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C58A12DB-6C37-4875-8BEB-E4910CA8FCA3}" xr6:coauthVersionLast="47" xr6:coauthVersionMax="47" xr10:uidLastSave="{00000000-0000-0000-0000-000000000000}"/>
  <bookViews>
    <workbookView xWindow="-108" yWindow="-108" windowWidth="23256" windowHeight="13896" tabRatio="900" firstSheet="1" activeTab="21" xr2:uid="{00000000-000D-0000-FFFF-FFFF00000000}"/>
  </bookViews>
  <sheets>
    <sheet name="本金与余额" sheetId="84" state="hidden" r:id="rId1"/>
    <sheet name="伟伟" sheetId="27" r:id="rId2"/>
    <sheet name="何凤" sheetId="37" r:id="rId3"/>
    <sheet name="荣辉 " sheetId="66" r:id="rId4"/>
    <sheet name="宋倩" sheetId="39" r:id="rId5"/>
    <sheet name="咏博" sheetId="42" r:id="rId6"/>
    <sheet name="彩银" sheetId="71" r:id="rId7"/>
    <sheet name="俊峰" sheetId="18" r:id="rId8"/>
    <sheet name="怡锋" sheetId="48" state="hidden" r:id="rId9"/>
    <sheet name="闯振" sheetId="19" r:id="rId10"/>
    <sheet name="天明" sheetId="50" state="hidden" r:id="rId11"/>
    <sheet name="小林" sheetId="69" r:id="rId12"/>
    <sheet name="秀容" sheetId="51" state="hidden" r:id="rId13"/>
    <sheet name="艺娜" sheetId="102" r:id="rId14"/>
    <sheet name="季生" sheetId="56" r:id="rId15"/>
    <sheet name="万辉" sheetId="70" r:id="rId16"/>
    <sheet name="柯滔" sheetId="68" r:id="rId17"/>
    <sheet name="A股行业分类" sheetId="94" state="hidden" r:id="rId18"/>
    <sheet name="桂兰" sheetId="57" r:id="rId19"/>
    <sheet name="徐成" sheetId="52" r:id="rId20"/>
    <sheet name="股价" sheetId="33" r:id="rId21"/>
    <sheet name="全班" sheetId="4" r:id="rId22"/>
    <sheet name="股价-备份" sheetId="98" state="hidden" r:id="rId23"/>
    <sheet name="汇总" sheetId="86" r:id="rId24"/>
    <sheet name="枕鑫" sheetId="58" r:id="rId25"/>
    <sheet name="赖伟" sheetId="77" r:id="rId26"/>
    <sheet name="冯洁" sheetId="76" r:id="rId27"/>
    <sheet name="敬涵" sheetId="78" r:id="rId28"/>
    <sheet name="陈平" sheetId="81" r:id="rId29"/>
    <sheet name="马龙" sheetId="79" r:id="rId30"/>
    <sheet name="东锦" sheetId="80" r:id="rId31"/>
    <sheet name="盈如" sheetId="82" state="hidden" r:id="rId32"/>
    <sheet name="剑云" sheetId="88" r:id="rId33"/>
    <sheet name="海军" sheetId="89" r:id="rId34"/>
    <sheet name="莉红" sheetId="92" r:id="rId35"/>
    <sheet name="新群" sheetId="91" r:id="rId36"/>
    <sheet name="吴蕾" sheetId="17" r:id="rId37"/>
    <sheet name="刘敏" sheetId="54" r:id="rId38"/>
    <sheet name="传明" sheetId="103" r:id="rId39"/>
    <sheet name="周周" sheetId="16" r:id="rId40"/>
    <sheet name="海莲" sheetId="104" r:id="rId41"/>
    <sheet name="一烽" sheetId="107" r:id="rId42"/>
    <sheet name="李生" sheetId="83" r:id="rId43"/>
    <sheet name="Q&amp;A" sheetId="85" r:id="rId44"/>
    <sheet name="&amp; (3)" sheetId="105" r:id="rId45"/>
    <sheet name="年收益" sheetId="96" r:id="rId46"/>
    <sheet name="小芬" sheetId="93" state="hidden" r:id="rId47"/>
    <sheet name="上课时间&amp;书单 " sheetId="87" state="hidden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_xlnm._FilterDatabase" localSheetId="17" hidden="1">A股行业分类!$H$3:$O$5303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86" l="1"/>
  <c r="D62" i="4"/>
  <c r="E62" i="4"/>
  <c r="F62" i="4"/>
  <c r="G62" i="4"/>
  <c r="H62" i="4"/>
  <c r="I62" i="4"/>
  <c r="J62" i="4"/>
  <c r="K62" i="4"/>
  <c r="L62" i="4"/>
  <c r="D108" i="4"/>
  <c r="E108" i="4"/>
  <c r="F108" i="4"/>
  <c r="G108" i="4"/>
  <c r="H108" i="4"/>
  <c r="I108" i="4"/>
  <c r="J108" i="4"/>
  <c r="K108" i="4"/>
  <c r="L108" i="4"/>
  <c r="D109" i="4"/>
  <c r="E109" i="4"/>
  <c r="F109" i="4"/>
  <c r="G109" i="4"/>
  <c r="H109" i="4"/>
  <c r="I109" i="4"/>
  <c r="J109" i="4"/>
  <c r="K109" i="4"/>
  <c r="L109" i="4"/>
  <c r="D110" i="4"/>
  <c r="E110" i="4"/>
  <c r="F110" i="4"/>
  <c r="G110" i="4"/>
  <c r="H110" i="4"/>
  <c r="I110" i="4"/>
  <c r="J110" i="4"/>
  <c r="K110" i="4"/>
  <c r="L110" i="4"/>
  <c r="D2" i="33"/>
  <c r="BF2" i="33"/>
  <c r="BG2" i="33" s="1"/>
  <c r="A2" i="33"/>
  <c r="M111" i="37" l="1"/>
  <c r="M110" i="37"/>
  <c r="M109" i="37"/>
  <c r="M108" i="37"/>
  <c r="M107" i="37"/>
  <c r="BF90" i="33"/>
  <c r="BG90" i="33" s="1"/>
  <c r="BF89" i="33"/>
  <c r="BG89" i="33" s="1"/>
  <c r="BF88" i="33"/>
  <c r="BG88" i="33" s="1"/>
  <c r="BF87" i="33"/>
  <c r="BG87" i="33" s="1"/>
  <c r="BF86" i="33"/>
  <c r="BG86" i="33" s="1"/>
  <c r="BF85" i="33"/>
  <c r="BG85" i="33" s="1"/>
  <c r="BK85" i="33"/>
  <c r="D263" i="33"/>
  <c r="BF263" i="33" s="1"/>
  <c r="BG263" i="33" s="1"/>
  <c r="A263" i="33"/>
  <c r="L49" i="76"/>
  <c r="I49" i="76"/>
  <c r="I610" i="89"/>
  <c r="M607" i="89"/>
  <c r="M606" i="89"/>
  <c r="M605" i="89"/>
  <c r="A90" i="33"/>
  <c r="A88" i="33"/>
  <c r="A87" i="33"/>
  <c r="A86" i="33"/>
  <c r="BK90" i="33"/>
  <c r="BK88" i="33"/>
  <c r="BK87" i="33"/>
  <c r="BK86" i="33"/>
  <c r="L617" i="89"/>
  <c r="I617" i="89"/>
  <c r="L616" i="89"/>
  <c r="I616" i="89"/>
  <c r="L615" i="89"/>
  <c r="K615" i="89"/>
  <c r="I615" i="89"/>
  <c r="L614" i="89"/>
  <c r="I614" i="89"/>
  <c r="L613" i="89"/>
  <c r="I613" i="89"/>
  <c r="L612" i="89"/>
  <c r="I612" i="89"/>
  <c r="L611" i="89"/>
  <c r="I611" i="89"/>
  <c r="M602" i="89"/>
  <c r="M601" i="89"/>
  <c r="K614" i="89" s="1"/>
  <c r="M600" i="89"/>
  <c r="K613" i="89" s="1"/>
  <c r="M596" i="89"/>
  <c r="M595" i="89"/>
  <c r="M594" i="89"/>
  <c r="M593" i="89"/>
  <c r="M233" i="58"/>
  <c r="M232" i="58"/>
  <c r="K244" i="58" s="1"/>
  <c r="M231" i="58"/>
  <c r="M230" i="58"/>
  <c r="L245" i="58"/>
  <c r="K245" i="58"/>
  <c r="I245" i="58"/>
  <c r="I244" i="58"/>
  <c r="K243" i="58"/>
  <c r="I243" i="58"/>
  <c r="I242" i="58"/>
  <c r="I241" i="58"/>
  <c r="I240" i="58"/>
  <c r="I239" i="58"/>
  <c r="I238" i="58"/>
  <c r="N204" i="58"/>
  <c r="N205" i="58"/>
  <c r="N206" i="58"/>
  <c r="N207" i="58"/>
  <c r="N208" i="58"/>
  <c r="N209" i="58"/>
  <c r="N210" i="58"/>
  <c r="N211" i="58"/>
  <c r="N212" i="58"/>
  <c r="N213" i="58"/>
  <c r="N214" i="58"/>
  <c r="N215" i="58"/>
  <c r="N216" i="58"/>
  <c r="N217" i="58"/>
  <c r="N218" i="58"/>
  <c r="N219" i="58"/>
  <c r="N220" i="58"/>
  <c r="N221" i="58"/>
  <c r="N222" i="58"/>
  <c r="N223" i="58"/>
  <c r="N224" i="58"/>
  <c r="N225" i="58"/>
  <c r="N226" i="58"/>
  <c r="N227" i="58"/>
  <c r="N228" i="58"/>
  <c r="D3" i="33"/>
  <c r="BF3" i="33" s="1"/>
  <c r="BG3" i="33" s="1"/>
  <c r="A3" i="33"/>
  <c r="D4" i="33"/>
  <c r="BF4" i="33" s="1"/>
  <c r="BG4" i="33" s="1"/>
  <c r="A4" i="33"/>
  <c r="M49" i="76" l="1"/>
  <c r="J614" i="89"/>
  <c r="J613" i="89"/>
  <c r="M614" i="89"/>
  <c r="M612" i="89"/>
  <c r="M616" i="89"/>
  <c r="M613" i="89"/>
  <c r="M245" i="58"/>
  <c r="M615" i="89"/>
  <c r="M617" i="89"/>
  <c r="M611" i="89"/>
  <c r="J615" i="89"/>
  <c r="J243" i="58"/>
  <c r="J244" i="58"/>
  <c r="J245" i="58"/>
  <c r="L63" i="56"/>
  <c r="M63" i="56" s="1"/>
  <c r="K63" i="56"/>
  <c r="I63" i="56"/>
  <c r="K62" i="56"/>
  <c r="I62" i="56"/>
  <c r="K61" i="56"/>
  <c r="I61" i="56"/>
  <c r="D5" i="33"/>
  <c r="BF5" i="33" s="1"/>
  <c r="BG5" i="33" s="1"/>
  <c r="A5" i="33"/>
  <c r="M56" i="56"/>
  <c r="M55" i="56"/>
  <c r="M54" i="56"/>
  <c r="M53" i="56"/>
  <c r="M52" i="56"/>
  <c r="M51" i="56"/>
  <c r="M164" i="66"/>
  <c r="M163" i="66"/>
  <c r="M162" i="66"/>
  <c r="M161" i="66"/>
  <c r="M160" i="66"/>
  <c r="M159" i="66"/>
  <c r="M158" i="66"/>
  <c r="BK200" i="33"/>
  <c r="BK201" i="33"/>
  <c r="BK202" i="33"/>
  <c r="BK203" i="33"/>
  <c r="BK204" i="33"/>
  <c r="BK205" i="33"/>
  <c r="BK206" i="33"/>
  <c r="BK207" i="33"/>
  <c r="BK208" i="33"/>
  <c r="BK209" i="33"/>
  <c r="BK210" i="33"/>
  <c r="BK211" i="33"/>
  <c r="BK212" i="33"/>
  <c r="BK213" i="33"/>
  <c r="BK214" i="33"/>
  <c r="BK199" i="33"/>
  <c r="BK92" i="33"/>
  <c r="BK93" i="33"/>
  <c r="BK94" i="33"/>
  <c r="BK95" i="33"/>
  <c r="BK96" i="33"/>
  <c r="BK97" i="33"/>
  <c r="BK98" i="33"/>
  <c r="BK99" i="33"/>
  <c r="BK100" i="33"/>
  <c r="BK101" i="33"/>
  <c r="BK102" i="33"/>
  <c r="BK103" i="33"/>
  <c r="BK104" i="33"/>
  <c r="BK89" i="33"/>
  <c r="BK105" i="33"/>
  <c r="BK106" i="33"/>
  <c r="BK107" i="33"/>
  <c r="BK108" i="33"/>
  <c r="BK109" i="33"/>
  <c r="BK110" i="33"/>
  <c r="BK111" i="33"/>
  <c r="BK112" i="33"/>
  <c r="BK113" i="33"/>
  <c r="BK114" i="33"/>
  <c r="BK115" i="33"/>
  <c r="BK116" i="33"/>
  <c r="BK117" i="33"/>
  <c r="BK118" i="33"/>
  <c r="BK119" i="33"/>
  <c r="BK120" i="33"/>
  <c r="BK121" i="33"/>
  <c r="BK122" i="33"/>
  <c r="BK123" i="33"/>
  <c r="BK124" i="33"/>
  <c r="BK125" i="33"/>
  <c r="BK126" i="33"/>
  <c r="BK127" i="33"/>
  <c r="BK128" i="33"/>
  <c r="BK129" i="33"/>
  <c r="BK130" i="33"/>
  <c r="BK131" i="33"/>
  <c r="BK132" i="33"/>
  <c r="BK133" i="33"/>
  <c r="BK134" i="33"/>
  <c r="BK135" i="33"/>
  <c r="BK136" i="33"/>
  <c r="BK137" i="33"/>
  <c r="BK138" i="33"/>
  <c r="BK139" i="33"/>
  <c r="BK140" i="33"/>
  <c r="BK141" i="33"/>
  <c r="BK142" i="33"/>
  <c r="BK143" i="33"/>
  <c r="BK144" i="33"/>
  <c r="BK145" i="33"/>
  <c r="BK146" i="33"/>
  <c r="BK147" i="33"/>
  <c r="BK148" i="33"/>
  <c r="BK149" i="33"/>
  <c r="BK150" i="33"/>
  <c r="BK151" i="33"/>
  <c r="BK152" i="33"/>
  <c r="BK153" i="33"/>
  <c r="BK154" i="33"/>
  <c r="BK155" i="33"/>
  <c r="BK156" i="33"/>
  <c r="BK157" i="33"/>
  <c r="BK158" i="33"/>
  <c r="BK159" i="33"/>
  <c r="BK160" i="33"/>
  <c r="BK161" i="33"/>
  <c r="BK162" i="33"/>
  <c r="BK163" i="33"/>
  <c r="BK164" i="33"/>
  <c r="BK165" i="33"/>
  <c r="BK166" i="33"/>
  <c r="BK167" i="33"/>
  <c r="BK168" i="33"/>
  <c r="BK169" i="33"/>
  <c r="BK170" i="33"/>
  <c r="BK171" i="33"/>
  <c r="BK172" i="33"/>
  <c r="BK173" i="33"/>
  <c r="BK174" i="33"/>
  <c r="BK175" i="33"/>
  <c r="BK176" i="33"/>
  <c r="BK177" i="33"/>
  <c r="BK178" i="33"/>
  <c r="BK179" i="33"/>
  <c r="BK180" i="33"/>
  <c r="BK181" i="33"/>
  <c r="BK182" i="33"/>
  <c r="BK183" i="33"/>
  <c r="BK184" i="33"/>
  <c r="BK185" i="33"/>
  <c r="BK186" i="33"/>
  <c r="BK187" i="33"/>
  <c r="BK188" i="33"/>
  <c r="BK189" i="33"/>
  <c r="BK190" i="33"/>
  <c r="BK191" i="33"/>
  <c r="BK192" i="33"/>
  <c r="BK193" i="33"/>
  <c r="BK194" i="33"/>
  <c r="BK195" i="33"/>
  <c r="BK196" i="33"/>
  <c r="BK197" i="33"/>
  <c r="BK198" i="33"/>
  <c r="BK91" i="33"/>
  <c r="BK63" i="33"/>
  <c r="BK64" i="33"/>
  <c r="BK65" i="33"/>
  <c r="BK66" i="33"/>
  <c r="BK67" i="33"/>
  <c r="BK68" i="33"/>
  <c r="BK69" i="33"/>
  <c r="BK70" i="33"/>
  <c r="BK71" i="33"/>
  <c r="BK72" i="33"/>
  <c r="BK73" i="33"/>
  <c r="BK74" i="33"/>
  <c r="BK75" i="33"/>
  <c r="BK76" i="33"/>
  <c r="BK77" i="33"/>
  <c r="BK78" i="33"/>
  <c r="BK79" i="33"/>
  <c r="BK80" i="33"/>
  <c r="BK81" i="33"/>
  <c r="BK82" i="33"/>
  <c r="BK83" i="33"/>
  <c r="BK84" i="33"/>
  <c r="BK62" i="33"/>
  <c r="BF62" i="33"/>
  <c r="BG62" i="33" s="1"/>
  <c r="BF63" i="33"/>
  <c r="BG63" i="33" s="1"/>
  <c r="BF64" i="33"/>
  <c r="BG64" i="33" s="1"/>
  <c r="BF65" i="33"/>
  <c r="BG65" i="33" s="1"/>
  <c r="BF66" i="33"/>
  <c r="BG66" i="33"/>
  <c r="BF67" i="33"/>
  <c r="BG67" i="33" s="1"/>
  <c r="BF68" i="33"/>
  <c r="BG68" i="33" s="1"/>
  <c r="BF69" i="33"/>
  <c r="BG69" i="33"/>
  <c r="BF70" i="33"/>
  <c r="BG70" i="33" s="1"/>
  <c r="BF71" i="33"/>
  <c r="BG71" i="33"/>
  <c r="BF72" i="33"/>
  <c r="BG72" i="33" s="1"/>
  <c r="BF73" i="33"/>
  <c r="BG73" i="33" s="1"/>
  <c r="BF74" i="33"/>
  <c r="BG74" i="33" s="1"/>
  <c r="BF75" i="33"/>
  <c r="BG75" i="33" s="1"/>
  <c r="BF76" i="33"/>
  <c r="BG76" i="33" s="1"/>
  <c r="BF77" i="33"/>
  <c r="BG77" i="33" s="1"/>
  <c r="BF78" i="33"/>
  <c r="BG78" i="33" s="1"/>
  <c r="BF79" i="33"/>
  <c r="BG79" i="33" s="1"/>
  <c r="BF80" i="33"/>
  <c r="BG80" i="33" s="1"/>
  <c r="BF81" i="33"/>
  <c r="BG81" i="33"/>
  <c r="BF82" i="33"/>
  <c r="BG82" i="33" s="1"/>
  <c r="BF83" i="33"/>
  <c r="BG83" i="33"/>
  <c r="BF84" i="33"/>
  <c r="BG84" i="33" s="1"/>
  <c r="BF91" i="33"/>
  <c r="BG91" i="33" s="1"/>
  <c r="BF92" i="33"/>
  <c r="BG92" i="33" s="1"/>
  <c r="BF93" i="33"/>
  <c r="BG93" i="33" s="1"/>
  <c r="BF94" i="33"/>
  <c r="BG94" i="33" s="1"/>
  <c r="BF95" i="33"/>
  <c r="BG95" i="33" s="1"/>
  <c r="BF96" i="33"/>
  <c r="BG96" i="33" s="1"/>
  <c r="BF97" i="33"/>
  <c r="BG97" i="33" s="1"/>
  <c r="BF98" i="33"/>
  <c r="BG98" i="33" s="1"/>
  <c r="BF99" i="33"/>
  <c r="BG99" i="33" s="1"/>
  <c r="BF100" i="33"/>
  <c r="BG100" i="33" s="1"/>
  <c r="BF101" i="33"/>
  <c r="BG101" i="33" s="1"/>
  <c r="BF102" i="33"/>
  <c r="BG102" i="33" s="1"/>
  <c r="BF103" i="33"/>
  <c r="BG103" i="33" s="1"/>
  <c r="BF104" i="33"/>
  <c r="BG104" i="33" s="1"/>
  <c r="BF105" i="33"/>
  <c r="BG105" i="33" s="1"/>
  <c r="BF106" i="33"/>
  <c r="BG106" i="33" s="1"/>
  <c r="BF107" i="33"/>
  <c r="BG107" i="33" s="1"/>
  <c r="BF108" i="33"/>
  <c r="BG108" i="33"/>
  <c r="BF109" i="33"/>
  <c r="BG109" i="33" s="1"/>
  <c r="BF110" i="33"/>
  <c r="BG110" i="33" s="1"/>
  <c r="BF111" i="33"/>
  <c r="BG111" i="33" s="1"/>
  <c r="BF112" i="33"/>
  <c r="BG112" i="33" s="1"/>
  <c r="BF113" i="33"/>
  <c r="BG113" i="33" s="1"/>
  <c r="BF114" i="33"/>
  <c r="BG114" i="33" s="1"/>
  <c r="BF115" i="33"/>
  <c r="BG115" i="33" s="1"/>
  <c r="BF116" i="33"/>
  <c r="BG116" i="33"/>
  <c r="BF117" i="33"/>
  <c r="BG117" i="33" s="1"/>
  <c r="BF118" i="33"/>
  <c r="BG118" i="33" s="1"/>
  <c r="BF119" i="33"/>
  <c r="BG119" i="33" s="1"/>
  <c r="BF120" i="33"/>
  <c r="BG120" i="33" s="1"/>
  <c r="BF121" i="33"/>
  <c r="BG121" i="33"/>
  <c r="BF122" i="33"/>
  <c r="BG122" i="33" s="1"/>
  <c r="BF123" i="33"/>
  <c r="BG123" i="33" s="1"/>
  <c r="BF124" i="33"/>
  <c r="BG124" i="33" s="1"/>
  <c r="BF125" i="33"/>
  <c r="BG125" i="33" s="1"/>
  <c r="BF126" i="33"/>
  <c r="BG126" i="33"/>
  <c r="BF127" i="33"/>
  <c r="BG127" i="33" s="1"/>
  <c r="BF128" i="33"/>
  <c r="BG128" i="33" s="1"/>
  <c r="BF129" i="33"/>
  <c r="BG129" i="33" s="1"/>
  <c r="BF130" i="33"/>
  <c r="BG130" i="33" s="1"/>
  <c r="BF131" i="33"/>
  <c r="BG131" i="33" s="1"/>
  <c r="BF132" i="33"/>
  <c r="BG132" i="33" s="1"/>
  <c r="BF133" i="33"/>
  <c r="BG133" i="33" s="1"/>
  <c r="BF134" i="33"/>
  <c r="BG134" i="33" s="1"/>
  <c r="BF135" i="33"/>
  <c r="BG135" i="33"/>
  <c r="BF136" i="33"/>
  <c r="BG136" i="33" s="1"/>
  <c r="BF137" i="33"/>
  <c r="BG137" i="33" s="1"/>
  <c r="BF138" i="33"/>
  <c r="BG138" i="33"/>
  <c r="BF139" i="33"/>
  <c r="BG139" i="33" s="1"/>
  <c r="BF140" i="33"/>
  <c r="BG140" i="33" s="1"/>
  <c r="BF141" i="33"/>
  <c r="BG141" i="33" s="1"/>
  <c r="BF142" i="33"/>
  <c r="BG142" i="33" s="1"/>
  <c r="BF143" i="33"/>
  <c r="BG143" i="33" s="1"/>
  <c r="BF144" i="33"/>
  <c r="BG144" i="33" s="1"/>
  <c r="BF145" i="33"/>
  <c r="BG145" i="33" s="1"/>
  <c r="BF146" i="33"/>
  <c r="BG146" i="33" s="1"/>
  <c r="BF147" i="33"/>
  <c r="BG147" i="33" s="1"/>
  <c r="BF148" i="33"/>
  <c r="BG148" i="33" s="1"/>
  <c r="BF149" i="33"/>
  <c r="BG149" i="33" s="1"/>
  <c r="BF150" i="33"/>
  <c r="BG150" i="33" s="1"/>
  <c r="BF151" i="33"/>
  <c r="BG151" i="33" s="1"/>
  <c r="BF152" i="33"/>
  <c r="BG152" i="33"/>
  <c r="BF153" i="33"/>
  <c r="BG153" i="33"/>
  <c r="BF154" i="33"/>
  <c r="BG154" i="33" s="1"/>
  <c r="BF155" i="33"/>
  <c r="BG155" i="33" s="1"/>
  <c r="BF156" i="33"/>
  <c r="BG156" i="33" s="1"/>
  <c r="BF157" i="33"/>
  <c r="BG157" i="33" s="1"/>
  <c r="BF158" i="33"/>
  <c r="BG158" i="33" s="1"/>
  <c r="BF159" i="33"/>
  <c r="BG159" i="33" s="1"/>
  <c r="BF160" i="33"/>
  <c r="BG160" i="33" s="1"/>
  <c r="BF161" i="33"/>
  <c r="BG161" i="33" s="1"/>
  <c r="BF162" i="33"/>
  <c r="BG162" i="33" s="1"/>
  <c r="BF163" i="33"/>
  <c r="BG163" i="33" s="1"/>
  <c r="BF164" i="33"/>
  <c r="BG164" i="33" s="1"/>
  <c r="BF165" i="33"/>
  <c r="BG165" i="33" s="1"/>
  <c r="BF166" i="33"/>
  <c r="BG166" i="33"/>
  <c r="BF167" i="33"/>
  <c r="BG167" i="33"/>
  <c r="BF168" i="33"/>
  <c r="BG168" i="33" s="1"/>
  <c r="BF169" i="33"/>
  <c r="BG169" i="33" s="1"/>
  <c r="BF170" i="33"/>
  <c r="BG170" i="33" s="1"/>
  <c r="BF171" i="33"/>
  <c r="BG171" i="33" s="1"/>
  <c r="BF172" i="33"/>
  <c r="BG172" i="33"/>
  <c r="BF173" i="33"/>
  <c r="BG173" i="33" s="1"/>
  <c r="BF174" i="33"/>
  <c r="BG174" i="33" s="1"/>
  <c r="BF175" i="33"/>
  <c r="BG175" i="33"/>
  <c r="BF176" i="33"/>
  <c r="BG176" i="33" s="1"/>
  <c r="BF177" i="33"/>
  <c r="BG177" i="33" s="1"/>
  <c r="BF178" i="33"/>
  <c r="BG178" i="33" s="1"/>
  <c r="BF179" i="33"/>
  <c r="BG179" i="33" s="1"/>
  <c r="BF180" i="33"/>
  <c r="BG180" i="33" s="1"/>
  <c r="BF181" i="33"/>
  <c r="BG181" i="33" s="1"/>
  <c r="BF182" i="33"/>
  <c r="BG182" i="33" s="1"/>
  <c r="BF183" i="33"/>
  <c r="BG183" i="33" s="1"/>
  <c r="BF184" i="33"/>
  <c r="BG184" i="33"/>
  <c r="BF185" i="33"/>
  <c r="BG185" i="33" s="1"/>
  <c r="BF186" i="33"/>
  <c r="BG186" i="33" s="1"/>
  <c r="BF187" i="33"/>
  <c r="BG187" i="33"/>
  <c r="BF188" i="33"/>
  <c r="BG188" i="33" s="1"/>
  <c r="BF189" i="33"/>
  <c r="BG189" i="33" s="1"/>
  <c r="BF190" i="33"/>
  <c r="BG190" i="33" s="1"/>
  <c r="BF191" i="33"/>
  <c r="BG191" i="33" s="1"/>
  <c r="BF192" i="33"/>
  <c r="BG192" i="33" s="1"/>
  <c r="BF193" i="33"/>
  <c r="BG193" i="33" s="1"/>
  <c r="BF194" i="33"/>
  <c r="BG194" i="33" s="1"/>
  <c r="BF195" i="33"/>
  <c r="BG195" i="33" s="1"/>
  <c r="BF196" i="33"/>
  <c r="BG196" i="33"/>
  <c r="BF197" i="33"/>
  <c r="BG197" i="33" s="1"/>
  <c r="BF198" i="33"/>
  <c r="BG198" i="33"/>
  <c r="BF199" i="33"/>
  <c r="BG199" i="33" s="1"/>
  <c r="BF200" i="33"/>
  <c r="BG200" i="33" s="1"/>
  <c r="BF201" i="33"/>
  <c r="BG201" i="33"/>
  <c r="BF202" i="33"/>
  <c r="BG202" i="33" s="1"/>
  <c r="BF203" i="33"/>
  <c r="BG203" i="33" s="1"/>
  <c r="BF204" i="33"/>
  <c r="BG204" i="33" s="1"/>
  <c r="BF205" i="33"/>
  <c r="BG205" i="33" s="1"/>
  <c r="BF206" i="33"/>
  <c r="BG206" i="33" s="1"/>
  <c r="BF207" i="33"/>
  <c r="BG207" i="33"/>
  <c r="BF208" i="33"/>
  <c r="BG208" i="33" s="1"/>
  <c r="BF209" i="33"/>
  <c r="BG209" i="33" s="1"/>
  <c r="BF210" i="33"/>
  <c r="BG210" i="33" s="1"/>
  <c r="BF211" i="33"/>
  <c r="BG211" i="33" s="1"/>
  <c r="BF212" i="33"/>
  <c r="BG212" i="33" s="1"/>
  <c r="BF213" i="33"/>
  <c r="BG213" i="33" s="1"/>
  <c r="BF214" i="33"/>
  <c r="BG214" i="33" s="1"/>
  <c r="L48" i="76"/>
  <c r="I48" i="76"/>
  <c r="K198" i="78"/>
  <c r="I198" i="78"/>
  <c r="M190" i="78"/>
  <c r="M189" i="78"/>
  <c r="M188" i="78"/>
  <c r="J62" i="56" l="1"/>
  <c r="J63" i="56"/>
  <c r="M48" i="76"/>
  <c r="J198" i="78"/>
  <c r="D72" i="4"/>
  <c r="E72" i="4"/>
  <c r="F72" i="4"/>
  <c r="G72" i="4"/>
  <c r="D73" i="4"/>
  <c r="E73" i="4"/>
  <c r="F73" i="4"/>
  <c r="G73" i="4"/>
  <c r="D74" i="4"/>
  <c r="E74" i="4"/>
  <c r="F74" i="4"/>
  <c r="G74" i="4"/>
  <c r="D75" i="4"/>
  <c r="E75" i="4"/>
  <c r="F75" i="4"/>
  <c r="G75" i="4"/>
  <c r="D76" i="4"/>
  <c r="E76" i="4"/>
  <c r="F76" i="4"/>
  <c r="G76" i="4"/>
  <c r="D77" i="4"/>
  <c r="E77" i="4"/>
  <c r="F77" i="4"/>
  <c r="G77" i="4"/>
  <c r="D78" i="4"/>
  <c r="E78" i="4"/>
  <c r="F78" i="4"/>
  <c r="G78" i="4"/>
  <c r="D79" i="4"/>
  <c r="E79" i="4"/>
  <c r="F79" i="4"/>
  <c r="G79" i="4"/>
  <c r="D80" i="4"/>
  <c r="E80" i="4"/>
  <c r="F80" i="4"/>
  <c r="G80" i="4"/>
  <c r="D81" i="4"/>
  <c r="E81" i="4"/>
  <c r="F81" i="4"/>
  <c r="G81" i="4"/>
  <c r="D82" i="4"/>
  <c r="E82" i="4"/>
  <c r="F82" i="4"/>
  <c r="G82" i="4"/>
  <c r="D83" i="4"/>
  <c r="E83" i="4"/>
  <c r="F83" i="4"/>
  <c r="G83" i="4"/>
  <c r="D84" i="4"/>
  <c r="E84" i="4"/>
  <c r="F84" i="4"/>
  <c r="G84" i="4"/>
  <c r="M141" i="68"/>
  <c r="K163" i="68" s="1"/>
  <c r="J84" i="4" s="1"/>
  <c r="I163" i="68"/>
  <c r="H84" i="4" s="1"/>
  <c r="D252" i="33"/>
  <c r="BF252" i="33" s="1"/>
  <c r="BG252" i="33" s="1"/>
  <c r="A262" i="33"/>
  <c r="D224" i="33"/>
  <c r="BF224" i="33" s="1"/>
  <c r="BG224" i="33" s="1"/>
  <c r="A261" i="33"/>
  <c r="M145" i="68"/>
  <c r="M144" i="68"/>
  <c r="M143" i="68"/>
  <c r="M142" i="68"/>
  <c r="M140" i="68"/>
  <c r="M139" i="68"/>
  <c r="M138" i="68"/>
  <c r="M598" i="89"/>
  <c r="K611" i="89" s="1"/>
  <c r="J611" i="89" s="1"/>
  <c r="M591" i="89"/>
  <c r="M590" i="89"/>
  <c r="M592" i="89"/>
  <c r="M599" i="89"/>
  <c r="K612" i="89" s="1"/>
  <c r="J612" i="89" s="1"/>
  <c r="M582" i="89"/>
  <c r="M581" i="89"/>
  <c r="M580" i="89"/>
  <c r="A92" i="33"/>
  <c r="D18" i="4"/>
  <c r="E18" i="4"/>
  <c r="F18" i="4"/>
  <c r="G18" i="4"/>
  <c r="A94" i="33"/>
  <c r="A93" i="33"/>
  <c r="A91" i="33"/>
  <c r="D6" i="33"/>
  <c r="BF6" i="33" s="1"/>
  <c r="BG6" i="33" s="1"/>
  <c r="A7" i="33"/>
  <c r="A6" i="33"/>
  <c r="M105" i="37"/>
  <c r="M104" i="37"/>
  <c r="M103" i="37"/>
  <c r="M102" i="37"/>
  <c r="M101" i="37"/>
  <c r="M154" i="42"/>
  <c r="M153" i="42"/>
  <c r="M152" i="42"/>
  <c r="M151" i="42"/>
  <c r="M150" i="42"/>
  <c r="M149" i="42"/>
  <c r="D206" i="4"/>
  <c r="E206" i="4"/>
  <c r="F206" i="4"/>
  <c r="G206" i="4"/>
  <c r="D207" i="4"/>
  <c r="E207" i="4"/>
  <c r="F207" i="4"/>
  <c r="G207" i="4"/>
  <c r="D208" i="4"/>
  <c r="E208" i="4"/>
  <c r="F208" i="4"/>
  <c r="G208" i="4"/>
  <c r="D209" i="4"/>
  <c r="E209" i="4"/>
  <c r="F209" i="4"/>
  <c r="G209" i="4"/>
  <c r="D210" i="4"/>
  <c r="E210" i="4"/>
  <c r="F210" i="4"/>
  <c r="G210" i="4"/>
  <c r="D211" i="4"/>
  <c r="E211" i="4"/>
  <c r="F211" i="4"/>
  <c r="G211" i="4"/>
  <c r="M8" i="107"/>
  <c r="K25" i="107" s="1"/>
  <c r="J210" i="4" s="1"/>
  <c r="L27" i="107"/>
  <c r="K27" i="107"/>
  <c r="I27" i="107"/>
  <c r="K26" i="107"/>
  <c r="J211" i="4" s="1"/>
  <c r="I26" i="107"/>
  <c r="H211" i="4" s="1"/>
  <c r="I25" i="107"/>
  <c r="H210" i="4" s="1"/>
  <c r="I24" i="107"/>
  <c r="H209" i="4" s="1"/>
  <c r="F205" i="4"/>
  <c r="G205" i="4"/>
  <c r="E205" i="4"/>
  <c r="D205" i="4"/>
  <c r="R212" i="4"/>
  <c r="S212" i="4" s="1"/>
  <c r="M13" i="107"/>
  <c r="M12" i="107"/>
  <c r="M11" i="107"/>
  <c r="M10" i="107"/>
  <c r="M9" i="107"/>
  <c r="M7" i="107"/>
  <c r="K24" i="107" s="1"/>
  <c r="J209" i="4" s="1"/>
  <c r="M6" i="107"/>
  <c r="M5" i="107"/>
  <c r="K22" i="107" s="1"/>
  <c r="J207" i="4" s="1"/>
  <c r="L43" i="107"/>
  <c r="M30" i="107" s="1"/>
  <c r="M36" i="107"/>
  <c r="I23" i="107"/>
  <c r="H208" i="4" s="1"/>
  <c r="I22" i="107"/>
  <c r="H207" i="4" s="1"/>
  <c r="K21" i="107"/>
  <c r="J206" i="4" s="1"/>
  <c r="I21" i="107"/>
  <c r="H206" i="4" s="1"/>
  <c r="I20" i="107"/>
  <c r="H205" i="4" s="1"/>
  <c r="M17" i="107"/>
  <c r="M16" i="107"/>
  <c r="M15" i="107"/>
  <c r="M14" i="107"/>
  <c r="M4" i="107"/>
  <c r="M3" i="107"/>
  <c r="K20" i="107" s="1"/>
  <c r="J205" i="4" s="1"/>
  <c r="D236" i="4"/>
  <c r="E236" i="4"/>
  <c r="F236" i="4"/>
  <c r="G236" i="4"/>
  <c r="D237" i="4"/>
  <c r="E237" i="4"/>
  <c r="F237" i="4"/>
  <c r="G237" i="4"/>
  <c r="D238" i="4"/>
  <c r="E238" i="4"/>
  <c r="F238" i="4"/>
  <c r="G238" i="4"/>
  <c r="D239" i="4"/>
  <c r="E239" i="4"/>
  <c r="F239" i="4"/>
  <c r="G239" i="4"/>
  <c r="D240" i="4"/>
  <c r="E240" i="4"/>
  <c r="F240" i="4"/>
  <c r="G240" i="4"/>
  <c r="D241" i="4"/>
  <c r="E241" i="4"/>
  <c r="F241" i="4"/>
  <c r="G241" i="4"/>
  <c r="D242" i="4"/>
  <c r="E242" i="4"/>
  <c r="F242" i="4"/>
  <c r="G242" i="4"/>
  <c r="D243" i="4"/>
  <c r="E243" i="4"/>
  <c r="F243" i="4"/>
  <c r="G243" i="4"/>
  <c r="D244" i="4"/>
  <c r="E244" i="4"/>
  <c r="F244" i="4"/>
  <c r="G244" i="4"/>
  <c r="D227" i="4"/>
  <c r="E227" i="4"/>
  <c r="F227" i="4"/>
  <c r="G227" i="4"/>
  <c r="D228" i="4"/>
  <c r="E228" i="4"/>
  <c r="F228" i="4"/>
  <c r="G228" i="4"/>
  <c r="D229" i="4"/>
  <c r="E229" i="4"/>
  <c r="F229" i="4"/>
  <c r="G229" i="4"/>
  <c r="D230" i="4"/>
  <c r="E230" i="4"/>
  <c r="F230" i="4"/>
  <c r="G230" i="4"/>
  <c r="D231" i="4"/>
  <c r="E231" i="4"/>
  <c r="F231" i="4"/>
  <c r="G231" i="4"/>
  <c r="D232" i="4"/>
  <c r="E232" i="4"/>
  <c r="F232" i="4"/>
  <c r="G232" i="4"/>
  <c r="D233" i="4"/>
  <c r="E233" i="4"/>
  <c r="F233" i="4"/>
  <c r="G233" i="4"/>
  <c r="D234" i="4"/>
  <c r="E234" i="4"/>
  <c r="F234" i="4"/>
  <c r="G234" i="4"/>
  <c r="D235" i="4"/>
  <c r="E235" i="4"/>
  <c r="F235" i="4"/>
  <c r="G235" i="4"/>
  <c r="M535" i="83"/>
  <c r="M534" i="83"/>
  <c r="K572" i="83" s="1"/>
  <c r="J243" i="4" s="1"/>
  <c r="M532" i="83"/>
  <c r="M530" i="83"/>
  <c r="K568" i="83" s="1"/>
  <c r="J239" i="4" s="1"/>
  <c r="M526" i="83"/>
  <c r="K565" i="83" s="1"/>
  <c r="J235" i="4" s="1"/>
  <c r="M525" i="83"/>
  <c r="M531" i="83"/>
  <c r="K569" i="83" s="1"/>
  <c r="J240" i="4" s="1"/>
  <c r="M529" i="83"/>
  <c r="M528" i="83"/>
  <c r="K567" i="83" s="1"/>
  <c r="J237" i="4" s="1"/>
  <c r="M527" i="83"/>
  <c r="K566" i="83" s="1"/>
  <c r="J236" i="4" s="1"/>
  <c r="M524" i="83"/>
  <c r="K564" i="83" s="1"/>
  <c r="J233" i="4" s="1"/>
  <c r="M523" i="83"/>
  <c r="K563" i="83" s="1"/>
  <c r="J232" i="4" s="1"/>
  <c r="M522" i="83"/>
  <c r="M521" i="83"/>
  <c r="K562" i="83" s="1"/>
  <c r="J230" i="4" s="1"/>
  <c r="M520" i="83"/>
  <c r="K561" i="83" s="1"/>
  <c r="J229" i="4" s="1"/>
  <c r="M519" i="83"/>
  <c r="M518" i="83"/>
  <c r="I546" i="83"/>
  <c r="L574" i="83"/>
  <c r="K574" i="83"/>
  <c r="I574" i="83"/>
  <c r="L573" i="83"/>
  <c r="K573" i="83"/>
  <c r="I573" i="83"/>
  <c r="H244" i="4"/>
  <c r="I572" i="83"/>
  <c r="H243" i="4" s="1"/>
  <c r="I571" i="83"/>
  <c r="H242" i="4" s="1"/>
  <c r="K570" i="83"/>
  <c r="J241" i="4" s="1"/>
  <c r="I570" i="83"/>
  <c r="H241" i="4" s="1"/>
  <c r="I569" i="83"/>
  <c r="H240" i="4" s="1"/>
  <c r="I568" i="83"/>
  <c r="H239" i="4" s="1"/>
  <c r="H238" i="4"/>
  <c r="I567" i="83"/>
  <c r="H237" i="4" s="1"/>
  <c r="I566" i="83"/>
  <c r="H236" i="4" s="1"/>
  <c r="I565" i="83"/>
  <c r="H235" i="4" s="1"/>
  <c r="H234" i="4"/>
  <c r="I564" i="83"/>
  <c r="H233" i="4" s="1"/>
  <c r="I563" i="83"/>
  <c r="H232" i="4" s="1"/>
  <c r="H231" i="4"/>
  <c r="I562" i="83"/>
  <c r="H230" i="4" s="1"/>
  <c r="I561" i="83"/>
  <c r="H229" i="4" s="1"/>
  <c r="K560" i="83"/>
  <c r="J228" i="4" s="1"/>
  <c r="I560" i="83"/>
  <c r="H228" i="4" s="1"/>
  <c r="H227" i="4"/>
  <c r="M541" i="83"/>
  <c r="M540" i="83"/>
  <c r="M539" i="83"/>
  <c r="J234" i="4" s="1"/>
  <c r="M538" i="83"/>
  <c r="J244" i="4" s="1"/>
  <c r="M537" i="83"/>
  <c r="J238" i="4" s="1"/>
  <c r="M536" i="83"/>
  <c r="M533" i="83"/>
  <c r="K571" i="83" s="1"/>
  <c r="J242" i="4" s="1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D260" i="33"/>
  <c r="D256" i="33"/>
  <c r="BF256" i="33" s="1"/>
  <c r="BG256" i="33" s="1"/>
  <c r="D253" i="33"/>
  <c r="BF253" i="33" s="1"/>
  <c r="BG253" i="33" s="1"/>
  <c r="D234" i="33"/>
  <c r="BF234" i="33" s="1"/>
  <c r="BG234" i="33" s="1"/>
  <c r="D233" i="33"/>
  <c r="BF233" i="33" s="1"/>
  <c r="BG233" i="33" s="1"/>
  <c r="D250" i="33"/>
  <c r="BF250" i="33" s="1"/>
  <c r="BG250" i="33" s="1"/>
  <c r="D215" i="33"/>
  <c r="BF215" i="33" s="1"/>
  <c r="BG215" i="33" s="1"/>
  <c r="D219" i="33"/>
  <c r="BF219" i="33" s="1"/>
  <c r="BG219" i="33" s="1"/>
  <c r="D258" i="33"/>
  <c r="BF258" i="33" s="1"/>
  <c r="BG258" i="33" s="1"/>
  <c r="D238" i="33"/>
  <c r="BF238" i="33" s="1"/>
  <c r="BG238" i="33" s="1"/>
  <c r="D246" i="33"/>
  <c r="BF246" i="33" s="1"/>
  <c r="BG246" i="33" s="1"/>
  <c r="D222" i="33"/>
  <c r="BF222" i="33" s="1"/>
  <c r="BG222" i="33" s="1"/>
  <c r="D232" i="33"/>
  <c r="BF232" i="33" s="1"/>
  <c r="BG232" i="33" s="1"/>
  <c r="D245" i="33"/>
  <c r="BF245" i="33" s="1"/>
  <c r="BG245" i="33" s="1"/>
  <c r="D255" i="33"/>
  <c r="BF255" i="33" s="1"/>
  <c r="BG255" i="33" s="1"/>
  <c r="K23" i="107" l="1"/>
  <c r="J208" i="4" s="1"/>
  <c r="J227" i="4"/>
  <c r="J231" i="4"/>
  <c r="L562" i="83"/>
  <c r="K230" i="4" s="1"/>
  <c r="BF260" i="33"/>
  <c r="BG260" i="33" s="1"/>
  <c r="L564" i="83"/>
  <c r="K233" i="4" s="1"/>
  <c r="L572" i="83"/>
  <c r="K243" i="4" s="1"/>
  <c r="L198" i="78"/>
  <c r="M198" i="78" s="1"/>
  <c r="L163" i="68"/>
  <c r="K84" i="4" s="1"/>
  <c r="J163" i="68"/>
  <c r="I84" i="4" s="1"/>
  <c r="K231" i="4"/>
  <c r="L571" i="83"/>
  <c r="K242" i="4" s="1"/>
  <c r="K234" i="4"/>
  <c r="L565" i="83"/>
  <c r="K235" i="4" s="1"/>
  <c r="L566" i="83"/>
  <c r="K236" i="4" s="1"/>
  <c r="M27" i="107"/>
  <c r="L568" i="83"/>
  <c r="K239" i="4" s="1"/>
  <c r="L567" i="83"/>
  <c r="K237" i="4" s="1"/>
  <c r="L563" i="83"/>
  <c r="K232" i="4" s="1"/>
  <c r="K244" i="4"/>
  <c r="K238" i="4"/>
  <c r="L569" i="83"/>
  <c r="K240" i="4" s="1"/>
  <c r="L570" i="83"/>
  <c r="K241" i="4" s="1"/>
  <c r="J26" i="107"/>
  <c r="I211" i="4" s="1"/>
  <c r="J25" i="107"/>
  <c r="I210" i="4" s="1"/>
  <c r="J27" i="107"/>
  <c r="J24" i="107"/>
  <c r="I209" i="4" s="1"/>
  <c r="J22" i="107"/>
  <c r="I207" i="4" s="1"/>
  <c r="J20" i="107"/>
  <c r="I205" i="4" s="1"/>
  <c r="J21" i="107"/>
  <c r="I206" i="4" s="1"/>
  <c r="M18" i="107"/>
  <c r="M31" i="107" s="1"/>
  <c r="M205" i="4" s="1"/>
  <c r="M574" i="83"/>
  <c r="M573" i="83"/>
  <c r="J570" i="83"/>
  <c r="I241" i="4" s="1"/>
  <c r="J572" i="83"/>
  <c r="I243" i="4" s="1"/>
  <c r="J563" i="83"/>
  <c r="I232" i="4" s="1"/>
  <c r="I238" i="4"/>
  <c r="J567" i="83"/>
  <c r="I237" i="4" s="1"/>
  <c r="I244" i="4"/>
  <c r="J573" i="83"/>
  <c r="J566" i="83"/>
  <c r="I236" i="4" s="1"/>
  <c r="J574" i="83"/>
  <c r="J561" i="83"/>
  <c r="I229" i="4" s="1"/>
  <c r="J565" i="83"/>
  <c r="I235" i="4" s="1"/>
  <c r="J569" i="83"/>
  <c r="I240" i="4" s="1"/>
  <c r="J562" i="83"/>
  <c r="I230" i="4" s="1"/>
  <c r="J560" i="83"/>
  <c r="I228" i="4" s="1"/>
  <c r="J564" i="83"/>
  <c r="I233" i="4" s="1"/>
  <c r="I234" i="4"/>
  <c r="J571" i="83"/>
  <c r="I242" i="4" s="1"/>
  <c r="J568" i="83"/>
  <c r="I239" i="4" s="1"/>
  <c r="J23" i="107" l="1"/>
  <c r="I208" i="4" s="1"/>
  <c r="I227" i="4"/>
  <c r="I231" i="4"/>
  <c r="M564" i="83"/>
  <c r="L233" i="4" s="1"/>
  <c r="M562" i="83"/>
  <c r="L230" i="4" s="1"/>
  <c r="M163" i="68"/>
  <c r="L84" i="4" s="1"/>
  <c r="M572" i="83"/>
  <c r="L243" i="4" s="1"/>
  <c r="M571" i="83"/>
  <c r="L242" i="4" s="1"/>
  <c r="L234" i="4"/>
  <c r="L231" i="4"/>
  <c r="M565" i="83"/>
  <c r="L235" i="4" s="1"/>
  <c r="M567" i="83"/>
  <c r="L237" i="4" s="1"/>
  <c r="M563" i="83"/>
  <c r="L232" i="4" s="1"/>
  <c r="M566" i="83"/>
  <c r="L236" i="4" s="1"/>
  <c r="L244" i="4"/>
  <c r="M568" i="83"/>
  <c r="L239" i="4" s="1"/>
  <c r="M570" i="83"/>
  <c r="L241" i="4" s="1"/>
  <c r="M569" i="83"/>
  <c r="L240" i="4" s="1"/>
  <c r="L238" i="4"/>
  <c r="I16" i="69" l="1"/>
  <c r="D248" i="33"/>
  <c r="BF248" i="33" s="1"/>
  <c r="BG248" i="33" s="1"/>
  <c r="A234" i="33"/>
  <c r="M8" i="69"/>
  <c r="M7" i="69"/>
  <c r="M6" i="69"/>
  <c r="M5" i="69"/>
  <c r="K16" i="69" s="1"/>
  <c r="M4" i="69"/>
  <c r="I114" i="37"/>
  <c r="I115" i="37"/>
  <c r="I116" i="37"/>
  <c r="L116" i="37"/>
  <c r="I117" i="37"/>
  <c r="L117" i="37"/>
  <c r="I118" i="37"/>
  <c r="H18" i="4" s="1"/>
  <c r="K118" i="37"/>
  <c r="J18" i="4" s="1"/>
  <c r="L118" i="37"/>
  <c r="K18" i="4" s="1"/>
  <c r="I119" i="37"/>
  <c r="K119" i="37"/>
  <c r="L119" i="37"/>
  <c r="M120" i="37"/>
  <c r="D162" i="4"/>
  <c r="E162" i="4"/>
  <c r="F162" i="4"/>
  <c r="G162" i="4"/>
  <c r="D163" i="4"/>
  <c r="E163" i="4"/>
  <c r="F163" i="4"/>
  <c r="G163" i="4"/>
  <c r="D164" i="4"/>
  <c r="E164" i="4"/>
  <c r="F164" i="4"/>
  <c r="G164" i="4"/>
  <c r="K164" i="4"/>
  <c r="H164" i="4"/>
  <c r="K163" i="4"/>
  <c r="H163" i="4"/>
  <c r="K162" i="4"/>
  <c r="J162" i="4"/>
  <c r="H162" i="4"/>
  <c r="M579" i="89"/>
  <c r="M586" i="89"/>
  <c r="M589" i="89"/>
  <c r="M585" i="89"/>
  <c r="M588" i="89"/>
  <c r="M597" i="89"/>
  <c r="K610" i="89" s="1"/>
  <c r="M587" i="89"/>
  <c r="A100" i="33"/>
  <c r="A99" i="33"/>
  <c r="A98" i="33"/>
  <c r="A97" i="33"/>
  <c r="A96" i="33"/>
  <c r="A95" i="33"/>
  <c r="M575" i="89"/>
  <c r="M574" i="89"/>
  <c r="M573" i="89"/>
  <c r="M95" i="37"/>
  <c r="M96" i="37"/>
  <c r="M116" i="37" l="1"/>
  <c r="L16" i="69"/>
  <c r="M16" i="69" s="1"/>
  <c r="J16" i="69"/>
  <c r="L162" i="4"/>
  <c r="L163" i="4"/>
  <c r="M119" i="37"/>
  <c r="M118" i="37"/>
  <c r="L18" i="4" s="1"/>
  <c r="M117" i="37"/>
  <c r="J118" i="37"/>
  <c r="I18" i="4" s="1"/>
  <c r="J119" i="37"/>
  <c r="L164" i="4"/>
  <c r="I162" i="4"/>
  <c r="M147" i="42"/>
  <c r="M146" i="42"/>
  <c r="M145" i="42"/>
  <c r="M98" i="37" l="1"/>
  <c r="M97" i="37"/>
  <c r="K116" i="37" s="1"/>
  <c r="J116" i="37" s="1"/>
  <c r="M92" i="37"/>
  <c r="M91" i="37"/>
  <c r="M90" i="37"/>
  <c r="M89" i="37"/>
  <c r="N507" i="83"/>
  <c r="N508" i="83"/>
  <c r="N509" i="83"/>
  <c r="N510" i="83"/>
  <c r="N511" i="83"/>
  <c r="N512" i="83"/>
  <c r="N513" i="83"/>
  <c r="N514" i="83"/>
  <c r="N486" i="83"/>
  <c r="N487" i="83"/>
  <c r="N488" i="83"/>
  <c r="N489" i="83"/>
  <c r="N490" i="83"/>
  <c r="N491" i="83"/>
  <c r="N492" i="83"/>
  <c r="N493" i="83"/>
  <c r="N494" i="83"/>
  <c r="N495" i="83"/>
  <c r="N496" i="83"/>
  <c r="N497" i="83"/>
  <c r="N498" i="83"/>
  <c r="N499" i="83"/>
  <c r="N500" i="83"/>
  <c r="N501" i="83"/>
  <c r="N502" i="83"/>
  <c r="N503" i="83"/>
  <c r="N504" i="83"/>
  <c r="N505" i="83"/>
  <c r="N506" i="83"/>
  <c r="M513" i="83" l="1"/>
  <c r="M512" i="83"/>
  <c r="M511" i="83"/>
  <c r="M510" i="83"/>
  <c r="M509" i="83"/>
  <c r="M508" i="83"/>
  <c r="A89" i="33"/>
  <c r="A104" i="33"/>
  <c r="A103" i="33"/>
  <c r="A102" i="33"/>
  <c r="A101" i="33"/>
  <c r="M155" i="42"/>
  <c r="M148" i="42"/>
  <c r="M144" i="42"/>
  <c r="M143" i="42"/>
  <c r="M142" i="42"/>
  <c r="M577" i="89"/>
  <c r="M583" i="89"/>
  <c r="M576" i="89"/>
  <c r="T546" i="83"/>
  <c r="V546" i="83"/>
  <c r="W546" i="83"/>
  <c r="A229" i="33"/>
  <c r="D240" i="33"/>
  <c r="BF240" i="33" s="1"/>
  <c r="BG240" i="33" s="1"/>
  <c r="A231" i="33"/>
  <c r="D242" i="33"/>
  <c r="BF242" i="33" s="1"/>
  <c r="BG242" i="33" s="1"/>
  <c r="A232" i="33"/>
  <c r="D243" i="33"/>
  <c r="BF243" i="33" s="1"/>
  <c r="BG243" i="33" s="1"/>
  <c r="A239" i="33"/>
  <c r="D257" i="33"/>
  <c r="BF257" i="33" s="1"/>
  <c r="BG257" i="33" s="1"/>
  <c r="A227" i="33"/>
  <c r="D237" i="33"/>
  <c r="BF237" i="33" s="1"/>
  <c r="BG237" i="33" s="1"/>
  <c r="J610" i="89" l="1"/>
  <c r="U546" i="83"/>
  <c r="X546" i="83"/>
  <c r="X576" i="83" s="1"/>
  <c r="I161" i="68" l="1"/>
  <c r="H82" i="4" s="1"/>
  <c r="I160" i="68"/>
  <c r="H81" i="4" s="1"/>
  <c r="M146" i="68"/>
  <c r="M106" i="68"/>
  <c r="M105" i="68"/>
  <c r="M104" i="68"/>
  <c r="M103" i="68"/>
  <c r="M102" i="68"/>
  <c r="M137" i="68"/>
  <c r="K161" i="68" s="1"/>
  <c r="J82" i="4" s="1"/>
  <c r="M136" i="68"/>
  <c r="K160" i="68" s="1"/>
  <c r="J81" i="4" s="1"/>
  <c r="D222" i="4"/>
  <c r="E222" i="4"/>
  <c r="F222" i="4"/>
  <c r="G222" i="4"/>
  <c r="D223" i="4"/>
  <c r="E223" i="4"/>
  <c r="F223" i="4"/>
  <c r="G223" i="4"/>
  <c r="D224" i="4"/>
  <c r="E224" i="4"/>
  <c r="F224" i="4"/>
  <c r="G224" i="4"/>
  <c r="D225" i="4"/>
  <c r="E225" i="4"/>
  <c r="F225" i="4"/>
  <c r="G225" i="4"/>
  <c r="D226" i="4"/>
  <c r="E226" i="4"/>
  <c r="F226" i="4"/>
  <c r="G226" i="4"/>
  <c r="D214" i="4"/>
  <c r="E214" i="4"/>
  <c r="F214" i="4"/>
  <c r="G214" i="4"/>
  <c r="D215" i="4"/>
  <c r="E215" i="4"/>
  <c r="F215" i="4"/>
  <c r="G215" i="4"/>
  <c r="D216" i="4"/>
  <c r="E216" i="4"/>
  <c r="F216" i="4"/>
  <c r="G216" i="4"/>
  <c r="D217" i="4"/>
  <c r="E217" i="4"/>
  <c r="F217" i="4"/>
  <c r="G217" i="4"/>
  <c r="D218" i="4"/>
  <c r="E218" i="4"/>
  <c r="F218" i="4"/>
  <c r="G218" i="4"/>
  <c r="D219" i="4"/>
  <c r="E219" i="4"/>
  <c r="F219" i="4"/>
  <c r="G219" i="4"/>
  <c r="D220" i="4"/>
  <c r="E220" i="4"/>
  <c r="F220" i="4"/>
  <c r="G220" i="4"/>
  <c r="D221" i="4"/>
  <c r="E221" i="4"/>
  <c r="F221" i="4"/>
  <c r="G221" i="4"/>
  <c r="I559" i="83"/>
  <c r="H226" i="4" s="1"/>
  <c r="I558" i="83"/>
  <c r="H225" i="4" s="1"/>
  <c r="I557" i="83"/>
  <c r="H224" i="4" s="1"/>
  <c r="I556" i="83"/>
  <c r="H223" i="4" s="1"/>
  <c r="I555" i="83"/>
  <c r="H222" i="4" s="1"/>
  <c r="I554" i="83"/>
  <c r="H221" i="4" s="1"/>
  <c r="I553" i="83"/>
  <c r="H220" i="4" s="1"/>
  <c r="I552" i="83"/>
  <c r="H219" i="4" s="1"/>
  <c r="I551" i="83"/>
  <c r="H218" i="4" s="1"/>
  <c r="I550" i="83"/>
  <c r="H217" i="4" s="1"/>
  <c r="I549" i="83"/>
  <c r="H216" i="4" s="1"/>
  <c r="I548" i="83"/>
  <c r="H215" i="4" s="1"/>
  <c r="I547" i="83"/>
  <c r="H214" i="4" s="1"/>
  <c r="N480" i="83"/>
  <c r="N460" i="83"/>
  <c r="N461" i="83"/>
  <c r="N462" i="83"/>
  <c r="N463" i="83"/>
  <c r="N464" i="83"/>
  <c r="N465" i="83"/>
  <c r="N466" i="83"/>
  <c r="N467" i="83"/>
  <c r="N468" i="83"/>
  <c r="N469" i="83"/>
  <c r="N470" i="83"/>
  <c r="N471" i="83"/>
  <c r="N472" i="83"/>
  <c r="N473" i="83"/>
  <c r="N474" i="83"/>
  <c r="N475" i="83"/>
  <c r="N476" i="83"/>
  <c r="N477" i="83"/>
  <c r="N478" i="83"/>
  <c r="N479" i="83"/>
  <c r="J161" i="68" l="1"/>
  <c r="I82" i="4" s="1"/>
  <c r="L161" i="68"/>
  <c r="K82" i="4" s="1"/>
  <c r="L160" i="68"/>
  <c r="K81" i="4" s="1"/>
  <c r="J160" i="68"/>
  <c r="I81" i="4" s="1"/>
  <c r="M542" i="83"/>
  <c r="M476" i="83"/>
  <c r="M475" i="83"/>
  <c r="M474" i="83"/>
  <c r="M473" i="83"/>
  <c r="M472" i="83"/>
  <c r="M471" i="83"/>
  <c r="M470" i="83"/>
  <c r="M469" i="83"/>
  <c r="M468" i="83"/>
  <c r="M467" i="83"/>
  <c r="M466" i="83"/>
  <c r="M465" i="83"/>
  <c r="M464" i="83"/>
  <c r="M463" i="83"/>
  <c r="M462" i="83"/>
  <c r="M461" i="83"/>
  <c r="M36" i="76"/>
  <c r="M35" i="76"/>
  <c r="M34" i="76"/>
  <c r="K49" i="76" s="1"/>
  <c r="J49" i="76" s="1"/>
  <c r="M33" i="76"/>
  <c r="K48" i="76" s="1"/>
  <c r="J48" i="76" s="1"/>
  <c r="M32" i="76"/>
  <c r="M157" i="66"/>
  <c r="M156" i="66"/>
  <c r="M155" i="66"/>
  <c r="M154" i="66"/>
  <c r="M153" i="66"/>
  <c r="M152" i="66"/>
  <c r="M151" i="66"/>
  <c r="M160" i="68" l="1"/>
  <c r="L81" i="4" s="1"/>
  <c r="M161" i="68"/>
  <c r="L82" i="4" s="1"/>
  <c r="N409" i="83"/>
  <c r="N410" i="83"/>
  <c r="N411" i="83"/>
  <c r="N412" i="83"/>
  <c r="N481" i="83"/>
  <c r="N482" i="83"/>
  <c r="N413" i="83"/>
  <c r="N414" i="83"/>
  <c r="N415" i="83"/>
  <c r="N416" i="83"/>
  <c r="N417" i="83"/>
  <c r="N483" i="83"/>
  <c r="N418" i="83"/>
  <c r="N430" i="83"/>
  <c r="N431" i="83"/>
  <c r="N432" i="83"/>
  <c r="N433" i="83"/>
  <c r="N434" i="83"/>
  <c r="N484" i="83"/>
  <c r="N485" i="83"/>
  <c r="N419" i="83"/>
  <c r="N420" i="83"/>
  <c r="N421" i="83"/>
  <c r="N435" i="83"/>
  <c r="N436" i="83"/>
  <c r="N437" i="83"/>
  <c r="N438" i="83"/>
  <c r="N422" i="83"/>
  <c r="N423" i="83"/>
  <c r="N424" i="83"/>
  <c r="N425" i="83"/>
  <c r="N439" i="83"/>
  <c r="N440" i="83"/>
  <c r="N441" i="83"/>
  <c r="N442" i="83"/>
  <c r="N443" i="83"/>
  <c r="N444" i="83"/>
  <c r="N445" i="83"/>
  <c r="N446" i="83"/>
  <c r="N447" i="83"/>
  <c r="N448" i="83"/>
  <c r="N449" i="83"/>
  <c r="N450" i="83"/>
  <c r="N451" i="83"/>
  <c r="N452" i="83"/>
  <c r="N453" i="83"/>
  <c r="N454" i="83"/>
  <c r="N455" i="83"/>
  <c r="N456" i="83"/>
  <c r="N457" i="83"/>
  <c r="N458" i="83"/>
  <c r="N459" i="83"/>
  <c r="N426" i="83"/>
  <c r="N427" i="83"/>
  <c r="N428" i="83"/>
  <c r="N429" i="83"/>
  <c r="N408" i="83"/>
  <c r="M517" i="83"/>
  <c r="M516" i="83"/>
  <c r="M515" i="83"/>
  <c r="M514" i="83"/>
  <c r="M507" i="83"/>
  <c r="M480" i="83"/>
  <c r="M479" i="83"/>
  <c r="M478" i="83"/>
  <c r="M477" i="83"/>
  <c r="A65" i="33"/>
  <c r="A64" i="33"/>
  <c r="A63" i="33"/>
  <c r="A62" i="33"/>
  <c r="A106" i="33"/>
  <c r="A105" i="33"/>
  <c r="L24" i="104"/>
  <c r="K24" i="104"/>
  <c r="I24" i="104"/>
  <c r="L23" i="104"/>
  <c r="K23" i="104"/>
  <c r="I23" i="104"/>
  <c r="L22" i="104"/>
  <c r="K22" i="104"/>
  <c r="I22" i="104"/>
  <c r="I21" i="104"/>
  <c r="M13" i="104"/>
  <c r="K21" i="104" s="1"/>
  <c r="M12" i="104"/>
  <c r="M11" i="104"/>
  <c r="M10" i="104"/>
  <c r="M9" i="104"/>
  <c r="M8" i="104"/>
  <c r="A66" i="33"/>
  <c r="D216" i="33"/>
  <c r="BF216" i="33" s="1"/>
  <c r="BG216" i="33" s="1"/>
  <c r="D220" i="33"/>
  <c r="BF220" i="33" s="1"/>
  <c r="BG220" i="33" s="1"/>
  <c r="I136" i="27"/>
  <c r="I135" i="27"/>
  <c r="D7" i="33"/>
  <c r="BF7" i="33" s="1"/>
  <c r="BG7" i="33" s="1"/>
  <c r="M119" i="27"/>
  <c r="M118" i="27"/>
  <c r="M117" i="27"/>
  <c r="M116" i="27"/>
  <c r="I159" i="68"/>
  <c r="H80" i="4" s="1"/>
  <c r="I158" i="68"/>
  <c r="H79" i="4" s="1"/>
  <c r="A107" i="33"/>
  <c r="M603" i="89"/>
  <c r="K616" i="89" s="1"/>
  <c r="M584" i="89"/>
  <c r="M578" i="89"/>
  <c r="M572" i="89"/>
  <c r="M571" i="89"/>
  <c r="M570" i="89"/>
  <c r="M569" i="89"/>
  <c r="M568" i="89"/>
  <c r="D9" i="33"/>
  <c r="BF9" i="33" s="1"/>
  <c r="BG9" i="33" s="1"/>
  <c r="D8" i="33"/>
  <c r="BF8" i="33" s="1"/>
  <c r="BG8" i="33" s="1"/>
  <c r="A8" i="33"/>
  <c r="A9" i="33"/>
  <c r="A67" i="33"/>
  <c r="A68" i="33"/>
  <c r="A10" i="33"/>
  <c r="D10" i="33"/>
  <c r="BF10" i="33" s="1"/>
  <c r="BG10" i="33" s="1"/>
  <c r="J616" i="89" l="1"/>
  <c r="I163" i="4" s="1"/>
  <c r="J163" i="4"/>
  <c r="L25" i="107"/>
  <c r="L561" i="83"/>
  <c r="L560" i="83"/>
  <c r="J22" i="104"/>
  <c r="M24" i="104"/>
  <c r="J24" i="104"/>
  <c r="M23" i="104"/>
  <c r="M22" i="104"/>
  <c r="J23" i="104"/>
  <c r="L135" i="27"/>
  <c r="M135" i="27" s="1"/>
  <c r="A199" i="33"/>
  <c r="M15" i="16"/>
  <c r="M14" i="16"/>
  <c r="M13" i="16"/>
  <c r="A200" i="33"/>
  <c r="M12" i="16"/>
  <c r="K29" i="16" s="1"/>
  <c r="M11" i="16"/>
  <c r="K32" i="16"/>
  <c r="I32" i="16"/>
  <c r="L31" i="16"/>
  <c r="K31" i="16"/>
  <c r="I31" i="16"/>
  <c r="L30" i="16"/>
  <c r="K30" i="16"/>
  <c r="I30" i="16"/>
  <c r="I29" i="16"/>
  <c r="K28" i="16"/>
  <c r="I28" i="16"/>
  <c r="I27" i="16"/>
  <c r="L26" i="16"/>
  <c r="I26" i="16"/>
  <c r="I25" i="16"/>
  <c r="I24" i="16"/>
  <c r="I23" i="16"/>
  <c r="I22" i="16"/>
  <c r="L41" i="76"/>
  <c r="L42" i="76"/>
  <c r="L43" i="76"/>
  <c r="L46" i="76"/>
  <c r="L47" i="76"/>
  <c r="M30" i="76"/>
  <c r="M29" i="76"/>
  <c r="M28" i="76"/>
  <c r="M27" i="76"/>
  <c r="M26" i="76"/>
  <c r="M25" i="76"/>
  <c r="A69" i="33"/>
  <c r="D38" i="4"/>
  <c r="E38" i="4"/>
  <c r="F38" i="4"/>
  <c r="G38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M140" i="42"/>
  <c r="K162" i="42" s="1"/>
  <c r="J38" i="4" s="1"/>
  <c r="I162" i="42"/>
  <c r="H38" i="4" s="1"/>
  <c r="M139" i="42"/>
  <c r="M138" i="42"/>
  <c r="M149" i="66"/>
  <c r="M148" i="66"/>
  <c r="K177" i="66" s="1"/>
  <c r="J26" i="4" s="1"/>
  <c r="M147" i="66"/>
  <c r="K176" i="66" s="1"/>
  <c r="J25" i="4" s="1"/>
  <c r="M146" i="66"/>
  <c r="M145" i="66"/>
  <c r="M144" i="66"/>
  <c r="M143" i="66"/>
  <c r="I178" i="66"/>
  <c r="H27" i="4" s="1"/>
  <c r="I177" i="66"/>
  <c r="H26" i="4" s="1"/>
  <c r="I176" i="66"/>
  <c r="H25" i="4" s="1"/>
  <c r="A216" i="33"/>
  <c r="A217" i="33"/>
  <c r="A218" i="33"/>
  <c r="A219" i="33"/>
  <c r="A220" i="33"/>
  <c r="A221" i="33"/>
  <c r="A222" i="33"/>
  <c r="A223" i="33"/>
  <c r="A224" i="33"/>
  <c r="A225" i="33"/>
  <c r="K228" i="4" l="1"/>
  <c r="M560" i="83"/>
  <c r="L228" i="4" s="1"/>
  <c r="K229" i="4"/>
  <c r="M561" i="83"/>
  <c r="L229" i="4" s="1"/>
  <c r="K210" i="4"/>
  <c r="M25" i="107"/>
  <c r="L210" i="4" s="1"/>
  <c r="M30" i="16"/>
  <c r="J31" i="16"/>
  <c r="M31" i="16"/>
  <c r="J32" i="16"/>
  <c r="J30" i="16"/>
  <c r="M26" i="16"/>
  <c r="J28" i="16"/>
  <c r="J29" i="16"/>
  <c r="J162" i="42"/>
  <c r="I38" i="4" s="1"/>
  <c r="J176" i="66"/>
  <c r="I25" i="4" s="1"/>
  <c r="J177" i="66"/>
  <c r="I26" i="4" s="1"/>
  <c r="M459" i="83" l="1"/>
  <c r="A242" i="33"/>
  <c r="A243" i="33"/>
  <c r="A244" i="33"/>
  <c r="A245" i="33"/>
  <c r="D262" i="33"/>
  <c r="BF262" i="33" s="1"/>
  <c r="BG262" i="33" s="1"/>
  <c r="D236" i="33"/>
  <c r="BF236" i="33" s="1"/>
  <c r="BG236" i="33" s="1"/>
  <c r="D244" i="33"/>
  <c r="BF244" i="33" s="1"/>
  <c r="BG244" i="33" s="1"/>
  <c r="M428" i="83"/>
  <c r="M427" i="83"/>
  <c r="M426" i="83"/>
  <c r="M506" i="83"/>
  <c r="A238" i="33"/>
  <c r="A240" i="33"/>
  <c r="A241" i="33"/>
  <c r="M457" i="83"/>
  <c r="M499" i="83"/>
  <c r="K556" i="83" s="1"/>
  <c r="M497" i="83"/>
  <c r="M456" i="83"/>
  <c r="M505" i="83"/>
  <c r="M504" i="83"/>
  <c r="K559" i="83" s="1"/>
  <c r="M458" i="83"/>
  <c r="M503" i="83"/>
  <c r="M502" i="83"/>
  <c r="K557" i="83" s="1"/>
  <c r="M501" i="83"/>
  <c r="M500" i="83"/>
  <c r="M498" i="83"/>
  <c r="K555" i="83" s="1"/>
  <c r="M496" i="83"/>
  <c r="D247" i="33"/>
  <c r="BF247" i="33" s="1"/>
  <c r="BG247" i="33" s="1"/>
  <c r="D227" i="33"/>
  <c r="BF227" i="33" s="1"/>
  <c r="BG227" i="33" s="1"/>
  <c r="D249" i="33"/>
  <c r="BF249" i="33" s="1"/>
  <c r="BG249" i="33" s="1"/>
  <c r="D229" i="33"/>
  <c r="BF229" i="33" s="1"/>
  <c r="BG229" i="33" s="1"/>
  <c r="D218" i="33"/>
  <c r="BF218" i="33" s="1"/>
  <c r="BG218" i="33" s="1"/>
  <c r="D225" i="33"/>
  <c r="BF225" i="33" s="1"/>
  <c r="BG225" i="33" s="1"/>
  <c r="A236" i="33"/>
  <c r="A237" i="33"/>
  <c r="A108" i="33"/>
  <c r="K558" i="83" l="1"/>
  <c r="J558" i="83" s="1"/>
  <c r="I225" i="4" s="1"/>
  <c r="J222" i="4"/>
  <c r="J555" i="83"/>
  <c r="I222" i="4" s="1"/>
  <c r="J223" i="4"/>
  <c r="J556" i="83"/>
  <c r="I223" i="4" s="1"/>
  <c r="J224" i="4"/>
  <c r="J557" i="83"/>
  <c r="I224" i="4" s="1"/>
  <c r="J226" i="4"/>
  <c r="J559" i="83"/>
  <c r="I226" i="4" s="1"/>
  <c r="L559" i="83"/>
  <c r="L558" i="83"/>
  <c r="L557" i="83"/>
  <c r="L556" i="83"/>
  <c r="L555" i="83"/>
  <c r="L159" i="68"/>
  <c r="K80" i="4" s="1"/>
  <c r="L158" i="68"/>
  <c r="K79" i="4" s="1"/>
  <c r="D37" i="4"/>
  <c r="E37" i="4"/>
  <c r="F37" i="4"/>
  <c r="G37" i="4"/>
  <c r="D124" i="4"/>
  <c r="E124" i="4"/>
  <c r="F124" i="4"/>
  <c r="G124" i="4"/>
  <c r="D41" i="4"/>
  <c r="E41" i="4"/>
  <c r="F41" i="4"/>
  <c r="G41" i="4"/>
  <c r="H41" i="4"/>
  <c r="I41" i="4"/>
  <c r="J41" i="4"/>
  <c r="D42" i="4"/>
  <c r="E42" i="4"/>
  <c r="F42" i="4"/>
  <c r="G42" i="4"/>
  <c r="H42" i="4"/>
  <c r="I42" i="4"/>
  <c r="J42" i="4"/>
  <c r="D43" i="4"/>
  <c r="E43" i="4"/>
  <c r="F43" i="4"/>
  <c r="G43" i="4"/>
  <c r="H43" i="4"/>
  <c r="I43" i="4"/>
  <c r="J43" i="4"/>
  <c r="K124" i="4"/>
  <c r="K47" i="76"/>
  <c r="J124" i="4" s="1"/>
  <c r="I47" i="76"/>
  <c r="M37" i="76"/>
  <c r="M31" i="76"/>
  <c r="M24" i="76"/>
  <c r="M23" i="76"/>
  <c r="I157" i="68"/>
  <c r="H78" i="4" s="1"/>
  <c r="A235" i="33"/>
  <c r="M135" i="68"/>
  <c r="K159" i="68" s="1"/>
  <c r="J80" i="4" s="1"/>
  <c r="M134" i="68"/>
  <c r="K158" i="68" s="1"/>
  <c r="J79" i="4" s="1"/>
  <c r="M101" i="68"/>
  <c r="M133" i="68"/>
  <c r="K157" i="68" s="1"/>
  <c r="J78" i="4" s="1"/>
  <c r="M100" i="68"/>
  <c r="M99" i="68"/>
  <c r="D181" i="4"/>
  <c r="E181" i="4"/>
  <c r="F181" i="4"/>
  <c r="G181" i="4"/>
  <c r="H181" i="4"/>
  <c r="I181" i="4"/>
  <c r="J181" i="4"/>
  <c r="A110" i="33"/>
  <c r="A109" i="33"/>
  <c r="A84" i="33"/>
  <c r="I16" i="17"/>
  <c r="M106" i="37"/>
  <c r="K117" i="37" s="1"/>
  <c r="J117" i="37" s="1"/>
  <c r="M100" i="37"/>
  <c r="K115" i="37" s="1"/>
  <c r="J115" i="37" s="1"/>
  <c r="M93" i="37"/>
  <c r="M99" i="37"/>
  <c r="K114" i="37" s="1"/>
  <c r="J114" i="37" s="1"/>
  <c r="M84" i="37"/>
  <c r="A111" i="33"/>
  <c r="A112" i="33"/>
  <c r="D149" i="4"/>
  <c r="E149" i="4"/>
  <c r="F149" i="4"/>
  <c r="G149" i="4"/>
  <c r="H149" i="4"/>
  <c r="I149" i="4"/>
  <c r="J149" i="4"/>
  <c r="L17" i="79"/>
  <c r="K149" i="4" s="1"/>
  <c r="I17" i="79"/>
  <c r="L16" i="79"/>
  <c r="I16" i="79"/>
  <c r="A113" i="33"/>
  <c r="A114" i="33"/>
  <c r="A115" i="33"/>
  <c r="A116" i="33"/>
  <c r="E213" i="4"/>
  <c r="F213" i="4"/>
  <c r="G213" i="4"/>
  <c r="D213" i="4"/>
  <c r="K227" i="4" l="1"/>
  <c r="L227" i="4"/>
  <c r="J225" i="4"/>
  <c r="M158" i="68"/>
  <c r="L79" i="4" s="1"/>
  <c r="J158" i="68"/>
  <c r="I79" i="4" s="1"/>
  <c r="J159" i="68"/>
  <c r="I80" i="4" s="1"/>
  <c r="M159" i="68"/>
  <c r="L80" i="4" s="1"/>
  <c r="K222" i="4"/>
  <c r="M555" i="83"/>
  <c r="L222" i="4" s="1"/>
  <c r="K225" i="4"/>
  <c r="M558" i="83"/>
  <c r="L225" i="4" s="1"/>
  <c r="K223" i="4"/>
  <c r="M556" i="83"/>
  <c r="L223" i="4" s="1"/>
  <c r="K224" i="4"/>
  <c r="M557" i="83"/>
  <c r="L224" i="4" s="1"/>
  <c r="K226" i="4"/>
  <c r="M559" i="83"/>
  <c r="L226" i="4" s="1"/>
  <c r="H124" i="4"/>
  <c r="M47" i="76"/>
  <c r="L124" i="4" s="1"/>
  <c r="J47" i="76"/>
  <c r="I124" i="4" s="1"/>
  <c r="J157" i="68"/>
  <c r="I78" i="4" s="1"/>
  <c r="M16" i="79"/>
  <c r="M17" i="79"/>
  <c r="L149" i="4" s="1"/>
  <c r="D239" i="33"/>
  <c r="BF239" i="33" s="1"/>
  <c r="BG239" i="33" s="1"/>
  <c r="D241" i="33"/>
  <c r="BF241" i="33" s="1"/>
  <c r="BG241" i="33" s="1"/>
  <c r="D230" i="33"/>
  <c r="BF230" i="33" s="1"/>
  <c r="BG230" i="33" s="1"/>
  <c r="D261" i="33"/>
  <c r="BF261" i="33" s="1"/>
  <c r="BG261" i="33" s="1"/>
  <c r="D221" i="33"/>
  <c r="BF221" i="33" s="1"/>
  <c r="BG221" i="33" s="1"/>
  <c r="D226" i="33"/>
  <c r="BF226" i="33" s="1"/>
  <c r="BG226" i="33" s="1"/>
  <c r="A233" i="33"/>
  <c r="M495" i="83"/>
  <c r="K554" i="83" s="1"/>
  <c r="M494" i="83"/>
  <c r="K553" i="83" s="1"/>
  <c r="M455" i="83"/>
  <c r="M493" i="83"/>
  <c r="K552" i="83" s="1"/>
  <c r="M492" i="83"/>
  <c r="K551" i="83" s="1"/>
  <c r="M454" i="83"/>
  <c r="M491" i="83"/>
  <c r="M453" i="83"/>
  <c r="M490" i="83"/>
  <c r="M489" i="83"/>
  <c r="D11" i="33"/>
  <c r="BF11" i="33" s="1"/>
  <c r="BG11" i="33" s="1"/>
  <c r="A11" i="33"/>
  <c r="D153" i="4"/>
  <c r="E153" i="4"/>
  <c r="F153" i="4"/>
  <c r="G153" i="4"/>
  <c r="A118" i="33"/>
  <c r="A117" i="33"/>
  <c r="K161" i="42"/>
  <c r="J37" i="4" s="1"/>
  <c r="I161" i="42"/>
  <c r="H37" i="4" s="1"/>
  <c r="M141" i="42"/>
  <c r="M137" i="42"/>
  <c r="M136" i="42"/>
  <c r="M135" i="42"/>
  <c r="M134" i="42"/>
  <c r="D57" i="4"/>
  <c r="E57" i="4"/>
  <c r="F57" i="4"/>
  <c r="G57" i="4"/>
  <c r="H57" i="4"/>
  <c r="I57" i="4"/>
  <c r="J57" i="4"/>
  <c r="D58" i="4"/>
  <c r="E58" i="4"/>
  <c r="F58" i="4"/>
  <c r="G58" i="4"/>
  <c r="H58" i="4"/>
  <c r="I58" i="4"/>
  <c r="J58" i="4"/>
  <c r="M13" i="102"/>
  <c r="L17" i="102"/>
  <c r="K58" i="4" s="1"/>
  <c r="I17" i="102"/>
  <c r="A121" i="33"/>
  <c r="A120" i="33"/>
  <c r="A119" i="33"/>
  <c r="M57" i="56"/>
  <c r="M50" i="56"/>
  <c r="M49" i="56"/>
  <c r="M48" i="56"/>
  <c r="E195" i="4"/>
  <c r="F195" i="4"/>
  <c r="G195" i="4"/>
  <c r="D195" i="4"/>
  <c r="E200" i="4"/>
  <c r="F200" i="4"/>
  <c r="G200" i="4"/>
  <c r="D200" i="4"/>
  <c r="R204" i="4"/>
  <c r="S204" i="4" s="1"/>
  <c r="R203" i="4"/>
  <c r="S203" i="4" s="1"/>
  <c r="R202" i="4"/>
  <c r="S202" i="4" s="1"/>
  <c r="R166" i="4"/>
  <c r="S166" i="4" s="1"/>
  <c r="D66" i="4"/>
  <c r="E66" i="4"/>
  <c r="F66" i="4"/>
  <c r="G66" i="4"/>
  <c r="H66" i="4"/>
  <c r="I66" i="4"/>
  <c r="J66" i="4"/>
  <c r="D67" i="4"/>
  <c r="E67" i="4"/>
  <c r="F67" i="4"/>
  <c r="G67" i="4"/>
  <c r="H67" i="4"/>
  <c r="I67" i="4"/>
  <c r="J67" i="4"/>
  <c r="D68" i="4"/>
  <c r="E68" i="4"/>
  <c r="F68" i="4"/>
  <c r="G68" i="4"/>
  <c r="H68" i="4"/>
  <c r="I68" i="4"/>
  <c r="J68" i="4"/>
  <c r="I46" i="19"/>
  <c r="R30" i="4"/>
  <c r="R31" i="4"/>
  <c r="R32" i="4"/>
  <c r="R33" i="4"/>
  <c r="R34" i="4"/>
  <c r="D17" i="4"/>
  <c r="E17" i="4"/>
  <c r="F17" i="4"/>
  <c r="G17" i="4"/>
  <c r="D161" i="4"/>
  <c r="E161" i="4"/>
  <c r="F161" i="4"/>
  <c r="G161" i="4"/>
  <c r="M87" i="37"/>
  <c r="M81" i="37"/>
  <c r="M86" i="37"/>
  <c r="M88" i="37"/>
  <c r="M94" i="37"/>
  <c r="M80" i="37"/>
  <c r="M79" i="37"/>
  <c r="R199" i="4"/>
  <c r="S199" i="4" s="1"/>
  <c r="R198" i="4"/>
  <c r="S198" i="4" s="1"/>
  <c r="R197" i="4"/>
  <c r="S197" i="4" s="1"/>
  <c r="R196" i="4"/>
  <c r="S196" i="4" s="1"/>
  <c r="L120" i="70"/>
  <c r="K68" i="4" s="1"/>
  <c r="I120" i="70"/>
  <c r="L119" i="70"/>
  <c r="K67" i="4" s="1"/>
  <c r="I119" i="70"/>
  <c r="A12" i="33"/>
  <c r="D12" i="33"/>
  <c r="BF12" i="33" s="1"/>
  <c r="BG12" i="33" s="1"/>
  <c r="M228" i="58"/>
  <c r="K241" i="58" s="1"/>
  <c r="J241" i="58" s="1"/>
  <c r="M227" i="58"/>
  <c r="M203" i="58"/>
  <c r="M202" i="58"/>
  <c r="M201" i="58"/>
  <c r="M200" i="58"/>
  <c r="M199" i="58"/>
  <c r="K175" i="66"/>
  <c r="I175" i="66"/>
  <c r="H24" i="4" s="1"/>
  <c r="K174" i="66"/>
  <c r="J23" i="4" s="1"/>
  <c r="I174" i="66"/>
  <c r="H23" i="4" s="1"/>
  <c r="K173" i="66"/>
  <c r="J22" i="4" s="1"/>
  <c r="I173" i="66"/>
  <c r="H22" i="4" s="1"/>
  <c r="K172" i="66"/>
  <c r="J21" i="4" s="1"/>
  <c r="I172" i="66"/>
  <c r="H21" i="4" s="1"/>
  <c r="K171" i="66"/>
  <c r="I171" i="66"/>
  <c r="M165" i="66"/>
  <c r="K178" i="66" s="1"/>
  <c r="M150" i="66"/>
  <c r="M142" i="66"/>
  <c r="M141" i="66"/>
  <c r="M140" i="66"/>
  <c r="M139" i="66"/>
  <c r="M138" i="66"/>
  <c r="A123" i="33"/>
  <c r="A122" i="33"/>
  <c r="K161" i="4"/>
  <c r="H161" i="4"/>
  <c r="M96" i="68"/>
  <c r="M95" i="68"/>
  <c r="M132" i="68"/>
  <c r="M131" i="68"/>
  <c r="I155" i="68"/>
  <c r="H76" i="4" s="1"/>
  <c r="A228" i="33"/>
  <c r="A230" i="33"/>
  <c r="D217" i="33"/>
  <c r="A16" i="33"/>
  <c r="A15" i="33"/>
  <c r="A14" i="33"/>
  <c r="A13" i="33"/>
  <c r="D16" i="33"/>
  <c r="BF16" i="33" s="1"/>
  <c r="BG16" i="33" s="1"/>
  <c r="D15" i="33"/>
  <c r="BF15" i="33" s="1"/>
  <c r="BG15" i="33" s="1"/>
  <c r="D14" i="33"/>
  <c r="BF14" i="33" s="1"/>
  <c r="BG14" i="33" s="1"/>
  <c r="D13" i="33"/>
  <c r="BF13" i="33" s="1"/>
  <c r="BG13" i="33" s="1"/>
  <c r="BF217" i="33" l="1"/>
  <c r="BG217" i="33" s="1"/>
  <c r="L241" i="58"/>
  <c r="M241" i="58" s="1"/>
  <c r="J27" i="4"/>
  <c r="J178" i="66"/>
  <c r="I27" i="4" s="1"/>
  <c r="L21" i="107"/>
  <c r="J218" i="4"/>
  <c r="J551" i="83"/>
  <c r="I218" i="4" s="1"/>
  <c r="J219" i="4"/>
  <c r="J552" i="83"/>
  <c r="I219" i="4" s="1"/>
  <c r="J220" i="4"/>
  <c r="J553" i="83"/>
  <c r="I220" i="4" s="1"/>
  <c r="J221" i="4"/>
  <c r="J554" i="83"/>
  <c r="I221" i="4" s="1"/>
  <c r="L553" i="83"/>
  <c r="L551" i="83"/>
  <c r="L552" i="83"/>
  <c r="L554" i="83"/>
  <c r="J175" i="66"/>
  <c r="I24" i="4" s="1"/>
  <c r="J24" i="4"/>
  <c r="J174" i="66"/>
  <c r="I23" i="4" s="1"/>
  <c r="L157" i="68"/>
  <c r="K78" i="4" s="1"/>
  <c r="J161" i="42"/>
  <c r="I37" i="4" s="1"/>
  <c r="M17" i="102"/>
  <c r="L58" i="4" s="1"/>
  <c r="M119" i="70"/>
  <c r="L67" i="4" s="1"/>
  <c r="M120" i="70"/>
  <c r="L68" i="4" s="1"/>
  <c r="J172" i="66"/>
  <c r="I21" i="4" s="1"/>
  <c r="J173" i="66"/>
  <c r="I22" i="4" s="1"/>
  <c r="L161" i="4"/>
  <c r="A226" i="33"/>
  <c r="D223" i="33"/>
  <c r="BF223" i="33" s="1"/>
  <c r="BG223" i="33" s="1"/>
  <c r="H213" i="4"/>
  <c r="M450" i="83"/>
  <c r="M449" i="83"/>
  <c r="M448" i="83"/>
  <c r="M447" i="83"/>
  <c r="M446" i="83"/>
  <c r="M445" i="83"/>
  <c r="M444" i="83"/>
  <c r="M443" i="83"/>
  <c r="M383" i="83"/>
  <c r="M429" i="83"/>
  <c r="M452" i="83"/>
  <c r="M451" i="83"/>
  <c r="M488" i="83"/>
  <c r="K550" i="83" s="1"/>
  <c r="M382" i="83"/>
  <c r="M381" i="83"/>
  <c r="M407" i="83"/>
  <c r="M406" i="83"/>
  <c r="M405" i="83"/>
  <c r="M404" i="83"/>
  <c r="M403" i="83"/>
  <c r="M402" i="83"/>
  <c r="M401" i="83"/>
  <c r="B5" i="86"/>
  <c r="B6" i="86"/>
  <c r="B7" i="86"/>
  <c r="B8" i="86"/>
  <c r="B9" i="86"/>
  <c r="B10" i="86"/>
  <c r="B11" i="86"/>
  <c r="B12" i="86"/>
  <c r="B13" i="86"/>
  <c r="B14" i="86"/>
  <c r="B15" i="86"/>
  <c r="B16" i="86"/>
  <c r="B17" i="86"/>
  <c r="B18" i="86"/>
  <c r="B19" i="86"/>
  <c r="B20" i="86"/>
  <c r="B21" i="86"/>
  <c r="B22" i="86"/>
  <c r="B23" i="86"/>
  <c r="B24" i="86"/>
  <c r="B25" i="86"/>
  <c r="B26" i="86"/>
  <c r="B27" i="86"/>
  <c r="B28" i="86"/>
  <c r="B29" i="86"/>
  <c r="B30" i="86"/>
  <c r="B31" i="86"/>
  <c r="B32" i="86"/>
  <c r="B4" i="86"/>
  <c r="L33" i="105"/>
  <c r="M26" i="105"/>
  <c r="M21" i="105" s="1"/>
  <c r="M20" i="105"/>
  <c r="L16" i="105"/>
  <c r="K16" i="105"/>
  <c r="J16" i="105" s="1"/>
  <c r="I16" i="105"/>
  <c r="L15" i="105"/>
  <c r="K15" i="105"/>
  <c r="J15" i="105" s="1"/>
  <c r="I15" i="105"/>
  <c r="M12" i="105"/>
  <c r="M11" i="105"/>
  <c r="M10" i="105"/>
  <c r="M9" i="105"/>
  <c r="M8" i="105"/>
  <c r="M7" i="105"/>
  <c r="M6" i="105"/>
  <c r="M5" i="105"/>
  <c r="M4" i="105"/>
  <c r="M3" i="105"/>
  <c r="M13" i="105" s="1"/>
  <c r="L40" i="104"/>
  <c r="M33" i="104"/>
  <c r="M27" i="104"/>
  <c r="L21" i="104"/>
  <c r="K200" i="4" s="1"/>
  <c r="H200" i="4"/>
  <c r="M18" i="104"/>
  <c r="M17" i="104"/>
  <c r="M16" i="104"/>
  <c r="M15" i="104"/>
  <c r="M14" i="104"/>
  <c r="M7" i="104"/>
  <c r="M6" i="104"/>
  <c r="M5" i="104"/>
  <c r="M4" i="104"/>
  <c r="M3" i="104"/>
  <c r="M190" i="4"/>
  <c r="R191" i="4"/>
  <c r="S191" i="4" s="1"/>
  <c r="R193" i="4"/>
  <c r="S193" i="4" s="1"/>
  <c r="E190" i="4"/>
  <c r="F190" i="4"/>
  <c r="G190" i="4"/>
  <c r="H190" i="4"/>
  <c r="I190" i="4"/>
  <c r="J190" i="4"/>
  <c r="D190" i="4"/>
  <c r="R194" i="4"/>
  <c r="S194" i="4" s="1"/>
  <c r="R192" i="4"/>
  <c r="S192" i="4" s="1"/>
  <c r="L33" i="103"/>
  <c r="M20" i="103" s="1"/>
  <c r="M26" i="103"/>
  <c r="L16" i="103"/>
  <c r="K16" i="103"/>
  <c r="J16" i="103"/>
  <c r="I16" i="103"/>
  <c r="L15" i="103"/>
  <c r="K190" i="4" s="1"/>
  <c r="K15" i="103"/>
  <c r="J15" i="103" s="1"/>
  <c r="I15" i="103"/>
  <c r="M12" i="103"/>
  <c r="M11" i="103"/>
  <c r="M10" i="103"/>
  <c r="M9" i="103"/>
  <c r="M8" i="103"/>
  <c r="M7" i="103"/>
  <c r="M6" i="103"/>
  <c r="M5" i="103"/>
  <c r="M4" i="103"/>
  <c r="M3" i="103"/>
  <c r="M13" i="103" s="1"/>
  <c r="M21" i="103" s="1"/>
  <c r="E56" i="4"/>
  <c r="F56" i="4"/>
  <c r="G56" i="4"/>
  <c r="D56" i="4"/>
  <c r="L36" i="102"/>
  <c r="M23" i="102" s="1"/>
  <c r="M29" i="102"/>
  <c r="L16" i="102"/>
  <c r="K57" i="4" s="1"/>
  <c r="K16" i="102"/>
  <c r="I16" i="102"/>
  <c r="L15" i="102"/>
  <c r="K15" i="102"/>
  <c r="I15" i="102"/>
  <c r="H56" i="4" s="1"/>
  <c r="M12" i="102"/>
  <c r="M11" i="102"/>
  <c r="M10" i="102"/>
  <c r="M9" i="102"/>
  <c r="M8" i="102"/>
  <c r="M7" i="102"/>
  <c r="M6" i="102"/>
  <c r="M5" i="102"/>
  <c r="K17" i="102" s="1"/>
  <c r="J17" i="102" s="1"/>
  <c r="M4" i="102"/>
  <c r="M3" i="102"/>
  <c r="E40" i="4"/>
  <c r="F40" i="4"/>
  <c r="G40" i="4"/>
  <c r="D40" i="4"/>
  <c r="A17" i="33"/>
  <c r="D17" i="33"/>
  <c r="BF17" i="33" s="1"/>
  <c r="BG17" i="33" s="1"/>
  <c r="K206" i="4" l="1"/>
  <c r="M21" i="107"/>
  <c r="L206" i="4" s="1"/>
  <c r="R206" i="4" s="1"/>
  <c r="S206" i="4" s="1"/>
  <c r="J217" i="4"/>
  <c r="J550" i="83"/>
  <c r="I217" i="4" s="1"/>
  <c r="K218" i="4"/>
  <c r="M551" i="83"/>
  <c r="L218" i="4" s="1"/>
  <c r="K221" i="4"/>
  <c r="M554" i="83"/>
  <c r="L221" i="4" s="1"/>
  <c r="K219" i="4"/>
  <c r="M552" i="83"/>
  <c r="L219" i="4" s="1"/>
  <c r="K220" i="4"/>
  <c r="M553" i="83"/>
  <c r="L220" i="4" s="1"/>
  <c r="L136" i="27"/>
  <c r="M136" i="27" s="1"/>
  <c r="M19" i="104"/>
  <c r="M28" i="104" s="1"/>
  <c r="M200" i="4" s="1"/>
  <c r="M157" i="68"/>
  <c r="L78" i="4" s="1"/>
  <c r="J21" i="104"/>
  <c r="I200" i="4" s="1"/>
  <c r="J200" i="4"/>
  <c r="M15" i="102"/>
  <c r="L56" i="4" s="1"/>
  <c r="J15" i="102"/>
  <c r="I56" i="4" s="1"/>
  <c r="J56" i="4"/>
  <c r="L155" i="68"/>
  <c r="K76" i="4" s="1"/>
  <c r="M15" i="103"/>
  <c r="L190" i="4" s="1"/>
  <c r="R190" i="4" s="1"/>
  <c r="S190" i="4" s="1"/>
  <c r="M16" i="103"/>
  <c r="R201" i="4"/>
  <c r="S201" i="4" s="1"/>
  <c r="M16" i="105"/>
  <c r="K56" i="4"/>
  <c r="M21" i="104"/>
  <c r="L200" i="4" s="1"/>
  <c r="M16" i="102"/>
  <c r="L57" i="4" s="1"/>
  <c r="M15" i="105"/>
  <c r="M24" i="102"/>
  <c r="M56" i="4" s="1"/>
  <c r="J16" i="102"/>
  <c r="M22" i="102" l="1"/>
  <c r="M25" i="102" s="1"/>
  <c r="M26" i="102" s="1"/>
  <c r="M155" i="68"/>
  <c r="L76" i="4" s="1"/>
  <c r="N200" i="4"/>
  <c r="O200" i="4" s="1"/>
  <c r="P200" i="4" s="1"/>
  <c r="R200" i="4"/>
  <c r="S200" i="4" s="1"/>
  <c r="M26" i="104"/>
  <c r="M29" i="104" s="1"/>
  <c r="M30" i="104" s="1"/>
  <c r="M19" i="105"/>
  <c r="M22" i="105" s="1"/>
  <c r="M23" i="105" s="1"/>
  <c r="M24" i="105" s="1"/>
  <c r="M19" i="103"/>
  <c r="M22" i="103" s="1"/>
  <c r="M23" i="103" s="1"/>
  <c r="N190" i="4"/>
  <c r="O190" i="4" s="1"/>
  <c r="P190" i="4" s="1"/>
  <c r="D101" i="4"/>
  <c r="E101" i="4"/>
  <c r="F101" i="4"/>
  <c r="G101" i="4"/>
  <c r="D102" i="4"/>
  <c r="E102" i="4"/>
  <c r="F102" i="4"/>
  <c r="G102" i="4"/>
  <c r="A128" i="33"/>
  <c r="A127" i="33"/>
  <c r="A126" i="33"/>
  <c r="A125" i="33"/>
  <c r="A124" i="33"/>
  <c r="M567" i="89"/>
  <c r="M566" i="89"/>
  <c r="M562" i="89"/>
  <c r="M565" i="89"/>
  <c r="M561" i="89"/>
  <c r="M564" i="89"/>
  <c r="M563" i="89"/>
  <c r="M560" i="89"/>
  <c r="M559" i="89"/>
  <c r="M558" i="89"/>
  <c r="M557" i="89"/>
  <c r="L122" i="52"/>
  <c r="K102" i="4" s="1"/>
  <c r="K122" i="52"/>
  <c r="J102" i="4" s="1"/>
  <c r="I122" i="52"/>
  <c r="H102" i="4" s="1"/>
  <c r="M111" i="52"/>
  <c r="M110" i="52"/>
  <c r="M109" i="52"/>
  <c r="M108" i="52"/>
  <c r="M107" i="52"/>
  <c r="M106" i="52"/>
  <c r="D228" i="33"/>
  <c r="BF228" i="33" s="1"/>
  <c r="BG228" i="33" s="1"/>
  <c r="M385" i="83"/>
  <c r="M384" i="83"/>
  <c r="M442" i="83"/>
  <c r="M441" i="83"/>
  <c r="L548" i="83" l="1"/>
  <c r="L550" i="83"/>
  <c r="L549" i="83"/>
  <c r="I161" i="4"/>
  <c r="J161" i="4"/>
  <c r="R161" i="4" s="1"/>
  <c r="S161" i="4" s="1"/>
  <c r="M31" i="104"/>
  <c r="D34" i="86"/>
  <c r="M27" i="102"/>
  <c r="D13" i="86"/>
  <c r="M24" i="103"/>
  <c r="D32" i="86"/>
  <c r="M122" i="52"/>
  <c r="L102" i="4" s="1"/>
  <c r="J122" i="52"/>
  <c r="I102" i="4" s="1"/>
  <c r="K215" i="4" l="1"/>
  <c r="M548" i="83"/>
  <c r="L215" i="4" s="1"/>
  <c r="K217" i="4"/>
  <c r="M550" i="83"/>
  <c r="L217" i="4" s="1"/>
  <c r="K216" i="4"/>
  <c r="M549" i="83"/>
  <c r="L216" i="4" s="1"/>
  <c r="M435" i="83"/>
  <c r="M423" i="83"/>
  <c r="M422" i="83"/>
  <c r="M486" i="83"/>
  <c r="M438" i="83"/>
  <c r="M437" i="83"/>
  <c r="M399" i="83"/>
  <c r="M398" i="83"/>
  <c r="M436" i="83"/>
  <c r="M397" i="83"/>
  <c r="M396" i="83" l="1"/>
  <c r="M485" i="83"/>
  <c r="M434" i="83"/>
  <c r="M395" i="83"/>
  <c r="M432" i="83"/>
  <c r="M431" i="83"/>
  <c r="M386" i="83"/>
  <c r="M440" i="83"/>
  <c r="M439" i="83"/>
  <c r="M487" i="83"/>
  <c r="K549" i="83" s="1"/>
  <c r="M425" i="83"/>
  <c r="M424" i="83"/>
  <c r="M400" i="83"/>
  <c r="M421" i="83"/>
  <c r="M420" i="83"/>
  <c r="M419" i="83"/>
  <c r="M484" i="83"/>
  <c r="M433" i="83"/>
  <c r="M394" i="83"/>
  <c r="A201" i="33"/>
  <c r="A131" i="33"/>
  <c r="A130" i="33"/>
  <c r="A129" i="33"/>
  <c r="I160" i="42"/>
  <c r="I159" i="42"/>
  <c r="M156" i="42"/>
  <c r="M133" i="42"/>
  <c r="M132" i="42"/>
  <c r="M105" i="42"/>
  <c r="M104" i="42"/>
  <c r="M103" i="42"/>
  <c r="M131" i="42"/>
  <c r="M102" i="42"/>
  <c r="M101" i="42"/>
  <c r="M100" i="42"/>
  <c r="M99" i="42"/>
  <c r="M130" i="42"/>
  <c r="M98" i="42"/>
  <c r="A132" i="33"/>
  <c r="A70" i="33"/>
  <c r="L88" i="39"/>
  <c r="K88" i="39"/>
  <c r="I88" i="39"/>
  <c r="L87" i="39"/>
  <c r="K87" i="39"/>
  <c r="I87" i="39"/>
  <c r="J87" i="39" s="1"/>
  <c r="L86" i="39"/>
  <c r="K86" i="39"/>
  <c r="I86" i="39"/>
  <c r="L85" i="39"/>
  <c r="K85" i="39"/>
  <c r="I85" i="39"/>
  <c r="K84" i="39"/>
  <c r="I84" i="39"/>
  <c r="D105" i="4"/>
  <c r="E105" i="4"/>
  <c r="F105" i="4"/>
  <c r="G105" i="4"/>
  <c r="D106" i="4"/>
  <c r="E106" i="4"/>
  <c r="F106" i="4"/>
  <c r="G106" i="4"/>
  <c r="D107" i="4"/>
  <c r="E107" i="4"/>
  <c r="F107" i="4"/>
  <c r="G107" i="4"/>
  <c r="M234" i="58"/>
  <c r="M229" i="58"/>
  <c r="K242" i="58" s="1"/>
  <c r="J242" i="58" s="1"/>
  <c r="M198" i="58"/>
  <c r="M197" i="58"/>
  <c r="A18" i="33"/>
  <c r="D18" i="33"/>
  <c r="A19" i="33"/>
  <c r="D127" i="4"/>
  <c r="E127" i="4"/>
  <c r="F127" i="4"/>
  <c r="G127" i="4"/>
  <c r="D128" i="4"/>
  <c r="E128" i="4"/>
  <c r="F128" i="4"/>
  <c r="G128" i="4"/>
  <c r="D129" i="4"/>
  <c r="E129" i="4"/>
  <c r="F129" i="4"/>
  <c r="G129" i="4"/>
  <c r="D130" i="4"/>
  <c r="E130" i="4"/>
  <c r="F130" i="4"/>
  <c r="G130" i="4"/>
  <c r="M64" i="56"/>
  <c r="M47" i="56"/>
  <c r="M46" i="56"/>
  <c r="J61" i="56" s="1"/>
  <c r="BF18" i="33" l="1"/>
  <c r="BG18" i="33" s="1"/>
  <c r="L240" i="58"/>
  <c r="M240" i="58" s="1"/>
  <c r="J216" i="4"/>
  <c r="J549" i="83"/>
  <c r="I216" i="4" s="1"/>
  <c r="M85" i="39"/>
  <c r="M86" i="39"/>
  <c r="M88" i="39"/>
  <c r="J85" i="39"/>
  <c r="M87" i="39"/>
  <c r="J86" i="39"/>
  <c r="J88" i="39"/>
  <c r="M418" i="83" l="1"/>
  <c r="M393" i="83"/>
  <c r="M392" i="83"/>
  <c r="M483" i="83"/>
  <c r="K548" i="83" s="1"/>
  <c r="M391" i="83"/>
  <c r="M417" i="83"/>
  <c r="M390" i="83"/>
  <c r="M416" i="83"/>
  <c r="M415" i="83"/>
  <c r="M414" i="83"/>
  <c r="M413" i="83"/>
  <c r="J215" i="4" l="1"/>
  <c r="J548" i="83"/>
  <c r="I215" i="4" s="1"/>
  <c r="M78" i="37"/>
  <c r="M83" i="37"/>
  <c r="M77" i="37"/>
  <c r="M187" i="78"/>
  <c r="M186" i="78"/>
  <c r="M140" i="78"/>
  <c r="M138" i="78"/>
  <c r="M185" i="78"/>
  <c r="M184" i="78"/>
  <c r="H107" i="4"/>
  <c r="H106" i="4"/>
  <c r="H105" i="4"/>
  <c r="M235" i="58"/>
  <c r="M226" i="58"/>
  <c r="K240" i="58" s="1"/>
  <c r="J240" i="58" s="1"/>
  <c r="M196" i="58"/>
  <c r="M177" i="58"/>
  <c r="M225" i="58"/>
  <c r="M224" i="58"/>
  <c r="M156" i="58"/>
  <c r="M152" i="58"/>
  <c r="I154" i="68"/>
  <c r="H75" i="4" s="1"/>
  <c r="I153" i="68"/>
  <c r="H74" i="4" s="1"/>
  <c r="I162" i="68"/>
  <c r="H83" i="4" s="1"/>
  <c r="I152" i="68"/>
  <c r="H73" i="4" s="1"/>
  <c r="I151" i="68"/>
  <c r="H72" i="4" s="1"/>
  <c r="I150" i="68"/>
  <c r="M98" i="68"/>
  <c r="M97" i="68"/>
  <c r="M129" i="68"/>
  <c r="M128" i="68"/>
  <c r="M84" i="68"/>
  <c r="M74" i="68"/>
  <c r="M127" i="68"/>
  <c r="M72" i="68"/>
  <c r="M40" i="92"/>
  <c r="M39" i="92"/>
  <c r="M38" i="92"/>
  <c r="M37" i="92"/>
  <c r="M36" i="92"/>
  <c r="A135" i="33"/>
  <c r="A134" i="33"/>
  <c r="A133" i="33"/>
  <c r="M556" i="89"/>
  <c r="M555" i="89"/>
  <c r="M554" i="89"/>
  <c r="M553" i="89"/>
  <c r="M552" i="89"/>
  <c r="M551" i="89"/>
  <c r="M550" i="89"/>
  <c r="M549" i="89"/>
  <c r="M548" i="89"/>
  <c r="M547" i="89"/>
  <c r="M546" i="89"/>
  <c r="M544" i="89"/>
  <c r="M543" i="89"/>
  <c r="M542" i="89"/>
  <c r="M541" i="89"/>
  <c r="M540" i="89"/>
  <c r="M380" i="83"/>
  <c r="M379" i="83"/>
  <c r="M375" i="83"/>
  <c r="M389" i="83"/>
  <c r="M482" i="83"/>
  <c r="K547" i="83" s="1"/>
  <c r="M481" i="83"/>
  <c r="K546" i="83" s="1"/>
  <c r="M412" i="83"/>
  <c r="M411" i="83"/>
  <c r="M410" i="83"/>
  <c r="M409" i="83"/>
  <c r="M388" i="83"/>
  <c r="M408" i="83"/>
  <c r="M387" i="83"/>
  <c r="M378" i="83"/>
  <c r="D231" i="33"/>
  <c r="BF231" i="33" s="1"/>
  <c r="BG231" i="33" s="1"/>
  <c r="D259" i="33"/>
  <c r="BF259" i="33" s="1"/>
  <c r="BG259" i="33" s="1"/>
  <c r="D96" i="4"/>
  <c r="E96" i="4"/>
  <c r="F96" i="4"/>
  <c r="G96" i="4"/>
  <c r="D97" i="4"/>
  <c r="E97" i="4"/>
  <c r="F97" i="4"/>
  <c r="G97" i="4"/>
  <c r="D98" i="4"/>
  <c r="E98" i="4"/>
  <c r="F98" i="4"/>
  <c r="G98" i="4"/>
  <c r="D99" i="4"/>
  <c r="E99" i="4"/>
  <c r="F99" i="4"/>
  <c r="G99" i="4"/>
  <c r="D100" i="4"/>
  <c r="E100" i="4"/>
  <c r="F100" i="4"/>
  <c r="G100" i="4"/>
  <c r="J214" i="4" l="1"/>
  <c r="J547" i="83"/>
  <c r="I214" i="4" s="1"/>
  <c r="L547" i="83"/>
  <c r="J213" i="4"/>
  <c r="K214" i="4" l="1"/>
  <c r="M547" i="83"/>
  <c r="L214" i="4" s="1"/>
  <c r="M430" i="83"/>
  <c r="M350" i="83"/>
  <c r="M349" i="83"/>
  <c r="M348" i="83"/>
  <c r="M374" i="83"/>
  <c r="M342" i="83"/>
  <c r="M79" i="39"/>
  <c r="M78" i="39"/>
  <c r="M77" i="39"/>
  <c r="M76" i="39"/>
  <c r="M75" i="39"/>
  <c r="M74" i="39"/>
  <c r="A214" i="33" l="1"/>
  <c r="M168" i="66"/>
  <c r="M167" i="66"/>
  <c r="M166" i="66"/>
  <c r="M122" i="66"/>
  <c r="M118" i="66"/>
  <c r="M42" i="19"/>
  <c r="M41" i="19"/>
  <c r="M40" i="19"/>
  <c r="M39" i="19"/>
  <c r="M38" i="19"/>
  <c r="S19" i="33"/>
  <c r="D19" i="33"/>
  <c r="BF19" i="33" s="1"/>
  <c r="BG19" i="33" s="1"/>
  <c r="A137" i="33"/>
  <c r="A136" i="33"/>
  <c r="M539" i="89"/>
  <c r="M545" i="89"/>
  <c r="M529" i="89"/>
  <c r="M528" i="89"/>
  <c r="M117" i="66"/>
  <c r="M116" i="66"/>
  <c r="M137" i="66"/>
  <c r="M136" i="66"/>
  <c r="M121" i="66"/>
  <c r="M135" i="66"/>
  <c r="M115" i="66"/>
  <c r="M134" i="66"/>
  <c r="M114" i="66"/>
  <c r="M113" i="66"/>
  <c r="I156" i="68"/>
  <c r="H77" i="4" s="1"/>
  <c r="D235" i="33"/>
  <c r="BF235" i="33" s="1"/>
  <c r="BG235" i="33" s="1"/>
  <c r="M44" i="19" l="1"/>
  <c r="K46" i="19"/>
  <c r="L154" i="68"/>
  <c r="K75" i="4" s="1"/>
  <c r="M154" i="68" l="1"/>
  <c r="L75" i="4" s="1"/>
  <c r="M43" i="56"/>
  <c r="M42" i="56"/>
  <c r="M41" i="56"/>
  <c r="M112" i="66"/>
  <c r="M111" i="66"/>
  <c r="M110" i="66"/>
  <c r="M120" i="66"/>
  <c r="M133" i="66"/>
  <c r="M296" i="83" l="1"/>
  <c r="M295" i="83"/>
  <c r="M294" i="83"/>
  <c r="M293" i="83"/>
  <c r="M292" i="83"/>
  <c r="M291" i="83"/>
  <c r="M290" i="83"/>
  <c r="M289" i="83"/>
  <c r="M281" i="83"/>
  <c r="M280" i="83"/>
  <c r="M279" i="83"/>
  <c r="M278" i="83"/>
  <c r="M277" i="83"/>
  <c r="M276" i="83"/>
  <c r="M275" i="83"/>
  <c r="M324" i="83"/>
  <c r="M377" i="83"/>
  <c r="M376" i="83"/>
  <c r="A138" i="33"/>
  <c r="A139" i="33"/>
  <c r="M527" i="89"/>
  <c r="M538" i="89"/>
  <c r="M533" i="89"/>
  <c r="M532" i="89"/>
  <c r="I121" i="52"/>
  <c r="H101" i="4" s="1"/>
  <c r="I120" i="52"/>
  <c r="H100" i="4" s="1"/>
  <c r="I119" i="52"/>
  <c r="H99" i="4" s="1"/>
  <c r="I118" i="52"/>
  <c r="H98" i="4" s="1"/>
  <c r="I117" i="52"/>
  <c r="H97" i="4" s="1"/>
  <c r="I116" i="52"/>
  <c r="H96" i="4" s="1"/>
  <c r="I115" i="52"/>
  <c r="M125" i="68"/>
  <c r="K153" i="68" s="1"/>
  <c r="J74" i="4" s="1"/>
  <c r="M68" i="68"/>
  <c r="M124" i="68"/>
  <c r="M105" i="52"/>
  <c r="M104" i="52"/>
  <c r="J153" i="68" l="1"/>
  <c r="I74" i="4" s="1"/>
  <c r="M132" i="66"/>
  <c r="M131" i="66"/>
  <c r="M109" i="66"/>
  <c r="M108" i="66"/>
  <c r="A142" i="33"/>
  <c r="A141" i="33"/>
  <c r="A140" i="33"/>
  <c r="M130" i="68" l="1"/>
  <c r="K155" i="68" s="1"/>
  <c r="J76" i="4" s="1"/>
  <c r="M126" i="68"/>
  <c r="K154" i="68" s="1"/>
  <c r="J75" i="4" s="1"/>
  <c r="M94" i="68"/>
  <c r="M115" i="27"/>
  <c r="M114" i="27"/>
  <c r="M113" i="27"/>
  <c r="M103" i="52"/>
  <c r="M102" i="52"/>
  <c r="M26" i="52"/>
  <c r="M101" i="52"/>
  <c r="M100" i="52"/>
  <c r="M99" i="52"/>
  <c r="M25" i="52"/>
  <c r="M93" i="68"/>
  <c r="M123" i="68"/>
  <c r="K162" i="68" s="1"/>
  <c r="J83" i="4" s="1"/>
  <c r="M67" i="68"/>
  <c r="A143" i="33"/>
  <c r="M45" i="56"/>
  <c r="M44" i="56"/>
  <c r="M40" i="56"/>
  <c r="M39" i="56"/>
  <c r="M38" i="56"/>
  <c r="R76" i="4" l="1"/>
  <c r="S76" i="4" s="1"/>
  <c r="J155" i="68"/>
  <c r="I76" i="4" s="1"/>
  <c r="J162" i="68"/>
  <c r="I83" i="4" s="1"/>
  <c r="J154" i="68"/>
  <c r="I75" i="4" s="1"/>
  <c r="K156" i="68"/>
  <c r="J77" i="4" s="1"/>
  <c r="A145" i="33"/>
  <c r="A144" i="33"/>
  <c r="M604" i="89"/>
  <c r="M537" i="89"/>
  <c r="M531" i="89"/>
  <c r="M530" i="89"/>
  <c r="M523" i="89"/>
  <c r="M522" i="89"/>
  <c r="M521" i="89"/>
  <c r="M519" i="89"/>
  <c r="M526" i="89"/>
  <c r="M524" i="89"/>
  <c r="A146" i="33"/>
  <c r="M151" i="58"/>
  <c r="M155" i="58"/>
  <c r="M80" i="39"/>
  <c r="M73" i="39"/>
  <c r="M72" i="39"/>
  <c r="M71" i="39"/>
  <c r="M70" i="39"/>
  <c r="M69" i="39"/>
  <c r="M56" i="39"/>
  <c r="M55" i="39"/>
  <c r="M54" i="39"/>
  <c r="M53" i="39"/>
  <c r="M52" i="39"/>
  <c r="M51" i="39"/>
  <c r="M50" i="39"/>
  <c r="M49" i="39"/>
  <c r="M48" i="39"/>
  <c r="M47" i="39"/>
  <c r="M46" i="39"/>
  <c r="M45" i="39"/>
  <c r="M68" i="39"/>
  <c r="M33" i="56"/>
  <c r="L54" i="48"/>
  <c r="I54" i="48"/>
  <c r="A202" i="33"/>
  <c r="M608" i="89" l="1"/>
  <c r="K617" i="89"/>
  <c r="J156" i="68"/>
  <c r="I77" i="4" s="1"/>
  <c r="M54" i="48"/>
  <c r="M345" i="83"/>
  <c r="M347" i="83"/>
  <c r="M346" i="83"/>
  <c r="M223" i="83"/>
  <c r="M222" i="83"/>
  <c r="M221" i="83"/>
  <c r="M218" i="83"/>
  <c r="M216" i="83"/>
  <c r="M219" i="83"/>
  <c r="M217" i="83"/>
  <c r="M215" i="83"/>
  <c r="M214" i="83"/>
  <c r="M213" i="83"/>
  <c r="M212" i="83"/>
  <c r="M211" i="83"/>
  <c r="M210" i="83"/>
  <c r="J617" i="89" l="1"/>
  <c r="I164" i="4" s="1"/>
  <c r="J164" i="4"/>
  <c r="A149" i="33"/>
  <c r="A148" i="33"/>
  <c r="A147" i="33"/>
  <c r="L53" i="48"/>
  <c r="I53" i="48"/>
  <c r="A150" i="33"/>
  <c r="A20" i="33"/>
  <c r="D20" i="33"/>
  <c r="BF20" i="33" s="1"/>
  <c r="BG20" i="33" s="1"/>
  <c r="M147" i="68"/>
  <c r="M122" i="68"/>
  <c r="M83" i="68"/>
  <c r="M71" i="68"/>
  <c r="M121" i="68"/>
  <c r="M92" i="68"/>
  <c r="M73" i="68"/>
  <c r="M120" i="68"/>
  <c r="K152" i="68" s="1"/>
  <c r="J73" i="4" s="1"/>
  <c r="M66" i="68"/>
  <c r="M220" i="83"/>
  <c r="M209" i="83"/>
  <c r="M208" i="83"/>
  <c r="M207" i="83"/>
  <c r="M206" i="83"/>
  <c r="M205" i="83"/>
  <c r="M204" i="83"/>
  <c r="A215" i="33"/>
  <c r="D254" i="33"/>
  <c r="BF254" i="33" s="1"/>
  <c r="BG254" i="33" s="1"/>
  <c r="D251" i="33"/>
  <c r="BF251" i="33" s="1"/>
  <c r="BG251" i="33" s="1"/>
  <c r="J152" i="68" l="1"/>
  <c r="I73" i="4" s="1"/>
  <c r="L153" i="68"/>
  <c r="K74" i="4" s="1"/>
  <c r="L152" i="68"/>
  <c r="K73" i="4" s="1"/>
  <c r="L162" i="68"/>
  <c r="K83" i="4" s="1"/>
  <c r="M53" i="48"/>
  <c r="M162" i="68" l="1"/>
  <c r="L83" i="4" s="1"/>
  <c r="M152" i="68"/>
  <c r="L73" i="4" s="1"/>
  <c r="M153" i="68"/>
  <c r="L74" i="4" s="1"/>
  <c r="D15" i="4"/>
  <c r="E15" i="4"/>
  <c r="F15" i="4"/>
  <c r="G15" i="4"/>
  <c r="D16" i="4"/>
  <c r="E16" i="4"/>
  <c r="F16" i="4"/>
  <c r="G16" i="4"/>
  <c r="R75" i="4" l="1"/>
  <c r="S75" i="4" s="1"/>
  <c r="R74" i="4"/>
  <c r="S74" i="4" s="1"/>
  <c r="K17" i="4"/>
  <c r="H17" i="4"/>
  <c r="A151" i="33"/>
  <c r="A156" i="33"/>
  <c r="A155" i="33"/>
  <c r="A154" i="33"/>
  <c r="A153" i="33"/>
  <c r="A152" i="33"/>
  <c r="I505" i="89"/>
  <c r="M505" i="89" s="1"/>
  <c r="I506" i="89"/>
  <c r="M506" i="89" s="1"/>
  <c r="I507" i="89"/>
  <c r="M507" i="89" s="1"/>
  <c r="I508" i="89"/>
  <c r="M508" i="89" s="1"/>
  <c r="I509" i="89"/>
  <c r="M509" i="89" s="1"/>
  <c r="I510" i="89"/>
  <c r="M510" i="89" s="1"/>
  <c r="I511" i="89"/>
  <c r="M511" i="89" s="1"/>
  <c r="I504" i="89"/>
  <c r="M517" i="89"/>
  <c r="M516" i="89"/>
  <c r="M515" i="89"/>
  <c r="M514" i="89"/>
  <c r="M513" i="89"/>
  <c r="M512" i="89"/>
  <c r="M518" i="89"/>
  <c r="M534" i="89"/>
  <c r="A21" i="33"/>
  <c r="D21" i="33"/>
  <c r="BF21" i="33" s="1"/>
  <c r="BG21" i="33" s="1"/>
  <c r="A22" i="33"/>
  <c r="D22" i="33"/>
  <c r="BF22" i="33" s="1"/>
  <c r="BG22" i="33" s="1"/>
  <c r="D23" i="33"/>
  <c r="BF23" i="33" s="1"/>
  <c r="BG23" i="33" s="1"/>
  <c r="A23" i="33"/>
  <c r="L17" i="4" l="1"/>
  <c r="M341" i="83" l="1"/>
  <c r="M230" i="83"/>
  <c r="M229" i="83"/>
  <c r="M228" i="83"/>
  <c r="A213" i="33" l="1"/>
  <c r="M130" i="66"/>
  <c r="M107" i="66"/>
  <c r="A164" i="33"/>
  <c r="A163" i="33"/>
  <c r="A162" i="33"/>
  <c r="A161" i="33"/>
  <c r="A160" i="33"/>
  <c r="A159" i="33"/>
  <c r="A158" i="33"/>
  <c r="A157" i="33"/>
  <c r="A165" i="33"/>
  <c r="D24" i="33"/>
  <c r="BF24" i="33" s="1"/>
  <c r="BG24" i="33" s="1"/>
  <c r="A24" i="33"/>
  <c r="M41" i="48"/>
  <c r="K54" i="48" s="1"/>
  <c r="M40" i="48"/>
  <c r="M39" i="48"/>
  <c r="K53" i="48" s="1"/>
  <c r="M38" i="48"/>
  <c r="M37" i="48"/>
  <c r="M112" i="70"/>
  <c r="K120" i="70" s="1"/>
  <c r="J120" i="70" s="1"/>
  <c r="M111" i="70"/>
  <c r="K119" i="70" s="1"/>
  <c r="J119" i="70" s="1"/>
  <c r="M110" i="70"/>
  <c r="M109" i="70"/>
  <c r="M108" i="70"/>
  <c r="M107" i="70"/>
  <c r="M194" i="58"/>
  <c r="M193" i="58"/>
  <c r="M154" i="58"/>
  <c r="M223" i="58"/>
  <c r="M222" i="58"/>
  <c r="M176" i="58"/>
  <c r="M543" i="83"/>
  <c r="M248" i="83"/>
  <c r="M323" i="83"/>
  <c r="M227" i="83"/>
  <c r="M226" i="83"/>
  <c r="M225" i="83"/>
  <c r="M224" i="83"/>
  <c r="M203" i="83"/>
  <c r="M201" i="83"/>
  <c r="M199" i="83"/>
  <c r="M247" i="83"/>
  <c r="M322" i="83"/>
  <c r="M340" i="83"/>
  <c r="M197" i="83"/>
  <c r="J54" i="48" l="1"/>
  <c r="J53" i="48"/>
  <c r="M181" i="83" l="1"/>
  <c r="M180" i="83"/>
  <c r="M179" i="83"/>
  <c r="M178" i="83"/>
  <c r="M177" i="83"/>
  <c r="M176" i="83"/>
  <c r="M172" i="83"/>
  <c r="M232" i="83"/>
  <c r="M231" i="83"/>
  <c r="M200" i="83"/>
  <c r="M175" i="83"/>
  <c r="M174" i="83"/>
  <c r="M173" i="83"/>
  <c r="M321" i="83"/>
  <c r="M161" i="83"/>
  <c r="M339" i="83"/>
  <c r="M150" i="83"/>
  <c r="M196" i="83"/>
  <c r="M134" i="83"/>
  <c r="A25" i="33" l="1"/>
  <c r="D25" i="33"/>
  <c r="BF25" i="33" s="1"/>
  <c r="BG25" i="33" s="1"/>
  <c r="M128" i="66"/>
  <c r="M129" i="66"/>
  <c r="M119" i="66"/>
  <c r="M123" i="66"/>
  <c r="M106" i="66"/>
  <c r="M119" i="68"/>
  <c r="M82" i="68"/>
  <c r="M65" i="68"/>
  <c r="M61" i="68"/>
  <c r="M59" i="68"/>
  <c r="M118" i="68"/>
  <c r="M60" i="68"/>
  <c r="M117" i="68"/>
  <c r="M70" i="68"/>
  <c r="M69" i="68"/>
  <c r="M116" i="68"/>
  <c r="M115" i="68"/>
  <c r="M127" i="66"/>
  <c r="M105" i="66"/>
  <c r="M97" i="66"/>
  <c r="M95" i="66"/>
  <c r="L61" i="76"/>
  <c r="I22" i="76"/>
  <c r="M233" i="83"/>
  <c r="M202" i="83"/>
  <c r="M171" i="83"/>
  <c r="M170" i="83"/>
  <c r="A166" i="33" l="1"/>
  <c r="M57" i="68"/>
  <c r="M114" i="68"/>
  <c r="M520" i="89"/>
  <c r="M536" i="89"/>
  <c r="M525" i="89"/>
  <c r="M535" i="89"/>
  <c r="M504" i="89"/>
  <c r="M503" i="89"/>
  <c r="M502" i="89"/>
  <c r="M501" i="89"/>
  <c r="M500" i="89"/>
  <c r="M499" i="89"/>
  <c r="M498" i="89"/>
  <c r="M497" i="89"/>
  <c r="M496" i="89"/>
  <c r="M320" i="83"/>
  <c r="M195" i="83"/>
  <c r="M198" i="83"/>
  <c r="M249" i="83"/>
  <c r="M373" i="83"/>
  <c r="M160" i="83"/>
  <c r="D159" i="4" l="1"/>
  <c r="E159" i="4"/>
  <c r="F159" i="4"/>
  <c r="G159" i="4"/>
  <c r="D160" i="4"/>
  <c r="E160" i="4"/>
  <c r="F160" i="4"/>
  <c r="G160" i="4"/>
  <c r="R68" i="4"/>
  <c r="S68" i="4" s="1"/>
  <c r="A167" i="33"/>
  <c r="A56" i="33"/>
  <c r="A57" i="33"/>
  <c r="A58" i="33"/>
  <c r="A59" i="33"/>
  <c r="A60" i="33"/>
  <c r="A61" i="33"/>
  <c r="A71" i="33"/>
  <c r="A72" i="33"/>
  <c r="A73" i="33"/>
  <c r="A168" i="33"/>
  <c r="A169" i="33"/>
  <c r="A74" i="33"/>
  <c r="A75" i="33"/>
  <c r="A76" i="33"/>
  <c r="A77" i="33"/>
  <c r="A78" i="33"/>
  <c r="A79" i="33"/>
  <c r="A80" i="33"/>
  <c r="A81" i="33"/>
  <c r="A82" i="33"/>
  <c r="A83" i="33"/>
  <c r="A170" i="33"/>
  <c r="A171" i="33"/>
  <c r="M490" i="89"/>
  <c r="M489" i="89"/>
  <c r="M488" i="89"/>
  <c r="M487" i="89"/>
  <c r="M486" i="89"/>
  <c r="M485" i="89"/>
  <c r="M484" i="89"/>
  <c r="M483" i="89"/>
  <c r="I52" i="48"/>
  <c r="M195" i="58"/>
  <c r="M164" i="58"/>
  <c r="M153" i="58"/>
  <c r="M221" i="58"/>
  <c r="M191" i="58"/>
  <c r="M175" i="58"/>
  <c r="M64" i="68"/>
  <c r="M56" i="68"/>
  <c r="M113" i="68"/>
  <c r="K151" i="68" s="1"/>
  <c r="J72" i="4" s="1"/>
  <c r="M112" i="68"/>
  <c r="M91" i="68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I134" i="27"/>
  <c r="H12" i="4" s="1"/>
  <c r="A26" i="33"/>
  <c r="D26" i="33"/>
  <c r="BF26" i="33" s="1"/>
  <c r="BG26" i="33" s="1"/>
  <c r="M120" i="27"/>
  <c r="K135" i="27" s="1"/>
  <c r="J135" i="27" s="1"/>
  <c r="M112" i="27"/>
  <c r="M111" i="27"/>
  <c r="M110" i="27"/>
  <c r="M109" i="27"/>
  <c r="M108" i="27"/>
  <c r="M246" i="83"/>
  <c r="M169" i="83"/>
  <c r="M168" i="83"/>
  <c r="M167" i="83"/>
  <c r="M166" i="83"/>
  <c r="M344" i="83"/>
  <c r="M245" i="83"/>
  <c r="M372" i="83"/>
  <c r="M319" i="83"/>
  <c r="M194" i="83"/>
  <c r="M133" i="83"/>
  <c r="J151" i="68" l="1"/>
  <c r="I72" i="4" s="1"/>
  <c r="L44" i="80" l="1"/>
  <c r="I44" i="80"/>
  <c r="L43" i="80"/>
  <c r="I43" i="80"/>
  <c r="L42" i="80"/>
  <c r="I42" i="80"/>
  <c r="I41" i="80"/>
  <c r="I40" i="80"/>
  <c r="I39" i="80"/>
  <c r="I37" i="80"/>
  <c r="M32" i="80"/>
  <c r="M31" i="80"/>
  <c r="K44" i="80" s="1"/>
  <c r="M30" i="80"/>
  <c r="K43" i="80" s="1"/>
  <c r="M29" i="80"/>
  <c r="K42" i="80" s="1"/>
  <c r="M28" i="80"/>
  <c r="K41" i="80" s="1"/>
  <c r="M27" i="80"/>
  <c r="K40" i="80" s="1"/>
  <c r="M26" i="80"/>
  <c r="K39" i="80" s="1"/>
  <c r="A172" i="33"/>
  <c r="M21" i="80"/>
  <c r="M20" i="80"/>
  <c r="M19" i="80"/>
  <c r="M18" i="80"/>
  <c r="M17" i="80"/>
  <c r="J41" i="80" l="1"/>
  <c r="M44" i="80"/>
  <c r="M43" i="80"/>
  <c r="J44" i="80"/>
  <c r="J43" i="80"/>
  <c r="M42" i="80"/>
  <c r="J39" i="80"/>
  <c r="J40" i="80"/>
  <c r="J42" i="80"/>
  <c r="R58" i="4" l="1"/>
  <c r="S58" i="4" s="1"/>
  <c r="R59" i="4"/>
  <c r="S59" i="4" s="1"/>
  <c r="D28" i="33"/>
  <c r="BF28" i="33" s="1"/>
  <c r="BG28" i="33" s="1"/>
  <c r="A28" i="33"/>
  <c r="A173" i="33" l="1"/>
  <c r="DD517" i="98"/>
  <c r="DE517" i="98" s="1"/>
  <c r="DD516" i="98"/>
  <c r="DE516" i="98" s="1"/>
  <c r="DD515" i="98"/>
  <c r="DE515" i="98" s="1"/>
  <c r="F514" i="98"/>
  <c r="D514" i="98"/>
  <c r="DD514" i="98" s="1"/>
  <c r="DE514" i="98" s="1"/>
  <c r="A514" i="98"/>
  <c r="F513" i="98"/>
  <c r="D513" i="98"/>
  <c r="DD513" i="98" s="1"/>
  <c r="DE513" i="98" s="1"/>
  <c r="A513" i="98"/>
  <c r="F512" i="98"/>
  <c r="D512" i="98"/>
  <c r="DD512" i="98" s="1"/>
  <c r="DE512" i="98" s="1"/>
  <c r="A512" i="98"/>
  <c r="F511" i="98"/>
  <c r="D511" i="98"/>
  <c r="DD511" i="98" s="1"/>
  <c r="DE511" i="98" s="1"/>
  <c r="A511" i="98"/>
  <c r="F510" i="98"/>
  <c r="D510" i="98"/>
  <c r="DD510" i="98" s="1"/>
  <c r="DE510" i="98" s="1"/>
  <c r="A510" i="98"/>
  <c r="DI509" i="98"/>
  <c r="DD509" i="98"/>
  <c r="DE509" i="98" s="1"/>
  <c r="F509" i="98"/>
  <c r="A509" i="98"/>
  <c r="DI508" i="98"/>
  <c r="DD508" i="98"/>
  <c r="DE508" i="98" s="1"/>
  <c r="F508" i="98"/>
  <c r="A508" i="98"/>
  <c r="DI507" i="98"/>
  <c r="DD507" i="98"/>
  <c r="DE507" i="98" s="1"/>
  <c r="F507" i="98"/>
  <c r="A507" i="98"/>
  <c r="DI506" i="98"/>
  <c r="DD506" i="98"/>
  <c r="DE506" i="98" s="1"/>
  <c r="F506" i="98"/>
  <c r="A506" i="98"/>
  <c r="DI505" i="98"/>
  <c r="DD505" i="98"/>
  <c r="DE505" i="98" s="1"/>
  <c r="F505" i="98"/>
  <c r="A505" i="98"/>
  <c r="DI504" i="98"/>
  <c r="DD504" i="98"/>
  <c r="DE504" i="98" s="1"/>
  <c r="F504" i="98"/>
  <c r="A504" i="98"/>
  <c r="DI503" i="98"/>
  <c r="DD503" i="98"/>
  <c r="DE503" i="98" s="1"/>
  <c r="F503" i="98"/>
  <c r="A503" i="98"/>
  <c r="DI502" i="98"/>
  <c r="DD502" i="98"/>
  <c r="DE502" i="98" s="1"/>
  <c r="F502" i="98"/>
  <c r="A502" i="98"/>
  <c r="DI501" i="98"/>
  <c r="DD501" i="98"/>
  <c r="DE501" i="98" s="1"/>
  <c r="F501" i="98"/>
  <c r="A501" i="98"/>
  <c r="DI500" i="98"/>
  <c r="DD500" i="98"/>
  <c r="DE500" i="98" s="1"/>
  <c r="F500" i="98"/>
  <c r="A500" i="98"/>
  <c r="DI499" i="98"/>
  <c r="DD499" i="98"/>
  <c r="DE499" i="98" s="1"/>
  <c r="F499" i="98"/>
  <c r="A499" i="98"/>
  <c r="DI498" i="98"/>
  <c r="DD498" i="98"/>
  <c r="DE498" i="98" s="1"/>
  <c r="F498" i="98"/>
  <c r="A498" i="98"/>
  <c r="DI497" i="98"/>
  <c r="DD497" i="98"/>
  <c r="DE497" i="98" s="1"/>
  <c r="F497" i="98"/>
  <c r="A497" i="98"/>
  <c r="DI496" i="98"/>
  <c r="DD496" i="98"/>
  <c r="DE496" i="98" s="1"/>
  <c r="F496" i="98"/>
  <c r="A496" i="98"/>
  <c r="DI495" i="98"/>
  <c r="DD495" i="98"/>
  <c r="DE495" i="98" s="1"/>
  <c r="F495" i="98"/>
  <c r="A495" i="98"/>
  <c r="DI494" i="98"/>
  <c r="DD494" i="98"/>
  <c r="DE494" i="98" s="1"/>
  <c r="F494" i="98"/>
  <c r="A494" i="98"/>
  <c r="DI493" i="98"/>
  <c r="DD493" i="98"/>
  <c r="DE493" i="98" s="1"/>
  <c r="F493" i="98"/>
  <c r="A493" i="98"/>
  <c r="DI492" i="98"/>
  <c r="DD492" i="98"/>
  <c r="DE492" i="98" s="1"/>
  <c r="F492" i="98"/>
  <c r="A492" i="98"/>
  <c r="DI491" i="98"/>
  <c r="DD491" i="98"/>
  <c r="DE491" i="98" s="1"/>
  <c r="F491" i="98"/>
  <c r="A491" i="98"/>
  <c r="DI490" i="98"/>
  <c r="DD490" i="98"/>
  <c r="DE490" i="98" s="1"/>
  <c r="F490" i="98"/>
  <c r="A490" i="98"/>
  <c r="DI489" i="98"/>
  <c r="DD489" i="98"/>
  <c r="DE489" i="98" s="1"/>
  <c r="F489" i="98"/>
  <c r="A489" i="98"/>
  <c r="DI488" i="98"/>
  <c r="DD488" i="98"/>
  <c r="DE488" i="98" s="1"/>
  <c r="F488" i="98"/>
  <c r="A488" i="98"/>
  <c r="DI487" i="98"/>
  <c r="DD487" i="98"/>
  <c r="DE487" i="98" s="1"/>
  <c r="F487" i="98"/>
  <c r="A487" i="98"/>
  <c r="DI486" i="98"/>
  <c r="DD486" i="98"/>
  <c r="DE486" i="98" s="1"/>
  <c r="F486" i="98"/>
  <c r="A486" i="98"/>
  <c r="DI485" i="98"/>
  <c r="DD485" i="98"/>
  <c r="DE485" i="98" s="1"/>
  <c r="F485" i="98"/>
  <c r="A485" i="98"/>
  <c r="DI484" i="98"/>
  <c r="DD484" i="98"/>
  <c r="DE484" i="98" s="1"/>
  <c r="F484" i="98"/>
  <c r="A484" i="98"/>
  <c r="DI483" i="98"/>
  <c r="DD483" i="98"/>
  <c r="DE483" i="98" s="1"/>
  <c r="F483" i="98"/>
  <c r="A483" i="98"/>
  <c r="DI482" i="98"/>
  <c r="DD482" i="98"/>
  <c r="DE482" i="98" s="1"/>
  <c r="F482" i="98"/>
  <c r="A482" i="98"/>
  <c r="DI481" i="98"/>
  <c r="DD481" i="98"/>
  <c r="DE481" i="98" s="1"/>
  <c r="F481" i="98"/>
  <c r="A481" i="98"/>
  <c r="DI480" i="98"/>
  <c r="DD480" i="98"/>
  <c r="DE480" i="98" s="1"/>
  <c r="F480" i="98"/>
  <c r="A480" i="98"/>
  <c r="DI479" i="98"/>
  <c r="DD479" i="98"/>
  <c r="DE479" i="98" s="1"/>
  <c r="F479" i="98"/>
  <c r="A479" i="98"/>
  <c r="DI478" i="98"/>
  <c r="DD478" i="98"/>
  <c r="DE478" i="98" s="1"/>
  <c r="F478" i="98"/>
  <c r="A478" i="98"/>
  <c r="DI477" i="98"/>
  <c r="DD477" i="98"/>
  <c r="DE477" i="98" s="1"/>
  <c r="F477" i="98"/>
  <c r="A477" i="98"/>
  <c r="DI476" i="98"/>
  <c r="DD476" i="98"/>
  <c r="DE476" i="98" s="1"/>
  <c r="F476" i="98"/>
  <c r="A476" i="98"/>
  <c r="DI475" i="98"/>
  <c r="DD475" i="98"/>
  <c r="DE475" i="98" s="1"/>
  <c r="F475" i="98"/>
  <c r="A475" i="98"/>
  <c r="DI474" i="98"/>
  <c r="DD474" i="98"/>
  <c r="DE474" i="98" s="1"/>
  <c r="F474" i="98"/>
  <c r="A474" i="98"/>
  <c r="DI473" i="98"/>
  <c r="DD473" i="98"/>
  <c r="DE473" i="98" s="1"/>
  <c r="F473" i="98"/>
  <c r="A473" i="98"/>
  <c r="DI472" i="98"/>
  <c r="DD472" i="98"/>
  <c r="DE472" i="98" s="1"/>
  <c r="F472" i="98"/>
  <c r="A472" i="98"/>
  <c r="DI471" i="98"/>
  <c r="DD471" i="98"/>
  <c r="DE471" i="98" s="1"/>
  <c r="F471" i="98"/>
  <c r="A471" i="98"/>
  <c r="DI470" i="98"/>
  <c r="DD470" i="98"/>
  <c r="DE470" i="98" s="1"/>
  <c r="F470" i="98"/>
  <c r="A470" i="98"/>
  <c r="DI469" i="98"/>
  <c r="DD469" i="98"/>
  <c r="DE469" i="98" s="1"/>
  <c r="F469" i="98"/>
  <c r="A469" i="98"/>
  <c r="DI468" i="98"/>
  <c r="DD468" i="98"/>
  <c r="DE468" i="98" s="1"/>
  <c r="F468" i="98"/>
  <c r="A468" i="98"/>
  <c r="DI467" i="98"/>
  <c r="DD467" i="98"/>
  <c r="DE467" i="98" s="1"/>
  <c r="F467" i="98"/>
  <c r="A467" i="98"/>
  <c r="DI466" i="98"/>
  <c r="DD466" i="98"/>
  <c r="DE466" i="98" s="1"/>
  <c r="F466" i="98"/>
  <c r="A466" i="98"/>
  <c r="DI465" i="98"/>
  <c r="DD465" i="98"/>
  <c r="DE465" i="98" s="1"/>
  <c r="F465" i="98"/>
  <c r="A465" i="98"/>
  <c r="DI464" i="98"/>
  <c r="DD464" i="98"/>
  <c r="DE464" i="98" s="1"/>
  <c r="F464" i="98"/>
  <c r="A464" i="98"/>
  <c r="DI463" i="98"/>
  <c r="DD463" i="98"/>
  <c r="DE463" i="98" s="1"/>
  <c r="F463" i="98"/>
  <c r="A463" i="98"/>
  <c r="DI462" i="98"/>
  <c r="DD462" i="98"/>
  <c r="DE462" i="98" s="1"/>
  <c r="F462" i="98"/>
  <c r="A462" i="98"/>
  <c r="DI461" i="98"/>
  <c r="DD461" i="98"/>
  <c r="DE461" i="98" s="1"/>
  <c r="F461" i="98"/>
  <c r="A461" i="98"/>
  <c r="DI460" i="98"/>
  <c r="DD460" i="98"/>
  <c r="DE460" i="98" s="1"/>
  <c r="F460" i="98"/>
  <c r="A460" i="98"/>
  <c r="DI459" i="98"/>
  <c r="DD459" i="98"/>
  <c r="DE459" i="98" s="1"/>
  <c r="F459" i="98"/>
  <c r="A459" i="98"/>
  <c r="DI458" i="98"/>
  <c r="DD458" i="98"/>
  <c r="DE458" i="98" s="1"/>
  <c r="F458" i="98"/>
  <c r="A458" i="98"/>
  <c r="DI457" i="98"/>
  <c r="DD457" i="98"/>
  <c r="DE457" i="98" s="1"/>
  <c r="F457" i="98"/>
  <c r="A457" i="98"/>
  <c r="DI456" i="98"/>
  <c r="DD456" i="98"/>
  <c r="DE456" i="98" s="1"/>
  <c r="F456" i="98"/>
  <c r="A456" i="98"/>
  <c r="DI455" i="98"/>
  <c r="DD455" i="98"/>
  <c r="DE455" i="98" s="1"/>
  <c r="F455" i="98"/>
  <c r="A455" i="98"/>
  <c r="DI454" i="98"/>
  <c r="DD454" i="98"/>
  <c r="DE454" i="98" s="1"/>
  <c r="F454" i="98"/>
  <c r="A454" i="98"/>
  <c r="DI453" i="98"/>
  <c r="DD453" i="98"/>
  <c r="DE453" i="98" s="1"/>
  <c r="F453" i="98"/>
  <c r="A453" i="98"/>
  <c r="DI452" i="98"/>
  <c r="DD452" i="98"/>
  <c r="DE452" i="98" s="1"/>
  <c r="F452" i="98"/>
  <c r="A452" i="98"/>
  <c r="DI451" i="98"/>
  <c r="DD451" i="98"/>
  <c r="DE451" i="98" s="1"/>
  <c r="F451" i="98"/>
  <c r="A451" i="98"/>
  <c r="DI450" i="98"/>
  <c r="DD450" i="98"/>
  <c r="DE450" i="98" s="1"/>
  <c r="F450" i="98"/>
  <c r="A450" i="98"/>
  <c r="DI449" i="98"/>
  <c r="DD449" i="98"/>
  <c r="DE449" i="98" s="1"/>
  <c r="F449" i="98"/>
  <c r="A449" i="98"/>
  <c r="DI448" i="98"/>
  <c r="DD448" i="98"/>
  <c r="DE448" i="98" s="1"/>
  <c r="F448" i="98"/>
  <c r="A448" i="98"/>
  <c r="DI447" i="98"/>
  <c r="DD447" i="98"/>
  <c r="DE447" i="98" s="1"/>
  <c r="F447" i="98"/>
  <c r="A447" i="98"/>
  <c r="DI446" i="98"/>
  <c r="DD446" i="98"/>
  <c r="DE446" i="98" s="1"/>
  <c r="F446" i="98"/>
  <c r="A446" i="98"/>
  <c r="DI445" i="98"/>
  <c r="DD445" i="98"/>
  <c r="DE445" i="98" s="1"/>
  <c r="F445" i="98"/>
  <c r="A445" i="98"/>
  <c r="DI444" i="98"/>
  <c r="DD444" i="98"/>
  <c r="DE444" i="98" s="1"/>
  <c r="F444" i="98"/>
  <c r="A444" i="98"/>
  <c r="DI443" i="98"/>
  <c r="DD443" i="98"/>
  <c r="DE443" i="98" s="1"/>
  <c r="F443" i="98"/>
  <c r="A443" i="98"/>
  <c r="DI442" i="98"/>
  <c r="DD442" i="98"/>
  <c r="DE442" i="98" s="1"/>
  <c r="F442" i="98"/>
  <c r="A442" i="98"/>
  <c r="DI441" i="98"/>
  <c r="DD441" i="98"/>
  <c r="DE441" i="98" s="1"/>
  <c r="F441" i="98"/>
  <c r="A441" i="98"/>
  <c r="DI440" i="98"/>
  <c r="DD440" i="98"/>
  <c r="DE440" i="98" s="1"/>
  <c r="F440" i="98"/>
  <c r="A440" i="98"/>
  <c r="DI439" i="98"/>
  <c r="DD439" i="98"/>
  <c r="DE439" i="98" s="1"/>
  <c r="F439" i="98"/>
  <c r="A439" i="98"/>
  <c r="DI438" i="98"/>
  <c r="DD438" i="98"/>
  <c r="DE438" i="98" s="1"/>
  <c r="F438" i="98"/>
  <c r="A438" i="98"/>
  <c r="DI437" i="98"/>
  <c r="DD437" i="98"/>
  <c r="DE437" i="98" s="1"/>
  <c r="F437" i="98"/>
  <c r="A437" i="98"/>
  <c r="DI436" i="98"/>
  <c r="DD436" i="98"/>
  <c r="DE436" i="98" s="1"/>
  <c r="F436" i="98"/>
  <c r="A436" i="98"/>
  <c r="DI435" i="98"/>
  <c r="DD435" i="98"/>
  <c r="DE435" i="98" s="1"/>
  <c r="F435" i="98"/>
  <c r="A435" i="98"/>
  <c r="DI434" i="98"/>
  <c r="DD434" i="98"/>
  <c r="DE434" i="98" s="1"/>
  <c r="F434" i="98"/>
  <c r="A434" i="98"/>
  <c r="DI433" i="98"/>
  <c r="DD433" i="98"/>
  <c r="DE433" i="98" s="1"/>
  <c r="F433" i="98"/>
  <c r="A433" i="98"/>
  <c r="DI432" i="98"/>
  <c r="DD432" i="98"/>
  <c r="DE432" i="98" s="1"/>
  <c r="F432" i="98"/>
  <c r="A432" i="98"/>
  <c r="DI431" i="98"/>
  <c r="DD431" i="98"/>
  <c r="DE431" i="98" s="1"/>
  <c r="F431" i="98"/>
  <c r="A431" i="98"/>
  <c r="DI430" i="98"/>
  <c r="DD430" i="98"/>
  <c r="DE430" i="98" s="1"/>
  <c r="F430" i="98"/>
  <c r="A430" i="98"/>
  <c r="DI429" i="98"/>
  <c r="DD429" i="98"/>
  <c r="DE429" i="98" s="1"/>
  <c r="F429" i="98"/>
  <c r="A429" i="98"/>
  <c r="DI428" i="98"/>
  <c r="DD428" i="98"/>
  <c r="DE428" i="98" s="1"/>
  <c r="F428" i="98"/>
  <c r="A428" i="98"/>
  <c r="DI427" i="98"/>
  <c r="DD427" i="98"/>
  <c r="DE427" i="98" s="1"/>
  <c r="F427" i="98"/>
  <c r="A427" i="98"/>
  <c r="DI426" i="98"/>
  <c r="DD426" i="98"/>
  <c r="DE426" i="98" s="1"/>
  <c r="F426" i="98"/>
  <c r="A426" i="98"/>
  <c r="DI425" i="98"/>
  <c r="DD425" i="98"/>
  <c r="DE425" i="98" s="1"/>
  <c r="F425" i="98"/>
  <c r="A425" i="98"/>
  <c r="DI424" i="98"/>
  <c r="DD424" i="98"/>
  <c r="DE424" i="98" s="1"/>
  <c r="F424" i="98"/>
  <c r="A424" i="98"/>
  <c r="DI423" i="98"/>
  <c r="DD423" i="98"/>
  <c r="DE423" i="98" s="1"/>
  <c r="F423" i="98"/>
  <c r="A423" i="98"/>
  <c r="DI422" i="98"/>
  <c r="DD422" i="98"/>
  <c r="DE422" i="98" s="1"/>
  <c r="F422" i="98"/>
  <c r="A422" i="98"/>
  <c r="DI421" i="98"/>
  <c r="DD421" i="98"/>
  <c r="DE421" i="98" s="1"/>
  <c r="F421" i="98"/>
  <c r="A421" i="98"/>
  <c r="DI420" i="98"/>
  <c r="DD420" i="98"/>
  <c r="DE420" i="98" s="1"/>
  <c r="F420" i="98"/>
  <c r="A420" i="98"/>
  <c r="DI419" i="98"/>
  <c r="DD419" i="98"/>
  <c r="DE419" i="98" s="1"/>
  <c r="F419" i="98"/>
  <c r="A419" i="98"/>
  <c r="DI418" i="98"/>
  <c r="DD418" i="98"/>
  <c r="DE418" i="98" s="1"/>
  <c r="F418" i="98"/>
  <c r="A418" i="98"/>
  <c r="DI417" i="98"/>
  <c r="DD417" i="98"/>
  <c r="DE417" i="98" s="1"/>
  <c r="F417" i="98"/>
  <c r="A417" i="98"/>
  <c r="DI416" i="98"/>
  <c r="DD416" i="98"/>
  <c r="DE416" i="98" s="1"/>
  <c r="F416" i="98"/>
  <c r="A416" i="98"/>
  <c r="DI415" i="98"/>
  <c r="DD415" i="98"/>
  <c r="DE415" i="98" s="1"/>
  <c r="F415" i="98"/>
  <c r="A415" i="98"/>
  <c r="DI414" i="98"/>
  <c r="DD414" i="98"/>
  <c r="DE414" i="98" s="1"/>
  <c r="F414" i="98"/>
  <c r="A414" i="98"/>
  <c r="DI413" i="98"/>
  <c r="DD413" i="98"/>
  <c r="DE413" i="98" s="1"/>
  <c r="F413" i="98"/>
  <c r="A413" i="98"/>
  <c r="DI412" i="98"/>
  <c r="DD412" i="98"/>
  <c r="DE412" i="98" s="1"/>
  <c r="F412" i="98"/>
  <c r="A412" i="98"/>
  <c r="DI411" i="98"/>
  <c r="DD411" i="98"/>
  <c r="DE411" i="98" s="1"/>
  <c r="F411" i="98"/>
  <c r="A411" i="98"/>
  <c r="DI410" i="98"/>
  <c r="DD410" i="98"/>
  <c r="DE410" i="98" s="1"/>
  <c r="F410" i="98"/>
  <c r="A410" i="98"/>
  <c r="DI409" i="98"/>
  <c r="DD409" i="98"/>
  <c r="DE409" i="98" s="1"/>
  <c r="F409" i="98"/>
  <c r="A409" i="98"/>
  <c r="DI408" i="98"/>
  <c r="DD408" i="98"/>
  <c r="DE408" i="98" s="1"/>
  <c r="F408" i="98"/>
  <c r="A408" i="98"/>
  <c r="DI407" i="98"/>
  <c r="DD407" i="98"/>
  <c r="DE407" i="98" s="1"/>
  <c r="F407" i="98"/>
  <c r="A407" i="98"/>
  <c r="DI406" i="98"/>
  <c r="DD406" i="98"/>
  <c r="DE406" i="98" s="1"/>
  <c r="F406" i="98"/>
  <c r="A406" i="98"/>
  <c r="DI405" i="98"/>
  <c r="DD405" i="98"/>
  <c r="DE405" i="98" s="1"/>
  <c r="F405" i="98"/>
  <c r="A405" i="98"/>
  <c r="DI404" i="98"/>
  <c r="DD404" i="98"/>
  <c r="DE404" i="98" s="1"/>
  <c r="F404" i="98"/>
  <c r="A404" i="98"/>
  <c r="DI403" i="98"/>
  <c r="DD403" i="98"/>
  <c r="DE403" i="98" s="1"/>
  <c r="F403" i="98"/>
  <c r="A403" i="98"/>
  <c r="DI402" i="98"/>
  <c r="DD402" i="98"/>
  <c r="DE402" i="98" s="1"/>
  <c r="F402" i="98"/>
  <c r="A402" i="98"/>
  <c r="DI401" i="98"/>
  <c r="DD401" i="98"/>
  <c r="DE401" i="98" s="1"/>
  <c r="F401" i="98"/>
  <c r="A401" i="98"/>
  <c r="DI400" i="98"/>
  <c r="DD400" i="98"/>
  <c r="DE400" i="98" s="1"/>
  <c r="F400" i="98"/>
  <c r="A400" i="98"/>
  <c r="DI399" i="98"/>
  <c r="DD399" i="98"/>
  <c r="DE399" i="98" s="1"/>
  <c r="F399" i="98"/>
  <c r="A399" i="98"/>
  <c r="DI398" i="98"/>
  <c r="DD398" i="98"/>
  <c r="DE398" i="98" s="1"/>
  <c r="F398" i="98"/>
  <c r="A398" i="98"/>
  <c r="DI397" i="98"/>
  <c r="DD397" i="98"/>
  <c r="DE397" i="98" s="1"/>
  <c r="F397" i="98"/>
  <c r="A397" i="98"/>
  <c r="DI396" i="98"/>
  <c r="DD396" i="98"/>
  <c r="DE396" i="98" s="1"/>
  <c r="F396" i="98"/>
  <c r="A396" i="98"/>
  <c r="DI395" i="98"/>
  <c r="DD395" i="98"/>
  <c r="DE395" i="98" s="1"/>
  <c r="F395" i="98"/>
  <c r="A395" i="98"/>
  <c r="DI394" i="98"/>
  <c r="DD394" i="98"/>
  <c r="DE394" i="98" s="1"/>
  <c r="F394" i="98"/>
  <c r="A394" i="98"/>
  <c r="DI393" i="98"/>
  <c r="DD393" i="98"/>
  <c r="DE393" i="98" s="1"/>
  <c r="F393" i="98"/>
  <c r="A393" i="98"/>
  <c r="DI392" i="98"/>
  <c r="DD392" i="98"/>
  <c r="DE392" i="98" s="1"/>
  <c r="F392" i="98"/>
  <c r="A392" i="98"/>
  <c r="DI391" i="98"/>
  <c r="DD391" i="98"/>
  <c r="DE391" i="98" s="1"/>
  <c r="F391" i="98"/>
  <c r="A391" i="98"/>
  <c r="DI390" i="98"/>
  <c r="DD390" i="98"/>
  <c r="DE390" i="98" s="1"/>
  <c r="F390" i="98"/>
  <c r="A390" i="98"/>
  <c r="DI389" i="98"/>
  <c r="DD389" i="98"/>
  <c r="DE389" i="98" s="1"/>
  <c r="F389" i="98"/>
  <c r="A389" i="98"/>
  <c r="DI388" i="98"/>
  <c r="DD388" i="98"/>
  <c r="DE388" i="98" s="1"/>
  <c r="F388" i="98"/>
  <c r="A388" i="98"/>
  <c r="DI387" i="98"/>
  <c r="DD387" i="98"/>
  <c r="DE387" i="98" s="1"/>
  <c r="F387" i="98"/>
  <c r="A387" i="98"/>
  <c r="DI386" i="98"/>
  <c r="DD386" i="98"/>
  <c r="DE386" i="98" s="1"/>
  <c r="F386" i="98"/>
  <c r="A386" i="98"/>
  <c r="DI385" i="98"/>
  <c r="DD385" i="98"/>
  <c r="DE385" i="98" s="1"/>
  <c r="F385" i="98"/>
  <c r="A385" i="98"/>
  <c r="DI384" i="98"/>
  <c r="DD384" i="98"/>
  <c r="DE384" i="98" s="1"/>
  <c r="F384" i="98"/>
  <c r="A384" i="98"/>
  <c r="DI383" i="98"/>
  <c r="DD383" i="98"/>
  <c r="DE383" i="98" s="1"/>
  <c r="F383" i="98"/>
  <c r="A383" i="98"/>
  <c r="DI382" i="98"/>
  <c r="DD382" i="98"/>
  <c r="DE382" i="98" s="1"/>
  <c r="F382" i="98"/>
  <c r="A382" i="98"/>
  <c r="DI381" i="98"/>
  <c r="DD381" i="98"/>
  <c r="DE381" i="98" s="1"/>
  <c r="F381" i="98"/>
  <c r="A381" i="98"/>
  <c r="DI380" i="98"/>
  <c r="DD380" i="98"/>
  <c r="DE380" i="98" s="1"/>
  <c r="F380" i="98"/>
  <c r="A380" i="98"/>
  <c r="DI379" i="98"/>
  <c r="DD379" i="98"/>
  <c r="DE379" i="98" s="1"/>
  <c r="F379" i="98"/>
  <c r="A379" i="98"/>
  <c r="DI378" i="98"/>
  <c r="DD378" i="98"/>
  <c r="DE378" i="98" s="1"/>
  <c r="F378" i="98"/>
  <c r="A378" i="98"/>
  <c r="DI377" i="98"/>
  <c r="DD377" i="98"/>
  <c r="DE377" i="98" s="1"/>
  <c r="F377" i="98"/>
  <c r="A377" i="98"/>
  <c r="DI376" i="98"/>
  <c r="DD376" i="98"/>
  <c r="DE376" i="98" s="1"/>
  <c r="F376" i="98"/>
  <c r="A376" i="98"/>
  <c r="DI375" i="98"/>
  <c r="DD375" i="98"/>
  <c r="DE375" i="98" s="1"/>
  <c r="F375" i="98"/>
  <c r="A375" i="98"/>
  <c r="DI374" i="98"/>
  <c r="DD374" i="98"/>
  <c r="DE374" i="98" s="1"/>
  <c r="F374" i="98"/>
  <c r="A374" i="98"/>
  <c r="DI373" i="98"/>
  <c r="DD373" i="98"/>
  <c r="DE373" i="98" s="1"/>
  <c r="F373" i="98"/>
  <c r="A373" i="98"/>
  <c r="DI372" i="98"/>
  <c r="DD372" i="98"/>
  <c r="DE372" i="98" s="1"/>
  <c r="F372" i="98"/>
  <c r="A372" i="98"/>
  <c r="DI371" i="98"/>
  <c r="DD371" i="98"/>
  <c r="DE371" i="98" s="1"/>
  <c r="F371" i="98"/>
  <c r="A371" i="98"/>
  <c r="DI370" i="98"/>
  <c r="DD370" i="98"/>
  <c r="DE370" i="98" s="1"/>
  <c r="F370" i="98"/>
  <c r="A370" i="98"/>
  <c r="DI369" i="98"/>
  <c r="DD369" i="98"/>
  <c r="DE369" i="98" s="1"/>
  <c r="F369" i="98"/>
  <c r="A369" i="98"/>
  <c r="DI368" i="98"/>
  <c r="DD368" i="98"/>
  <c r="DE368" i="98" s="1"/>
  <c r="F368" i="98"/>
  <c r="A368" i="98"/>
  <c r="DI367" i="98"/>
  <c r="DD367" i="98"/>
  <c r="DE367" i="98" s="1"/>
  <c r="F367" i="98"/>
  <c r="A367" i="98"/>
  <c r="DI366" i="98"/>
  <c r="DD366" i="98"/>
  <c r="DE366" i="98" s="1"/>
  <c r="F366" i="98"/>
  <c r="A366" i="98"/>
  <c r="DI365" i="98"/>
  <c r="DD365" i="98"/>
  <c r="DE365" i="98" s="1"/>
  <c r="F365" i="98"/>
  <c r="A365" i="98"/>
  <c r="DI364" i="98"/>
  <c r="DD364" i="98"/>
  <c r="DE364" i="98" s="1"/>
  <c r="F364" i="98"/>
  <c r="A364" i="98"/>
  <c r="DI363" i="98"/>
  <c r="DD363" i="98"/>
  <c r="DE363" i="98" s="1"/>
  <c r="F363" i="98"/>
  <c r="A363" i="98"/>
  <c r="DI362" i="98"/>
  <c r="DD362" i="98"/>
  <c r="DE362" i="98" s="1"/>
  <c r="F362" i="98"/>
  <c r="A362" i="98"/>
  <c r="DI361" i="98"/>
  <c r="DD361" i="98"/>
  <c r="DE361" i="98" s="1"/>
  <c r="F361" i="98"/>
  <c r="A361" i="98"/>
  <c r="DI360" i="98"/>
  <c r="DD360" i="98"/>
  <c r="DE360" i="98" s="1"/>
  <c r="F360" i="98"/>
  <c r="A360" i="98"/>
  <c r="DI359" i="98"/>
  <c r="DD359" i="98"/>
  <c r="DE359" i="98" s="1"/>
  <c r="F359" i="98"/>
  <c r="A359" i="98"/>
  <c r="DI358" i="98"/>
  <c r="DD358" i="98"/>
  <c r="DE358" i="98" s="1"/>
  <c r="F358" i="98"/>
  <c r="A358" i="98"/>
  <c r="DI357" i="98"/>
  <c r="DD357" i="98"/>
  <c r="DE357" i="98" s="1"/>
  <c r="F357" i="98"/>
  <c r="A357" i="98"/>
  <c r="DI356" i="98"/>
  <c r="DD356" i="98"/>
  <c r="DE356" i="98" s="1"/>
  <c r="F356" i="98"/>
  <c r="A356" i="98"/>
  <c r="DI355" i="98"/>
  <c r="DD355" i="98"/>
  <c r="DE355" i="98" s="1"/>
  <c r="F355" i="98"/>
  <c r="A355" i="98"/>
  <c r="DI354" i="98"/>
  <c r="DD354" i="98"/>
  <c r="DE354" i="98" s="1"/>
  <c r="F354" i="98"/>
  <c r="A354" i="98"/>
  <c r="DI353" i="98"/>
  <c r="DD353" i="98"/>
  <c r="DE353" i="98" s="1"/>
  <c r="F353" i="98"/>
  <c r="A353" i="98"/>
  <c r="DI352" i="98"/>
  <c r="DD352" i="98"/>
  <c r="DE352" i="98" s="1"/>
  <c r="F352" i="98"/>
  <c r="A352" i="98"/>
  <c r="DI351" i="98"/>
  <c r="DD351" i="98"/>
  <c r="DE351" i="98" s="1"/>
  <c r="F351" i="98"/>
  <c r="A351" i="98"/>
  <c r="DI350" i="98"/>
  <c r="DD350" i="98"/>
  <c r="DE350" i="98" s="1"/>
  <c r="F350" i="98"/>
  <c r="A350" i="98"/>
  <c r="DI349" i="98"/>
  <c r="DD349" i="98"/>
  <c r="DE349" i="98" s="1"/>
  <c r="F349" i="98"/>
  <c r="A349" i="98"/>
  <c r="DI348" i="98"/>
  <c r="DD348" i="98"/>
  <c r="DE348" i="98" s="1"/>
  <c r="F348" i="98"/>
  <c r="A348" i="98"/>
  <c r="DI347" i="98"/>
  <c r="DD347" i="98"/>
  <c r="DE347" i="98" s="1"/>
  <c r="F347" i="98"/>
  <c r="A347" i="98"/>
  <c r="DI346" i="98"/>
  <c r="DD346" i="98"/>
  <c r="DE346" i="98" s="1"/>
  <c r="F346" i="98"/>
  <c r="A346" i="98"/>
  <c r="DI345" i="98"/>
  <c r="DD345" i="98"/>
  <c r="DE345" i="98" s="1"/>
  <c r="F345" i="98"/>
  <c r="A345" i="98"/>
  <c r="DI344" i="98"/>
  <c r="DD344" i="98"/>
  <c r="DE344" i="98" s="1"/>
  <c r="F344" i="98"/>
  <c r="A344" i="98"/>
  <c r="DI343" i="98"/>
  <c r="DD343" i="98"/>
  <c r="DE343" i="98" s="1"/>
  <c r="F343" i="98"/>
  <c r="A343" i="98"/>
  <c r="DI342" i="98"/>
  <c r="DD342" i="98"/>
  <c r="DE342" i="98" s="1"/>
  <c r="F342" i="98"/>
  <c r="A342" i="98"/>
  <c r="DI341" i="98"/>
  <c r="DD341" i="98"/>
  <c r="DE341" i="98" s="1"/>
  <c r="F341" i="98"/>
  <c r="A341" i="98"/>
  <c r="DI340" i="98"/>
  <c r="DD340" i="98"/>
  <c r="DE340" i="98" s="1"/>
  <c r="F340" i="98"/>
  <c r="A340" i="98"/>
  <c r="DI339" i="98"/>
  <c r="DD339" i="98"/>
  <c r="DE339" i="98" s="1"/>
  <c r="F339" i="98"/>
  <c r="A339" i="98"/>
  <c r="DI338" i="98"/>
  <c r="DD338" i="98"/>
  <c r="DE338" i="98" s="1"/>
  <c r="F338" i="98"/>
  <c r="A338" i="98"/>
  <c r="DI337" i="98"/>
  <c r="DD337" i="98"/>
  <c r="DE337" i="98" s="1"/>
  <c r="F337" i="98"/>
  <c r="A337" i="98"/>
  <c r="DI336" i="98"/>
  <c r="DD336" i="98"/>
  <c r="DE336" i="98" s="1"/>
  <c r="F336" i="98"/>
  <c r="A336" i="98"/>
  <c r="DI335" i="98"/>
  <c r="DD335" i="98"/>
  <c r="DE335" i="98" s="1"/>
  <c r="F335" i="98"/>
  <c r="A335" i="98"/>
  <c r="DI334" i="98"/>
  <c r="DD334" i="98"/>
  <c r="DE334" i="98" s="1"/>
  <c r="F334" i="98"/>
  <c r="A334" i="98"/>
  <c r="DI333" i="98"/>
  <c r="DD333" i="98"/>
  <c r="DE333" i="98" s="1"/>
  <c r="F333" i="98"/>
  <c r="A333" i="98"/>
  <c r="DI332" i="98"/>
  <c r="DD332" i="98"/>
  <c r="DE332" i="98" s="1"/>
  <c r="F332" i="98"/>
  <c r="A332" i="98"/>
  <c r="DI331" i="98"/>
  <c r="DD331" i="98"/>
  <c r="DE331" i="98" s="1"/>
  <c r="F331" i="98"/>
  <c r="A331" i="98"/>
  <c r="DI330" i="98"/>
  <c r="DD330" i="98"/>
  <c r="DE330" i="98" s="1"/>
  <c r="F330" i="98"/>
  <c r="A330" i="98"/>
  <c r="DI329" i="98"/>
  <c r="DD329" i="98"/>
  <c r="DE329" i="98" s="1"/>
  <c r="F329" i="98"/>
  <c r="A329" i="98"/>
  <c r="DI328" i="98"/>
  <c r="DD328" i="98"/>
  <c r="DE328" i="98" s="1"/>
  <c r="F328" i="98"/>
  <c r="A328" i="98"/>
  <c r="DI327" i="98"/>
  <c r="DD327" i="98"/>
  <c r="DE327" i="98" s="1"/>
  <c r="F327" i="98"/>
  <c r="A327" i="98"/>
  <c r="DI326" i="98"/>
  <c r="DD326" i="98"/>
  <c r="DE326" i="98" s="1"/>
  <c r="F326" i="98"/>
  <c r="A326" i="98"/>
  <c r="DI325" i="98"/>
  <c r="DD325" i="98"/>
  <c r="DE325" i="98" s="1"/>
  <c r="F325" i="98"/>
  <c r="A325" i="98"/>
  <c r="DI324" i="98"/>
  <c r="DD324" i="98"/>
  <c r="DE324" i="98" s="1"/>
  <c r="F324" i="98"/>
  <c r="A324" i="98"/>
  <c r="DI323" i="98"/>
  <c r="DD323" i="98"/>
  <c r="DE323" i="98" s="1"/>
  <c r="F323" i="98"/>
  <c r="A323" i="98"/>
  <c r="DI322" i="98"/>
  <c r="DD322" i="98"/>
  <c r="DE322" i="98" s="1"/>
  <c r="F322" i="98"/>
  <c r="A322" i="98"/>
  <c r="DI321" i="98"/>
  <c r="DD321" i="98"/>
  <c r="DE321" i="98" s="1"/>
  <c r="F321" i="98"/>
  <c r="A321" i="98"/>
  <c r="DI320" i="98"/>
  <c r="DD320" i="98"/>
  <c r="DE320" i="98" s="1"/>
  <c r="F320" i="98"/>
  <c r="A320" i="98"/>
  <c r="DI319" i="98"/>
  <c r="DD319" i="98"/>
  <c r="DE319" i="98" s="1"/>
  <c r="F319" i="98"/>
  <c r="A319" i="98"/>
  <c r="DI318" i="98"/>
  <c r="DD318" i="98"/>
  <c r="DE318" i="98" s="1"/>
  <c r="F318" i="98"/>
  <c r="A318" i="98"/>
  <c r="DI317" i="98"/>
  <c r="DD317" i="98"/>
  <c r="DE317" i="98" s="1"/>
  <c r="F317" i="98"/>
  <c r="A317" i="98"/>
  <c r="DI316" i="98"/>
  <c r="DD316" i="98"/>
  <c r="DE316" i="98" s="1"/>
  <c r="F316" i="98"/>
  <c r="A316" i="98"/>
  <c r="DI315" i="98"/>
  <c r="DD315" i="98"/>
  <c r="DE315" i="98" s="1"/>
  <c r="F315" i="98"/>
  <c r="A315" i="98"/>
  <c r="DI314" i="98"/>
  <c r="DD314" i="98"/>
  <c r="DE314" i="98" s="1"/>
  <c r="F314" i="98"/>
  <c r="A314" i="98"/>
  <c r="DI313" i="98"/>
  <c r="DD313" i="98"/>
  <c r="DE313" i="98" s="1"/>
  <c r="F313" i="98"/>
  <c r="A313" i="98"/>
  <c r="DI312" i="98"/>
  <c r="DD312" i="98"/>
  <c r="DE312" i="98" s="1"/>
  <c r="F312" i="98"/>
  <c r="A312" i="98"/>
  <c r="DI311" i="98"/>
  <c r="DD311" i="98"/>
  <c r="DE311" i="98" s="1"/>
  <c r="F311" i="98"/>
  <c r="A311" i="98"/>
  <c r="DI310" i="98"/>
  <c r="DD310" i="98"/>
  <c r="DE310" i="98" s="1"/>
  <c r="F310" i="98"/>
  <c r="A310" i="98"/>
  <c r="DI309" i="98"/>
  <c r="DD309" i="98"/>
  <c r="DE309" i="98" s="1"/>
  <c r="F309" i="98"/>
  <c r="A309" i="98"/>
  <c r="DI308" i="98"/>
  <c r="DD308" i="98"/>
  <c r="DE308" i="98" s="1"/>
  <c r="F308" i="98"/>
  <c r="A308" i="98"/>
  <c r="DI307" i="98"/>
  <c r="DD307" i="98"/>
  <c r="DE307" i="98" s="1"/>
  <c r="F307" i="98"/>
  <c r="A307" i="98"/>
  <c r="DI306" i="98"/>
  <c r="DD306" i="98"/>
  <c r="DE306" i="98" s="1"/>
  <c r="F306" i="98"/>
  <c r="A306" i="98"/>
  <c r="DI305" i="98"/>
  <c r="DD305" i="98"/>
  <c r="DE305" i="98" s="1"/>
  <c r="F305" i="98"/>
  <c r="A305" i="98"/>
  <c r="DI304" i="98"/>
  <c r="DD304" i="98"/>
  <c r="DE304" i="98" s="1"/>
  <c r="F304" i="98"/>
  <c r="A304" i="98"/>
  <c r="DI303" i="98"/>
  <c r="DD303" i="98"/>
  <c r="DE303" i="98" s="1"/>
  <c r="F303" i="98"/>
  <c r="A303" i="98"/>
  <c r="DI302" i="98"/>
  <c r="DD302" i="98"/>
  <c r="DE302" i="98" s="1"/>
  <c r="F302" i="98"/>
  <c r="A302" i="98"/>
  <c r="DI301" i="98"/>
  <c r="DD301" i="98"/>
  <c r="DE301" i="98" s="1"/>
  <c r="F301" i="98"/>
  <c r="A301" i="98"/>
  <c r="DI300" i="98"/>
  <c r="DD300" i="98"/>
  <c r="DE300" i="98" s="1"/>
  <c r="F300" i="98"/>
  <c r="A300" i="98"/>
  <c r="DI299" i="98"/>
  <c r="DD299" i="98"/>
  <c r="DE299" i="98" s="1"/>
  <c r="F299" i="98"/>
  <c r="A299" i="98"/>
  <c r="DI298" i="98"/>
  <c r="DD298" i="98"/>
  <c r="DE298" i="98" s="1"/>
  <c r="F298" i="98"/>
  <c r="A298" i="98"/>
  <c r="DI297" i="98"/>
  <c r="DD297" i="98"/>
  <c r="DE297" i="98" s="1"/>
  <c r="F297" i="98"/>
  <c r="A297" i="98"/>
  <c r="DI296" i="98"/>
  <c r="DD296" i="98"/>
  <c r="DE296" i="98" s="1"/>
  <c r="F296" i="98"/>
  <c r="A296" i="98"/>
  <c r="DI295" i="98"/>
  <c r="DD295" i="98"/>
  <c r="DE295" i="98" s="1"/>
  <c r="F295" i="98"/>
  <c r="A295" i="98"/>
  <c r="DI294" i="98"/>
  <c r="DD294" i="98"/>
  <c r="DE294" i="98" s="1"/>
  <c r="F294" i="98"/>
  <c r="A294" i="98"/>
  <c r="DI293" i="98"/>
  <c r="DD293" i="98"/>
  <c r="DE293" i="98" s="1"/>
  <c r="F293" i="98"/>
  <c r="A293" i="98"/>
  <c r="DI292" i="98"/>
  <c r="DD292" i="98"/>
  <c r="DE292" i="98" s="1"/>
  <c r="F292" i="98"/>
  <c r="A292" i="98"/>
  <c r="DI291" i="98"/>
  <c r="DD291" i="98"/>
  <c r="DE291" i="98" s="1"/>
  <c r="F291" i="98"/>
  <c r="A291" i="98"/>
  <c r="DI290" i="98"/>
  <c r="DD290" i="98"/>
  <c r="DE290" i="98" s="1"/>
  <c r="F290" i="98"/>
  <c r="A290" i="98"/>
  <c r="DI289" i="98"/>
  <c r="DD289" i="98"/>
  <c r="DE289" i="98" s="1"/>
  <c r="F289" i="98"/>
  <c r="A289" i="98"/>
  <c r="DI288" i="98"/>
  <c r="DD288" i="98"/>
  <c r="DE288" i="98" s="1"/>
  <c r="F288" i="98"/>
  <c r="A288" i="98"/>
  <c r="DI287" i="98"/>
  <c r="DD287" i="98"/>
  <c r="DE287" i="98" s="1"/>
  <c r="F287" i="98"/>
  <c r="A287" i="98"/>
  <c r="DI286" i="98"/>
  <c r="DD286" i="98"/>
  <c r="DE286" i="98" s="1"/>
  <c r="F286" i="98"/>
  <c r="A286" i="98"/>
  <c r="DI285" i="98"/>
  <c r="DD285" i="98"/>
  <c r="DE285" i="98" s="1"/>
  <c r="F285" i="98"/>
  <c r="A285" i="98"/>
  <c r="DI284" i="98"/>
  <c r="DD284" i="98"/>
  <c r="DE284" i="98" s="1"/>
  <c r="F284" i="98"/>
  <c r="A284" i="98"/>
  <c r="DI283" i="98"/>
  <c r="DD283" i="98"/>
  <c r="DE283" i="98" s="1"/>
  <c r="F283" i="98"/>
  <c r="A283" i="98"/>
  <c r="DI282" i="98"/>
  <c r="DD282" i="98"/>
  <c r="DE282" i="98" s="1"/>
  <c r="F282" i="98"/>
  <c r="A282" i="98"/>
  <c r="DI281" i="98"/>
  <c r="DD281" i="98"/>
  <c r="DE281" i="98" s="1"/>
  <c r="F281" i="98"/>
  <c r="A281" i="98"/>
  <c r="DI280" i="98"/>
  <c r="DD280" i="98"/>
  <c r="DE280" i="98" s="1"/>
  <c r="F280" i="98"/>
  <c r="A280" i="98"/>
  <c r="DI279" i="98"/>
  <c r="DD279" i="98"/>
  <c r="DE279" i="98" s="1"/>
  <c r="F279" i="98"/>
  <c r="A279" i="98"/>
  <c r="DI278" i="98"/>
  <c r="DD278" i="98"/>
  <c r="DE278" i="98" s="1"/>
  <c r="F278" i="98"/>
  <c r="A278" i="98"/>
  <c r="DI277" i="98"/>
  <c r="DD277" i="98"/>
  <c r="DE277" i="98" s="1"/>
  <c r="F277" i="98"/>
  <c r="A277" i="98"/>
  <c r="DI276" i="98"/>
  <c r="DD276" i="98"/>
  <c r="DE276" i="98" s="1"/>
  <c r="F276" i="98"/>
  <c r="A276" i="98"/>
  <c r="DI275" i="98"/>
  <c r="DD275" i="98"/>
  <c r="DE275" i="98" s="1"/>
  <c r="F275" i="98"/>
  <c r="A275" i="98"/>
  <c r="DI274" i="98"/>
  <c r="DD274" i="98"/>
  <c r="DE274" i="98" s="1"/>
  <c r="F274" i="98"/>
  <c r="A274" i="98"/>
  <c r="DI273" i="98"/>
  <c r="DD273" i="98"/>
  <c r="DE273" i="98" s="1"/>
  <c r="F273" i="98"/>
  <c r="A273" i="98"/>
  <c r="DI272" i="98"/>
  <c r="DD272" i="98"/>
  <c r="DE272" i="98" s="1"/>
  <c r="F272" i="98"/>
  <c r="A272" i="98"/>
  <c r="DI271" i="98"/>
  <c r="DD271" i="98"/>
  <c r="DE271" i="98" s="1"/>
  <c r="F271" i="98"/>
  <c r="A271" i="98"/>
  <c r="DI270" i="98"/>
  <c r="DD270" i="98"/>
  <c r="DE270" i="98" s="1"/>
  <c r="F270" i="98"/>
  <c r="A270" i="98"/>
  <c r="DI269" i="98"/>
  <c r="DD269" i="98"/>
  <c r="DE269" i="98" s="1"/>
  <c r="F269" i="98"/>
  <c r="A269" i="98"/>
  <c r="DI268" i="98"/>
  <c r="DD268" i="98"/>
  <c r="DE268" i="98" s="1"/>
  <c r="F268" i="98"/>
  <c r="A268" i="98"/>
  <c r="DI267" i="98"/>
  <c r="DD267" i="98"/>
  <c r="DE267" i="98" s="1"/>
  <c r="F267" i="98"/>
  <c r="A267" i="98"/>
  <c r="DI266" i="98"/>
  <c r="DD266" i="98"/>
  <c r="DE266" i="98" s="1"/>
  <c r="F266" i="98"/>
  <c r="A266" i="98"/>
  <c r="DI265" i="98"/>
  <c r="DD265" i="98"/>
  <c r="DE265" i="98" s="1"/>
  <c r="F265" i="98"/>
  <c r="A265" i="98"/>
  <c r="DI264" i="98"/>
  <c r="DD264" i="98"/>
  <c r="DE264" i="98" s="1"/>
  <c r="F264" i="98"/>
  <c r="A264" i="98"/>
  <c r="DI263" i="98"/>
  <c r="DD263" i="98"/>
  <c r="DE263" i="98" s="1"/>
  <c r="F263" i="98"/>
  <c r="A263" i="98"/>
  <c r="DI262" i="98"/>
  <c r="DD262" i="98"/>
  <c r="DE262" i="98" s="1"/>
  <c r="F262" i="98"/>
  <c r="A262" i="98"/>
  <c r="DI261" i="98"/>
  <c r="DD261" i="98"/>
  <c r="DE261" i="98" s="1"/>
  <c r="F261" i="98"/>
  <c r="A261" i="98"/>
  <c r="DI260" i="98"/>
  <c r="DD260" i="98"/>
  <c r="DE260" i="98" s="1"/>
  <c r="F260" i="98"/>
  <c r="A260" i="98"/>
  <c r="DI259" i="98"/>
  <c r="DD259" i="98"/>
  <c r="DE259" i="98" s="1"/>
  <c r="F259" i="98"/>
  <c r="A259" i="98"/>
  <c r="DI258" i="98"/>
  <c r="DD258" i="98"/>
  <c r="DE258" i="98" s="1"/>
  <c r="F258" i="98"/>
  <c r="A258" i="98"/>
  <c r="DI257" i="98"/>
  <c r="DD257" i="98"/>
  <c r="DE257" i="98" s="1"/>
  <c r="F257" i="98"/>
  <c r="A257" i="98"/>
  <c r="DI256" i="98"/>
  <c r="DD256" i="98"/>
  <c r="DE256" i="98" s="1"/>
  <c r="F256" i="98"/>
  <c r="A256" i="98"/>
  <c r="DI255" i="98"/>
  <c r="DD255" i="98"/>
  <c r="DE255" i="98" s="1"/>
  <c r="F255" i="98"/>
  <c r="A255" i="98"/>
  <c r="DI254" i="98"/>
  <c r="DD254" i="98"/>
  <c r="DE254" i="98" s="1"/>
  <c r="F254" i="98"/>
  <c r="A254" i="98"/>
  <c r="DI253" i="98"/>
  <c r="DD253" i="98"/>
  <c r="DE253" i="98" s="1"/>
  <c r="F253" i="98"/>
  <c r="A253" i="98"/>
  <c r="DI252" i="98"/>
  <c r="DD252" i="98"/>
  <c r="DE252" i="98" s="1"/>
  <c r="F252" i="98"/>
  <c r="A252" i="98"/>
  <c r="DI251" i="98"/>
  <c r="DD251" i="98"/>
  <c r="DE251" i="98" s="1"/>
  <c r="F251" i="98"/>
  <c r="A251" i="98"/>
  <c r="DI250" i="98"/>
  <c r="DD250" i="98"/>
  <c r="DE250" i="98" s="1"/>
  <c r="F250" i="98"/>
  <c r="A250" i="98"/>
  <c r="DI249" i="98"/>
  <c r="DD249" i="98"/>
  <c r="DE249" i="98" s="1"/>
  <c r="F249" i="98"/>
  <c r="A249" i="98"/>
  <c r="DI248" i="98"/>
  <c r="DD248" i="98"/>
  <c r="DE248" i="98" s="1"/>
  <c r="F248" i="98"/>
  <c r="A248" i="98"/>
  <c r="DI247" i="98"/>
  <c r="DD247" i="98"/>
  <c r="DE247" i="98" s="1"/>
  <c r="F247" i="98"/>
  <c r="A247" i="98"/>
  <c r="DI246" i="98"/>
  <c r="DD246" i="98"/>
  <c r="DE246" i="98" s="1"/>
  <c r="F246" i="98"/>
  <c r="A246" i="98"/>
  <c r="DI245" i="98"/>
  <c r="DD245" i="98"/>
  <c r="DE245" i="98" s="1"/>
  <c r="F245" i="98"/>
  <c r="A245" i="98"/>
  <c r="DI244" i="98"/>
  <c r="DD244" i="98"/>
  <c r="DE244" i="98" s="1"/>
  <c r="F244" i="98"/>
  <c r="A244" i="98"/>
  <c r="DI243" i="98"/>
  <c r="DD243" i="98"/>
  <c r="DE243" i="98" s="1"/>
  <c r="F243" i="98"/>
  <c r="A243" i="98"/>
  <c r="DI242" i="98"/>
  <c r="DD242" i="98"/>
  <c r="DE242" i="98" s="1"/>
  <c r="F242" i="98"/>
  <c r="A242" i="98"/>
  <c r="DI241" i="98"/>
  <c r="DD241" i="98"/>
  <c r="DE241" i="98" s="1"/>
  <c r="F241" i="98"/>
  <c r="A241" i="98"/>
  <c r="DI240" i="98"/>
  <c r="DD240" i="98"/>
  <c r="DE240" i="98" s="1"/>
  <c r="F240" i="98"/>
  <c r="A240" i="98"/>
  <c r="DI239" i="98"/>
  <c r="DD239" i="98"/>
  <c r="DE239" i="98" s="1"/>
  <c r="F239" i="98"/>
  <c r="A239" i="98"/>
  <c r="DI238" i="98"/>
  <c r="DD238" i="98"/>
  <c r="DE238" i="98" s="1"/>
  <c r="F238" i="98"/>
  <c r="A238" i="98"/>
  <c r="DI237" i="98"/>
  <c r="DD237" i="98"/>
  <c r="DE237" i="98" s="1"/>
  <c r="F237" i="98"/>
  <c r="A237" i="98"/>
  <c r="DI236" i="98"/>
  <c r="DD236" i="98"/>
  <c r="DE236" i="98" s="1"/>
  <c r="F236" i="98"/>
  <c r="A236" i="98"/>
  <c r="DI235" i="98"/>
  <c r="DD235" i="98"/>
  <c r="DE235" i="98" s="1"/>
  <c r="F235" i="98"/>
  <c r="A235" i="98"/>
  <c r="DI234" i="98"/>
  <c r="DD234" i="98"/>
  <c r="DE234" i="98" s="1"/>
  <c r="F234" i="98"/>
  <c r="A234" i="98"/>
  <c r="DI233" i="98"/>
  <c r="DD233" i="98"/>
  <c r="DE233" i="98" s="1"/>
  <c r="F233" i="98"/>
  <c r="A233" i="98"/>
  <c r="DI232" i="98"/>
  <c r="DD232" i="98"/>
  <c r="DE232" i="98" s="1"/>
  <c r="F232" i="98"/>
  <c r="A232" i="98"/>
  <c r="DI231" i="98"/>
  <c r="DD231" i="98"/>
  <c r="DE231" i="98" s="1"/>
  <c r="F231" i="98"/>
  <c r="A231" i="98"/>
  <c r="DI230" i="98"/>
  <c r="DD230" i="98"/>
  <c r="DE230" i="98" s="1"/>
  <c r="F230" i="98"/>
  <c r="A230" i="98"/>
  <c r="DI229" i="98"/>
  <c r="DD229" i="98"/>
  <c r="DE229" i="98" s="1"/>
  <c r="F229" i="98"/>
  <c r="A229" i="98"/>
  <c r="DI228" i="98"/>
  <c r="DD228" i="98"/>
  <c r="DE228" i="98" s="1"/>
  <c r="F228" i="98"/>
  <c r="A228" i="98"/>
  <c r="DI227" i="98"/>
  <c r="DD227" i="98"/>
  <c r="DE227" i="98" s="1"/>
  <c r="F227" i="98"/>
  <c r="A227" i="98"/>
  <c r="DI226" i="98"/>
  <c r="DD226" i="98"/>
  <c r="DE226" i="98" s="1"/>
  <c r="F226" i="98"/>
  <c r="A226" i="98"/>
  <c r="DI225" i="98"/>
  <c r="DD225" i="98"/>
  <c r="DE225" i="98" s="1"/>
  <c r="F225" i="98"/>
  <c r="A225" i="98"/>
  <c r="DI224" i="98"/>
  <c r="DD224" i="98"/>
  <c r="DE224" i="98" s="1"/>
  <c r="F224" i="98"/>
  <c r="A224" i="98"/>
  <c r="DI223" i="98"/>
  <c r="DD223" i="98"/>
  <c r="DE223" i="98" s="1"/>
  <c r="F223" i="98"/>
  <c r="A223" i="98"/>
  <c r="DI222" i="98"/>
  <c r="DD222" i="98"/>
  <c r="DE222" i="98" s="1"/>
  <c r="F222" i="98"/>
  <c r="A222" i="98"/>
  <c r="DI221" i="98"/>
  <c r="DD221" i="98"/>
  <c r="DE221" i="98" s="1"/>
  <c r="F221" i="98"/>
  <c r="A221" i="98"/>
  <c r="DI220" i="98"/>
  <c r="DD220" i="98"/>
  <c r="DE220" i="98" s="1"/>
  <c r="F220" i="98"/>
  <c r="A220" i="98"/>
  <c r="DI219" i="98"/>
  <c r="DD219" i="98"/>
  <c r="DE219" i="98" s="1"/>
  <c r="F219" i="98"/>
  <c r="A219" i="98"/>
  <c r="DI218" i="98"/>
  <c r="DD218" i="98"/>
  <c r="DE218" i="98" s="1"/>
  <c r="F218" i="98"/>
  <c r="A218" i="98"/>
  <c r="DI217" i="98"/>
  <c r="DD217" i="98"/>
  <c r="DE217" i="98" s="1"/>
  <c r="F217" i="98"/>
  <c r="A217" i="98"/>
  <c r="DI216" i="98"/>
  <c r="DD216" i="98"/>
  <c r="DE216" i="98" s="1"/>
  <c r="F216" i="98"/>
  <c r="A216" i="98"/>
  <c r="DI215" i="98"/>
  <c r="DD215" i="98"/>
  <c r="DE215" i="98" s="1"/>
  <c r="F215" i="98"/>
  <c r="A215" i="98"/>
  <c r="DI214" i="98"/>
  <c r="DD214" i="98"/>
  <c r="DE214" i="98" s="1"/>
  <c r="F214" i="98"/>
  <c r="A214" i="98"/>
  <c r="DI213" i="98"/>
  <c r="DD213" i="98"/>
  <c r="DE213" i="98" s="1"/>
  <c r="F213" i="98"/>
  <c r="A213" i="98"/>
  <c r="DI212" i="98"/>
  <c r="DD212" i="98"/>
  <c r="DE212" i="98" s="1"/>
  <c r="F212" i="98"/>
  <c r="A212" i="98"/>
  <c r="DI211" i="98"/>
  <c r="DD211" i="98"/>
  <c r="DE211" i="98" s="1"/>
  <c r="F211" i="98"/>
  <c r="A211" i="98"/>
  <c r="DI210" i="98"/>
  <c r="DD210" i="98"/>
  <c r="DE210" i="98" s="1"/>
  <c r="F210" i="98"/>
  <c r="A210" i="98"/>
  <c r="DI209" i="98"/>
  <c r="DD209" i="98"/>
  <c r="DE209" i="98" s="1"/>
  <c r="F209" i="98"/>
  <c r="A209" i="98"/>
  <c r="DI208" i="98"/>
  <c r="DD208" i="98"/>
  <c r="DE208" i="98" s="1"/>
  <c r="F208" i="98"/>
  <c r="A208" i="98"/>
  <c r="DI207" i="98"/>
  <c r="DD207" i="98"/>
  <c r="DE207" i="98" s="1"/>
  <c r="F207" i="98"/>
  <c r="A207" i="98"/>
  <c r="DI206" i="98"/>
  <c r="DD206" i="98"/>
  <c r="DE206" i="98" s="1"/>
  <c r="F206" i="98"/>
  <c r="A206" i="98"/>
  <c r="DI205" i="98"/>
  <c r="DD205" i="98"/>
  <c r="DE205" i="98" s="1"/>
  <c r="F205" i="98"/>
  <c r="A205" i="98"/>
  <c r="DI204" i="98"/>
  <c r="DD204" i="98"/>
  <c r="DE204" i="98" s="1"/>
  <c r="F204" i="98"/>
  <c r="A204" i="98"/>
  <c r="DI203" i="98"/>
  <c r="DD203" i="98"/>
  <c r="DE203" i="98" s="1"/>
  <c r="F203" i="98"/>
  <c r="A203" i="98"/>
  <c r="DI202" i="98"/>
  <c r="DD202" i="98"/>
  <c r="DE202" i="98" s="1"/>
  <c r="F202" i="98"/>
  <c r="A202" i="98"/>
  <c r="DI201" i="98"/>
  <c r="DD201" i="98"/>
  <c r="DE201" i="98" s="1"/>
  <c r="F201" i="98"/>
  <c r="A201" i="98"/>
  <c r="DI200" i="98"/>
  <c r="DD200" i="98"/>
  <c r="DE200" i="98" s="1"/>
  <c r="F200" i="98"/>
  <c r="A200" i="98"/>
  <c r="DI199" i="98"/>
  <c r="DD199" i="98"/>
  <c r="DE199" i="98" s="1"/>
  <c r="F199" i="98"/>
  <c r="A199" i="98"/>
  <c r="DI198" i="98"/>
  <c r="DD198" i="98"/>
  <c r="DE198" i="98" s="1"/>
  <c r="F198" i="98"/>
  <c r="A198" i="98"/>
  <c r="DI197" i="98"/>
  <c r="DD197" i="98"/>
  <c r="DE197" i="98" s="1"/>
  <c r="F197" i="98"/>
  <c r="A197" i="98"/>
  <c r="DI196" i="98"/>
  <c r="DD196" i="98"/>
  <c r="DE196" i="98" s="1"/>
  <c r="F196" i="98"/>
  <c r="A196" i="98"/>
  <c r="DI195" i="98"/>
  <c r="DD195" i="98"/>
  <c r="DE195" i="98" s="1"/>
  <c r="F195" i="98"/>
  <c r="A195" i="98"/>
  <c r="DI194" i="98"/>
  <c r="DD194" i="98"/>
  <c r="DE194" i="98" s="1"/>
  <c r="F194" i="98"/>
  <c r="A194" i="98"/>
  <c r="DI193" i="98"/>
  <c r="DD193" i="98"/>
  <c r="DE193" i="98" s="1"/>
  <c r="F193" i="98"/>
  <c r="A193" i="98"/>
  <c r="DI192" i="98"/>
  <c r="DD192" i="98"/>
  <c r="DE192" i="98" s="1"/>
  <c r="F192" i="98"/>
  <c r="A192" i="98"/>
  <c r="DI191" i="98"/>
  <c r="DD191" i="98"/>
  <c r="DE191" i="98" s="1"/>
  <c r="F191" i="98"/>
  <c r="A191" i="98"/>
  <c r="DI190" i="98"/>
  <c r="DD190" i="98"/>
  <c r="DE190" i="98" s="1"/>
  <c r="F190" i="98"/>
  <c r="A190" i="98"/>
  <c r="DI189" i="98"/>
  <c r="DD189" i="98"/>
  <c r="DE189" i="98" s="1"/>
  <c r="F189" i="98"/>
  <c r="A189" i="98"/>
  <c r="DI188" i="98"/>
  <c r="DD188" i="98"/>
  <c r="DE188" i="98" s="1"/>
  <c r="F188" i="98"/>
  <c r="A188" i="98"/>
  <c r="DI187" i="98"/>
  <c r="DD187" i="98"/>
  <c r="DE187" i="98" s="1"/>
  <c r="F187" i="98"/>
  <c r="A187" i="98"/>
  <c r="DI186" i="98"/>
  <c r="DD186" i="98"/>
  <c r="DE186" i="98" s="1"/>
  <c r="F186" i="98"/>
  <c r="A186" i="98"/>
  <c r="DI185" i="98"/>
  <c r="DD185" i="98"/>
  <c r="DE185" i="98" s="1"/>
  <c r="F185" i="98"/>
  <c r="A185" i="98"/>
  <c r="DI184" i="98"/>
  <c r="DD184" i="98"/>
  <c r="DE184" i="98" s="1"/>
  <c r="F184" i="98"/>
  <c r="A184" i="98"/>
  <c r="DI183" i="98"/>
  <c r="DD183" i="98"/>
  <c r="DE183" i="98" s="1"/>
  <c r="F183" i="98"/>
  <c r="A183" i="98"/>
  <c r="DI182" i="98"/>
  <c r="DD182" i="98"/>
  <c r="DE182" i="98" s="1"/>
  <c r="F182" i="98"/>
  <c r="A182" i="98"/>
  <c r="DI181" i="98"/>
  <c r="DD181" i="98"/>
  <c r="DE181" i="98" s="1"/>
  <c r="F181" i="98"/>
  <c r="A181" i="98"/>
  <c r="DI180" i="98"/>
  <c r="DD180" i="98"/>
  <c r="DE180" i="98" s="1"/>
  <c r="F180" i="98"/>
  <c r="A180" i="98"/>
  <c r="DI179" i="98"/>
  <c r="DD179" i="98"/>
  <c r="DE179" i="98" s="1"/>
  <c r="F179" i="98"/>
  <c r="A179" i="98"/>
  <c r="DI178" i="98"/>
  <c r="DD178" i="98"/>
  <c r="DE178" i="98" s="1"/>
  <c r="F178" i="98"/>
  <c r="A178" i="98"/>
  <c r="DI177" i="98"/>
  <c r="DD177" i="98"/>
  <c r="DE177" i="98" s="1"/>
  <c r="F177" i="98"/>
  <c r="A177" i="98"/>
  <c r="DI176" i="98"/>
  <c r="DD176" i="98"/>
  <c r="DE176" i="98" s="1"/>
  <c r="F176" i="98"/>
  <c r="A176" i="98"/>
  <c r="DI175" i="98"/>
  <c r="DD175" i="98"/>
  <c r="DE175" i="98" s="1"/>
  <c r="F175" i="98"/>
  <c r="A175" i="98"/>
  <c r="DI174" i="98"/>
  <c r="DD174" i="98"/>
  <c r="DE174" i="98" s="1"/>
  <c r="F174" i="98"/>
  <c r="A174" i="98"/>
  <c r="DI173" i="98"/>
  <c r="DD173" i="98"/>
  <c r="DE173" i="98" s="1"/>
  <c r="F173" i="98"/>
  <c r="A173" i="98"/>
  <c r="DI172" i="98"/>
  <c r="DD172" i="98"/>
  <c r="DE172" i="98" s="1"/>
  <c r="F172" i="98"/>
  <c r="A172" i="98"/>
  <c r="DI171" i="98"/>
  <c r="DD171" i="98"/>
  <c r="DE171" i="98" s="1"/>
  <c r="F171" i="98"/>
  <c r="A171" i="98"/>
  <c r="DI170" i="98"/>
  <c r="DD170" i="98"/>
  <c r="DE170" i="98" s="1"/>
  <c r="F170" i="98"/>
  <c r="A170" i="98"/>
  <c r="DI169" i="98"/>
  <c r="DD169" i="98"/>
  <c r="DE169" i="98" s="1"/>
  <c r="F169" i="98"/>
  <c r="A169" i="98"/>
  <c r="DI168" i="98"/>
  <c r="DD168" i="98"/>
  <c r="DE168" i="98" s="1"/>
  <c r="F168" i="98"/>
  <c r="A168" i="98"/>
  <c r="DI167" i="98"/>
  <c r="DD167" i="98"/>
  <c r="DE167" i="98" s="1"/>
  <c r="F167" i="98"/>
  <c r="A167" i="98"/>
  <c r="DI166" i="98"/>
  <c r="DD166" i="98"/>
  <c r="DE166" i="98" s="1"/>
  <c r="F166" i="98"/>
  <c r="A166" i="98"/>
  <c r="DI165" i="98"/>
  <c r="DD165" i="98"/>
  <c r="DE165" i="98" s="1"/>
  <c r="F165" i="98"/>
  <c r="A165" i="98"/>
  <c r="DI164" i="98"/>
  <c r="DD164" i="98"/>
  <c r="DE164" i="98" s="1"/>
  <c r="F164" i="98"/>
  <c r="A164" i="98"/>
  <c r="DI163" i="98"/>
  <c r="DD163" i="98"/>
  <c r="DE163" i="98" s="1"/>
  <c r="F163" i="98"/>
  <c r="A163" i="98"/>
  <c r="DI162" i="98"/>
  <c r="DD162" i="98"/>
  <c r="DE162" i="98" s="1"/>
  <c r="F162" i="98"/>
  <c r="A162" i="98"/>
  <c r="DI161" i="98"/>
  <c r="DD161" i="98"/>
  <c r="DE161" i="98" s="1"/>
  <c r="F161" i="98"/>
  <c r="A161" i="98"/>
  <c r="DI160" i="98"/>
  <c r="DD160" i="98"/>
  <c r="DE160" i="98" s="1"/>
  <c r="F160" i="98"/>
  <c r="A160" i="98"/>
  <c r="DI159" i="98"/>
  <c r="DD159" i="98"/>
  <c r="DE159" i="98" s="1"/>
  <c r="F159" i="98"/>
  <c r="A159" i="98"/>
  <c r="DI158" i="98"/>
  <c r="DD158" i="98"/>
  <c r="DE158" i="98" s="1"/>
  <c r="F158" i="98"/>
  <c r="A158" i="98"/>
  <c r="DI157" i="98"/>
  <c r="DD157" i="98"/>
  <c r="DE157" i="98" s="1"/>
  <c r="F157" i="98"/>
  <c r="A157" i="98"/>
  <c r="DI156" i="98"/>
  <c r="DD156" i="98"/>
  <c r="DE156" i="98" s="1"/>
  <c r="F156" i="98"/>
  <c r="A156" i="98"/>
  <c r="DI155" i="98"/>
  <c r="DD155" i="98"/>
  <c r="DE155" i="98" s="1"/>
  <c r="F155" i="98"/>
  <c r="A155" i="98"/>
  <c r="DI154" i="98"/>
  <c r="DD154" i="98"/>
  <c r="DE154" i="98" s="1"/>
  <c r="F154" i="98"/>
  <c r="A154" i="98"/>
  <c r="DI153" i="98"/>
  <c r="DD153" i="98"/>
  <c r="DE153" i="98" s="1"/>
  <c r="F153" i="98"/>
  <c r="A153" i="98"/>
  <c r="DI152" i="98"/>
  <c r="DD152" i="98"/>
  <c r="DE152" i="98" s="1"/>
  <c r="F152" i="98"/>
  <c r="A152" i="98"/>
  <c r="DI151" i="98"/>
  <c r="DD151" i="98"/>
  <c r="DE151" i="98" s="1"/>
  <c r="F151" i="98"/>
  <c r="A151" i="98"/>
  <c r="DI150" i="98"/>
  <c r="DD150" i="98"/>
  <c r="DE150" i="98" s="1"/>
  <c r="F150" i="98"/>
  <c r="A150" i="98"/>
  <c r="DI149" i="98"/>
  <c r="DD149" i="98"/>
  <c r="DE149" i="98" s="1"/>
  <c r="F149" i="98"/>
  <c r="A149" i="98"/>
  <c r="DI148" i="98"/>
  <c r="DD148" i="98"/>
  <c r="DE148" i="98" s="1"/>
  <c r="F148" i="98"/>
  <c r="A148" i="98"/>
  <c r="DI147" i="98"/>
  <c r="DD147" i="98"/>
  <c r="DE147" i="98" s="1"/>
  <c r="F147" i="98"/>
  <c r="A147" i="98"/>
  <c r="DI146" i="98"/>
  <c r="DD146" i="98"/>
  <c r="DE146" i="98" s="1"/>
  <c r="F146" i="98"/>
  <c r="A146" i="98"/>
  <c r="DI145" i="98"/>
  <c r="DD145" i="98"/>
  <c r="DE145" i="98" s="1"/>
  <c r="F145" i="98"/>
  <c r="A145" i="98"/>
  <c r="DI144" i="98"/>
  <c r="DD144" i="98"/>
  <c r="DE144" i="98" s="1"/>
  <c r="F144" i="98"/>
  <c r="A144" i="98"/>
  <c r="DI143" i="98"/>
  <c r="DD143" i="98"/>
  <c r="DE143" i="98" s="1"/>
  <c r="F143" i="98"/>
  <c r="A143" i="98"/>
  <c r="DI142" i="98"/>
  <c r="DD142" i="98"/>
  <c r="DE142" i="98" s="1"/>
  <c r="F142" i="98"/>
  <c r="A142" i="98"/>
  <c r="DI141" i="98"/>
  <c r="DD141" i="98"/>
  <c r="DE141" i="98" s="1"/>
  <c r="F141" i="98"/>
  <c r="A141" i="98"/>
  <c r="DI140" i="98"/>
  <c r="DD140" i="98"/>
  <c r="DE140" i="98" s="1"/>
  <c r="F140" i="98"/>
  <c r="A140" i="98"/>
  <c r="DI139" i="98"/>
  <c r="DD139" i="98"/>
  <c r="DE139" i="98" s="1"/>
  <c r="F139" i="98"/>
  <c r="A139" i="98"/>
  <c r="DI138" i="98"/>
  <c r="DD138" i="98"/>
  <c r="DE138" i="98" s="1"/>
  <c r="F138" i="98"/>
  <c r="A138" i="98"/>
  <c r="DI137" i="98"/>
  <c r="DD137" i="98"/>
  <c r="DE137" i="98" s="1"/>
  <c r="F137" i="98"/>
  <c r="A137" i="98"/>
  <c r="DI136" i="98"/>
  <c r="DD136" i="98"/>
  <c r="DE136" i="98" s="1"/>
  <c r="F136" i="98"/>
  <c r="A136" i="98"/>
  <c r="DI135" i="98"/>
  <c r="DD135" i="98"/>
  <c r="DE135" i="98" s="1"/>
  <c r="F135" i="98"/>
  <c r="A135" i="98"/>
  <c r="DI134" i="98"/>
  <c r="DD134" i="98"/>
  <c r="DE134" i="98" s="1"/>
  <c r="F134" i="98"/>
  <c r="A134" i="98"/>
  <c r="DI133" i="98"/>
  <c r="DD133" i="98"/>
  <c r="DE133" i="98" s="1"/>
  <c r="F133" i="98"/>
  <c r="A133" i="98"/>
  <c r="DI132" i="98"/>
  <c r="DD132" i="98"/>
  <c r="DE132" i="98" s="1"/>
  <c r="F132" i="98"/>
  <c r="A132" i="98"/>
  <c r="DI131" i="98"/>
  <c r="DD131" i="98"/>
  <c r="DE131" i="98" s="1"/>
  <c r="F131" i="98"/>
  <c r="A131" i="98"/>
  <c r="DI130" i="98"/>
  <c r="DD130" i="98"/>
  <c r="DE130" i="98" s="1"/>
  <c r="F130" i="98"/>
  <c r="A130" i="98"/>
  <c r="DI129" i="98"/>
  <c r="DD129" i="98"/>
  <c r="DE129" i="98" s="1"/>
  <c r="F129" i="98"/>
  <c r="A129" i="98"/>
  <c r="DI128" i="98"/>
  <c r="DD128" i="98"/>
  <c r="DE128" i="98" s="1"/>
  <c r="F128" i="98"/>
  <c r="A128" i="98"/>
  <c r="DI127" i="98"/>
  <c r="DD127" i="98"/>
  <c r="DE127" i="98" s="1"/>
  <c r="F127" i="98"/>
  <c r="A127" i="98"/>
  <c r="DI126" i="98"/>
  <c r="DD126" i="98"/>
  <c r="DE126" i="98" s="1"/>
  <c r="F126" i="98"/>
  <c r="A126" i="98"/>
  <c r="DI125" i="98"/>
  <c r="DD125" i="98"/>
  <c r="DE125" i="98" s="1"/>
  <c r="F125" i="98"/>
  <c r="A125" i="98"/>
  <c r="DI124" i="98"/>
  <c r="DD124" i="98"/>
  <c r="DE124" i="98" s="1"/>
  <c r="F124" i="98"/>
  <c r="A124" i="98"/>
  <c r="DI123" i="98"/>
  <c r="DD123" i="98"/>
  <c r="DE123" i="98" s="1"/>
  <c r="F123" i="98"/>
  <c r="A123" i="98"/>
  <c r="DI122" i="98"/>
  <c r="DD122" i="98"/>
  <c r="DE122" i="98" s="1"/>
  <c r="F122" i="98"/>
  <c r="A122" i="98"/>
  <c r="DI121" i="98"/>
  <c r="DD121" i="98"/>
  <c r="DE121" i="98" s="1"/>
  <c r="F121" i="98"/>
  <c r="A121" i="98"/>
  <c r="DI120" i="98"/>
  <c r="DD120" i="98"/>
  <c r="DE120" i="98" s="1"/>
  <c r="F120" i="98"/>
  <c r="A120" i="98"/>
  <c r="DI119" i="98"/>
  <c r="DD119" i="98"/>
  <c r="DE119" i="98" s="1"/>
  <c r="F119" i="98"/>
  <c r="A119" i="98"/>
  <c r="DI118" i="98"/>
  <c r="DD118" i="98"/>
  <c r="DE118" i="98" s="1"/>
  <c r="F118" i="98"/>
  <c r="A118" i="98"/>
  <c r="DI117" i="98"/>
  <c r="DD117" i="98"/>
  <c r="DE117" i="98" s="1"/>
  <c r="F117" i="98"/>
  <c r="A117" i="98"/>
  <c r="DI116" i="98"/>
  <c r="DD116" i="98"/>
  <c r="DE116" i="98" s="1"/>
  <c r="F116" i="98"/>
  <c r="A116" i="98"/>
  <c r="DI115" i="98"/>
  <c r="DD115" i="98"/>
  <c r="DE115" i="98" s="1"/>
  <c r="F115" i="98"/>
  <c r="A115" i="98"/>
  <c r="DI114" i="98"/>
  <c r="DD114" i="98"/>
  <c r="DE114" i="98" s="1"/>
  <c r="F114" i="98"/>
  <c r="A114" i="98"/>
  <c r="DI113" i="98"/>
  <c r="DD113" i="98"/>
  <c r="DE113" i="98" s="1"/>
  <c r="F113" i="98"/>
  <c r="A113" i="98"/>
  <c r="DI112" i="98"/>
  <c r="DD112" i="98"/>
  <c r="DE112" i="98" s="1"/>
  <c r="F112" i="98"/>
  <c r="A112" i="98"/>
  <c r="DI111" i="98"/>
  <c r="DD111" i="98"/>
  <c r="DE111" i="98" s="1"/>
  <c r="F111" i="98"/>
  <c r="A111" i="98"/>
  <c r="DI110" i="98"/>
  <c r="DD110" i="98"/>
  <c r="DE110" i="98" s="1"/>
  <c r="F110" i="98"/>
  <c r="A110" i="98"/>
  <c r="DI109" i="98"/>
  <c r="DD109" i="98"/>
  <c r="DE109" i="98" s="1"/>
  <c r="F109" i="98"/>
  <c r="A109" i="98"/>
  <c r="DI108" i="98"/>
  <c r="DD108" i="98"/>
  <c r="DE108" i="98" s="1"/>
  <c r="F108" i="98"/>
  <c r="A108" i="98"/>
  <c r="DI107" i="98"/>
  <c r="DD107" i="98"/>
  <c r="DE107" i="98" s="1"/>
  <c r="F107" i="98"/>
  <c r="A107" i="98"/>
  <c r="DI106" i="98"/>
  <c r="DD106" i="98"/>
  <c r="DE106" i="98" s="1"/>
  <c r="F106" i="98"/>
  <c r="A106" i="98"/>
  <c r="DI105" i="98"/>
  <c r="DD105" i="98"/>
  <c r="DE105" i="98" s="1"/>
  <c r="F105" i="98"/>
  <c r="A105" i="98"/>
  <c r="DI104" i="98"/>
  <c r="DD104" i="98"/>
  <c r="DE104" i="98" s="1"/>
  <c r="F104" i="98"/>
  <c r="A104" i="98"/>
  <c r="DI103" i="98"/>
  <c r="DD103" i="98"/>
  <c r="DE103" i="98" s="1"/>
  <c r="F103" i="98"/>
  <c r="A103" i="98"/>
  <c r="DI102" i="98"/>
  <c r="DD102" i="98"/>
  <c r="DE102" i="98" s="1"/>
  <c r="F102" i="98"/>
  <c r="A102" i="98"/>
  <c r="DI101" i="98"/>
  <c r="DD101" i="98"/>
  <c r="DE101" i="98" s="1"/>
  <c r="F101" i="98"/>
  <c r="A101" i="98"/>
  <c r="DI100" i="98"/>
  <c r="DD100" i="98"/>
  <c r="DE100" i="98" s="1"/>
  <c r="F100" i="98"/>
  <c r="A100" i="98"/>
  <c r="DI99" i="98"/>
  <c r="DD99" i="98"/>
  <c r="DE99" i="98" s="1"/>
  <c r="F99" i="98"/>
  <c r="A99" i="98"/>
  <c r="DI98" i="98"/>
  <c r="DD98" i="98"/>
  <c r="DE98" i="98" s="1"/>
  <c r="F98" i="98"/>
  <c r="A98" i="98"/>
  <c r="DI97" i="98"/>
  <c r="DD97" i="98"/>
  <c r="DE97" i="98" s="1"/>
  <c r="F97" i="98"/>
  <c r="A97" i="98"/>
  <c r="DI96" i="98"/>
  <c r="DD96" i="98"/>
  <c r="DE96" i="98" s="1"/>
  <c r="F96" i="98"/>
  <c r="A96" i="98"/>
  <c r="DI95" i="98"/>
  <c r="DD95" i="98"/>
  <c r="DE95" i="98" s="1"/>
  <c r="F95" i="98"/>
  <c r="A95" i="98"/>
  <c r="DI94" i="98"/>
  <c r="DD94" i="98"/>
  <c r="DE94" i="98" s="1"/>
  <c r="F94" i="98"/>
  <c r="A94" i="98"/>
  <c r="DI93" i="98"/>
  <c r="DD93" i="98"/>
  <c r="DE93" i="98" s="1"/>
  <c r="F93" i="98"/>
  <c r="A93" i="98"/>
  <c r="DI92" i="98"/>
  <c r="DD92" i="98"/>
  <c r="DE92" i="98" s="1"/>
  <c r="F92" i="98"/>
  <c r="A92" i="98"/>
  <c r="DI91" i="98"/>
  <c r="DD91" i="98"/>
  <c r="DE91" i="98" s="1"/>
  <c r="F91" i="98"/>
  <c r="A91" i="98"/>
  <c r="DI90" i="98"/>
  <c r="DD90" i="98"/>
  <c r="DE90" i="98" s="1"/>
  <c r="F90" i="98"/>
  <c r="A90" i="98"/>
  <c r="DI89" i="98"/>
  <c r="DD89" i="98"/>
  <c r="DE89" i="98" s="1"/>
  <c r="F89" i="98"/>
  <c r="A89" i="98"/>
  <c r="DI88" i="98"/>
  <c r="DD88" i="98"/>
  <c r="DE88" i="98" s="1"/>
  <c r="F88" i="98"/>
  <c r="A88" i="98"/>
  <c r="DI87" i="98"/>
  <c r="DD87" i="98"/>
  <c r="DE87" i="98" s="1"/>
  <c r="F87" i="98"/>
  <c r="A87" i="98"/>
  <c r="DI86" i="98"/>
  <c r="DD86" i="98"/>
  <c r="DE86" i="98" s="1"/>
  <c r="F86" i="98"/>
  <c r="A86" i="98"/>
  <c r="DI85" i="98"/>
  <c r="DD85" i="98"/>
  <c r="DE85" i="98" s="1"/>
  <c r="F85" i="98"/>
  <c r="A85" i="98"/>
  <c r="DI84" i="98"/>
  <c r="DD84" i="98"/>
  <c r="DE84" i="98" s="1"/>
  <c r="F84" i="98"/>
  <c r="A84" i="98"/>
  <c r="DI83" i="98"/>
  <c r="DD83" i="98"/>
  <c r="DE83" i="98" s="1"/>
  <c r="F83" i="98"/>
  <c r="A83" i="98"/>
  <c r="DI82" i="98"/>
  <c r="DD82" i="98"/>
  <c r="DE82" i="98" s="1"/>
  <c r="F82" i="98"/>
  <c r="A82" i="98"/>
  <c r="DI81" i="98"/>
  <c r="DD81" i="98"/>
  <c r="DE81" i="98" s="1"/>
  <c r="F81" i="98"/>
  <c r="A81" i="98"/>
  <c r="DI80" i="98"/>
  <c r="DD80" i="98"/>
  <c r="DE80" i="98" s="1"/>
  <c r="F80" i="98"/>
  <c r="A80" i="98"/>
  <c r="DI79" i="98"/>
  <c r="DD79" i="98"/>
  <c r="DE79" i="98" s="1"/>
  <c r="F79" i="98"/>
  <c r="A79" i="98"/>
  <c r="DI78" i="98"/>
  <c r="DD78" i="98"/>
  <c r="DE78" i="98" s="1"/>
  <c r="F78" i="98"/>
  <c r="A78" i="98"/>
  <c r="DI77" i="98"/>
  <c r="DD77" i="98"/>
  <c r="DE77" i="98" s="1"/>
  <c r="F77" i="98"/>
  <c r="A77" i="98"/>
  <c r="DI76" i="98"/>
  <c r="DD76" i="98"/>
  <c r="DE76" i="98" s="1"/>
  <c r="F76" i="98"/>
  <c r="A76" i="98"/>
  <c r="DI75" i="98"/>
  <c r="DD75" i="98"/>
  <c r="DE75" i="98" s="1"/>
  <c r="F75" i="98"/>
  <c r="A75" i="98"/>
  <c r="DA74" i="98"/>
  <c r="CZ74" i="98"/>
  <c r="CY74" i="98"/>
  <c r="CX74" i="98"/>
  <c r="CW74" i="98"/>
  <c r="CV74" i="98"/>
  <c r="F74" i="98"/>
  <c r="D74" i="98"/>
  <c r="DD74" i="98" s="1"/>
  <c r="DE74" i="98" s="1"/>
  <c r="A74" i="98"/>
  <c r="DA73" i="98"/>
  <c r="CZ73" i="98"/>
  <c r="CY73" i="98"/>
  <c r="CX73" i="98"/>
  <c r="CW73" i="98"/>
  <c r="CV73" i="98"/>
  <c r="F73" i="98"/>
  <c r="D73" i="98"/>
  <c r="DD73" i="98" s="1"/>
  <c r="DE73" i="98" s="1"/>
  <c r="A73" i="98"/>
  <c r="DA72" i="98"/>
  <c r="CZ72" i="98"/>
  <c r="CY72" i="98"/>
  <c r="CX72" i="98"/>
  <c r="CW72" i="98"/>
  <c r="CV72" i="98"/>
  <c r="F72" i="98"/>
  <c r="D72" i="98"/>
  <c r="DD72" i="98" s="1"/>
  <c r="DE72" i="98" s="1"/>
  <c r="A72" i="98"/>
  <c r="DA71" i="98"/>
  <c r="CZ71" i="98"/>
  <c r="CY71" i="98"/>
  <c r="CX71" i="98"/>
  <c r="CW71" i="98"/>
  <c r="CV71" i="98"/>
  <c r="F71" i="98"/>
  <c r="D71" i="98"/>
  <c r="DD71" i="98" s="1"/>
  <c r="DE71" i="98" s="1"/>
  <c r="A71" i="98"/>
  <c r="DA70" i="98"/>
  <c r="CZ70" i="98"/>
  <c r="CY70" i="98"/>
  <c r="CX70" i="98"/>
  <c r="CW70" i="98"/>
  <c r="CV70" i="98"/>
  <c r="F70" i="98"/>
  <c r="D70" i="98"/>
  <c r="DD70" i="98" s="1"/>
  <c r="DE70" i="98" s="1"/>
  <c r="A70" i="98"/>
  <c r="DA69" i="98"/>
  <c r="CZ69" i="98"/>
  <c r="CY69" i="98"/>
  <c r="CX69" i="98"/>
  <c r="CW69" i="98"/>
  <c r="CV69" i="98"/>
  <c r="F69" i="98"/>
  <c r="D69" i="98"/>
  <c r="DD69" i="98" s="1"/>
  <c r="DE69" i="98" s="1"/>
  <c r="A69" i="98"/>
  <c r="DA68" i="98"/>
  <c r="CZ68" i="98"/>
  <c r="CY68" i="98"/>
  <c r="CX68" i="98"/>
  <c r="CW68" i="98"/>
  <c r="CV68" i="98"/>
  <c r="F68" i="98"/>
  <c r="D68" i="98"/>
  <c r="DD68" i="98" s="1"/>
  <c r="DE68" i="98" s="1"/>
  <c r="A68" i="98"/>
  <c r="DA67" i="98"/>
  <c r="CZ67" i="98"/>
  <c r="CY67" i="98"/>
  <c r="CX67" i="98"/>
  <c r="CW67" i="98"/>
  <c r="CV67" i="98"/>
  <c r="F67" i="98"/>
  <c r="D67" i="98"/>
  <c r="DD67" i="98" s="1"/>
  <c r="DE67" i="98" s="1"/>
  <c r="A67" i="98"/>
  <c r="CZ66" i="98"/>
  <c r="CY66" i="98"/>
  <c r="CX66" i="98"/>
  <c r="CW66" i="98"/>
  <c r="CV66" i="98"/>
  <c r="F66" i="98"/>
  <c r="D66" i="98"/>
  <c r="DD66" i="98" s="1"/>
  <c r="DE66" i="98" s="1"/>
  <c r="A66" i="98"/>
  <c r="CZ65" i="98"/>
  <c r="CY65" i="98"/>
  <c r="CX65" i="98"/>
  <c r="CW65" i="98"/>
  <c r="CV65" i="98"/>
  <c r="F65" i="98"/>
  <c r="D65" i="98"/>
  <c r="DD65" i="98" s="1"/>
  <c r="DE65" i="98" s="1"/>
  <c r="A65" i="98"/>
  <c r="CW64" i="98"/>
  <c r="CV64" i="98"/>
  <c r="F64" i="98"/>
  <c r="D64" i="98"/>
  <c r="DD64" i="98" s="1"/>
  <c r="DE64" i="98" s="1"/>
  <c r="A64" i="98"/>
  <c r="CY63" i="98"/>
  <c r="CX63" i="98"/>
  <c r="CW63" i="98"/>
  <c r="CV63" i="98"/>
  <c r="F63" i="98"/>
  <c r="D63" i="98"/>
  <c r="DD63" i="98" s="1"/>
  <c r="DE63" i="98" s="1"/>
  <c r="A63" i="98"/>
  <c r="CX62" i="98"/>
  <c r="CW62" i="98"/>
  <c r="CV62" i="98"/>
  <c r="F62" i="98"/>
  <c r="D62" i="98"/>
  <c r="DD62" i="98" s="1"/>
  <c r="DE62" i="98" s="1"/>
  <c r="A62" i="98"/>
  <c r="CW61" i="98"/>
  <c r="CV61" i="98"/>
  <c r="F61" i="98"/>
  <c r="D61" i="98"/>
  <c r="DD61" i="98" s="1"/>
  <c r="DE61" i="98" s="1"/>
  <c r="A61" i="98"/>
  <c r="CV60" i="98"/>
  <c r="F60" i="98"/>
  <c r="D60" i="98"/>
  <c r="DD60" i="98" s="1"/>
  <c r="DE60" i="98" s="1"/>
  <c r="A60" i="98"/>
  <c r="F59" i="98"/>
  <c r="D59" i="98"/>
  <c r="DD59" i="98" s="1"/>
  <c r="DE59" i="98" s="1"/>
  <c r="A59" i="98"/>
  <c r="F58" i="98"/>
  <c r="D58" i="98"/>
  <c r="DD58" i="98" s="1"/>
  <c r="DE58" i="98" s="1"/>
  <c r="A58" i="98"/>
  <c r="F57" i="98"/>
  <c r="D57" i="98"/>
  <c r="DD57" i="98" s="1"/>
  <c r="DE57" i="98" s="1"/>
  <c r="A57" i="98"/>
  <c r="F56" i="98"/>
  <c r="D56" i="98"/>
  <c r="DD56" i="98" s="1"/>
  <c r="DE56" i="98" s="1"/>
  <c r="A56" i="98"/>
  <c r="F55" i="98"/>
  <c r="D55" i="98"/>
  <c r="DD55" i="98" s="1"/>
  <c r="DE55" i="98" s="1"/>
  <c r="A55" i="98"/>
  <c r="F54" i="98"/>
  <c r="D54" i="98"/>
  <c r="DD54" i="98" s="1"/>
  <c r="DE54" i="98" s="1"/>
  <c r="A54" i="98"/>
  <c r="F53" i="98"/>
  <c r="D53" i="98"/>
  <c r="DD53" i="98" s="1"/>
  <c r="DE53" i="98" s="1"/>
  <c r="A53" i="98"/>
  <c r="F52" i="98"/>
  <c r="D52" i="98"/>
  <c r="DD52" i="98" s="1"/>
  <c r="DE52" i="98" s="1"/>
  <c r="A52" i="98"/>
  <c r="F51" i="98"/>
  <c r="D51" i="98"/>
  <c r="DD51" i="98" s="1"/>
  <c r="DE51" i="98" s="1"/>
  <c r="A51" i="98"/>
  <c r="F50" i="98"/>
  <c r="D50" i="98"/>
  <c r="DD50" i="98" s="1"/>
  <c r="DE50" i="98" s="1"/>
  <c r="A50" i="98"/>
  <c r="F49" i="98"/>
  <c r="D49" i="98"/>
  <c r="DD49" i="98" s="1"/>
  <c r="DE49" i="98" s="1"/>
  <c r="A49" i="98"/>
  <c r="F48" i="98"/>
  <c r="D48" i="98"/>
  <c r="DD48" i="98" s="1"/>
  <c r="DE48" i="98" s="1"/>
  <c r="A48" i="98"/>
  <c r="F47" i="98"/>
  <c r="D47" i="98"/>
  <c r="DD47" i="98" s="1"/>
  <c r="DE47" i="98" s="1"/>
  <c r="A47" i="98"/>
  <c r="F46" i="98"/>
  <c r="D46" i="98"/>
  <c r="DD46" i="98" s="1"/>
  <c r="DE46" i="98" s="1"/>
  <c r="A46" i="98"/>
  <c r="F45" i="98"/>
  <c r="D45" i="98"/>
  <c r="DD45" i="98" s="1"/>
  <c r="DE45" i="98" s="1"/>
  <c r="A45" i="98"/>
  <c r="F44" i="98"/>
  <c r="D44" i="98"/>
  <c r="DD44" i="98" s="1"/>
  <c r="DE44" i="98" s="1"/>
  <c r="A44" i="98"/>
  <c r="F43" i="98"/>
  <c r="D43" i="98"/>
  <c r="DD43" i="98" s="1"/>
  <c r="DE43" i="98" s="1"/>
  <c r="A43" i="98"/>
  <c r="F42" i="98"/>
  <c r="D42" i="98"/>
  <c r="DD42" i="98" s="1"/>
  <c r="DE42" i="98" s="1"/>
  <c r="A42" i="98"/>
  <c r="F41" i="98"/>
  <c r="D41" i="98"/>
  <c r="DD41" i="98" s="1"/>
  <c r="DE41" i="98" s="1"/>
  <c r="A41" i="98"/>
  <c r="F40" i="98"/>
  <c r="D40" i="98"/>
  <c r="DD40" i="98" s="1"/>
  <c r="DE40" i="98" s="1"/>
  <c r="A40" i="98"/>
  <c r="F39" i="98"/>
  <c r="D39" i="98"/>
  <c r="DD39" i="98" s="1"/>
  <c r="DE39" i="98" s="1"/>
  <c r="A39" i="98"/>
  <c r="F38" i="98"/>
  <c r="D38" i="98"/>
  <c r="DD38" i="98" s="1"/>
  <c r="DE38" i="98" s="1"/>
  <c r="A38" i="98"/>
  <c r="F37" i="98"/>
  <c r="D37" i="98"/>
  <c r="DD37" i="98" s="1"/>
  <c r="DE37" i="98" s="1"/>
  <c r="A37" i="98"/>
  <c r="F36" i="98"/>
  <c r="D36" i="98"/>
  <c r="DD36" i="98" s="1"/>
  <c r="DE36" i="98" s="1"/>
  <c r="A36" i="98"/>
  <c r="F35" i="98"/>
  <c r="D35" i="98"/>
  <c r="DD35" i="98" s="1"/>
  <c r="DE35" i="98" s="1"/>
  <c r="A35" i="98"/>
  <c r="F34" i="98"/>
  <c r="D34" i="98"/>
  <c r="DD34" i="98" s="1"/>
  <c r="DE34" i="98" s="1"/>
  <c r="A34" i="98"/>
  <c r="F33" i="98"/>
  <c r="D33" i="98"/>
  <c r="DD33" i="98" s="1"/>
  <c r="DE33" i="98" s="1"/>
  <c r="A33" i="98"/>
  <c r="F32" i="98"/>
  <c r="D32" i="98"/>
  <c r="DD32" i="98" s="1"/>
  <c r="DE32" i="98" s="1"/>
  <c r="A32" i="98"/>
  <c r="F31" i="98"/>
  <c r="D31" i="98"/>
  <c r="DD31" i="98" s="1"/>
  <c r="DE31" i="98" s="1"/>
  <c r="A31" i="98"/>
  <c r="F30" i="98"/>
  <c r="D30" i="98"/>
  <c r="DD30" i="98" s="1"/>
  <c r="DE30" i="98" s="1"/>
  <c r="A30" i="98"/>
  <c r="F29" i="98"/>
  <c r="D29" i="98"/>
  <c r="DD29" i="98" s="1"/>
  <c r="DE29" i="98" s="1"/>
  <c r="A29" i="98"/>
  <c r="F28" i="98"/>
  <c r="D28" i="98"/>
  <c r="DD28" i="98" s="1"/>
  <c r="DE28" i="98" s="1"/>
  <c r="A28" i="98"/>
  <c r="F27" i="98"/>
  <c r="D27" i="98"/>
  <c r="DD27" i="98" s="1"/>
  <c r="DE27" i="98" s="1"/>
  <c r="A27" i="98"/>
  <c r="F26" i="98"/>
  <c r="D26" i="98"/>
  <c r="DD26" i="98" s="1"/>
  <c r="DE26" i="98" s="1"/>
  <c r="A26" i="98"/>
  <c r="F25" i="98"/>
  <c r="D25" i="98"/>
  <c r="DD25" i="98" s="1"/>
  <c r="DE25" i="98" s="1"/>
  <c r="A25" i="98"/>
  <c r="F24" i="98"/>
  <c r="D24" i="98"/>
  <c r="DD24" i="98" s="1"/>
  <c r="DE24" i="98" s="1"/>
  <c r="A24" i="98"/>
  <c r="F23" i="98"/>
  <c r="D23" i="98"/>
  <c r="DD23" i="98" s="1"/>
  <c r="DE23" i="98" s="1"/>
  <c r="A23" i="98"/>
  <c r="F22" i="98"/>
  <c r="D22" i="98"/>
  <c r="DD22" i="98" s="1"/>
  <c r="DE22" i="98" s="1"/>
  <c r="A22" i="98"/>
  <c r="F21" i="98"/>
  <c r="D21" i="98"/>
  <c r="DD21" i="98" s="1"/>
  <c r="DE21" i="98" s="1"/>
  <c r="A21" i="98"/>
  <c r="F20" i="98"/>
  <c r="D20" i="98"/>
  <c r="DD20" i="98" s="1"/>
  <c r="DE20" i="98" s="1"/>
  <c r="A20" i="98"/>
  <c r="F19" i="98"/>
  <c r="D19" i="98"/>
  <c r="DD19" i="98" s="1"/>
  <c r="DE19" i="98" s="1"/>
  <c r="A19" i="98"/>
  <c r="F18" i="98"/>
  <c r="D18" i="98"/>
  <c r="DD18" i="98" s="1"/>
  <c r="DE18" i="98" s="1"/>
  <c r="A18" i="98"/>
  <c r="F17" i="98"/>
  <c r="D17" i="98"/>
  <c r="DD17" i="98" s="1"/>
  <c r="DE17" i="98" s="1"/>
  <c r="A17" i="98"/>
  <c r="F16" i="98"/>
  <c r="D16" i="98"/>
  <c r="DD16" i="98" s="1"/>
  <c r="DE16" i="98" s="1"/>
  <c r="A16" i="98"/>
  <c r="F15" i="98"/>
  <c r="D15" i="98"/>
  <c r="DD15" i="98" s="1"/>
  <c r="DE15" i="98" s="1"/>
  <c r="A15" i="98"/>
  <c r="F14" i="98"/>
  <c r="D14" i="98"/>
  <c r="DD14" i="98" s="1"/>
  <c r="DE14" i="98" s="1"/>
  <c r="A14" i="98"/>
  <c r="F13" i="98"/>
  <c r="D13" i="98"/>
  <c r="DD13" i="98" s="1"/>
  <c r="DE13" i="98" s="1"/>
  <c r="A13" i="98"/>
  <c r="F12" i="98"/>
  <c r="D12" i="98"/>
  <c r="DD12" i="98" s="1"/>
  <c r="DE12" i="98" s="1"/>
  <c r="A12" i="98"/>
  <c r="F11" i="98"/>
  <c r="D11" i="98"/>
  <c r="DD11" i="98" s="1"/>
  <c r="DE11" i="98" s="1"/>
  <c r="A11" i="98"/>
  <c r="F10" i="98"/>
  <c r="D10" i="98"/>
  <c r="DD10" i="98" s="1"/>
  <c r="DE10" i="98" s="1"/>
  <c r="A10" i="98"/>
  <c r="F9" i="98"/>
  <c r="D9" i="98"/>
  <c r="DD9" i="98" s="1"/>
  <c r="DE9" i="98" s="1"/>
  <c r="A9" i="98"/>
  <c r="F8" i="98"/>
  <c r="D8" i="98"/>
  <c r="DD8" i="98" s="1"/>
  <c r="DE8" i="98" s="1"/>
  <c r="A8" i="98"/>
  <c r="F7" i="98"/>
  <c r="D7" i="98"/>
  <c r="DD7" i="98" s="1"/>
  <c r="DE7" i="98" s="1"/>
  <c r="A7" i="98"/>
  <c r="F6" i="98"/>
  <c r="D6" i="98"/>
  <c r="DD6" i="98" s="1"/>
  <c r="DE6" i="98" s="1"/>
  <c r="A6" i="98"/>
  <c r="F5" i="98"/>
  <c r="D5" i="98"/>
  <c r="DD5" i="98" s="1"/>
  <c r="DE5" i="98" s="1"/>
  <c r="A5" i="98"/>
  <c r="F4" i="98"/>
  <c r="D4" i="98"/>
  <c r="DD4" i="98" s="1"/>
  <c r="DE4" i="98" s="1"/>
  <c r="A4" i="98"/>
  <c r="F3" i="98"/>
  <c r="D3" i="98"/>
  <c r="DD3" i="98" s="1"/>
  <c r="DE3" i="98" s="1"/>
  <c r="A3" i="98"/>
  <c r="F2" i="98"/>
  <c r="D2" i="98"/>
  <c r="DD2" i="98" s="1"/>
  <c r="DE2" i="98" s="1"/>
  <c r="A2" i="98"/>
  <c r="M165" i="83" l="1"/>
  <c r="M164" i="83"/>
  <c r="M163" i="83"/>
  <c r="M162" i="83"/>
  <c r="M343" i="83"/>
  <c r="M244" i="83"/>
  <c r="M371" i="83"/>
  <c r="M318" i="83"/>
  <c r="M159" i="83"/>
  <c r="M338" i="83"/>
  <c r="M149" i="83"/>
  <c r="M193" i="83"/>
  <c r="M132" i="83"/>
  <c r="I133" i="27"/>
  <c r="H11" i="4" s="1"/>
  <c r="M107" i="27"/>
  <c r="K133" i="27" s="1"/>
  <c r="J11" i="4" s="1"/>
  <c r="M106" i="27"/>
  <c r="M104" i="27"/>
  <c r="M103" i="27"/>
  <c r="M102" i="27"/>
  <c r="M101" i="27"/>
  <c r="M337" i="83"/>
  <c r="M148" i="83"/>
  <c r="M192" i="83"/>
  <c r="M131" i="83"/>
  <c r="M63" i="68"/>
  <c r="M58" i="68"/>
  <c r="M111" i="68"/>
  <c r="M55" i="68"/>
  <c r="G27" i="96"/>
  <c r="F5" i="96"/>
  <c r="G5" i="96" s="1"/>
  <c r="F13" i="96"/>
  <c r="G13" i="96" s="1"/>
  <c r="F14" i="96"/>
  <c r="G14" i="96" s="1"/>
  <c r="F15" i="96"/>
  <c r="G15" i="96" s="1"/>
  <c r="F16" i="96"/>
  <c r="G16" i="96" s="1"/>
  <c r="F17" i="96"/>
  <c r="G17" i="96" s="1"/>
  <c r="F18" i="96"/>
  <c r="G18" i="96" s="1"/>
  <c r="F19" i="96"/>
  <c r="G19" i="96" s="1"/>
  <c r="F20" i="96"/>
  <c r="G20" i="96" s="1"/>
  <c r="F21" i="96"/>
  <c r="G21" i="96" s="1"/>
  <c r="F22" i="96"/>
  <c r="G22" i="96" s="1"/>
  <c r="F23" i="96"/>
  <c r="G23" i="96" s="1"/>
  <c r="F24" i="96"/>
  <c r="G24" i="96" s="1"/>
  <c r="F27" i="96"/>
  <c r="F28" i="96"/>
  <c r="G28" i="96" s="1"/>
  <c r="F29" i="96"/>
  <c r="G29" i="96" s="1"/>
  <c r="F30" i="96"/>
  <c r="G30" i="96" s="1"/>
  <c r="F31" i="96"/>
  <c r="G31" i="96" s="1"/>
  <c r="F32" i="96"/>
  <c r="G32" i="96" s="1"/>
  <c r="F6" i="96"/>
  <c r="G6" i="96" s="1"/>
  <c r="F7" i="96"/>
  <c r="G7" i="96" s="1"/>
  <c r="F8" i="96"/>
  <c r="G8" i="96" s="1"/>
  <c r="F9" i="96"/>
  <c r="G9" i="96" s="1"/>
  <c r="F10" i="96"/>
  <c r="G10" i="96" s="1"/>
  <c r="F11" i="96"/>
  <c r="G11" i="96" s="1"/>
  <c r="F12" i="96"/>
  <c r="G12" i="96" s="1"/>
  <c r="F25" i="96"/>
  <c r="G25" i="96" s="1"/>
  <c r="F26" i="96"/>
  <c r="G26" i="96" s="1"/>
  <c r="F4" i="96"/>
  <c r="G4" i="96" s="1"/>
  <c r="M75" i="37"/>
  <c r="M74" i="37"/>
  <c r="J17" i="4" s="1"/>
  <c r="R17" i="4" s="1"/>
  <c r="M73" i="37"/>
  <c r="M72" i="37"/>
  <c r="M71" i="37"/>
  <c r="M70" i="37"/>
  <c r="M67" i="37"/>
  <c r="K160" i="4"/>
  <c r="H160" i="4"/>
  <c r="K159" i="4"/>
  <c r="J159" i="4"/>
  <c r="H159" i="4"/>
  <c r="M474" i="89"/>
  <c r="M475" i="89"/>
  <c r="M476" i="89"/>
  <c r="M477" i="89"/>
  <c r="M478" i="89"/>
  <c r="M493" i="89"/>
  <c r="M492" i="89"/>
  <c r="M491" i="89"/>
  <c r="J160" i="4" s="1"/>
  <c r="M482" i="89"/>
  <c r="M481" i="89"/>
  <c r="M480" i="89"/>
  <c r="M479" i="89"/>
  <c r="M473" i="89"/>
  <c r="M472" i="89"/>
  <c r="M42" i="48"/>
  <c r="M36" i="48"/>
  <c r="K52" i="48" s="1"/>
  <c r="M35" i="48"/>
  <c r="M34" i="48"/>
  <c r="M126" i="66"/>
  <c r="M104" i="66"/>
  <c r="M103" i="66"/>
  <c r="M94" i="66"/>
  <c r="M90" i="66"/>
  <c r="L108" i="39"/>
  <c r="L179" i="42"/>
  <c r="L107" i="39"/>
  <c r="L106" i="39"/>
  <c r="L178" i="42"/>
  <c r="L105" i="39"/>
  <c r="L136" i="52"/>
  <c r="L135" i="52"/>
  <c r="L158" i="27"/>
  <c r="L594" i="83"/>
  <c r="L91" i="91"/>
  <c r="L70" i="92"/>
  <c r="L211" i="78"/>
  <c r="L261" i="58"/>
  <c r="L260" i="58"/>
  <c r="L134" i="52"/>
  <c r="L177" i="42"/>
  <c r="L104" i="39"/>
  <c r="L196" i="66"/>
  <c r="L157" i="27"/>
  <c r="L156" i="27"/>
  <c r="L103" i="39"/>
  <c r="L155" i="27"/>
  <c r="L195" i="66"/>
  <c r="L101" i="39"/>
  <c r="L102" i="39"/>
  <c r="L176" i="42"/>
  <c r="L135" i="70"/>
  <c r="L134" i="70"/>
  <c r="L178" i="68"/>
  <c r="L62" i="57"/>
  <c r="L259" i="58"/>
  <c r="L60" i="76"/>
  <c r="L65" i="76" s="1"/>
  <c r="L210" i="78"/>
  <c r="L56" i="80"/>
  <c r="L90" i="91"/>
  <c r="L89" i="91"/>
  <c r="L28" i="54"/>
  <c r="L591" i="83"/>
  <c r="L154" i="27"/>
  <c r="L153" i="27"/>
  <c r="L590" i="83"/>
  <c r="M243" i="83"/>
  <c r="M370" i="83"/>
  <c r="M464" i="89"/>
  <c r="I457" i="89"/>
  <c r="M457" i="89" s="1"/>
  <c r="I458" i="89"/>
  <c r="M458" i="89" s="1"/>
  <c r="I459" i="89"/>
  <c r="M459" i="89" s="1"/>
  <c r="I460" i="89"/>
  <c r="I461" i="89"/>
  <c r="I462" i="89"/>
  <c r="M462" i="89" s="1"/>
  <c r="I456" i="89"/>
  <c r="M465" i="89"/>
  <c r="M471" i="89"/>
  <c r="M470" i="89"/>
  <c r="M469" i="89"/>
  <c r="M468" i="89"/>
  <c r="M467" i="89"/>
  <c r="M466" i="89"/>
  <c r="A174" i="33"/>
  <c r="M454" i="89"/>
  <c r="M453" i="89"/>
  <c r="M452" i="89"/>
  <c r="M451" i="89"/>
  <c r="M463" i="89"/>
  <c r="M442" i="89"/>
  <c r="M441" i="89"/>
  <c r="M440" i="89"/>
  <c r="M439" i="89"/>
  <c r="M438" i="89"/>
  <c r="M437" i="89"/>
  <c r="M106" i="70"/>
  <c r="M105" i="70"/>
  <c r="M96" i="70"/>
  <c r="M93" i="70"/>
  <c r="M95" i="70"/>
  <c r="M94" i="70"/>
  <c r="I17" i="4" l="1"/>
  <c r="J52" i="48"/>
  <c r="I159" i="4"/>
  <c r="J133" i="27"/>
  <c r="I11" i="4" s="1"/>
  <c r="L159" i="4"/>
  <c r="L160" i="4"/>
  <c r="I160" i="4"/>
  <c r="M460" i="89"/>
  <c r="M461" i="89"/>
  <c r="M90" i="68" l="1"/>
  <c r="M54" i="68"/>
  <c r="M53" i="68"/>
  <c r="M89" i="68"/>
  <c r="M110" i="68"/>
  <c r="M28" i="68"/>
  <c r="M36" i="56"/>
  <c r="M35" i="56"/>
  <c r="M34" i="56"/>
  <c r="M32" i="56"/>
  <c r="M31" i="56"/>
  <c r="M30" i="56"/>
  <c r="G158" i="4"/>
  <c r="F158" i="4"/>
  <c r="E158" i="4"/>
  <c r="D158" i="4"/>
  <c r="K158" i="4"/>
  <c r="H158" i="4"/>
  <c r="M447" i="89"/>
  <c r="M450" i="89"/>
  <c r="M446" i="89"/>
  <c r="M449" i="89"/>
  <c r="M445" i="89"/>
  <c r="J158" i="4" s="1"/>
  <c r="M444" i="89"/>
  <c r="M443" i="89"/>
  <c r="A35" i="33"/>
  <c r="I431" i="89"/>
  <c r="M431" i="89" s="1"/>
  <c r="I432" i="89"/>
  <c r="M432" i="89" s="1"/>
  <c r="I433" i="89"/>
  <c r="M433" i="89" s="1"/>
  <c r="I434" i="89"/>
  <c r="M434" i="89" s="1"/>
  <c r="I435" i="89"/>
  <c r="M435" i="89" s="1"/>
  <c r="I436" i="89"/>
  <c r="M436" i="89" s="1"/>
  <c r="I430" i="89"/>
  <c r="M455" i="89"/>
  <c r="M448" i="89"/>
  <c r="I117" i="70"/>
  <c r="I118" i="70"/>
  <c r="I116" i="70"/>
  <c r="M192" i="58"/>
  <c r="M160" i="58"/>
  <c r="M162" i="58"/>
  <c r="M220" i="58"/>
  <c r="M163" i="58"/>
  <c r="M161" i="58"/>
  <c r="M147" i="58"/>
  <c r="M159" i="58"/>
  <c r="M150" i="58"/>
  <c r="M219" i="58"/>
  <c r="M189" i="58"/>
  <c r="M218" i="58"/>
  <c r="M174" i="58"/>
  <c r="L158" i="4" l="1"/>
  <c r="I158" i="4"/>
  <c r="M81" i="70"/>
  <c r="M80" i="70"/>
  <c r="M79" i="70"/>
  <c r="M428" i="89"/>
  <c r="M427" i="89"/>
  <c r="M426" i="89"/>
  <c r="M425" i="89"/>
  <c r="M424" i="89"/>
  <c r="M423" i="89"/>
  <c r="M422" i="89"/>
  <c r="M421" i="89"/>
  <c r="M420" i="89"/>
  <c r="M419" i="89"/>
  <c r="M418" i="89"/>
  <c r="M417" i="89"/>
  <c r="M316" i="83"/>
  <c r="M157" i="83"/>
  <c r="M130" i="83"/>
  <c r="M368" i="83"/>
  <c r="M28" i="56"/>
  <c r="M27" i="56"/>
  <c r="M24" i="56"/>
  <c r="M23" i="56"/>
  <c r="M429" i="89"/>
  <c r="M416" i="89"/>
  <c r="M415" i="89"/>
  <c r="M414" i="89"/>
  <c r="M413" i="89"/>
  <c r="M412" i="89"/>
  <c r="A175" i="33"/>
  <c r="M121" i="27"/>
  <c r="K136" i="27" s="1"/>
  <c r="J136" i="27" s="1"/>
  <c r="M105" i="27"/>
  <c r="M100" i="27"/>
  <c r="M99" i="27"/>
  <c r="M98" i="27"/>
  <c r="M29" i="56"/>
  <c r="M26" i="56"/>
  <c r="M22" i="56"/>
  <c r="M109" i="68"/>
  <c r="M27" i="68"/>
  <c r="M146" i="58"/>
  <c r="M158" i="58"/>
  <c r="M217" i="58"/>
  <c r="M37" i="56"/>
  <c r="M21" i="56"/>
  <c r="M25" i="56"/>
  <c r="M20" i="56"/>
  <c r="M19" i="56"/>
  <c r="M18" i="56"/>
  <c r="M317" i="83"/>
  <c r="M158" i="83"/>
  <c r="M242" i="83"/>
  <c r="M369" i="83"/>
  <c r="M88" i="68"/>
  <c r="M62" i="68"/>
  <c r="M411" i="89" l="1"/>
  <c r="M410" i="89"/>
  <c r="M409" i="89"/>
  <c r="M408" i="89"/>
  <c r="M407" i="89"/>
  <c r="M406" i="89"/>
  <c r="M405" i="89"/>
  <c r="M190" i="58"/>
  <c r="M157" i="58"/>
  <c r="M149" i="58"/>
  <c r="M216" i="58"/>
  <c r="M188" i="58"/>
  <c r="M173" i="58"/>
  <c r="M85" i="37"/>
  <c r="M76" i="37"/>
  <c r="M66" i="37"/>
  <c r="M65" i="37"/>
  <c r="M404" i="89"/>
  <c r="M403" i="89"/>
  <c r="M402" i="89"/>
  <c r="M401" i="89"/>
  <c r="M400" i="89"/>
  <c r="M399" i="89"/>
  <c r="M398" i="89"/>
  <c r="M397" i="89"/>
  <c r="M396" i="89"/>
  <c r="M395" i="89"/>
  <c r="M394" i="89"/>
  <c r="M393" i="89"/>
  <c r="M97" i="27"/>
  <c r="K134" i="27" s="1"/>
  <c r="I132" i="27"/>
  <c r="H10" i="4" s="1"/>
  <c r="D29" i="33"/>
  <c r="BF29" i="33" s="1"/>
  <c r="BG29" i="33" s="1"/>
  <c r="A29" i="33"/>
  <c r="M92" i="27"/>
  <c r="M91" i="27"/>
  <c r="M93" i="27"/>
  <c r="M183" i="78"/>
  <c r="M64" i="37"/>
  <c r="M69" i="37"/>
  <c r="R94" i="4"/>
  <c r="S94" i="4" s="1"/>
  <c r="M392" i="89"/>
  <c r="M391" i="89"/>
  <c r="M390" i="89"/>
  <c r="M389" i="89"/>
  <c r="M388" i="89"/>
  <c r="M172" i="58"/>
  <c r="M148" i="58"/>
  <c r="L51" i="48"/>
  <c r="I51" i="48"/>
  <c r="A176" i="33"/>
  <c r="M108" i="68"/>
  <c r="M40" i="68"/>
  <c r="M87" i="68"/>
  <c r="M36" i="68"/>
  <c r="M86" i="68"/>
  <c r="M33" i="68"/>
  <c r="J12" i="4" l="1"/>
  <c r="J134" i="27"/>
  <c r="I12" i="4" s="1"/>
  <c r="L29" i="16"/>
  <c r="M29" i="16" s="1"/>
  <c r="M51" i="48"/>
  <c r="M156" i="83"/>
  <c r="M336" i="83"/>
  <c r="M129" i="83"/>
  <c r="M111" i="83"/>
  <c r="M215" i="58" l="1"/>
  <c r="M214" i="58"/>
  <c r="M186" i="58"/>
  <c r="M213" i="58"/>
  <c r="L50" i="48"/>
  <c r="I50" i="48"/>
  <c r="M33" i="48"/>
  <c r="M32" i="48"/>
  <c r="M31" i="48"/>
  <c r="K51" i="48" s="1"/>
  <c r="M30" i="48"/>
  <c r="M29" i="48"/>
  <c r="K50" i="48" s="1"/>
  <c r="A177" i="33"/>
  <c r="L49" i="48"/>
  <c r="I49" i="48"/>
  <c r="A178" i="33"/>
  <c r="M92" i="70"/>
  <c r="M104" i="70"/>
  <c r="M78" i="70"/>
  <c r="M77" i="70"/>
  <c r="M76" i="70"/>
  <c r="M91" i="70"/>
  <c r="M103" i="70"/>
  <c r="K118" i="70" s="1"/>
  <c r="J118" i="70" s="1"/>
  <c r="M75" i="70"/>
  <c r="M315" i="83"/>
  <c r="M240" i="83"/>
  <c r="M366" i="83"/>
  <c r="M314" i="83"/>
  <c r="M274" i="83"/>
  <c r="M110" i="83"/>
  <c r="J51" i="48" l="1"/>
  <c r="M50" i="48"/>
  <c r="J50" i="48"/>
  <c r="M49" i="48"/>
  <c r="M32" i="68" l="1"/>
  <c r="M387" i="89"/>
  <c r="M386" i="89"/>
  <c r="M385" i="89"/>
  <c r="M384" i="89"/>
  <c r="M383" i="89"/>
  <c r="M382" i="89"/>
  <c r="M381" i="89"/>
  <c r="M380" i="89"/>
  <c r="M379" i="89"/>
  <c r="M378" i="89"/>
  <c r="M187" i="58"/>
  <c r="M212" i="58"/>
  <c r="K239" i="58" s="1"/>
  <c r="J239" i="58" s="1"/>
  <c r="M211" i="58"/>
  <c r="M185" i="58"/>
  <c r="M28" i="48"/>
  <c r="K49" i="48" s="1"/>
  <c r="M27" i="48"/>
  <c r="M26" i="48"/>
  <c r="J49" i="48" l="1"/>
  <c r="I107" i="4" l="1"/>
  <c r="J107" i="4"/>
  <c r="M367" i="83"/>
  <c r="M128" i="83"/>
  <c r="M273" i="83"/>
  <c r="M21" i="76"/>
  <c r="M20" i="76"/>
  <c r="L48" i="48" l="1"/>
  <c r="I48" i="48"/>
  <c r="I47" i="48"/>
  <c r="I46" i="48"/>
  <c r="I131" i="27"/>
  <c r="H9" i="4" s="1"/>
  <c r="I130" i="27"/>
  <c r="H8" i="4" s="1"/>
  <c r="I129" i="27"/>
  <c r="H7" i="4" s="1"/>
  <c r="I128" i="27"/>
  <c r="H6" i="4" s="1"/>
  <c r="I127" i="27"/>
  <c r="H5" i="4" s="1"/>
  <c r="I126" i="27"/>
  <c r="H4" i="4" s="1"/>
  <c r="I125" i="27"/>
  <c r="M184" i="58"/>
  <c r="A30" i="33"/>
  <c r="D30" i="33"/>
  <c r="BF30" i="33" s="1"/>
  <c r="BG30" i="33" s="1"/>
  <c r="M182" i="78"/>
  <c r="M137" i="78"/>
  <c r="M181" i="78"/>
  <c r="M133" i="78"/>
  <c r="A31" i="33"/>
  <c r="D31" i="33"/>
  <c r="BF31" i="33" s="1"/>
  <c r="BG31" i="33" s="1"/>
  <c r="M97" i="42"/>
  <c r="M96" i="42"/>
  <c r="M128" i="42"/>
  <c r="M127" i="42"/>
  <c r="M95" i="42"/>
  <c r="M94" i="42"/>
  <c r="M57" i="42"/>
  <c r="M35" i="68"/>
  <c r="M85" i="68"/>
  <c r="M26" i="68"/>
  <c r="M52" i="68"/>
  <c r="M25" i="48"/>
  <c r="K48" i="48" s="1"/>
  <c r="M89" i="66"/>
  <c r="M93" i="66"/>
  <c r="M102" i="66"/>
  <c r="M88" i="66"/>
  <c r="M90" i="70"/>
  <c r="M101" i="70"/>
  <c r="M89" i="70"/>
  <c r="M88" i="70"/>
  <c r="M74" i="70"/>
  <c r="M100" i="70"/>
  <c r="M86" i="70"/>
  <c r="M99" i="70"/>
  <c r="G93" i="4"/>
  <c r="F93" i="4"/>
  <c r="E93" i="4"/>
  <c r="D93" i="4"/>
  <c r="G92" i="4"/>
  <c r="F92" i="4"/>
  <c r="E92" i="4"/>
  <c r="D92" i="4"/>
  <c r="G91" i="4"/>
  <c r="F91" i="4"/>
  <c r="E91" i="4"/>
  <c r="D91" i="4"/>
  <c r="G90" i="4"/>
  <c r="F90" i="4"/>
  <c r="E90" i="4"/>
  <c r="D90" i="4"/>
  <c r="G89" i="4"/>
  <c r="F89" i="4"/>
  <c r="E89" i="4"/>
  <c r="D89" i="4"/>
  <c r="G88" i="4"/>
  <c r="F88" i="4"/>
  <c r="E88" i="4"/>
  <c r="D88" i="4"/>
  <c r="G178" i="4"/>
  <c r="F178" i="4"/>
  <c r="E178" i="4"/>
  <c r="D178" i="4"/>
  <c r="M210" i="58"/>
  <c r="M171" i="58"/>
  <c r="M183" i="58"/>
  <c r="M145" i="58"/>
  <c r="M170" i="58"/>
  <c r="M182" i="58"/>
  <c r="M135" i="58"/>
  <c r="M128" i="58"/>
  <c r="M142" i="58"/>
  <c r="M141" i="58"/>
  <c r="M133" i="58"/>
  <c r="M123" i="58"/>
  <c r="M63" i="37"/>
  <c r="M62" i="37"/>
  <c r="M61" i="37"/>
  <c r="M107" i="68"/>
  <c r="K150" i="68" s="1"/>
  <c r="M39" i="68"/>
  <c r="M51" i="68"/>
  <c r="M80" i="68"/>
  <c r="I76" i="91"/>
  <c r="H178" i="4" s="1"/>
  <c r="M69" i="91"/>
  <c r="M68" i="91"/>
  <c r="M67" i="91"/>
  <c r="K76" i="91" s="1"/>
  <c r="J178" i="4" s="1"/>
  <c r="M66" i="91"/>
  <c r="M65" i="91"/>
  <c r="M64" i="91"/>
  <c r="K75" i="91"/>
  <c r="I75" i="91"/>
  <c r="K74" i="91"/>
  <c r="I74" i="91"/>
  <c r="K73" i="91"/>
  <c r="I73" i="91"/>
  <c r="M376" i="89"/>
  <c r="M375" i="89"/>
  <c r="M374" i="89"/>
  <c r="M373" i="89"/>
  <c r="M494" i="89"/>
  <c r="M377" i="89"/>
  <c r="M362" i="89"/>
  <c r="M364" i="89"/>
  <c r="M366" i="89"/>
  <c r="M368" i="89"/>
  <c r="L589" i="83"/>
  <c r="L258" i="58"/>
  <c r="L133" i="52"/>
  <c r="M370" i="89"/>
  <c r="M369" i="89"/>
  <c r="M363" i="89"/>
  <c r="D32" i="33"/>
  <c r="BF32" i="33" s="1"/>
  <c r="BG32" i="33" s="1"/>
  <c r="A32" i="33"/>
  <c r="M371" i="89"/>
  <c r="M365" i="89"/>
  <c r="M360" i="89"/>
  <c r="M359" i="89"/>
  <c r="M358" i="89"/>
  <c r="M357" i="89"/>
  <c r="G65" i="4"/>
  <c r="F65" i="4"/>
  <c r="E65" i="4"/>
  <c r="D65" i="4"/>
  <c r="M113" i="70"/>
  <c r="M102" i="70"/>
  <c r="M65" i="70"/>
  <c r="M63" i="70"/>
  <c r="J48" i="48" l="1"/>
  <c r="M48" i="48"/>
  <c r="R159" i="4"/>
  <c r="S159" i="4" s="1"/>
  <c r="J76" i="91"/>
  <c r="I178" i="4" s="1"/>
  <c r="J73" i="91"/>
  <c r="J75" i="91"/>
  <c r="J74" i="91"/>
  <c r="R160" i="4"/>
  <c r="S160" i="4" s="1"/>
  <c r="R158" i="4"/>
  <c r="S158" i="4" s="1"/>
  <c r="M95" i="27"/>
  <c r="M94" i="27"/>
  <c r="K132" i="27" s="1"/>
  <c r="J10" i="4" s="1"/>
  <c r="M90" i="27"/>
  <c r="M89" i="27"/>
  <c r="M88" i="27"/>
  <c r="D33" i="33"/>
  <c r="BF33" i="33" s="1"/>
  <c r="BG33" i="33" s="1"/>
  <c r="A33" i="33"/>
  <c r="M372" i="89"/>
  <c r="M367" i="89"/>
  <c r="M361" i="89"/>
  <c r="A34" i="33"/>
  <c r="L610" i="89"/>
  <c r="M354" i="89"/>
  <c r="M353" i="89"/>
  <c r="M352" i="89"/>
  <c r="M351" i="89"/>
  <c r="M350" i="89"/>
  <c r="M349" i="89"/>
  <c r="M24" i="48"/>
  <c r="M23" i="48"/>
  <c r="M22" i="48"/>
  <c r="M21" i="48"/>
  <c r="M19" i="48"/>
  <c r="D34" i="33"/>
  <c r="BF34" i="33" s="1"/>
  <c r="BG34" i="33" s="1"/>
  <c r="M180" i="78"/>
  <c r="M179" i="78"/>
  <c r="M132" i="78"/>
  <c r="M178" i="78"/>
  <c r="M177" i="78"/>
  <c r="M176" i="78"/>
  <c r="M131" i="78"/>
  <c r="M130" i="78"/>
  <c r="M129" i="78"/>
  <c r="M175" i="78"/>
  <c r="M81" i="68"/>
  <c r="M31" i="68"/>
  <c r="M30" i="68"/>
  <c r="M79" i="68"/>
  <c r="M17" i="68"/>
  <c r="M348" i="89"/>
  <c r="M347" i="89"/>
  <c r="M346" i="89"/>
  <c r="M345" i="89"/>
  <c r="M344" i="89"/>
  <c r="M343" i="89"/>
  <c r="M342" i="89"/>
  <c r="M341" i="89"/>
  <c r="M340" i="89"/>
  <c r="M335" i="89"/>
  <c r="M334" i="89"/>
  <c r="M127" i="78"/>
  <c r="M134" i="78"/>
  <c r="M128" i="78"/>
  <c r="M174" i="78"/>
  <c r="M126" i="78"/>
  <c r="I197" i="78"/>
  <c r="H130" i="4" s="1"/>
  <c r="M16" i="56"/>
  <c r="I106" i="4" l="1"/>
  <c r="J106" i="4"/>
  <c r="L106" i="4"/>
  <c r="K106" i="4"/>
  <c r="L133" i="27"/>
  <c r="J132" i="27"/>
  <c r="I10" i="4" s="1"/>
  <c r="M339" i="89"/>
  <c r="M338" i="89"/>
  <c r="M337" i="89"/>
  <c r="M336" i="89"/>
  <c r="M333" i="89"/>
  <c r="M332" i="89"/>
  <c r="M331" i="89"/>
  <c r="M330" i="89"/>
  <c r="M321" i="89"/>
  <c r="M324" i="89"/>
  <c r="M323" i="89"/>
  <c r="M322" i="89"/>
  <c r="M172" i="78"/>
  <c r="M171" i="78"/>
  <c r="M170" i="78"/>
  <c r="M96" i="27"/>
  <c r="M36" i="27"/>
  <c r="M35" i="27"/>
  <c r="K16" i="4"/>
  <c r="H16" i="4"/>
  <c r="H15" i="4"/>
  <c r="M59" i="37"/>
  <c r="M57" i="37"/>
  <c r="M56" i="37"/>
  <c r="M60" i="37"/>
  <c r="M58" i="37"/>
  <c r="J15" i="4" s="1"/>
  <c r="M55" i="37"/>
  <c r="M54" i="37"/>
  <c r="M53" i="37"/>
  <c r="M355" i="89"/>
  <c r="M329" i="89"/>
  <c r="M328" i="89"/>
  <c r="M327" i="89"/>
  <c r="M326" i="89"/>
  <c r="M325" i="89"/>
  <c r="M319" i="89"/>
  <c r="M318" i="89"/>
  <c r="M317" i="89"/>
  <c r="M316" i="89"/>
  <c r="M315" i="89"/>
  <c r="M314" i="89"/>
  <c r="M313" i="89"/>
  <c r="M312" i="89"/>
  <c r="M311" i="89"/>
  <c r="M310" i="89"/>
  <c r="M309" i="89"/>
  <c r="M308" i="89"/>
  <c r="M307" i="89"/>
  <c r="M239" i="83"/>
  <c r="M238" i="83"/>
  <c r="M182" i="83"/>
  <c r="M365" i="83"/>
  <c r="M155" i="83"/>
  <c r="M335" i="83"/>
  <c r="M133" i="27" l="1"/>
  <c r="L11" i="4" s="1"/>
  <c r="R11" i="4" s="1"/>
  <c r="S11" i="4" s="1"/>
  <c r="K11" i="4"/>
  <c r="M320" i="89"/>
  <c r="I15" i="4"/>
  <c r="L16" i="4"/>
  <c r="M305" i="89"/>
  <c r="M304" i="89"/>
  <c r="M303" i="89"/>
  <c r="M302" i="89"/>
  <c r="M301" i="89"/>
  <c r="M300" i="89"/>
  <c r="M299" i="89"/>
  <c r="M298" i="89"/>
  <c r="I41" i="76" l="1"/>
  <c r="I46" i="76"/>
  <c r="I196" i="78"/>
  <c r="H129" i="4" s="1"/>
  <c r="I195" i="78"/>
  <c r="H128" i="4" s="1"/>
  <c r="I194" i="78"/>
  <c r="H127" i="4" s="1"/>
  <c r="I193" i="78"/>
  <c r="M121" i="78"/>
  <c r="M120" i="78"/>
  <c r="M119" i="78"/>
  <c r="M82" i="37"/>
  <c r="M52" i="37"/>
  <c r="M51" i="37"/>
  <c r="M50" i="37"/>
  <c r="M46" i="76" l="1"/>
  <c r="M169" i="78"/>
  <c r="M168" i="78"/>
  <c r="M167" i="78"/>
  <c r="M173" i="78"/>
  <c r="K197" i="78" s="1"/>
  <c r="J130" i="4" s="1"/>
  <c r="M166" i="78"/>
  <c r="K196" i="78" s="1"/>
  <c r="J129" i="4" s="1"/>
  <c r="M87" i="66"/>
  <c r="M70" i="66"/>
  <c r="M69" i="66"/>
  <c r="M96" i="66"/>
  <c r="M68" i="66"/>
  <c r="M67" i="66"/>
  <c r="J197" i="78" l="1"/>
  <c r="I130" i="4" s="1"/>
  <c r="J196" i="78"/>
  <c r="I129" i="4" s="1"/>
  <c r="M181" i="58"/>
  <c r="M144" i="58"/>
  <c r="M125" i="58"/>
  <c r="M306" i="89"/>
  <c r="M292" i="89"/>
  <c r="M297" i="89"/>
  <c r="M296" i="89"/>
  <c r="M295" i="89"/>
  <c r="M294" i="89"/>
  <c r="M272" i="83"/>
  <c r="M127" i="83"/>
  <c r="M364" i="83"/>
  <c r="M124" i="58" l="1"/>
  <c r="M122" i="58"/>
  <c r="M208" i="58"/>
  <c r="M132" i="58"/>
  <c r="M17" i="56"/>
  <c r="M15" i="56"/>
  <c r="M14" i="56"/>
  <c r="M356" i="89"/>
  <c r="M290" i="89"/>
  <c r="M289" i="89"/>
  <c r="M288" i="89"/>
  <c r="M287" i="89"/>
  <c r="M286" i="89"/>
  <c r="M285" i="89"/>
  <c r="M284" i="89"/>
  <c r="D35" i="33" l="1"/>
  <c r="BF35" i="33" s="1"/>
  <c r="BG35" i="33" s="1"/>
  <c r="L39" i="80" l="1"/>
  <c r="M39" i="80" s="1"/>
  <c r="L139" i="4"/>
  <c r="K139" i="4"/>
  <c r="J139" i="4"/>
  <c r="I139" i="4"/>
  <c r="H139" i="4"/>
  <c r="G139" i="4"/>
  <c r="F139" i="4"/>
  <c r="E139" i="4"/>
  <c r="D139" i="4"/>
  <c r="G138" i="4"/>
  <c r="F138" i="4"/>
  <c r="E138" i="4"/>
  <c r="D138" i="4"/>
  <c r="G137" i="4"/>
  <c r="F137" i="4"/>
  <c r="E137" i="4"/>
  <c r="D137" i="4"/>
  <c r="G136" i="4"/>
  <c r="F136" i="4"/>
  <c r="E136" i="4"/>
  <c r="D136" i="4"/>
  <c r="G135" i="4"/>
  <c r="F135" i="4"/>
  <c r="E135" i="4"/>
  <c r="D135" i="4"/>
  <c r="G134" i="4"/>
  <c r="F134" i="4"/>
  <c r="E134" i="4"/>
  <c r="D134" i="4"/>
  <c r="L45" i="81"/>
  <c r="K138" i="4" s="1"/>
  <c r="I45" i="81"/>
  <c r="H138" i="4" s="1"/>
  <c r="M36" i="81"/>
  <c r="M35" i="81"/>
  <c r="M34" i="81"/>
  <c r="K45" i="81" s="1"/>
  <c r="J138" i="4" s="1"/>
  <c r="M33" i="81"/>
  <c r="M13" i="81"/>
  <c r="M12" i="81"/>
  <c r="M117" i="78"/>
  <c r="M116" i="78"/>
  <c r="M165" i="78"/>
  <c r="M136" i="78"/>
  <c r="M164" i="78"/>
  <c r="M209" i="58"/>
  <c r="M129" i="58"/>
  <c r="M126" i="58"/>
  <c r="M140" i="58"/>
  <c r="M207" i="58"/>
  <c r="M169" i="58"/>
  <c r="M108" i="58"/>
  <c r="M107" i="58"/>
  <c r="M106" i="58"/>
  <c r="M129" i="42"/>
  <c r="M47" i="42"/>
  <c r="M126" i="42"/>
  <c r="G36" i="4"/>
  <c r="F36" i="4"/>
  <c r="E36" i="4"/>
  <c r="D36" i="4"/>
  <c r="M68" i="37"/>
  <c r="M45" i="37"/>
  <c r="M49" i="37"/>
  <c r="M48" i="37"/>
  <c r="M43" i="37"/>
  <c r="M283" i="89"/>
  <c r="M282" i="89"/>
  <c r="M281" i="89"/>
  <c r="M291" i="89"/>
  <c r="M280" i="89"/>
  <c r="M273" i="89"/>
  <c r="M272" i="89"/>
  <c r="M271" i="89"/>
  <c r="M270" i="89"/>
  <c r="M269" i="89"/>
  <c r="A212" i="33"/>
  <c r="M57" i="70"/>
  <c r="M56" i="70"/>
  <c r="M87" i="70"/>
  <c r="I50" i="57"/>
  <c r="H93" i="4" s="1"/>
  <c r="I49" i="57"/>
  <c r="H92" i="4" s="1"/>
  <c r="J45" i="81" l="1"/>
  <c r="I138" i="4" s="1"/>
  <c r="M45" i="81"/>
  <c r="L138" i="4" s="1"/>
  <c r="L588" i="83" l="1"/>
  <c r="L177" i="68"/>
  <c r="L194" i="66"/>
  <c r="I72" i="91" l="1"/>
  <c r="M42" i="37"/>
  <c r="M47" i="37"/>
  <c r="M44" i="37"/>
  <c r="M46" i="37"/>
  <c r="Z279" i="89"/>
  <c r="Z275" i="89"/>
  <c r="Z276" i="89"/>
  <c r="Z277" i="89"/>
  <c r="Z278" i="89"/>
  <c r="Z274" i="89"/>
  <c r="M278" i="89"/>
  <c r="M277" i="89"/>
  <c r="M276" i="89"/>
  <c r="M293" i="89"/>
  <c r="M275" i="89"/>
  <c r="M279" i="89"/>
  <c r="M274" i="89"/>
  <c r="M268" i="89"/>
  <c r="M267" i="89"/>
  <c r="M266" i="89"/>
  <c r="M265" i="89"/>
  <c r="M264" i="89"/>
  <c r="M263" i="89"/>
  <c r="M262" i="89"/>
  <c r="M261" i="89"/>
  <c r="H65" i="4"/>
  <c r="M98" i="70"/>
  <c r="K117" i="70" s="1"/>
  <c r="J117" i="70" s="1"/>
  <c r="M61" i="70"/>
  <c r="M97" i="70"/>
  <c r="K116" i="70" s="1"/>
  <c r="M85" i="70"/>
  <c r="L84" i="18"/>
  <c r="I84" i="18"/>
  <c r="L83" i="18"/>
  <c r="I83" i="18"/>
  <c r="I82" i="18"/>
  <c r="I65" i="4" l="1"/>
  <c r="M83" i="18"/>
  <c r="M84" i="18"/>
  <c r="J65" i="4" l="1"/>
  <c r="M104" i="58"/>
  <c r="M127" i="58"/>
  <c r="M206" i="58"/>
  <c r="M112" i="58"/>
  <c r="J16" i="4"/>
  <c r="R16" i="4" s="1"/>
  <c r="S16" i="4" s="1"/>
  <c r="M41" i="37"/>
  <c r="M40" i="37"/>
  <c r="M39" i="37"/>
  <c r="M38" i="37"/>
  <c r="M37" i="37"/>
  <c r="M260" i="89"/>
  <c r="M259" i="89"/>
  <c r="M258" i="89"/>
  <c r="M257" i="89"/>
  <c r="M256" i="89"/>
  <c r="M255" i="89"/>
  <c r="M254" i="89"/>
  <c r="M27" i="42"/>
  <c r="M125" i="42"/>
  <c r="M34" i="42"/>
  <c r="I16" i="4" l="1"/>
  <c r="M84" i="70"/>
  <c r="M59" i="70"/>
  <c r="M67" i="70"/>
  <c r="M73" i="70"/>
  <c r="M83" i="70"/>
  <c r="G71" i="4"/>
  <c r="F71" i="4"/>
  <c r="E71" i="4"/>
  <c r="D71" i="4"/>
  <c r="M50" i="68"/>
  <c r="M20" i="68"/>
  <c r="M19" i="68"/>
  <c r="M11" i="68"/>
  <c r="M9" i="68"/>
  <c r="A211" i="33"/>
  <c r="A179" i="33"/>
  <c r="M87" i="27" l="1"/>
  <c r="M253" i="89"/>
  <c r="M251" i="89"/>
  <c r="M250" i="89"/>
  <c r="M252" i="89"/>
  <c r="M249" i="89"/>
  <c r="M118" i="78"/>
  <c r="M125" i="78"/>
  <c r="M124" i="78"/>
  <c r="M163" i="78"/>
  <c r="K195" i="78" s="1"/>
  <c r="J128" i="4" s="1"/>
  <c r="L22" i="77"/>
  <c r="I22" i="77"/>
  <c r="L21" i="77"/>
  <c r="I21" i="77"/>
  <c r="L20" i="77"/>
  <c r="I20" i="77"/>
  <c r="M105" i="58"/>
  <c r="M205" i="58"/>
  <c r="M139" i="58"/>
  <c r="M134" i="58"/>
  <c r="M103" i="58"/>
  <c r="M55" i="70"/>
  <c r="M54" i="70"/>
  <c r="M53" i="70"/>
  <c r="M334" i="83"/>
  <c r="M270" i="83"/>
  <c r="M362" i="83"/>
  <c r="M312" i="83"/>
  <c r="M288" i="83"/>
  <c r="J195" i="78" l="1"/>
  <c r="I128" i="4" s="1"/>
  <c r="M20" i="77"/>
  <c r="M22" i="77"/>
  <c r="M21" i="77"/>
  <c r="M248" i="89"/>
  <c r="M247" i="89"/>
  <c r="M246" i="89"/>
  <c r="M245" i="89"/>
  <c r="M244" i="89"/>
  <c r="M243" i="89"/>
  <c r="M242" i="89"/>
  <c r="M241" i="89"/>
  <c r="M240" i="89"/>
  <c r="M239" i="89"/>
  <c r="M135" i="78" l="1"/>
  <c r="M162" i="78"/>
  <c r="M115" i="78"/>
  <c r="M114" i="78"/>
  <c r="M113" i="78"/>
  <c r="M85" i="27"/>
  <c r="M84" i="27"/>
  <c r="M83" i="27"/>
  <c r="M82" i="27"/>
  <c r="M37" i="19"/>
  <c r="M36" i="19"/>
  <c r="M35" i="19"/>
  <c r="M34" i="19"/>
  <c r="M33" i="19"/>
  <c r="M131" i="58"/>
  <c r="M143" i="58"/>
  <c r="M168" i="58"/>
  <c r="M22" i="76"/>
  <c r="M19" i="76"/>
  <c r="M18" i="76"/>
  <c r="M17" i="76"/>
  <c r="M7" i="76"/>
  <c r="M49" i="68"/>
  <c r="A210" i="33"/>
  <c r="M78" i="18"/>
  <c r="M57" i="18"/>
  <c r="M56" i="18"/>
  <c r="M77" i="18"/>
  <c r="K84" i="18" s="1"/>
  <c r="J84" i="18" s="1"/>
  <c r="M76" i="18"/>
  <c r="K83" i="18" s="1"/>
  <c r="J83" i="18" s="1"/>
  <c r="M55" i="18"/>
  <c r="M54" i="18"/>
  <c r="I361" i="83" l="1"/>
  <c r="K587" i="83"/>
  <c r="I179" i="58"/>
  <c r="K257" i="58"/>
  <c r="I48" i="68"/>
  <c r="M34" i="68"/>
  <c r="M38" i="68"/>
  <c r="M16" i="68"/>
  <c r="M8" i="68"/>
  <c r="K176" i="68"/>
  <c r="I26" i="42"/>
  <c r="M26" i="42" s="1"/>
  <c r="M46" i="42"/>
  <c r="M28" i="42"/>
  <c r="M45" i="42"/>
  <c r="K175" i="42"/>
  <c r="I86" i="66"/>
  <c r="K193" i="66"/>
  <c r="K152" i="27"/>
  <c r="K66" i="48"/>
  <c r="M74" i="18"/>
  <c r="M73" i="18"/>
  <c r="M72" i="18"/>
  <c r="M71" i="18"/>
  <c r="M70" i="18"/>
  <c r="I48" i="57"/>
  <c r="H91" i="4" s="1"/>
  <c r="L47" i="57"/>
  <c r="K90" i="4" s="1"/>
  <c r="I47" i="57"/>
  <c r="H90" i="4" s="1"/>
  <c r="L46" i="57"/>
  <c r="K89" i="4" s="1"/>
  <c r="I46" i="57"/>
  <c r="H89" i="4" s="1"/>
  <c r="L45" i="57"/>
  <c r="K88" i="4" s="1"/>
  <c r="K45" i="57"/>
  <c r="J88" i="4" s="1"/>
  <c r="I45" i="57"/>
  <c r="H88" i="4" s="1"/>
  <c r="I44" i="57"/>
  <c r="A180" i="33"/>
  <c r="M40" i="57"/>
  <c r="K50" i="57" s="1"/>
  <c r="M39" i="57"/>
  <c r="K49" i="57" s="1"/>
  <c r="M38" i="57"/>
  <c r="K48" i="57" s="1"/>
  <c r="J91" i="4" s="1"/>
  <c r="M37" i="57"/>
  <c r="K47" i="57" s="1"/>
  <c r="J90" i="4" s="1"/>
  <c r="M36" i="57"/>
  <c r="K46" i="57" s="1"/>
  <c r="J89" i="4" s="1"/>
  <c r="M35" i="57"/>
  <c r="M34" i="57"/>
  <c r="K44" i="57" s="1"/>
  <c r="M119" i="58"/>
  <c r="M118" i="58"/>
  <c r="M102" i="58"/>
  <c r="M115" i="58"/>
  <c r="J50" i="57" l="1"/>
  <c r="I93" i="4" s="1"/>
  <c r="J93" i="4"/>
  <c r="J49" i="57"/>
  <c r="I92" i="4" s="1"/>
  <c r="J92" i="4"/>
  <c r="M48" i="68"/>
  <c r="M179" i="58"/>
  <c r="J45" i="57"/>
  <c r="I88" i="4" s="1"/>
  <c r="J46" i="57"/>
  <c r="I89" i="4" s="1"/>
  <c r="J47" i="57"/>
  <c r="I90" i="4" s="1"/>
  <c r="M47" i="57"/>
  <c r="L90" i="4" s="1"/>
  <c r="M45" i="57"/>
  <c r="M46" i="57"/>
  <c r="J48" i="57"/>
  <c r="I91" i="4" s="1"/>
  <c r="L89" i="4" l="1"/>
  <c r="R89" i="4" s="1"/>
  <c r="S89" i="4" s="1"/>
  <c r="L88" i="4"/>
  <c r="R88" i="4" s="1"/>
  <c r="S88" i="4" s="1"/>
  <c r="R90" i="4"/>
  <c r="S90" i="4" s="1"/>
  <c r="M161" i="78"/>
  <c r="M160" i="78"/>
  <c r="M121" i="58"/>
  <c r="M117" i="58"/>
  <c r="M123" i="78"/>
  <c r="M139" i="78"/>
  <c r="M109" i="78"/>
  <c r="M108" i="78"/>
  <c r="M34" i="27"/>
  <c r="M81" i="27"/>
  <c r="M80" i="27"/>
  <c r="M46" i="27"/>
  <c r="M62" i="70"/>
  <c r="M58" i="70"/>
  <c r="M60" i="70"/>
  <c r="M82" i="70"/>
  <c r="M64" i="70"/>
  <c r="M72" i="70"/>
  <c r="M69" i="70"/>
  <c r="M52" i="70"/>
  <c r="A181" i="33"/>
  <c r="M238" i="89"/>
  <c r="M237" i="89"/>
  <c r="M236" i="89"/>
  <c r="M79" i="27" l="1"/>
  <c r="M78" i="27"/>
  <c r="M45" i="27"/>
  <c r="M77" i="27"/>
  <c r="M47" i="27"/>
  <c r="M31" i="19"/>
  <c r="M30" i="19"/>
  <c r="M36" i="37"/>
  <c r="M35" i="37"/>
  <c r="M34" i="37"/>
  <c r="M33" i="37"/>
  <c r="M32" i="37"/>
  <c r="M31" i="37"/>
  <c r="M122" i="78"/>
  <c r="M159" i="78"/>
  <c r="M235" i="89"/>
  <c r="M234" i="89"/>
  <c r="M233" i="89"/>
  <c r="M13" i="56" l="1"/>
  <c r="M12" i="56"/>
  <c r="M231" i="89" l="1"/>
  <c r="M230" i="89"/>
  <c r="M30" i="37"/>
  <c r="M29" i="37"/>
  <c r="M28" i="37"/>
  <c r="M27" i="37"/>
  <c r="M111" i="78"/>
  <c r="M107" i="78"/>
  <c r="M78" i="78"/>
  <c r="M79" i="78"/>
  <c r="M77" i="78"/>
  <c r="M106" i="78"/>
  <c r="M105" i="78"/>
  <c r="M110" i="78"/>
  <c r="M158" i="78"/>
  <c r="M112" i="78"/>
  <c r="M104" i="78"/>
  <c r="M229" i="89"/>
  <c r="M228" i="89"/>
  <c r="M26" i="37"/>
  <c r="M25" i="37"/>
  <c r="M24" i="37"/>
  <c r="M23" i="37"/>
  <c r="M22" i="37"/>
  <c r="M21" i="37"/>
  <c r="M20" i="37"/>
  <c r="M91" i="66"/>
  <c r="M86" i="66"/>
  <c r="M101" i="66"/>
  <c r="M77" i="66"/>
  <c r="M83" i="66"/>
  <c r="M79" i="66"/>
  <c r="M81" i="66"/>
  <c r="M29" i="19" l="1"/>
  <c r="M28" i="19"/>
  <c r="M27" i="19"/>
  <c r="M26" i="19"/>
  <c r="M25" i="19"/>
  <c r="M114" i="58"/>
  <c r="M116" i="58"/>
  <c r="M111" i="58"/>
  <c r="M98" i="52"/>
  <c r="K120" i="52" s="1"/>
  <c r="L115" i="52"/>
  <c r="M97" i="52"/>
  <c r="K119" i="52" s="1"/>
  <c r="M31" i="52"/>
  <c r="M29" i="52"/>
  <c r="M96" i="52"/>
  <c r="M24" i="52"/>
  <c r="M43" i="52"/>
  <c r="M95" i="52"/>
  <c r="M94" i="52"/>
  <c r="M93" i="52"/>
  <c r="M57" i="52"/>
  <c r="M33" i="57"/>
  <c r="M32" i="57"/>
  <c r="M31" i="57"/>
  <c r="M30" i="57"/>
  <c r="M29" i="57"/>
  <c r="M28" i="57"/>
  <c r="M27" i="57"/>
  <c r="M26" i="57"/>
  <c r="M157" i="78"/>
  <c r="M103" i="78"/>
  <c r="M102" i="78"/>
  <c r="M101" i="78"/>
  <c r="M156" i="78"/>
  <c r="M100" i="78"/>
  <c r="M76" i="78"/>
  <c r="M75" i="78"/>
  <c r="M74" i="78"/>
  <c r="M232" i="89"/>
  <c r="M227" i="89"/>
  <c r="M226" i="89"/>
  <c r="M225" i="89"/>
  <c r="M65" i="58"/>
  <c r="M60" i="58"/>
  <c r="M59" i="58"/>
  <c r="J119" i="52" l="1"/>
  <c r="I99" i="4" s="1"/>
  <c r="J99" i="4"/>
  <c r="J120" i="52"/>
  <c r="I100" i="4" s="1"/>
  <c r="J100" i="4"/>
  <c r="M115" i="52"/>
  <c r="M56" i="42"/>
  <c r="M93" i="42"/>
  <c r="M44" i="42"/>
  <c r="M124" i="42"/>
  <c r="M123" i="42"/>
  <c r="A36" i="33"/>
  <c r="D36" i="33"/>
  <c r="BF36" i="33" s="1"/>
  <c r="BG36" i="33" s="1"/>
  <c r="D37" i="33"/>
  <c r="BF37" i="33" s="1"/>
  <c r="BG37" i="33" s="1"/>
  <c r="A37" i="33"/>
  <c r="M85" i="66" l="1"/>
  <c r="M100" i="66"/>
  <c r="L133" i="70"/>
  <c r="M90" i="42"/>
  <c r="M29" i="42"/>
  <c r="M89" i="42"/>
  <c r="M88" i="42"/>
  <c r="M43" i="42"/>
  <c r="M204" i="58"/>
  <c r="K238" i="58" s="1"/>
  <c r="M113" i="58"/>
  <c r="M178" i="58"/>
  <c r="M58" i="58"/>
  <c r="M167" i="58"/>
  <c r="M64" i="58"/>
  <c r="M120" i="58"/>
  <c r="M78" i="68"/>
  <c r="M47" i="68"/>
  <c r="M4" i="68"/>
  <c r="M46" i="68"/>
  <c r="M313" i="83"/>
  <c r="M361" i="83"/>
  <c r="M287" i="83"/>
  <c r="M269" i="83"/>
  <c r="M360" i="83"/>
  <c r="M96" i="83"/>
  <c r="M286" i="83"/>
  <c r="M333" i="83"/>
  <c r="I105" i="4" l="1"/>
  <c r="J105" i="4"/>
  <c r="D38" i="33"/>
  <c r="BF38" i="33" s="1"/>
  <c r="BG38" i="33" s="1"/>
  <c r="M56" i="58"/>
  <c r="M138" i="58"/>
  <c r="M63" i="58"/>
  <c r="M166" i="58"/>
  <c r="M223" i="89"/>
  <c r="M222" i="89"/>
  <c r="M221" i="89"/>
  <c r="M220" i="89"/>
  <c r="M219" i="89"/>
  <c r="M32" i="19"/>
  <c r="M24" i="19"/>
  <c r="M20" i="19"/>
  <c r="D40" i="33"/>
  <c r="BF40" i="33" s="1"/>
  <c r="BG40" i="33" s="1"/>
  <c r="A38" i="33"/>
  <c r="A40" i="33"/>
  <c r="A39" i="33"/>
  <c r="D39" i="33"/>
  <c r="BF39" i="33" s="1"/>
  <c r="BG39" i="33" s="1"/>
  <c r="A41" i="33"/>
  <c r="M95" i="83" l="1"/>
  <c r="M109" i="83"/>
  <c r="M359" i="83"/>
  <c r="M311" i="83"/>
  <c r="M285" i="83"/>
  <c r="M332" i="83"/>
  <c r="M147" i="83"/>
  <c r="M268" i="83"/>
  <c r="M94" i="83"/>
  <c r="M108" i="83"/>
  <c r="M61" i="91"/>
  <c r="M58" i="91"/>
  <c r="M57" i="91"/>
  <c r="M56" i="91"/>
  <c r="D41" i="33"/>
  <c r="BF41" i="33" s="1"/>
  <c r="BG41" i="33" s="1"/>
  <c r="M224" i="89"/>
  <c r="M218" i="89"/>
  <c r="M217" i="89"/>
  <c r="M216" i="89"/>
  <c r="M42" i="52"/>
  <c r="M30" i="52"/>
  <c r="M92" i="52"/>
  <c r="M41" i="52"/>
  <c r="M43" i="48"/>
  <c r="M18" i="48"/>
  <c r="K47" i="48" s="1"/>
  <c r="M14" i="48"/>
  <c r="M13" i="48"/>
  <c r="M12" i="48"/>
  <c r="M11" i="48"/>
  <c r="L132" i="70"/>
  <c r="M271" i="83"/>
  <c r="M363" i="83"/>
  <c r="M146" i="83"/>
  <c r="M267" i="83"/>
  <c r="D87" i="4"/>
  <c r="M77" i="68"/>
  <c r="M37" i="68"/>
  <c r="M45" i="68"/>
  <c r="M18" i="68"/>
  <c r="M42" i="68"/>
  <c r="M23" i="68"/>
  <c r="J47" i="48" l="1"/>
  <c r="M125" i="66" l="1"/>
  <c r="M75" i="66"/>
  <c r="M66" i="66"/>
  <c r="M65" i="66"/>
  <c r="M82" i="66"/>
  <c r="M80" i="66"/>
  <c r="M78" i="66"/>
  <c r="M76" i="66"/>
  <c r="M74" i="66"/>
  <c r="M73" i="66"/>
  <c r="M92" i="66"/>
  <c r="M99" i="66"/>
  <c r="M98" i="66"/>
  <c r="M84" i="66"/>
  <c r="M124" i="66"/>
  <c r="M72" i="66"/>
  <c r="M71" i="66"/>
  <c r="K13" i="4"/>
  <c r="J13" i="4"/>
  <c r="I13" i="4"/>
  <c r="H13" i="4"/>
  <c r="G13" i="4"/>
  <c r="F13" i="4"/>
  <c r="E13" i="4"/>
  <c r="D13" i="4"/>
  <c r="M86" i="27"/>
  <c r="K131" i="27" s="1"/>
  <c r="J9" i="4" s="1"/>
  <c r="M33" i="27"/>
  <c r="M75" i="27"/>
  <c r="M74" i="27"/>
  <c r="M73" i="27"/>
  <c r="M32" i="27"/>
  <c r="M72" i="27"/>
  <c r="M44" i="27"/>
  <c r="M64" i="66"/>
  <c r="M63" i="66"/>
  <c r="M62" i="66"/>
  <c r="M61" i="66"/>
  <c r="M60" i="66"/>
  <c r="M59" i="66"/>
  <c r="M58" i="66"/>
  <c r="M57" i="66"/>
  <c r="M56" i="66"/>
  <c r="M55" i="66"/>
  <c r="M54" i="66"/>
  <c r="M53" i="66"/>
  <c r="M52" i="66"/>
  <c r="M51" i="66"/>
  <c r="M50" i="66"/>
  <c r="L188" i="4"/>
  <c r="K188" i="4"/>
  <c r="J188" i="4"/>
  <c r="I188" i="4"/>
  <c r="H188" i="4"/>
  <c r="G188" i="4"/>
  <c r="F188" i="4"/>
  <c r="E188" i="4"/>
  <c r="D188" i="4"/>
  <c r="G187" i="4"/>
  <c r="F187" i="4"/>
  <c r="E187" i="4"/>
  <c r="D187" i="4"/>
  <c r="G186" i="4"/>
  <c r="F186" i="4"/>
  <c r="E186" i="4"/>
  <c r="D186" i="4"/>
  <c r="H115" i="4"/>
  <c r="G115" i="4"/>
  <c r="F115" i="4"/>
  <c r="E115" i="4"/>
  <c r="D115" i="4"/>
  <c r="H114" i="4"/>
  <c r="G114" i="4"/>
  <c r="F114" i="4"/>
  <c r="E114" i="4"/>
  <c r="D114" i="4"/>
  <c r="H113" i="4"/>
  <c r="G113" i="4"/>
  <c r="F113" i="4"/>
  <c r="E113" i="4"/>
  <c r="D113" i="4"/>
  <c r="M165" i="58"/>
  <c r="M109" i="58"/>
  <c r="M62" i="58"/>
  <c r="M101" i="58"/>
  <c r="M137" i="58"/>
  <c r="M99" i="78"/>
  <c r="M98" i="78"/>
  <c r="M154" i="78"/>
  <c r="M89" i="52"/>
  <c r="M88" i="52"/>
  <c r="M215" i="89"/>
  <c r="M214" i="89"/>
  <c r="M213" i="89"/>
  <c r="M28" i="52"/>
  <c r="M23" i="52"/>
  <c r="M91" i="52"/>
  <c r="M33" i="52"/>
  <c r="M90" i="52"/>
  <c r="M46" i="52"/>
  <c r="M40" i="52"/>
  <c r="M87" i="52"/>
  <c r="M56" i="52"/>
  <c r="M122" i="42"/>
  <c r="M92" i="42"/>
  <c r="M91" i="42"/>
  <c r="M121" i="42"/>
  <c r="M87" i="42"/>
  <c r="M25" i="42"/>
  <c r="M42" i="42"/>
  <c r="M266" i="83"/>
  <c r="M50" i="70"/>
  <c r="M43" i="70"/>
  <c r="M42" i="70"/>
  <c r="I17" i="54"/>
  <c r="H187" i="4" s="1"/>
  <c r="I16" i="54"/>
  <c r="H186" i="4" s="1"/>
  <c r="L19" i="77"/>
  <c r="I19" i="77"/>
  <c r="M10" i="77"/>
  <c r="M15" i="68"/>
  <c r="M7" i="68"/>
  <c r="M14" i="68"/>
  <c r="M86" i="52"/>
  <c r="M55" i="52"/>
  <c r="M22" i="52"/>
  <c r="M68" i="70"/>
  <c r="M61" i="58"/>
  <c r="M100" i="58"/>
  <c r="M110" i="58"/>
  <c r="M57" i="58"/>
  <c r="M55" i="58"/>
  <c r="M155" i="78"/>
  <c r="M97" i="78"/>
  <c r="M96" i="78"/>
  <c r="M55" i="42"/>
  <c r="M85" i="42"/>
  <c r="M86" i="42"/>
  <c r="M33" i="42"/>
  <c r="M24" i="42"/>
  <c r="M84" i="42"/>
  <c r="M76" i="68"/>
  <c r="M13" i="68"/>
  <c r="M22" i="68"/>
  <c r="M25" i="68"/>
  <c r="M71" i="27"/>
  <c r="M70" i="27"/>
  <c r="M31" i="27"/>
  <c r="M69" i="27"/>
  <c r="M68" i="27"/>
  <c r="D42" i="33"/>
  <c r="BF42" i="33" s="1"/>
  <c r="BG42" i="33" s="1"/>
  <c r="A42" i="33"/>
  <c r="M212" i="89"/>
  <c r="M211" i="89"/>
  <c r="M210" i="89"/>
  <c r="M209" i="89"/>
  <c r="M208" i="89"/>
  <c r="M15" i="39"/>
  <c r="M43" i="39"/>
  <c r="M42" i="39"/>
  <c r="M44" i="39"/>
  <c r="M13" i="39"/>
  <c r="M41" i="39"/>
  <c r="M67" i="39"/>
  <c r="M95" i="78"/>
  <c r="M3" i="68"/>
  <c r="M44" i="68"/>
  <c r="M34" i="92"/>
  <c r="M120" i="42"/>
  <c r="M23" i="42"/>
  <c r="M119" i="42"/>
  <c r="M49" i="66"/>
  <c r="M48" i="66"/>
  <c r="M47" i="66"/>
  <c r="M46" i="66"/>
  <c r="M45" i="66"/>
  <c r="M19" i="37"/>
  <c r="M12" i="37"/>
  <c r="M9" i="37"/>
  <c r="M8" i="37"/>
  <c r="M3" i="37"/>
  <c r="G145" i="4"/>
  <c r="F145" i="4"/>
  <c r="E145" i="4"/>
  <c r="D145" i="4"/>
  <c r="G144" i="4"/>
  <c r="F144" i="4"/>
  <c r="E144" i="4"/>
  <c r="D144" i="4"/>
  <c r="P14" i="80"/>
  <c r="A182" i="33"/>
  <c r="A183" i="33"/>
  <c r="M34" i="80"/>
  <c r="M33" i="80"/>
  <c r="M22" i="80"/>
  <c r="M16" i="80"/>
  <c r="M15" i="80"/>
  <c r="M14" i="80"/>
  <c r="J171" i="66" l="1"/>
  <c r="J131" i="27"/>
  <c r="I9" i="4" s="1"/>
  <c r="M130" i="58"/>
  <c r="M19" i="77"/>
  <c r="M19" i="19" l="1"/>
  <c r="M18" i="19"/>
  <c r="M23" i="19"/>
  <c r="M17" i="19"/>
  <c r="A203" i="33"/>
  <c r="M75" i="18"/>
  <c r="K82" i="18" s="1"/>
  <c r="M69" i="18"/>
  <c r="M68" i="18"/>
  <c r="M67" i="18"/>
  <c r="M66" i="18"/>
  <c r="M65" i="18"/>
  <c r="M64" i="18"/>
  <c r="M95" i="58"/>
  <c r="M94" i="58"/>
  <c r="M54" i="58"/>
  <c r="M136" i="58"/>
  <c r="M99" i="58"/>
  <c r="M97" i="58"/>
  <c r="M42" i="58"/>
  <c r="G185" i="4" l="1"/>
  <c r="F185" i="4"/>
  <c r="E185" i="4"/>
  <c r="D185" i="4"/>
  <c r="G180" i="4"/>
  <c r="F180" i="4"/>
  <c r="E180" i="4"/>
  <c r="D180" i="4"/>
  <c r="M67" i="27"/>
  <c r="K222" i="92"/>
  <c r="I222" i="92"/>
  <c r="K221" i="92"/>
  <c r="I221" i="92"/>
  <c r="K225" i="91"/>
  <c r="I225" i="91"/>
  <c r="K224" i="91"/>
  <c r="I224" i="91"/>
  <c r="K220" i="92"/>
  <c r="K223" i="91"/>
  <c r="I220" i="92"/>
  <c r="I223" i="91"/>
  <c r="M206" i="89"/>
  <c r="M205" i="89"/>
  <c r="R184" i="4"/>
  <c r="S184" i="4" s="1"/>
  <c r="R189" i="4"/>
  <c r="S189" i="4" s="1"/>
  <c r="M153" i="78"/>
  <c r="M41" i="78"/>
  <c r="M94" i="78"/>
  <c r="M152" i="78"/>
  <c r="M93" i="78"/>
  <c r="M73" i="78"/>
  <c r="M96" i="58"/>
  <c r="M40" i="39" l="1"/>
  <c r="M39" i="39"/>
  <c r="M66" i="39"/>
  <c r="M75" i="68"/>
  <c r="M44" i="66"/>
  <c r="L256" i="58"/>
  <c r="L265" i="58" s="1"/>
  <c r="L88" i="91"/>
  <c r="L131" i="70"/>
  <c r="L174" i="42"/>
  <c r="L100" i="39"/>
  <c r="L114" i="39" s="1"/>
  <c r="L192" i="66"/>
  <c r="L199" i="66" s="1"/>
  <c r="L151" i="27"/>
  <c r="L586" i="83"/>
  <c r="L596" i="83" s="1"/>
  <c r="L67" i="92"/>
  <c r="L66" i="92"/>
  <c r="L65" i="92"/>
  <c r="L64" i="92"/>
  <c r="L63" i="92"/>
  <c r="L62" i="92"/>
  <c r="M39" i="52"/>
  <c r="M54" i="52"/>
  <c r="M85" i="52"/>
  <c r="M84" i="52"/>
  <c r="M83" i="52"/>
  <c r="M53" i="52"/>
  <c r="M82" i="52"/>
  <c r="M358" i="83"/>
  <c r="M237" i="83"/>
  <c r="M265" i="83"/>
  <c r="M357" i="83"/>
  <c r="M264" i="83"/>
  <c r="M53" i="58"/>
  <c r="M93" i="58"/>
  <c r="M92" i="58"/>
  <c r="M32" i="58"/>
  <c r="M91" i="58"/>
  <c r="M40" i="58"/>
  <c r="M52" i="58"/>
  <c r="M92" i="78"/>
  <c r="M151" i="78"/>
  <c r="M207" i="89"/>
  <c r="M204" i="89"/>
  <c r="M203" i="89"/>
  <c r="M202" i="89"/>
  <c r="M81" i="52" l="1"/>
  <c r="M83" i="42"/>
  <c r="M22" i="42"/>
  <c r="M81" i="42"/>
  <c r="H71" i="4"/>
  <c r="M118" i="42"/>
  <c r="M117" i="42"/>
  <c r="M80" i="42"/>
  <c r="M32" i="42"/>
  <c r="M79" i="42"/>
  <c r="M54" i="42"/>
  <c r="M78" i="42"/>
  <c r="M28" i="27"/>
  <c r="M66" i="27"/>
  <c r="M65" i="27"/>
  <c r="M27" i="27"/>
  <c r="M64" i="27"/>
  <c r="M42" i="66"/>
  <c r="M41" i="66"/>
  <c r="M18" i="52"/>
  <c r="M80" i="52"/>
  <c r="K121" i="52" s="1"/>
  <c r="J101" i="4" s="1"/>
  <c r="M27" i="52"/>
  <c r="M79" i="52"/>
  <c r="K118" i="52" s="1"/>
  <c r="M32" i="52"/>
  <c r="M78" i="52"/>
  <c r="M45" i="52"/>
  <c r="M21" i="52"/>
  <c r="M77" i="52"/>
  <c r="M76" i="52"/>
  <c r="M75" i="52"/>
  <c r="M52" i="52"/>
  <c r="M91" i="78"/>
  <c r="M90" i="78"/>
  <c r="M31" i="58"/>
  <c r="M39" i="58"/>
  <c r="M90" i="58"/>
  <c r="M51" i="58"/>
  <c r="M89" i="58"/>
  <c r="M41" i="58"/>
  <c r="M199" i="89"/>
  <c r="M198" i="89"/>
  <c r="M197" i="89"/>
  <c r="M196" i="89"/>
  <c r="M35" i="92"/>
  <c r="M33" i="92"/>
  <c r="M32" i="92"/>
  <c r="M24" i="57"/>
  <c r="M23" i="57"/>
  <c r="M22" i="57"/>
  <c r="M62" i="91"/>
  <c r="M55" i="91"/>
  <c r="M54" i="91"/>
  <c r="M53" i="91"/>
  <c r="M52" i="91"/>
  <c r="M51" i="91"/>
  <c r="M50" i="91"/>
  <c r="M60" i="91"/>
  <c r="M126" i="83"/>
  <c r="M263" i="83"/>
  <c r="M310" i="83"/>
  <c r="I309" i="83"/>
  <c r="I25" i="80"/>
  <c r="I38" i="80" s="1"/>
  <c r="M150" i="78"/>
  <c r="M21" i="57"/>
  <c r="M38" i="39"/>
  <c r="M149" i="78"/>
  <c r="M40" i="78"/>
  <c r="M89" i="78"/>
  <c r="M148" i="78"/>
  <c r="A184" i="33"/>
  <c r="M201" i="89"/>
  <c r="M200" i="89"/>
  <c r="M195" i="89"/>
  <c r="M194" i="89"/>
  <c r="M193" i="89"/>
  <c r="M192" i="89"/>
  <c r="M191" i="89"/>
  <c r="M190" i="89"/>
  <c r="M189" i="89"/>
  <c r="M63" i="27"/>
  <c r="M62" i="27"/>
  <c r="M61" i="27"/>
  <c r="M60" i="27"/>
  <c r="M25" i="27"/>
  <c r="M19" i="52"/>
  <c r="M17" i="52"/>
  <c r="M89" i="83"/>
  <c r="M125" i="83"/>
  <c r="M262" i="83"/>
  <c r="M308" i="83"/>
  <c r="M116" i="42"/>
  <c r="M53" i="42"/>
  <c r="M41" i="42"/>
  <c r="J118" i="52" l="1"/>
  <c r="I98" i="4" s="1"/>
  <c r="J98" i="4"/>
  <c r="J121" i="52"/>
  <c r="I101" i="4" s="1"/>
  <c r="M309" i="83"/>
  <c r="M25" i="80"/>
  <c r="H145" i="4"/>
  <c r="H144" i="4"/>
  <c r="M39" i="70"/>
  <c r="M38" i="70"/>
  <c r="M36" i="70"/>
  <c r="M35" i="70"/>
  <c r="M71" i="70"/>
  <c r="M31" i="42"/>
  <c r="M114" i="42"/>
  <c r="M21" i="42"/>
  <c r="M76" i="42"/>
  <c r="M75" i="42"/>
  <c r="M47" i="78"/>
  <c r="M56" i="78"/>
  <c r="M44" i="78"/>
  <c r="M45" i="78"/>
  <c r="M39" i="78"/>
  <c r="M88" i="78"/>
  <c r="M87" i="78"/>
  <c r="M50" i="58"/>
  <c r="M10" i="68"/>
  <c r="M41" i="68"/>
  <c r="M29" i="68"/>
  <c r="M6" i="68"/>
  <c r="M21" i="68"/>
  <c r="M188" i="89"/>
  <c r="M187" i="89"/>
  <c r="M186" i="89"/>
  <c r="M185" i="89"/>
  <c r="M184" i="89"/>
  <c r="M183" i="89"/>
  <c r="M182" i="89"/>
  <c r="M16" i="52"/>
  <c r="M74" i="52"/>
  <c r="M86" i="78"/>
  <c r="M46" i="78"/>
  <c r="M72" i="78"/>
  <c r="M43" i="78"/>
  <c r="M179" i="89"/>
  <c r="M178" i="89"/>
  <c r="M177" i="89"/>
  <c r="M176" i="89"/>
  <c r="M175" i="89"/>
  <c r="M36" i="39"/>
  <c r="M37" i="39"/>
  <c r="M35" i="39"/>
  <c r="M34" i="39"/>
  <c r="M65" i="39"/>
  <c r="M33" i="39"/>
  <c r="M115" i="42"/>
  <c r="M77" i="42"/>
  <c r="M19" i="42"/>
  <c r="M14" i="42"/>
  <c r="M10" i="52"/>
  <c r="M38" i="52"/>
  <c r="M73" i="52"/>
  <c r="M72" i="52"/>
  <c r="M71" i="52"/>
  <c r="M51" i="52"/>
  <c r="M15" i="52"/>
  <c r="M51" i="70"/>
  <c r="M33" i="70"/>
  <c r="M88" i="58"/>
  <c r="M30" i="58"/>
  <c r="M87" i="58"/>
  <c r="M86" i="58"/>
  <c r="M29" i="58"/>
  <c r="M85" i="58"/>
  <c r="M38" i="58"/>
  <c r="M84" i="58"/>
  <c r="M49" i="58"/>
  <c r="J71" i="4" l="1"/>
  <c r="M43" i="66"/>
  <c r="M40" i="66"/>
  <c r="M39" i="66"/>
  <c r="M18" i="66"/>
  <c r="M70" i="70"/>
  <c r="M49" i="70"/>
  <c r="R247" i="4"/>
  <c r="S247" i="4" s="1"/>
  <c r="R246" i="4"/>
  <c r="S246" i="4" s="1"/>
  <c r="R245" i="4"/>
  <c r="S245" i="4" s="1"/>
  <c r="R179" i="4"/>
  <c r="S179" i="4" s="1"/>
  <c r="R173" i="4"/>
  <c r="S173" i="4" s="1"/>
  <c r="R125" i="4"/>
  <c r="S125" i="4" s="1"/>
  <c r="R86" i="4"/>
  <c r="S86" i="4" s="1"/>
  <c r="R70" i="4"/>
  <c r="S70" i="4" s="1"/>
  <c r="R48" i="4"/>
  <c r="S48" i="4" s="1"/>
  <c r="R44" i="4"/>
  <c r="S44" i="4" s="1"/>
  <c r="R39" i="4"/>
  <c r="S39" i="4" s="1"/>
  <c r="S34" i="4"/>
  <c r="R28" i="4"/>
  <c r="S28" i="4" s="1"/>
  <c r="M14" i="39"/>
  <c r="M32" i="39"/>
  <c r="M29" i="39"/>
  <c r="M28" i="39"/>
  <c r="M27" i="39"/>
  <c r="M26" i="39"/>
  <c r="M25" i="39"/>
  <c r="M64" i="39"/>
  <c r="M24" i="39"/>
  <c r="M23" i="39"/>
  <c r="G172" i="4"/>
  <c r="F172" i="4"/>
  <c r="E172" i="4"/>
  <c r="D172" i="4"/>
  <c r="G171" i="4"/>
  <c r="F171" i="4"/>
  <c r="E171" i="4"/>
  <c r="D171" i="4"/>
  <c r="G170" i="4"/>
  <c r="F170" i="4"/>
  <c r="E170" i="4"/>
  <c r="D170" i="4"/>
  <c r="G169" i="4"/>
  <c r="F169" i="4"/>
  <c r="E169" i="4"/>
  <c r="D169" i="4"/>
  <c r="G168" i="4"/>
  <c r="F168" i="4"/>
  <c r="E168" i="4"/>
  <c r="D168" i="4"/>
  <c r="I49" i="92"/>
  <c r="I48" i="92"/>
  <c r="H171" i="4" s="1"/>
  <c r="I47" i="92"/>
  <c r="I46" i="92"/>
  <c r="H169" i="4" s="1"/>
  <c r="I45" i="92"/>
  <c r="H168" i="4" s="1"/>
  <c r="I44" i="92"/>
  <c r="L44" i="92"/>
  <c r="K167" i="4" s="1"/>
  <c r="M31" i="92"/>
  <c r="M16" i="92"/>
  <c r="M14" i="92"/>
  <c r="M9" i="52"/>
  <c r="M44" i="52"/>
  <c r="M20" i="52"/>
  <c r="M70" i="52"/>
  <c r="M69" i="52"/>
  <c r="M37" i="52"/>
  <c r="M8" i="52"/>
  <c r="M5" i="52"/>
  <c r="M40" i="42"/>
  <c r="M50" i="42"/>
  <c r="M55" i="78"/>
  <c r="M42" i="78"/>
  <c r="M38" i="78"/>
  <c r="M85" i="78"/>
  <c r="M146" i="78"/>
  <c r="M18" i="37"/>
  <c r="M173" i="89"/>
  <c r="M172" i="89"/>
  <c r="M171" i="89"/>
  <c r="M170" i="89"/>
  <c r="M180" i="89"/>
  <c r="M174" i="89"/>
  <c r="M181" i="89"/>
  <c r="M169" i="89"/>
  <c r="M168" i="89"/>
  <c r="M167" i="89"/>
  <c r="M166" i="89"/>
  <c r="M165" i="89"/>
  <c r="M98" i="58"/>
  <c r="M28" i="58"/>
  <c r="M82" i="58"/>
  <c r="M48" i="58"/>
  <c r="M30" i="27"/>
  <c r="M24" i="27"/>
  <c r="M59" i="27"/>
  <c r="M29" i="27"/>
  <c r="M26" i="27"/>
  <c r="M58" i="27"/>
  <c r="M48" i="27"/>
  <c r="M23" i="27"/>
  <c r="G47" i="4"/>
  <c r="F47" i="4"/>
  <c r="E47" i="4"/>
  <c r="D47" i="4"/>
  <c r="G46" i="4"/>
  <c r="F46" i="4"/>
  <c r="E46" i="4"/>
  <c r="D46" i="4"/>
  <c r="H47" i="4"/>
  <c r="K46" i="4"/>
  <c r="H46" i="4"/>
  <c r="M63" i="18"/>
  <c r="M68" i="52"/>
  <c r="M7" i="52"/>
  <c r="M4" i="52"/>
  <c r="M36" i="52"/>
  <c r="M67" i="52"/>
  <c r="M66" i="52"/>
  <c r="M50" i="52"/>
  <c r="M14" i="52"/>
  <c r="M147" i="78"/>
  <c r="M71" i="78"/>
  <c r="M54" i="78"/>
  <c r="M37" i="78"/>
  <c r="M145" i="78"/>
  <c r="H172" i="4" l="1"/>
  <c r="I69" i="92"/>
  <c r="L69" i="92" s="1"/>
  <c r="H170" i="4"/>
  <c r="I68" i="92"/>
  <c r="L68" i="92" s="1"/>
  <c r="J150" i="68"/>
  <c r="I71" i="4" s="1"/>
  <c r="R132" i="4"/>
  <c r="S132" i="4" s="1"/>
  <c r="R103" i="4"/>
  <c r="S103" i="4" s="1"/>
  <c r="M44" i="92"/>
  <c r="L167" i="4" s="1"/>
  <c r="L46" i="4"/>
  <c r="M164" i="89"/>
  <c r="M163" i="89"/>
  <c r="M162" i="89"/>
  <c r="M161" i="89"/>
  <c r="M160" i="89"/>
  <c r="M159" i="89"/>
  <c r="M158" i="89"/>
  <c r="M157" i="89"/>
  <c r="M57" i="27"/>
  <c r="L82" i="18"/>
  <c r="M53" i="18"/>
  <c r="M62" i="18"/>
  <c r="M61" i="18"/>
  <c r="M60" i="18"/>
  <c r="I47" i="4" s="1"/>
  <c r="M51" i="18"/>
  <c r="M56" i="27"/>
  <c r="M55" i="27"/>
  <c r="M22" i="27"/>
  <c r="M54" i="27"/>
  <c r="M49" i="27"/>
  <c r="M32" i="81"/>
  <c r="M31" i="81"/>
  <c r="M30" i="81"/>
  <c r="M29" i="81"/>
  <c r="K59" i="81"/>
  <c r="L58" i="81"/>
  <c r="M39" i="42"/>
  <c r="M83" i="58"/>
  <c r="M37" i="58"/>
  <c r="M81" i="58"/>
  <c r="M80" i="58"/>
  <c r="M79" i="58"/>
  <c r="M47" i="58"/>
  <c r="M78" i="58"/>
  <c r="M35" i="58"/>
  <c r="M74" i="42"/>
  <c r="M20" i="42"/>
  <c r="M51" i="42"/>
  <c r="A185" i="33"/>
  <c r="M236" i="83"/>
  <c r="M307" i="83"/>
  <c r="M284" i="83"/>
  <c r="M145" i="83"/>
  <c r="M107" i="83"/>
  <c r="M355" i="83"/>
  <c r="M306" i="83"/>
  <c r="M331" i="83"/>
  <c r="M259" i="83"/>
  <c r="M88" i="83"/>
  <c r="M85" i="83"/>
  <c r="M83" i="83"/>
  <c r="K36" i="77"/>
  <c r="L35" i="77"/>
  <c r="M6" i="52"/>
  <c r="M65" i="52"/>
  <c r="M35" i="52"/>
  <c r="M49" i="52"/>
  <c r="M13" i="52"/>
  <c r="M63" i="52"/>
  <c r="M156" i="89"/>
  <c r="M155" i="89"/>
  <c r="M154" i="89"/>
  <c r="M153" i="89"/>
  <c r="M152" i="89"/>
  <c r="M81" i="39"/>
  <c r="M31" i="39"/>
  <c r="M30" i="39"/>
  <c r="M22" i="39"/>
  <c r="M21" i="39"/>
  <c r="M20" i="39"/>
  <c r="M63" i="39"/>
  <c r="M19" i="39"/>
  <c r="M18" i="39"/>
  <c r="M8" i="39"/>
  <c r="M6" i="39"/>
  <c r="M12" i="39"/>
  <c r="M71" i="42"/>
  <c r="M18" i="42"/>
  <c r="M62" i="42"/>
  <c r="M49" i="42"/>
  <c r="M13" i="42"/>
  <c r="M113" i="42"/>
  <c r="M38" i="42"/>
  <c r="M30" i="42"/>
  <c r="M52" i="42"/>
  <c r="M112" i="42"/>
  <c r="K159" i="42" s="1"/>
  <c r="M111" i="42"/>
  <c r="M36" i="42"/>
  <c r="M72" i="42"/>
  <c r="M3" i="52"/>
  <c r="M64" i="52"/>
  <c r="K149" i="27"/>
  <c r="L148" i="27"/>
  <c r="L162" i="27" s="1"/>
  <c r="J47" i="4" l="1"/>
  <c r="R111" i="4"/>
  <c r="S111" i="4" s="1"/>
  <c r="R19" i="4"/>
  <c r="S19" i="4" s="1"/>
  <c r="M82" i="18"/>
  <c r="M77" i="58"/>
  <c r="M36" i="58"/>
  <c r="M76" i="58"/>
  <c r="M46" i="58"/>
  <c r="M75" i="58"/>
  <c r="M124" i="83"/>
  <c r="M87" i="83"/>
  <c r="M82" i="83"/>
  <c r="M106" i="83"/>
  <c r="M79" i="83"/>
  <c r="M77" i="83"/>
  <c r="M123" i="83"/>
  <c r="G177" i="4"/>
  <c r="F177" i="4"/>
  <c r="E177" i="4"/>
  <c r="D177" i="4"/>
  <c r="G176" i="4"/>
  <c r="F176" i="4"/>
  <c r="E176" i="4"/>
  <c r="D176" i="4"/>
  <c r="G175" i="4"/>
  <c r="F175" i="4"/>
  <c r="E175" i="4"/>
  <c r="D175" i="4"/>
  <c r="H177" i="4"/>
  <c r="H176" i="4"/>
  <c r="H175" i="4"/>
  <c r="M53" i="78"/>
  <c r="M144" i="78"/>
  <c r="M84" i="78"/>
  <c r="M26" i="78"/>
  <c r="M10" i="76"/>
  <c r="L44" i="81"/>
  <c r="K137" i="4" s="1"/>
  <c r="I44" i="81"/>
  <c r="H137" i="4" s="1"/>
  <c r="L43" i="81"/>
  <c r="K136" i="4" s="1"/>
  <c r="I43" i="81"/>
  <c r="H136" i="4" s="1"/>
  <c r="L42" i="81"/>
  <c r="K135" i="4" s="1"/>
  <c r="I42" i="81"/>
  <c r="H135" i="4" s="1"/>
  <c r="L41" i="81"/>
  <c r="K134" i="4" s="1"/>
  <c r="I41" i="81"/>
  <c r="H134" i="4" s="1"/>
  <c r="I40" i="81"/>
  <c r="M34" i="52"/>
  <c r="M148" i="89"/>
  <c r="M147" i="89"/>
  <c r="M146" i="89"/>
  <c r="M145" i="89"/>
  <c r="M144" i="89"/>
  <c r="M143" i="89"/>
  <c r="M150" i="89"/>
  <c r="M149" i="89"/>
  <c r="M142" i="89"/>
  <c r="M17" i="39"/>
  <c r="M16" i="39"/>
  <c r="M7" i="39"/>
  <c r="M62" i="39"/>
  <c r="M5" i="39"/>
  <c r="M143" i="78"/>
  <c r="M28" i="81"/>
  <c r="K44" i="81" s="1"/>
  <c r="J137" i="4" s="1"/>
  <c r="M27" i="81"/>
  <c r="M62" i="52"/>
  <c r="K117" i="52" s="1"/>
  <c r="M16" i="76"/>
  <c r="M4" i="76"/>
  <c r="M47" i="91"/>
  <c r="M46" i="91"/>
  <c r="M59" i="91"/>
  <c r="M45" i="91"/>
  <c r="M44" i="91"/>
  <c r="M43" i="91"/>
  <c r="M42" i="91"/>
  <c r="M41" i="91"/>
  <c r="M40" i="91"/>
  <c r="M39" i="91"/>
  <c r="M38" i="91"/>
  <c r="M37" i="91"/>
  <c r="M36" i="91"/>
  <c r="M35" i="91"/>
  <c r="M154" i="83"/>
  <c r="M191" i="83"/>
  <c r="M261" i="83"/>
  <c r="M38" i="66"/>
  <c r="M34" i="58"/>
  <c r="M74" i="58"/>
  <c r="M73" i="58"/>
  <c r="M17" i="42"/>
  <c r="M37" i="42"/>
  <c r="M70" i="42"/>
  <c r="M110" i="42"/>
  <c r="M61" i="42"/>
  <c r="M73" i="42"/>
  <c r="M45" i="58"/>
  <c r="M33" i="58"/>
  <c r="M72" i="58"/>
  <c r="M71" i="58"/>
  <c r="M142" i="78"/>
  <c r="M25" i="78"/>
  <c r="M151" i="89"/>
  <c r="M141" i="89"/>
  <c r="M140" i="89"/>
  <c r="M139" i="89"/>
  <c r="M134" i="89"/>
  <c r="M133" i="89"/>
  <c r="M132" i="89"/>
  <c r="M235" i="83"/>
  <c r="M260" i="83"/>
  <c r="M122" i="83"/>
  <c r="M81" i="83"/>
  <c r="M80" i="83"/>
  <c r="M354" i="83"/>
  <c r="M304" i="83"/>
  <c r="M153" i="83"/>
  <c r="M283" i="83"/>
  <c r="M76" i="83"/>
  <c r="M144" i="83"/>
  <c r="A43" i="33"/>
  <c r="D43" i="33"/>
  <c r="BF43" i="33" s="1"/>
  <c r="BG43" i="33" s="1"/>
  <c r="M60" i="52"/>
  <c r="M12" i="52"/>
  <c r="M59" i="52"/>
  <c r="M58" i="52"/>
  <c r="M47" i="52"/>
  <c r="A186" i="33"/>
  <c r="M109" i="42"/>
  <c r="M16" i="42"/>
  <c r="M69" i="42"/>
  <c r="M68" i="42"/>
  <c r="M24" i="80"/>
  <c r="K38" i="80" s="1"/>
  <c r="J38" i="80" s="1"/>
  <c r="M23" i="80"/>
  <c r="K37" i="80" s="1"/>
  <c r="M13" i="80"/>
  <c r="M12" i="80"/>
  <c r="M11" i="80"/>
  <c r="M10" i="80"/>
  <c r="M9" i="80"/>
  <c r="M8" i="80"/>
  <c r="M5" i="37"/>
  <c r="J117" i="52" l="1"/>
  <c r="I97" i="4" s="1"/>
  <c r="J97" i="4"/>
  <c r="K115" i="52"/>
  <c r="J115" i="52" s="1"/>
  <c r="K194" i="78"/>
  <c r="J127" i="4" s="1"/>
  <c r="L116" i="52"/>
  <c r="J176" i="4"/>
  <c r="J44" i="81"/>
  <c r="I137" i="4" s="1"/>
  <c r="M44" i="81"/>
  <c r="L137" i="4" s="1"/>
  <c r="M43" i="81"/>
  <c r="L136" i="4" s="1"/>
  <c r="M41" i="81"/>
  <c r="L134" i="4" s="1"/>
  <c r="M42" i="81"/>
  <c r="L135" i="4" s="1"/>
  <c r="M116" i="52" l="1"/>
  <c r="L96" i="4" s="1"/>
  <c r="K96" i="4"/>
  <c r="J194" i="78"/>
  <c r="I127" i="4" s="1"/>
  <c r="I144" i="4"/>
  <c r="J144" i="4"/>
  <c r="I145" i="4"/>
  <c r="J145" i="4"/>
  <c r="I176" i="4"/>
  <c r="R139" i="4"/>
  <c r="S139" i="4" s="1"/>
  <c r="K114" i="4"/>
  <c r="K115" i="4"/>
  <c r="M8" i="77"/>
  <c r="M7" i="77"/>
  <c r="M6" i="77"/>
  <c r="M11" i="37"/>
  <c r="M10" i="37"/>
  <c r="M16" i="37"/>
  <c r="M137" i="89"/>
  <c r="M138" i="89"/>
  <c r="M136" i="89"/>
  <c r="A187" i="33"/>
  <c r="M356" i="83"/>
  <c r="M24" i="78"/>
  <c r="M36" i="78"/>
  <c r="M64" i="78"/>
  <c r="M67" i="78"/>
  <c r="M52" i="78"/>
  <c r="G157" i="4"/>
  <c r="F157" i="4"/>
  <c r="E157" i="4"/>
  <c r="D157" i="4"/>
  <c r="I15" i="88"/>
  <c r="K157" i="4"/>
  <c r="M129" i="89"/>
  <c r="M128" i="89"/>
  <c r="M127" i="89"/>
  <c r="M131" i="89"/>
  <c r="M135" i="89"/>
  <c r="M126" i="89"/>
  <c r="M125" i="89"/>
  <c r="M124" i="89"/>
  <c r="M123" i="89"/>
  <c r="M122" i="89"/>
  <c r="M121" i="89"/>
  <c r="M120" i="89"/>
  <c r="M48" i="70"/>
  <c r="M32" i="70"/>
  <c r="M66" i="70"/>
  <c r="M37" i="70"/>
  <c r="M34" i="70"/>
  <c r="M47" i="70"/>
  <c r="G123" i="4"/>
  <c r="F123" i="4"/>
  <c r="E123" i="4"/>
  <c r="D123" i="4"/>
  <c r="G122" i="4"/>
  <c r="F122" i="4"/>
  <c r="E122" i="4"/>
  <c r="D122" i="4"/>
  <c r="G121" i="4"/>
  <c r="F121" i="4"/>
  <c r="E121" i="4"/>
  <c r="D121" i="4"/>
  <c r="G120" i="4"/>
  <c r="F120" i="4"/>
  <c r="E120" i="4"/>
  <c r="D120" i="4"/>
  <c r="G119" i="4"/>
  <c r="F119" i="4"/>
  <c r="E119" i="4"/>
  <c r="D119" i="4"/>
  <c r="M15" i="76"/>
  <c r="M44" i="58"/>
  <c r="M70" i="58"/>
  <c r="M69" i="58"/>
  <c r="M68" i="58"/>
  <c r="A44" i="33"/>
  <c r="A45" i="33"/>
  <c r="M130" i="89"/>
  <c r="M119" i="89"/>
  <c r="M118" i="89"/>
  <c r="M117" i="89"/>
  <c r="M116" i="89"/>
  <c r="M115" i="89"/>
  <c r="M114" i="89"/>
  <c r="M113" i="89"/>
  <c r="M112" i="89"/>
  <c r="M111" i="89"/>
  <c r="D44" i="33"/>
  <c r="BF44" i="33" s="1"/>
  <c r="BG44" i="33" s="1"/>
  <c r="D45" i="33"/>
  <c r="BF45" i="33" s="1"/>
  <c r="BG45" i="33" s="1"/>
  <c r="M30" i="92"/>
  <c r="M29" i="92"/>
  <c r="K49" i="92" s="1"/>
  <c r="M28" i="92"/>
  <c r="K48" i="92" s="1"/>
  <c r="M27" i="92"/>
  <c r="M26" i="92"/>
  <c r="M34" i="91"/>
  <c r="M33" i="91"/>
  <c r="M32" i="91"/>
  <c r="M31" i="91"/>
  <c r="M67" i="42"/>
  <c r="M35" i="42"/>
  <c r="M110" i="89"/>
  <c r="M109" i="89"/>
  <c r="M61" i="78"/>
  <c r="M51" i="78"/>
  <c r="M50" i="78"/>
  <c r="M22" i="78"/>
  <c r="M83" i="78"/>
  <c r="M82" i="78"/>
  <c r="M141" i="78"/>
  <c r="K193" i="78" s="1"/>
  <c r="M70" i="78"/>
  <c r="M107" i="89"/>
  <c r="M106" i="89"/>
  <c r="M105" i="89"/>
  <c r="M101" i="89"/>
  <c r="M100" i="89"/>
  <c r="M19" i="57"/>
  <c r="M18" i="57"/>
  <c r="M17" i="57"/>
  <c r="M16" i="57"/>
  <c r="M15" i="57"/>
  <c r="M14" i="57"/>
  <c r="M8" i="57"/>
  <c r="M7" i="57"/>
  <c r="M6" i="57"/>
  <c r="M15" i="42"/>
  <c r="M108" i="42"/>
  <c r="M66" i="42"/>
  <c r="M65" i="42"/>
  <c r="M64" i="42"/>
  <c r="M37" i="66"/>
  <c r="M36" i="66"/>
  <c r="M35" i="66"/>
  <c r="M34" i="66"/>
  <c r="M33" i="66"/>
  <c r="M32" i="66"/>
  <c r="M31" i="66"/>
  <c r="M30" i="66"/>
  <c r="M256" i="83"/>
  <c r="M121" i="83"/>
  <c r="M74" i="83"/>
  <c r="M46" i="70"/>
  <c r="M41" i="70"/>
  <c r="M40" i="70"/>
  <c r="M103" i="89"/>
  <c r="M102" i="89"/>
  <c r="M99" i="89"/>
  <c r="M98" i="89"/>
  <c r="M10" i="48"/>
  <c r="M17" i="66"/>
  <c r="M16" i="66"/>
  <c r="M20" i="66"/>
  <c r="M24" i="66"/>
  <c r="M29" i="66"/>
  <c r="M28" i="66"/>
  <c r="M27" i="66"/>
  <c r="M26" i="66"/>
  <c r="M25" i="66"/>
  <c r="M14" i="66"/>
  <c r="M13" i="66"/>
  <c r="M10" i="66"/>
  <c r="M9" i="66"/>
  <c r="M8" i="66"/>
  <c r="M66" i="58"/>
  <c r="M43" i="58"/>
  <c r="M27" i="58"/>
  <c r="M26" i="58"/>
  <c r="M25" i="58"/>
  <c r="M24" i="58"/>
  <c r="M31" i="70"/>
  <c r="M49" i="91"/>
  <c r="M48" i="91"/>
  <c r="M30" i="91"/>
  <c r="M29" i="91"/>
  <c r="M16" i="91"/>
  <c r="M15" i="91"/>
  <c r="M14" i="91"/>
  <c r="M22" i="92"/>
  <c r="M21" i="92"/>
  <c r="M8" i="92"/>
  <c r="M7" i="92"/>
  <c r="M6" i="92"/>
  <c r="M3" i="92"/>
  <c r="M66" i="78"/>
  <c r="M35" i="78"/>
  <c r="M63" i="78"/>
  <c r="M305" i="83"/>
  <c r="M59" i="18"/>
  <c r="M108" i="89"/>
  <c r="M104" i="89"/>
  <c r="M97" i="89"/>
  <c r="M96" i="89"/>
  <c r="M95" i="89"/>
  <c r="M94" i="89"/>
  <c r="A46" i="33"/>
  <c r="D46" i="33"/>
  <c r="M282" i="83"/>
  <c r="M75" i="83"/>
  <c r="M84" i="83"/>
  <c r="M64" i="83"/>
  <c r="M353" i="83"/>
  <c r="M73" i="83"/>
  <c r="M190" i="83"/>
  <c r="M105" i="83"/>
  <c r="M21" i="27"/>
  <c r="M20" i="27"/>
  <c r="M53" i="27"/>
  <c r="K128" i="27" s="1"/>
  <c r="J6" i="4" s="1"/>
  <c r="M43" i="27"/>
  <c r="M52" i="27"/>
  <c r="M18" i="27"/>
  <c r="M81" i="78"/>
  <c r="M58" i="78"/>
  <c r="M62" i="78"/>
  <c r="M21" i="78"/>
  <c r="M34" i="78"/>
  <c r="M18" i="78"/>
  <c r="D47" i="33"/>
  <c r="A47" i="33"/>
  <c r="A48" i="33"/>
  <c r="A49" i="33"/>
  <c r="M78" i="83"/>
  <c r="M86" i="83"/>
  <c r="M62" i="83"/>
  <c r="M60" i="83"/>
  <c r="M93" i="89"/>
  <c r="M92" i="89"/>
  <c r="M91" i="89"/>
  <c r="M90" i="89"/>
  <c r="M89" i="89"/>
  <c r="M88" i="89"/>
  <c r="M87" i="89"/>
  <c r="M26" i="81"/>
  <c r="K43" i="81" s="1"/>
  <c r="J136" i="4" s="1"/>
  <c r="M25" i="81"/>
  <c r="M6" i="81"/>
  <c r="M30" i="18"/>
  <c r="M29" i="18"/>
  <c r="M28" i="18"/>
  <c r="M27" i="18"/>
  <c r="M51" i="27"/>
  <c r="M69" i="78"/>
  <c r="M33" i="78"/>
  <c r="M68" i="78"/>
  <c r="M80" i="78"/>
  <c r="M82" i="89"/>
  <c r="M86" i="89"/>
  <c r="M85" i="89"/>
  <c r="M84" i="89"/>
  <c r="M83" i="89"/>
  <c r="M50" i="27"/>
  <c r="M42" i="27"/>
  <c r="M16" i="27"/>
  <c r="M13" i="27"/>
  <c r="M11" i="27"/>
  <c r="M41" i="27"/>
  <c r="M330" i="83"/>
  <c r="M189" i="83"/>
  <c r="M104" i="83"/>
  <c r="M352" i="83"/>
  <c r="M71" i="83"/>
  <c r="M103" i="83"/>
  <c r="M93" i="83"/>
  <c r="M120" i="83"/>
  <c r="M258" i="83"/>
  <c r="M58" i="83"/>
  <c r="M59" i="83"/>
  <c r="D48" i="33"/>
  <c r="BF48" i="33" s="1"/>
  <c r="BG48" i="33" s="1"/>
  <c r="D49" i="33"/>
  <c r="BF49" i="33" s="1"/>
  <c r="BG49" i="33" s="1"/>
  <c r="M234" i="83"/>
  <c r="M119" i="83"/>
  <c r="M70" i="83"/>
  <c r="M61" i="83"/>
  <c r="M188" i="83"/>
  <c r="M57" i="83"/>
  <c r="M53" i="83"/>
  <c r="M63" i="83"/>
  <c r="M72" i="83"/>
  <c r="M118" i="83"/>
  <c r="M257" i="83"/>
  <c r="M56" i="83"/>
  <c r="M52" i="83"/>
  <c r="M69" i="83"/>
  <c r="M187" i="83"/>
  <c r="M102" i="83"/>
  <c r="M81" i="89"/>
  <c r="BF46" i="33" l="1"/>
  <c r="BG46" i="33" s="1"/>
  <c r="L243" i="58"/>
  <c r="M243" i="58" s="1"/>
  <c r="BF47" i="33"/>
  <c r="BG47" i="33" s="1"/>
  <c r="L242" i="58"/>
  <c r="M242" i="58" s="1"/>
  <c r="L23" i="107"/>
  <c r="L27" i="16"/>
  <c r="M27" i="16" s="1"/>
  <c r="L25" i="16"/>
  <c r="M25" i="16" s="1"/>
  <c r="L172" i="66"/>
  <c r="L161" i="42"/>
  <c r="K125" i="27"/>
  <c r="L41" i="80"/>
  <c r="M41" i="80" s="1"/>
  <c r="K127" i="27"/>
  <c r="L132" i="27"/>
  <c r="K10" i="4" s="1"/>
  <c r="J128" i="27"/>
  <c r="I6" i="4" s="1"/>
  <c r="K126" i="27"/>
  <c r="J4" i="4" s="1"/>
  <c r="M241" i="83"/>
  <c r="L63" i="91"/>
  <c r="M63" i="91" s="1"/>
  <c r="K72" i="91" s="1"/>
  <c r="J193" i="78"/>
  <c r="J116" i="70"/>
  <c r="L76" i="27"/>
  <c r="M76" i="27" s="1"/>
  <c r="K129" i="27" s="1"/>
  <c r="J7" i="4" s="1"/>
  <c r="I46" i="4"/>
  <c r="J46" i="4"/>
  <c r="R46" i="4" s="1"/>
  <c r="S46" i="4" s="1"/>
  <c r="J49" i="92"/>
  <c r="I172" i="4" s="1"/>
  <c r="J172" i="4"/>
  <c r="J48" i="92"/>
  <c r="I171" i="4" s="1"/>
  <c r="J171" i="4"/>
  <c r="J175" i="4"/>
  <c r="K150" i="27"/>
  <c r="R138" i="4"/>
  <c r="S138" i="4" s="1"/>
  <c r="J43" i="81"/>
  <c r="I136" i="4" s="1"/>
  <c r="L114" i="4"/>
  <c r="L115" i="4"/>
  <c r="M75" i="89"/>
  <c r="M80" i="89"/>
  <c r="M79" i="89"/>
  <c r="M78" i="89"/>
  <c r="M76" i="89"/>
  <c r="M77" i="89"/>
  <c r="M74" i="89"/>
  <c r="M73" i="89"/>
  <c r="M72" i="89"/>
  <c r="M61" i="39"/>
  <c r="M67" i="58"/>
  <c r="M23" i="58"/>
  <c r="M22" i="58"/>
  <c r="M21" i="58"/>
  <c r="D50" i="33"/>
  <c r="BF50" i="33" s="1"/>
  <c r="BG50" i="33" s="1"/>
  <c r="A50" i="33"/>
  <c r="M48" i="42"/>
  <c r="M107" i="42"/>
  <c r="M9" i="42"/>
  <c r="M8" i="42"/>
  <c r="M7" i="42"/>
  <c r="A51" i="33"/>
  <c r="A52" i="33"/>
  <c r="A53" i="33"/>
  <c r="A54" i="33"/>
  <c r="A55" i="33"/>
  <c r="A27" i="33"/>
  <c r="A188" i="33"/>
  <c r="A189" i="33"/>
  <c r="A190" i="33"/>
  <c r="A191" i="33"/>
  <c r="A192" i="33"/>
  <c r="A193" i="33"/>
  <c r="A194" i="33"/>
  <c r="A195" i="33"/>
  <c r="A196" i="33"/>
  <c r="A197" i="33"/>
  <c r="A198" i="33"/>
  <c r="A204" i="33"/>
  <c r="A205" i="33"/>
  <c r="A206" i="33"/>
  <c r="A207" i="33"/>
  <c r="A208" i="33"/>
  <c r="A209" i="33"/>
  <c r="M351" i="83"/>
  <c r="M43" i="83"/>
  <c r="M143" i="83"/>
  <c r="M42" i="83"/>
  <c r="M303" i="83"/>
  <c r="M37" i="81"/>
  <c r="M5" i="81"/>
  <c r="M8" i="81"/>
  <c r="M24" i="81"/>
  <c r="M71" i="89"/>
  <c r="M70" i="89"/>
  <c r="M69" i="89"/>
  <c r="M68" i="89"/>
  <c r="M67" i="89"/>
  <c r="M29" i="70"/>
  <c r="M26" i="70"/>
  <c r="M28" i="70"/>
  <c r="M22" i="70"/>
  <c r="L28" i="93"/>
  <c r="I28" i="93"/>
  <c r="L27" i="93"/>
  <c r="I27" i="93"/>
  <c r="I26" i="93"/>
  <c r="H36" i="4"/>
  <c r="K208" i="4" l="1"/>
  <c r="M23" i="107"/>
  <c r="L208" i="4" s="1"/>
  <c r="L115" i="37"/>
  <c r="M115" i="37" s="1"/>
  <c r="K21" i="4"/>
  <c r="M172" i="66"/>
  <c r="L21" i="4" s="1"/>
  <c r="M161" i="42"/>
  <c r="L37" i="4" s="1"/>
  <c r="K37" i="4"/>
  <c r="L156" i="68"/>
  <c r="K77" i="4" s="1"/>
  <c r="M28" i="93"/>
  <c r="J127" i="27"/>
  <c r="I5" i="4" s="1"/>
  <c r="J5" i="4"/>
  <c r="M132" i="27"/>
  <c r="L10" i="4" s="1"/>
  <c r="J126" i="27"/>
  <c r="I4" i="4" s="1"/>
  <c r="J129" i="27"/>
  <c r="I7" i="4" s="1"/>
  <c r="L129" i="27"/>
  <c r="K7" i="4" s="1"/>
  <c r="L47" i="48"/>
  <c r="K130" i="27"/>
  <c r="J8" i="4" s="1"/>
  <c r="L74" i="91"/>
  <c r="M74" i="91" s="1"/>
  <c r="L196" i="78"/>
  <c r="K129" i="4" s="1"/>
  <c r="M180" i="58"/>
  <c r="J238" i="58" s="1"/>
  <c r="I175" i="4"/>
  <c r="J177" i="4"/>
  <c r="M27" i="93"/>
  <c r="M40" i="27"/>
  <c r="M6" i="27"/>
  <c r="M30" i="70"/>
  <c r="M27" i="70"/>
  <c r="M21" i="70"/>
  <c r="M19" i="70"/>
  <c r="M60" i="42"/>
  <c r="M4" i="42"/>
  <c r="M39" i="83"/>
  <c r="M20" i="58"/>
  <c r="L15" i="4" l="1"/>
  <c r="K15" i="4"/>
  <c r="M156" i="68"/>
  <c r="L77" i="4" s="1"/>
  <c r="R77" i="4" s="1"/>
  <c r="S77" i="4" s="1"/>
  <c r="M47" i="48"/>
  <c r="M129" i="27"/>
  <c r="L7" i="4" s="1"/>
  <c r="J130" i="27"/>
  <c r="I8" i="4" s="1"/>
  <c r="R37" i="4"/>
  <c r="S37" i="4" s="1"/>
  <c r="S17" i="4"/>
  <c r="M196" i="78"/>
  <c r="I177" i="4"/>
  <c r="M26" i="18"/>
  <c r="M25" i="18"/>
  <c r="M42" i="18"/>
  <c r="M32" i="18"/>
  <c r="M31" i="18"/>
  <c r="M41" i="18"/>
  <c r="M66" i="89"/>
  <c r="M62" i="89"/>
  <c r="M16" i="19"/>
  <c r="M15" i="19"/>
  <c r="M41" i="83"/>
  <c r="M30" i="83"/>
  <c r="M51" i="83"/>
  <c r="M302" i="83"/>
  <c r="M54" i="83"/>
  <c r="M40" i="83"/>
  <c r="M7" i="66"/>
  <c r="M14" i="19"/>
  <c r="M64" i="89"/>
  <c r="M65" i="89"/>
  <c r="M61" i="89"/>
  <c r="M60" i="89"/>
  <c r="R78" i="4" l="1"/>
  <c r="S78" i="4" s="1"/>
  <c r="L129" i="4"/>
  <c r="R129" i="4" s="1"/>
  <c r="S129" i="4" s="1"/>
  <c r="R7" i="4"/>
  <c r="S7" i="4" s="1"/>
  <c r="M12" i="58"/>
  <c r="M9" i="58"/>
  <c r="M17" i="58"/>
  <c r="M10" i="88"/>
  <c r="M9" i="88"/>
  <c r="M8" i="88"/>
  <c r="M7" i="88"/>
  <c r="M6" i="88"/>
  <c r="M5" i="88"/>
  <c r="M4" i="88"/>
  <c r="K16" i="88" s="1"/>
  <c r="L17" i="88"/>
  <c r="K153" i="4" s="1"/>
  <c r="K17" i="88"/>
  <c r="J153" i="4" s="1"/>
  <c r="I17" i="88"/>
  <c r="H153" i="4" s="1"/>
  <c r="L16" i="88"/>
  <c r="I16" i="88"/>
  <c r="M29" i="83"/>
  <c r="M20" i="83"/>
  <c r="M50" i="83"/>
  <c r="M19" i="58"/>
  <c r="M18" i="58"/>
  <c r="M8" i="58"/>
  <c r="M65" i="78"/>
  <c r="M32" i="78"/>
  <c r="M60" i="78"/>
  <c r="M15" i="78"/>
  <c r="M23" i="92"/>
  <c r="M20" i="92"/>
  <c r="M12" i="92"/>
  <c r="K47" i="92" l="1"/>
  <c r="J47" i="92" s="1"/>
  <c r="I170" i="4" s="1"/>
  <c r="K46" i="92"/>
  <c r="J17" i="88"/>
  <c r="I153" i="4" s="1"/>
  <c r="M16" i="88"/>
  <c r="J16" i="88"/>
  <c r="M17" i="88"/>
  <c r="L153" i="4" s="1"/>
  <c r="J170" i="4" l="1"/>
  <c r="J46" i="92"/>
  <c r="I169" i="4" s="1"/>
  <c r="J169" i="4"/>
  <c r="M59" i="42"/>
  <c r="M15" i="58"/>
  <c r="M63" i="89" l="1"/>
  <c r="M59" i="89"/>
  <c r="M58" i="89"/>
  <c r="M57" i="89"/>
  <c r="M56" i="89"/>
  <c r="M55" i="89"/>
  <c r="M54" i="89"/>
  <c r="M53" i="89"/>
  <c r="M52" i="89"/>
  <c r="M59" i="78"/>
  <c r="M11" i="81"/>
  <c r="M10" i="81"/>
  <c r="M23" i="81"/>
  <c r="M22" i="81"/>
  <c r="M4" i="81"/>
  <c r="R137" i="4" l="1"/>
  <c r="S137" i="4" s="1"/>
  <c r="M49" i="89" l="1"/>
  <c r="M48" i="89"/>
  <c r="M47" i="89"/>
  <c r="M46" i="89"/>
  <c r="M58" i="18" l="1"/>
  <c r="M48" i="18"/>
  <c r="M44" i="18"/>
  <c r="M35" i="18"/>
  <c r="M7" i="70"/>
  <c r="M6" i="70"/>
  <c r="M5" i="70"/>
  <c r="M301" i="83" l="1"/>
  <c r="M28" i="83"/>
  <c r="M19" i="83"/>
  <c r="M38" i="83"/>
  <c r="M21" i="93"/>
  <c r="M20" i="93"/>
  <c r="M19" i="93"/>
  <c r="M14" i="93"/>
  <c r="M13" i="93"/>
  <c r="R60" i="4" l="1"/>
  <c r="S60" i="4" s="1"/>
  <c r="M52" i="18"/>
  <c r="M47" i="18"/>
  <c r="M50" i="18"/>
  <c r="M38" i="18"/>
  <c r="M46" i="18"/>
  <c r="M51" i="89"/>
  <c r="M50" i="89"/>
  <c r="M45" i="89"/>
  <c r="M44" i="89"/>
  <c r="M43" i="89"/>
  <c r="M40" i="89"/>
  <c r="M39" i="89"/>
  <c r="M38" i="89"/>
  <c r="M13" i="91"/>
  <c r="M12" i="91"/>
  <c r="M28" i="91"/>
  <c r="M13" i="19"/>
  <c r="M22" i="19"/>
  <c r="M7" i="19"/>
  <c r="M5" i="19"/>
  <c r="M31" i="78"/>
  <c r="M30" i="78"/>
  <c r="M20" i="78"/>
  <c r="M12" i="78"/>
  <c r="M19" i="78"/>
  <c r="M14" i="78"/>
  <c r="M29" i="78"/>
  <c r="J82" i="18" l="1"/>
  <c r="M16" i="58"/>
  <c r="M28" i="78" l="1"/>
  <c r="M13" i="78"/>
  <c r="M9" i="78"/>
  <c r="M8" i="78"/>
  <c r="M19" i="92"/>
  <c r="K45" i="92" s="1"/>
  <c r="M13" i="92"/>
  <c r="M11" i="92"/>
  <c r="J45" i="92" l="1"/>
  <c r="I168" i="4" s="1"/>
  <c r="J168" i="4"/>
  <c r="M19" i="27"/>
  <c r="M39" i="27"/>
  <c r="M38" i="27"/>
  <c r="M10" i="27"/>
  <c r="M8" i="27"/>
  <c r="M55" i="83"/>
  <c r="M255" i="83"/>
  <c r="M186" i="83"/>
  <c r="M92" i="83"/>
  <c r="M101" i="83"/>
  <c r="M27" i="83"/>
  <c r="M18" i="83"/>
  <c r="M10" i="83"/>
  <c r="M27" i="91"/>
  <c r="M11" i="91"/>
  <c r="M26" i="91"/>
  <c r="M18" i="93"/>
  <c r="K28" i="93" s="1"/>
  <c r="J28" i="93" s="1"/>
  <c r="M17" i="93"/>
  <c r="K27" i="93" s="1"/>
  <c r="J27" i="93" s="1"/>
  <c r="M22" i="93"/>
  <c r="M8" i="93"/>
  <c r="M10" i="93"/>
  <c r="M15" i="93"/>
  <c r="X15" i="93"/>
  <c r="M36" i="89" l="1"/>
  <c r="M42" i="89"/>
  <c r="L46" i="48"/>
  <c r="M46" i="48" s="1"/>
  <c r="M8" i="48"/>
  <c r="M7" i="48"/>
  <c r="M21" i="81" l="1"/>
  <c r="K42" i="81" s="1"/>
  <c r="J135" i="4" s="1"/>
  <c r="R136" i="4" l="1"/>
  <c r="S136" i="4" s="1"/>
  <c r="J42" i="81"/>
  <c r="I135" i="4" s="1"/>
  <c r="M27" i="78"/>
  <c r="M12" i="66"/>
  <c r="M6" i="66"/>
  <c r="M37" i="89"/>
  <c r="M35" i="89"/>
  <c r="M41" i="89"/>
  <c r="M34" i="89"/>
  <c r="M33" i="89"/>
  <c r="L72" i="91"/>
  <c r="M5" i="91"/>
  <c r="M8" i="91"/>
  <c r="M24" i="91"/>
  <c r="M23" i="91"/>
  <c r="M10" i="91"/>
  <c r="M22" i="91"/>
  <c r="M21" i="91"/>
  <c r="M20" i="91"/>
  <c r="M5" i="93"/>
  <c r="M49" i="83" l="1"/>
  <c r="M37" i="83"/>
  <c r="M91" i="83"/>
  <c r="M100" i="83"/>
  <c r="M117" i="83"/>
  <c r="M254" i="83"/>
  <c r="M26" i="83"/>
  <c r="M9" i="83"/>
  <c r="M36" i="83"/>
  <c r="D51" i="33" l="1"/>
  <c r="BF51" i="33" s="1"/>
  <c r="BG51" i="33" s="1"/>
  <c r="M152" i="83"/>
  <c r="M329" i="83"/>
  <c r="M90" i="83"/>
  <c r="M99" i="83"/>
  <c r="M142" i="83"/>
  <c r="M25" i="83"/>
  <c r="M17" i="83"/>
  <c r="M35" i="83"/>
  <c r="M20" i="81"/>
  <c r="M57" i="78"/>
  <c r="M32" i="89"/>
  <c r="M31" i="89"/>
  <c r="M29" i="89"/>
  <c r="M28" i="89"/>
  <c r="L176" i="66" l="1"/>
  <c r="L119" i="52"/>
  <c r="M8" i="83"/>
  <c r="M48" i="83"/>
  <c r="M34" i="83"/>
  <c r="M141" i="83"/>
  <c r="M16" i="83"/>
  <c r="M253" i="83"/>
  <c r="K25" i="4" l="1"/>
  <c r="M176" i="66"/>
  <c r="L25" i="4" s="1"/>
  <c r="M119" i="52"/>
  <c r="L99" i="4" s="1"/>
  <c r="K99" i="4"/>
  <c r="M21" i="19"/>
  <c r="M30" i="89" l="1"/>
  <c r="M27" i="89"/>
  <c r="M25" i="89"/>
  <c r="M24" i="89"/>
  <c r="M11" i="78" l="1"/>
  <c r="G45" i="4" l="1"/>
  <c r="F45" i="4"/>
  <c r="E45" i="4"/>
  <c r="D45" i="4"/>
  <c r="M60" i="39"/>
  <c r="M11" i="39"/>
  <c r="M59" i="39"/>
  <c r="M4" i="39"/>
  <c r="M10" i="39"/>
  <c r="M58" i="39"/>
  <c r="M3" i="39"/>
  <c r="K123" i="4"/>
  <c r="H123" i="4"/>
  <c r="L123" i="4" l="1"/>
  <c r="M17" i="27"/>
  <c r="Q4433" i="94"/>
  <c r="R4421" i="94"/>
  <c r="R4433" i="94" l="1"/>
  <c r="E5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4" i="94"/>
  <c r="M26" i="89"/>
  <c r="M39" i="18" l="1"/>
  <c r="M24" i="18"/>
  <c r="M40" i="18"/>
  <c r="M37" i="18"/>
  <c r="K45" i="4"/>
  <c r="M43" i="18"/>
  <c r="M45" i="18"/>
  <c r="M23" i="18"/>
  <c r="M20" i="18"/>
  <c r="H45" i="4" l="1"/>
  <c r="L45" i="4"/>
  <c r="M98" i="83" l="1"/>
  <c r="M328" i="83"/>
  <c r="M116" i="83"/>
  <c r="M97" i="83"/>
  <c r="M327" i="83"/>
  <c r="M68" i="83"/>
  <c r="M24" i="83"/>
  <c r="M47" i="83"/>
  <c r="M33" i="83"/>
  <c r="D52" i="33" l="1"/>
  <c r="BF52" i="33" s="1"/>
  <c r="BG52" i="33" s="1"/>
  <c r="D54" i="33"/>
  <c r="BF54" i="33" s="1"/>
  <c r="BG54" i="33" s="1"/>
  <c r="D53" i="33"/>
  <c r="BF53" i="33" s="1"/>
  <c r="BG53" i="33" s="1"/>
  <c r="D61" i="33"/>
  <c r="BF61" i="33" s="1"/>
  <c r="BG61" i="33" s="1"/>
  <c r="D55" i="33"/>
  <c r="D58" i="33"/>
  <c r="BF58" i="33" s="1"/>
  <c r="BG58" i="33" s="1"/>
  <c r="D56" i="33"/>
  <c r="BF56" i="33" s="1"/>
  <c r="BG56" i="33" s="1"/>
  <c r="D27" i="33"/>
  <c r="BF27" i="33" s="1"/>
  <c r="BG27" i="33" s="1"/>
  <c r="D57" i="33"/>
  <c r="D59" i="33"/>
  <c r="BF59" i="33" s="1"/>
  <c r="BG59" i="33" s="1"/>
  <c r="D60" i="33"/>
  <c r="BF60" i="33" s="1"/>
  <c r="BG60" i="33" s="1"/>
  <c r="BF55" i="33" l="1"/>
  <c r="BG55" i="33" s="1"/>
  <c r="L244" i="58"/>
  <c r="M244" i="58" s="1"/>
  <c r="L62" i="56"/>
  <c r="M62" i="56" s="1"/>
  <c r="L239" i="58"/>
  <c r="M239" i="58" s="1"/>
  <c r="L22" i="107"/>
  <c r="K207" i="4" s="1"/>
  <c r="BF57" i="33"/>
  <c r="BG57" i="33" s="1"/>
  <c r="L24" i="107"/>
  <c r="L20" i="107"/>
  <c r="L26" i="107"/>
  <c r="L114" i="37"/>
  <c r="M114" i="37" s="1"/>
  <c r="M121" i="37" s="1"/>
  <c r="L22" i="16"/>
  <c r="M22" i="16" s="1"/>
  <c r="L134" i="27"/>
  <c r="M134" i="27" s="1"/>
  <c r="L12" i="4" s="1"/>
  <c r="R12" i="4" s="1"/>
  <c r="S12" i="4" s="1"/>
  <c r="L32" i="16"/>
  <c r="M32" i="16" s="1"/>
  <c r="L45" i="76"/>
  <c r="L24" i="16"/>
  <c r="M24" i="16" s="1"/>
  <c r="L44" i="76"/>
  <c r="L23" i="16"/>
  <c r="M23" i="16" s="1"/>
  <c r="L28" i="16"/>
  <c r="M28" i="16" s="1"/>
  <c r="L162" i="42"/>
  <c r="L178" i="66"/>
  <c r="L174" i="66"/>
  <c r="L173" i="66"/>
  <c r="L175" i="66"/>
  <c r="L177" i="66"/>
  <c r="L16" i="17"/>
  <c r="L160" i="42"/>
  <c r="M160" i="42" s="1"/>
  <c r="L61" i="56"/>
  <c r="M61" i="56" s="1"/>
  <c r="M65" i="56" s="1"/>
  <c r="L151" i="68"/>
  <c r="K72" i="4" s="1"/>
  <c r="K107" i="4"/>
  <c r="L48" i="92"/>
  <c r="L45" i="92"/>
  <c r="L121" i="52"/>
  <c r="K101" i="4" s="1"/>
  <c r="L120" i="52"/>
  <c r="L117" i="52"/>
  <c r="L118" i="52"/>
  <c r="L116" i="70"/>
  <c r="M116" i="70" s="1"/>
  <c r="L52" i="48"/>
  <c r="L171" i="66"/>
  <c r="M171" i="66" s="1"/>
  <c r="L40" i="80"/>
  <c r="M40" i="80" s="1"/>
  <c r="L38" i="80"/>
  <c r="M38" i="80" s="1"/>
  <c r="L118" i="70"/>
  <c r="L117" i="70"/>
  <c r="M117" i="70" s="1"/>
  <c r="L130" i="27"/>
  <c r="K8" i="4" s="1"/>
  <c r="L128" i="27"/>
  <c r="K6" i="4" s="1"/>
  <c r="L126" i="27"/>
  <c r="K4" i="4" s="1"/>
  <c r="L131" i="27"/>
  <c r="K9" i="4" s="1"/>
  <c r="L127" i="27"/>
  <c r="K5" i="4" s="1"/>
  <c r="L73" i="91"/>
  <c r="M73" i="91" s="1"/>
  <c r="L76" i="91"/>
  <c r="L75" i="91"/>
  <c r="M75" i="91" s="1"/>
  <c r="L197" i="78"/>
  <c r="K130" i="4" s="1"/>
  <c r="L195" i="78"/>
  <c r="K128" i="4" s="1"/>
  <c r="L194" i="78"/>
  <c r="K127" i="4" s="1"/>
  <c r="L50" i="57"/>
  <c r="L49" i="57"/>
  <c r="L48" i="57"/>
  <c r="K91" i="4" s="1"/>
  <c r="L193" i="78"/>
  <c r="M193" i="78" s="1"/>
  <c r="L17" i="54"/>
  <c r="L16" i="54"/>
  <c r="M82" i="42"/>
  <c r="L150" i="68"/>
  <c r="K71" i="4" s="1"/>
  <c r="L49" i="92"/>
  <c r="M49" i="92" s="1"/>
  <c r="L172" i="4" s="1"/>
  <c r="R172" i="4" s="1"/>
  <c r="S172" i="4" s="1"/>
  <c r="L44" i="57"/>
  <c r="L47" i="92"/>
  <c r="K170" i="4" s="1"/>
  <c r="L46" i="92"/>
  <c r="K169" i="4" s="1"/>
  <c r="L238" i="58"/>
  <c r="M238" i="58" s="1"/>
  <c r="L84" i="39"/>
  <c r="M84" i="39" s="1"/>
  <c r="L125" i="27"/>
  <c r="M125" i="27" s="1"/>
  <c r="M36" i="18"/>
  <c r="M34" i="18"/>
  <c r="M17" i="18"/>
  <c r="M38" i="93"/>
  <c r="W45" i="93"/>
  <c r="X32" i="93" s="1"/>
  <c r="L45" i="93"/>
  <c r="M32" i="93" s="1"/>
  <c r="X38" i="93"/>
  <c r="W26" i="93"/>
  <c r="V26" i="93"/>
  <c r="T26" i="93"/>
  <c r="L26" i="93"/>
  <c r="X23" i="93"/>
  <c r="M23" i="93"/>
  <c r="X11" i="93"/>
  <c r="M11" i="93"/>
  <c r="X9" i="93"/>
  <c r="M9" i="93"/>
  <c r="X7" i="93"/>
  <c r="M7" i="93"/>
  <c r="M6" i="93"/>
  <c r="M4" i="93"/>
  <c r="M16" i="93"/>
  <c r="K26" i="93" s="1"/>
  <c r="M12" i="93"/>
  <c r="M3" i="93"/>
  <c r="M46" i="83"/>
  <c r="M140" i="83"/>
  <c r="M300" i="83"/>
  <c r="M22" i="107" l="1"/>
  <c r="L207" i="4" s="1"/>
  <c r="K211" i="4"/>
  <c r="M26" i="107"/>
  <c r="L211" i="4" s="1"/>
  <c r="R211" i="4" s="1"/>
  <c r="S211" i="4" s="1"/>
  <c r="K205" i="4"/>
  <c r="M20" i="107"/>
  <c r="K209" i="4"/>
  <c r="M24" i="107"/>
  <c r="L209" i="4" s="1"/>
  <c r="K12" i="4"/>
  <c r="K24" i="4"/>
  <c r="M175" i="66"/>
  <c r="L24" i="4" s="1"/>
  <c r="K22" i="4"/>
  <c r="M173" i="66"/>
  <c r="L22" i="4" s="1"/>
  <c r="K26" i="4"/>
  <c r="M177" i="66"/>
  <c r="L26" i="4" s="1"/>
  <c r="K23" i="4"/>
  <c r="M174" i="66"/>
  <c r="L23" i="4" s="1"/>
  <c r="R23" i="4" s="1"/>
  <c r="S23" i="4" s="1"/>
  <c r="K27" i="4"/>
  <c r="M178" i="66"/>
  <c r="L27" i="4" s="1"/>
  <c r="K38" i="4"/>
  <c r="M162" i="42"/>
  <c r="L38" i="4" s="1"/>
  <c r="M16" i="17"/>
  <c r="L181" i="4" s="1"/>
  <c r="K181" i="4"/>
  <c r="M118" i="70"/>
  <c r="L66" i="4" s="1"/>
  <c r="R66" i="4" s="1"/>
  <c r="S66" i="4" s="1"/>
  <c r="K66" i="4"/>
  <c r="K36" i="4"/>
  <c r="L105" i="4"/>
  <c r="K105" i="4"/>
  <c r="M151" i="68"/>
  <c r="L72" i="4" s="1"/>
  <c r="K168" i="4"/>
  <c r="M45" i="92"/>
  <c r="L168" i="4" s="1"/>
  <c r="R168" i="4" s="1"/>
  <c r="S168" i="4" s="1"/>
  <c r="M48" i="92"/>
  <c r="L171" i="4" s="1"/>
  <c r="R171" i="4" s="1"/>
  <c r="S171" i="4" s="1"/>
  <c r="K171" i="4"/>
  <c r="M118" i="52"/>
  <c r="L98" i="4" s="1"/>
  <c r="K98" i="4"/>
  <c r="M117" i="52"/>
  <c r="L97" i="4" s="1"/>
  <c r="K97" i="4"/>
  <c r="M120" i="52"/>
  <c r="L100" i="4" s="1"/>
  <c r="R100" i="4" s="1"/>
  <c r="S100" i="4" s="1"/>
  <c r="K100" i="4"/>
  <c r="M121" i="52"/>
  <c r="S31" i="4"/>
  <c r="S30" i="4"/>
  <c r="R67" i="4"/>
  <c r="S67" i="4" s="1"/>
  <c r="M52" i="48"/>
  <c r="M127" i="27"/>
  <c r="L5" i="4" s="1"/>
  <c r="M131" i="27"/>
  <c r="M126" i="27"/>
  <c r="L4" i="4" s="1"/>
  <c r="M128" i="27"/>
  <c r="L6" i="4" s="1"/>
  <c r="M130" i="27"/>
  <c r="L65" i="4"/>
  <c r="R65" i="4" s="1"/>
  <c r="S65" i="4" s="1"/>
  <c r="K65" i="4"/>
  <c r="M49" i="57"/>
  <c r="L92" i="4" s="1"/>
  <c r="R92" i="4" s="1"/>
  <c r="S92" i="4" s="1"/>
  <c r="K92" i="4"/>
  <c r="M76" i="91"/>
  <c r="L178" i="4" s="1"/>
  <c r="R178" i="4" s="1"/>
  <c r="S178" i="4" s="1"/>
  <c r="K178" i="4"/>
  <c r="M50" i="57"/>
  <c r="L93" i="4" s="1"/>
  <c r="R93" i="4" s="1"/>
  <c r="S93" i="4" s="1"/>
  <c r="K93" i="4"/>
  <c r="M197" i="78"/>
  <c r="M194" i="78"/>
  <c r="L127" i="4" s="1"/>
  <c r="M195" i="78"/>
  <c r="L128" i="4" s="1"/>
  <c r="R10" i="4"/>
  <c r="S10" i="4" s="1"/>
  <c r="M48" i="57"/>
  <c r="R51" i="4"/>
  <c r="S51" i="4" s="1"/>
  <c r="M16" i="54"/>
  <c r="L186" i="4" s="1"/>
  <c r="K186" i="4"/>
  <c r="M17" i="54"/>
  <c r="L187" i="4" s="1"/>
  <c r="K187" i="4"/>
  <c r="L145" i="4"/>
  <c r="R145" i="4" s="1"/>
  <c r="S145" i="4" s="1"/>
  <c r="K145" i="4"/>
  <c r="L144" i="4"/>
  <c r="R144" i="4" s="1"/>
  <c r="S144" i="4" s="1"/>
  <c r="K144" i="4"/>
  <c r="M150" i="68"/>
  <c r="L71" i="4" s="1"/>
  <c r="R99" i="4"/>
  <c r="S99" i="4" s="1"/>
  <c r="K172" i="4"/>
  <c r="K176" i="4"/>
  <c r="K175" i="4"/>
  <c r="M47" i="92"/>
  <c r="L170" i="4" s="1"/>
  <c r="R170" i="4" s="1"/>
  <c r="S170" i="4" s="1"/>
  <c r="M46" i="92"/>
  <c r="L169" i="4" s="1"/>
  <c r="R169" i="4" s="1"/>
  <c r="S169" i="4" s="1"/>
  <c r="K47" i="4"/>
  <c r="L47" i="4"/>
  <c r="R47" i="4" s="1"/>
  <c r="S47" i="4" s="1"/>
  <c r="K177" i="4"/>
  <c r="M63" i="80"/>
  <c r="L36" i="4"/>
  <c r="R50" i="4"/>
  <c r="S50" i="4" s="1"/>
  <c r="M24" i="93"/>
  <c r="M33" i="93" s="1"/>
  <c r="M26" i="93"/>
  <c r="U26" i="93"/>
  <c r="X24" i="93"/>
  <c r="X33" i="93" s="1"/>
  <c r="X26" i="93"/>
  <c r="X31" i="93" s="1"/>
  <c r="L205" i="4" l="1"/>
  <c r="M29" i="107"/>
  <c r="M32" i="107" s="1"/>
  <c r="M33" i="107" s="1"/>
  <c r="L101" i="4"/>
  <c r="R101" i="4" s="1"/>
  <c r="S101" i="4" s="1"/>
  <c r="L107" i="4"/>
  <c r="R107" i="4" s="1"/>
  <c r="S107" i="4" s="1"/>
  <c r="L130" i="4"/>
  <c r="R130" i="4" s="1"/>
  <c r="S130" i="4" s="1"/>
  <c r="R110" i="4"/>
  <c r="S110" i="4" s="1"/>
  <c r="R22" i="4"/>
  <c r="S22" i="4" s="1"/>
  <c r="R73" i="4"/>
  <c r="S73" i="4" s="1"/>
  <c r="L8" i="4"/>
  <c r="R8" i="4" s="1"/>
  <c r="S8" i="4" s="1"/>
  <c r="L9" i="4"/>
  <c r="R9" i="4" s="1"/>
  <c r="S9" i="4" s="1"/>
  <c r="R57" i="4"/>
  <c r="S57" i="4" s="1"/>
  <c r="R21" i="4"/>
  <c r="S21" i="4" s="1"/>
  <c r="L91" i="4"/>
  <c r="R91" i="4" s="1"/>
  <c r="S91" i="4" s="1"/>
  <c r="R127" i="4"/>
  <c r="S127" i="4" s="1"/>
  <c r="R128" i="4"/>
  <c r="S128" i="4" s="1"/>
  <c r="R106" i="4"/>
  <c r="S106" i="4" s="1"/>
  <c r="R105" i="4"/>
  <c r="S105" i="4" s="1"/>
  <c r="R4" i="4"/>
  <c r="S4" i="4" s="1"/>
  <c r="R5" i="4"/>
  <c r="S5" i="4" s="1"/>
  <c r="R6" i="4"/>
  <c r="S6" i="4" s="1"/>
  <c r="M247" i="58"/>
  <c r="R72" i="4"/>
  <c r="S72" i="4" s="1"/>
  <c r="L177" i="4"/>
  <c r="R177" i="4" s="1"/>
  <c r="S177" i="4" s="1"/>
  <c r="R183" i="4"/>
  <c r="S183" i="4" s="1"/>
  <c r="L175" i="4"/>
  <c r="R175" i="4" s="1"/>
  <c r="S175" i="4" s="1"/>
  <c r="R181" i="4"/>
  <c r="S181" i="4" s="1"/>
  <c r="L176" i="4"/>
  <c r="R176" i="4" s="1"/>
  <c r="S176" i="4" s="1"/>
  <c r="R182" i="4"/>
  <c r="S182" i="4" s="1"/>
  <c r="M166" i="68"/>
  <c r="J26" i="93"/>
  <c r="X34" i="93"/>
  <c r="X35" i="93" s="1"/>
  <c r="X36" i="93" s="1"/>
  <c r="M31" i="93"/>
  <c r="M34" i="93" s="1"/>
  <c r="M35" i="93" s="1"/>
  <c r="M36" i="93" s="1"/>
  <c r="M34" i="107" l="1"/>
  <c r="D35" i="86"/>
  <c r="R205" i="4"/>
  <c r="S205" i="4" s="1"/>
  <c r="N205" i="4"/>
  <c r="O205" i="4" s="1"/>
  <c r="P205" i="4" s="1"/>
  <c r="R56" i="4"/>
  <c r="S56" i="4" s="1"/>
  <c r="N56" i="4"/>
  <c r="M23" i="89"/>
  <c r="M22" i="89"/>
  <c r="M21" i="89"/>
  <c r="M20" i="89"/>
  <c r="M19" i="89"/>
  <c r="M17" i="89"/>
  <c r="M5" i="89"/>
  <c r="M79" i="18"/>
  <c r="M49" i="18"/>
  <c r="M22" i="18"/>
  <c r="M12" i="18"/>
  <c r="M11" i="18"/>
  <c r="M19" i="91" l="1"/>
  <c r="M4" i="91"/>
  <c r="M7" i="91"/>
  <c r="M6" i="91"/>
  <c r="M3" i="91"/>
  <c r="M18" i="91"/>
  <c r="G64" i="4" l="1"/>
  <c r="F64" i="4"/>
  <c r="E64" i="4"/>
  <c r="D64" i="4"/>
  <c r="K122" i="4"/>
  <c r="I45" i="76"/>
  <c r="H122" i="4" s="1"/>
  <c r="I44" i="76"/>
  <c r="H121" i="4" s="1"/>
  <c r="M17" i="78"/>
  <c r="M49" i="78"/>
  <c r="M7" i="78"/>
  <c r="K121" i="4" l="1"/>
  <c r="M45" i="76"/>
  <c r="L122" i="4" s="1"/>
  <c r="M44" i="76"/>
  <c r="L121" i="4" s="1"/>
  <c r="M15" i="89"/>
  <c r="M13" i="89"/>
  <c r="M11" i="89"/>
  <c r="M9" i="89"/>
  <c r="M7" i="89"/>
  <c r="M4" i="89"/>
  <c r="I20" i="16"/>
  <c r="H195" i="4" s="1"/>
  <c r="L20" i="16"/>
  <c r="K195" i="4" s="1"/>
  <c r="I21" i="16"/>
  <c r="L21" i="16"/>
  <c r="M21" i="16" l="1"/>
  <c r="M20" i="16"/>
  <c r="L195" i="4" s="1"/>
  <c r="M20" i="70"/>
  <c r="M24" i="70"/>
  <c r="M17" i="70"/>
  <c r="M15" i="70"/>
  <c r="M13" i="70"/>
  <c r="M11" i="70"/>
  <c r="M299" i="83"/>
  <c r="M139" i="83"/>
  <c r="M14" i="83"/>
  <c r="M298" i="83"/>
  <c r="M138" i="83"/>
  <c r="M115" i="83"/>
  <c r="M13" i="83"/>
  <c r="M7" i="58"/>
  <c r="M13" i="58"/>
  <c r="M6" i="58"/>
  <c r="M11" i="58"/>
  <c r="M10" i="58"/>
  <c r="M5" i="58"/>
  <c r="M4" i="58"/>
  <c r="M35" i="16" l="1"/>
  <c r="K120" i="4"/>
  <c r="I43" i="76"/>
  <c r="H120" i="4" s="1"/>
  <c r="K119" i="4"/>
  <c r="I42" i="76"/>
  <c r="H119" i="4" s="1"/>
  <c r="M9" i="76"/>
  <c r="M3" i="76"/>
  <c r="M8" i="76"/>
  <c r="M6" i="76"/>
  <c r="K44" i="76" s="1"/>
  <c r="J121" i="4" s="1"/>
  <c r="R121" i="4" s="1"/>
  <c r="S121" i="4" s="1"/>
  <c r="M13" i="76"/>
  <c r="K43" i="76" s="1"/>
  <c r="J120" i="4" s="1"/>
  <c r="M12" i="76"/>
  <c r="K45" i="76" l="1"/>
  <c r="J122" i="4" s="1"/>
  <c r="R122" i="4" s="1"/>
  <c r="S122" i="4" s="1"/>
  <c r="J44" i="76"/>
  <c r="I121" i="4" s="1"/>
  <c r="J43" i="76"/>
  <c r="I120" i="4" s="1"/>
  <c r="M42" i="76"/>
  <c r="L119" i="4" s="1"/>
  <c r="M43" i="76"/>
  <c r="L120" i="4" s="1"/>
  <c r="R120" i="4" s="1"/>
  <c r="S120" i="4" s="1"/>
  <c r="M7" i="27"/>
  <c r="M15" i="92"/>
  <c r="M10" i="92"/>
  <c r="M9" i="92"/>
  <c r="M18" i="92"/>
  <c r="K44" i="92" s="1"/>
  <c r="M5" i="92"/>
  <c r="M4" i="92"/>
  <c r="G167" i="4"/>
  <c r="F167" i="4"/>
  <c r="E167" i="4"/>
  <c r="D167" i="4"/>
  <c r="M60" i="92"/>
  <c r="W73" i="92"/>
  <c r="X54" i="92" s="1"/>
  <c r="L73" i="92"/>
  <c r="M54" i="92" s="1"/>
  <c r="X60" i="92"/>
  <c r="W44" i="92"/>
  <c r="V44" i="92"/>
  <c r="T44" i="92"/>
  <c r="X41" i="92"/>
  <c r="M41" i="92"/>
  <c r="X25" i="92"/>
  <c r="M25" i="92"/>
  <c r="X24" i="92"/>
  <c r="M24" i="92"/>
  <c r="X15" i="92"/>
  <c r="X17" i="92"/>
  <c r="M17" i="92"/>
  <c r="I19" i="71"/>
  <c r="L19" i="71"/>
  <c r="L18" i="71"/>
  <c r="K43" i="4" s="1"/>
  <c r="K18" i="71"/>
  <c r="I18" i="71"/>
  <c r="L17" i="71"/>
  <c r="K42" i="4" s="1"/>
  <c r="I17" i="71"/>
  <c r="L16" i="71"/>
  <c r="K41" i="4" s="1"/>
  <c r="K16" i="71"/>
  <c r="I16" i="71"/>
  <c r="M8" i="71"/>
  <c r="M7" i="71"/>
  <c r="K19" i="71" s="1"/>
  <c r="M6" i="71"/>
  <c r="M5" i="71"/>
  <c r="K17" i="71" s="1"/>
  <c r="M4" i="71"/>
  <c r="J19" i="71" l="1"/>
  <c r="J44" i="92"/>
  <c r="I167" i="4" s="1"/>
  <c r="J45" i="76"/>
  <c r="I122" i="4" s="1"/>
  <c r="M42" i="92"/>
  <c r="M55" i="92" s="1"/>
  <c r="M167" i="4" s="1"/>
  <c r="J16" i="71"/>
  <c r="J17" i="71"/>
  <c r="X42" i="92"/>
  <c r="X55" i="92" s="1"/>
  <c r="J18" i="71"/>
  <c r="M19" i="71"/>
  <c r="X44" i="92"/>
  <c r="X53" i="92" s="1"/>
  <c r="H167" i="4"/>
  <c r="U44" i="92"/>
  <c r="M17" i="71"/>
  <c r="L42" i="4" s="1"/>
  <c r="R42" i="4" s="1"/>
  <c r="S42" i="4" s="1"/>
  <c r="M18" i="71"/>
  <c r="L43" i="4" s="1"/>
  <c r="R43" i="4" s="1"/>
  <c r="S43" i="4" s="1"/>
  <c r="M16" i="71"/>
  <c r="L41" i="4" s="1"/>
  <c r="R41" i="4" s="1"/>
  <c r="S41" i="4" s="1"/>
  <c r="M3" i="81"/>
  <c r="M16" i="81"/>
  <c r="M23" i="83"/>
  <c r="M15" i="83"/>
  <c r="M7" i="83"/>
  <c r="M297" i="83"/>
  <c r="M114" i="83"/>
  <c r="M252" i="83"/>
  <c r="M6" i="83"/>
  <c r="R221" i="4" l="1"/>
  <c r="S221" i="4" s="1"/>
  <c r="J167" i="4"/>
  <c r="X56" i="92"/>
  <c r="X57" i="92" s="1"/>
  <c r="X58" i="92" s="1"/>
  <c r="M53" i="92"/>
  <c r="M56" i="92" s="1"/>
  <c r="M57" i="92" s="1"/>
  <c r="D28" i="86" s="1"/>
  <c r="M21" i="18"/>
  <c r="M48" i="78"/>
  <c r="M16" i="78"/>
  <c r="M23" i="78"/>
  <c r="M6" i="78"/>
  <c r="M5" i="78"/>
  <c r="M4" i="78"/>
  <c r="M25" i="70"/>
  <c r="M45" i="70"/>
  <c r="M18" i="70"/>
  <c r="M23" i="70"/>
  <c r="M16" i="70"/>
  <c r="M18" i="89"/>
  <c r="M16" i="89"/>
  <c r="M14" i="89"/>
  <c r="M12" i="89"/>
  <c r="M10" i="89"/>
  <c r="M8" i="89"/>
  <c r="M626" i="89"/>
  <c r="W633" i="89"/>
  <c r="X620" i="89" s="1"/>
  <c r="L633" i="89"/>
  <c r="M620" i="89" s="1"/>
  <c r="X626" i="89"/>
  <c r="X224" i="89"/>
  <c r="X23" i="89"/>
  <c r="X14" i="89"/>
  <c r="X6" i="89"/>
  <c r="M6" i="89"/>
  <c r="X3" i="89"/>
  <c r="M3" i="89"/>
  <c r="M58" i="92" l="1"/>
  <c r="R167" i="4"/>
  <c r="S167" i="4" s="1"/>
  <c r="N167" i="4"/>
  <c r="O167" i="4" s="1"/>
  <c r="X608" i="89"/>
  <c r="X621" i="89" s="1"/>
  <c r="L546" i="83"/>
  <c r="K213" i="4" s="1"/>
  <c r="X619" i="89"/>
  <c r="X622" i="89" l="1"/>
  <c r="X623" i="89" s="1"/>
  <c r="X624" i="89" s="1"/>
  <c r="M12" i="42"/>
  <c r="M106" i="42"/>
  <c r="K160" i="42" s="1"/>
  <c r="J160" i="42" s="1"/>
  <c r="M11" i="42"/>
  <c r="M10" i="42"/>
  <c r="M3" i="42"/>
  <c r="M58" i="42"/>
  <c r="M6" i="42"/>
  <c r="M5" i="42"/>
  <c r="M326" i="83"/>
  <c r="M5" i="83"/>
  <c r="M325" i="83"/>
  <c r="M67" i="83"/>
  <c r="M137" i="83"/>
  <c r="M185" i="83"/>
  <c r="M12" i="83"/>
  <c r="M4" i="70"/>
  <c r="M86" i="91"/>
  <c r="G174" i="4"/>
  <c r="F174" i="4"/>
  <c r="E174" i="4"/>
  <c r="D174" i="4"/>
  <c r="W93" i="91"/>
  <c r="X80" i="91" s="1"/>
  <c r="L93" i="91"/>
  <c r="M80" i="91" s="1"/>
  <c r="X86" i="91"/>
  <c r="W72" i="91"/>
  <c r="V72" i="91"/>
  <c r="T72" i="91"/>
  <c r="K174" i="4"/>
  <c r="X69" i="91"/>
  <c r="X9" i="91"/>
  <c r="M9" i="91"/>
  <c r="X25" i="91"/>
  <c r="M25" i="91"/>
  <c r="X19" i="91"/>
  <c r="X17" i="91"/>
  <c r="M17" i="91"/>
  <c r="M70" i="91" l="1"/>
  <c r="R217" i="4"/>
  <c r="S217" i="4" s="1"/>
  <c r="J36" i="4"/>
  <c r="X70" i="91"/>
  <c r="X81" i="91" s="1"/>
  <c r="U72" i="91"/>
  <c r="X72" i="91"/>
  <c r="X79" i="91" s="1"/>
  <c r="M10" i="79"/>
  <c r="M9" i="79"/>
  <c r="M8" i="79"/>
  <c r="M7" i="79"/>
  <c r="M6" i="79"/>
  <c r="M5" i="79"/>
  <c r="K17" i="79" s="1"/>
  <c r="J17" i="79" s="1"/>
  <c r="M4" i="79"/>
  <c r="K16" i="79" s="1"/>
  <c r="J16" i="79" s="1"/>
  <c r="L111" i="18"/>
  <c r="I111" i="18"/>
  <c r="M13" i="18"/>
  <c r="K111" i="18" s="1"/>
  <c r="M19" i="18"/>
  <c r="M9" i="27"/>
  <c r="M14" i="27"/>
  <c r="R36" i="4" l="1"/>
  <c r="S36" i="4" s="1"/>
  <c r="I36" i="4"/>
  <c r="J174" i="4"/>
  <c r="M81" i="91"/>
  <c r="J111" i="18"/>
  <c r="X82" i="91"/>
  <c r="X83" i="91" s="1"/>
  <c r="X84" i="91" s="1"/>
  <c r="M111" i="18"/>
  <c r="M184" i="83"/>
  <c r="M136" i="83"/>
  <c r="M66" i="83"/>
  <c r="M151" i="83"/>
  <c r="M45" i="83"/>
  <c r="M174" i="4" l="1"/>
  <c r="R1" i="4"/>
  <c r="D48" i="76" l="1"/>
  <c r="D49" i="76"/>
  <c r="D198" i="78"/>
  <c r="D579" i="89"/>
  <c r="D163" i="68"/>
  <c r="D25" i="107"/>
  <c r="D27" i="107"/>
  <c r="D26" i="107"/>
  <c r="D24" i="107"/>
  <c r="D22" i="107"/>
  <c r="D21" i="107"/>
  <c r="D23" i="107"/>
  <c r="D20" i="107"/>
  <c r="D16" i="69"/>
  <c r="D570" i="83"/>
  <c r="D565" i="83"/>
  <c r="D574" i="83"/>
  <c r="D573" i="83"/>
  <c r="D569" i="83"/>
  <c r="D560" i="83"/>
  <c r="D568" i="83"/>
  <c r="D564" i="83"/>
  <c r="D563" i="83"/>
  <c r="D572" i="83"/>
  <c r="D567" i="83"/>
  <c r="D571" i="83"/>
  <c r="D566" i="83"/>
  <c r="D562" i="83"/>
  <c r="D559" i="83"/>
  <c r="D561" i="83"/>
  <c r="D114" i="37"/>
  <c r="D119" i="37"/>
  <c r="D115" i="37"/>
  <c r="D116" i="37"/>
  <c r="D117" i="37"/>
  <c r="D118" i="37"/>
  <c r="D617" i="89"/>
  <c r="D616" i="89"/>
  <c r="D615" i="89"/>
  <c r="O546" i="83"/>
  <c r="D160" i="68"/>
  <c r="D161" i="68"/>
  <c r="D136" i="27"/>
  <c r="D135" i="27"/>
  <c r="D159" i="68"/>
  <c r="D158" i="68"/>
  <c r="D24" i="104"/>
  <c r="D23" i="104"/>
  <c r="D29" i="16"/>
  <c r="D22" i="16"/>
  <c r="D28" i="16"/>
  <c r="D32" i="16"/>
  <c r="D27" i="16"/>
  <c r="D31" i="16"/>
  <c r="D26" i="16"/>
  <c r="D30" i="16"/>
  <c r="D25" i="16"/>
  <c r="D24" i="16"/>
  <c r="D23" i="16"/>
  <c r="D177" i="66"/>
  <c r="D176" i="66"/>
  <c r="D162" i="42"/>
  <c r="D178" i="66"/>
  <c r="D47" i="76"/>
  <c r="D157" i="68"/>
  <c r="D16" i="17"/>
  <c r="D16" i="79"/>
  <c r="D5" i="79"/>
  <c r="D4" i="79"/>
  <c r="D3" i="79"/>
  <c r="D17" i="79"/>
  <c r="D161" i="42"/>
  <c r="D17" i="102"/>
  <c r="D120" i="70"/>
  <c r="D119" i="70"/>
  <c r="D155" i="68"/>
  <c r="D614" i="89"/>
  <c r="D22" i="104"/>
  <c r="D15" i="105"/>
  <c r="D21" i="104"/>
  <c r="D16" i="105"/>
  <c r="D16" i="103"/>
  <c r="D15" i="103"/>
  <c r="D15" i="102"/>
  <c r="D16" i="102"/>
  <c r="D122" i="52"/>
  <c r="D106" i="52"/>
  <c r="D243" i="58"/>
  <c r="D245" i="58"/>
  <c r="D244" i="58"/>
  <c r="D61" i="56"/>
  <c r="D62" i="56"/>
  <c r="D63" i="56"/>
  <c r="D529" i="89"/>
  <c r="D156" i="68"/>
  <c r="D121" i="52"/>
  <c r="D154" i="68"/>
  <c r="D88" i="39"/>
  <c r="D153" i="68"/>
  <c r="D87" i="39"/>
  <c r="D53" i="48"/>
  <c r="D54" i="48"/>
  <c r="D162" i="68"/>
  <c r="D175" i="66"/>
  <c r="D174" i="66"/>
  <c r="D52" i="48"/>
  <c r="D134" i="27"/>
  <c r="D152" i="68"/>
  <c r="D43" i="80"/>
  <c r="D44" i="80"/>
  <c r="D133" i="27"/>
  <c r="D455" i="89"/>
  <c r="D454" i="89"/>
  <c r="D453" i="89"/>
  <c r="D452" i="89"/>
  <c r="D451" i="89"/>
  <c r="D448" i="89"/>
  <c r="D447" i="89"/>
  <c r="D445" i="89"/>
  <c r="D444" i="89"/>
  <c r="D443" i="89"/>
  <c r="D613" i="89"/>
  <c r="D612" i="89"/>
  <c r="D611" i="89"/>
  <c r="D450" i="89"/>
  <c r="D446" i="89"/>
  <c r="D449" i="89"/>
  <c r="D132" i="27"/>
  <c r="D610" i="89"/>
  <c r="D50" i="48"/>
  <c r="D51" i="48"/>
  <c r="D49" i="48"/>
  <c r="D241" i="58"/>
  <c r="D242" i="58"/>
  <c r="D173" i="66"/>
  <c r="D118" i="70"/>
  <c r="D74" i="70"/>
  <c r="D48" i="48"/>
  <c r="D76" i="91"/>
  <c r="D73" i="91"/>
  <c r="D75" i="91"/>
  <c r="D74" i="91"/>
  <c r="D197" i="78"/>
  <c r="D46" i="76"/>
  <c r="D15" i="88"/>
  <c r="D196" i="78"/>
  <c r="D292" i="89"/>
  <c r="D45" i="81"/>
  <c r="D50" i="57"/>
  <c r="D49" i="57"/>
  <c r="D117" i="70"/>
  <c r="D131" i="27"/>
  <c r="D195" i="78"/>
  <c r="D84" i="18"/>
  <c r="D47" i="57"/>
  <c r="D45" i="57"/>
  <c r="D48" i="57"/>
  <c r="D46" i="57"/>
  <c r="D194" i="78"/>
  <c r="D193" i="78"/>
  <c r="D83" i="66"/>
  <c r="D119" i="52"/>
  <c r="D117" i="52"/>
  <c r="D116" i="52"/>
  <c r="D115" i="52"/>
  <c r="D118" i="52"/>
  <c r="D78" i="66"/>
  <c r="D151" i="68"/>
  <c r="D86" i="52"/>
  <c r="D116" i="70"/>
  <c r="D17" i="54"/>
  <c r="D16" i="54"/>
  <c r="D240" i="58"/>
  <c r="D42" i="80"/>
  <c r="D40" i="80"/>
  <c r="D41" i="80"/>
  <c r="D40" i="58"/>
  <c r="D150" i="68"/>
  <c r="D120" i="52"/>
  <c r="D149" i="78"/>
  <c r="D44" i="57"/>
  <c r="D72" i="52"/>
  <c r="D172" i="66"/>
  <c r="D171" i="66"/>
  <c r="D49" i="92"/>
  <c r="D48" i="92"/>
  <c r="D47" i="92"/>
  <c r="D46" i="92"/>
  <c r="D45" i="92"/>
  <c r="D44" i="92"/>
  <c r="D130" i="27"/>
  <c r="D129" i="27"/>
  <c r="D83" i="18"/>
  <c r="D82" i="18"/>
  <c r="D239" i="58"/>
  <c r="D44" i="81"/>
  <c r="D86" i="39"/>
  <c r="D85" i="39"/>
  <c r="D128" i="27"/>
  <c r="D21" i="77"/>
  <c r="D22" i="77"/>
  <c r="D84" i="39"/>
  <c r="D127" i="27"/>
  <c r="D126" i="27"/>
  <c r="D125" i="27"/>
  <c r="D238" i="58"/>
  <c r="D25" i="70"/>
  <c r="D17" i="88"/>
  <c r="D16" i="88"/>
  <c r="D43" i="81"/>
  <c r="D28" i="93"/>
  <c r="D27" i="93"/>
  <c r="D47" i="48"/>
  <c r="D72" i="91"/>
  <c r="D160" i="42"/>
  <c r="O26" i="93"/>
  <c r="D26" i="93"/>
  <c r="D44" i="76"/>
  <c r="D43" i="76"/>
  <c r="D45" i="76"/>
  <c r="D42" i="76"/>
  <c r="D20" i="16"/>
  <c r="D21" i="16"/>
  <c r="O44" i="92"/>
  <c r="D19" i="71"/>
  <c r="D18" i="71"/>
  <c r="D17" i="71"/>
  <c r="D16" i="71"/>
  <c r="O72" i="91"/>
  <c r="D111" i="18"/>
  <c r="M26" i="88" l="1"/>
  <c r="R52" i="4"/>
  <c r="S52" i="4" s="1"/>
  <c r="M88" i="18"/>
  <c r="M138" i="27"/>
  <c r="L13" i="4" s="1"/>
  <c r="R13" i="4" s="1"/>
  <c r="S13" i="4" s="1"/>
  <c r="M9" i="56"/>
  <c r="M8" i="56"/>
  <c r="M7" i="56"/>
  <c r="M6" i="56"/>
  <c r="M5" i="56"/>
  <c r="P167" i="4" l="1"/>
  <c r="M65" i="83"/>
  <c r="M183" i="83"/>
  <c r="M135" i="83"/>
  <c r="M251" i="83"/>
  <c r="M113" i="83"/>
  <c r="M22" i="83"/>
  <c r="M4" i="83"/>
  <c r="M32" i="83"/>
  <c r="L110" i="18"/>
  <c r="I110" i="18"/>
  <c r="L5" i="18"/>
  <c r="M5" i="18" s="1"/>
  <c r="M10" i="18"/>
  <c r="M8" i="18"/>
  <c r="M16" i="18"/>
  <c r="M9" i="18"/>
  <c r="M7" i="18"/>
  <c r="M15" i="18"/>
  <c r="M3" i="18"/>
  <c r="K110" i="18" l="1"/>
  <c r="M110" i="18"/>
  <c r="D110" i="18"/>
  <c r="R215" i="4" l="1"/>
  <c r="S215" i="4" s="1"/>
  <c r="R216" i="4"/>
  <c r="S216" i="4" s="1"/>
  <c r="J110" i="18"/>
  <c r="L152" i="4"/>
  <c r="K152" i="4"/>
  <c r="J152" i="4"/>
  <c r="I152" i="4"/>
  <c r="H152" i="4"/>
  <c r="G152" i="4"/>
  <c r="F152" i="4"/>
  <c r="E152" i="4"/>
  <c r="D152" i="4"/>
  <c r="G151" i="4"/>
  <c r="F151" i="4"/>
  <c r="E151" i="4"/>
  <c r="D151" i="4"/>
  <c r="L33" i="88"/>
  <c r="M20" i="88"/>
  <c r="L15" i="88"/>
  <c r="K151" i="4" s="1"/>
  <c r="M12" i="88"/>
  <c r="M11" i="88"/>
  <c r="M3" i="88"/>
  <c r="K15" i="88" s="1"/>
  <c r="J15" i="88" s="1"/>
  <c r="J151" i="4" l="1"/>
  <c r="R152" i="4"/>
  <c r="S152" i="4" s="1"/>
  <c r="R156" i="4"/>
  <c r="S156" i="4" s="1"/>
  <c r="M15" i="88"/>
  <c r="H151" i="4"/>
  <c r="M13" i="88"/>
  <c r="M21" i="88" s="1"/>
  <c r="I151" i="4"/>
  <c r="M13" i="77"/>
  <c r="K21" i="77" s="1"/>
  <c r="M5" i="77"/>
  <c r="M4" i="77"/>
  <c r="M3" i="77"/>
  <c r="M12" i="77"/>
  <c r="K20" i="77" s="1"/>
  <c r="K113" i="4"/>
  <c r="G49" i="4"/>
  <c r="F49" i="4"/>
  <c r="E49" i="4"/>
  <c r="J21" i="77" l="1"/>
  <c r="I114" i="4" s="1"/>
  <c r="J114" i="4"/>
  <c r="J20" i="77"/>
  <c r="I113" i="4" s="1"/>
  <c r="J113" i="4"/>
  <c r="R117" i="4"/>
  <c r="S117" i="4" s="1"/>
  <c r="L113" i="4"/>
  <c r="M151" i="4"/>
  <c r="M19" i="88"/>
  <c r="M22" i="88" s="1"/>
  <c r="M23" i="88" s="1"/>
  <c r="D26" i="86" s="1"/>
  <c r="L151" i="4"/>
  <c r="R151" i="4" s="1"/>
  <c r="S151" i="4" s="1"/>
  <c r="G143" i="4"/>
  <c r="F143" i="4"/>
  <c r="E143" i="4"/>
  <c r="D143" i="4"/>
  <c r="G142" i="4"/>
  <c r="F142" i="4"/>
  <c r="E142" i="4"/>
  <c r="D142" i="4"/>
  <c r="G141" i="4"/>
  <c r="F141" i="4"/>
  <c r="E141" i="4"/>
  <c r="D141" i="4"/>
  <c r="G140" i="4"/>
  <c r="F140" i="4"/>
  <c r="E140" i="4"/>
  <c r="G133" i="4"/>
  <c r="F133" i="4"/>
  <c r="E133" i="4"/>
  <c r="R113" i="4" l="1"/>
  <c r="S113" i="4" s="1"/>
  <c r="R114" i="4"/>
  <c r="S114" i="4" s="1"/>
  <c r="M24" i="88"/>
  <c r="N151" i="4"/>
  <c r="O151" i="4" s="1"/>
  <c r="M9" i="81"/>
  <c r="M15" i="81"/>
  <c r="M14" i="81"/>
  <c r="K143" i="4"/>
  <c r="K142" i="4"/>
  <c r="K141" i="4"/>
  <c r="M7" i="80"/>
  <c r="M6" i="80"/>
  <c r="M5" i="80"/>
  <c r="M4" i="80"/>
  <c r="R135" i="4" l="1"/>
  <c r="S135" i="4" s="1"/>
  <c r="P151" i="4"/>
  <c r="L141" i="4"/>
  <c r="H142" i="4"/>
  <c r="L142" i="4"/>
  <c r="H143" i="4"/>
  <c r="L143" i="4"/>
  <c r="H141" i="4"/>
  <c r="K64" i="4"/>
  <c r="H64" i="4"/>
  <c r="L8" i="70"/>
  <c r="M8" i="70" s="1"/>
  <c r="M44" i="70"/>
  <c r="M9" i="70"/>
  <c r="M3" i="70"/>
  <c r="M14" i="70"/>
  <c r="M12" i="70"/>
  <c r="R146" i="4" l="1"/>
  <c r="S146" i="4" s="1"/>
  <c r="L64" i="4"/>
  <c r="M21" i="83"/>
  <c r="M11" i="83"/>
  <c r="M44" i="83"/>
  <c r="M3" i="83"/>
  <c r="M31" i="83"/>
  <c r="M112" i="83"/>
  <c r="M122" i="70" l="1"/>
  <c r="X583" i="83"/>
  <c r="W596" i="83"/>
  <c r="X577" i="83" s="1"/>
  <c r="X227" i="83"/>
  <c r="X55" i="83"/>
  <c r="X135" i="83"/>
  <c r="X21" i="83"/>
  <c r="X250" i="83"/>
  <c r="X26" i="82"/>
  <c r="W15" i="82"/>
  <c r="V15" i="82"/>
  <c r="W33" i="82"/>
  <c r="X20" i="82" s="1"/>
  <c r="T15" i="82"/>
  <c r="X12" i="82"/>
  <c r="X11" i="82"/>
  <c r="X10" i="82"/>
  <c r="X9" i="82"/>
  <c r="X3" i="82"/>
  <c r="X56" i="81"/>
  <c r="W40" i="81"/>
  <c r="V40" i="81"/>
  <c r="W63" i="81"/>
  <c r="X50" i="81" s="1"/>
  <c r="T40" i="81"/>
  <c r="X37" i="81"/>
  <c r="X19" i="81"/>
  <c r="X18" i="81"/>
  <c r="X17" i="81"/>
  <c r="X7" i="81"/>
  <c r="X26" i="51"/>
  <c r="W15" i="51"/>
  <c r="V15" i="51"/>
  <c r="W33" i="51"/>
  <c r="X20" i="51" s="1"/>
  <c r="T15" i="51"/>
  <c r="X12" i="51"/>
  <c r="X11" i="51"/>
  <c r="X8" i="51"/>
  <c r="X4" i="51"/>
  <c r="X3" i="51"/>
  <c r="X26" i="50"/>
  <c r="W15" i="50"/>
  <c r="V15" i="50"/>
  <c r="W33" i="50"/>
  <c r="X20" i="50" s="1"/>
  <c r="T15" i="50"/>
  <c r="X12" i="50"/>
  <c r="X11" i="50"/>
  <c r="X10" i="50"/>
  <c r="X9" i="50"/>
  <c r="X8" i="50"/>
  <c r="X7" i="50"/>
  <c r="X6" i="50"/>
  <c r="X5" i="50"/>
  <c r="X4" i="50"/>
  <c r="X3" i="50"/>
  <c r="L46" i="19"/>
  <c r="K49" i="4" s="1"/>
  <c r="L15" i="54"/>
  <c r="K185" i="4" s="1"/>
  <c r="L15" i="17"/>
  <c r="K180" i="4" s="1"/>
  <c r="L159" i="42"/>
  <c r="M583" i="83"/>
  <c r="M26" i="82"/>
  <c r="M26" i="79"/>
  <c r="M53" i="80"/>
  <c r="M56" i="81"/>
  <c r="M207" i="78"/>
  <c r="M58" i="76"/>
  <c r="M33" i="77"/>
  <c r="M28" i="71"/>
  <c r="M254" i="58"/>
  <c r="M131" i="52"/>
  <c r="M59" i="57"/>
  <c r="M173" i="68"/>
  <c r="M129" i="70"/>
  <c r="M72" i="56"/>
  <c r="M26" i="51"/>
  <c r="M26" i="69"/>
  <c r="M26" i="50"/>
  <c r="M42" i="16"/>
  <c r="M57" i="19"/>
  <c r="M26" i="54"/>
  <c r="M26" i="17"/>
  <c r="M64" i="48"/>
  <c r="M96" i="18"/>
  <c r="M171" i="42"/>
  <c r="M97" i="39"/>
  <c r="M189" i="66"/>
  <c r="M128" i="37"/>
  <c r="M146" i="27"/>
  <c r="Q248" i="4"/>
  <c r="L148" i="4"/>
  <c r="K148" i="4"/>
  <c r="J148" i="4"/>
  <c r="I148" i="4"/>
  <c r="H148" i="4"/>
  <c r="G148" i="4"/>
  <c r="F148" i="4"/>
  <c r="E148" i="4"/>
  <c r="D148" i="4"/>
  <c r="G147" i="4"/>
  <c r="F147" i="4"/>
  <c r="E147" i="4"/>
  <c r="D147" i="4"/>
  <c r="D140" i="4"/>
  <c r="D133" i="4"/>
  <c r="G126" i="4"/>
  <c r="F126" i="4"/>
  <c r="E126" i="4"/>
  <c r="D126" i="4"/>
  <c r="G118" i="4"/>
  <c r="F118" i="4"/>
  <c r="E118" i="4"/>
  <c r="D118" i="4"/>
  <c r="G112" i="4"/>
  <c r="F112" i="4"/>
  <c r="E112" i="4"/>
  <c r="D112" i="4"/>
  <c r="G104" i="4"/>
  <c r="F104" i="4"/>
  <c r="E104" i="4"/>
  <c r="D104" i="4"/>
  <c r="G95" i="4"/>
  <c r="F95" i="4"/>
  <c r="E95" i="4"/>
  <c r="D95" i="4"/>
  <c r="G87" i="4"/>
  <c r="F87" i="4"/>
  <c r="E87" i="4"/>
  <c r="G61" i="4"/>
  <c r="F61" i="4"/>
  <c r="E61" i="4"/>
  <c r="D61" i="4"/>
  <c r="L55" i="4"/>
  <c r="K55" i="4"/>
  <c r="J55" i="4"/>
  <c r="I55" i="4"/>
  <c r="H55" i="4"/>
  <c r="G55" i="4"/>
  <c r="F55" i="4"/>
  <c r="E55" i="4"/>
  <c r="D55" i="4"/>
  <c r="L54" i="4"/>
  <c r="K54" i="4"/>
  <c r="J54" i="4"/>
  <c r="I54" i="4"/>
  <c r="H54" i="4"/>
  <c r="G54" i="4"/>
  <c r="F54" i="4"/>
  <c r="E54" i="4"/>
  <c r="D54" i="4"/>
  <c r="G53" i="4"/>
  <c r="F53" i="4"/>
  <c r="E53" i="4"/>
  <c r="D53" i="4"/>
  <c r="D49" i="4"/>
  <c r="G35" i="4"/>
  <c r="F35" i="4"/>
  <c r="E35" i="4"/>
  <c r="D35" i="4"/>
  <c r="G29" i="4"/>
  <c r="F29" i="4"/>
  <c r="E29" i="4"/>
  <c r="D29" i="4"/>
  <c r="G20" i="4"/>
  <c r="F20" i="4"/>
  <c r="E20" i="4"/>
  <c r="D20" i="4"/>
  <c r="G14" i="4"/>
  <c r="F14" i="4"/>
  <c r="E14" i="4"/>
  <c r="D14" i="4"/>
  <c r="G3" i="4"/>
  <c r="F3" i="4"/>
  <c r="E3" i="4"/>
  <c r="D3" i="4"/>
  <c r="R214" i="4" l="1"/>
  <c r="S214" i="4" s="1"/>
  <c r="R55" i="4"/>
  <c r="S55" i="4" s="1"/>
  <c r="R148" i="4"/>
  <c r="S148" i="4" s="1"/>
  <c r="R63" i="4"/>
  <c r="S63" i="4" s="1"/>
  <c r="R54" i="4"/>
  <c r="S54" i="4" s="1"/>
  <c r="R62" i="4"/>
  <c r="S62" i="4" s="1"/>
  <c r="R150" i="4"/>
  <c r="S150" i="4" s="1"/>
  <c r="U15" i="50"/>
  <c r="U15" i="51"/>
  <c r="U40" i="81"/>
  <c r="X13" i="51"/>
  <c r="X21" i="51" s="1"/>
  <c r="X40" i="81"/>
  <c r="X49" i="81" s="1"/>
  <c r="X13" i="50"/>
  <c r="X21" i="50" s="1"/>
  <c r="X38" i="81"/>
  <c r="X51" i="81" s="1"/>
  <c r="U15" i="82"/>
  <c r="X13" i="82"/>
  <c r="X21" i="82" s="1"/>
  <c r="X544" i="83"/>
  <c r="X578" i="83" s="1"/>
  <c r="X15" i="82"/>
  <c r="X19" i="82" s="1"/>
  <c r="X15" i="51"/>
  <c r="X19" i="51" s="1"/>
  <c r="X15" i="50"/>
  <c r="X19" i="50" s="1"/>
  <c r="M577" i="83"/>
  <c r="M250" i="83"/>
  <c r="C248" i="4"/>
  <c r="L33" i="82"/>
  <c r="M20" i="82" s="1"/>
  <c r="L15" i="82"/>
  <c r="I15" i="82"/>
  <c r="M12" i="82"/>
  <c r="M11" i="82"/>
  <c r="M10" i="82"/>
  <c r="M9" i="82"/>
  <c r="M3" i="82"/>
  <c r="L63" i="81"/>
  <c r="M50" i="81" s="1"/>
  <c r="L40" i="81"/>
  <c r="K133" i="4" s="1"/>
  <c r="M19" i="81"/>
  <c r="M18" i="81"/>
  <c r="K40" i="81" s="1"/>
  <c r="M17" i="81"/>
  <c r="K41" i="81" s="1"/>
  <c r="J134" i="4" s="1"/>
  <c r="M7" i="81"/>
  <c r="L60" i="80"/>
  <c r="M47" i="80" s="1"/>
  <c r="L37" i="80"/>
  <c r="K140" i="4" s="1"/>
  <c r="M3" i="80"/>
  <c r="M35" i="80" s="1"/>
  <c r="L33" i="79"/>
  <c r="M20" i="79" s="1"/>
  <c r="L15" i="79"/>
  <c r="K147" i="4" s="1"/>
  <c r="I15" i="79"/>
  <c r="M12" i="79"/>
  <c r="M11" i="79"/>
  <c r="M3" i="79"/>
  <c r="K15" i="79" s="1"/>
  <c r="L214" i="78"/>
  <c r="M201" i="78" s="1"/>
  <c r="K126" i="4"/>
  <c r="M10" i="78"/>
  <c r="M3" i="78"/>
  <c r="L40" i="77"/>
  <c r="M27" i="77" s="1"/>
  <c r="K112" i="4"/>
  <c r="M16" i="77"/>
  <c r="M15" i="77"/>
  <c r="M9" i="77"/>
  <c r="M14" i="77"/>
  <c r="M11" i="77"/>
  <c r="K19" i="77" s="1"/>
  <c r="M52" i="76"/>
  <c r="K118" i="4"/>
  <c r="M38" i="76"/>
  <c r="M14" i="76"/>
  <c r="K42" i="76" s="1"/>
  <c r="J119" i="4" s="1"/>
  <c r="R119" i="4" s="1"/>
  <c r="S119" i="4" s="1"/>
  <c r="M5" i="76"/>
  <c r="M11" i="76"/>
  <c r="K41" i="76" s="1"/>
  <c r="K22" i="77" l="1"/>
  <c r="J22" i="77" s="1"/>
  <c r="I115" i="4" s="1"/>
  <c r="M17" i="77"/>
  <c r="J546" i="83"/>
  <c r="I213" i="4" s="1"/>
  <c r="M39" i="76"/>
  <c r="M53" i="76" s="1"/>
  <c r="K46" i="76"/>
  <c r="J46" i="76" s="1"/>
  <c r="I123" i="4" s="1"/>
  <c r="M191" i="78"/>
  <c r="M202" i="78" s="1"/>
  <c r="J140" i="4"/>
  <c r="R134" i="4"/>
  <c r="S134" i="4" s="1"/>
  <c r="J41" i="81"/>
  <c r="I134" i="4" s="1"/>
  <c r="M28" i="77"/>
  <c r="M112" i="4" s="1"/>
  <c r="J133" i="4"/>
  <c r="J143" i="4"/>
  <c r="R143" i="4" s="1"/>
  <c r="S143" i="4" s="1"/>
  <c r="I143" i="4"/>
  <c r="I142" i="4"/>
  <c r="J142" i="4"/>
  <c r="R142" i="4" s="1"/>
  <c r="S142" i="4" s="1"/>
  <c r="J141" i="4"/>
  <c r="R141" i="4" s="1"/>
  <c r="S141" i="4" s="1"/>
  <c r="I141" i="4"/>
  <c r="R116" i="4"/>
  <c r="S116" i="4" s="1"/>
  <c r="J42" i="76"/>
  <c r="I119" i="4" s="1"/>
  <c r="M38" i="81"/>
  <c r="M51" i="81" s="1"/>
  <c r="M133" i="4" s="1"/>
  <c r="L112" i="4"/>
  <c r="L126" i="4"/>
  <c r="H140" i="4"/>
  <c r="M37" i="80"/>
  <c r="L140" i="4" s="1"/>
  <c r="M41" i="76"/>
  <c r="L118" i="4" s="1"/>
  <c r="M15" i="79"/>
  <c r="L147" i="4" s="1"/>
  <c r="M15" i="82"/>
  <c r="M546" i="83"/>
  <c r="H133" i="4"/>
  <c r="M40" i="81"/>
  <c r="L133" i="4" s="1"/>
  <c r="X22" i="51"/>
  <c r="X23" i="51" s="1"/>
  <c r="X24" i="51" s="1"/>
  <c r="X52" i="81"/>
  <c r="X53" i="81" s="1"/>
  <c r="X54" i="81" s="1"/>
  <c r="X579" i="83"/>
  <c r="X580" i="83" s="1"/>
  <c r="X581" i="83" s="1"/>
  <c r="X22" i="82"/>
  <c r="X23" i="82" s="1"/>
  <c r="X24" i="82" s="1"/>
  <c r="X22" i="50"/>
  <c r="X23" i="50" s="1"/>
  <c r="X24" i="50" s="1"/>
  <c r="H112" i="4"/>
  <c r="J19" i="77"/>
  <c r="I112" i="4" s="1"/>
  <c r="J112" i="4"/>
  <c r="H118" i="4"/>
  <c r="H126" i="4"/>
  <c r="I126" i="4"/>
  <c r="J126" i="4"/>
  <c r="J40" i="81"/>
  <c r="I133" i="4" s="1"/>
  <c r="J37" i="80"/>
  <c r="I140" i="4" s="1"/>
  <c r="J15" i="79"/>
  <c r="I147" i="4" s="1"/>
  <c r="J147" i="4"/>
  <c r="H147" i="4"/>
  <c r="M13" i="82"/>
  <c r="M21" i="82" s="1"/>
  <c r="K15" i="82"/>
  <c r="M48" i="80"/>
  <c r="M13" i="79"/>
  <c r="M21" i="79" s="1"/>
  <c r="M147" i="4" s="1"/>
  <c r="L213" i="4" l="1"/>
  <c r="J115" i="4"/>
  <c r="M140" i="4"/>
  <c r="N140" i="4" s="1"/>
  <c r="O140" i="4" s="1"/>
  <c r="J123" i="4"/>
  <c r="R123" i="4" s="1"/>
  <c r="S123" i="4" s="1"/>
  <c r="R140" i="4"/>
  <c r="S140" i="4" s="1"/>
  <c r="M126" i="4"/>
  <c r="N126" i="4" s="1"/>
  <c r="O126" i="4" s="1"/>
  <c r="R115" i="4"/>
  <c r="S115" i="4" s="1"/>
  <c r="R133" i="4"/>
  <c r="S133" i="4" s="1"/>
  <c r="R147" i="4"/>
  <c r="S147" i="4" s="1"/>
  <c r="R126" i="4"/>
  <c r="S126" i="4" s="1"/>
  <c r="R112" i="4"/>
  <c r="S112" i="4" s="1"/>
  <c r="M118" i="4"/>
  <c r="N118" i="4" s="1"/>
  <c r="O118" i="4" s="1"/>
  <c r="M67" i="76"/>
  <c r="N147" i="4"/>
  <c r="O147" i="4" s="1"/>
  <c r="N112" i="4"/>
  <c r="O112" i="4" s="1"/>
  <c r="N133" i="4"/>
  <c r="O133" i="4" s="1"/>
  <c r="M200" i="78"/>
  <c r="M203" i="78" s="1"/>
  <c r="M26" i="77"/>
  <c r="M29" i="77" s="1"/>
  <c r="M19" i="82"/>
  <c r="M22" i="82" s="1"/>
  <c r="M51" i="76"/>
  <c r="M54" i="76" s="1"/>
  <c r="M19" i="79"/>
  <c r="M22" i="79" s="1"/>
  <c r="M49" i="81"/>
  <c r="M52" i="81" s="1"/>
  <c r="J41" i="76"/>
  <c r="I118" i="4" s="1"/>
  <c r="J118" i="4"/>
  <c r="R118" i="4" s="1"/>
  <c r="S118" i="4" s="1"/>
  <c r="M46" i="80"/>
  <c r="M49" i="80" s="1"/>
  <c r="J15" i="82"/>
  <c r="M5" i="66"/>
  <c r="M11" i="66"/>
  <c r="M23" i="66"/>
  <c r="M4" i="66"/>
  <c r="M15" i="66"/>
  <c r="M22" i="66"/>
  <c r="M21" i="66"/>
  <c r="L182" i="27"/>
  <c r="L180" i="27"/>
  <c r="M15" i="27"/>
  <c r="M122" i="27"/>
  <c r="M5" i="27"/>
  <c r="M12" i="27"/>
  <c r="M37" i="27"/>
  <c r="J125" i="27" s="1"/>
  <c r="M3" i="27"/>
  <c r="M4" i="27"/>
  <c r="R213" i="4" l="1"/>
  <c r="S213" i="4" s="1"/>
  <c r="M123" i="27"/>
  <c r="H3" i="4"/>
  <c r="M139" i="27"/>
  <c r="P133" i="4"/>
  <c r="P112" i="4"/>
  <c r="P140" i="4"/>
  <c r="P126" i="4"/>
  <c r="P118" i="4"/>
  <c r="P147" i="4"/>
  <c r="M23" i="82"/>
  <c r="M24" i="82" s="1"/>
  <c r="M55" i="76"/>
  <c r="D21" i="86" s="1"/>
  <c r="M23" i="79"/>
  <c r="D24" i="86" s="1"/>
  <c r="M50" i="80"/>
  <c r="D25" i="86" s="1"/>
  <c r="M53" i="81"/>
  <c r="D23" i="86" s="1"/>
  <c r="M204" i="78"/>
  <c r="D22" i="86" s="1"/>
  <c r="M30" i="77"/>
  <c r="D20" i="86" s="1"/>
  <c r="L185" i="27"/>
  <c r="M205" i="78" l="1"/>
  <c r="M56" i="76"/>
  <c r="M31" i="77"/>
  <c r="M54" i="81"/>
  <c r="M51" i="80"/>
  <c r="M24" i="79"/>
  <c r="M12" i="57" l="1"/>
  <c r="M13" i="57"/>
  <c r="M20" i="57"/>
  <c r="M41" i="57"/>
  <c r="M9" i="48" l="1"/>
  <c r="M4" i="48"/>
  <c r="D20" i="77" l="1"/>
  <c r="D38" i="80"/>
  <c r="D41" i="81"/>
  <c r="D42" i="81"/>
  <c r="D39" i="80"/>
  <c r="O15" i="51"/>
  <c r="O15" i="50"/>
  <c r="O15" i="82"/>
  <c r="O40" i="81"/>
  <c r="D15" i="82"/>
  <c r="D40" i="81"/>
  <c r="D15" i="79"/>
  <c r="D37" i="80"/>
  <c r="D19" i="77"/>
  <c r="D41" i="76"/>
  <c r="D46" i="48"/>
  <c r="M8" i="54"/>
  <c r="M20" i="48" l="1"/>
  <c r="M6" i="48"/>
  <c r="M11" i="57" l="1"/>
  <c r="M10" i="57"/>
  <c r="D46" i="19"/>
  <c r="L35" i="71" l="1"/>
  <c r="M22" i="71" s="1"/>
  <c r="L15" i="71"/>
  <c r="K40" i="4" s="1"/>
  <c r="I15" i="71"/>
  <c r="H40" i="4" s="1"/>
  <c r="D15" i="71"/>
  <c r="M12" i="71"/>
  <c r="M11" i="71"/>
  <c r="M10" i="71"/>
  <c r="M9" i="71"/>
  <c r="M3" i="71"/>
  <c r="K15" i="71" s="1"/>
  <c r="J40" i="4" s="1"/>
  <c r="L137" i="70"/>
  <c r="M123" i="70" s="1"/>
  <c r="J64" i="4"/>
  <c r="R64" i="4" s="1"/>
  <c r="S64" i="4" s="1"/>
  <c r="M10" i="70"/>
  <c r="M114" i="70" s="1"/>
  <c r="L33" i="69"/>
  <c r="M20" i="69" s="1"/>
  <c r="L15" i="69"/>
  <c r="K53" i="4" s="1"/>
  <c r="K15" i="69"/>
  <c r="J53" i="4" s="1"/>
  <c r="I15" i="69"/>
  <c r="D15" i="69"/>
  <c r="M10" i="69"/>
  <c r="M9" i="69"/>
  <c r="M3" i="69"/>
  <c r="L180" i="68"/>
  <c r="M167" i="68" s="1"/>
  <c r="M43" i="68"/>
  <c r="M12" i="68"/>
  <c r="M24" i="68"/>
  <c r="M5" i="68"/>
  <c r="M183" i="66"/>
  <c r="K20" i="4"/>
  <c r="M3" i="66"/>
  <c r="M19" i="66"/>
  <c r="M6" i="54"/>
  <c r="M7" i="54"/>
  <c r="M169" i="66" l="1"/>
  <c r="M184" i="66" s="1"/>
  <c r="M148" i="68"/>
  <c r="M168" i="68" s="1"/>
  <c r="J20" i="4"/>
  <c r="I64" i="4"/>
  <c r="H53" i="4"/>
  <c r="M15" i="69"/>
  <c r="L53" i="4" s="1"/>
  <c r="R53" i="4" s="1"/>
  <c r="S53" i="4" s="1"/>
  <c r="H20" i="4"/>
  <c r="L20" i="4"/>
  <c r="M15" i="71"/>
  <c r="L40" i="4" s="1"/>
  <c r="J15" i="69"/>
  <c r="I53" i="4" s="1"/>
  <c r="J15" i="71"/>
  <c r="I40" i="4" s="1"/>
  <c r="M13" i="71"/>
  <c r="M23" i="71" s="1"/>
  <c r="M40" i="4" s="1"/>
  <c r="M13" i="69"/>
  <c r="M21" i="69" s="1"/>
  <c r="M53" i="4" s="1"/>
  <c r="N40" i="4" l="1"/>
  <c r="M20" i="4"/>
  <c r="N20" i="4" s="1"/>
  <c r="O20" i="4" s="1"/>
  <c r="R71" i="4"/>
  <c r="S71" i="4" s="1"/>
  <c r="M71" i="4"/>
  <c r="N71" i="4" s="1"/>
  <c r="O71" i="4" s="1"/>
  <c r="M169" i="68"/>
  <c r="M170" i="68" s="1"/>
  <c r="D16" i="86" s="1"/>
  <c r="R20" i="4"/>
  <c r="S20" i="4" s="1"/>
  <c r="I20" i="4"/>
  <c r="N53" i="4"/>
  <c r="O53" i="4" s="1"/>
  <c r="M124" i="70"/>
  <c r="M64" i="4" s="1"/>
  <c r="N64" i="4" s="1"/>
  <c r="O64" i="4" s="1"/>
  <c r="P64" i="4" s="1"/>
  <c r="M182" i="66"/>
  <c r="M185" i="66" s="1"/>
  <c r="M21" i="71"/>
  <c r="M24" i="71" s="1"/>
  <c r="M19" i="69"/>
  <c r="M22" i="69" s="1"/>
  <c r="M171" i="68" l="1"/>
  <c r="P71" i="4"/>
  <c r="M125" i="70"/>
  <c r="M126" i="70" s="1"/>
  <c r="D15" i="86" s="1"/>
  <c r="P53" i="4"/>
  <c r="M25" i="71"/>
  <c r="M23" i="69"/>
  <c r="D12" i="86" s="1"/>
  <c r="M3" i="56"/>
  <c r="M4" i="56"/>
  <c r="M10" i="56"/>
  <c r="M11" i="56"/>
  <c r="M58" i="56"/>
  <c r="K61" i="4"/>
  <c r="M26" i="71" l="1"/>
  <c r="D9" i="86"/>
  <c r="M59" i="56"/>
  <c r="M24" i="69"/>
  <c r="M127" i="70"/>
  <c r="H61" i="4"/>
  <c r="L61" i="4" l="1"/>
  <c r="I61" i="4"/>
  <c r="J61" i="4"/>
  <c r="M5" i="48"/>
  <c r="M17" i="48"/>
  <c r="R61" i="4" l="1"/>
  <c r="S61" i="4" s="1"/>
  <c r="K87" i="4"/>
  <c r="M10" i="50" l="1"/>
  <c r="M11" i="50"/>
  <c r="M4" i="50"/>
  <c r="M5" i="50"/>
  <c r="M6" i="50"/>
  <c r="M7" i="50"/>
  <c r="M8" i="50"/>
  <c r="M9" i="50"/>
  <c r="M12" i="17" l="1"/>
  <c r="M248" i="58" l="1"/>
  <c r="K104" i="4"/>
  <c r="M14" i="58"/>
  <c r="M3" i="58"/>
  <c r="L66" i="57"/>
  <c r="M53" i="57" s="1"/>
  <c r="M9" i="57"/>
  <c r="M5" i="57"/>
  <c r="M4" i="57"/>
  <c r="M3" i="57"/>
  <c r="L79" i="56"/>
  <c r="M66" i="56" s="1"/>
  <c r="M67" i="56" s="1"/>
  <c r="L33" i="54"/>
  <c r="M20" i="54" s="1"/>
  <c r="I15" i="54"/>
  <c r="H185" i="4" s="1"/>
  <c r="D15" i="54"/>
  <c r="M12" i="54"/>
  <c r="M9" i="54"/>
  <c r="M5" i="54"/>
  <c r="K17" i="54" s="1"/>
  <c r="M4" i="54"/>
  <c r="K16" i="54" s="1"/>
  <c r="M3" i="54"/>
  <c r="L138" i="52"/>
  <c r="M125" i="52" s="1"/>
  <c r="M112" i="52"/>
  <c r="M61" i="52"/>
  <c r="K116" i="52" s="1"/>
  <c r="M48" i="52"/>
  <c r="M11" i="52"/>
  <c r="L33" i="51"/>
  <c r="M20" i="51" s="1"/>
  <c r="L15" i="51"/>
  <c r="I15" i="51"/>
  <c r="D15" i="51"/>
  <c r="M12" i="51"/>
  <c r="M11" i="51"/>
  <c r="M8" i="51"/>
  <c r="M4" i="51"/>
  <c r="M3" i="51"/>
  <c r="K15" i="51" s="1"/>
  <c r="L33" i="50"/>
  <c r="M20" i="50" s="1"/>
  <c r="L15" i="50"/>
  <c r="I15" i="50"/>
  <c r="D15" i="50"/>
  <c r="M12" i="50"/>
  <c r="M3" i="50"/>
  <c r="K15" i="50" s="1"/>
  <c r="L71" i="48"/>
  <c r="M58" i="48" s="1"/>
  <c r="M16" i="48"/>
  <c r="M3" i="48"/>
  <c r="M15" i="48"/>
  <c r="M68" i="56" l="1"/>
  <c r="M69" i="56" s="1"/>
  <c r="M70" i="56" s="1"/>
  <c r="J116" i="52"/>
  <c r="I96" i="4" s="1"/>
  <c r="J96" i="4"/>
  <c r="R96" i="4" s="1"/>
  <c r="S96" i="4" s="1"/>
  <c r="J16" i="54"/>
  <c r="I186" i="4" s="1"/>
  <c r="J186" i="4"/>
  <c r="R186" i="4" s="1"/>
  <c r="S186" i="4" s="1"/>
  <c r="K46" i="48"/>
  <c r="J46" i="48" s="1"/>
  <c r="J17" i="54"/>
  <c r="I187" i="4" s="1"/>
  <c r="J187" i="4"/>
  <c r="R187" i="4" s="1"/>
  <c r="S187" i="4" s="1"/>
  <c r="M44" i="48"/>
  <c r="M59" i="48" s="1"/>
  <c r="M236" i="58"/>
  <c r="M249" i="58" s="1"/>
  <c r="M113" i="52"/>
  <c r="M126" i="52" s="1"/>
  <c r="J95" i="4"/>
  <c r="R98" i="4"/>
  <c r="S98" i="4" s="1"/>
  <c r="K95" i="4"/>
  <c r="J104" i="4"/>
  <c r="M15" i="54"/>
  <c r="L185" i="4" s="1"/>
  <c r="H95" i="4"/>
  <c r="L95" i="4"/>
  <c r="H104" i="4"/>
  <c r="L104" i="4"/>
  <c r="M15" i="51"/>
  <c r="M15" i="50"/>
  <c r="K15" i="54"/>
  <c r="J185" i="4" s="1"/>
  <c r="J15" i="50"/>
  <c r="I104" i="4"/>
  <c r="M13" i="54"/>
  <c r="M21" i="54" s="1"/>
  <c r="M13" i="51"/>
  <c r="M21" i="51" s="1"/>
  <c r="M13" i="50"/>
  <c r="M21" i="50" s="1"/>
  <c r="J15" i="51"/>
  <c r="L184" i="42"/>
  <c r="M165" i="42" s="1"/>
  <c r="K35" i="4"/>
  <c r="D159" i="42"/>
  <c r="M63" i="42"/>
  <c r="M91" i="39"/>
  <c r="K29" i="4"/>
  <c r="M9" i="39"/>
  <c r="M57" i="39"/>
  <c r="D14" i="86" l="1"/>
  <c r="M81" i="56"/>
  <c r="M61" i="4"/>
  <c r="N61" i="4" s="1"/>
  <c r="O61" i="4" s="1"/>
  <c r="M250" i="58"/>
  <c r="M251" i="58" s="1"/>
  <c r="D19" i="86" s="1"/>
  <c r="M185" i="4"/>
  <c r="R97" i="4"/>
  <c r="S97" i="4" s="1"/>
  <c r="R95" i="4"/>
  <c r="S95" i="4" s="1"/>
  <c r="I95" i="4"/>
  <c r="R104" i="4"/>
  <c r="S104" i="4" s="1"/>
  <c r="J84" i="39"/>
  <c r="M82" i="39"/>
  <c r="M92" i="39" s="1"/>
  <c r="M29" i="4" s="1"/>
  <c r="J35" i="4"/>
  <c r="M157" i="42"/>
  <c r="M166" i="42" s="1"/>
  <c r="M104" i="4"/>
  <c r="N104" i="4" s="1"/>
  <c r="R40" i="4"/>
  <c r="S40" i="4" s="1"/>
  <c r="H35" i="4"/>
  <c r="M159" i="42"/>
  <c r="L35" i="4" s="1"/>
  <c r="H29" i="4"/>
  <c r="L29" i="4"/>
  <c r="J15" i="54"/>
  <c r="I185" i="4" s="1"/>
  <c r="M19" i="51"/>
  <c r="M22" i="51" s="1"/>
  <c r="M95" i="4"/>
  <c r="M19" i="54"/>
  <c r="M22" i="54" s="1"/>
  <c r="M124" i="52"/>
  <c r="M127" i="52" s="1"/>
  <c r="M19" i="50"/>
  <c r="M22" i="50" s="1"/>
  <c r="M57" i="48"/>
  <c r="M60" i="48" s="1"/>
  <c r="M35" i="4" l="1"/>
  <c r="N35" i="4" s="1"/>
  <c r="M252" i="58"/>
  <c r="R35" i="4"/>
  <c r="S35" i="4" s="1"/>
  <c r="J159" i="42"/>
  <c r="I35" i="4" s="1"/>
  <c r="N95" i="4"/>
  <c r="O95" i="4" s="1"/>
  <c r="N29" i="4"/>
  <c r="P61" i="4"/>
  <c r="I29" i="4"/>
  <c r="J29" i="4"/>
  <c r="R29" i="4" s="1"/>
  <c r="S29" i="4" s="1"/>
  <c r="M128" i="52"/>
  <c r="D18" i="86" s="1"/>
  <c r="M23" i="51"/>
  <c r="M24" i="51" s="1"/>
  <c r="M23" i="50"/>
  <c r="M24" i="50" s="1"/>
  <c r="M23" i="54"/>
  <c r="D31" i="86" s="1"/>
  <c r="M61" i="48"/>
  <c r="O104" i="4"/>
  <c r="M164" i="42"/>
  <c r="M167" i="42" s="1"/>
  <c r="M90" i="39"/>
  <c r="M93" i="39" s="1"/>
  <c r="M24" i="54" l="1"/>
  <c r="M129" i="52"/>
  <c r="M62" i="48"/>
  <c r="P95" i="4"/>
  <c r="O40" i="4"/>
  <c r="P104" i="4"/>
  <c r="M168" i="42"/>
  <c r="D8" i="86" s="1"/>
  <c r="M94" i="39"/>
  <c r="D7" i="86" s="1"/>
  <c r="O35" i="4"/>
  <c r="O29" i="4"/>
  <c r="M169" i="42" l="1"/>
  <c r="M95" i="39"/>
  <c r="P40" i="4"/>
  <c r="P29" i="4"/>
  <c r="P35" i="4"/>
  <c r="D15" i="17" l="1"/>
  <c r="M11" i="17" l="1"/>
  <c r="M6" i="37" l="1"/>
  <c r="M43" i="19" l="1"/>
  <c r="M6" i="19" l="1"/>
  <c r="H49" i="4" l="1"/>
  <c r="M46" i="19"/>
  <c r="L49" i="4" l="1"/>
  <c r="M10" i="17"/>
  <c r="M9" i="17" l="1"/>
  <c r="M17" i="16" l="1"/>
  <c r="M12" i="19" l="1"/>
  <c r="H14" i="4" l="1"/>
  <c r="L137" i="37"/>
  <c r="M122" i="37" s="1"/>
  <c r="K14" i="4"/>
  <c r="M17" i="37"/>
  <c r="R15" i="4" s="1"/>
  <c r="S15" i="4" s="1"/>
  <c r="M15" i="37"/>
  <c r="M7" i="37"/>
  <c r="M4" i="37"/>
  <c r="M14" i="37"/>
  <c r="M13" i="37"/>
  <c r="M112" i="37" l="1"/>
  <c r="M123" i="37" s="1"/>
  <c r="M124" i="37" s="1"/>
  <c r="M125" i="37" s="1"/>
  <c r="M126" i="37" s="1"/>
  <c r="L14" i="4"/>
  <c r="M9" i="19"/>
  <c r="J14" i="4" l="1"/>
  <c r="R14" i="4" s="1"/>
  <c r="S14" i="4" s="1"/>
  <c r="I14" i="4"/>
  <c r="M4" i="19" l="1"/>
  <c r="M8" i="19" l="1"/>
  <c r="M33" i="18" l="1"/>
  <c r="I45" i="4" l="1"/>
  <c r="J45" i="4"/>
  <c r="R45" i="4" s="1"/>
  <c r="S45" i="4" s="1"/>
  <c r="M10" i="16" l="1"/>
  <c r="K27" i="16" s="1"/>
  <c r="J27" i="16" s="1"/>
  <c r="M16" i="16"/>
  <c r="L33" i="17" l="1"/>
  <c r="M20" i="17" s="1"/>
  <c r="L49" i="16"/>
  <c r="M36" i="16" s="1"/>
  <c r="M140" i="27"/>
  <c r="M141" i="27" s="1"/>
  <c r="L63" i="19"/>
  <c r="M51" i="19" s="1"/>
  <c r="M164" i="27" l="1"/>
  <c r="L105" i="18"/>
  <c r="M90" i="18" s="1"/>
  <c r="M9" i="16" l="1"/>
  <c r="K26" i="16" s="1"/>
  <c r="J26" i="16" s="1"/>
  <c r="M7" i="16" l="1"/>
  <c r="K24" i="16" s="1"/>
  <c r="J24" i="16" s="1"/>
  <c r="M8" i="16"/>
  <c r="K25" i="16" s="1"/>
  <c r="J25" i="16" s="1"/>
  <c r="M8" i="17" l="1"/>
  <c r="M6" i="17" l="1"/>
  <c r="M7" i="17"/>
  <c r="M6" i="16" l="1"/>
  <c r="K23" i="16" s="1"/>
  <c r="J23" i="16" s="1"/>
  <c r="M5" i="16"/>
  <c r="K22" i="16" s="1"/>
  <c r="J22" i="16" s="1"/>
  <c r="M11" i="19" l="1"/>
  <c r="M3" i="19"/>
  <c r="M4" i="16" l="1"/>
  <c r="K21" i="16" s="1"/>
  <c r="J21" i="16" s="1"/>
  <c r="M6" i="18" l="1"/>
  <c r="M14" i="18"/>
  <c r="M4" i="18"/>
  <c r="M18" i="18"/>
  <c r="M80" i="18" l="1"/>
  <c r="M91" i="18" s="1"/>
  <c r="M3" i="16" l="1"/>
  <c r="K20" i="16" s="1"/>
  <c r="J20" i="16" l="1"/>
  <c r="I195" i="4" s="1"/>
  <c r="J195" i="4"/>
  <c r="R195" i="4" s="1"/>
  <c r="S195" i="4" s="1"/>
  <c r="K3" i="4"/>
  <c r="I15" i="17"/>
  <c r="H180" i="4" s="1"/>
  <c r="M50" i="19"/>
  <c r="M15" i="17" l="1"/>
  <c r="L180" i="4" s="1"/>
  <c r="M5" i="17" l="1"/>
  <c r="M4" i="17"/>
  <c r="K16" i="17" s="1"/>
  <c r="J16" i="17" s="1"/>
  <c r="M3" i="17"/>
  <c r="K15" i="17" s="1"/>
  <c r="J180" i="4" s="1"/>
  <c r="M10" i="19"/>
  <c r="L3" i="4"/>
  <c r="M18" i="16"/>
  <c r="M37" i="16" s="1"/>
  <c r="M38" i="16" l="1"/>
  <c r="M39" i="16" s="1"/>
  <c r="M40" i="16" s="1"/>
  <c r="M195" i="4"/>
  <c r="N195" i="4" s="1"/>
  <c r="O195" i="4" s="1"/>
  <c r="P195" i="4" s="1"/>
  <c r="J49" i="4"/>
  <c r="R49" i="4" s="1"/>
  <c r="S49" i="4" s="1"/>
  <c r="M52" i="19"/>
  <c r="M89" i="18"/>
  <c r="M92" i="18" s="1"/>
  <c r="M93" i="18" s="1"/>
  <c r="D10" i="86" s="1"/>
  <c r="M142" i="27"/>
  <c r="M143" i="27" s="1"/>
  <c r="D4" i="86" s="1"/>
  <c r="M45" i="4"/>
  <c r="N45" i="4" s="1"/>
  <c r="M13" i="17"/>
  <c r="M21" i="17" s="1"/>
  <c r="M19" i="17"/>
  <c r="M3" i="4"/>
  <c r="N3" i="4" s="1"/>
  <c r="J15" i="17"/>
  <c r="I180" i="4" s="1"/>
  <c r="D33" i="86" l="1"/>
  <c r="M180" i="4"/>
  <c r="N180" i="4" s="1"/>
  <c r="O180" i="4" s="1"/>
  <c r="M49" i="4"/>
  <c r="N49" i="4" s="1"/>
  <c r="J46" i="19"/>
  <c r="I49" i="4" s="1"/>
  <c r="O3" i="4"/>
  <c r="I3" i="4"/>
  <c r="J3" i="4"/>
  <c r="R3" i="4" s="1"/>
  <c r="S3" i="4" s="1"/>
  <c r="M53" i="19"/>
  <c r="M22" i="17"/>
  <c r="M23" i="17" l="1"/>
  <c r="D30" i="86" s="1"/>
  <c r="O45" i="4"/>
  <c r="M94" i="18"/>
  <c r="M54" i="19"/>
  <c r="D11" i="86" s="1"/>
  <c r="M24" i="17" l="1"/>
  <c r="O49" i="4"/>
  <c r="P45" i="4"/>
  <c r="M144" i="27"/>
  <c r="M55" i="19"/>
  <c r="P49" i="4" l="1"/>
  <c r="P3" i="4" l="1"/>
  <c r="O56" i="4" l="1"/>
  <c r="P56" i="4" l="1"/>
  <c r="M14" i="4" l="1"/>
  <c r="N14" i="4" s="1"/>
  <c r="D5" i="86"/>
  <c r="O14" i="4" l="1"/>
  <c r="P14" i="4" l="1"/>
  <c r="M186" i="66" l="1"/>
  <c r="D6" i="86" s="1"/>
  <c r="M187" i="66" l="1"/>
  <c r="P20" i="4"/>
  <c r="H174" i="4" l="1"/>
  <c r="J72" i="91"/>
  <c r="M72" i="91"/>
  <c r="R180" i="4" l="1"/>
  <c r="S180" i="4" s="1"/>
  <c r="P180" i="4"/>
  <c r="I174" i="4"/>
  <c r="L174" i="4"/>
  <c r="R174" i="4" s="1"/>
  <c r="S174" i="4" s="1"/>
  <c r="M79" i="91"/>
  <c r="M82" i="91" l="1"/>
  <c r="N174" i="4"/>
  <c r="R185" i="4" l="1"/>
  <c r="S185" i="4" s="1"/>
  <c r="M83" i="91"/>
  <c r="D29" i="86" s="1"/>
  <c r="O174" i="4"/>
  <c r="M84" i="91" l="1"/>
  <c r="R188" i="4"/>
  <c r="S188" i="4" s="1"/>
  <c r="N185" i="4"/>
  <c r="P174" i="4"/>
  <c r="O185" i="4" l="1"/>
  <c r="P185" i="4" l="1"/>
  <c r="M25" i="57"/>
  <c r="M42" i="57" l="1"/>
  <c r="M54" i="57" s="1"/>
  <c r="M44" i="57"/>
  <c r="L87" i="4" s="1"/>
  <c r="H87" i="4"/>
  <c r="J44" i="57"/>
  <c r="I87" i="4" s="1"/>
  <c r="J87" i="4"/>
  <c r="M87" i="4" l="1"/>
  <c r="M52" i="57"/>
  <c r="M55" i="57" s="1"/>
  <c r="M56" i="57" s="1"/>
  <c r="R87" i="4"/>
  <c r="S87" i="4" s="1"/>
  <c r="M57" i="57" l="1"/>
  <c r="D17" i="86"/>
  <c r="N87" i="4"/>
  <c r="O87" i="4" s="1"/>
  <c r="P87" i="4" l="1"/>
  <c r="M430" i="89"/>
  <c r="M621" i="89"/>
  <c r="M456" i="89"/>
  <c r="J157" i="4"/>
  <c r="M610" i="89"/>
  <c r="M157" i="4" l="1"/>
  <c r="L157" i="4"/>
  <c r="M619" i="89"/>
  <c r="M622" i="89" s="1"/>
  <c r="M623" i="89" s="1"/>
  <c r="D27" i="86" s="1"/>
  <c r="H157" i="4"/>
  <c r="I157" i="4"/>
  <c r="E27" i="86" l="1"/>
  <c r="E17" i="86"/>
  <c r="E12" i="86"/>
  <c r="E9" i="86"/>
  <c r="E32" i="86"/>
  <c r="E33" i="86"/>
  <c r="E29" i="86"/>
  <c r="E19" i="86"/>
  <c r="E26" i="86"/>
  <c r="E6" i="86"/>
  <c r="E28" i="86"/>
  <c r="E23" i="86"/>
  <c r="E14" i="86"/>
  <c r="E24" i="86"/>
  <c r="E7" i="86"/>
  <c r="E21" i="86"/>
  <c r="E25" i="86"/>
  <c r="E30" i="86"/>
  <c r="E4" i="86"/>
  <c r="E10" i="86"/>
  <c r="E34" i="86"/>
  <c r="E16" i="86"/>
  <c r="E11" i="86"/>
  <c r="E13" i="86"/>
  <c r="E15" i="86"/>
  <c r="E22" i="86"/>
  <c r="E18" i="86"/>
  <c r="E5" i="86"/>
  <c r="E35" i="86"/>
  <c r="E8" i="86"/>
  <c r="E31" i="86"/>
  <c r="E20" i="86"/>
  <c r="N157" i="4"/>
  <c r="O157" i="4" s="1"/>
  <c r="M624" i="89"/>
  <c r="R157" i="4"/>
  <c r="S157" i="4" s="1"/>
  <c r="P157" i="4" l="1"/>
  <c r="M460" i="83" l="1"/>
  <c r="M544" i="83" s="1"/>
  <c r="M578" i="83" s="1"/>
  <c r="M213" i="4" s="1"/>
  <c r="M248" i="4" s="1"/>
  <c r="M576" i="83" l="1"/>
  <c r="M579" i="83" s="1"/>
  <c r="M580" i="83" s="1"/>
  <c r="L248" i="4" l="1"/>
  <c r="R248" i="4" s="1"/>
  <c r="S248" i="4" s="1"/>
  <c r="N213" i="4"/>
  <c r="D38" i="86"/>
  <c r="M581" i="83"/>
  <c r="N248" i="4" l="1"/>
  <c r="O213" i="4"/>
  <c r="P213" i="4" l="1"/>
  <c r="O248" i="4"/>
  <c r="P248" i="4" s="1"/>
</calcChain>
</file>

<file path=xl/sharedStrings.xml><?xml version="1.0" encoding="utf-8"?>
<sst xmlns="http://schemas.openxmlformats.org/spreadsheetml/2006/main" count="33605" uniqueCount="12969">
  <si>
    <t>买入</t>
    <phoneticPr fontId="2" type="noConversion"/>
  </si>
  <si>
    <t>数量</t>
    <phoneticPr fontId="2" type="noConversion"/>
  </si>
  <si>
    <t>操作</t>
    <phoneticPr fontId="2" type="noConversion"/>
  </si>
  <si>
    <t>时间</t>
    <phoneticPr fontId="2" type="noConversion"/>
  </si>
  <si>
    <t>市值</t>
    <phoneticPr fontId="2" type="noConversion"/>
  </si>
  <si>
    <t>持有</t>
    <phoneticPr fontId="2" type="noConversion"/>
  </si>
  <si>
    <t>盈利率</t>
    <phoneticPr fontId="2" type="noConversion"/>
  </si>
  <si>
    <t>当前股价</t>
    <phoneticPr fontId="2" type="noConversion"/>
  </si>
  <si>
    <t>本金</t>
    <phoneticPr fontId="2" type="noConversion"/>
  </si>
  <si>
    <t>买卖价格</t>
    <phoneticPr fontId="2" type="noConversion"/>
  </si>
  <si>
    <t>平均买价</t>
    <phoneticPr fontId="2" type="noConversion"/>
  </si>
  <si>
    <t>市值结余</t>
    <phoneticPr fontId="2" type="noConversion"/>
  </si>
  <si>
    <t>现金结余</t>
    <phoneticPr fontId="2" type="noConversion"/>
  </si>
  <si>
    <t>累计盈利</t>
    <phoneticPr fontId="2" type="noConversion"/>
  </si>
  <si>
    <t>结余总额</t>
    <phoneticPr fontId="2" type="noConversion"/>
  </si>
  <si>
    <t>华夏幸福</t>
  </si>
  <si>
    <t>歌力思</t>
  </si>
  <si>
    <t>成本</t>
    <phoneticPr fontId="2" type="noConversion"/>
  </si>
  <si>
    <t>企业</t>
    <phoneticPr fontId="2" type="noConversion"/>
  </si>
  <si>
    <t>股票代码</t>
    <phoneticPr fontId="2" type="noConversion"/>
  </si>
  <si>
    <t>姓名</t>
    <phoneticPr fontId="2" type="noConversion"/>
  </si>
  <si>
    <t>徐伟伟</t>
    <phoneticPr fontId="2" type="noConversion"/>
  </si>
  <si>
    <t>何凤</t>
    <phoneticPr fontId="2" type="noConversion"/>
  </si>
  <si>
    <t>骆怡锋</t>
    <phoneticPr fontId="2" type="noConversion"/>
  </si>
  <si>
    <t>黄艺明</t>
    <phoneticPr fontId="2" type="noConversion"/>
  </si>
  <si>
    <t>华安证券</t>
  </si>
  <si>
    <t>盈利</t>
    <phoneticPr fontId="2" type="noConversion"/>
  </si>
  <si>
    <t>中兴通讯</t>
  </si>
  <si>
    <t>中天科技</t>
  </si>
  <si>
    <t>中国平安</t>
  </si>
  <si>
    <t>000063</t>
  </si>
  <si>
    <t>600522</t>
  </si>
  <si>
    <t>市场</t>
    <phoneticPr fontId="2" type="noConversion"/>
  </si>
  <si>
    <t>合计</t>
    <phoneticPr fontId="2" type="noConversion"/>
  </si>
  <si>
    <t>投资者人数</t>
    <phoneticPr fontId="2" type="noConversion"/>
  </si>
  <si>
    <t>中芯国际</t>
  </si>
  <si>
    <t>格力电器</t>
  </si>
  <si>
    <t>000651</t>
  </si>
  <si>
    <t>新华医疗</t>
  </si>
  <si>
    <t>HK</t>
    <phoneticPr fontId="2" type="noConversion"/>
  </si>
  <si>
    <t>买入</t>
  </si>
  <si>
    <t>累计净买入</t>
    <phoneticPr fontId="2" type="noConversion"/>
  </si>
  <si>
    <t>A</t>
  </si>
  <si>
    <t>市场</t>
    <phoneticPr fontId="2" type="noConversion"/>
  </si>
  <si>
    <t>市场</t>
    <phoneticPr fontId="2" type="noConversion"/>
  </si>
  <si>
    <t>市场</t>
    <phoneticPr fontId="2" type="noConversion"/>
  </si>
  <si>
    <t>结余总额</t>
    <phoneticPr fontId="2" type="noConversion"/>
  </si>
  <si>
    <t>HK</t>
  </si>
  <si>
    <t>000042</t>
  </si>
  <si>
    <t>欧亚集团</t>
  </si>
  <si>
    <t>常山北明</t>
  </si>
  <si>
    <t>000158</t>
  </si>
  <si>
    <t>民生银行</t>
  </si>
  <si>
    <t>买入</t>
    <phoneticPr fontId="2" type="noConversion"/>
  </si>
  <si>
    <t>白云山</t>
  </si>
  <si>
    <t>00700</t>
  </si>
  <si>
    <t>大商股份</t>
  </si>
  <si>
    <t>卖出</t>
    <phoneticPr fontId="2" type="noConversion"/>
  </si>
  <si>
    <t>恒瑞医药</t>
  </si>
  <si>
    <t>招商银行</t>
  </si>
  <si>
    <t>融创中国</t>
  </si>
  <si>
    <t>华西股份</t>
  </si>
  <si>
    <t>000936</t>
  </si>
  <si>
    <t>卖出</t>
    <phoneticPr fontId="2" type="noConversion"/>
  </si>
  <si>
    <t>600196</t>
  </si>
  <si>
    <t>买入</t>
    <phoneticPr fontId="2" type="noConversion"/>
  </si>
  <si>
    <t>中国铁建</t>
  </si>
  <si>
    <t>卖出</t>
    <phoneticPr fontId="2" type="noConversion"/>
  </si>
  <si>
    <t>云南白药</t>
  </si>
  <si>
    <t>000538</t>
  </si>
  <si>
    <t>龙湖集团</t>
  </si>
  <si>
    <t>03380</t>
  </si>
  <si>
    <t>浙江医药</t>
  </si>
  <si>
    <t>股票代码</t>
  </si>
  <si>
    <t>序号</t>
    <phoneticPr fontId="2" type="noConversion"/>
  </si>
  <si>
    <t>持有</t>
  </si>
  <si>
    <t>复星医药</t>
  </si>
  <si>
    <t>小米集团</t>
  </si>
  <si>
    <t>中洲控股</t>
  </si>
  <si>
    <t>吉林敖东</t>
  </si>
  <si>
    <t>000623</t>
  </si>
  <si>
    <t>人民网</t>
  </si>
  <si>
    <t>山西汾酒</t>
  </si>
  <si>
    <t>状态</t>
    <phoneticPr fontId="2" type="noConversion"/>
  </si>
  <si>
    <t>实施</t>
    <phoneticPr fontId="2" type="noConversion"/>
  </si>
  <si>
    <t>红利金额</t>
    <phoneticPr fontId="2" type="noConversion"/>
  </si>
  <si>
    <t>累计分红</t>
    <phoneticPr fontId="2" type="noConversion"/>
  </si>
  <si>
    <t>分红方案</t>
    <phoneticPr fontId="2" type="noConversion"/>
  </si>
  <si>
    <t>累计分红</t>
    <phoneticPr fontId="2" type="noConversion"/>
  </si>
  <si>
    <t xml:space="preserve">累计分红 </t>
    <phoneticPr fontId="2" type="noConversion"/>
  </si>
  <si>
    <t>登记日</t>
    <phoneticPr fontId="2" type="noConversion"/>
  </si>
  <si>
    <t>除权日</t>
    <phoneticPr fontId="2" type="noConversion"/>
  </si>
  <si>
    <t>10派12</t>
    <phoneticPr fontId="2" type="noConversion"/>
  </si>
  <si>
    <t>五粮液</t>
  </si>
  <si>
    <t>000858</t>
  </si>
  <si>
    <t>000582</t>
  </si>
  <si>
    <t>历史购买名单</t>
    <phoneticPr fontId="2" type="noConversion"/>
  </si>
  <si>
    <t>交易次数</t>
    <phoneticPr fontId="2" type="noConversion"/>
  </si>
  <si>
    <t>华胜天成</t>
  </si>
  <si>
    <t>买入</t>
    <phoneticPr fontId="2" type="noConversion"/>
  </si>
  <si>
    <t>长电科技</t>
  </si>
  <si>
    <t>持有</t>
    <phoneticPr fontId="2" type="noConversion"/>
  </si>
  <si>
    <t>龙光集团</t>
  </si>
  <si>
    <t>平安银行</t>
  </si>
  <si>
    <t>000001</t>
  </si>
  <si>
    <t>圆通速递</t>
  </si>
  <si>
    <t>酒鬼酒</t>
  </si>
  <si>
    <t>000799</t>
  </si>
  <si>
    <t>1派0.45</t>
  </si>
  <si>
    <t>国金证券</t>
  </si>
  <si>
    <t>阿里巴巴</t>
  </si>
  <si>
    <t>千禾味业</t>
  </si>
  <si>
    <t>同仁堂</t>
  </si>
  <si>
    <t>季院生</t>
    <phoneticPr fontId="2" type="noConversion"/>
  </si>
  <si>
    <t>组别</t>
    <phoneticPr fontId="2" type="noConversion"/>
  </si>
  <si>
    <t>上汽集团</t>
  </si>
  <si>
    <t>川能动力</t>
  </si>
  <si>
    <t>000155</t>
  </si>
  <si>
    <t>苏美达</t>
  </si>
  <si>
    <t>600710</t>
  </si>
  <si>
    <t>海螺水泥</t>
  </si>
  <si>
    <t>骆怡锋</t>
  </si>
  <si>
    <t>长城汽车</t>
  </si>
  <si>
    <t>斯达半导</t>
  </si>
  <si>
    <t>东风汽车</t>
  </si>
  <si>
    <t>立昂微</t>
  </si>
  <si>
    <t>英特集团</t>
  </si>
  <si>
    <t>000411</t>
  </si>
  <si>
    <t>有研新材</t>
  </si>
  <si>
    <t>北矿科技</t>
  </si>
  <si>
    <t>三一重工</t>
  </si>
  <si>
    <t>持有</t>
    <phoneticPr fontId="2" type="noConversion"/>
  </si>
  <si>
    <t>000933</t>
  </si>
  <si>
    <t>东方通信</t>
  </si>
  <si>
    <t>中国软件</t>
  </si>
  <si>
    <t>君正集团</t>
  </si>
  <si>
    <t>持有</t>
    <phoneticPr fontId="2" type="noConversion"/>
  </si>
  <si>
    <t>丽珠集团</t>
  </si>
  <si>
    <t>000513</t>
  </si>
  <si>
    <t>万向德农</t>
  </si>
  <si>
    <t>持有</t>
    <phoneticPr fontId="2" type="noConversion"/>
  </si>
  <si>
    <t>王金花</t>
    <phoneticPr fontId="2" type="noConversion"/>
  </si>
  <si>
    <t>陈平</t>
    <phoneticPr fontId="2" type="noConversion"/>
  </si>
  <si>
    <t>钟荣辉</t>
    <phoneticPr fontId="2" type="noConversion"/>
  </si>
  <si>
    <t>back</t>
    <phoneticPr fontId="2" type="noConversion"/>
  </si>
  <si>
    <t>钟荣辉</t>
    <phoneticPr fontId="2" type="noConversion"/>
  </si>
  <si>
    <t>周涨跌额</t>
    <phoneticPr fontId="2" type="noConversion"/>
  </si>
  <si>
    <t>周涨跌率</t>
    <phoneticPr fontId="2" type="noConversion"/>
  </si>
  <si>
    <t>back</t>
    <phoneticPr fontId="2" type="noConversion"/>
  </si>
  <si>
    <t>金种子酒</t>
  </si>
  <si>
    <t>宝钢股份</t>
  </si>
  <si>
    <t>光大证券</t>
  </si>
  <si>
    <t>金发科技</t>
  </si>
  <si>
    <t>华金资本</t>
  </si>
  <si>
    <t>000532</t>
  </si>
  <si>
    <t>中国中免</t>
  </si>
  <si>
    <t>航天信息</t>
  </si>
  <si>
    <t>长江证券</t>
  </si>
  <si>
    <t>000783</t>
  </si>
  <si>
    <t>1派0.2，1送0.4股</t>
    <phoneticPr fontId="2" type="noConversion"/>
  </si>
  <si>
    <t>操盘：徐伟伟</t>
    <phoneticPr fontId="2" type="noConversion"/>
  </si>
  <si>
    <t>宋倩</t>
    <phoneticPr fontId="2" type="noConversion"/>
  </si>
  <si>
    <t>操盘：宋倩</t>
    <phoneticPr fontId="2" type="noConversion"/>
  </si>
  <si>
    <t>张咏博</t>
    <phoneticPr fontId="2" type="noConversion"/>
  </si>
  <si>
    <t>操盘：钟荣辉</t>
    <phoneticPr fontId="2" type="noConversion"/>
  </si>
  <si>
    <t>操盘：何凤</t>
    <phoneticPr fontId="2" type="noConversion"/>
  </si>
  <si>
    <t>持有</t>
    <phoneticPr fontId="2" type="noConversion"/>
  </si>
  <si>
    <t>钱虹语</t>
    <phoneticPr fontId="2" type="noConversion"/>
  </si>
  <si>
    <t>邹俊峰</t>
    <phoneticPr fontId="2" type="noConversion"/>
  </si>
  <si>
    <t>操盘：邹俊峰</t>
    <phoneticPr fontId="2" type="noConversion"/>
  </si>
  <si>
    <t>操盘：骆怡锋</t>
    <phoneticPr fontId="2" type="noConversion"/>
  </si>
  <si>
    <t>顺道</t>
    <phoneticPr fontId="2" type="noConversion"/>
  </si>
  <si>
    <t>候闯振</t>
    <phoneticPr fontId="2" type="noConversion"/>
  </si>
  <si>
    <t>操盘：候闯振</t>
    <phoneticPr fontId="2" type="noConversion"/>
  </si>
  <si>
    <t>周金英</t>
    <phoneticPr fontId="2" type="noConversion"/>
  </si>
  <si>
    <t>杨天明</t>
    <phoneticPr fontId="2" type="noConversion"/>
  </si>
  <si>
    <t>操盘：杨天明</t>
    <phoneticPr fontId="2" type="noConversion"/>
  </si>
  <si>
    <t>陈美桂</t>
    <phoneticPr fontId="2" type="noConversion"/>
  </si>
  <si>
    <t>高秀容</t>
    <phoneticPr fontId="2" type="noConversion"/>
  </si>
  <si>
    <t>操盘：高秀容</t>
    <phoneticPr fontId="2" type="noConversion"/>
  </si>
  <si>
    <t>于万辉</t>
    <phoneticPr fontId="2" type="noConversion"/>
  </si>
  <si>
    <t>操盘：于万辉</t>
    <phoneticPr fontId="2" type="noConversion"/>
  </si>
  <si>
    <t>李依怡</t>
    <phoneticPr fontId="2" type="noConversion"/>
  </si>
  <si>
    <t>郑桂兰</t>
    <phoneticPr fontId="2" type="noConversion"/>
  </si>
  <si>
    <t>操盘：郑桂兰</t>
    <phoneticPr fontId="2" type="noConversion"/>
  </si>
  <si>
    <t>徐成</t>
    <phoneticPr fontId="2" type="noConversion"/>
  </si>
  <si>
    <t>操盘：徐成</t>
    <phoneticPr fontId="2" type="noConversion"/>
  </si>
  <si>
    <t>叶枕鑫</t>
    <phoneticPr fontId="2" type="noConversion"/>
  </si>
  <si>
    <t>唐敬涵</t>
    <phoneticPr fontId="2" type="noConversion"/>
  </si>
  <si>
    <t>操盘：叶枕鑫</t>
    <phoneticPr fontId="2" type="noConversion"/>
  </si>
  <si>
    <t>操盘：季院生</t>
    <phoneticPr fontId="2" type="noConversion"/>
  </si>
  <si>
    <t>操盘：</t>
    <phoneticPr fontId="2" type="noConversion"/>
  </si>
  <si>
    <t>黎谊杰</t>
    <phoneticPr fontId="2" type="noConversion"/>
  </si>
  <si>
    <t>冯洁</t>
    <phoneticPr fontId="2" type="noConversion"/>
  </si>
  <si>
    <t>操盘：张咏博</t>
    <phoneticPr fontId="2" type="noConversion"/>
  </si>
  <si>
    <t>操盘：冯洁</t>
    <phoneticPr fontId="2" type="noConversion"/>
  </si>
  <si>
    <t>赖伟</t>
    <phoneticPr fontId="2" type="noConversion"/>
  </si>
  <si>
    <t>操盘：赖伟</t>
    <phoneticPr fontId="2" type="noConversion"/>
  </si>
  <si>
    <t>操盘：唐敬涵</t>
    <phoneticPr fontId="2" type="noConversion"/>
  </si>
  <si>
    <t>李东锦</t>
    <phoneticPr fontId="2" type="noConversion"/>
  </si>
  <si>
    <t>操盘：刘平</t>
    <phoneticPr fontId="2" type="noConversion"/>
  </si>
  <si>
    <t>序号</t>
    <phoneticPr fontId="2" type="noConversion"/>
  </si>
  <si>
    <t>R/H</t>
    <phoneticPr fontId="2" type="noConversion"/>
  </si>
  <si>
    <t>R/H余额</t>
    <phoneticPr fontId="2" type="noConversion"/>
  </si>
  <si>
    <t>李生</t>
    <phoneticPr fontId="2" type="noConversion"/>
  </si>
  <si>
    <t>操盘：李生</t>
    <phoneticPr fontId="2" type="noConversion"/>
  </si>
  <si>
    <t>市场</t>
  </si>
  <si>
    <t>企业</t>
  </si>
  <si>
    <t>状态</t>
  </si>
  <si>
    <t>数量</t>
  </si>
  <si>
    <t>平均买价</t>
  </si>
  <si>
    <t>成本</t>
  </si>
  <si>
    <t>当前股价</t>
  </si>
  <si>
    <t>市值</t>
  </si>
  <si>
    <t>操盘：李东锦</t>
    <phoneticPr fontId="2" type="noConversion"/>
  </si>
  <si>
    <t>拼多多</t>
  </si>
  <si>
    <t>拼多多</t>
    <phoneticPr fontId="2" type="noConversion"/>
  </si>
  <si>
    <t>特斯拉</t>
  </si>
  <si>
    <t>特斯拉</t>
    <phoneticPr fontId="2" type="noConversion"/>
  </si>
  <si>
    <t>TSLA</t>
  </si>
  <si>
    <t>TSLA</t>
    <phoneticPr fontId="2" type="noConversion"/>
  </si>
  <si>
    <t>PDD</t>
  </si>
  <si>
    <t>PDD</t>
    <phoneticPr fontId="2" type="noConversion"/>
  </si>
  <si>
    <t>US</t>
  </si>
  <si>
    <t>US</t>
    <phoneticPr fontId="2" type="noConversion"/>
  </si>
  <si>
    <t>山西汾酒</t>
    <phoneticPr fontId="2" type="noConversion"/>
  </si>
  <si>
    <t>李宁</t>
  </si>
  <si>
    <t>李宁</t>
    <phoneticPr fontId="2" type="noConversion"/>
  </si>
  <si>
    <t>比亚迪</t>
  </si>
  <si>
    <t>比亚迪</t>
    <phoneticPr fontId="2" type="noConversion"/>
  </si>
  <si>
    <t>宁德时代</t>
  </si>
  <si>
    <t>宁德时代</t>
    <phoneticPr fontId="2" type="noConversion"/>
  </si>
  <si>
    <t>携程集团</t>
  </si>
  <si>
    <t>携程集团</t>
    <phoneticPr fontId="2" type="noConversion"/>
  </si>
  <si>
    <t>CN</t>
  </si>
  <si>
    <t>CN</t>
    <phoneticPr fontId="2" type="noConversion"/>
  </si>
  <si>
    <t>HK</t>
    <phoneticPr fontId="2" type="noConversion"/>
  </si>
  <si>
    <t>持有</t>
    <phoneticPr fontId="2" type="noConversion"/>
  </si>
  <si>
    <t>HK</t>
    <phoneticPr fontId="2" type="noConversion"/>
  </si>
  <si>
    <t>中芯国际</t>
    <phoneticPr fontId="2" type="noConversion"/>
  </si>
  <si>
    <t>买入</t>
    <phoneticPr fontId="2" type="noConversion"/>
  </si>
  <si>
    <t>融创中国</t>
    <phoneticPr fontId="2" type="noConversion"/>
  </si>
  <si>
    <t>CN</t>
    <phoneticPr fontId="2" type="noConversion"/>
  </si>
  <si>
    <t>华熙生物</t>
  </si>
  <si>
    <t>华熙生物</t>
    <phoneticPr fontId="2" type="noConversion"/>
  </si>
  <si>
    <t>US</t>
    <phoneticPr fontId="2" type="noConversion"/>
  </si>
  <si>
    <t>英伟达</t>
  </si>
  <si>
    <t>英伟达</t>
    <phoneticPr fontId="2" type="noConversion"/>
  </si>
  <si>
    <t>NVDA</t>
  </si>
  <si>
    <t>NVDA</t>
    <phoneticPr fontId="2" type="noConversion"/>
  </si>
  <si>
    <t>证券ETF</t>
  </si>
  <si>
    <t>证券ETF</t>
    <phoneticPr fontId="2" type="noConversion"/>
  </si>
  <si>
    <t>小米集团</t>
    <phoneticPr fontId="2" type="noConversion"/>
  </si>
  <si>
    <t>虚拟买卖的股票范围：美股，港股，国内的A股（包括主版，创业，科创，中小）</t>
    <phoneticPr fontId="2" type="noConversion"/>
  </si>
  <si>
    <t>ETF视同股票，在虚拟操作范围内，但可转债及其他没有提及的融金产品均不包括在内。</t>
    <phoneticPr fontId="2" type="noConversion"/>
  </si>
  <si>
    <t>由于规则限制，所有的虚拟交易都由专人手工登记，不在任何APP上进行。</t>
    <phoneticPr fontId="2" type="noConversion"/>
  </si>
  <si>
    <t>说明如下：</t>
    <phoneticPr fontId="2" type="noConversion"/>
  </si>
  <si>
    <t>腾讯自选股APP由于资讯比丰富，推荐各位用于查看股票信息之用，但不是必须使用，如果你有用习惯的股票APP，也可以不必使用腾讯自选股</t>
    <phoneticPr fontId="2" type="noConversion"/>
  </si>
  <si>
    <t>操盘：陈平</t>
    <phoneticPr fontId="2" type="noConversion"/>
  </si>
  <si>
    <t>课程的虚拟股票买卖环节，纯粹是课程练习的一环，完全虚拟，不存在任何真实的资金往来及盈亏情况。</t>
    <phoneticPr fontId="2" type="noConversion"/>
  </si>
  <si>
    <t>中航重机</t>
  </si>
  <si>
    <t>中航重机</t>
    <phoneticPr fontId="2" type="noConversion"/>
  </si>
  <si>
    <t>浙江医药</t>
    <phoneticPr fontId="2" type="noConversion"/>
  </si>
  <si>
    <t>百亚股份</t>
  </si>
  <si>
    <t>百亚股份</t>
    <phoneticPr fontId="2" type="noConversion"/>
  </si>
  <si>
    <t>新城控投</t>
  </si>
  <si>
    <t>新城控投</t>
    <phoneticPr fontId="2" type="noConversion"/>
  </si>
  <si>
    <t>天润乳业</t>
  </si>
  <si>
    <t>天润乳业</t>
    <phoneticPr fontId="2" type="noConversion"/>
  </si>
  <si>
    <t>003006</t>
  </si>
  <si>
    <t>003006</t>
    <phoneticPr fontId="2" type="noConversion"/>
  </si>
  <si>
    <t>CN</t>
    <phoneticPr fontId="2" type="noConversion"/>
  </si>
  <si>
    <t>买入</t>
    <phoneticPr fontId="2" type="noConversion"/>
  </si>
  <si>
    <t>中科曙光</t>
  </si>
  <si>
    <t>中科曙光</t>
    <phoneticPr fontId="2" type="noConversion"/>
  </si>
  <si>
    <t>爱美客</t>
  </si>
  <si>
    <t>爱美客</t>
    <phoneticPr fontId="2" type="noConversion"/>
  </si>
  <si>
    <t>中控技术</t>
  </si>
  <si>
    <t>中控技术</t>
    <phoneticPr fontId="2" type="noConversion"/>
  </si>
  <si>
    <t>中概互联网ETF</t>
  </si>
  <si>
    <t>中概互联网ETF</t>
    <phoneticPr fontId="2" type="noConversion"/>
  </si>
  <si>
    <t>CN</t>
    <phoneticPr fontId="2" type="noConversion"/>
  </si>
  <si>
    <t>持有</t>
    <phoneticPr fontId="2" type="noConversion"/>
  </si>
  <si>
    <t>腾讯集团</t>
  </si>
  <si>
    <t>腾讯集团</t>
    <phoneticPr fontId="2" type="noConversion"/>
  </si>
  <si>
    <t>00700</t>
    <phoneticPr fontId="2" type="noConversion"/>
  </si>
  <si>
    <t>袁屹</t>
    <phoneticPr fontId="2" type="noConversion"/>
  </si>
  <si>
    <t>骆怡锋</t>
    <phoneticPr fontId="2" type="noConversion"/>
  </si>
  <si>
    <t>阿里巴巴</t>
    <phoneticPr fontId="2" type="noConversion"/>
  </si>
  <si>
    <t>亚马逊</t>
  </si>
  <si>
    <t>亚马逊</t>
    <phoneticPr fontId="2" type="noConversion"/>
  </si>
  <si>
    <t>AMZN</t>
  </si>
  <si>
    <t>AMZN</t>
    <phoneticPr fontId="2" type="noConversion"/>
  </si>
  <si>
    <t>BABA</t>
  </si>
  <si>
    <t>BABA</t>
    <phoneticPr fontId="2" type="noConversion"/>
  </si>
  <si>
    <t>碧桂园</t>
  </si>
  <si>
    <t>碧桂园</t>
    <phoneticPr fontId="2" type="noConversion"/>
  </si>
  <si>
    <t>02007</t>
  </si>
  <si>
    <t>02007</t>
    <phoneticPr fontId="2" type="noConversion"/>
  </si>
  <si>
    <t>US</t>
    <phoneticPr fontId="2" type="noConversion"/>
  </si>
  <si>
    <t>US</t>
    <phoneticPr fontId="2" type="noConversion"/>
  </si>
  <si>
    <t>HK</t>
    <phoneticPr fontId="2" type="noConversion"/>
  </si>
  <si>
    <t>西安饮食</t>
  </si>
  <si>
    <t>000721</t>
  </si>
  <si>
    <t>科大讯飞</t>
  </si>
  <si>
    <t>002230</t>
  </si>
  <si>
    <t>中船科技</t>
  </si>
  <si>
    <t>英杰电气</t>
  </si>
  <si>
    <t>CN</t>
    <phoneticPr fontId="2" type="noConversion"/>
  </si>
  <si>
    <t>隆基绿能</t>
  </si>
  <si>
    <t>隆基绿能</t>
    <phoneticPr fontId="2" type="noConversion"/>
  </si>
  <si>
    <t>海康威视</t>
  </si>
  <si>
    <t>海康威视</t>
    <phoneticPr fontId="2" type="noConversion"/>
  </si>
  <si>
    <t>立讯精密</t>
  </si>
  <si>
    <t>立讯精密</t>
    <phoneticPr fontId="2" type="noConversion"/>
  </si>
  <si>
    <t>TCL中环</t>
  </si>
  <si>
    <t>TCL中环</t>
    <phoneticPr fontId="2" type="noConversion"/>
  </si>
  <si>
    <t>002415</t>
  </si>
  <si>
    <t>002415</t>
    <phoneticPr fontId="2" type="noConversion"/>
  </si>
  <si>
    <t>002475</t>
  </si>
  <si>
    <t>002475</t>
    <phoneticPr fontId="2" type="noConversion"/>
  </si>
  <si>
    <t>002129</t>
  </si>
  <si>
    <t>002129</t>
    <phoneticPr fontId="2" type="noConversion"/>
  </si>
  <si>
    <t>CN</t>
    <phoneticPr fontId="2" type="noConversion"/>
  </si>
  <si>
    <t>CN</t>
    <phoneticPr fontId="2" type="noConversion"/>
  </si>
  <si>
    <t>CN</t>
    <phoneticPr fontId="2" type="noConversion"/>
  </si>
  <si>
    <t>CN</t>
    <phoneticPr fontId="2" type="noConversion"/>
  </si>
  <si>
    <t>买入</t>
    <phoneticPr fontId="2" type="noConversion"/>
  </si>
  <si>
    <t>线下上课时间表：</t>
  </si>
  <si>
    <t>2024年2月份停一个月</t>
  </si>
  <si>
    <t>大家收藏记录好哈！</t>
  </si>
  <si>
    <t>东方甄选</t>
  </si>
  <si>
    <t>东方甄选</t>
    <phoneticPr fontId="2" type="noConversion"/>
  </si>
  <si>
    <t>买入</t>
    <phoneticPr fontId="2" type="noConversion"/>
  </si>
  <si>
    <t>US</t>
    <phoneticPr fontId="2" type="noConversion"/>
  </si>
  <si>
    <t>HK</t>
    <phoneticPr fontId="2" type="noConversion"/>
  </si>
  <si>
    <t>操盘：陈盈如</t>
    <phoneticPr fontId="2" type="noConversion"/>
  </si>
  <si>
    <t>卖出</t>
    <phoneticPr fontId="2" type="noConversion"/>
  </si>
  <si>
    <t>CN</t>
    <phoneticPr fontId="2" type="noConversion"/>
  </si>
  <si>
    <t>中船科技</t>
    <phoneticPr fontId="2" type="noConversion"/>
  </si>
  <si>
    <t>买入</t>
    <phoneticPr fontId="2" type="noConversion"/>
  </si>
  <si>
    <t>特一药业</t>
  </si>
  <si>
    <t>特一药业</t>
    <phoneticPr fontId="2" type="noConversion"/>
  </si>
  <si>
    <t>002728</t>
  </si>
  <si>
    <t>002728</t>
    <phoneticPr fontId="2" type="noConversion"/>
  </si>
  <si>
    <t>东田微</t>
  </si>
  <si>
    <t>东田微</t>
    <phoneticPr fontId="2" type="noConversion"/>
  </si>
  <si>
    <t>HK</t>
    <phoneticPr fontId="2" type="noConversion"/>
  </si>
  <si>
    <t>CN</t>
    <phoneticPr fontId="2" type="noConversion"/>
  </si>
  <si>
    <t>谷歌-A</t>
  </si>
  <si>
    <t>谷歌-A</t>
    <phoneticPr fontId="2" type="noConversion"/>
  </si>
  <si>
    <t>GOOGL</t>
  </si>
  <si>
    <t>GOOGL</t>
    <phoneticPr fontId="2" type="noConversion"/>
  </si>
  <si>
    <t>谷歌</t>
    <phoneticPr fontId="2" type="noConversion"/>
  </si>
  <si>
    <t>GOOGL</t>
    <phoneticPr fontId="2" type="noConversion"/>
  </si>
  <si>
    <t>阿斯麦</t>
  </si>
  <si>
    <t>阿斯麦</t>
    <phoneticPr fontId="2" type="noConversion"/>
  </si>
  <si>
    <t>ASML</t>
  </si>
  <si>
    <t>ASML</t>
    <phoneticPr fontId="2" type="noConversion"/>
  </si>
  <si>
    <t>苹果</t>
  </si>
  <si>
    <t>苹果</t>
    <phoneticPr fontId="2" type="noConversion"/>
  </si>
  <si>
    <t>AAPL</t>
  </si>
  <si>
    <t>AAPL</t>
    <phoneticPr fontId="2" type="noConversion"/>
  </si>
  <si>
    <t>苹果</t>
    <phoneticPr fontId="2" type="noConversion"/>
  </si>
  <si>
    <t>AAPL</t>
    <phoneticPr fontId="2" type="noConversion"/>
  </si>
  <si>
    <t>徐伟伟</t>
  </si>
  <si>
    <t>袁屹</t>
  </si>
  <si>
    <t>于万辉</t>
  </si>
  <si>
    <t>何凤</t>
  </si>
  <si>
    <t>郑桂兰</t>
  </si>
  <si>
    <t>陈美桂</t>
  </si>
  <si>
    <t>陈平</t>
  </si>
  <si>
    <t>冯洁</t>
  </si>
  <si>
    <t>徐成</t>
  </si>
  <si>
    <t>钟荣辉</t>
  </si>
  <si>
    <t>唐敬涵</t>
  </si>
  <si>
    <t>季院生</t>
  </si>
  <si>
    <t>侯闯振</t>
  </si>
  <si>
    <t>邹俊峰</t>
  </si>
  <si>
    <t>赖伟</t>
  </si>
  <si>
    <t>宋倩</t>
  </si>
  <si>
    <t>张咏博</t>
  </si>
  <si>
    <t>黄艺明</t>
  </si>
  <si>
    <t>李东锦</t>
  </si>
  <si>
    <t>叶枕鑫</t>
  </si>
  <si>
    <t>钱虹语</t>
  </si>
  <si>
    <t>单股盈利</t>
    <phoneticPr fontId="2" type="noConversion"/>
  </si>
  <si>
    <t>陈盈如</t>
    <phoneticPr fontId="2" type="noConversion"/>
  </si>
  <si>
    <t>刘洋</t>
    <phoneticPr fontId="2" type="noConversion"/>
  </si>
  <si>
    <t>郭海军</t>
    <phoneticPr fontId="2" type="noConversion"/>
  </si>
  <si>
    <t>操盘：蔡莉红</t>
    <phoneticPr fontId="2" type="noConversion"/>
  </si>
  <si>
    <t>郭海军</t>
    <phoneticPr fontId="2" type="noConversion"/>
  </si>
  <si>
    <t>蔡莉红</t>
    <phoneticPr fontId="2" type="noConversion"/>
  </si>
  <si>
    <t>山东黄金</t>
  </si>
  <si>
    <t>山东黄金</t>
    <phoneticPr fontId="2" type="noConversion"/>
  </si>
  <si>
    <t>HK</t>
    <phoneticPr fontId="2" type="noConversion"/>
  </si>
  <si>
    <t>买入</t>
    <phoneticPr fontId="2" type="noConversion"/>
  </si>
  <si>
    <t>002594</t>
  </si>
  <si>
    <t>002594</t>
    <phoneticPr fontId="2" type="noConversion"/>
  </si>
  <si>
    <t>CN</t>
    <phoneticPr fontId="2" type="noConversion"/>
  </si>
  <si>
    <t>比亚迪股份</t>
  </si>
  <si>
    <t>比亚迪股份</t>
    <phoneticPr fontId="2" type="noConversion"/>
  </si>
  <si>
    <t>郭海军</t>
    <phoneticPr fontId="2" type="noConversion"/>
  </si>
  <si>
    <t>蔡莉红</t>
    <phoneticPr fontId="2" type="noConversion"/>
  </si>
  <si>
    <t>李生</t>
    <phoneticPr fontId="2" type="noConversion"/>
  </si>
  <si>
    <t>HK</t>
    <phoneticPr fontId="2" type="noConversion"/>
  </si>
  <si>
    <t>北方华创</t>
  </si>
  <si>
    <t>北方华创</t>
    <phoneticPr fontId="2" type="noConversion"/>
  </si>
  <si>
    <t>002371</t>
  </si>
  <si>
    <t>002371</t>
    <phoneticPr fontId="2" type="noConversion"/>
  </si>
  <si>
    <t>CN</t>
    <phoneticPr fontId="2" type="noConversion"/>
  </si>
  <si>
    <t>HK</t>
    <phoneticPr fontId="2" type="noConversion"/>
  </si>
  <si>
    <t>京东集团</t>
  </si>
  <si>
    <t>京东集团</t>
    <phoneticPr fontId="2" type="noConversion"/>
  </si>
  <si>
    <t>舜宇光学科技</t>
  </si>
  <si>
    <t>舜宇光学科技</t>
    <phoneticPr fontId="2" type="noConversion"/>
  </si>
  <si>
    <t>HK</t>
    <phoneticPr fontId="2" type="noConversion"/>
  </si>
  <si>
    <t>卖出</t>
    <phoneticPr fontId="2" type="noConversion"/>
  </si>
  <si>
    <t>买入</t>
    <phoneticPr fontId="2" type="noConversion"/>
  </si>
  <si>
    <t>CN</t>
    <phoneticPr fontId="2" type="noConversion"/>
  </si>
  <si>
    <t>姚记科技</t>
  </si>
  <si>
    <t>姚记科技</t>
    <phoneticPr fontId="2" type="noConversion"/>
  </si>
  <si>
    <t>00265</t>
  </si>
  <si>
    <t>中国医药</t>
  </si>
  <si>
    <t>CN</t>
    <phoneticPr fontId="2" type="noConversion"/>
  </si>
  <si>
    <t>新研股份</t>
  </si>
  <si>
    <t>新研股份</t>
    <phoneticPr fontId="2" type="noConversion"/>
  </si>
  <si>
    <t>CN</t>
    <phoneticPr fontId="2" type="noConversion"/>
  </si>
  <si>
    <t>CN</t>
    <phoneticPr fontId="2" type="noConversion"/>
  </si>
  <si>
    <t>众泰汽车</t>
  </si>
  <si>
    <t>众泰汽车</t>
    <phoneticPr fontId="2" type="noConversion"/>
  </si>
  <si>
    <t>000980</t>
  </si>
  <si>
    <t>000980</t>
    <phoneticPr fontId="2" type="noConversion"/>
  </si>
  <si>
    <t>乖宝宠物</t>
    <phoneticPr fontId="2" type="noConversion"/>
  </si>
  <si>
    <t>赢家时尚</t>
    <phoneticPr fontId="2" type="noConversion"/>
  </si>
  <si>
    <t>学号</t>
    <phoneticPr fontId="2" type="noConversion"/>
  </si>
  <si>
    <t>小鹏汽车</t>
  </si>
  <si>
    <t>小鹏汽车</t>
    <phoneticPr fontId="2" type="noConversion"/>
  </si>
  <si>
    <t>XPEV</t>
  </si>
  <si>
    <t>XPEV</t>
    <phoneticPr fontId="2" type="noConversion"/>
  </si>
  <si>
    <t>US</t>
    <phoneticPr fontId="2" type="noConversion"/>
  </si>
  <si>
    <t>US</t>
    <phoneticPr fontId="2" type="noConversion"/>
  </si>
  <si>
    <t>HK</t>
    <phoneticPr fontId="2" type="noConversion"/>
  </si>
  <si>
    <t>CN</t>
    <phoneticPr fontId="2" type="noConversion"/>
  </si>
  <si>
    <t>CN</t>
    <phoneticPr fontId="2" type="noConversion"/>
  </si>
  <si>
    <t>买入</t>
    <phoneticPr fontId="2" type="noConversion"/>
  </si>
  <si>
    <t>乖宝宠物</t>
  </si>
  <si>
    <t>蔚来</t>
  </si>
  <si>
    <t>NIO</t>
  </si>
  <si>
    <t>蔚来</t>
    <phoneticPr fontId="2" type="noConversion"/>
  </si>
  <si>
    <t>NIO</t>
    <phoneticPr fontId="2" type="noConversion"/>
  </si>
  <si>
    <t>方新群</t>
    <phoneticPr fontId="2" type="noConversion"/>
  </si>
  <si>
    <t>人民网</t>
    <phoneticPr fontId="2" type="noConversion"/>
  </si>
  <si>
    <t>恒银科技</t>
  </si>
  <si>
    <t>恒银科技</t>
    <phoneticPr fontId="2" type="noConversion"/>
  </si>
  <si>
    <t>中国平安</t>
    <phoneticPr fontId="2" type="noConversion"/>
  </si>
  <si>
    <t>嬴合科技</t>
  </si>
  <si>
    <t>嬴合科技</t>
    <phoneticPr fontId="2" type="noConversion"/>
  </si>
  <si>
    <t>操盘：郭海军</t>
    <phoneticPr fontId="2" type="noConversion"/>
  </si>
  <si>
    <t>CN</t>
    <phoneticPr fontId="2" type="noConversion"/>
  </si>
  <si>
    <t>CN</t>
    <phoneticPr fontId="2" type="noConversion"/>
  </si>
  <si>
    <t>HK</t>
    <phoneticPr fontId="2" type="noConversion"/>
  </si>
  <si>
    <t>买入</t>
    <phoneticPr fontId="2" type="noConversion"/>
  </si>
  <si>
    <t>买入</t>
    <phoneticPr fontId="2" type="noConversion"/>
  </si>
  <si>
    <t>买入</t>
    <phoneticPr fontId="2" type="noConversion"/>
  </si>
  <si>
    <t>CN</t>
    <phoneticPr fontId="2" type="noConversion"/>
  </si>
  <si>
    <t>清研环境</t>
  </si>
  <si>
    <t>持有</t>
    <phoneticPr fontId="2" type="noConversion"/>
  </si>
  <si>
    <t>HK</t>
    <phoneticPr fontId="2" type="noConversion"/>
  </si>
  <si>
    <t>首创证券</t>
  </si>
  <si>
    <t>首创证券</t>
    <phoneticPr fontId="2" type="noConversion"/>
  </si>
  <si>
    <t>首创证券</t>
    <phoneticPr fontId="2" type="noConversion"/>
  </si>
  <si>
    <t>买入</t>
    <phoneticPr fontId="2" type="noConversion"/>
  </si>
  <si>
    <t>卖出</t>
    <phoneticPr fontId="2" type="noConversion"/>
  </si>
  <si>
    <t>US</t>
    <phoneticPr fontId="2" type="noConversion"/>
  </si>
  <si>
    <t>脸书</t>
  </si>
  <si>
    <t>脸书</t>
    <phoneticPr fontId="2" type="noConversion"/>
  </si>
  <si>
    <t>Meta</t>
  </si>
  <si>
    <t>Meta</t>
    <phoneticPr fontId="2" type="noConversion"/>
  </si>
  <si>
    <t>US</t>
    <phoneticPr fontId="2" type="noConversion"/>
  </si>
  <si>
    <t>买入</t>
    <phoneticPr fontId="2" type="noConversion"/>
  </si>
  <si>
    <t>酒ETF</t>
  </si>
  <si>
    <t>酒ETF</t>
    <phoneticPr fontId="2" type="noConversion"/>
  </si>
  <si>
    <t>买入</t>
    <phoneticPr fontId="2" type="noConversion"/>
  </si>
  <si>
    <t>游戏ETF</t>
  </si>
  <si>
    <t>豪江智能</t>
  </si>
  <si>
    <t>豪江智能</t>
    <phoneticPr fontId="2" type="noConversion"/>
  </si>
  <si>
    <t>温氏股份</t>
  </si>
  <si>
    <t>温氏股份</t>
    <phoneticPr fontId="2" type="noConversion"/>
  </si>
  <si>
    <t>老白干酒</t>
  </si>
  <si>
    <t>老白干酒</t>
    <phoneticPr fontId="2" type="noConversion"/>
  </si>
  <si>
    <t>京粮控股</t>
  </si>
  <si>
    <t>京粮控股</t>
    <phoneticPr fontId="2" type="noConversion"/>
  </si>
  <si>
    <t>000505</t>
  </si>
  <si>
    <t>000505</t>
    <phoneticPr fontId="2" type="noConversion"/>
  </si>
  <si>
    <t>持有</t>
    <phoneticPr fontId="2" type="noConversion"/>
  </si>
  <si>
    <t>石药集团</t>
  </si>
  <si>
    <t>石药集团</t>
    <phoneticPr fontId="2" type="noConversion"/>
  </si>
  <si>
    <t>HK</t>
    <phoneticPr fontId="2" type="noConversion"/>
  </si>
  <si>
    <t>买入</t>
    <phoneticPr fontId="2" type="noConversion"/>
  </si>
  <si>
    <t>持有</t>
    <phoneticPr fontId="2" type="noConversion"/>
  </si>
  <si>
    <t>法拉第未来</t>
  </si>
  <si>
    <t>法拉第未来</t>
    <phoneticPr fontId="2" type="noConversion"/>
  </si>
  <si>
    <t>FFIE</t>
  </si>
  <si>
    <t>FFIE</t>
    <phoneticPr fontId="2" type="noConversion"/>
  </si>
  <si>
    <t>CN</t>
    <phoneticPr fontId="2" type="noConversion"/>
  </si>
  <si>
    <t>鄂尔多斯</t>
  </si>
  <si>
    <t>鄂尔多斯</t>
    <phoneticPr fontId="2" type="noConversion"/>
  </si>
  <si>
    <t>ST美谷</t>
  </si>
  <si>
    <t>ST美谷</t>
    <phoneticPr fontId="2" type="noConversion"/>
  </si>
  <si>
    <t>000615</t>
  </si>
  <si>
    <t>000615</t>
    <phoneticPr fontId="2" type="noConversion"/>
  </si>
  <si>
    <t>方大炭素</t>
  </si>
  <si>
    <t>方大炭素</t>
    <phoneticPr fontId="2" type="noConversion"/>
  </si>
  <si>
    <t>卖出</t>
    <phoneticPr fontId="2" type="noConversion"/>
  </si>
  <si>
    <t>HK</t>
    <phoneticPr fontId="2" type="noConversion"/>
  </si>
  <si>
    <t>买入</t>
    <phoneticPr fontId="2" type="noConversion"/>
  </si>
  <si>
    <t>CN</t>
    <phoneticPr fontId="2" type="noConversion"/>
  </si>
  <si>
    <t>持有</t>
    <phoneticPr fontId="2" type="noConversion"/>
  </si>
  <si>
    <t>人工智能ETF</t>
  </si>
  <si>
    <t>五粮液</t>
    <phoneticPr fontId="2" type="noConversion"/>
  </si>
  <si>
    <t>000858</t>
    <phoneticPr fontId="2" type="noConversion"/>
  </si>
  <si>
    <t>CN</t>
    <phoneticPr fontId="2" type="noConversion"/>
  </si>
  <si>
    <t>HK</t>
    <phoneticPr fontId="2" type="noConversion"/>
  </si>
  <si>
    <t>金科股份</t>
  </si>
  <si>
    <t>金科股份</t>
    <phoneticPr fontId="2" type="noConversion"/>
  </si>
  <si>
    <t>中马传动</t>
  </si>
  <si>
    <t>中马传动</t>
    <phoneticPr fontId="2" type="noConversion"/>
  </si>
  <si>
    <t>中电环保</t>
  </si>
  <si>
    <t>中电环保</t>
    <phoneticPr fontId="2" type="noConversion"/>
  </si>
  <si>
    <t>000656</t>
  </si>
  <si>
    <t>000656</t>
    <phoneticPr fontId="2" type="noConversion"/>
  </si>
  <si>
    <t>CN</t>
    <phoneticPr fontId="2" type="noConversion"/>
  </si>
  <si>
    <t>华新水泥</t>
  </si>
  <si>
    <t>华新水泥</t>
    <phoneticPr fontId="2" type="noConversion"/>
  </si>
  <si>
    <t>卖出</t>
    <phoneticPr fontId="2" type="noConversion"/>
  </si>
  <si>
    <t>卖出</t>
    <phoneticPr fontId="2" type="noConversion"/>
  </si>
  <si>
    <t>HK</t>
    <phoneticPr fontId="2" type="noConversion"/>
  </si>
  <si>
    <t>卖出</t>
  </si>
  <si>
    <t>卖出</t>
    <phoneticPr fontId="2" type="noConversion"/>
  </si>
  <si>
    <t>京东</t>
  </si>
  <si>
    <t>京东</t>
    <phoneticPr fontId="2" type="noConversion"/>
  </si>
  <si>
    <t>JD</t>
  </si>
  <si>
    <t>JD</t>
    <phoneticPr fontId="2" type="noConversion"/>
  </si>
  <si>
    <t>US</t>
    <phoneticPr fontId="2" type="noConversion"/>
  </si>
  <si>
    <t>瑞幸咖啡</t>
  </si>
  <si>
    <t>瑞幸咖啡</t>
    <phoneticPr fontId="2" type="noConversion"/>
  </si>
  <si>
    <t>LKNCY</t>
  </si>
  <si>
    <t>LKNCY</t>
    <phoneticPr fontId="2" type="noConversion"/>
  </si>
  <si>
    <t>卖出</t>
    <phoneticPr fontId="2" type="noConversion"/>
  </si>
  <si>
    <t>浙江世宝</t>
  </si>
  <si>
    <t>浙江世宝</t>
    <phoneticPr fontId="2" type="noConversion"/>
  </si>
  <si>
    <t>002703</t>
  </si>
  <si>
    <t>002703</t>
    <phoneticPr fontId="2" type="noConversion"/>
  </si>
  <si>
    <t>CN</t>
    <phoneticPr fontId="2" type="noConversion"/>
  </si>
  <si>
    <t>买入</t>
    <phoneticPr fontId="2" type="noConversion"/>
  </si>
  <si>
    <t>张江高科</t>
  </si>
  <si>
    <t>军工龙头ETF</t>
  </si>
  <si>
    <t>军工龙头ETF</t>
    <phoneticPr fontId="2" type="noConversion"/>
  </si>
  <si>
    <t>CN</t>
    <phoneticPr fontId="2" type="noConversion"/>
  </si>
  <si>
    <t>百果园集团</t>
  </si>
  <si>
    <t>百果园集团</t>
    <phoneticPr fontId="2" type="noConversion"/>
  </si>
  <si>
    <t>沪深300ETF</t>
  </si>
  <si>
    <t>沪深300ETF</t>
    <phoneticPr fontId="2" type="noConversion"/>
  </si>
  <si>
    <t>CN</t>
    <phoneticPr fontId="2" type="noConversion"/>
  </si>
  <si>
    <t>CN</t>
    <phoneticPr fontId="2" type="noConversion"/>
  </si>
  <si>
    <t>买入</t>
    <phoneticPr fontId="2" type="noConversion"/>
  </si>
  <si>
    <t>持有</t>
    <phoneticPr fontId="2" type="noConversion"/>
  </si>
  <si>
    <t>卖出</t>
    <phoneticPr fontId="2" type="noConversion"/>
  </si>
  <si>
    <t>卖出</t>
    <phoneticPr fontId="2" type="noConversion"/>
  </si>
  <si>
    <t>买入</t>
    <phoneticPr fontId="2" type="noConversion"/>
  </si>
  <si>
    <t>华力创通</t>
  </si>
  <si>
    <t>华力创通</t>
    <phoneticPr fontId="2" type="noConversion"/>
  </si>
  <si>
    <t>华映科技</t>
  </si>
  <si>
    <t>华映科技</t>
    <phoneticPr fontId="2" type="noConversion"/>
  </si>
  <si>
    <t>000536</t>
  </si>
  <si>
    <t>000536</t>
    <phoneticPr fontId="2" type="noConversion"/>
  </si>
  <si>
    <t>沪深300ETF-德银嘉实</t>
  </si>
  <si>
    <t>沪深300ETF-德银嘉实</t>
    <phoneticPr fontId="2" type="noConversion"/>
  </si>
  <si>
    <t>ASHR</t>
  </si>
  <si>
    <t>ASHR</t>
    <phoneticPr fontId="2" type="noConversion"/>
  </si>
  <si>
    <t>中药ETF</t>
  </si>
  <si>
    <t>中药ETF</t>
    <phoneticPr fontId="2" type="noConversion"/>
  </si>
  <si>
    <t>US</t>
    <phoneticPr fontId="2" type="noConversion"/>
  </si>
  <si>
    <t>CN</t>
    <phoneticPr fontId="2" type="noConversion"/>
  </si>
  <si>
    <t>HK</t>
    <phoneticPr fontId="2" type="noConversion"/>
  </si>
  <si>
    <t>浪潮信息</t>
  </si>
  <si>
    <t>000977</t>
  </si>
  <si>
    <t>000977</t>
    <phoneticPr fontId="2" type="noConversion"/>
  </si>
  <si>
    <t>CN</t>
    <phoneticPr fontId="2" type="noConversion"/>
  </si>
  <si>
    <t>小鹏汽车-W</t>
    <phoneticPr fontId="2" type="noConversion"/>
  </si>
  <si>
    <t>甘李药业</t>
    <phoneticPr fontId="2" type="noConversion"/>
  </si>
  <si>
    <t>诺和诺德</t>
    <phoneticPr fontId="2" type="noConversion"/>
  </si>
  <si>
    <t>NVO</t>
    <phoneticPr fontId="2" type="noConversion"/>
  </si>
  <si>
    <t>常山北明</t>
    <phoneticPr fontId="2" type="noConversion"/>
  </si>
  <si>
    <t>网易-S</t>
    <phoneticPr fontId="2" type="noConversion"/>
  </si>
  <si>
    <t>000158</t>
    <phoneticPr fontId="2" type="noConversion"/>
  </si>
  <si>
    <t>NTES</t>
    <phoneticPr fontId="2" type="noConversion"/>
  </si>
  <si>
    <t>网易</t>
    <phoneticPr fontId="2" type="noConversion"/>
  </si>
  <si>
    <t>可口可乐</t>
  </si>
  <si>
    <t>可口可乐</t>
    <phoneticPr fontId="2" type="noConversion"/>
  </si>
  <si>
    <t>KO</t>
  </si>
  <si>
    <t>KO</t>
    <phoneticPr fontId="2" type="noConversion"/>
  </si>
  <si>
    <t>US</t>
    <phoneticPr fontId="2" type="noConversion"/>
  </si>
  <si>
    <t>卖出</t>
    <phoneticPr fontId="2" type="noConversion"/>
  </si>
  <si>
    <t>卖出</t>
    <phoneticPr fontId="2" type="noConversion"/>
  </si>
  <si>
    <t>CN</t>
    <phoneticPr fontId="2" type="noConversion"/>
  </si>
  <si>
    <t>操盘：谢小芬</t>
    <phoneticPr fontId="2" type="noConversion"/>
  </si>
  <si>
    <t>操盘：方新群</t>
    <phoneticPr fontId="2" type="noConversion"/>
  </si>
  <si>
    <t>方新群</t>
    <phoneticPr fontId="2" type="noConversion"/>
  </si>
  <si>
    <t>谢小芬</t>
    <phoneticPr fontId="2" type="noConversion"/>
  </si>
  <si>
    <t>剑桥科技</t>
  </si>
  <si>
    <t>剑桥科技</t>
    <phoneticPr fontId="2" type="noConversion"/>
  </si>
  <si>
    <t>万泰生物</t>
  </si>
  <si>
    <t>万泰生物</t>
    <phoneticPr fontId="2" type="noConversion"/>
  </si>
  <si>
    <t>汇率</t>
    <phoneticPr fontId="2" type="noConversion"/>
  </si>
  <si>
    <t>CN</t>
    <phoneticPr fontId="2" type="noConversion"/>
  </si>
  <si>
    <t>买入</t>
    <phoneticPr fontId="2" type="noConversion"/>
  </si>
  <si>
    <t>CN</t>
    <phoneticPr fontId="2" type="noConversion"/>
  </si>
  <si>
    <t>软通动力</t>
  </si>
  <si>
    <t>软通动力</t>
    <phoneticPr fontId="2" type="noConversion"/>
  </si>
  <si>
    <t>诺和诺德</t>
  </si>
  <si>
    <t>NVO</t>
  </si>
  <si>
    <t>原则上虚拟买卖以周为单位进行，每周最后一个交易日之后一天内提交买卖明细。明细包括股票名，代码，买入或卖出数量，单价等几个核心信息即可。其中，买卖价格为当周最后一个交易日收市后价格为准。</t>
    <phoneticPr fontId="2" type="noConversion"/>
  </si>
  <si>
    <t>建设银行</t>
  </si>
  <si>
    <t>建设银行</t>
    <phoneticPr fontId="2" type="noConversion"/>
  </si>
  <si>
    <t>HK</t>
    <phoneticPr fontId="2" type="noConversion"/>
  </si>
  <si>
    <t>买入</t>
    <phoneticPr fontId="2" type="noConversion"/>
  </si>
  <si>
    <t>上海电气</t>
    <phoneticPr fontId="2" type="noConversion"/>
  </si>
  <si>
    <t>达华智能</t>
    <phoneticPr fontId="2" type="noConversion"/>
  </si>
  <si>
    <t>002512</t>
    <phoneticPr fontId="2" type="noConversion"/>
  </si>
  <si>
    <t>双环传动</t>
    <phoneticPr fontId="2" type="noConversion"/>
  </si>
  <si>
    <t>002472</t>
    <phoneticPr fontId="2" type="noConversion"/>
  </si>
  <si>
    <t>中巨芯U</t>
    <phoneticPr fontId="2" type="noConversion"/>
  </si>
  <si>
    <t>雅化集团</t>
    <phoneticPr fontId="2" type="noConversion"/>
  </si>
  <si>
    <t>002497</t>
    <phoneticPr fontId="2" type="noConversion"/>
  </si>
  <si>
    <t>002605</t>
    <phoneticPr fontId="2" type="noConversion"/>
  </si>
  <si>
    <t>002605</t>
    <phoneticPr fontId="2" type="noConversion"/>
  </si>
  <si>
    <t>欧玛软件</t>
    <phoneticPr fontId="2" type="noConversion"/>
  </si>
  <si>
    <t>301185</t>
    <phoneticPr fontId="2" type="noConversion"/>
  </si>
  <si>
    <t>华虹公司</t>
    <phoneticPr fontId="2" type="noConversion"/>
  </si>
  <si>
    <t>688347</t>
    <phoneticPr fontId="2" type="noConversion"/>
  </si>
  <si>
    <t>美元</t>
    <phoneticPr fontId="2" type="noConversion"/>
  </si>
  <si>
    <t>电池ETF</t>
    <phoneticPr fontId="2" type="noConversion"/>
  </si>
  <si>
    <t>半导体ETF</t>
    <phoneticPr fontId="2" type="noConversion"/>
  </si>
  <si>
    <t>人工智能ETF</t>
    <phoneticPr fontId="2" type="noConversion"/>
  </si>
  <si>
    <t>159819</t>
  </si>
  <si>
    <t>159819</t>
    <phoneticPr fontId="2" type="noConversion"/>
  </si>
  <si>
    <t>申万宏源</t>
  </si>
  <si>
    <t>申万宏源</t>
    <phoneticPr fontId="2" type="noConversion"/>
  </si>
  <si>
    <t>000166</t>
  </si>
  <si>
    <t>000166</t>
    <phoneticPr fontId="2" type="noConversion"/>
  </si>
  <si>
    <t>沪州老窖</t>
  </si>
  <si>
    <t>沪州老窖</t>
    <phoneticPr fontId="2" type="noConversion"/>
  </si>
  <si>
    <t>000568</t>
  </si>
  <si>
    <t>000568</t>
    <phoneticPr fontId="2" type="noConversion"/>
  </si>
  <si>
    <t>南微医学</t>
  </si>
  <si>
    <t>南微医学</t>
    <phoneticPr fontId="2" type="noConversion"/>
  </si>
  <si>
    <t>688029</t>
  </si>
  <si>
    <t>688029</t>
    <phoneticPr fontId="2" type="noConversion"/>
  </si>
  <si>
    <t>CN</t>
    <phoneticPr fontId="2" type="noConversion"/>
  </si>
  <si>
    <t>细分行业</t>
  </si>
  <si>
    <t>IT设备</t>
  </si>
  <si>
    <t>000066</t>
  </si>
  <si>
    <t>中国长城</t>
  </si>
  <si>
    <t>000997</t>
  </si>
  <si>
    <t>新 大 陆</t>
  </si>
  <si>
    <t>001229</t>
  </si>
  <si>
    <t>魅视科技</t>
  </si>
  <si>
    <t>001339</t>
  </si>
  <si>
    <t>智微智能</t>
  </si>
  <si>
    <t>002152</t>
  </si>
  <si>
    <t>广电运通</t>
  </si>
  <si>
    <t>002180</t>
  </si>
  <si>
    <t>纳思达</t>
  </si>
  <si>
    <t>002197</t>
  </si>
  <si>
    <t>证通电子</t>
  </si>
  <si>
    <t>002236</t>
  </si>
  <si>
    <t>大华股份</t>
  </si>
  <si>
    <t>002308</t>
  </si>
  <si>
    <t>威创股份</t>
  </si>
  <si>
    <t>002351</t>
  </si>
  <si>
    <t>漫步者</t>
  </si>
  <si>
    <t>002376</t>
  </si>
  <si>
    <t>新北洋</t>
  </si>
  <si>
    <t>002528</t>
  </si>
  <si>
    <t>英飞拓</t>
  </si>
  <si>
    <t>002577</t>
  </si>
  <si>
    <t>雷柏科技</t>
  </si>
  <si>
    <t>002835</t>
  </si>
  <si>
    <t>同为股份</t>
  </si>
  <si>
    <t>002866</t>
  </si>
  <si>
    <t>传艺科技</t>
  </si>
  <si>
    <t>002912</t>
  </si>
  <si>
    <t>中新赛克</t>
  </si>
  <si>
    <t>002955</t>
  </si>
  <si>
    <t>鸿合科技</t>
  </si>
  <si>
    <t>002970</t>
  </si>
  <si>
    <t>锐明技术</t>
  </si>
  <si>
    <t>300042</t>
  </si>
  <si>
    <t>朗科科技</t>
  </si>
  <si>
    <t>300045</t>
  </si>
  <si>
    <t>300076</t>
  </si>
  <si>
    <t>GQY视讯</t>
  </si>
  <si>
    <t>300130</t>
  </si>
  <si>
    <t>新国都</t>
  </si>
  <si>
    <t>300155</t>
  </si>
  <si>
    <t>安居宝</t>
  </si>
  <si>
    <t>300249</t>
  </si>
  <si>
    <t>依米康</t>
  </si>
  <si>
    <t>300270</t>
  </si>
  <si>
    <t>中威电子</t>
  </si>
  <si>
    <t>300333</t>
  </si>
  <si>
    <t>兆日科技</t>
  </si>
  <si>
    <t>300368</t>
  </si>
  <si>
    <t>汇金股份</t>
  </si>
  <si>
    <t>300449</t>
  </si>
  <si>
    <t>汉邦高科</t>
  </si>
  <si>
    <t>300455</t>
  </si>
  <si>
    <t>航天智装</t>
  </si>
  <si>
    <t>300462</t>
  </si>
  <si>
    <t>华铭智能</t>
  </si>
  <si>
    <t>300546</t>
  </si>
  <si>
    <t>雄帝科技</t>
  </si>
  <si>
    <t>300552</t>
  </si>
  <si>
    <t>万集科技</t>
  </si>
  <si>
    <t>300656</t>
  </si>
  <si>
    <t>民德电子</t>
  </si>
  <si>
    <t>300743</t>
  </si>
  <si>
    <t>天地数码</t>
  </si>
  <si>
    <t>300771</t>
  </si>
  <si>
    <t>智莱科技</t>
  </si>
  <si>
    <t>300793</t>
  </si>
  <si>
    <t>佳禾智能</t>
  </si>
  <si>
    <t>300857</t>
  </si>
  <si>
    <t>协创数据</t>
  </si>
  <si>
    <t>300884</t>
  </si>
  <si>
    <t>狄耐克</t>
  </si>
  <si>
    <t>300941</t>
  </si>
  <si>
    <t>创识科技</t>
  </si>
  <si>
    <t>301042</t>
  </si>
  <si>
    <t>安联锐视</t>
  </si>
  <si>
    <t>301189</t>
  </si>
  <si>
    <t>奥尼电子</t>
  </si>
  <si>
    <t>301318</t>
  </si>
  <si>
    <t>维海德</t>
  </si>
  <si>
    <t>301330</t>
  </si>
  <si>
    <t>熵基科技</t>
  </si>
  <si>
    <t>301391</t>
  </si>
  <si>
    <t>卡莱特</t>
  </si>
  <si>
    <t>301503</t>
  </si>
  <si>
    <t>智迪科技</t>
  </si>
  <si>
    <t>430198</t>
  </si>
  <si>
    <t>微创光电</t>
  </si>
  <si>
    <t>600100</t>
  </si>
  <si>
    <t>同方股份</t>
  </si>
  <si>
    <t>603019</t>
  </si>
  <si>
    <t>603106</t>
  </si>
  <si>
    <t>603496</t>
  </si>
  <si>
    <t>恒为科技</t>
  </si>
  <si>
    <t>603516</t>
  </si>
  <si>
    <t>淳中科技</t>
  </si>
  <si>
    <t>603660</t>
  </si>
  <si>
    <t>苏州科达</t>
  </si>
  <si>
    <t>688208</t>
  </si>
  <si>
    <t>道通科技</t>
  </si>
  <si>
    <t>688288</t>
  </si>
  <si>
    <t>鸿泉物联</t>
  </si>
  <si>
    <t>688475</t>
  </si>
  <si>
    <t>萤石网络</t>
  </si>
  <si>
    <t>688489</t>
  </si>
  <si>
    <t>三未信安</t>
  </si>
  <si>
    <t>832876</t>
  </si>
  <si>
    <t>慧为智能</t>
  </si>
  <si>
    <t>836395</t>
  </si>
  <si>
    <t>朗鸿科技</t>
  </si>
  <si>
    <t>872190</t>
  </si>
  <si>
    <t>雷神科技</t>
  </si>
  <si>
    <t>872374</t>
  </si>
  <si>
    <t>云里物里</t>
  </si>
  <si>
    <t>872808</t>
  </si>
  <si>
    <t>曙光数创</t>
  </si>
  <si>
    <t>白酒</t>
  </si>
  <si>
    <t>泸州老窖</t>
  </si>
  <si>
    <t>000596</t>
  </si>
  <si>
    <t>古井贡酒</t>
  </si>
  <si>
    <t>五 粮 液</t>
  </si>
  <si>
    <t>000860</t>
  </si>
  <si>
    <t>顺鑫农业</t>
  </si>
  <si>
    <t>000995</t>
  </si>
  <si>
    <t>皇台酒业</t>
  </si>
  <si>
    <t>002304</t>
  </si>
  <si>
    <t>洋河股份</t>
  </si>
  <si>
    <t>002646</t>
  </si>
  <si>
    <t>天佑德酒</t>
  </si>
  <si>
    <t>600197</t>
  </si>
  <si>
    <t>伊力特</t>
  </si>
  <si>
    <t>600199</t>
  </si>
  <si>
    <t>600519</t>
  </si>
  <si>
    <t>贵州茅台</t>
  </si>
  <si>
    <t>600559</t>
  </si>
  <si>
    <t>600696</t>
  </si>
  <si>
    <t>岩石股份</t>
  </si>
  <si>
    <t>600702</t>
  </si>
  <si>
    <t>舍得酒业</t>
  </si>
  <si>
    <t>600779</t>
  </si>
  <si>
    <t>水井坊</t>
  </si>
  <si>
    <t>600809</t>
  </si>
  <si>
    <t>603198</t>
  </si>
  <si>
    <t>迎驾贡酒</t>
  </si>
  <si>
    <t>603369</t>
  </si>
  <si>
    <t>今世缘</t>
  </si>
  <si>
    <t>603589</t>
  </si>
  <si>
    <t>口子窖</t>
  </si>
  <si>
    <t>603919</t>
  </si>
  <si>
    <t>金徽酒</t>
  </si>
  <si>
    <t>百货</t>
  </si>
  <si>
    <t>000417</t>
  </si>
  <si>
    <t>合肥百货</t>
  </si>
  <si>
    <t>000419</t>
  </si>
  <si>
    <t>通程控股</t>
  </si>
  <si>
    <t>000501</t>
  </si>
  <si>
    <t>武商集团</t>
  </si>
  <si>
    <t>000564</t>
  </si>
  <si>
    <t>ST大集</t>
  </si>
  <si>
    <t>000679</t>
  </si>
  <si>
    <t>大连友谊</t>
  </si>
  <si>
    <t>000715</t>
  </si>
  <si>
    <t>中兴商业</t>
  </si>
  <si>
    <t>000785</t>
  </si>
  <si>
    <t>居然之家</t>
  </si>
  <si>
    <t>002187</t>
  </si>
  <si>
    <t>广百股份</t>
  </si>
  <si>
    <t>002277</t>
  </si>
  <si>
    <t>友阿股份</t>
  </si>
  <si>
    <t>002419</t>
  </si>
  <si>
    <t>天虹股份</t>
  </si>
  <si>
    <t>002561</t>
  </si>
  <si>
    <t>徐家汇</t>
  </si>
  <si>
    <t>600280</t>
  </si>
  <si>
    <t>中央商场</t>
  </si>
  <si>
    <t>600306</t>
  </si>
  <si>
    <t>*ST商城</t>
  </si>
  <si>
    <t>600628</t>
  </si>
  <si>
    <t>新世界</t>
  </si>
  <si>
    <t>600655</t>
  </si>
  <si>
    <t>豫园股份</t>
  </si>
  <si>
    <t>600693</t>
  </si>
  <si>
    <t>东百集团</t>
  </si>
  <si>
    <t>600694</t>
  </si>
  <si>
    <t>600697</t>
  </si>
  <si>
    <t>600712</t>
  </si>
  <si>
    <t>南宁百货</t>
  </si>
  <si>
    <t>600729</t>
  </si>
  <si>
    <t>重庆百货</t>
  </si>
  <si>
    <t>600738</t>
  </si>
  <si>
    <t>丽尚国潮</t>
  </si>
  <si>
    <t>600778</t>
  </si>
  <si>
    <t>友好集团</t>
  </si>
  <si>
    <t>600785</t>
  </si>
  <si>
    <t>新华百货</t>
  </si>
  <si>
    <t>600814</t>
  </si>
  <si>
    <t>杭州解百</t>
  </si>
  <si>
    <t>600824</t>
  </si>
  <si>
    <t>益民集团</t>
  </si>
  <si>
    <t>600828</t>
  </si>
  <si>
    <t>茂业商业</t>
  </si>
  <si>
    <t>600838</t>
  </si>
  <si>
    <t>上海九百</t>
  </si>
  <si>
    <t>600857</t>
  </si>
  <si>
    <t>宁波中百</t>
  </si>
  <si>
    <t>600858</t>
  </si>
  <si>
    <t>银座股份</t>
  </si>
  <si>
    <t>600859</t>
  </si>
  <si>
    <t>王府井</t>
  </si>
  <si>
    <t>600865</t>
  </si>
  <si>
    <t>百大集团</t>
  </si>
  <si>
    <t>601010</t>
  </si>
  <si>
    <t>文峰股份</t>
  </si>
  <si>
    <t>601086</t>
  </si>
  <si>
    <t>国芳集团</t>
  </si>
  <si>
    <t>601366</t>
  </si>
  <si>
    <t>利群股份</t>
  </si>
  <si>
    <t>603101</t>
  </si>
  <si>
    <t>汇嘉时代</t>
  </si>
  <si>
    <t>603214</t>
  </si>
  <si>
    <t>爱婴室</t>
  </si>
  <si>
    <t>半导体</t>
  </si>
  <si>
    <t>001270</t>
  </si>
  <si>
    <t>铖昌科技</t>
  </si>
  <si>
    <t>001309</t>
  </si>
  <si>
    <t>德明利</t>
  </si>
  <si>
    <t>002049</t>
  </si>
  <si>
    <t>紫光国微</t>
  </si>
  <si>
    <t>002077</t>
  </si>
  <si>
    <t>大港股份</t>
  </si>
  <si>
    <t>002079</t>
  </si>
  <si>
    <t>苏州固锝</t>
  </si>
  <si>
    <t>002119</t>
  </si>
  <si>
    <t>康强电子</t>
  </si>
  <si>
    <t>002156</t>
  </si>
  <si>
    <t>通富微电</t>
  </si>
  <si>
    <t>002185</t>
  </si>
  <si>
    <t>华天科技</t>
  </si>
  <si>
    <t>002213</t>
  </si>
  <si>
    <t>大为股份</t>
  </si>
  <si>
    <t>002409</t>
  </si>
  <si>
    <t>雅克科技</t>
  </si>
  <si>
    <t>002449</t>
  </si>
  <si>
    <t>国星光电</t>
  </si>
  <si>
    <t>002638</t>
  </si>
  <si>
    <t>勤上股份</t>
  </si>
  <si>
    <t>003026</t>
  </si>
  <si>
    <t>中晶科技</t>
  </si>
  <si>
    <t>003043</t>
  </si>
  <si>
    <t>华亚智能</t>
  </si>
  <si>
    <t>300046</t>
  </si>
  <si>
    <t>台基股份</t>
  </si>
  <si>
    <t>300053</t>
  </si>
  <si>
    <t>航宇微</t>
  </si>
  <si>
    <t>300077</t>
  </si>
  <si>
    <t>国民技术</t>
  </si>
  <si>
    <t>300102</t>
  </si>
  <si>
    <t>乾照光电</t>
  </si>
  <si>
    <t>300123</t>
  </si>
  <si>
    <t>亚光科技</t>
  </si>
  <si>
    <t>300223</t>
  </si>
  <si>
    <t>北京君正</t>
  </si>
  <si>
    <t>300236</t>
  </si>
  <si>
    <t>上海新阳</t>
  </si>
  <si>
    <t>300241</t>
  </si>
  <si>
    <t>瑞丰光电</t>
  </si>
  <si>
    <t>300301</t>
  </si>
  <si>
    <t>*ST长方</t>
  </si>
  <si>
    <t>300303</t>
  </si>
  <si>
    <t>聚飞光电</t>
  </si>
  <si>
    <t>300323</t>
  </si>
  <si>
    <t>华灿光电</t>
  </si>
  <si>
    <t>300327</t>
  </si>
  <si>
    <t>中颖电子</t>
  </si>
  <si>
    <t>300346</t>
  </si>
  <si>
    <t>南大光电</t>
  </si>
  <si>
    <t>300373</t>
  </si>
  <si>
    <t>扬杰科技</t>
  </si>
  <si>
    <t>300456</t>
  </si>
  <si>
    <t>赛微电子</t>
  </si>
  <si>
    <t>300458</t>
  </si>
  <si>
    <t>全志科技</t>
  </si>
  <si>
    <t>300604</t>
  </si>
  <si>
    <t>长川科技</t>
  </si>
  <si>
    <t>300613</t>
  </si>
  <si>
    <t>富瀚微</t>
  </si>
  <si>
    <t>300623</t>
  </si>
  <si>
    <t>捷捷微电</t>
  </si>
  <si>
    <t>300632</t>
  </si>
  <si>
    <t>光莆股份</t>
  </si>
  <si>
    <t>300655</t>
  </si>
  <si>
    <t>晶瑞电材</t>
  </si>
  <si>
    <t>300661</t>
  </si>
  <si>
    <t>圣邦股份</t>
  </si>
  <si>
    <t>300666</t>
  </si>
  <si>
    <t>江丰电子</t>
  </si>
  <si>
    <t>300671</t>
  </si>
  <si>
    <t>富满微</t>
  </si>
  <si>
    <t>300672</t>
  </si>
  <si>
    <t>国科微</t>
  </si>
  <si>
    <t>300708</t>
  </si>
  <si>
    <t>聚灿光电</t>
  </si>
  <si>
    <t>300782</t>
  </si>
  <si>
    <t>卓胜微</t>
  </si>
  <si>
    <t>300831</t>
  </si>
  <si>
    <t>派瑞股份</t>
  </si>
  <si>
    <t>301095</t>
  </si>
  <si>
    <t>广立微</t>
  </si>
  <si>
    <t>301269</t>
  </si>
  <si>
    <t>华大九天</t>
  </si>
  <si>
    <t>301297</t>
  </si>
  <si>
    <t>富乐德</t>
  </si>
  <si>
    <t>301308</t>
  </si>
  <si>
    <t>江波龙</t>
  </si>
  <si>
    <t>301348</t>
  </si>
  <si>
    <t>蓝箭电子</t>
  </si>
  <si>
    <t>301369</t>
  </si>
  <si>
    <t>联动科技</t>
  </si>
  <si>
    <t>430139</t>
  </si>
  <si>
    <t>华岭股份</t>
  </si>
  <si>
    <t>600171</t>
  </si>
  <si>
    <t>上海贝岭</t>
  </si>
  <si>
    <t>600206</t>
  </si>
  <si>
    <t>600360</t>
  </si>
  <si>
    <t>华微电子</t>
  </si>
  <si>
    <t>600460</t>
  </si>
  <si>
    <t>士兰微</t>
  </si>
  <si>
    <t>600520</t>
  </si>
  <si>
    <t>文一科技</t>
  </si>
  <si>
    <t>600584</t>
  </si>
  <si>
    <t>600667</t>
  </si>
  <si>
    <t>太极实业</t>
  </si>
  <si>
    <t>600703</t>
  </si>
  <si>
    <t>三安光电</t>
  </si>
  <si>
    <t>600745</t>
  </si>
  <si>
    <t>闻泰科技</t>
  </si>
  <si>
    <t>600877</t>
  </si>
  <si>
    <t>电科芯片</t>
  </si>
  <si>
    <t>603005</t>
  </si>
  <si>
    <t>晶方科技</t>
  </si>
  <si>
    <t>603061</t>
  </si>
  <si>
    <t>金海通</t>
  </si>
  <si>
    <t>603068</t>
  </si>
  <si>
    <t>博通集成</t>
  </si>
  <si>
    <t>603078</t>
  </si>
  <si>
    <t>江化微</t>
  </si>
  <si>
    <t>603160</t>
  </si>
  <si>
    <t>汇顶科技</t>
  </si>
  <si>
    <t>603290</t>
  </si>
  <si>
    <t>603501</t>
  </si>
  <si>
    <t>韦尔股份</t>
  </si>
  <si>
    <t>603690</t>
  </si>
  <si>
    <t>至纯科技</t>
  </si>
  <si>
    <t>603893</t>
  </si>
  <si>
    <t>瑞芯微</t>
  </si>
  <si>
    <t>603986</t>
  </si>
  <si>
    <t>兆易创新</t>
  </si>
  <si>
    <t>605111</t>
  </si>
  <si>
    <t>新洁能</t>
  </si>
  <si>
    <t>605358</t>
  </si>
  <si>
    <t>688008</t>
  </si>
  <si>
    <t>澜起科技</t>
  </si>
  <si>
    <t>688012</t>
  </si>
  <si>
    <t>中微公司</t>
  </si>
  <si>
    <t>688018</t>
  </si>
  <si>
    <t>乐鑫科技</t>
  </si>
  <si>
    <t>688019</t>
  </si>
  <si>
    <t>安集科技</t>
  </si>
  <si>
    <t>688035</t>
  </si>
  <si>
    <t>德邦科技</t>
  </si>
  <si>
    <t>688037</t>
  </si>
  <si>
    <t>芯源微</t>
  </si>
  <si>
    <t>688041</t>
  </si>
  <si>
    <t>海光信息</t>
  </si>
  <si>
    <t>688045</t>
  </si>
  <si>
    <t>必易微</t>
  </si>
  <si>
    <t>688047</t>
  </si>
  <si>
    <t>龙芯中科</t>
  </si>
  <si>
    <t>688048</t>
  </si>
  <si>
    <t>长光华芯</t>
  </si>
  <si>
    <t>688049</t>
  </si>
  <si>
    <t>炬芯科技</t>
  </si>
  <si>
    <t>688052</t>
  </si>
  <si>
    <t>纳芯微</t>
  </si>
  <si>
    <t>688061</t>
  </si>
  <si>
    <t>灿瑞科技</t>
  </si>
  <si>
    <t>688072</t>
  </si>
  <si>
    <t>拓荆科技</t>
  </si>
  <si>
    <t>688082</t>
  </si>
  <si>
    <t>盛美上海</t>
  </si>
  <si>
    <t>688099</t>
  </si>
  <si>
    <t>晶晨股份</t>
  </si>
  <si>
    <t>688107</t>
  </si>
  <si>
    <t>安路科技</t>
  </si>
  <si>
    <t>688110</t>
  </si>
  <si>
    <t>东芯股份</t>
  </si>
  <si>
    <t>688120</t>
  </si>
  <si>
    <t>华海清科</t>
  </si>
  <si>
    <t>688123</t>
  </si>
  <si>
    <t>聚辰股份</t>
  </si>
  <si>
    <t>688126</t>
  </si>
  <si>
    <t>沪硅产业</t>
  </si>
  <si>
    <t>688130</t>
  </si>
  <si>
    <t>晶华微</t>
  </si>
  <si>
    <t>688135</t>
  </si>
  <si>
    <t>利扬芯片</t>
  </si>
  <si>
    <t>688138</t>
  </si>
  <si>
    <t>清溢光电</t>
  </si>
  <si>
    <t>688141</t>
  </si>
  <si>
    <t>杰华特</t>
  </si>
  <si>
    <t>688146</t>
  </si>
  <si>
    <t>中船特气</t>
  </si>
  <si>
    <t>688153</t>
  </si>
  <si>
    <t>唯捷创芯</t>
  </si>
  <si>
    <t>688172</t>
  </si>
  <si>
    <t>燕东微</t>
  </si>
  <si>
    <t>688173</t>
  </si>
  <si>
    <t>希荻微</t>
  </si>
  <si>
    <t>688200</t>
  </si>
  <si>
    <t>华峰测控</t>
  </si>
  <si>
    <t>688206</t>
  </si>
  <si>
    <t>概伦电子</t>
  </si>
  <si>
    <t>688209</t>
  </si>
  <si>
    <t>英集芯</t>
  </si>
  <si>
    <t>688213</t>
  </si>
  <si>
    <t>思特威-W</t>
  </si>
  <si>
    <t>688216</t>
  </si>
  <si>
    <t>气派科技</t>
  </si>
  <si>
    <t>688220</t>
  </si>
  <si>
    <t>翱捷科技-U</t>
  </si>
  <si>
    <t>688230</t>
  </si>
  <si>
    <t>芯导科技</t>
  </si>
  <si>
    <t>688233</t>
  </si>
  <si>
    <t>神工股份</t>
  </si>
  <si>
    <t>688234</t>
  </si>
  <si>
    <t>天岳先进</t>
  </si>
  <si>
    <t>688249</t>
  </si>
  <si>
    <t>晶合集成</t>
  </si>
  <si>
    <t>688252</t>
  </si>
  <si>
    <t>天德钰</t>
  </si>
  <si>
    <t>688256</t>
  </si>
  <si>
    <t>寒武纪-U</t>
  </si>
  <si>
    <t>688259</t>
  </si>
  <si>
    <t>创耀科技</t>
  </si>
  <si>
    <t>688261</t>
  </si>
  <si>
    <t>东微半导</t>
  </si>
  <si>
    <t>688262</t>
  </si>
  <si>
    <t>国芯科技</t>
  </si>
  <si>
    <t>688270</t>
  </si>
  <si>
    <t>臻镭科技</t>
  </si>
  <si>
    <t>688279</t>
  </si>
  <si>
    <t>峰岹科技</t>
  </si>
  <si>
    <t>688286</t>
  </si>
  <si>
    <t>敏芯股份</t>
  </si>
  <si>
    <t>688325</t>
  </si>
  <si>
    <t>赛微微电</t>
  </si>
  <si>
    <t>688332</t>
  </si>
  <si>
    <t>中科蓝讯</t>
  </si>
  <si>
    <t>688347</t>
  </si>
  <si>
    <t>华虹公司</t>
  </si>
  <si>
    <t>688352</t>
  </si>
  <si>
    <t>颀中科技</t>
  </si>
  <si>
    <t>688361</t>
  </si>
  <si>
    <t>中科飞测-U</t>
  </si>
  <si>
    <t>688362</t>
  </si>
  <si>
    <t>甬矽电子</t>
  </si>
  <si>
    <t>688368</t>
  </si>
  <si>
    <t>晶丰明源</t>
  </si>
  <si>
    <t>688372</t>
  </si>
  <si>
    <t>伟测科技</t>
  </si>
  <si>
    <t>688380</t>
  </si>
  <si>
    <t>中微半导</t>
  </si>
  <si>
    <t>688381</t>
  </si>
  <si>
    <t>帝奥微</t>
  </si>
  <si>
    <t>688385</t>
  </si>
  <si>
    <t>复旦微电</t>
  </si>
  <si>
    <t>688391</t>
  </si>
  <si>
    <t>钜泉科技</t>
  </si>
  <si>
    <t>688396</t>
  </si>
  <si>
    <t>华润微</t>
  </si>
  <si>
    <t>688401</t>
  </si>
  <si>
    <t>路维光电</t>
  </si>
  <si>
    <t>688403</t>
  </si>
  <si>
    <t>汇成股份</t>
  </si>
  <si>
    <t>688409</t>
  </si>
  <si>
    <t>富创精密</t>
  </si>
  <si>
    <t>688416</t>
  </si>
  <si>
    <t>恒烁股份</t>
  </si>
  <si>
    <t>688419</t>
  </si>
  <si>
    <t>耐科装备</t>
  </si>
  <si>
    <t>688432</t>
  </si>
  <si>
    <t>有研硅</t>
  </si>
  <si>
    <t>688458</t>
  </si>
  <si>
    <t>美芯晟</t>
  </si>
  <si>
    <t>688469</t>
  </si>
  <si>
    <t>中芯集成-U</t>
  </si>
  <si>
    <t>688478</t>
  </si>
  <si>
    <t>晶升股份</t>
  </si>
  <si>
    <t>688484</t>
  </si>
  <si>
    <t>南芯科技</t>
  </si>
  <si>
    <t>688486</t>
  </si>
  <si>
    <t>龙迅股份</t>
  </si>
  <si>
    <t>688498</t>
  </si>
  <si>
    <t>源杰科技</t>
  </si>
  <si>
    <t>688508</t>
  </si>
  <si>
    <t>芯朋微</t>
  </si>
  <si>
    <t>688512</t>
  </si>
  <si>
    <t>慧智微-U</t>
  </si>
  <si>
    <t>688515</t>
  </si>
  <si>
    <t>裕太微-U</t>
  </si>
  <si>
    <t>688521</t>
  </si>
  <si>
    <t>芯原股份</t>
  </si>
  <si>
    <t>688525</t>
  </si>
  <si>
    <t>佰维存储</t>
  </si>
  <si>
    <t>688535</t>
  </si>
  <si>
    <t>华海诚科</t>
  </si>
  <si>
    <t>688536</t>
  </si>
  <si>
    <t>思瑞浦</t>
  </si>
  <si>
    <t>688538</t>
  </si>
  <si>
    <t>和辉光电-U</t>
  </si>
  <si>
    <t>688589</t>
  </si>
  <si>
    <t>力合微</t>
  </si>
  <si>
    <t>688591</t>
  </si>
  <si>
    <t>泰凌微</t>
  </si>
  <si>
    <t>688593</t>
  </si>
  <si>
    <t>新相微</t>
  </si>
  <si>
    <t>688595</t>
  </si>
  <si>
    <t>芯海科技</t>
  </si>
  <si>
    <t>688601</t>
  </si>
  <si>
    <t>力芯微</t>
  </si>
  <si>
    <t>688608</t>
  </si>
  <si>
    <t>恒玄科技</t>
  </si>
  <si>
    <t>688620</t>
  </si>
  <si>
    <t>安凯微</t>
  </si>
  <si>
    <t>688689</t>
  </si>
  <si>
    <t>银河微电</t>
  </si>
  <si>
    <t>688693</t>
  </si>
  <si>
    <t>锴威特</t>
  </si>
  <si>
    <t>688699</t>
  </si>
  <si>
    <t>明微电子</t>
  </si>
  <si>
    <t>688702</t>
  </si>
  <si>
    <t>盛科通信-U</t>
  </si>
  <si>
    <t>688711</t>
  </si>
  <si>
    <t>宏微科技</t>
  </si>
  <si>
    <t>688728</t>
  </si>
  <si>
    <t>格科微</t>
  </si>
  <si>
    <t>688766</t>
  </si>
  <si>
    <t>普冉股份</t>
  </si>
  <si>
    <t>688798</t>
  </si>
  <si>
    <t>艾为电子</t>
  </si>
  <si>
    <t>688981</t>
  </si>
  <si>
    <t>保险</t>
  </si>
  <si>
    <t>000627</t>
  </si>
  <si>
    <t>天茂集团</t>
  </si>
  <si>
    <t>601318</t>
  </si>
  <si>
    <t>601319</t>
  </si>
  <si>
    <t>中国人保</t>
  </si>
  <si>
    <t>601336</t>
  </si>
  <si>
    <t>新华保险</t>
  </si>
  <si>
    <t>601601</t>
  </si>
  <si>
    <t>中国太保</t>
  </si>
  <si>
    <t>601628</t>
  </si>
  <si>
    <t>中国人寿</t>
  </si>
  <si>
    <t>玻璃</t>
  </si>
  <si>
    <t>000012</t>
  </si>
  <si>
    <t>南 玻Ａ</t>
  </si>
  <si>
    <t>002080</t>
  </si>
  <si>
    <t>中材科技</t>
  </si>
  <si>
    <t>002201</t>
  </si>
  <si>
    <t>正威新材</t>
  </si>
  <si>
    <t>002623</t>
  </si>
  <si>
    <t>亚玛顿</t>
  </si>
  <si>
    <t>300196</t>
  </si>
  <si>
    <t>长海股份</t>
  </si>
  <si>
    <t>300395</t>
  </si>
  <si>
    <t>菲利华</t>
  </si>
  <si>
    <t>301188</t>
  </si>
  <si>
    <t>力诺特玻</t>
  </si>
  <si>
    <t>600176</t>
  </si>
  <si>
    <t>中国巨石</t>
  </si>
  <si>
    <t>600293</t>
  </si>
  <si>
    <t>三峡新材</t>
  </si>
  <si>
    <t>600586</t>
  </si>
  <si>
    <t>金晶科技</t>
  </si>
  <si>
    <t>600819</t>
  </si>
  <si>
    <t>耀皮玻璃</t>
  </si>
  <si>
    <t>600876</t>
  </si>
  <si>
    <t>凯盛新能</t>
  </si>
  <si>
    <t>601636</t>
  </si>
  <si>
    <t>旗滨集团</t>
  </si>
  <si>
    <t>601865</t>
  </si>
  <si>
    <t>福莱特</t>
  </si>
  <si>
    <t>603256</t>
  </si>
  <si>
    <t>宏和科技</t>
  </si>
  <si>
    <t>603578</t>
  </si>
  <si>
    <t>三星新材</t>
  </si>
  <si>
    <t>603601</t>
  </si>
  <si>
    <t>再升科技</t>
  </si>
  <si>
    <t>605006</t>
  </si>
  <si>
    <t>山东玻纤</t>
  </si>
  <si>
    <t>仓储物流</t>
  </si>
  <si>
    <t>000906</t>
  </si>
  <si>
    <t>浙商中拓</t>
  </si>
  <si>
    <t>000927</t>
  </si>
  <si>
    <t>中国铁物</t>
  </si>
  <si>
    <t>001202</t>
  </si>
  <si>
    <t>炬申股份</t>
  </si>
  <si>
    <t>001213</t>
  </si>
  <si>
    <t>中铁特货</t>
  </si>
  <si>
    <t>001228</t>
  </si>
  <si>
    <t>永泰运</t>
  </si>
  <si>
    <t>001317</t>
  </si>
  <si>
    <t>三羊马</t>
  </si>
  <si>
    <t>001331</t>
  </si>
  <si>
    <t>胜通能源</t>
  </si>
  <si>
    <t>002010</t>
  </si>
  <si>
    <t>传化智联</t>
  </si>
  <si>
    <t>002120</t>
  </si>
  <si>
    <t>韵达股份</t>
  </si>
  <si>
    <t>002183</t>
  </si>
  <si>
    <t>怡 亚 通</t>
  </si>
  <si>
    <t>002352</t>
  </si>
  <si>
    <t>顺丰控股</t>
  </si>
  <si>
    <t>002468</t>
  </si>
  <si>
    <t>申通快递</t>
  </si>
  <si>
    <t>002492</t>
  </si>
  <si>
    <t>恒基达鑫</t>
  </si>
  <si>
    <t>002682</t>
  </si>
  <si>
    <t>龙洲股份</t>
  </si>
  <si>
    <t>002769</t>
  </si>
  <si>
    <t>普路通</t>
  </si>
  <si>
    <t>002800</t>
  </si>
  <si>
    <t>ST天顺</t>
  </si>
  <si>
    <t>002889</t>
  </si>
  <si>
    <t>东方嘉盛</t>
  </si>
  <si>
    <t>002930</t>
  </si>
  <si>
    <t>宏川智慧</t>
  </si>
  <si>
    <t>300013</t>
  </si>
  <si>
    <t>新宁物流</t>
  </si>
  <si>
    <t>300240</t>
  </si>
  <si>
    <t>飞力达</t>
  </si>
  <si>
    <t>300873</t>
  </si>
  <si>
    <t>海晨股份</t>
  </si>
  <si>
    <t>600057</t>
  </si>
  <si>
    <t>厦门象屿</t>
  </si>
  <si>
    <t>600119</t>
  </si>
  <si>
    <t>长江投资</t>
  </si>
  <si>
    <t>600153</t>
  </si>
  <si>
    <t>建发股份</t>
  </si>
  <si>
    <t>600179</t>
  </si>
  <si>
    <t>安通控股</t>
  </si>
  <si>
    <t>600180</t>
  </si>
  <si>
    <t>瑞茂通</t>
  </si>
  <si>
    <t>600233</t>
  </si>
  <si>
    <t>600704</t>
  </si>
  <si>
    <t>物产中大</t>
  </si>
  <si>
    <t>600755</t>
  </si>
  <si>
    <t>厦门国贸</t>
  </si>
  <si>
    <t>600787</t>
  </si>
  <si>
    <t>中储股份</t>
  </si>
  <si>
    <t>600794</t>
  </si>
  <si>
    <t>保税科技</t>
  </si>
  <si>
    <t>601598</t>
  </si>
  <si>
    <t>中国外运</t>
  </si>
  <si>
    <t>603056</t>
  </si>
  <si>
    <t>德邦股份</t>
  </si>
  <si>
    <t>603066</t>
  </si>
  <si>
    <t>音飞储存</t>
  </si>
  <si>
    <t>603117</t>
  </si>
  <si>
    <t>ST万林</t>
  </si>
  <si>
    <t>603128</t>
  </si>
  <si>
    <t>华贸物流</t>
  </si>
  <si>
    <t>603223</t>
  </si>
  <si>
    <t>恒通股份</t>
  </si>
  <si>
    <t>603329</t>
  </si>
  <si>
    <t>上海雅仕</t>
  </si>
  <si>
    <t>603535</t>
  </si>
  <si>
    <t>嘉诚国际</t>
  </si>
  <si>
    <t>603565</t>
  </si>
  <si>
    <t>中谷物流</t>
  </si>
  <si>
    <t>603569</t>
  </si>
  <si>
    <t>长久物流</t>
  </si>
  <si>
    <t>603648</t>
  </si>
  <si>
    <t>畅联股份</t>
  </si>
  <si>
    <t>603713</t>
  </si>
  <si>
    <t>密尔克卫</t>
  </si>
  <si>
    <t>603813</t>
  </si>
  <si>
    <t>原尚股份</t>
  </si>
  <si>
    <t>603836</t>
  </si>
  <si>
    <t>海程邦达</t>
  </si>
  <si>
    <t>603871</t>
  </si>
  <si>
    <t>嘉友国际</t>
  </si>
  <si>
    <t>603967</t>
  </si>
  <si>
    <t>中创物流</t>
  </si>
  <si>
    <t>605050</t>
  </si>
  <si>
    <t>福然德</t>
  </si>
  <si>
    <t>超市连锁</t>
  </si>
  <si>
    <t>000759</t>
  </si>
  <si>
    <t>中百集团</t>
  </si>
  <si>
    <t>002251</t>
  </si>
  <si>
    <t>步 步 高</t>
  </si>
  <si>
    <t>002336</t>
  </si>
  <si>
    <t>人人乐</t>
  </si>
  <si>
    <t>002697</t>
  </si>
  <si>
    <t>红旗连锁</t>
  </si>
  <si>
    <t>600827</t>
  </si>
  <si>
    <t>百联股份</t>
  </si>
  <si>
    <t>601116</t>
  </si>
  <si>
    <t>三江购物</t>
  </si>
  <si>
    <t>601933</t>
  </si>
  <si>
    <t>永辉超市</t>
  </si>
  <si>
    <t>603708</t>
  </si>
  <si>
    <t>家家悦</t>
  </si>
  <si>
    <t>605188</t>
  </si>
  <si>
    <t>国光连锁</t>
  </si>
  <si>
    <t>出版业</t>
  </si>
  <si>
    <t>000719</t>
  </si>
  <si>
    <t>中原传媒</t>
  </si>
  <si>
    <t>000793</t>
  </si>
  <si>
    <t>华闻集团</t>
  </si>
  <si>
    <t>002181</t>
  </si>
  <si>
    <t>粤 传 媒</t>
  </si>
  <si>
    <t>300364</t>
  </si>
  <si>
    <t>中文在线</t>
  </si>
  <si>
    <t>300654</t>
  </si>
  <si>
    <t>世纪天鸿</t>
  </si>
  <si>
    <t>300788</t>
  </si>
  <si>
    <t>中信出版</t>
  </si>
  <si>
    <t>301025</t>
  </si>
  <si>
    <t>读客文化</t>
  </si>
  <si>
    <t>301052</t>
  </si>
  <si>
    <t>果麦文化</t>
  </si>
  <si>
    <t>301231</t>
  </si>
  <si>
    <t>荣信文化</t>
  </si>
  <si>
    <t>600229</t>
  </si>
  <si>
    <t>城市传媒</t>
  </si>
  <si>
    <t>600373</t>
  </si>
  <si>
    <t>中文传媒</t>
  </si>
  <si>
    <t>600551</t>
  </si>
  <si>
    <t>时代出版</t>
  </si>
  <si>
    <t>600757</t>
  </si>
  <si>
    <t>长江传媒</t>
  </si>
  <si>
    <t>600825</t>
  </si>
  <si>
    <t>新华传媒</t>
  </si>
  <si>
    <t>601019</t>
  </si>
  <si>
    <t>山东出版</t>
  </si>
  <si>
    <t>601098</t>
  </si>
  <si>
    <t>中南传媒</t>
  </si>
  <si>
    <t>601801</t>
  </si>
  <si>
    <t>皖新传媒</t>
  </si>
  <si>
    <t>601811</t>
  </si>
  <si>
    <t>新华文轩</t>
  </si>
  <si>
    <t>601858</t>
  </si>
  <si>
    <t>中国科传</t>
  </si>
  <si>
    <t>601900</t>
  </si>
  <si>
    <t>南方传媒</t>
  </si>
  <si>
    <t>601921</t>
  </si>
  <si>
    <t>浙版传媒</t>
  </si>
  <si>
    <t>601928</t>
  </si>
  <si>
    <t>凤凰传媒</t>
  </si>
  <si>
    <t>601949</t>
  </si>
  <si>
    <t>中国出版</t>
  </si>
  <si>
    <t>601999</t>
  </si>
  <si>
    <t>出版传媒</t>
  </si>
  <si>
    <t>603096</t>
  </si>
  <si>
    <t>新经典</t>
  </si>
  <si>
    <t>603230</t>
  </si>
  <si>
    <t>内蒙新华</t>
  </si>
  <si>
    <t>603999</t>
  </si>
  <si>
    <t>读者传媒</t>
  </si>
  <si>
    <t>605577</t>
  </si>
  <si>
    <t>龙版传媒</t>
  </si>
  <si>
    <t>船舶</t>
  </si>
  <si>
    <t>300008</t>
  </si>
  <si>
    <t>天海防务</t>
  </si>
  <si>
    <t>300065</t>
  </si>
  <si>
    <t>海兰信</t>
  </si>
  <si>
    <t>300589</t>
  </si>
  <si>
    <t>江龙船艇</t>
  </si>
  <si>
    <t>300600</t>
  </si>
  <si>
    <t>国瑞科技</t>
  </si>
  <si>
    <t>300810</t>
  </si>
  <si>
    <t>中科海讯</t>
  </si>
  <si>
    <t>600072</t>
  </si>
  <si>
    <t>600150</t>
  </si>
  <si>
    <t>中国船舶</t>
  </si>
  <si>
    <t>600482</t>
  </si>
  <si>
    <t>中国动力</t>
  </si>
  <si>
    <t>600685</t>
  </si>
  <si>
    <t>中船防务</t>
  </si>
  <si>
    <t>600764</t>
  </si>
  <si>
    <t>中国海防</t>
  </si>
  <si>
    <t>601890</t>
  </si>
  <si>
    <t>亚星锚链</t>
  </si>
  <si>
    <t>601989</t>
  </si>
  <si>
    <t>中国重工</t>
  </si>
  <si>
    <t>电气设备</t>
  </si>
  <si>
    <t>000009</t>
  </si>
  <si>
    <t>中国宝安</t>
  </si>
  <si>
    <t>000049</t>
  </si>
  <si>
    <t>德赛电池</t>
  </si>
  <si>
    <t>000400</t>
  </si>
  <si>
    <t>许继电气</t>
  </si>
  <si>
    <t>000533</t>
  </si>
  <si>
    <t>顺钠股份</t>
  </si>
  <si>
    <t>000573</t>
  </si>
  <si>
    <t>粤宏远Ａ</t>
  </si>
  <si>
    <t>000682</t>
  </si>
  <si>
    <t>东方电子</t>
  </si>
  <si>
    <t>000720</t>
  </si>
  <si>
    <t>新能泰山</t>
  </si>
  <si>
    <t>000821</t>
  </si>
  <si>
    <t>京山轻机</t>
  </si>
  <si>
    <t>000922</t>
  </si>
  <si>
    <t>佳电股份</t>
  </si>
  <si>
    <t>001208</t>
  </si>
  <si>
    <t>华菱线缆</t>
  </si>
  <si>
    <t>001283</t>
  </si>
  <si>
    <t>豪鹏科技</t>
  </si>
  <si>
    <t>001301</t>
  </si>
  <si>
    <t>尚太科技</t>
  </si>
  <si>
    <t>002028</t>
  </si>
  <si>
    <t>思源电气</t>
  </si>
  <si>
    <t>002052</t>
  </si>
  <si>
    <t>ST同洲</t>
  </si>
  <si>
    <t>002074</t>
  </si>
  <si>
    <t>国轩高科</t>
  </si>
  <si>
    <t>002112</t>
  </si>
  <si>
    <t>三变科技</t>
  </si>
  <si>
    <t>002130</t>
  </si>
  <si>
    <t>沃尔核材</t>
  </si>
  <si>
    <t>002169</t>
  </si>
  <si>
    <t>智光电气</t>
  </si>
  <si>
    <t>002202</t>
  </si>
  <si>
    <t>金风科技</t>
  </si>
  <si>
    <t>002218</t>
  </si>
  <si>
    <t>拓日新能</t>
  </si>
  <si>
    <t>002227</t>
  </si>
  <si>
    <t>奥 特 迅</t>
  </si>
  <si>
    <t>002245</t>
  </si>
  <si>
    <t>蔚蓝锂芯</t>
  </si>
  <si>
    <t>002249</t>
  </si>
  <si>
    <t>大洋电机</t>
  </si>
  <si>
    <t>002270</t>
  </si>
  <si>
    <t>华明装备</t>
  </si>
  <si>
    <t>002276</t>
  </si>
  <si>
    <t>万马股份</t>
  </si>
  <si>
    <t>002300</t>
  </si>
  <si>
    <t>太阳电缆</t>
  </si>
  <si>
    <t>002309</t>
  </si>
  <si>
    <t>ST中利</t>
  </si>
  <si>
    <t>002334</t>
  </si>
  <si>
    <t>英威腾</t>
  </si>
  <si>
    <t>002335</t>
  </si>
  <si>
    <t>科华数据</t>
  </si>
  <si>
    <t>002339</t>
  </si>
  <si>
    <t>积成电子</t>
  </si>
  <si>
    <t>002346</t>
  </si>
  <si>
    <t>柘中股份</t>
  </si>
  <si>
    <t>002350</t>
  </si>
  <si>
    <t>北京科锐</t>
  </si>
  <si>
    <t>002358</t>
  </si>
  <si>
    <t>森源电气</t>
  </si>
  <si>
    <t>002364</t>
  </si>
  <si>
    <t>中恒电气</t>
  </si>
  <si>
    <t>002441</t>
  </si>
  <si>
    <t>众业达</t>
  </si>
  <si>
    <t>002451</t>
  </si>
  <si>
    <t>摩恩电气</t>
  </si>
  <si>
    <t>002452</t>
  </si>
  <si>
    <t>长高电新</t>
  </si>
  <si>
    <t>002459</t>
  </si>
  <si>
    <t>晶澳科技</t>
  </si>
  <si>
    <t>002471</t>
  </si>
  <si>
    <t>中超控股</t>
  </si>
  <si>
    <t>002487</t>
  </si>
  <si>
    <t>大金重工</t>
  </si>
  <si>
    <t>002498</t>
  </si>
  <si>
    <t>汉缆股份</t>
  </si>
  <si>
    <t>002506</t>
  </si>
  <si>
    <t>协鑫集成</t>
  </si>
  <si>
    <t>002518</t>
  </si>
  <si>
    <t>科士达</t>
  </si>
  <si>
    <t>002531</t>
  </si>
  <si>
    <t>天顺风能</t>
  </si>
  <si>
    <t>002533</t>
  </si>
  <si>
    <t>金杯电工</t>
  </si>
  <si>
    <t>002546</t>
  </si>
  <si>
    <t>新联电子</t>
  </si>
  <si>
    <t>002560</t>
  </si>
  <si>
    <t>通达股份</t>
  </si>
  <si>
    <t>002576</t>
  </si>
  <si>
    <t>通达动力</t>
  </si>
  <si>
    <t>002580</t>
  </si>
  <si>
    <t>圣阳股份</t>
  </si>
  <si>
    <t>002606</t>
  </si>
  <si>
    <t>大连电瓷</t>
  </si>
  <si>
    <t>002610</t>
  </si>
  <si>
    <t>爱康科技</t>
  </si>
  <si>
    <t>002617</t>
  </si>
  <si>
    <t>露笑科技</t>
  </si>
  <si>
    <t>002622</t>
  </si>
  <si>
    <t>皓宸医疗</t>
  </si>
  <si>
    <t>002660</t>
  </si>
  <si>
    <t>茂硕电源</t>
  </si>
  <si>
    <t>002665</t>
  </si>
  <si>
    <t>首航高科</t>
  </si>
  <si>
    <t>002692</t>
  </si>
  <si>
    <t>ST远程</t>
  </si>
  <si>
    <t>002706</t>
  </si>
  <si>
    <t>良信股份</t>
  </si>
  <si>
    <t>002733</t>
  </si>
  <si>
    <t>雄韬股份</t>
  </si>
  <si>
    <t>002782</t>
  </si>
  <si>
    <t>可立克</t>
  </si>
  <si>
    <t>002801</t>
  </si>
  <si>
    <t>微光股份</t>
  </si>
  <si>
    <t>002805</t>
  </si>
  <si>
    <t>丰元股份</t>
  </si>
  <si>
    <t>002812</t>
  </si>
  <si>
    <t>恩捷股份</t>
  </si>
  <si>
    <t>002850</t>
  </si>
  <si>
    <t>科达利</t>
  </si>
  <si>
    <t>002851</t>
  </si>
  <si>
    <t>麦格米特</t>
  </si>
  <si>
    <t>002865</t>
  </si>
  <si>
    <t>钧达股份</t>
  </si>
  <si>
    <t>002879</t>
  </si>
  <si>
    <t>长缆科技</t>
  </si>
  <si>
    <t>002882</t>
  </si>
  <si>
    <t>金龙羽</t>
  </si>
  <si>
    <t>002892</t>
  </si>
  <si>
    <t>科力尔</t>
  </si>
  <si>
    <t>002922</t>
  </si>
  <si>
    <t>伊戈尔</t>
  </si>
  <si>
    <t>002927</t>
  </si>
  <si>
    <t>泰永长征</t>
  </si>
  <si>
    <t>002953</t>
  </si>
  <si>
    <t>日丰股份</t>
  </si>
  <si>
    <t>003008</t>
  </si>
  <si>
    <t>开普检测</t>
  </si>
  <si>
    <t>300001</t>
  </si>
  <si>
    <t>特锐德</t>
  </si>
  <si>
    <t>300004</t>
  </si>
  <si>
    <t>南风股份</t>
  </si>
  <si>
    <t>300014</t>
  </si>
  <si>
    <t>亿纬锂能</t>
  </si>
  <si>
    <t>300018</t>
  </si>
  <si>
    <t>中元股份</t>
  </si>
  <si>
    <t>300029</t>
  </si>
  <si>
    <t>ST天龙</t>
  </si>
  <si>
    <t>300035</t>
  </si>
  <si>
    <t>中科电气</t>
  </si>
  <si>
    <t>300040</t>
  </si>
  <si>
    <t>九洲集团</t>
  </si>
  <si>
    <t>300048</t>
  </si>
  <si>
    <t>合康新能</t>
  </si>
  <si>
    <t>300062</t>
  </si>
  <si>
    <t>中能电气</t>
  </si>
  <si>
    <t>300068</t>
  </si>
  <si>
    <t>南都电源</t>
  </si>
  <si>
    <t>300069</t>
  </si>
  <si>
    <t>金利华电</t>
  </si>
  <si>
    <t>300073</t>
  </si>
  <si>
    <t>当升科技</t>
  </si>
  <si>
    <t>300080</t>
  </si>
  <si>
    <t>易成新能</t>
  </si>
  <si>
    <t>300093</t>
  </si>
  <si>
    <t>金刚光伏</t>
  </si>
  <si>
    <t>300095</t>
  </si>
  <si>
    <t>华伍股份</t>
  </si>
  <si>
    <t>300116</t>
  </si>
  <si>
    <t>保力新</t>
  </si>
  <si>
    <t>300117</t>
  </si>
  <si>
    <t>嘉寓股份</t>
  </si>
  <si>
    <t>300118</t>
  </si>
  <si>
    <t>东方日升</t>
  </si>
  <si>
    <t>300125</t>
  </si>
  <si>
    <t>聆达股份</t>
  </si>
  <si>
    <t>300129</t>
  </si>
  <si>
    <t>泰胜风能</t>
  </si>
  <si>
    <t>300141</t>
  </si>
  <si>
    <t>和顺电气</t>
  </si>
  <si>
    <t>300153</t>
  </si>
  <si>
    <t>科泰电源</t>
  </si>
  <si>
    <t>300207</t>
  </si>
  <si>
    <t>欣旺达</t>
  </si>
  <si>
    <t>300208</t>
  </si>
  <si>
    <t>青岛中程</t>
  </si>
  <si>
    <t>300215</t>
  </si>
  <si>
    <t>电科院</t>
  </si>
  <si>
    <t>300222</t>
  </si>
  <si>
    <t>科大智能</t>
  </si>
  <si>
    <t>300265</t>
  </si>
  <si>
    <t>通光线缆</t>
  </si>
  <si>
    <t>300274</t>
  </si>
  <si>
    <t>阳光电源</t>
  </si>
  <si>
    <t>300283</t>
  </si>
  <si>
    <t>温州宏丰</t>
  </si>
  <si>
    <t>300317</t>
  </si>
  <si>
    <t>珈伟新能</t>
  </si>
  <si>
    <t>300340</t>
  </si>
  <si>
    <t>科恒股份</t>
  </si>
  <si>
    <t>300341</t>
  </si>
  <si>
    <t>麦克奥迪</t>
  </si>
  <si>
    <t>300376</t>
  </si>
  <si>
    <t>易事特</t>
  </si>
  <si>
    <t>300390</t>
  </si>
  <si>
    <t>天华新能</t>
  </si>
  <si>
    <t>300407</t>
  </si>
  <si>
    <t>凯发电气</t>
  </si>
  <si>
    <t>300409</t>
  </si>
  <si>
    <t>道氏技术</t>
  </si>
  <si>
    <t>300410</t>
  </si>
  <si>
    <t>正业科技</t>
  </si>
  <si>
    <t>300423</t>
  </si>
  <si>
    <t>昇辉科技</t>
  </si>
  <si>
    <t>300427</t>
  </si>
  <si>
    <t>*ST红相</t>
  </si>
  <si>
    <t>300438</t>
  </si>
  <si>
    <t>鹏辉能源</t>
  </si>
  <si>
    <t>300443</t>
  </si>
  <si>
    <t>金雷股份</t>
  </si>
  <si>
    <t>300444</t>
  </si>
  <si>
    <t>双杰电气</t>
  </si>
  <si>
    <t>300447</t>
  </si>
  <si>
    <t>全信股份</t>
  </si>
  <si>
    <t>300477</t>
  </si>
  <si>
    <t>合纵科技</t>
  </si>
  <si>
    <t>300484</t>
  </si>
  <si>
    <t>蓝海华腾</t>
  </si>
  <si>
    <t>300490</t>
  </si>
  <si>
    <t>华自科技</t>
  </si>
  <si>
    <t>300491</t>
  </si>
  <si>
    <t>通合科技</t>
  </si>
  <si>
    <t>300510</t>
  </si>
  <si>
    <t>金冠股份</t>
  </si>
  <si>
    <t>300530</t>
  </si>
  <si>
    <t>领湃科技</t>
  </si>
  <si>
    <t>300569</t>
  </si>
  <si>
    <t>天能重工</t>
  </si>
  <si>
    <t>300593</t>
  </si>
  <si>
    <t>新雷能</t>
  </si>
  <si>
    <t>300617</t>
  </si>
  <si>
    <t>安靠智电</t>
  </si>
  <si>
    <t>300626</t>
  </si>
  <si>
    <t>华瑞股份</t>
  </si>
  <si>
    <t>300648</t>
  </si>
  <si>
    <t>星云股份</t>
  </si>
  <si>
    <t>300660</t>
  </si>
  <si>
    <t>江苏雷利</t>
  </si>
  <si>
    <t>300670</t>
  </si>
  <si>
    <t>大烨智能</t>
  </si>
  <si>
    <t>300690</t>
  </si>
  <si>
    <t>双一科技</t>
  </si>
  <si>
    <t>300693</t>
  </si>
  <si>
    <t>盛弘股份</t>
  </si>
  <si>
    <t>300713</t>
  </si>
  <si>
    <t>英可瑞</t>
  </si>
  <si>
    <t>300750</t>
  </si>
  <si>
    <t>300763</t>
  </si>
  <si>
    <t>锦浪科技</t>
  </si>
  <si>
    <t>300772</t>
  </si>
  <si>
    <t>运达股份</t>
  </si>
  <si>
    <t>300820</t>
  </si>
  <si>
    <t>300827</t>
  </si>
  <si>
    <t>上能电气</t>
  </si>
  <si>
    <t>300842</t>
  </si>
  <si>
    <t>帝科股份</t>
  </si>
  <si>
    <t>300870</t>
  </si>
  <si>
    <t>欧陆通</t>
  </si>
  <si>
    <t>300889</t>
  </si>
  <si>
    <t>爱克股份</t>
  </si>
  <si>
    <t>300890</t>
  </si>
  <si>
    <t>翔丰华</t>
  </si>
  <si>
    <t>300904</t>
  </si>
  <si>
    <t>威力传动</t>
  </si>
  <si>
    <t>300907</t>
  </si>
  <si>
    <t>康平科技</t>
  </si>
  <si>
    <t>300919</t>
  </si>
  <si>
    <t>中伟股份</t>
  </si>
  <si>
    <t>300932</t>
  </si>
  <si>
    <t>三友联众</t>
  </si>
  <si>
    <t>300933</t>
  </si>
  <si>
    <t>中辰股份</t>
  </si>
  <si>
    <t>300953</t>
  </si>
  <si>
    <t>震裕科技</t>
  </si>
  <si>
    <t>301002</t>
  </si>
  <si>
    <t>崧盛股份</t>
  </si>
  <si>
    <t>301012</t>
  </si>
  <si>
    <t>扬电科技</t>
  </si>
  <si>
    <t>301023</t>
  </si>
  <si>
    <t>江南奕帆</t>
  </si>
  <si>
    <t>301031</t>
  </si>
  <si>
    <t>中熔电气</t>
  </si>
  <si>
    <t>301063</t>
  </si>
  <si>
    <t>海锅股份</t>
  </si>
  <si>
    <t>301082</t>
  </si>
  <si>
    <t>久盛电气</t>
  </si>
  <si>
    <t>301120</t>
  </si>
  <si>
    <t>新特电气</t>
  </si>
  <si>
    <t>301121</t>
  </si>
  <si>
    <t>紫建电子</t>
  </si>
  <si>
    <t>301150</t>
  </si>
  <si>
    <t>中一科技</t>
  </si>
  <si>
    <t>301155</t>
  </si>
  <si>
    <t>海力风电</t>
  </si>
  <si>
    <t>301157</t>
  </si>
  <si>
    <t>华塑科技</t>
  </si>
  <si>
    <t>301168</t>
  </si>
  <si>
    <t>通灵股份</t>
  </si>
  <si>
    <t>301210</t>
  </si>
  <si>
    <t>金杨股份</t>
  </si>
  <si>
    <t>301222</t>
  </si>
  <si>
    <t>浙江恒威</t>
  </si>
  <si>
    <t>301226</t>
  </si>
  <si>
    <t>祥明智能</t>
  </si>
  <si>
    <t>301266</t>
  </si>
  <si>
    <t>宇邦新材</t>
  </si>
  <si>
    <t>301278</t>
  </si>
  <si>
    <t>快可电子</t>
  </si>
  <si>
    <t>301291</t>
  </si>
  <si>
    <t>明阳电气</t>
  </si>
  <si>
    <t>301295</t>
  </si>
  <si>
    <t>美硕科技</t>
  </si>
  <si>
    <t>301320</t>
  </si>
  <si>
    <t>301327</t>
  </si>
  <si>
    <t>华宝新能</t>
  </si>
  <si>
    <t>301358</t>
  </si>
  <si>
    <t>湖南裕能</t>
  </si>
  <si>
    <t>301359</t>
  </si>
  <si>
    <t>东南电子</t>
  </si>
  <si>
    <t>301361</t>
  </si>
  <si>
    <t>众智科技</t>
  </si>
  <si>
    <t>301362</t>
  </si>
  <si>
    <t>民爆光电</t>
  </si>
  <si>
    <t>301386</t>
  </si>
  <si>
    <t>未来电器</t>
  </si>
  <si>
    <t>301388</t>
  </si>
  <si>
    <t>欣灵电气</t>
  </si>
  <si>
    <t>301418</t>
  </si>
  <si>
    <t>协昌科技</t>
  </si>
  <si>
    <t>301439</t>
  </si>
  <si>
    <t>泓淋电力</t>
  </si>
  <si>
    <t>301456</t>
  </si>
  <si>
    <t>盘古智能</t>
  </si>
  <si>
    <t>301511</t>
  </si>
  <si>
    <t>德福科技</t>
  </si>
  <si>
    <t>600089</t>
  </si>
  <si>
    <t>特变电工</t>
  </si>
  <si>
    <t>600110</t>
  </si>
  <si>
    <t>诺德股份</t>
  </si>
  <si>
    <t>600112</t>
  </si>
  <si>
    <t>ST天成</t>
  </si>
  <si>
    <t>600152</t>
  </si>
  <si>
    <t>维科技术</t>
  </si>
  <si>
    <t>600192</t>
  </si>
  <si>
    <t>长城电工</t>
  </si>
  <si>
    <t>600207</t>
  </si>
  <si>
    <t>安彩高科</t>
  </si>
  <si>
    <t>600212</t>
  </si>
  <si>
    <t>绿能慧充</t>
  </si>
  <si>
    <t>600241</t>
  </si>
  <si>
    <t>时代万恒</t>
  </si>
  <si>
    <t>600268</t>
  </si>
  <si>
    <t>国电南自</t>
  </si>
  <si>
    <t>600290</t>
  </si>
  <si>
    <t>*ST华仪</t>
  </si>
  <si>
    <t>600312</t>
  </si>
  <si>
    <t>平高电气</t>
  </si>
  <si>
    <t>600379</t>
  </si>
  <si>
    <t>宝光股份</t>
  </si>
  <si>
    <t>600405</t>
  </si>
  <si>
    <t>动力源</t>
  </si>
  <si>
    <t>600406</t>
  </si>
  <si>
    <t>国电南瑞</t>
  </si>
  <si>
    <t>600416</t>
  </si>
  <si>
    <t>湘电股份</t>
  </si>
  <si>
    <t>600438</t>
  </si>
  <si>
    <t>通威股份</t>
  </si>
  <si>
    <t>600468</t>
  </si>
  <si>
    <t>百利电气</t>
  </si>
  <si>
    <t>600478</t>
  </si>
  <si>
    <t>科力远</t>
  </si>
  <si>
    <t>600481</t>
  </si>
  <si>
    <t>双良节能</t>
  </si>
  <si>
    <t>600525</t>
  </si>
  <si>
    <t>长园集团</t>
  </si>
  <si>
    <t>600537</t>
  </si>
  <si>
    <t>亿晶光电</t>
  </si>
  <si>
    <t>600550</t>
  </si>
  <si>
    <t>保变电气</t>
  </si>
  <si>
    <t>600560</t>
  </si>
  <si>
    <t>金自天正</t>
  </si>
  <si>
    <t>600577</t>
  </si>
  <si>
    <t>精达股份</t>
  </si>
  <si>
    <t>600580</t>
  </si>
  <si>
    <t>卧龙电驱</t>
  </si>
  <si>
    <t>600590</t>
  </si>
  <si>
    <t>泰豪科技</t>
  </si>
  <si>
    <t>600732</t>
  </si>
  <si>
    <t>爱旭股份</t>
  </si>
  <si>
    <t>600847</t>
  </si>
  <si>
    <t>万里股份</t>
  </si>
  <si>
    <t>600869</t>
  </si>
  <si>
    <t>远东股份</t>
  </si>
  <si>
    <t>600875</t>
  </si>
  <si>
    <t>东方电气</t>
  </si>
  <si>
    <t>600884</t>
  </si>
  <si>
    <t>杉杉股份</t>
  </si>
  <si>
    <t>600885</t>
  </si>
  <si>
    <t>宏发股份</t>
  </si>
  <si>
    <t>600973</t>
  </si>
  <si>
    <t>宝胜股份</t>
  </si>
  <si>
    <t>601012</t>
  </si>
  <si>
    <t>601126</t>
  </si>
  <si>
    <t>四方股份</t>
  </si>
  <si>
    <t>601179</t>
  </si>
  <si>
    <t>中国西电</t>
  </si>
  <si>
    <t>601218</t>
  </si>
  <si>
    <t>吉鑫科技</t>
  </si>
  <si>
    <t>601311</t>
  </si>
  <si>
    <t>骆驼股份</t>
  </si>
  <si>
    <t>601615</t>
  </si>
  <si>
    <t>明阳智能</t>
  </si>
  <si>
    <t>601616</t>
  </si>
  <si>
    <t>广电电气</t>
  </si>
  <si>
    <t>601700</t>
  </si>
  <si>
    <t>风范股份</t>
  </si>
  <si>
    <t>601727</t>
  </si>
  <si>
    <t>上海电气</t>
  </si>
  <si>
    <t>601877</t>
  </si>
  <si>
    <t>正泰电器</t>
  </si>
  <si>
    <t>603015</t>
  </si>
  <si>
    <t>弘讯科技</t>
  </si>
  <si>
    <t>603016</t>
  </si>
  <si>
    <t>新宏泰</t>
  </si>
  <si>
    <t>603031</t>
  </si>
  <si>
    <t>安孚科技</t>
  </si>
  <si>
    <t>603045</t>
  </si>
  <si>
    <t>福达合金</t>
  </si>
  <si>
    <t>603050</t>
  </si>
  <si>
    <t>科林电气</t>
  </si>
  <si>
    <t>603063</t>
  </si>
  <si>
    <t>禾望电气</t>
  </si>
  <si>
    <t>603070</t>
  </si>
  <si>
    <t>万控智造</t>
  </si>
  <si>
    <t>603097</t>
  </si>
  <si>
    <t>江苏华辰</t>
  </si>
  <si>
    <t>603105</t>
  </si>
  <si>
    <t>芯能科技</t>
  </si>
  <si>
    <t>603109</t>
  </si>
  <si>
    <t>神驰机电</t>
  </si>
  <si>
    <t>603185</t>
  </si>
  <si>
    <t>弘元绿能</t>
  </si>
  <si>
    <t>603191</t>
  </si>
  <si>
    <t>望变电气</t>
  </si>
  <si>
    <t>603218</t>
  </si>
  <si>
    <t>日月股份</t>
  </si>
  <si>
    <t>603320</t>
  </si>
  <si>
    <t>迪贝电气</t>
  </si>
  <si>
    <t>603333</t>
  </si>
  <si>
    <t>尚纬股份</t>
  </si>
  <si>
    <t>603398</t>
  </si>
  <si>
    <t>沐邦高科</t>
  </si>
  <si>
    <t>603489</t>
  </si>
  <si>
    <t>八方股份</t>
  </si>
  <si>
    <t>603507</t>
  </si>
  <si>
    <t>振江股份</t>
  </si>
  <si>
    <t>603530</t>
  </si>
  <si>
    <t>神马电力</t>
  </si>
  <si>
    <t>603577</t>
  </si>
  <si>
    <t>汇金通</t>
  </si>
  <si>
    <t>603583</t>
  </si>
  <si>
    <t>捷昌驱动</t>
  </si>
  <si>
    <t>603606</t>
  </si>
  <si>
    <t>东方电缆</t>
  </si>
  <si>
    <t>603618</t>
  </si>
  <si>
    <t>杭电股份</t>
  </si>
  <si>
    <t>603628</t>
  </si>
  <si>
    <t>清源股份</t>
  </si>
  <si>
    <t>603679</t>
  </si>
  <si>
    <t>华体科技</t>
  </si>
  <si>
    <t>603685</t>
  </si>
  <si>
    <t>晨丰科技</t>
  </si>
  <si>
    <t>603728</t>
  </si>
  <si>
    <t>鸣志电器</t>
  </si>
  <si>
    <t>603819</t>
  </si>
  <si>
    <t>神力股份</t>
  </si>
  <si>
    <t>603829</t>
  </si>
  <si>
    <t>洛凯股份</t>
  </si>
  <si>
    <t>603861</t>
  </si>
  <si>
    <t>白云电器</t>
  </si>
  <si>
    <t>603897</t>
  </si>
  <si>
    <t>长城科技</t>
  </si>
  <si>
    <t>603906</t>
  </si>
  <si>
    <t>龙蟠科技</t>
  </si>
  <si>
    <t>603988</t>
  </si>
  <si>
    <t>中电电机</t>
  </si>
  <si>
    <t>605066</t>
  </si>
  <si>
    <t>天正电气</t>
  </si>
  <si>
    <t>605117</t>
  </si>
  <si>
    <t>德业股份</t>
  </si>
  <si>
    <t>605196</t>
  </si>
  <si>
    <t>华通线缆</t>
  </si>
  <si>
    <t>605222</t>
  </si>
  <si>
    <t>起帆电缆</t>
  </si>
  <si>
    <t>605288</t>
  </si>
  <si>
    <t>凯迪股份</t>
  </si>
  <si>
    <t>605378</t>
  </si>
  <si>
    <t>野马电池</t>
  </si>
  <si>
    <t>688005</t>
  </si>
  <si>
    <t>容百科技</t>
  </si>
  <si>
    <t>688006</t>
  </si>
  <si>
    <t>杭可科技</t>
  </si>
  <si>
    <t>688032</t>
  </si>
  <si>
    <t>禾迈股份</t>
  </si>
  <si>
    <t>688033</t>
  </si>
  <si>
    <t>天宜上佳</t>
  </si>
  <si>
    <t>688063</t>
  </si>
  <si>
    <t>派能科技</t>
  </si>
  <si>
    <t>688103</t>
  </si>
  <si>
    <t>国力股份</t>
  </si>
  <si>
    <t>688148</t>
  </si>
  <si>
    <t>芳源股份</t>
  </si>
  <si>
    <t>688184</t>
  </si>
  <si>
    <t>帕瓦股份</t>
  </si>
  <si>
    <t>688223</t>
  </si>
  <si>
    <t>晶科能源</t>
  </si>
  <si>
    <t>688226</t>
  </si>
  <si>
    <t>威腾电气</t>
  </si>
  <si>
    <t>688248</t>
  </si>
  <si>
    <t>南网科技</t>
  </si>
  <si>
    <t>688275</t>
  </si>
  <si>
    <t>万润新能</t>
  </si>
  <si>
    <t>688303</t>
  </si>
  <si>
    <t>大全能源</t>
  </si>
  <si>
    <t>688330</t>
  </si>
  <si>
    <t>宏力达</t>
  </si>
  <si>
    <t>688334</t>
  </si>
  <si>
    <t>西高院</t>
  </si>
  <si>
    <t>688345</t>
  </si>
  <si>
    <t>博力威</t>
  </si>
  <si>
    <t>688348</t>
  </si>
  <si>
    <t>昱能科技</t>
  </si>
  <si>
    <t>688349</t>
  </si>
  <si>
    <t>三一重能</t>
  </si>
  <si>
    <t>688388</t>
  </si>
  <si>
    <t>嘉元科技</t>
  </si>
  <si>
    <t>688390</t>
  </si>
  <si>
    <t>固德威</t>
  </si>
  <si>
    <t>688395</t>
  </si>
  <si>
    <t>正弦电气</t>
  </si>
  <si>
    <t>688408</t>
  </si>
  <si>
    <t>中信博</t>
  </si>
  <si>
    <t>688429</t>
  </si>
  <si>
    <t>时创能源</t>
  </si>
  <si>
    <t>688472</t>
  </si>
  <si>
    <t>阿特斯</t>
  </si>
  <si>
    <t>688503</t>
  </si>
  <si>
    <t>聚和材料</t>
  </si>
  <si>
    <t>688517</t>
  </si>
  <si>
    <t>金冠电气</t>
  </si>
  <si>
    <t>688560</t>
  </si>
  <si>
    <t>明冠新材</t>
  </si>
  <si>
    <t>688567</t>
  </si>
  <si>
    <t>孚能科技</t>
  </si>
  <si>
    <t>688599</t>
  </si>
  <si>
    <t>天合光能</t>
  </si>
  <si>
    <t>688611</t>
  </si>
  <si>
    <t>杭州柯林</t>
  </si>
  <si>
    <t>688660</t>
  </si>
  <si>
    <t>电气风电</t>
  </si>
  <si>
    <t>688663</t>
  </si>
  <si>
    <t>新风光</t>
  </si>
  <si>
    <t>688676</t>
  </si>
  <si>
    <t>金盘科技</t>
  </si>
  <si>
    <t>688681</t>
  </si>
  <si>
    <t>科汇股份</t>
  </si>
  <si>
    <t>688698</t>
  </si>
  <si>
    <t>伟创电气</t>
  </si>
  <si>
    <t>688707</t>
  </si>
  <si>
    <t>振华新材</t>
  </si>
  <si>
    <t>688719</t>
  </si>
  <si>
    <t>爱科赛博</t>
  </si>
  <si>
    <t>688772</t>
  </si>
  <si>
    <t>珠海冠宇</t>
  </si>
  <si>
    <t>688778</t>
  </si>
  <si>
    <t>厦钨新能</t>
  </si>
  <si>
    <t>688779</t>
  </si>
  <si>
    <t>长远锂科</t>
  </si>
  <si>
    <t>688819</t>
  </si>
  <si>
    <t>天能股份</t>
  </si>
  <si>
    <t>830809</t>
  </si>
  <si>
    <t>安达科技</t>
  </si>
  <si>
    <t>831627</t>
  </si>
  <si>
    <t>力王股份</t>
  </si>
  <si>
    <t>831641</t>
  </si>
  <si>
    <t>格利尔</t>
  </si>
  <si>
    <t>832110</t>
  </si>
  <si>
    <t>雷特科技</t>
  </si>
  <si>
    <t>833523</t>
  </si>
  <si>
    <t>德瑞锂电</t>
  </si>
  <si>
    <t>834062</t>
  </si>
  <si>
    <t>科润智控</t>
  </si>
  <si>
    <t>834639</t>
  </si>
  <si>
    <t>晨光电缆</t>
  </si>
  <si>
    <t>834682</t>
  </si>
  <si>
    <t>球冠电缆</t>
  </si>
  <si>
    <t>834770</t>
  </si>
  <si>
    <t>艾能聚</t>
  </si>
  <si>
    <t>835237</t>
  </si>
  <si>
    <t>力佳科技</t>
  </si>
  <si>
    <t>835985</t>
  </si>
  <si>
    <t>海泰新能</t>
  </si>
  <si>
    <t>836239</t>
  </si>
  <si>
    <t>长虹能源</t>
  </si>
  <si>
    <t>837046</t>
  </si>
  <si>
    <t>亿能电力</t>
  </si>
  <si>
    <t>870299</t>
  </si>
  <si>
    <t>灿能电力</t>
  </si>
  <si>
    <t>873152</t>
  </si>
  <si>
    <t>天宏锂电</t>
  </si>
  <si>
    <t>电器连锁</t>
  </si>
  <si>
    <t>002024</t>
  </si>
  <si>
    <t>ST易购</t>
  </si>
  <si>
    <t>002416</t>
  </si>
  <si>
    <t>爱施德</t>
  </si>
  <si>
    <t>电器仪表</t>
  </si>
  <si>
    <t>001266</t>
  </si>
  <si>
    <t>宏英智能</t>
  </si>
  <si>
    <t>002058</t>
  </si>
  <si>
    <t>威尔泰</t>
  </si>
  <si>
    <t>002121</t>
  </si>
  <si>
    <t>科陆电子</t>
  </si>
  <si>
    <t>002175</t>
  </si>
  <si>
    <t>东方智造</t>
  </si>
  <si>
    <t>002214</t>
  </si>
  <si>
    <t>大立科技</t>
  </si>
  <si>
    <t>002338</t>
  </si>
  <si>
    <t>奥普光电</t>
  </si>
  <si>
    <t>002414</t>
  </si>
  <si>
    <t>高德红外</t>
  </si>
  <si>
    <t>002527</t>
  </si>
  <si>
    <t>新时达</t>
  </si>
  <si>
    <t>002767</t>
  </si>
  <si>
    <t>先锋电子</t>
  </si>
  <si>
    <t>002819</t>
  </si>
  <si>
    <t>东方中科</t>
  </si>
  <si>
    <t>002849</t>
  </si>
  <si>
    <t>威星智能</t>
  </si>
  <si>
    <t>002857</t>
  </si>
  <si>
    <t>三晖电气</t>
  </si>
  <si>
    <t>002967</t>
  </si>
  <si>
    <t>广电计量</t>
  </si>
  <si>
    <t>002980</t>
  </si>
  <si>
    <t>华盛昌</t>
  </si>
  <si>
    <t>300007</t>
  </si>
  <si>
    <t>汉威科技</t>
  </si>
  <si>
    <t>300012</t>
  </si>
  <si>
    <t>华测检测</t>
  </si>
  <si>
    <t>300066</t>
  </si>
  <si>
    <t>三川智慧</t>
  </si>
  <si>
    <t>300099</t>
  </si>
  <si>
    <t>精准信息</t>
  </si>
  <si>
    <t>300105</t>
  </si>
  <si>
    <t>龙源技术</t>
  </si>
  <si>
    <t>300112</t>
  </si>
  <si>
    <t>万讯自控</t>
  </si>
  <si>
    <t>300114</t>
  </si>
  <si>
    <t>中航电测</t>
  </si>
  <si>
    <t>300124</t>
  </si>
  <si>
    <t>汇川技术</t>
  </si>
  <si>
    <t>300165</t>
  </si>
  <si>
    <t>天瑞仪器</t>
  </si>
  <si>
    <t>300259</t>
  </si>
  <si>
    <t>新天科技</t>
  </si>
  <si>
    <t>300286</t>
  </si>
  <si>
    <t>安科瑞</t>
  </si>
  <si>
    <t>300306</t>
  </si>
  <si>
    <t>远方信息</t>
  </si>
  <si>
    <t>300349</t>
  </si>
  <si>
    <t>金卡智能</t>
  </si>
  <si>
    <t>300354</t>
  </si>
  <si>
    <t>东华测试</t>
  </si>
  <si>
    <t>300360</t>
  </si>
  <si>
    <t>炬华科技</t>
  </si>
  <si>
    <t>300370</t>
  </si>
  <si>
    <t>安控科技</t>
  </si>
  <si>
    <t>300371</t>
  </si>
  <si>
    <t>汇中股份</t>
  </si>
  <si>
    <t>300416</t>
  </si>
  <si>
    <t>苏试试验</t>
  </si>
  <si>
    <t>300417</t>
  </si>
  <si>
    <t>南华仪器</t>
  </si>
  <si>
    <t>300430</t>
  </si>
  <si>
    <t>诚益通</t>
  </si>
  <si>
    <t>300445</t>
  </si>
  <si>
    <t>康斯特</t>
  </si>
  <si>
    <t>300466</t>
  </si>
  <si>
    <t>赛摩智能</t>
  </si>
  <si>
    <t>300514</t>
  </si>
  <si>
    <t>友讯达</t>
  </si>
  <si>
    <t>300515</t>
  </si>
  <si>
    <t>三德科技</t>
  </si>
  <si>
    <t>300516</t>
  </si>
  <si>
    <t>久之洋</t>
  </si>
  <si>
    <t>300553</t>
  </si>
  <si>
    <t>集智股份</t>
  </si>
  <si>
    <t>300557</t>
  </si>
  <si>
    <t>理工光科</t>
  </si>
  <si>
    <t>300567</t>
  </si>
  <si>
    <t>精测电子</t>
  </si>
  <si>
    <t>300572</t>
  </si>
  <si>
    <t>安车检测</t>
  </si>
  <si>
    <t>300667</t>
  </si>
  <si>
    <t>必创科技</t>
  </si>
  <si>
    <t>300720</t>
  </si>
  <si>
    <t>海川智能</t>
  </si>
  <si>
    <t>300797</t>
  </si>
  <si>
    <t>钢研纳克</t>
  </si>
  <si>
    <t>300862</t>
  </si>
  <si>
    <t>蓝盾光电</t>
  </si>
  <si>
    <t>300880</t>
  </si>
  <si>
    <t>迦南智能</t>
  </si>
  <si>
    <t>300882</t>
  </si>
  <si>
    <t>万胜智能</t>
  </si>
  <si>
    <t>300887</t>
  </si>
  <si>
    <t>谱尼测试</t>
  </si>
  <si>
    <t>300897</t>
  </si>
  <si>
    <t>山科智能</t>
  </si>
  <si>
    <t>300906</t>
  </si>
  <si>
    <t>日月明</t>
  </si>
  <si>
    <t>300938</t>
  </si>
  <si>
    <t>信测标准</t>
  </si>
  <si>
    <t>301006</t>
  </si>
  <si>
    <t>迈拓股份</t>
  </si>
  <si>
    <t>301129</t>
  </si>
  <si>
    <t>瑞纳智能</t>
  </si>
  <si>
    <t>301228</t>
  </si>
  <si>
    <t>实朴检测</t>
  </si>
  <si>
    <t>301289</t>
  </si>
  <si>
    <t>国缆检测</t>
  </si>
  <si>
    <t>301303</t>
  </si>
  <si>
    <t>真兰仪表</t>
  </si>
  <si>
    <t>301510</t>
  </si>
  <si>
    <t>固高科技</t>
  </si>
  <si>
    <t>301528</t>
  </si>
  <si>
    <t>多浦乐</t>
  </si>
  <si>
    <t>430476</t>
  </si>
  <si>
    <t>海能技术</t>
  </si>
  <si>
    <t>430556</t>
  </si>
  <si>
    <t>雅达股份</t>
  </si>
  <si>
    <t>430685</t>
  </si>
  <si>
    <t>新芝生物</t>
  </si>
  <si>
    <t>600651</t>
  </si>
  <si>
    <t>飞乐音响</t>
  </si>
  <si>
    <t>601222</t>
  </si>
  <si>
    <t>林洋能源</t>
  </si>
  <si>
    <t>601567</t>
  </si>
  <si>
    <t>三星医疗</t>
  </si>
  <si>
    <t>603100</t>
  </si>
  <si>
    <t>川仪股份</t>
  </si>
  <si>
    <t>603275</t>
  </si>
  <si>
    <t>众辰科技</t>
  </si>
  <si>
    <t>603416</t>
  </si>
  <si>
    <t>信捷电气</t>
  </si>
  <si>
    <t>603556</t>
  </si>
  <si>
    <t>海兴电力</t>
  </si>
  <si>
    <t>603662</t>
  </si>
  <si>
    <t>柯力传感</t>
  </si>
  <si>
    <t>603700</t>
  </si>
  <si>
    <t>宁水集团</t>
  </si>
  <si>
    <t>605056</t>
  </si>
  <si>
    <t>咸亨国际</t>
  </si>
  <si>
    <t>688056</t>
  </si>
  <si>
    <t>莱伯泰科</t>
  </si>
  <si>
    <t>688112</t>
  </si>
  <si>
    <t>鼎阳科技</t>
  </si>
  <si>
    <t>688115</t>
  </si>
  <si>
    <t>思林杰</t>
  </si>
  <si>
    <t>688160</t>
  </si>
  <si>
    <t>步科股份</t>
  </si>
  <si>
    <t>688283</t>
  </si>
  <si>
    <t>坤恒顺维</t>
  </si>
  <si>
    <t>688320</t>
  </si>
  <si>
    <t>禾川科技</t>
  </si>
  <si>
    <t>688337</t>
  </si>
  <si>
    <t>普源精电</t>
  </si>
  <si>
    <t>688528</t>
  </si>
  <si>
    <t>秦川物联</t>
  </si>
  <si>
    <t>688539</t>
  </si>
  <si>
    <t>高华科技</t>
  </si>
  <si>
    <t>688582</t>
  </si>
  <si>
    <t>芯动联科</t>
  </si>
  <si>
    <t>688597</t>
  </si>
  <si>
    <t>煜邦电力</t>
  </si>
  <si>
    <t>688600</t>
  </si>
  <si>
    <t>皖仪科技</t>
  </si>
  <si>
    <t>688610</t>
  </si>
  <si>
    <t>埃科光电</t>
  </si>
  <si>
    <t>688616</t>
  </si>
  <si>
    <t>西力科技</t>
  </si>
  <si>
    <t>688622</t>
  </si>
  <si>
    <t>禾信仪器</t>
  </si>
  <si>
    <t>688628</t>
  </si>
  <si>
    <t>优利德</t>
  </si>
  <si>
    <t>688665</t>
  </si>
  <si>
    <t>四方光电</t>
  </si>
  <si>
    <t>688686</t>
  </si>
  <si>
    <t>奥普特</t>
  </si>
  <si>
    <t>688768</t>
  </si>
  <si>
    <t>容知日新</t>
  </si>
  <si>
    <t>830779</t>
  </si>
  <si>
    <t>武汉蓝电</t>
  </si>
  <si>
    <t>830879</t>
  </si>
  <si>
    <t>基康仪器</t>
  </si>
  <si>
    <t>831305</t>
  </si>
  <si>
    <t>海希通讯</t>
  </si>
  <si>
    <t>831961</t>
  </si>
  <si>
    <t>创远信科</t>
  </si>
  <si>
    <t>832651</t>
  </si>
  <si>
    <t>天罡股份</t>
  </si>
  <si>
    <t>832885</t>
  </si>
  <si>
    <t>星辰科技</t>
  </si>
  <si>
    <t>833509</t>
  </si>
  <si>
    <t>同惠电子</t>
  </si>
  <si>
    <t>834407</t>
  </si>
  <si>
    <t>驰诚股份</t>
  </si>
  <si>
    <t>836260</t>
  </si>
  <si>
    <t>中寰股份</t>
  </si>
  <si>
    <t>836414</t>
  </si>
  <si>
    <t>欧普泰</t>
  </si>
  <si>
    <t>871396</t>
  </si>
  <si>
    <t>常辅股份</t>
  </si>
  <si>
    <t>电信运营</t>
  </si>
  <si>
    <t>300959</t>
  </si>
  <si>
    <t>线上线下</t>
  </si>
  <si>
    <t>600050</t>
  </si>
  <si>
    <t>中国联通</t>
  </si>
  <si>
    <t>600804</t>
  </si>
  <si>
    <t>ST鹏博士</t>
  </si>
  <si>
    <t>600941</t>
  </si>
  <si>
    <t>中国移动</t>
  </si>
  <si>
    <t>601698</t>
  </si>
  <si>
    <t>中国卫通</t>
  </si>
  <si>
    <t>601728</t>
  </si>
  <si>
    <t>中国电信</t>
  </si>
  <si>
    <t>多元金融</t>
  </si>
  <si>
    <t>000046</t>
  </si>
  <si>
    <t>*ST泛海</t>
  </si>
  <si>
    <t>000415</t>
  </si>
  <si>
    <t>渤海租赁</t>
  </si>
  <si>
    <t>000416</t>
  </si>
  <si>
    <t>*ST民控</t>
  </si>
  <si>
    <t>000563</t>
  </si>
  <si>
    <t>陕国投Ａ</t>
  </si>
  <si>
    <t>000567</t>
  </si>
  <si>
    <t>海德股份</t>
  </si>
  <si>
    <t>000617</t>
  </si>
  <si>
    <t>中油资本</t>
  </si>
  <si>
    <t>000666</t>
  </si>
  <si>
    <t>经纬纺机</t>
  </si>
  <si>
    <t>000958</t>
  </si>
  <si>
    <t>电投产融</t>
  </si>
  <si>
    <t>000987</t>
  </si>
  <si>
    <t>越秀资本</t>
  </si>
  <si>
    <t>001236</t>
  </si>
  <si>
    <t>弘业期货</t>
  </si>
  <si>
    <t>002423</t>
  </si>
  <si>
    <t>中粮资本</t>
  </si>
  <si>
    <t>002647</t>
  </si>
  <si>
    <t>仁东控股</t>
  </si>
  <si>
    <t>002961</t>
  </si>
  <si>
    <t>瑞达期货</t>
  </si>
  <si>
    <t>600053</t>
  </si>
  <si>
    <t>九鼎投资</t>
  </si>
  <si>
    <t>600120</t>
  </si>
  <si>
    <t>浙江东方</t>
  </si>
  <si>
    <t>600318</t>
  </si>
  <si>
    <t>新力金融</t>
  </si>
  <si>
    <t>600390</t>
  </si>
  <si>
    <t>五矿资本</t>
  </si>
  <si>
    <t>600517</t>
  </si>
  <si>
    <t>国网英大</t>
  </si>
  <si>
    <t>600643</t>
  </si>
  <si>
    <t>爱建集团</t>
  </si>
  <si>
    <t>600705</t>
  </si>
  <si>
    <t>中航产融</t>
  </si>
  <si>
    <t>600783</t>
  </si>
  <si>
    <t>鲁信创投</t>
  </si>
  <si>
    <t>600816</t>
  </si>
  <si>
    <t>ST建元</t>
  </si>
  <si>
    <t>600830</t>
  </si>
  <si>
    <t>香溢融通</t>
  </si>
  <si>
    <t>600901</t>
  </si>
  <si>
    <t>江苏金租</t>
  </si>
  <si>
    <t>600927</t>
  </si>
  <si>
    <t>永安期货</t>
  </si>
  <si>
    <t>603093</t>
  </si>
  <si>
    <t>南华期货</t>
  </si>
  <si>
    <t>603123</t>
  </si>
  <si>
    <t>翠微股份</t>
  </si>
  <si>
    <t>603300</t>
  </si>
  <si>
    <t>华铁应急</t>
  </si>
  <si>
    <t>房产服务</t>
  </si>
  <si>
    <t>000056</t>
  </si>
  <si>
    <t>皇庭国际</t>
  </si>
  <si>
    <t>000560</t>
  </si>
  <si>
    <t>我爱我家</t>
  </si>
  <si>
    <t>001914</t>
  </si>
  <si>
    <t>招商积余</t>
  </si>
  <si>
    <t>002188</t>
  </si>
  <si>
    <t>中天服务</t>
  </si>
  <si>
    <t>002285</t>
  </si>
  <si>
    <t>世联行</t>
  </si>
  <si>
    <t>002968</t>
  </si>
  <si>
    <t>新大正</t>
  </si>
  <si>
    <t>300917</t>
  </si>
  <si>
    <t>特发服务</t>
  </si>
  <si>
    <t>300947</t>
  </si>
  <si>
    <t>德必集团</t>
  </si>
  <si>
    <t>600605</t>
  </si>
  <si>
    <t>汇通能源</t>
  </si>
  <si>
    <t>600692</t>
  </si>
  <si>
    <t>亚通股份</t>
  </si>
  <si>
    <t>603506</t>
  </si>
  <si>
    <t>南都物业</t>
  </si>
  <si>
    <t>603682</t>
  </si>
  <si>
    <t>锦和商管</t>
  </si>
  <si>
    <t>纺织</t>
  </si>
  <si>
    <t>000726</t>
  </si>
  <si>
    <t>鲁 泰Ａ</t>
  </si>
  <si>
    <t>000850</t>
  </si>
  <si>
    <t>华茂股份</t>
  </si>
  <si>
    <t>000955</t>
  </si>
  <si>
    <t>欣龙控股</t>
  </si>
  <si>
    <t>000982</t>
  </si>
  <si>
    <t>中银绒业</t>
  </si>
  <si>
    <t>002042</t>
  </si>
  <si>
    <t>华孚时尚</t>
  </si>
  <si>
    <t>002083</t>
  </si>
  <si>
    <t>孚日股份</t>
  </si>
  <si>
    <t>002087</t>
  </si>
  <si>
    <t>*ST新纺</t>
  </si>
  <si>
    <t>002144</t>
  </si>
  <si>
    <t>宏达高科</t>
  </si>
  <si>
    <t>002193</t>
  </si>
  <si>
    <t>如意集团</t>
  </si>
  <si>
    <t>002293</t>
  </si>
  <si>
    <t>罗莱生活</t>
  </si>
  <si>
    <t>002327</t>
  </si>
  <si>
    <t>富安娜</t>
  </si>
  <si>
    <t>002394</t>
  </si>
  <si>
    <t>联发股份</t>
  </si>
  <si>
    <t>002397</t>
  </si>
  <si>
    <t>梦洁股份</t>
  </si>
  <si>
    <t>002404</t>
  </si>
  <si>
    <t>嘉欣丝绸</t>
  </si>
  <si>
    <t>002674</t>
  </si>
  <si>
    <t>兴业科技</t>
  </si>
  <si>
    <t>003041</t>
  </si>
  <si>
    <t>真爱美家</t>
  </si>
  <si>
    <t>300577</t>
  </si>
  <si>
    <t>开润股份</t>
  </si>
  <si>
    <t>300658</t>
  </si>
  <si>
    <t>延江股份</t>
  </si>
  <si>
    <t>300819</t>
  </si>
  <si>
    <t>聚杰微纤</t>
  </si>
  <si>
    <t>300877</t>
  </si>
  <si>
    <t>金春股份</t>
  </si>
  <si>
    <t>300918</t>
  </si>
  <si>
    <t>南山智尚</t>
  </si>
  <si>
    <t>300952</t>
  </si>
  <si>
    <t>恒辉安防</t>
  </si>
  <si>
    <t>301066</t>
  </si>
  <si>
    <t>万事利</t>
  </si>
  <si>
    <t>600156</t>
  </si>
  <si>
    <t>华升股份</t>
  </si>
  <si>
    <t>600220</t>
  </si>
  <si>
    <t>江苏阳光</t>
  </si>
  <si>
    <t>600232</t>
  </si>
  <si>
    <t>金鹰股份</t>
  </si>
  <si>
    <t>600448</t>
  </si>
  <si>
    <t>华纺股份</t>
  </si>
  <si>
    <t>600493</t>
  </si>
  <si>
    <t>凤竹纺织</t>
  </si>
  <si>
    <t>600987</t>
  </si>
  <si>
    <t>航民股份</t>
  </si>
  <si>
    <t>601339</t>
  </si>
  <si>
    <t>百隆东方</t>
  </si>
  <si>
    <t>601599</t>
  </si>
  <si>
    <t>浙文影业</t>
  </si>
  <si>
    <t>603055</t>
  </si>
  <si>
    <t>台华新材</t>
  </si>
  <si>
    <t>603073</t>
  </si>
  <si>
    <t>彩蝶实业</t>
  </si>
  <si>
    <t>603130</t>
  </si>
  <si>
    <t>云中马</t>
  </si>
  <si>
    <t>603238</t>
  </si>
  <si>
    <t>诺邦股份</t>
  </si>
  <si>
    <t>603365</t>
  </si>
  <si>
    <t>水星家纺</t>
  </si>
  <si>
    <t>603558</t>
  </si>
  <si>
    <t>健盛集团</t>
  </si>
  <si>
    <t>603889</t>
  </si>
  <si>
    <t>新澳股份</t>
  </si>
  <si>
    <t>603908</t>
  </si>
  <si>
    <t>牧高笛</t>
  </si>
  <si>
    <t>605003</t>
  </si>
  <si>
    <t>众望布艺</t>
  </si>
  <si>
    <t>605055</t>
  </si>
  <si>
    <t>迎丰股份</t>
  </si>
  <si>
    <t>605080</t>
  </si>
  <si>
    <t>浙江自然</t>
  </si>
  <si>
    <t>605180</t>
  </si>
  <si>
    <t>华生科技</t>
  </si>
  <si>
    <t>605189</t>
  </si>
  <si>
    <t>富春染织</t>
  </si>
  <si>
    <t>838262</t>
  </si>
  <si>
    <t>太湖雪</t>
  </si>
  <si>
    <t>871753</t>
  </si>
  <si>
    <t>天纺标</t>
  </si>
  <si>
    <t>纺织机械</t>
  </si>
  <si>
    <t>002021</t>
  </si>
  <si>
    <t>*ST中捷</t>
  </si>
  <si>
    <t>002196</t>
  </si>
  <si>
    <t>方正电机</t>
  </si>
  <si>
    <t>002722</t>
  </si>
  <si>
    <t>物产金轮</t>
  </si>
  <si>
    <t>003036</t>
  </si>
  <si>
    <t>泰坦股份</t>
  </si>
  <si>
    <t>300307</t>
  </si>
  <si>
    <t>慈星股份</t>
  </si>
  <si>
    <t>600302</t>
  </si>
  <si>
    <t>标准股份</t>
  </si>
  <si>
    <t>600545</t>
  </si>
  <si>
    <t>卓郎智能</t>
  </si>
  <si>
    <t>600843</t>
  </si>
  <si>
    <t>上工申贝</t>
  </si>
  <si>
    <t>603025</t>
  </si>
  <si>
    <t>大豪科技</t>
  </si>
  <si>
    <t>603095</t>
  </si>
  <si>
    <t>越剑智能</t>
  </si>
  <si>
    <t>603337</t>
  </si>
  <si>
    <t>杰克股份</t>
  </si>
  <si>
    <t>服饰</t>
  </si>
  <si>
    <t>000017</t>
  </si>
  <si>
    <t>深中华A</t>
  </si>
  <si>
    <t>000026</t>
  </si>
  <si>
    <t>飞亚达</t>
  </si>
  <si>
    <t>001209</t>
  </si>
  <si>
    <t>洪兴股份</t>
  </si>
  <si>
    <t>001234</t>
  </si>
  <si>
    <t>泰慕士</t>
  </si>
  <si>
    <t>002003</t>
  </si>
  <si>
    <t>伟星股份</t>
  </si>
  <si>
    <t>002029</t>
  </si>
  <si>
    <t>七 匹 狼</t>
  </si>
  <si>
    <t>002098</t>
  </si>
  <si>
    <t>浔兴股份</t>
  </si>
  <si>
    <t>002154</t>
  </si>
  <si>
    <t>报 喜 鸟</t>
  </si>
  <si>
    <t>002269</t>
  </si>
  <si>
    <t>美邦服饰</t>
  </si>
  <si>
    <t>002345</t>
  </si>
  <si>
    <t>潮宏基</t>
  </si>
  <si>
    <t>002486</t>
  </si>
  <si>
    <t>嘉麟杰</t>
  </si>
  <si>
    <t>002494</t>
  </si>
  <si>
    <t>华斯股份</t>
  </si>
  <si>
    <t>002563</t>
  </si>
  <si>
    <t>森马服饰</t>
  </si>
  <si>
    <t>002569</t>
  </si>
  <si>
    <t>ST步森</t>
  </si>
  <si>
    <t>002574</t>
  </si>
  <si>
    <t>明牌珠宝</t>
  </si>
  <si>
    <t>002612</t>
  </si>
  <si>
    <t>朗姿股份</t>
  </si>
  <si>
    <t>002634</t>
  </si>
  <si>
    <t>棒杰股份</t>
  </si>
  <si>
    <t>002656</t>
  </si>
  <si>
    <t>ST摩登</t>
  </si>
  <si>
    <t>002687</t>
  </si>
  <si>
    <t>乔治白</t>
  </si>
  <si>
    <t>002721</t>
  </si>
  <si>
    <t>*ST金一</t>
  </si>
  <si>
    <t>002731</t>
  </si>
  <si>
    <t>萃华珠宝</t>
  </si>
  <si>
    <t>002740</t>
  </si>
  <si>
    <t>*ST爱迪</t>
  </si>
  <si>
    <t>002762</t>
  </si>
  <si>
    <t>金发拉比</t>
  </si>
  <si>
    <t>002763</t>
  </si>
  <si>
    <t>汇洁股份</t>
  </si>
  <si>
    <t>002776</t>
  </si>
  <si>
    <t>*ST柏龙</t>
  </si>
  <si>
    <t>002780</t>
  </si>
  <si>
    <t>三夫户外</t>
  </si>
  <si>
    <t>002832</t>
  </si>
  <si>
    <t>比音勒芬</t>
  </si>
  <si>
    <t>002867</t>
  </si>
  <si>
    <t>周大生</t>
  </si>
  <si>
    <t>002875</t>
  </si>
  <si>
    <t>安奈儿</t>
  </si>
  <si>
    <t>003016</t>
  </si>
  <si>
    <t>欣贺股份</t>
  </si>
  <si>
    <t>300005</t>
  </si>
  <si>
    <t>探路者</t>
  </si>
  <si>
    <t>300591</t>
  </si>
  <si>
    <t>万里马</t>
  </si>
  <si>
    <t>300840</t>
  </si>
  <si>
    <t>酷特智能</t>
  </si>
  <si>
    <t>300901</t>
  </si>
  <si>
    <t>中胤时尚</t>
  </si>
  <si>
    <t>300945</t>
  </si>
  <si>
    <t>曼卡龙</t>
  </si>
  <si>
    <t>300979</t>
  </si>
  <si>
    <t>华利集团</t>
  </si>
  <si>
    <t>301088</t>
  </si>
  <si>
    <t>戎美股份</t>
  </si>
  <si>
    <t>301177</t>
  </si>
  <si>
    <t>迪阿股份</t>
  </si>
  <si>
    <t>301276</t>
  </si>
  <si>
    <t>嘉曼服饰</t>
  </si>
  <si>
    <t>600107</t>
  </si>
  <si>
    <t>美尔雅</t>
  </si>
  <si>
    <t>600137</t>
  </si>
  <si>
    <t>浪莎股份</t>
  </si>
  <si>
    <t>600177</t>
  </si>
  <si>
    <t>雅戈尔</t>
  </si>
  <si>
    <t>600398</t>
  </si>
  <si>
    <t>海澜之家</t>
  </si>
  <si>
    <t>600400</t>
  </si>
  <si>
    <t>红豆股份</t>
  </si>
  <si>
    <t>600439</t>
  </si>
  <si>
    <t>瑞贝卡</t>
  </si>
  <si>
    <t>600612</t>
  </si>
  <si>
    <t>老凤祥</t>
  </si>
  <si>
    <t>600630</t>
  </si>
  <si>
    <t>龙头股份</t>
  </si>
  <si>
    <t>600735</t>
  </si>
  <si>
    <t>新华锦</t>
  </si>
  <si>
    <t>600916</t>
  </si>
  <si>
    <t>中国黄金</t>
  </si>
  <si>
    <t>601566</t>
  </si>
  <si>
    <t>九牧王</t>
  </si>
  <si>
    <t>601718</t>
  </si>
  <si>
    <t>际华集团</t>
  </si>
  <si>
    <t>603001</t>
  </si>
  <si>
    <t>ST奥康</t>
  </si>
  <si>
    <t>603116</t>
  </si>
  <si>
    <t>红蜻蜓</t>
  </si>
  <si>
    <t>603196</t>
  </si>
  <si>
    <t>日播时尚</t>
  </si>
  <si>
    <t>603511</t>
  </si>
  <si>
    <t>爱慕股份</t>
  </si>
  <si>
    <t>603518</t>
  </si>
  <si>
    <t>锦泓集团</t>
  </si>
  <si>
    <t>603555</t>
  </si>
  <si>
    <t>ST贵人</t>
  </si>
  <si>
    <t>603557</t>
  </si>
  <si>
    <t>ST起步</t>
  </si>
  <si>
    <t>603587</t>
  </si>
  <si>
    <t>地素时尚</t>
  </si>
  <si>
    <t>603608</t>
  </si>
  <si>
    <t>天创时尚</t>
  </si>
  <si>
    <t>603665</t>
  </si>
  <si>
    <t>康隆达</t>
  </si>
  <si>
    <t>603808</t>
  </si>
  <si>
    <t>603839</t>
  </si>
  <si>
    <t>安正时尚</t>
  </si>
  <si>
    <t>603877</t>
  </si>
  <si>
    <t>太平鸟</t>
  </si>
  <si>
    <t>603900</t>
  </si>
  <si>
    <t>莱绅通灵</t>
  </si>
  <si>
    <t>603958</t>
  </si>
  <si>
    <t>哈森股份</t>
  </si>
  <si>
    <t>605138</t>
  </si>
  <si>
    <t>盛泰集团</t>
  </si>
  <si>
    <t>605599</t>
  </si>
  <si>
    <t>菜百股份</t>
  </si>
  <si>
    <t>钢加工</t>
  </si>
  <si>
    <t>000778</t>
  </si>
  <si>
    <t>新兴铸管</t>
  </si>
  <si>
    <t>002132</t>
  </si>
  <si>
    <t>恒星科技</t>
  </si>
  <si>
    <t>002135</t>
  </si>
  <si>
    <t>东南网架</t>
  </si>
  <si>
    <t>002443</t>
  </si>
  <si>
    <t>金洲管道</t>
  </si>
  <si>
    <t>002445</t>
  </si>
  <si>
    <t>中南文化</t>
  </si>
  <si>
    <t>002478</t>
  </si>
  <si>
    <t>常宝股份</t>
  </si>
  <si>
    <t>002541</t>
  </si>
  <si>
    <t>鸿路钢构</t>
  </si>
  <si>
    <t>002593</t>
  </si>
  <si>
    <t>日上集团</t>
  </si>
  <si>
    <t>002743</t>
  </si>
  <si>
    <t>富煌钢构</t>
  </si>
  <si>
    <t>002843</t>
  </si>
  <si>
    <t>泰嘉股份</t>
  </si>
  <si>
    <t>300881</t>
  </si>
  <si>
    <t>盛德鑫泰</t>
  </si>
  <si>
    <t>600477</t>
  </si>
  <si>
    <t>杭萧钢构</t>
  </si>
  <si>
    <t>600496</t>
  </si>
  <si>
    <t>精工钢构</t>
  </si>
  <si>
    <t>600558</t>
  </si>
  <si>
    <t>大西洋</t>
  </si>
  <si>
    <t>600992</t>
  </si>
  <si>
    <t>贵绳股份</t>
  </si>
  <si>
    <t>601686</t>
  </si>
  <si>
    <t>友发集团</t>
  </si>
  <si>
    <t>603028</t>
  </si>
  <si>
    <t>赛福天</t>
  </si>
  <si>
    <t>603278</t>
  </si>
  <si>
    <t>大业股份</t>
  </si>
  <si>
    <t>603878</t>
  </si>
  <si>
    <t>武进不锈</t>
  </si>
  <si>
    <t>605158</t>
  </si>
  <si>
    <t>华达新材</t>
  </si>
  <si>
    <t>835857</t>
  </si>
  <si>
    <t>百甲科技</t>
  </si>
  <si>
    <t>港口</t>
  </si>
  <si>
    <t>000088</t>
  </si>
  <si>
    <t>盐 田 港</t>
  </si>
  <si>
    <t>000507</t>
  </si>
  <si>
    <t>珠海港</t>
  </si>
  <si>
    <t>北部湾港</t>
  </si>
  <si>
    <t>000905</t>
  </si>
  <si>
    <t>厦门港务</t>
  </si>
  <si>
    <t>001872</t>
  </si>
  <si>
    <t>招商港口</t>
  </si>
  <si>
    <t>002040</t>
  </si>
  <si>
    <t>南 京 港</t>
  </si>
  <si>
    <t>600017</t>
  </si>
  <si>
    <t>日照港</t>
  </si>
  <si>
    <t>600018</t>
  </si>
  <si>
    <t>上港集团</t>
  </si>
  <si>
    <t>600190</t>
  </si>
  <si>
    <t>锦州港</t>
  </si>
  <si>
    <t>600279</t>
  </si>
  <si>
    <t>重庆港</t>
  </si>
  <si>
    <t>600717</t>
  </si>
  <si>
    <t>天津港</t>
  </si>
  <si>
    <t>601000</t>
  </si>
  <si>
    <t>唐山港</t>
  </si>
  <si>
    <t>601008</t>
  </si>
  <si>
    <t>连云港</t>
  </si>
  <si>
    <t>601018</t>
  </si>
  <si>
    <t>宁波港</t>
  </si>
  <si>
    <t>601228</t>
  </si>
  <si>
    <t>广州港</t>
  </si>
  <si>
    <t>601298</t>
  </si>
  <si>
    <t>青岛港</t>
  </si>
  <si>
    <t>601326</t>
  </si>
  <si>
    <t>秦港股份</t>
  </si>
  <si>
    <t>601880</t>
  </si>
  <si>
    <t>辽港股份</t>
  </si>
  <si>
    <t>工程机械</t>
  </si>
  <si>
    <t>000157</t>
  </si>
  <si>
    <t>中联重科</t>
  </si>
  <si>
    <t>000425</t>
  </si>
  <si>
    <t>徐工机械</t>
  </si>
  <si>
    <t>000528</t>
  </si>
  <si>
    <t>柳 工</t>
  </si>
  <si>
    <t>000680</t>
  </si>
  <si>
    <t>山推股份</t>
  </si>
  <si>
    <t>000811</t>
  </si>
  <si>
    <t>冰轮环境</t>
  </si>
  <si>
    <t>001226</t>
  </si>
  <si>
    <t>拓山重工</t>
  </si>
  <si>
    <t>001360</t>
  </si>
  <si>
    <t>南矿集团</t>
  </si>
  <si>
    <t>002009</t>
  </si>
  <si>
    <t>天奇股份</t>
  </si>
  <si>
    <t>002097</t>
  </si>
  <si>
    <t>山河智能</t>
  </si>
  <si>
    <t>002158</t>
  </si>
  <si>
    <t>汉钟精机</t>
  </si>
  <si>
    <t>002483</t>
  </si>
  <si>
    <t>润邦股份</t>
  </si>
  <si>
    <t>002523</t>
  </si>
  <si>
    <t>天桥起重</t>
  </si>
  <si>
    <t>002526</t>
  </si>
  <si>
    <t>山东矿机</t>
  </si>
  <si>
    <t>002535</t>
  </si>
  <si>
    <t>林州重机</t>
  </si>
  <si>
    <t>002667</t>
  </si>
  <si>
    <t>威领股份</t>
  </si>
  <si>
    <t>300185</t>
  </si>
  <si>
    <t>通裕重工</t>
  </si>
  <si>
    <t>300201</t>
  </si>
  <si>
    <t>海伦哲</t>
  </si>
  <si>
    <t>300275</t>
  </si>
  <si>
    <t>梅安森</t>
  </si>
  <si>
    <t>301032</t>
  </si>
  <si>
    <t>新柴股份</t>
  </si>
  <si>
    <t>301161</t>
  </si>
  <si>
    <t>唯万密封</t>
  </si>
  <si>
    <t>600031</t>
  </si>
  <si>
    <t>600169</t>
  </si>
  <si>
    <t>太原重工</t>
  </si>
  <si>
    <t>600320</t>
  </si>
  <si>
    <t>振华重工</t>
  </si>
  <si>
    <t>600582</t>
  </si>
  <si>
    <t>天地科技</t>
  </si>
  <si>
    <t>600761</t>
  </si>
  <si>
    <t>安徽合力</t>
  </si>
  <si>
    <t>600815</t>
  </si>
  <si>
    <t>厦工股份</t>
  </si>
  <si>
    <t>600984</t>
  </si>
  <si>
    <t>建设机械</t>
  </si>
  <si>
    <t>601100</t>
  </si>
  <si>
    <t>恒立液压</t>
  </si>
  <si>
    <t>601106</t>
  </si>
  <si>
    <t>中国一重</t>
  </si>
  <si>
    <t>601399</t>
  </si>
  <si>
    <t>国机重装</t>
  </si>
  <si>
    <t>603966</t>
  </si>
  <si>
    <t>法兰泰克</t>
  </si>
  <si>
    <t>830839</t>
  </si>
  <si>
    <t>万通液压</t>
  </si>
  <si>
    <t>公共交通</t>
  </si>
  <si>
    <t>002627</t>
  </si>
  <si>
    <t>三峡旅游</t>
  </si>
  <si>
    <t>600561</t>
  </si>
  <si>
    <t>江西长运</t>
  </si>
  <si>
    <t>600611</t>
  </si>
  <si>
    <t>大众交通</t>
  </si>
  <si>
    <t>600650</t>
  </si>
  <si>
    <t>锦江在线</t>
  </si>
  <si>
    <t>600834</t>
  </si>
  <si>
    <t>申通地铁</t>
  </si>
  <si>
    <t>603776</t>
  </si>
  <si>
    <t>永安行</t>
  </si>
  <si>
    <t>公路</t>
  </si>
  <si>
    <t>002357</t>
  </si>
  <si>
    <t>富临运业</t>
  </si>
  <si>
    <t>603069</t>
  </si>
  <si>
    <t>海汽集团</t>
  </si>
  <si>
    <t>供气供热</t>
  </si>
  <si>
    <t>000407</t>
  </si>
  <si>
    <t>胜利股份</t>
  </si>
  <si>
    <t>000421</t>
  </si>
  <si>
    <t>南京公用</t>
  </si>
  <si>
    <t>000593</t>
  </si>
  <si>
    <t>德龙汇能</t>
  </si>
  <si>
    <t>000605</t>
  </si>
  <si>
    <t>渤海股份</t>
  </si>
  <si>
    <t>000669</t>
  </si>
  <si>
    <t>ST金鸿</t>
  </si>
  <si>
    <t>000692</t>
  </si>
  <si>
    <t>*ST惠天</t>
  </si>
  <si>
    <t>001210</t>
  </si>
  <si>
    <t>金房能源</t>
  </si>
  <si>
    <t>001299</t>
  </si>
  <si>
    <t>美能能源</t>
  </si>
  <si>
    <t>002259</t>
  </si>
  <si>
    <t>ST升达</t>
  </si>
  <si>
    <t>002267</t>
  </si>
  <si>
    <t>陕天然气</t>
  </si>
  <si>
    <t>002700</t>
  </si>
  <si>
    <t>ST浩源</t>
  </si>
  <si>
    <t>002893</t>
  </si>
  <si>
    <t>京能热力</t>
  </si>
  <si>
    <t>002911</t>
  </si>
  <si>
    <t>佛燃能源</t>
  </si>
  <si>
    <t>300332</t>
  </si>
  <si>
    <t>天壕能源</t>
  </si>
  <si>
    <t>300335</t>
  </si>
  <si>
    <t>迪森股份</t>
  </si>
  <si>
    <t>300435</t>
  </si>
  <si>
    <t>中泰股份</t>
  </si>
  <si>
    <t>600052</t>
  </si>
  <si>
    <t>东望时代</t>
  </si>
  <si>
    <t>600167</t>
  </si>
  <si>
    <t>联美控股</t>
  </si>
  <si>
    <t>600226</t>
  </si>
  <si>
    <t>瀚叶股份</t>
  </si>
  <si>
    <t>600333</t>
  </si>
  <si>
    <t>长春燃气</t>
  </si>
  <si>
    <t>600617</t>
  </si>
  <si>
    <t>国新能源</t>
  </si>
  <si>
    <t>600635</t>
  </si>
  <si>
    <t>大众公用</t>
  </si>
  <si>
    <t>600681</t>
  </si>
  <si>
    <t>百川能源</t>
  </si>
  <si>
    <t>600719</t>
  </si>
  <si>
    <t>大连热电</t>
  </si>
  <si>
    <t>600803</t>
  </si>
  <si>
    <t>新奥股份</t>
  </si>
  <si>
    <t>600903</t>
  </si>
  <si>
    <t>贵州燃气</t>
  </si>
  <si>
    <t>600917</t>
  </si>
  <si>
    <t>重庆燃气</t>
  </si>
  <si>
    <t>600956</t>
  </si>
  <si>
    <t>新天绿能</t>
  </si>
  <si>
    <t>600982</t>
  </si>
  <si>
    <t>宁波能源</t>
  </si>
  <si>
    <t>601139</t>
  </si>
  <si>
    <t>深圳燃气</t>
  </si>
  <si>
    <t>603053</t>
  </si>
  <si>
    <t>成都燃气</t>
  </si>
  <si>
    <t>603080</t>
  </si>
  <si>
    <t>新疆火炬</t>
  </si>
  <si>
    <t>603318</t>
  </si>
  <si>
    <t>水发燃气</t>
  </si>
  <si>
    <t>603393</t>
  </si>
  <si>
    <t>新天然气</t>
  </si>
  <si>
    <t>603689</t>
  </si>
  <si>
    <t>皖天然气</t>
  </si>
  <si>
    <t>603706</t>
  </si>
  <si>
    <t>东方环宇</t>
  </si>
  <si>
    <t>605011</t>
  </si>
  <si>
    <t>杭州热电</t>
  </si>
  <si>
    <t>605028</t>
  </si>
  <si>
    <t>世茂能源</t>
  </si>
  <si>
    <t>605090</t>
  </si>
  <si>
    <t>九丰能源</t>
  </si>
  <si>
    <t>605162</t>
  </si>
  <si>
    <t>新中港</t>
  </si>
  <si>
    <t>605169</t>
  </si>
  <si>
    <t>洪通燃气</t>
  </si>
  <si>
    <t>605368</t>
  </si>
  <si>
    <t>蓝天燃气</t>
  </si>
  <si>
    <t>605580</t>
  </si>
  <si>
    <t>恒盛能源</t>
  </si>
  <si>
    <t>831010</t>
  </si>
  <si>
    <t>凯添燃气</t>
  </si>
  <si>
    <t>广告包装</t>
  </si>
  <si>
    <t>000607</t>
  </si>
  <si>
    <t>华媒控股</t>
  </si>
  <si>
    <t>000659</t>
  </si>
  <si>
    <t>珠海中富</t>
  </si>
  <si>
    <t>000695</t>
  </si>
  <si>
    <t>滨海能源</t>
  </si>
  <si>
    <t>000812</t>
  </si>
  <si>
    <t>陕西金叶</t>
  </si>
  <si>
    <t>002027</t>
  </si>
  <si>
    <t>分众传媒</t>
  </si>
  <si>
    <t>002117</t>
  </si>
  <si>
    <t>东港股份</t>
  </si>
  <si>
    <t>002191</t>
  </si>
  <si>
    <t>劲嘉股份</t>
  </si>
  <si>
    <t>002228</t>
  </si>
  <si>
    <t>合兴包装</t>
  </si>
  <si>
    <t>002229</t>
  </si>
  <si>
    <t>鸿博股份</t>
  </si>
  <si>
    <t>002291</t>
  </si>
  <si>
    <t>遥望科技</t>
  </si>
  <si>
    <t>002374</t>
  </si>
  <si>
    <t>中锐股份</t>
  </si>
  <si>
    <t>002400</t>
  </si>
  <si>
    <t>省广集团</t>
  </si>
  <si>
    <t>002599</t>
  </si>
  <si>
    <t>盛通股份</t>
  </si>
  <si>
    <t>002701</t>
  </si>
  <si>
    <t>奥瑞金</t>
  </si>
  <si>
    <t>002712</t>
  </si>
  <si>
    <t>思美传媒</t>
  </si>
  <si>
    <t>002752</t>
  </si>
  <si>
    <t>昇兴股份</t>
  </si>
  <si>
    <t>002787</t>
  </si>
  <si>
    <t>华源控股</t>
  </si>
  <si>
    <t>002799</t>
  </si>
  <si>
    <t>环球印务</t>
  </si>
  <si>
    <t>002831</t>
  </si>
  <si>
    <t>裕同科技</t>
  </si>
  <si>
    <t>002836</t>
  </si>
  <si>
    <t>新宏泽</t>
  </si>
  <si>
    <t>002846</t>
  </si>
  <si>
    <t>英联股份</t>
  </si>
  <si>
    <t>002878</t>
  </si>
  <si>
    <t>元隆雅图</t>
  </si>
  <si>
    <t>002951</t>
  </si>
  <si>
    <t>ST金时</t>
  </si>
  <si>
    <t>002969</t>
  </si>
  <si>
    <t>嘉美包装</t>
  </si>
  <si>
    <t>003003</t>
  </si>
  <si>
    <t>天元股份</t>
  </si>
  <si>
    <t>300058</t>
  </si>
  <si>
    <t>蓝色光标</t>
  </si>
  <si>
    <t>300071</t>
  </si>
  <si>
    <t>福石控股</t>
  </si>
  <si>
    <t>300280</t>
  </si>
  <si>
    <t>紫天科技</t>
  </si>
  <si>
    <t>300501</t>
  </si>
  <si>
    <t>海顺新材</t>
  </si>
  <si>
    <t>300612</t>
  </si>
  <si>
    <t>宣亚国际</t>
  </si>
  <si>
    <t>300781</t>
  </si>
  <si>
    <t>因赛集团</t>
  </si>
  <si>
    <t>300805</t>
  </si>
  <si>
    <t>电声股份</t>
  </si>
  <si>
    <t>301062</t>
  </si>
  <si>
    <t>上海艾录</t>
  </si>
  <si>
    <t>301102</t>
  </si>
  <si>
    <t>兆讯传媒</t>
  </si>
  <si>
    <t>301223</t>
  </si>
  <si>
    <t>中荣股份</t>
  </si>
  <si>
    <t>301296</t>
  </si>
  <si>
    <t>新巨丰</t>
  </si>
  <si>
    <t>301355</t>
  </si>
  <si>
    <t>南王科技</t>
  </si>
  <si>
    <t>600076</t>
  </si>
  <si>
    <t>康欣新材</t>
  </si>
  <si>
    <t>600210</t>
  </si>
  <si>
    <t>紫江企业</t>
  </si>
  <si>
    <t>600462</t>
  </si>
  <si>
    <t>ST九有</t>
  </si>
  <si>
    <t>600836</t>
  </si>
  <si>
    <t>上海易连</t>
  </si>
  <si>
    <t>600880</t>
  </si>
  <si>
    <t>博瑞传播</t>
  </si>
  <si>
    <t>601515</t>
  </si>
  <si>
    <t>东风股份</t>
  </si>
  <si>
    <t>601968</t>
  </si>
  <si>
    <t>宝钢包装</t>
  </si>
  <si>
    <t>603022</t>
  </si>
  <si>
    <t>新通联</t>
  </si>
  <si>
    <t>603058</t>
  </si>
  <si>
    <t>永吉股份</t>
  </si>
  <si>
    <t>603429</t>
  </si>
  <si>
    <t>集友股份</t>
  </si>
  <si>
    <t>603499</t>
  </si>
  <si>
    <t>翔港科技</t>
  </si>
  <si>
    <t>603687</t>
  </si>
  <si>
    <t>大胜达</t>
  </si>
  <si>
    <t>603729</t>
  </si>
  <si>
    <t>龙韵股份</t>
  </si>
  <si>
    <t>833075</t>
  </si>
  <si>
    <t>柏星龙</t>
  </si>
  <si>
    <t>837174</t>
  </si>
  <si>
    <t>宏裕包材</t>
  </si>
  <si>
    <t>872392</t>
  </si>
  <si>
    <t>佳合科技</t>
  </si>
  <si>
    <t>航空</t>
  </si>
  <si>
    <t>000697</t>
  </si>
  <si>
    <t>*ST炼石</t>
  </si>
  <si>
    <t>000738</t>
  </si>
  <si>
    <t>航发控制</t>
  </si>
  <si>
    <t>000768</t>
  </si>
  <si>
    <t>中航西飞</t>
  </si>
  <si>
    <t>002023</t>
  </si>
  <si>
    <t>海特高新</t>
  </si>
  <si>
    <t>002111</t>
  </si>
  <si>
    <t>威海广泰</t>
  </si>
  <si>
    <t>002297</t>
  </si>
  <si>
    <t>博云新材</t>
  </si>
  <si>
    <t>002389</t>
  </si>
  <si>
    <t>航天彩虹</t>
  </si>
  <si>
    <t>002625</t>
  </si>
  <si>
    <t>光启技术</t>
  </si>
  <si>
    <t>002829</t>
  </si>
  <si>
    <t>星网宇达</t>
  </si>
  <si>
    <t>002933</t>
  </si>
  <si>
    <t>新兴装备</t>
  </si>
  <si>
    <t>002935</t>
  </si>
  <si>
    <t>天奥电子</t>
  </si>
  <si>
    <t>002985</t>
  </si>
  <si>
    <t>北摩高科</t>
  </si>
  <si>
    <t>003009</t>
  </si>
  <si>
    <t>中天火箭</t>
  </si>
  <si>
    <t>300034</t>
  </si>
  <si>
    <t>钢研高纳</t>
  </si>
  <si>
    <t>300159</t>
  </si>
  <si>
    <t>300424</t>
  </si>
  <si>
    <t>航新科技</t>
  </si>
  <si>
    <t>300581</t>
  </si>
  <si>
    <t>晨曦航空</t>
  </si>
  <si>
    <t>300696</t>
  </si>
  <si>
    <t>爱乐达</t>
  </si>
  <si>
    <t>300719</t>
  </si>
  <si>
    <t>安达维尔</t>
  </si>
  <si>
    <t>300722</t>
  </si>
  <si>
    <t>新余国科</t>
  </si>
  <si>
    <t>300775</t>
  </si>
  <si>
    <t>三角防务</t>
  </si>
  <si>
    <t>300900</t>
  </si>
  <si>
    <t>广联航空</t>
  </si>
  <si>
    <t>300965</t>
  </si>
  <si>
    <t>恒宇信通</t>
  </si>
  <si>
    <t>301050</t>
  </si>
  <si>
    <t>雷电微力</t>
  </si>
  <si>
    <t>600038</t>
  </si>
  <si>
    <t>中直股份</t>
  </si>
  <si>
    <t>600118</t>
  </si>
  <si>
    <t>中国卫星</t>
  </si>
  <si>
    <t>600316</t>
  </si>
  <si>
    <t>洪都航空</t>
  </si>
  <si>
    <t>600343</t>
  </si>
  <si>
    <t>航天动力</t>
  </si>
  <si>
    <t>600372</t>
  </si>
  <si>
    <t>中航机载</t>
  </si>
  <si>
    <t>600391</t>
  </si>
  <si>
    <t>航发科技</t>
  </si>
  <si>
    <t>600760</t>
  </si>
  <si>
    <t>中航沈飞</t>
  </si>
  <si>
    <t>600765</t>
  </si>
  <si>
    <t>600862</t>
  </si>
  <si>
    <t>中航高科</t>
  </si>
  <si>
    <t>600879</t>
  </si>
  <si>
    <t>航天电子</t>
  </si>
  <si>
    <t>600893</t>
  </si>
  <si>
    <t>航发动力</t>
  </si>
  <si>
    <t>603261</t>
  </si>
  <si>
    <t>立航科技</t>
  </si>
  <si>
    <t>605123</t>
  </si>
  <si>
    <t>派克新材</t>
  </si>
  <si>
    <t>688070</t>
  </si>
  <si>
    <t>纵横股份</t>
  </si>
  <si>
    <t>688231</t>
  </si>
  <si>
    <t>隆达股份</t>
  </si>
  <si>
    <t>688237</t>
  </si>
  <si>
    <t>超卓航科</t>
  </si>
  <si>
    <t>688239</t>
  </si>
  <si>
    <t>航宇科技</t>
  </si>
  <si>
    <t>688281</t>
  </si>
  <si>
    <t>华秦科技</t>
  </si>
  <si>
    <t>688287</t>
  </si>
  <si>
    <t>观典防务</t>
  </si>
  <si>
    <t>688297</t>
  </si>
  <si>
    <t>中无人机</t>
  </si>
  <si>
    <t>688510</t>
  </si>
  <si>
    <t>航亚科技</t>
  </si>
  <si>
    <t>688523</t>
  </si>
  <si>
    <t>航天环宇</t>
  </si>
  <si>
    <t>688563</t>
  </si>
  <si>
    <t>航材股份</t>
  </si>
  <si>
    <t>688586</t>
  </si>
  <si>
    <t>江航装备</t>
  </si>
  <si>
    <t>688685</t>
  </si>
  <si>
    <t>迈信林</t>
  </si>
  <si>
    <t>837006</t>
  </si>
  <si>
    <t>晟楠科技</t>
  </si>
  <si>
    <t>871642</t>
  </si>
  <si>
    <t>通易航天</t>
  </si>
  <si>
    <t>红黄酒</t>
  </si>
  <si>
    <t>000869</t>
  </si>
  <si>
    <t>张 裕Ａ</t>
  </si>
  <si>
    <t>002568</t>
  </si>
  <si>
    <t>百润股份</t>
  </si>
  <si>
    <t>600059</t>
  </si>
  <si>
    <t>古越龙山</t>
  </si>
  <si>
    <t>600084</t>
  </si>
  <si>
    <t>中葡股份</t>
  </si>
  <si>
    <t>600238</t>
  </si>
  <si>
    <t>海南椰岛</t>
  </si>
  <si>
    <t>600543</t>
  </si>
  <si>
    <t>*ST莫高</t>
  </si>
  <si>
    <t>600616</t>
  </si>
  <si>
    <t>金枫酒业</t>
  </si>
  <si>
    <t>601579</t>
  </si>
  <si>
    <t>会稽山</t>
  </si>
  <si>
    <t>603779</t>
  </si>
  <si>
    <t>威龙股份</t>
  </si>
  <si>
    <t>互联网</t>
  </si>
  <si>
    <t>000676</t>
  </si>
  <si>
    <t>智度股份</t>
  </si>
  <si>
    <t>000681</t>
  </si>
  <si>
    <t>视觉中国</t>
  </si>
  <si>
    <t>000971</t>
  </si>
  <si>
    <t>ST高升</t>
  </si>
  <si>
    <t>002095</t>
  </si>
  <si>
    <t>生 意 宝</t>
  </si>
  <si>
    <t>002115</t>
  </si>
  <si>
    <t>三维通信</t>
  </si>
  <si>
    <t>002123</t>
  </si>
  <si>
    <t>梦网科技</t>
  </si>
  <si>
    <t>002127</t>
  </si>
  <si>
    <t>南极电商</t>
  </si>
  <si>
    <t>002131</t>
  </si>
  <si>
    <t>利欧股份</t>
  </si>
  <si>
    <t>002148</t>
  </si>
  <si>
    <t>北纬科技</t>
  </si>
  <si>
    <t>002168</t>
  </si>
  <si>
    <t>惠程科技</t>
  </si>
  <si>
    <t>002174</t>
  </si>
  <si>
    <t>游族网络</t>
  </si>
  <si>
    <t>002264</t>
  </si>
  <si>
    <t>新 华 都</t>
  </si>
  <si>
    <t>002306</t>
  </si>
  <si>
    <t>中科云网</t>
  </si>
  <si>
    <t>002315</t>
  </si>
  <si>
    <t>焦点科技</t>
  </si>
  <si>
    <t>002354</t>
  </si>
  <si>
    <t>天娱数科</t>
  </si>
  <si>
    <t>002425</t>
  </si>
  <si>
    <t>凯撒文化</t>
  </si>
  <si>
    <t>002467</t>
  </si>
  <si>
    <t>二六三</t>
  </si>
  <si>
    <t>002502</t>
  </si>
  <si>
    <t>ST鼎龙</t>
  </si>
  <si>
    <t>002517</t>
  </si>
  <si>
    <t>恺英网络</t>
  </si>
  <si>
    <t>002555</t>
  </si>
  <si>
    <t>三七互娱</t>
  </si>
  <si>
    <t>002558</t>
  </si>
  <si>
    <t>巨人网络</t>
  </si>
  <si>
    <t>002602</t>
  </si>
  <si>
    <t>世纪华通</t>
  </si>
  <si>
    <t>002605</t>
  </si>
  <si>
    <t>002624</t>
  </si>
  <si>
    <t>完美世界</t>
  </si>
  <si>
    <t>002640</t>
  </si>
  <si>
    <t>跨境通</t>
  </si>
  <si>
    <t>002654</t>
  </si>
  <si>
    <t>万润科技</t>
  </si>
  <si>
    <t>002803</t>
  </si>
  <si>
    <t>吉宏股份</t>
  </si>
  <si>
    <t>002919</t>
  </si>
  <si>
    <t>名臣健康</t>
  </si>
  <si>
    <t>002995</t>
  </si>
  <si>
    <t>天地在线</t>
  </si>
  <si>
    <t>003010</t>
  </si>
  <si>
    <t>若羽臣</t>
  </si>
  <si>
    <t>300002</t>
  </si>
  <si>
    <t>神州泰岳</t>
  </si>
  <si>
    <t>300031</t>
  </si>
  <si>
    <t>宝通科技</t>
  </si>
  <si>
    <t>300043</t>
  </si>
  <si>
    <t>星辉娱乐</t>
  </si>
  <si>
    <t>300051</t>
  </si>
  <si>
    <t>琏升科技</t>
  </si>
  <si>
    <t>300052</t>
  </si>
  <si>
    <t>中青宝</t>
  </si>
  <si>
    <t>300061</t>
  </si>
  <si>
    <t>旗天科技</t>
  </si>
  <si>
    <t>300063</t>
  </si>
  <si>
    <t>天龙集团</t>
  </si>
  <si>
    <t>300113</t>
  </si>
  <si>
    <t>顺网科技</t>
  </si>
  <si>
    <t>300148</t>
  </si>
  <si>
    <t>天舟文化</t>
  </si>
  <si>
    <t>300209</t>
  </si>
  <si>
    <t>ST有棵树</t>
  </si>
  <si>
    <t>300226</t>
  </si>
  <si>
    <t>上海钢联</t>
  </si>
  <si>
    <t>300242</t>
  </si>
  <si>
    <t>佳云科技</t>
  </si>
  <si>
    <t>300292</t>
  </si>
  <si>
    <t>吴通控股</t>
  </si>
  <si>
    <t>300295</t>
  </si>
  <si>
    <t>三六五网</t>
  </si>
  <si>
    <t>300299</t>
  </si>
  <si>
    <t>富春股份</t>
  </si>
  <si>
    <t>300315</t>
  </si>
  <si>
    <t>掌趣科技</t>
  </si>
  <si>
    <t>300399</t>
  </si>
  <si>
    <t>天利科技</t>
  </si>
  <si>
    <t>300418</t>
  </si>
  <si>
    <t>昆仑万维</t>
  </si>
  <si>
    <t>300459</t>
  </si>
  <si>
    <t>汤姆猫</t>
  </si>
  <si>
    <t>300467</t>
  </si>
  <si>
    <t>迅游科技</t>
  </si>
  <si>
    <t>300494</t>
  </si>
  <si>
    <t>盛天网络</t>
  </si>
  <si>
    <t>300518</t>
  </si>
  <si>
    <t>盛讯达</t>
  </si>
  <si>
    <t>300533</t>
  </si>
  <si>
    <t>冰川网络</t>
  </si>
  <si>
    <t>300571</t>
  </si>
  <si>
    <t>平治信息</t>
  </si>
  <si>
    <t>300592</t>
  </si>
  <si>
    <t>华凯易佰</t>
  </si>
  <si>
    <t>300766</t>
  </si>
  <si>
    <t>每日互动</t>
  </si>
  <si>
    <t>300785</t>
  </si>
  <si>
    <t>值得买</t>
  </si>
  <si>
    <t>300792</t>
  </si>
  <si>
    <t>壹网壹创</t>
  </si>
  <si>
    <t>300921</t>
  </si>
  <si>
    <t>南凌科技</t>
  </si>
  <si>
    <t>300987</t>
  </si>
  <si>
    <t>川网传媒</t>
  </si>
  <si>
    <t>301001</t>
  </si>
  <si>
    <t>凯淳股份</t>
  </si>
  <si>
    <t>301110</t>
  </si>
  <si>
    <t>青木股份</t>
  </si>
  <si>
    <t>301171</t>
  </si>
  <si>
    <t>易点天下</t>
  </si>
  <si>
    <t>301299</t>
  </si>
  <si>
    <t>卓创资讯</t>
  </si>
  <si>
    <t>301381</t>
  </si>
  <si>
    <t>赛维时代</t>
  </si>
  <si>
    <t>301382</t>
  </si>
  <si>
    <t>蜂助手</t>
  </si>
  <si>
    <t>301428</t>
  </si>
  <si>
    <t>世纪恒通</t>
  </si>
  <si>
    <t>301558</t>
  </si>
  <si>
    <t>三态股份</t>
  </si>
  <si>
    <t>600070</t>
  </si>
  <si>
    <t>ST富润</t>
  </si>
  <si>
    <t>600228</t>
  </si>
  <si>
    <t>返利科技</t>
  </si>
  <si>
    <t>600365</t>
  </si>
  <si>
    <t>ST通葡</t>
  </si>
  <si>
    <t>600539</t>
  </si>
  <si>
    <t>狮头股份</t>
  </si>
  <si>
    <t>600556</t>
  </si>
  <si>
    <t>天下秀</t>
  </si>
  <si>
    <t>600633</t>
  </si>
  <si>
    <t>浙数文化</t>
  </si>
  <si>
    <t>600892</t>
  </si>
  <si>
    <t>大晟文化</t>
  </si>
  <si>
    <t>600986</t>
  </si>
  <si>
    <t>浙文互联</t>
  </si>
  <si>
    <t>601113</t>
  </si>
  <si>
    <t>华鼎股份</t>
  </si>
  <si>
    <t>601360</t>
  </si>
  <si>
    <t>三六零</t>
  </si>
  <si>
    <t>603000</t>
  </si>
  <si>
    <t>603258</t>
  </si>
  <si>
    <t>电魂网络</t>
  </si>
  <si>
    <t>603444</t>
  </si>
  <si>
    <t>吉比特</t>
  </si>
  <si>
    <t>603533</t>
  </si>
  <si>
    <t>掌阅科技</t>
  </si>
  <si>
    <t>603598</t>
  </si>
  <si>
    <t>引力传媒</t>
  </si>
  <si>
    <t>603613</t>
  </si>
  <si>
    <t>国联股份</t>
  </si>
  <si>
    <t>603825</t>
  </si>
  <si>
    <t>华扬联众</t>
  </si>
  <si>
    <t>603888</t>
  </si>
  <si>
    <t>新华网</t>
  </si>
  <si>
    <t>605168</t>
  </si>
  <si>
    <t>三人行</t>
  </si>
  <si>
    <t>688500</t>
  </si>
  <si>
    <t>*ST慧辰</t>
  </si>
  <si>
    <t>化工机械</t>
  </si>
  <si>
    <t>000852</t>
  </si>
  <si>
    <t>石化机械</t>
  </si>
  <si>
    <t>002278</t>
  </si>
  <si>
    <t>神开股份</t>
  </si>
  <si>
    <t>002337</t>
  </si>
  <si>
    <t>赛象科技</t>
  </si>
  <si>
    <t>002353</t>
  </si>
  <si>
    <t>杰瑞股份</t>
  </si>
  <si>
    <t>002430</t>
  </si>
  <si>
    <t>杭氧股份</t>
  </si>
  <si>
    <t>002490</t>
  </si>
  <si>
    <t>山东墨龙</t>
  </si>
  <si>
    <t>002698</t>
  </si>
  <si>
    <t>博实股份</t>
  </si>
  <si>
    <t>300228</t>
  </si>
  <si>
    <t>富瑞特装</t>
  </si>
  <si>
    <t>600579</t>
  </si>
  <si>
    <t>克劳斯</t>
  </si>
  <si>
    <t>601798</t>
  </si>
  <si>
    <t>蓝科高新</t>
  </si>
  <si>
    <t>化工原料</t>
  </si>
  <si>
    <t>000510</t>
  </si>
  <si>
    <t>新金路</t>
  </si>
  <si>
    <t>000545</t>
  </si>
  <si>
    <t>金浦钛业</t>
  </si>
  <si>
    <t>000635</t>
  </si>
  <si>
    <t>英 力 特</t>
  </si>
  <si>
    <t>000683</t>
  </si>
  <si>
    <t>远兴能源</t>
  </si>
  <si>
    <t>000691</t>
  </si>
  <si>
    <t>亚太实业</t>
  </si>
  <si>
    <t>000707</t>
  </si>
  <si>
    <t>双环科技</t>
  </si>
  <si>
    <t>000818</t>
  </si>
  <si>
    <t>航锦科技</t>
  </si>
  <si>
    <t>000822</t>
  </si>
  <si>
    <t>山东海化</t>
  </si>
  <si>
    <t>000985</t>
  </si>
  <si>
    <t>大庆华科</t>
  </si>
  <si>
    <t>000990</t>
  </si>
  <si>
    <t>诚志股份</t>
  </si>
  <si>
    <t>001207</t>
  </si>
  <si>
    <t>联科科技</t>
  </si>
  <si>
    <t>001217</t>
  </si>
  <si>
    <t>华尔泰</t>
  </si>
  <si>
    <t>001218</t>
  </si>
  <si>
    <t>丽臣实业</t>
  </si>
  <si>
    <t>001255</t>
  </si>
  <si>
    <t>博菲电气</t>
  </si>
  <si>
    <t>001333</t>
  </si>
  <si>
    <t>光华股份</t>
  </si>
  <si>
    <t>002002</t>
  </si>
  <si>
    <t>ST鸿达</t>
  </si>
  <si>
    <t>002037</t>
  </si>
  <si>
    <t>保利联合</t>
  </si>
  <si>
    <t>002068</t>
  </si>
  <si>
    <t>黑猫股份</t>
  </si>
  <si>
    <t>002092</t>
  </si>
  <si>
    <t>中泰化学</t>
  </si>
  <si>
    <t>002096</t>
  </si>
  <si>
    <t>易普力</t>
  </si>
  <si>
    <t>002109</t>
  </si>
  <si>
    <t>兴化股份</t>
  </si>
  <si>
    <t>002125</t>
  </si>
  <si>
    <t>湘潭电化</t>
  </si>
  <si>
    <t>002136</t>
  </si>
  <si>
    <t>安 纳 达</t>
  </si>
  <si>
    <t>002145</t>
  </si>
  <si>
    <t>中核钛白</t>
  </si>
  <si>
    <t>002165</t>
  </si>
  <si>
    <t>红 宝 丽</t>
  </si>
  <si>
    <t>002226</t>
  </si>
  <si>
    <t>江南化工</t>
  </si>
  <si>
    <t>002246</t>
  </si>
  <si>
    <t>北化股份</t>
  </si>
  <si>
    <t>002250</t>
  </si>
  <si>
    <t>联化科技</t>
  </si>
  <si>
    <t>002312</t>
  </si>
  <si>
    <t>川发龙蟒</t>
  </si>
  <si>
    <t>002326</t>
  </si>
  <si>
    <t>永太科技</t>
  </si>
  <si>
    <t>002341</t>
  </si>
  <si>
    <t>新纶新材</t>
  </si>
  <si>
    <t>002360</t>
  </si>
  <si>
    <t>同德化工</t>
  </si>
  <si>
    <t>002361</t>
  </si>
  <si>
    <t>神剑股份</t>
  </si>
  <si>
    <t>002386</t>
  </si>
  <si>
    <t>天原股份</t>
  </si>
  <si>
    <t>002407</t>
  </si>
  <si>
    <t>多氟多</t>
  </si>
  <si>
    <t>002408</t>
  </si>
  <si>
    <t>齐翔腾达</t>
  </si>
  <si>
    <t>002442</t>
  </si>
  <si>
    <t>龙星化工</t>
  </si>
  <si>
    <t>002453</t>
  </si>
  <si>
    <t>华软科技</t>
  </si>
  <si>
    <t>002455</t>
  </si>
  <si>
    <t>百川股份</t>
  </si>
  <si>
    <t>002469</t>
  </si>
  <si>
    <t>三维化学</t>
  </si>
  <si>
    <t>002476</t>
  </si>
  <si>
    <t>宝莫股份</t>
  </si>
  <si>
    <t>002584</t>
  </si>
  <si>
    <t>西陇科学</t>
  </si>
  <si>
    <t>002601</t>
  </si>
  <si>
    <t>龙佰集团</t>
  </si>
  <si>
    <t>002643</t>
  </si>
  <si>
    <t>万润股份</t>
  </si>
  <si>
    <t>002648</t>
  </si>
  <si>
    <t>卫星化学</t>
  </si>
  <si>
    <t>002666</t>
  </si>
  <si>
    <t>德联集团</t>
  </si>
  <si>
    <t>002669</t>
  </si>
  <si>
    <t>康达新材</t>
  </si>
  <si>
    <t>002683</t>
  </si>
  <si>
    <t>广东宏大</t>
  </si>
  <si>
    <t>002709</t>
  </si>
  <si>
    <t>天赐材料</t>
  </si>
  <si>
    <t>002741</t>
  </si>
  <si>
    <t>光华科技</t>
  </si>
  <si>
    <t>002748</t>
  </si>
  <si>
    <t>世龙实业</t>
  </si>
  <si>
    <t>002753</t>
  </si>
  <si>
    <t>永东股份</t>
  </si>
  <si>
    <t>002783</t>
  </si>
  <si>
    <t>凯龙股份</t>
  </si>
  <si>
    <t>002802</t>
  </si>
  <si>
    <t>洪汇新材</t>
  </si>
  <si>
    <t>002809</t>
  </si>
  <si>
    <t>红墙股份</t>
  </si>
  <si>
    <t>002810</t>
  </si>
  <si>
    <t>山东赫达</t>
  </si>
  <si>
    <t>002825</t>
  </si>
  <si>
    <t>纳尔股份</t>
  </si>
  <si>
    <t>002827</t>
  </si>
  <si>
    <t>高争民爆</t>
  </si>
  <si>
    <t>002895</t>
  </si>
  <si>
    <t>川恒股份</t>
  </si>
  <si>
    <t>002909</t>
  </si>
  <si>
    <t>集泰股份</t>
  </si>
  <si>
    <t>002915</t>
  </si>
  <si>
    <t>中欣氟材</t>
  </si>
  <si>
    <t>002917</t>
  </si>
  <si>
    <t>金奥博</t>
  </si>
  <si>
    <t>002971</t>
  </si>
  <si>
    <t>和远气体</t>
  </si>
  <si>
    <t>002986</t>
  </si>
  <si>
    <t>宇新股份</t>
  </si>
  <si>
    <t>003002</t>
  </si>
  <si>
    <t>壶化股份</t>
  </si>
  <si>
    <t>003017</t>
  </si>
  <si>
    <t>大洋生物</t>
  </si>
  <si>
    <t>003022</t>
  </si>
  <si>
    <t>联泓新科</t>
  </si>
  <si>
    <t>300019</t>
  </si>
  <si>
    <t>硅宝科技</t>
  </si>
  <si>
    <t>300037</t>
  </si>
  <si>
    <t>新宙邦</t>
  </si>
  <si>
    <t>300041</t>
  </si>
  <si>
    <t>回天新材</t>
  </si>
  <si>
    <t>300054</t>
  </si>
  <si>
    <t>鼎龙股份</t>
  </si>
  <si>
    <t>300082</t>
  </si>
  <si>
    <t>奥克股份</t>
  </si>
  <si>
    <t>300107</t>
  </si>
  <si>
    <t>建新股份</t>
  </si>
  <si>
    <t>300109</t>
  </si>
  <si>
    <t>新开源</t>
  </si>
  <si>
    <t>300121</t>
  </si>
  <si>
    <t>阳谷华泰</t>
  </si>
  <si>
    <t>300132</t>
  </si>
  <si>
    <t>青松股份</t>
  </si>
  <si>
    <t>300135</t>
  </si>
  <si>
    <t>宝利国际</t>
  </si>
  <si>
    <t>300174</t>
  </si>
  <si>
    <t>元力股份</t>
  </si>
  <si>
    <t>300200</t>
  </si>
  <si>
    <t>高盟新材</t>
  </si>
  <si>
    <t>300214</t>
  </si>
  <si>
    <t>日科化学</t>
  </si>
  <si>
    <t>300243</t>
  </si>
  <si>
    <t>瑞丰高材</t>
  </si>
  <si>
    <t>300343</t>
  </si>
  <si>
    <t>联创股份</t>
  </si>
  <si>
    <t>300398</t>
  </si>
  <si>
    <t>飞凯材料</t>
  </si>
  <si>
    <t>300405</t>
  </si>
  <si>
    <t>科隆股份</t>
  </si>
  <si>
    <t>300429</t>
  </si>
  <si>
    <t>强力新材</t>
  </si>
  <si>
    <t>300437</t>
  </si>
  <si>
    <t>清水源</t>
  </si>
  <si>
    <t>300446</t>
  </si>
  <si>
    <t>乐凯新材</t>
  </si>
  <si>
    <t>300481</t>
  </si>
  <si>
    <t>濮阳惠成</t>
  </si>
  <si>
    <t>300487</t>
  </si>
  <si>
    <t>蓝晓科技</t>
  </si>
  <si>
    <t>300535</t>
  </si>
  <si>
    <t>达威股份</t>
  </si>
  <si>
    <t>300568</t>
  </si>
  <si>
    <t>星源材质</t>
  </si>
  <si>
    <t>300586</t>
  </si>
  <si>
    <t>美联新材</t>
  </si>
  <si>
    <t>300596</t>
  </si>
  <si>
    <t>利安隆</t>
  </si>
  <si>
    <t>300610</t>
  </si>
  <si>
    <t>晨化股份</t>
  </si>
  <si>
    <t>300637</t>
  </si>
  <si>
    <t>扬帆新材</t>
  </si>
  <si>
    <t>300641</t>
  </si>
  <si>
    <t>正丹股份</t>
  </si>
  <si>
    <t>300721</t>
  </si>
  <si>
    <t>怡达股份</t>
  </si>
  <si>
    <t>300727</t>
  </si>
  <si>
    <t>润禾材料</t>
  </si>
  <si>
    <t>300769</t>
  </si>
  <si>
    <t>德方纳米</t>
  </si>
  <si>
    <t>300801</t>
  </si>
  <si>
    <t>泰和科技</t>
  </si>
  <si>
    <t>300821</t>
  </si>
  <si>
    <t>东岳硅材</t>
  </si>
  <si>
    <t>300834</t>
  </si>
  <si>
    <t>星辉环材</t>
  </si>
  <si>
    <t>300847</t>
  </si>
  <si>
    <t>中船汉光</t>
  </si>
  <si>
    <t>300848</t>
  </si>
  <si>
    <t>美瑞新材</t>
  </si>
  <si>
    <t>300886</t>
  </si>
  <si>
    <t>华业香料</t>
  </si>
  <si>
    <t>300891</t>
  </si>
  <si>
    <t>惠云钛业</t>
  </si>
  <si>
    <t>300910</t>
  </si>
  <si>
    <t>瑞丰新材</t>
  </si>
  <si>
    <t>300927</t>
  </si>
  <si>
    <t>江天化学</t>
  </si>
  <si>
    <t>301059</t>
  </si>
  <si>
    <t>金三江</t>
  </si>
  <si>
    <t>301065</t>
  </si>
  <si>
    <t>本立科技</t>
  </si>
  <si>
    <t>301069</t>
  </si>
  <si>
    <t>凯盛新材</t>
  </si>
  <si>
    <t>301076</t>
  </si>
  <si>
    <t>新瀚新材</t>
  </si>
  <si>
    <t>301077</t>
  </si>
  <si>
    <t>星华新材</t>
  </si>
  <si>
    <t>301090</t>
  </si>
  <si>
    <t>华润材料</t>
  </si>
  <si>
    <t>301092</t>
  </si>
  <si>
    <t>争光股份</t>
  </si>
  <si>
    <t>301100</t>
  </si>
  <si>
    <t>风光股份</t>
  </si>
  <si>
    <t>301118</t>
  </si>
  <si>
    <t>恒光股份</t>
  </si>
  <si>
    <t>301149</t>
  </si>
  <si>
    <t>隆华新材</t>
  </si>
  <si>
    <t>301212</t>
  </si>
  <si>
    <t>联盛化学</t>
  </si>
  <si>
    <t>301216</t>
  </si>
  <si>
    <t>万凯新材</t>
  </si>
  <si>
    <t>301220</t>
  </si>
  <si>
    <t>亚香股份</t>
  </si>
  <si>
    <t>301238</t>
  </si>
  <si>
    <t>瑞泰新材</t>
  </si>
  <si>
    <t>301256</t>
  </si>
  <si>
    <t>华融化学</t>
  </si>
  <si>
    <t>301286</t>
  </si>
  <si>
    <t>侨源股份</t>
  </si>
  <si>
    <t>301292</t>
  </si>
  <si>
    <t>海科新源</t>
  </si>
  <si>
    <t>301300</t>
  </si>
  <si>
    <t>远翔新材</t>
  </si>
  <si>
    <t>301349</t>
  </si>
  <si>
    <t>信德新材</t>
  </si>
  <si>
    <t>301373</t>
  </si>
  <si>
    <t>凌玮科技</t>
  </si>
  <si>
    <t>301393</t>
  </si>
  <si>
    <t>昊帆生物</t>
  </si>
  <si>
    <t>301395</t>
  </si>
  <si>
    <t>仁信新材</t>
  </si>
  <si>
    <t>301487</t>
  </si>
  <si>
    <t>盟固利</t>
  </si>
  <si>
    <t>301518</t>
  </si>
  <si>
    <t>长华化学</t>
  </si>
  <si>
    <t>301555</t>
  </si>
  <si>
    <t>惠柏新材</t>
  </si>
  <si>
    <t>430489</t>
  </si>
  <si>
    <t>佳先股份</t>
  </si>
  <si>
    <t>600075</t>
  </si>
  <si>
    <t>新疆天业</t>
  </si>
  <si>
    <t>600078</t>
  </si>
  <si>
    <t>ST澄星</t>
  </si>
  <si>
    <t>600135</t>
  </si>
  <si>
    <t>乐凯胶片</t>
  </si>
  <si>
    <t>600160</t>
  </si>
  <si>
    <t>巨化股份</t>
  </si>
  <si>
    <t>600165</t>
  </si>
  <si>
    <t>宁科生物</t>
  </si>
  <si>
    <t>600230</t>
  </si>
  <si>
    <t>沧州大化</t>
  </si>
  <si>
    <t>600273</t>
  </si>
  <si>
    <t>嘉化能源</t>
  </si>
  <si>
    <t>600277</t>
  </si>
  <si>
    <t>亿利洁能</t>
  </si>
  <si>
    <t>600309</t>
  </si>
  <si>
    <t>万华化学</t>
  </si>
  <si>
    <t>600319</t>
  </si>
  <si>
    <t>亚星化学</t>
  </si>
  <si>
    <t>600328</t>
  </si>
  <si>
    <t>中盐化工</t>
  </si>
  <si>
    <t>600367</t>
  </si>
  <si>
    <t>红星发展</t>
  </si>
  <si>
    <t>600370</t>
  </si>
  <si>
    <t>三房巷</t>
  </si>
  <si>
    <t>600378</t>
  </si>
  <si>
    <t>昊华科技</t>
  </si>
  <si>
    <t>600506</t>
  </si>
  <si>
    <t>统一股份</t>
  </si>
  <si>
    <t>600596</t>
  </si>
  <si>
    <t>新安股份</t>
  </si>
  <si>
    <t>600599</t>
  </si>
  <si>
    <t>ST熊猫</t>
  </si>
  <si>
    <t>600610</t>
  </si>
  <si>
    <t>中毅达</t>
  </si>
  <si>
    <t>600618</t>
  </si>
  <si>
    <t>氯碱化工</t>
  </si>
  <si>
    <t>600623</t>
  </si>
  <si>
    <t>华谊集团</t>
  </si>
  <si>
    <t>600714</t>
  </si>
  <si>
    <t>金瑞矿业</t>
  </si>
  <si>
    <t>600722</t>
  </si>
  <si>
    <t>金牛化工</t>
  </si>
  <si>
    <t>600727</t>
  </si>
  <si>
    <t>鲁北化工</t>
  </si>
  <si>
    <t>600746</t>
  </si>
  <si>
    <t>江苏索普</t>
  </si>
  <si>
    <t>600800</t>
  </si>
  <si>
    <t>渤海化学</t>
  </si>
  <si>
    <t>600844</t>
  </si>
  <si>
    <t>丹化科技</t>
  </si>
  <si>
    <t>600935</t>
  </si>
  <si>
    <t>华塑股份</t>
  </si>
  <si>
    <t>600955</t>
  </si>
  <si>
    <t>维远股份</t>
  </si>
  <si>
    <t>600989</t>
  </si>
  <si>
    <t>宝丰能源</t>
  </si>
  <si>
    <t>601065</t>
  </si>
  <si>
    <t>江盐集团</t>
  </si>
  <si>
    <t>601208</t>
  </si>
  <si>
    <t>东材科技</t>
  </si>
  <si>
    <t>601216</t>
  </si>
  <si>
    <t>601568</t>
  </si>
  <si>
    <t>北元集团</t>
  </si>
  <si>
    <t>601678</t>
  </si>
  <si>
    <t>滨化股份</t>
  </si>
  <si>
    <t>603002</t>
  </si>
  <si>
    <t>宏昌电子</t>
  </si>
  <si>
    <t>603010</t>
  </si>
  <si>
    <t>万盛股份</t>
  </si>
  <si>
    <t>603026</t>
  </si>
  <si>
    <t>胜华新材</t>
  </si>
  <si>
    <t>603041</t>
  </si>
  <si>
    <t>美思德</t>
  </si>
  <si>
    <t>603065</t>
  </si>
  <si>
    <t>宿迁联盛</t>
  </si>
  <si>
    <t>603067</t>
  </si>
  <si>
    <t>振华股份</t>
  </si>
  <si>
    <t>603077</t>
  </si>
  <si>
    <t>和邦生物</t>
  </si>
  <si>
    <t>603125</t>
  </si>
  <si>
    <t>常青科技</t>
  </si>
  <si>
    <t>603155</t>
  </si>
  <si>
    <t>新亚强</t>
  </si>
  <si>
    <t>603181</t>
  </si>
  <si>
    <t>皇马科技</t>
  </si>
  <si>
    <t>603192</t>
  </si>
  <si>
    <t>汇得科技</t>
  </si>
  <si>
    <t>603213</t>
  </si>
  <si>
    <t>镇洋发展</t>
  </si>
  <si>
    <t>603217</t>
  </si>
  <si>
    <t>元利科技</t>
  </si>
  <si>
    <t>603227</t>
  </si>
  <si>
    <t>雪峰科技</t>
  </si>
  <si>
    <t>603255</t>
  </si>
  <si>
    <t>鼎际得</t>
  </si>
  <si>
    <t>603260</t>
  </si>
  <si>
    <t>合盛硅业</t>
  </si>
  <si>
    <t>603276</t>
  </si>
  <si>
    <t>恒兴新材</t>
  </si>
  <si>
    <t>603281</t>
  </si>
  <si>
    <t>江瀚新材</t>
  </si>
  <si>
    <t>603379</t>
  </si>
  <si>
    <t>三美股份</t>
  </si>
  <si>
    <t>603505</t>
  </si>
  <si>
    <t>金石资源</t>
  </si>
  <si>
    <t>603650</t>
  </si>
  <si>
    <t>彤程新材</t>
  </si>
  <si>
    <t>603659</t>
  </si>
  <si>
    <t>璞泰来</t>
  </si>
  <si>
    <t>603681</t>
  </si>
  <si>
    <t>永冠新材</t>
  </si>
  <si>
    <t>603683</t>
  </si>
  <si>
    <t>晶华新材</t>
  </si>
  <si>
    <t>603722</t>
  </si>
  <si>
    <t>阿科力</t>
  </si>
  <si>
    <t>603822</t>
  </si>
  <si>
    <t>嘉澳环保</t>
  </si>
  <si>
    <t>603867</t>
  </si>
  <si>
    <t>新化股份</t>
  </si>
  <si>
    <t>603879</t>
  </si>
  <si>
    <t>永悦科技</t>
  </si>
  <si>
    <t>603916</t>
  </si>
  <si>
    <t>苏博特</t>
  </si>
  <si>
    <t>603928</t>
  </si>
  <si>
    <t>兴业股份</t>
  </si>
  <si>
    <t>603931</t>
  </si>
  <si>
    <t>格林达</t>
  </si>
  <si>
    <t>603938</t>
  </si>
  <si>
    <t>三孚股份</t>
  </si>
  <si>
    <t>603948</t>
  </si>
  <si>
    <t>建业股份</t>
  </si>
  <si>
    <t>603968</t>
  </si>
  <si>
    <t>醋化股份</t>
  </si>
  <si>
    <t>603977</t>
  </si>
  <si>
    <t>国泰集团</t>
  </si>
  <si>
    <t>605020</t>
  </si>
  <si>
    <t>永和股份</t>
  </si>
  <si>
    <t>605183</t>
  </si>
  <si>
    <t>确成股份</t>
  </si>
  <si>
    <t>605366</t>
  </si>
  <si>
    <t>宏柏新材</t>
  </si>
  <si>
    <t>605399</t>
  </si>
  <si>
    <t>晨光新材</t>
  </si>
  <si>
    <t>605589</t>
  </si>
  <si>
    <t>圣泉集团</t>
  </si>
  <si>
    <t>688065</t>
  </si>
  <si>
    <t>凯赛生物</t>
  </si>
  <si>
    <t>688093</t>
  </si>
  <si>
    <t>世华科技</t>
  </si>
  <si>
    <t>688106</t>
  </si>
  <si>
    <t>金宏气体</t>
  </si>
  <si>
    <t>688116</t>
  </si>
  <si>
    <t>天奈科技</t>
  </si>
  <si>
    <t>688133</t>
  </si>
  <si>
    <t>泰坦科技</t>
  </si>
  <si>
    <t>688199</t>
  </si>
  <si>
    <t>久日新材</t>
  </si>
  <si>
    <t>688267</t>
  </si>
  <si>
    <t>中触媒</t>
  </si>
  <si>
    <t>688268</t>
  </si>
  <si>
    <t>华特气体</t>
  </si>
  <si>
    <t>688269</t>
  </si>
  <si>
    <t>凯立新材</t>
  </si>
  <si>
    <t>688350</t>
  </si>
  <si>
    <t>富淼科技</t>
  </si>
  <si>
    <t>688353</t>
  </si>
  <si>
    <t>华盛锂电</t>
  </si>
  <si>
    <t>688357</t>
  </si>
  <si>
    <t>建龙微纳</t>
  </si>
  <si>
    <t>688359</t>
  </si>
  <si>
    <t>三孚新科</t>
  </si>
  <si>
    <t>688386</t>
  </si>
  <si>
    <t>泛亚微透</t>
  </si>
  <si>
    <t>688548</t>
  </si>
  <si>
    <t>广钢气体</t>
  </si>
  <si>
    <t>688550</t>
  </si>
  <si>
    <t>瑞联新材</t>
  </si>
  <si>
    <t>688585</t>
  </si>
  <si>
    <t>上纬新材</t>
  </si>
  <si>
    <t>688602</t>
  </si>
  <si>
    <t>康鹏科技</t>
  </si>
  <si>
    <t>688603</t>
  </si>
  <si>
    <t>天承科技</t>
  </si>
  <si>
    <t>688625</t>
  </si>
  <si>
    <t>呈和科技</t>
  </si>
  <si>
    <t>688669</t>
  </si>
  <si>
    <t>聚石化学</t>
  </si>
  <si>
    <t>688690</t>
  </si>
  <si>
    <t>纳微科技</t>
  </si>
  <si>
    <t>688716</t>
  </si>
  <si>
    <t>中研股份</t>
  </si>
  <si>
    <t>688737</t>
  </si>
  <si>
    <t>中自科技</t>
  </si>
  <si>
    <t>830832</t>
  </si>
  <si>
    <t>齐鲁华信</t>
  </si>
  <si>
    <t>830974</t>
  </si>
  <si>
    <t>凯大催化</t>
  </si>
  <si>
    <t>831304</t>
  </si>
  <si>
    <t>迪尔化工</t>
  </si>
  <si>
    <t>831526</t>
  </si>
  <si>
    <t>凯华材料</t>
  </si>
  <si>
    <t>832175</t>
  </si>
  <si>
    <t>东方碳素</t>
  </si>
  <si>
    <t>832471</t>
  </si>
  <si>
    <t>美邦科技</t>
  </si>
  <si>
    <t>834033</t>
  </si>
  <si>
    <t>康普化学</t>
  </si>
  <si>
    <t>834261</t>
  </si>
  <si>
    <t>一诺威</t>
  </si>
  <si>
    <t>835185</t>
  </si>
  <si>
    <t>贝特瑞</t>
  </si>
  <si>
    <t>836419</t>
  </si>
  <si>
    <t>万德股份</t>
  </si>
  <si>
    <t>836957</t>
  </si>
  <si>
    <t>汉维科技</t>
  </si>
  <si>
    <t>838402</t>
  </si>
  <si>
    <t>硅烷科技</t>
  </si>
  <si>
    <t>838971</t>
  </si>
  <si>
    <t>天马新材</t>
  </si>
  <si>
    <t>839719</t>
  </si>
  <si>
    <t>宁新新材</t>
  </si>
  <si>
    <t>873527</t>
  </si>
  <si>
    <t>夜光明</t>
  </si>
  <si>
    <t>化纤</t>
  </si>
  <si>
    <t>000301</t>
  </si>
  <si>
    <t>东方盛虹</t>
  </si>
  <si>
    <t>000420</t>
  </si>
  <si>
    <t>吉林化纤</t>
  </si>
  <si>
    <t>000677</t>
  </si>
  <si>
    <t>恒天海龙</t>
  </si>
  <si>
    <t>000703</t>
  </si>
  <si>
    <t>恒逸石化</t>
  </si>
  <si>
    <t>000782</t>
  </si>
  <si>
    <t>美达股份</t>
  </si>
  <si>
    <t>000949</t>
  </si>
  <si>
    <t>新乡化纤</t>
  </si>
  <si>
    <t>002064</t>
  </si>
  <si>
    <t>华峰化学</t>
  </si>
  <si>
    <t>002206</t>
  </si>
  <si>
    <t>海 利 得</t>
  </si>
  <si>
    <t>002254</t>
  </si>
  <si>
    <t>泰和新材</t>
  </si>
  <si>
    <t>002427</t>
  </si>
  <si>
    <t>尤夫股份</t>
  </si>
  <si>
    <t>002493</t>
  </si>
  <si>
    <t>荣盛石化</t>
  </si>
  <si>
    <t>002998</t>
  </si>
  <si>
    <t>优彩资源</t>
  </si>
  <si>
    <t>300180</t>
  </si>
  <si>
    <t>华峰超纤</t>
  </si>
  <si>
    <t>300699</t>
  </si>
  <si>
    <t>光威复材</t>
  </si>
  <si>
    <t>300777</t>
  </si>
  <si>
    <t>中简科技</t>
  </si>
  <si>
    <t>300876</t>
  </si>
  <si>
    <t>蒙泰高新</t>
  </si>
  <si>
    <t>301057</t>
  </si>
  <si>
    <t>汇隆新材</t>
  </si>
  <si>
    <t>600063</t>
  </si>
  <si>
    <t>皖维高新</t>
  </si>
  <si>
    <t>600409</t>
  </si>
  <si>
    <t>三友化工</t>
  </si>
  <si>
    <t>600527</t>
  </si>
  <si>
    <t>江南高纤</t>
  </si>
  <si>
    <t>600810</t>
  </si>
  <si>
    <t>神马股份</t>
  </si>
  <si>
    <t>600889</t>
  </si>
  <si>
    <t>南京化纤</t>
  </si>
  <si>
    <t>601233</t>
  </si>
  <si>
    <t>桐昆股份</t>
  </si>
  <si>
    <t>603225</t>
  </si>
  <si>
    <t>新凤鸣</t>
  </si>
  <si>
    <t>603332</t>
  </si>
  <si>
    <t>苏州龙杰</t>
  </si>
  <si>
    <t>605166</t>
  </si>
  <si>
    <t>聚合顺</t>
  </si>
  <si>
    <t>688295</t>
  </si>
  <si>
    <t>中复神鹰</t>
  </si>
  <si>
    <t>688722</t>
  </si>
  <si>
    <t>同益中</t>
  </si>
  <si>
    <t>836077</t>
  </si>
  <si>
    <t>吉林碳谷</t>
  </si>
  <si>
    <t>化学制药</t>
  </si>
  <si>
    <t>000153</t>
  </si>
  <si>
    <t>丰原药业</t>
  </si>
  <si>
    <t>000566</t>
  </si>
  <si>
    <t>海南海药</t>
  </si>
  <si>
    <t>000597</t>
  </si>
  <si>
    <t>东北制药</t>
  </si>
  <si>
    <t>000739</t>
  </si>
  <si>
    <t>普洛药业</t>
  </si>
  <si>
    <t>000756</t>
  </si>
  <si>
    <t>新华制药</t>
  </si>
  <si>
    <t>000766</t>
  </si>
  <si>
    <t>通化金马</t>
  </si>
  <si>
    <t>000788</t>
  </si>
  <si>
    <t>北大医药</t>
  </si>
  <si>
    <t>000813</t>
  </si>
  <si>
    <t>德展健康</t>
  </si>
  <si>
    <t>000908</t>
  </si>
  <si>
    <t>景峰医药</t>
  </si>
  <si>
    <t>000915</t>
  </si>
  <si>
    <t>华特达因</t>
  </si>
  <si>
    <t>000919</t>
  </si>
  <si>
    <t>金陵药业</t>
  </si>
  <si>
    <t>000931</t>
  </si>
  <si>
    <t>中 关 村</t>
  </si>
  <si>
    <t>000952</t>
  </si>
  <si>
    <t>广济药业</t>
  </si>
  <si>
    <t>000953</t>
  </si>
  <si>
    <t>河化股份</t>
  </si>
  <si>
    <t>000963</t>
  </si>
  <si>
    <t>华东医药</t>
  </si>
  <si>
    <t>001367</t>
  </si>
  <si>
    <t>海森药业</t>
  </si>
  <si>
    <t>002001</t>
  </si>
  <si>
    <t>新 和 成</t>
  </si>
  <si>
    <t>002019</t>
  </si>
  <si>
    <t>亿帆医药</t>
  </si>
  <si>
    <t>002020</t>
  </si>
  <si>
    <t>京新药业</t>
  </si>
  <si>
    <t>002099</t>
  </si>
  <si>
    <t>海翔药业</t>
  </si>
  <si>
    <t>002102</t>
  </si>
  <si>
    <t>冠福股份</t>
  </si>
  <si>
    <t>002262</t>
  </si>
  <si>
    <t>恩华药业</t>
  </si>
  <si>
    <t>002294</t>
  </si>
  <si>
    <t>信立泰</t>
  </si>
  <si>
    <t>002332</t>
  </si>
  <si>
    <t>仙琚制药</t>
  </si>
  <si>
    <t>002365</t>
  </si>
  <si>
    <t>永安药业</t>
  </si>
  <si>
    <t>002370</t>
  </si>
  <si>
    <t>亚太药业</t>
  </si>
  <si>
    <t>002393</t>
  </si>
  <si>
    <t>力生制药</t>
  </si>
  <si>
    <t>002399</t>
  </si>
  <si>
    <t>海普瑞</t>
  </si>
  <si>
    <t>002422</t>
  </si>
  <si>
    <t>科伦药业</t>
  </si>
  <si>
    <t>002435</t>
  </si>
  <si>
    <t>长江健康</t>
  </si>
  <si>
    <t>002437</t>
  </si>
  <si>
    <t>誉衡药业</t>
  </si>
  <si>
    <t>002562</t>
  </si>
  <si>
    <t>兄弟科技</t>
  </si>
  <si>
    <t>002653</t>
  </si>
  <si>
    <t>海思科</t>
  </si>
  <si>
    <t>002675</t>
  </si>
  <si>
    <t>东诚药业</t>
  </si>
  <si>
    <t>002755</t>
  </si>
  <si>
    <t>奥赛康</t>
  </si>
  <si>
    <t>002773</t>
  </si>
  <si>
    <t>康弘药业</t>
  </si>
  <si>
    <t>002793</t>
  </si>
  <si>
    <t>罗欣药业</t>
  </si>
  <si>
    <t>002817</t>
  </si>
  <si>
    <t>黄山胶囊</t>
  </si>
  <si>
    <t>002826</t>
  </si>
  <si>
    <t>易明医药</t>
  </si>
  <si>
    <t>002898</t>
  </si>
  <si>
    <t>赛隆药业</t>
  </si>
  <si>
    <t>002900</t>
  </si>
  <si>
    <t>哈三联</t>
  </si>
  <si>
    <t>002923</t>
  </si>
  <si>
    <t>润都股份</t>
  </si>
  <si>
    <t>002940</t>
  </si>
  <si>
    <t>昂利康</t>
  </si>
  <si>
    <t>003020</t>
  </si>
  <si>
    <t>立方制药</t>
  </si>
  <si>
    <t>300006</t>
  </si>
  <si>
    <t>莱美药业</t>
  </si>
  <si>
    <t>300016</t>
  </si>
  <si>
    <t>北陆药业</t>
  </si>
  <si>
    <t>300086</t>
  </si>
  <si>
    <t>康芝药业</t>
  </si>
  <si>
    <t>300110</t>
  </si>
  <si>
    <t>华仁药业</t>
  </si>
  <si>
    <t>300111</t>
  </si>
  <si>
    <t>向日葵</t>
  </si>
  <si>
    <t>300158</t>
  </si>
  <si>
    <t>振东制药</t>
  </si>
  <si>
    <t>300194</t>
  </si>
  <si>
    <t>福安药业</t>
  </si>
  <si>
    <t>300199</t>
  </si>
  <si>
    <t>翰宇药业</t>
  </si>
  <si>
    <t>300233</t>
  </si>
  <si>
    <t>金城医药</t>
  </si>
  <si>
    <t>300254</t>
  </si>
  <si>
    <t>仟源医药</t>
  </si>
  <si>
    <t>300267</t>
  </si>
  <si>
    <t>尔康制药</t>
  </si>
  <si>
    <t>300363</t>
  </si>
  <si>
    <t>博腾股份</t>
  </si>
  <si>
    <t>300381</t>
  </si>
  <si>
    <t>溢多利</t>
  </si>
  <si>
    <t>300401</t>
  </si>
  <si>
    <t>花园生物</t>
  </si>
  <si>
    <t>300434</t>
  </si>
  <si>
    <t>金石亚药</t>
  </si>
  <si>
    <t>300436</t>
  </si>
  <si>
    <t>广生堂</t>
  </si>
  <si>
    <t>300452</t>
  </si>
  <si>
    <t>山河药辅</t>
  </si>
  <si>
    <t>300497</t>
  </si>
  <si>
    <t>富祥药业</t>
  </si>
  <si>
    <t>300558</t>
  </si>
  <si>
    <t>贝达药业</t>
  </si>
  <si>
    <t>300573</t>
  </si>
  <si>
    <t>兴齐眼药</t>
  </si>
  <si>
    <t>300583</t>
  </si>
  <si>
    <t>赛托生物</t>
  </si>
  <si>
    <t>300584</t>
  </si>
  <si>
    <t>海辰药业</t>
  </si>
  <si>
    <t>300630</t>
  </si>
  <si>
    <t>普利制药</t>
  </si>
  <si>
    <t>300636</t>
  </si>
  <si>
    <t>同和药业</t>
  </si>
  <si>
    <t>300702</t>
  </si>
  <si>
    <t>天宇股份</t>
  </si>
  <si>
    <t>300705</t>
  </si>
  <si>
    <t>九典制药</t>
  </si>
  <si>
    <t>300723</t>
  </si>
  <si>
    <t>一品红</t>
  </si>
  <si>
    <t>300725</t>
  </si>
  <si>
    <t>药石科技</t>
  </si>
  <si>
    <t>300759</t>
  </si>
  <si>
    <t>康龙化成</t>
  </si>
  <si>
    <t>300966</t>
  </si>
  <si>
    <t>共同药业</t>
  </si>
  <si>
    <t>301075</t>
  </si>
  <si>
    <t>多瑞医药</t>
  </si>
  <si>
    <t>301089</t>
  </si>
  <si>
    <t>拓新药业</t>
  </si>
  <si>
    <t>301130</t>
  </si>
  <si>
    <t>西点药业</t>
  </si>
  <si>
    <t>301211</t>
  </si>
  <si>
    <t>亨迪药业</t>
  </si>
  <si>
    <t>301246</t>
  </si>
  <si>
    <t>宏源药业</t>
  </si>
  <si>
    <t>301258</t>
  </si>
  <si>
    <t>富士莱</t>
  </si>
  <si>
    <t>301277</t>
  </si>
  <si>
    <t>新天地</t>
  </si>
  <si>
    <t>301281</t>
  </si>
  <si>
    <t>科源制药</t>
  </si>
  <si>
    <t>301301</t>
  </si>
  <si>
    <t>川宁生物</t>
  </si>
  <si>
    <t>301507</t>
  </si>
  <si>
    <t>民生健康</t>
  </si>
  <si>
    <t>301509</t>
  </si>
  <si>
    <t>金凯生科</t>
  </si>
  <si>
    <t>430017</t>
  </si>
  <si>
    <t>星昊医药</t>
  </si>
  <si>
    <t>430478</t>
  </si>
  <si>
    <t>峆一药业</t>
  </si>
  <si>
    <t>600062</t>
  </si>
  <si>
    <t>华润双鹤</t>
  </si>
  <si>
    <t>600079</t>
  </si>
  <si>
    <t>人福医药</t>
  </si>
  <si>
    <t>600200</t>
  </si>
  <si>
    <t>江苏吴中</t>
  </si>
  <si>
    <t>600216</t>
  </si>
  <si>
    <t>600267</t>
  </si>
  <si>
    <t>海正药业</t>
  </si>
  <si>
    <t>600276</t>
  </si>
  <si>
    <t>600380</t>
  </si>
  <si>
    <t>健康元</t>
  </si>
  <si>
    <t>600420</t>
  </si>
  <si>
    <t>国药现代</t>
  </si>
  <si>
    <t>600488</t>
  </si>
  <si>
    <t>津药药业</t>
  </si>
  <si>
    <t>600513</t>
  </si>
  <si>
    <t>联环药业</t>
  </si>
  <si>
    <t>600521</t>
  </si>
  <si>
    <t>华海药业</t>
  </si>
  <si>
    <t>600624</t>
  </si>
  <si>
    <t>复旦复华</t>
  </si>
  <si>
    <t>600664</t>
  </si>
  <si>
    <t>哈药股份</t>
  </si>
  <si>
    <t>600774</t>
  </si>
  <si>
    <t>汉商集团</t>
  </si>
  <si>
    <t>600789</t>
  </si>
  <si>
    <t>鲁抗医药</t>
  </si>
  <si>
    <t>600812</t>
  </si>
  <si>
    <t>华北制药</t>
  </si>
  <si>
    <t>600851</t>
  </si>
  <si>
    <t>海欣股份</t>
  </si>
  <si>
    <t>601089</t>
  </si>
  <si>
    <t>福元医药</t>
  </si>
  <si>
    <t>603168</t>
  </si>
  <si>
    <t>莎普爱思</t>
  </si>
  <si>
    <t>603229</t>
  </si>
  <si>
    <t>奥翔药业</t>
  </si>
  <si>
    <t>603235</t>
  </si>
  <si>
    <t>天新药业</t>
  </si>
  <si>
    <t>603259</t>
  </si>
  <si>
    <t>药明康德</t>
  </si>
  <si>
    <t>603351</t>
  </si>
  <si>
    <t>威尔药业</t>
  </si>
  <si>
    <t>603367</t>
  </si>
  <si>
    <t>辰欣药业</t>
  </si>
  <si>
    <t>603520</t>
  </si>
  <si>
    <t>司太立</t>
  </si>
  <si>
    <t>603538</t>
  </si>
  <si>
    <t>美诺华</t>
  </si>
  <si>
    <t>603669</t>
  </si>
  <si>
    <t>灵康药业</t>
  </si>
  <si>
    <t>603676</t>
  </si>
  <si>
    <t>卫信康</t>
  </si>
  <si>
    <t>603811</t>
  </si>
  <si>
    <t>诚意药业</t>
  </si>
  <si>
    <t>605116</t>
  </si>
  <si>
    <t>奥锐特</t>
  </si>
  <si>
    <t>605177</t>
  </si>
  <si>
    <t>东亚药业</t>
  </si>
  <si>
    <t>605507</t>
  </si>
  <si>
    <t>国邦医药</t>
  </si>
  <si>
    <t>688073</t>
  </si>
  <si>
    <t>毕得医药</t>
  </si>
  <si>
    <t>688091</t>
  </si>
  <si>
    <t>上海谊众</t>
  </si>
  <si>
    <t>688131</t>
  </si>
  <si>
    <t>皓元医药</t>
  </si>
  <si>
    <t>688166</t>
  </si>
  <si>
    <t>博瑞医药</t>
  </si>
  <si>
    <t>688176</t>
  </si>
  <si>
    <t>亚虹医药-U</t>
  </si>
  <si>
    <t>688179</t>
  </si>
  <si>
    <t>阿拉丁</t>
  </si>
  <si>
    <t>688189</t>
  </si>
  <si>
    <t>南新制药</t>
  </si>
  <si>
    <t>688197</t>
  </si>
  <si>
    <t>首药控股-U</t>
  </si>
  <si>
    <t>688222</t>
  </si>
  <si>
    <t>成都先导</t>
  </si>
  <si>
    <t>688247</t>
  </si>
  <si>
    <t>宣泰医药</t>
  </si>
  <si>
    <t>688321</t>
  </si>
  <si>
    <t>微芯生物</t>
  </si>
  <si>
    <t>688356</t>
  </si>
  <si>
    <t>键凯科技</t>
  </si>
  <si>
    <t>688373</t>
  </si>
  <si>
    <t>盟科药业-U</t>
  </si>
  <si>
    <t>688505</t>
  </si>
  <si>
    <t>复旦张江</t>
  </si>
  <si>
    <t>688506</t>
  </si>
  <si>
    <t>百利天恒-U</t>
  </si>
  <si>
    <t>688513</t>
  </si>
  <si>
    <t>苑东生物</t>
  </si>
  <si>
    <t>688553</t>
  </si>
  <si>
    <t>汇宇制药-W</t>
  </si>
  <si>
    <t>688566</t>
  </si>
  <si>
    <t>吉贝尔</t>
  </si>
  <si>
    <t>688578</t>
  </si>
  <si>
    <t>艾力斯</t>
  </si>
  <si>
    <t>688639</t>
  </si>
  <si>
    <t>华恒生物</t>
  </si>
  <si>
    <t>688658</t>
  </si>
  <si>
    <t>悦康药业</t>
  </si>
  <si>
    <t>688799</t>
  </si>
  <si>
    <t>华纳药厂</t>
  </si>
  <si>
    <t>830946</t>
  </si>
  <si>
    <t>森萱医药</t>
  </si>
  <si>
    <t>832566</t>
  </si>
  <si>
    <t>梓橦宫</t>
  </si>
  <si>
    <t>832735</t>
  </si>
  <si>
    <t>德源药业</t>
  </si>
  <si>
    <t>871970</t>
  </si>
  <si>
    <t>大禹生物</t>
  </si>
  <si>
    <t>873167</t>
  </si>
  <si>
    <t>新赣江</t>
  </si>
  <si>
    <t>环境保护</t>
  </si>
  <si>
    <t>000005</t>
  </si>
  <si>
    <t>ST星源</t>
  </si>
  <si>
    <t>000035</t>
  </si>
  <si>
    <t>中国天楹</t>
  </si>
  <si>
    <t>000068</t>
  </si>
  <si>
    <t>华控赛格</t>
  </si>
  <si>
    <t>000544</t>
  </si>
  <si>
    <t>中原环保</t>
  </si>
  <si>
    <t>000546</t>
  </si>
  <si>
    <t>ST金圆</t>
  </si>
  <si>
    <t>000711</t>
  </si>
  <si>
    <t>*ST京蓝</t>
  </si>
  <si>
    <t>000803</t>
  </si>
  <si>
    <t>山高环能</t>
  </si>
  <si>
    <t>000820</t>
  </si>
  <si>
    <t>神雾节能</t>
  </si>
  <si>
    <t>000826</t>
  </si>
  <si>
    <t>启迪环境</t>
  </si>
  <si>
    <t>000885</t>
  </si>
  <si>
    <t>城发环境</t>
  </si>
  <si>
    <t>000890</t>
  </si>
  <si>
    <t>法尔胜</t>
  </si>
  <si>
    <t>000920</t>
  </si>
  <si>
    <t>沃顿科技</t>
  </si>
  <si>
    <t>000967</t>
  </si>
  <si>
    <t>盈峰环境</t>
  </si>
  <si>
    <t>001230</t>
  </si>
  <si>
    <t>劲旅环境</t>
  </si>
  <si>
    <t>002034</t>
  </si>
  <si>
    <t>旺能环境</t>
  </si>
  <si>
    <t>002210</t>
  </si>
  <si>
    <t>飞马国际</t>
  </si>
  <si>
    <t>002266</t>
  </si>
  <si>
    <t>浙富控股</t>
  </si>
  <si>
    <t>002479</t>
  </si>
  <si>
    <t>富春环保</t>
  </si>
  <si>
    <t>002549</t>
  </si>
  <si>
    <t>凯美特气</t>
  </si>
  <si>
    <t>002573</t>
  </si>
  <si>
    <t>清新环境</t>
  </si>
  <si>
    <t>002591</t>
  </si>
  <si>
    <t>恒大高新</t>
  </si>
  <si>
    <t>002616</t>
  </si>
  <si>
    <t>长青集团</t>
  </si>
  <si>
    <t>002658</t>
  </si>
  <si>
    <t>雪迪龙</t>
  </si>
  <si>
    <t>002672</t>
  </si>
  <si>
    <t>东江环保</t>
  </si>
  <si>
    <t>002717</t>
  </si>
  <si>
    <t>岭南股份</t>
  </si>
  <si>
    <t>002778</t>
  </si>
  <si>
    <t>中晟高科</t>
  </si>
  <si>
    <t>002887</t>
  </si>
  <si>
    <t>绿茵生态</t>
  </si>
  <si>
    <t>002973</t>
  </si>
  <si>
    <t>侨银股份</t>
  </si>
  <si>
    <t>003027</t>
  </si>
  <si>
    <t>同兴环保</t>
  </si>
  <si>
    <t>300055</t>
  </si>
  <si>
    <t>万邦达</t>
  </si>
  <si>
    <t>300056</t>
  </si>
  <si>
    <t>中创环保</t>
  </si>
  <si>
    <t>300070</t>
  </si>
  <si>
    <t>碧水源</t>
  </si>
  <si>
    <t>300072</t>
  </si>
  <si>
    <t>海新能科</t>
  </si>
  <si>
    <t>300103</t>
  </si>
  <si>
    <t>达刚控股</t>
  </si>
  <si>
    <t>300137</t>
  </si>
  <si>
    <t>先河环保</t>
  </si>
  <si>
    <t>300140</t>
  </si>
  <si>
    <t>节能环境</t>
  </si>
  <si>
    <t>300152</t>
  </si>
  <si>
    <t>新动力</t>
  </si>
  <si>
    <t>300172</t>
  </si>
  <si>
    <t>300187</t>
  </si>
  <si>
    <t>永清环保</t>
  </si>
  <si>
    <t>300190</t>
  </si>
  <si>
    <t>维尔利</t>
  </si>
  <si>
    <t>300197</t>
  </si>
  <si>
    <t>节能铁汉</t>
  </si>
  <si>
    <t>300203</t>
  </si>
  <si>
    <t>聚光科技</t>
  </si>
  <si>
    <t>300266</t>
  </si>
  <si>
    <t>兴源环境</t>
  </si>
  <si>
    <t>300355</t>
  </si>
  <si>
    <t>蒙草生态</t>
  </si>
  <si>
    <t>300385</t>
  </si>
  <si>
    <t>雪浪环境</t>
  </si>
  <si>
    <t>300388</t>
  </si>
  <si>
    <t>节能国祯</t>
  </si>
  <si>
    <t>300422</t>
  </si>
  <si>
    <t>博世科</t>
  </si>
  <si>
    <t>300425</t>
  </si>
  <si>
    <t>中建环能</t>
  </si>
  <si>
    <t>300495</t>
  </si>
  <si>
    <t>*ST美尚</t>
  </si>
  <si>
    <t>300614</t>
  </si>
  <si>
    <t>百川畅银</t>
  </si>
  <si>
    <t>300664</t>
  </si>
  <si>
    <t>鹏鹞环保</t>
  </si>
  <si>
    <t>300692</t>
  </si>
  <si>
    <t>中环环保</t>
  </si>
  <si>
    <t>300774</t>
  </si>
  <si>
    <t>倍杰特</t>
  </si>
  <si>
    <t>300779</t>
  </si>
  <si>
    <t>惠城环保</t>
  </si>
  <si>
    <t>300786</t>
  </si>
  <si>
    <t>国林科技</t>
  </si>
  <si>
    <t>300800</t>
  </si>
  <si>
    <t>力合科技</t>
  </si>
  <si>
    <t>300815</t>
  </si>
  <si>
    <t>玉禾田</t>
  </si>
  <si>
    <t>300816</t>
  </si>
  <si>
    <t>艾可蓝</t>
  </si>
  <si>
    <t>300854</t>
  </si>
  <si>
    <t>中兰环保</t>
  </si>
  <si>
    <t>300864</t>
  </si>
  <si>
    <t>南大环境</t>
  </si>
  <si>
    <t>300867</t>
  </si>
  <si>
    <t>圣元环保</t>
  </si>
  <si>
    <t>300899</t>
  </si>
  <si>
    <t>上海凯鑫</t>
  </si>
  <si>
    <t>300912</t>
  </si>
  <si>
    <t>凯龙高科</t>
  </si>
  <si>
    <t>300929</t>
  </si>
  <si>
    <t>华骐环保</t>
  </si>
  <si>
    <t>300948</t>
  </si>
  <si>
    <t>冠中生态</t>
  </si>
  <si>
    <t>300958</t>
  </si>
  <si>
    <t>建工修复</t>
  </si>
  <si>
    <t>300961</t>
  </si>
  <si>
    <t>深水海纳</t>
  </si>
  <si>
    <t>301030</t>
  </si>
  <si>
    <t>仕净科技</t>
  </si>
  <si>
    <t>301049</t>
  </si>
  <si>
    <t>超越科技</t>
  </si>
  <si>
    <t>301068</t>
  </si>
  <si>
    <t>大地海洋</t>
  </si>
  <si>
    <t>301081</t>
  </si>
  <si>
    <t>严牌股份</t>
  </si>
  <si>
    <t>301109</t>
  </si>
  <si>
    <t>军信股份</t>
  </si>
  <si>
    <t>301127</t>
  </si>
  <si>
    <t>天源环保</t>
  </si>
  <si>
    <t>301148</t>
  </si>
  <si>
    <t>嘉戎技术</t>
  </si>
  <si>
    <t>301175</t>
  </si>
  <si>
    <t>中科环保</t>
  </si>
  <si>
    <t>301203</t>
  </si>
  <si>
    <t>国泰环保</t>
  </si>
  <si>
    <t>301259</t>
  </si>
  <si>
    <t>艾布鲁</t>
  </si>
  <si>
    <t>301265</t>
  </si>
  <si>
    <t>华新环保</t>
  </si>
  <si>
    <t>301288</t>
  </si>
  <si>
    <t>301305</t>
  </si>
  <si>
    <t>朗坤环境</t>
  </si>
  <si>
    <t>301372</t>
  </si>
  <si>
    <t>科净源</t>
  </si>
  <si>
    <t>301500</t>
  </si>
  <si>
    <t>飞南资源</t>
  </si>
  <si>
    <t>600008</t>
  </si>
  <si>
    <t>首创环保</t>
  </si>
  <si>
    <t>600217</t>
  </si>
  <si>
    <t>中再资环</t>
  </si>
  <si>
    <t>600292</t>
  </si>
  <si>
    <t>远达环保</t>
  </si>
  <si>
    <t>600323</t>
  </si>
  <si>
    <t>瀚蓝环境</t>
  </si>
  <si>
    <t>600388</t>
  </si>
  <si>
    <t>龙净环保</t>
  </si>
  <si>
    <t>600475</t>
  </si>
  <si>
    <t>华光环能</t>
  </si>
  <si>
    <t>600526</t>
  </si>
  <si>
    <t>菲达环保</t>
  </si>
  <si>
    <t>600796</t>
  </si>
  <si>
    <t>钱江生化</t>
  </si>
  <si>
    <t>600874</t>
  </si>
  <si>
    <t>创业环保</t>
  </si>
  <si>
    <t>601200</t>
  </si>
  <si>
    <t>上海环境</t>
  </si>
  <si>
    <t>601330</t>
  </si>
  <si>
    <t>绿色动力</t>
  </si>
  <si>
    <t>601827</t>
  </si>
  <si>
    <t>三峰环境</t>
  </si>
  <si>
    <t>603126</t>
  </si>
  <si>
    <t>中材节能</t>
  </si>
  <si>
    <t>603177</t>
  </si>
  <si>
    <t>德创环保</t>
  </si>
  <si>
    <t>603200</t>
  </si>
  <si>
    <t>上海洗霸</t>
  </si>
  <si>
    <t>603279</t>
  </si>
  <si>
    <t>景津装备</t>
  </si>
  <si>
    <t>603324</t>
  </si>
  <si>
    <t>盛剑环境</t>
  </si>
  <si>
    <t>603359</t>
  </si>
  <si>
    <t>东珠生态</t>
  </si>
  <si>
    <t>603568</t>
  </si>
  <si>
    <t>伟明环保</t>
  </si>
  <si>
    <t>603588</t>
  </si>
  <si>
    <t>高能环境</t>
  </si>
  <si>
    <t>603603</t>
  </si>
  <si>
    <t>*ST博天</t>
  </si>
  <si>
    <t>603686</t>
  </si>
  <si>
    <t>福龙马</t>
  </si>
  <si>
    <t>603797</t>
  </si>
  <si>
    <t>联泰环保</t>
  </si>
  <si>
    <t>603817</t>
  </si>
  <si>
    <t>海峡环保</t>
  </si>
  <si>
    <t>603903</t>
  </si>
  <si>
    <t>中持股份</t>
  </si>
  <si>
    <t>603955</t>
  </si>
  <si>
    <t>大千生态</t>
  </si>
  <si>
    <t>605069</t>
  </si>
  <si>
    <t>正和生态</t>
  </si>
  <si>
    <t>605081</t>
  </si>
  <si>
    <t>太和水</t>
  </si>
  <si>
    <t>688021</t>
  </si>
  <si>
    <t>奥福环保</t>
  </si>
  <si>
    <t>688057</t>
  </si>
  <si>
    <t>金达莱</t>
  </si>
  <si>
    <t>688069</t>
  </si>
  <si>
    <t>德林海</t>
  </si>
  <si>
    <t>688087</t>
  </si>
  <si>
    <t>英科再生</t>
  </si>
  <si>
    <t>688096</t>
  </si>
  <si>
    <t>京源环保</t>
  </si>
  <si>
    <t>688101</t>
  </si>
  <si>
    <t>三达膜</t>
  </si>
  <si>
    <t>688156</t>
  </si>
  <si>
    <t>路德环境</t>
  </si>
  <si>
    <t>688178</t>
  </si>
  <si>
    <t>万德斯</t>
  </si>
  <si>
    <t>688196</t>
  </si>
  <si>
    <t>卓越新能</t>
  </si>
  <si>
    <t>688309</t>
  </si>
  <si>
    <t>恒誉环保</t>
  </si>
  <si>
    <t>688335</t>
  </si>
  <si>
    <t>XR复洁环</t>
  </si>
  <si>
    <t>688370</t>
  </si>
  <si>
    <t>丛麟科技</t>
  </si>
  <si>
    <t>688466</t>
  </si>
  <si>
    <t>金科环境</t>
  </si>
  <si>
    <t>688480</t>
  </si>
  <si>
    <t>赛恩斯</t>
  </si>
  <si>
    <t>688485</t>
  </si>
  <si>
    <t>九州一轨</t>
  </si>
  <si>
    <t>688501</t>
  </si>
  <si>
    <t>青达环保</t>
  </si>
  <si>
    <t>688565</t>
  </si>
  <si>
    <t>力源科技</t>
  </si>
  <si>
    <t>688659</t>
  </si>
  <si>
    <t>元琛科技</t>
  </si>
  <si>
    <t>688671</t>
  </si>
  <si>
    <t>碧兴物联</t>
  </si>
  <si>
    <t>688679</t>
  </si>
  <si>
    <t>通源环境</t>
  </si>
  <si>
    <t>688701</t>
  </si>
  <si>
    <t>卓锦股份</t>
  </si>
  <si>
    <t>831370</t>
  </si>
  <si>
    <t>新安洁</t>
  </si>
  <si>
    <t>832145</t>
  </si>
  <si>
    <t>恒合股份</t>
  </si>
  <si>
    <t>832802</t>
  </si>
  <si>
    <t>保丽洁</t>
  </si>
  <si>
    <t>836263</t>
  </si>
  <si>
    <t>中航泰达</t>
  </si>
  <si>
    <t>黄金</t>
  </si>
  <si>
    <t>000506</t>
  </si>
  <si>
    <t>中润资源</t>
  </si>
  <si>
    <t>000975</t>
  </si>
  <si>
    <t>银泰黄金</t>
  </si>
  <si>
    <t>001337</t>
  </si>
  <si>
    <t>四川黄金</t>
  </si>
  <si>
    <t>002155</t>
  </si>
  <si>
    <t>湖南黄金</t>
  </si>
  <si>
    <t>002237</t>
  </si>
  <si>
    <t>恒邦股份</t>
  </si>
  <si>
    <t>300139</t>
  </si>
  <si>
    <t>晓程科技</t>
  </si>
  <si>
    <t>600489</t>
  </si>
  <si>
    <t>中金黄金</t>
  </si>
  <si>
    <t>600547</t>
  </si>
  <si>
    <t>600988</t>
  </si>
  <si>
    <t>赤峰黄金</t>
  </si>
  <si>
    <t>601069</t>
  </si>
  <si>
    <t>西部黄金</t>
  </si>
  <si>
    <t>火力发电</t>
  </si>
  <si>
    <t>000027</t>
  </si>
  <si>
    <t>深圳能源</t>
  </si>
  <si>
    <t>000037</t>
  </si>
  <si>
    <t>深南电A</t>
  </si>
  <si>
    <t>000531</t>
  </si>
  <si>
    <t>穗恒运Ａ</t>
  </si>
  <si>
    <t>000539</t>
  </si>
  <si>
    <t>粤电力Ａ</t>
  </si>
  <si>
    <t>000543</t>
  </si>
  <si>
    <t>皖能电力</t>
  </si>
  <si>
    <t>000600</t>
  </si>
  <si>
    <t>建投能源</t>
  </si>
  <si>
    <t>000690</t>
  </si>
  <si>
    <t>宝新能源</t>
  </si>
  <si>
    <t>000767</t>
  </si>
  <si>
    <t>晋控电力</t>
  </si>
  <si>
    <t>000875</t>
  </si>
  <si>
    <t>吉电股份</t>
  </si>
  <si>
    <t>000883</t>
  </si>
  <si>
    <t>湖北能源</t>
  </si>
  <si>
    <t>000899</t>
  </si>
  <si>
    <t>赣能股份</t>
  </si>
  <si>
    <t>000966</t>
  </si>
  <si>
    <t>长源电力</t>
  </si>
  <si>
    <t>001286</t>
  </si>
  <si>
    <t>陕西能源</t>
  </si>
  <si>
    <t>001896</t>
  </si>
  <si>
    <t>豫能控股</t>
  </si>
  <si>
    <t>002608</t>
  </si>
  <si>
    <t>江苏国信</t>
  </si>
  <si>
    <t>600011</t>
  </si>
  <si>
    <t>华能国际</t>
  </si>
  <si>
    <t>600021</t>
  </si>
  <si>
    <t>上海电力</t>
  </si>
  <si>
    <t>600023</t>
  </si>
  <si>
    <t>浙能电力</t>
  </si>
  <si>
    <t>600027</t>
  </si>
  <si>
    <t>华电国际</t>
  </si>
  <si>
    <t>600098</t>
  </si>
  <si>
    <t>广州发展</t>
  </si>
  <si>
    <t>600157</t>
  </si>
  <si>
    <t>永泰能源</t>
  </si>
  <si>
    <t>600396</t>
  </si>
  <si>
    <t>*ST金山</t>
  </si>
  <si>
    <t>600483</t>
  </si>
  <si>
    <t>福能股份</t>
  </si>
  <si>
    <t>600509</t>
  </si>
  <si>
    <t>天富能源</t>
  </si>
  <si>
    <t>600578</t>
  </si>
  <si>
    <t>京能电力</t>
  </si>
  <si>
    <t>600642</t>
  </si>
  <si>
    <t>申能股份</t>
  </si>
  <si>
    <t>600726</t>
  </si>
  <si>
    <t>华电能源</t>
  </si>
  <si>
    <t>600744</t>
  </si>
  <si>
    <t>华银电力</t>
  </si>
  <si>
    <t>600780</t>
  </si>
  <si>
    <t>通宝能源</t>
  </si>
  <si>
    <t>600795</t>
  </si>
  <si>
    <t>国电电力</t>
  </si>
  <si>
    <t>600863</t>
  </si>
  <si>
    <t>内蒙华电</t>
  </si>
  <si>
    <t>601991</t>
  </si>
  <si>
    <t>大唐发电</t>
  </si>
  <si>
    <t>机场</t>
  </si>
  <si>
    <t>000089</t>
  </si>
  <si>
    <t>深圳机场</t>
  </si>
  <si>
    <t>600004</t>
  </si>
  <si>
    <t>白云机场</t>
  </si>
  <si>
    <t>600009</t>
  </si>
  <si>
    <t>上海机场</t>
  </si>
  <si>
    <t>600515</t>
  </si>
  <si>
    <t>海南机场</t>
  </si>
  <si>
    <t>600897</t>
  </si>
  <si>
    <t>厦门空港</t>
  </si>
  <si>
    <t>机床制造</t>
  </si>
  <si>
    <t>000410</t>
  </si>
  <si>
    <t>沈阳机床</t>
  </si>
  <si>
    <t>000837</t>
  </si>
  <si>
    <t>秦川机床</t>
  </si>
  <si>
    <t>002248</t>
  </si>
  <si>
    <t>华东数控</t>
  </si>
  <si>
    <t>002520</t>
  </si>
  <si>
    <t>日发精机</t>
  </si>
  <si>
    <t>002559</t>
  </si>
  <si>
    <t>亚威股份</t>
  </si>
  <si>
    <t>002685</t>
  </si>
  <si>
    <t>华东重机</t>
  </si>
  <si>
    <t>002903</t>
  </si>
  <si>
    <t>宇环数控</t>
  </si>
  <si>
    <t>002943</t>
  </si>
  <si>
    <t>宇晶股份</t>
  </si>
  <si>
    <t>003025</t>
  </si>
  <si>
    <t>思进智能</t>
  </si>
  <si>
    <t>300083</t>
  </si>
  <si>
    <t>创世纪</t>
  </si>
  <si>
    <t>300161</t>
  </si>
  <si>
    <t>华中数控</t>
  </si>
  <si>
    <t>300441</t>
  </si>
  <si>
    <t>鲍斯股份</t>
  </si>
  <si>
    <t>300503</t>
  </si>
  <si>
    <t>昊志机电</t>
  </si>
  <si>
    <t>300809</t>
  </si>
  <si>
    <t>华辰装备</t>
  </si>
  <si>
    <t>601882</t>
  </si>
  <si>
    <t>海天精工</t>
  </si>
  <si>
    <t>603011</t>
  </si>
  <si>
    <t>合锻智能</t>
  </si>
  <si>
    <t>603088</t>
  </si>
  <si>
    <t>宁波精达</t>
  </si>
  <si>
    <t>688305</t>
  </si>
  <si>
    <t>科德数控</t>
  </si>
  <si>
    <t>688558</t>
  </si>
  <si>
    <t>国盛智科</t>
  </si>
  <si>
    <t>688577</t>
  </si>
  <si>
    <t>浙海德曼</t>
  </si>
  <si>
    <t>688697</t>
  </si>
  <si>
    <t>纽威数控</t>
  </si>
  <si>
    <t>831855</t>
  </si>
  <si>
    <t>浙江大农</t>
  </si>
  <si>
    <t>838670</t>
  </si>
  <si>
    <t>恒进感应</t>
  </si>
  <si>
    <t>机械基件</t>
  </si>
  <si>
    <t>000530</t>
  </si>
  <si>
    <t>冰山冷热</t>
  </si>
  <si>
    <t>000595</t>
  </si>
  <si>
    <t>宝塔实业</t>
  </si>
  <si>
    <t>000777</t>
  </si>
  <si>
    <t>中核科技</t>
  </si>
  <si>
    <t>001268</t>
  </si>
  <si>
    <t>联合精密</t>
  </si>
  <si>
    <t>002026</t>
  </si>
  <si>
    <t>山东威达</t>
  </si>
  <si>
    <t>002046</t>
  </si>
  <si>
    <t>国机精工</t>
  </si>
  <si>
    <t>002122</t>
  </si>
  <si>
    <t>汇洲智能</t>
  </si>
  <si>
    <t>002150</t>
  </si>
  <si>
    <t>通润装备</t>
  </si>
  <si>
    <t>002164</t>
  </si>
  <si>
    <t>宁波东力</t>
  </si>
  <si>
    <t>002272</t>
  </si>
  <si>
    <t>川润股份</t>
  </si>
  <si>
    <t>002282</t>
  </si>
  <si>
    <t>博深股份</t>
  </si>
  <si>
    <t>002342</t>
  </si>
  <si>
    <t>巨力索具</t>
  </si>
  <si>
    <t>002347</t>
  </si>
  <si>
    <t>泰尔股份</t>
  </si>
  <si>
    <t>002438</t>
  </si>
  <si>
    <t>江苏神通</t>
  </si>
  <si>
    <t>002480</t>
  </si>
  <si>
    <t>新筑股份</t>
  </si>
  <si>
    <t>002514</t>
  </si>
  <si>
    <t>宝馨科技</t>
  </si>
  <si>
    <t>002598</t>
  </si>
  <si>
    <t>山东章鼓</t>
  </si>
  <si>
    <t>002633</t>
  </si>
  <si>
    <t>申科股份</t>
  </si>
  <si>
    <t>002747</t>
  </si>
  <si>
    <t>埃斯顿</t>
  </si>
  <si>
    <t>002760</t>
  </si>
  <si>
    <t>凤形股份</t>
  </si>
  <si>
    <t>002795</t>
  </si>
  <si>
    <t>永和智控</t>
  </si>
  <si>
    <t>002823</t>
  </si>
  <si>
    <t>凯中精密</t>
  </si>
  <si>
    <t>002871</t>
  </si>
  <si>
    <t>伟隆股份</t>
  </si>
  <si>
    <t>002877</t>
  </si>
  <si>
    <t>智能自控</t>
  </si>
  <si>
    <t>002884</t>
  </si>
  <si>
    <t>凌霄泵业</t>
  </si>
  <si>
    <t>002896</t>
  </si>
  <si>
    <t>中大力德</t>
  </si>
  <si>
    <t>002931</t>
  </si>
  <si>
    <t>锋龙股份</t>
  </si>
  <si>
    <t>300091</t>
  </si>
  <si>
    <t>金通灵</t>
  </si>
  <si>
    <t>300145</t>
  </si>
  <si>
    <t>中金环境</t>
  </si>
  <si>
    <t>300154</t>
  </si>
  <si>
    <t>瑞凌股份</t>
  </si>
  <si>
    <t>300257</t>
  </si>
  <si>
    <t>开山股份</t>
  </si>
  <si>
    <t>300260</t>
  </si>
  <si>
    <t>新莱应材</t>
  </si>
  <si>
    <t>300345</t>
  </si>
  <si>
    <t>华民股份</t>
  </si>
  <si>
    <t>300420</t>
  </si>
  <si>
    <t>五洋停车</t>
  </si>
  <si>
    <t>300421</t>
  </si>
  <si>
    <t>力星股份</t>
  </si>
  <si>
    <t>300464</t>
  </si>
  <si>
    <t>星徽股份</t>
  </si>
  <si>
    <t>300470</t>
  </si>
  <si>
    <t>中密控股</t>
  </si>
  <si>
    <t>300488</t>
  </si>
  <si>
    <t>恒锋工具</t>
  </si>
  <si>
    <t>300606</t>
  </si>
  <si>
    <t>金太阳</t>
  </si>
  <si>
    <t>300718</t>
  </si>
  <si>
    <t>长盛轴承</t>
  </si>
  <si>
    <t>300780</t>
  </si>
  <si>
    <t>德恩精工</t>
  </si>
  <si>
    <t>300817</t>
  </si>
  <si>
    <t>双飞股份</t>
  </si>
  <si>
    <t>300828</t>
  </si>
  <si>
    <t>锐新科技</t>
  </si>
  <si>
    <t>300838</t>
  </si>
  <si>
    <t>浙江力诺</t>
  </si>
  <si>
    <t>300850</t>
  </si>
  <si>
    <t>新强联</t>
  </si>
  <si>
    <t>300885</t>
  </si>
  <si>
    <t>海昌新材</t>
  </si>
  <si>
    <t>300943</t>
  </si>
  <si>
    <t>春晖智控</t>
  </si>
  <si>
    <t>300946</t>
  </si>
  <si>
    <t>恒而达</t>
  </si>
  <si>
    <t>300971</t>
  </si>
  <si>
    <t>博亚精工</t>
  </si>
  <si>
    <t>300984</t>
  </si>
  <si>
    <t>金沃股份</t>
  </si>
  <si>
    <t>300988</t>
  </si>
  <si>
    <t>津荣天宇</t>
  </si>
  <si>
    <t>300992</t>
  </si>
  <si>
    <t>泰福泵业</t>
  </si>
  <si>
    <t>301020</t>
  </si>
  <si>
    <t>密封科技</t>
  </si>
  <si>
    <t>301040</t>
  </si>
  <si>
    <t>中环海陆</t>
  </si>
  <si>
    <t>301043</t>
  </si>
  <si>
    <t>绿岛风</t>
  </si>
  <si>
    <t>301070</t>
  </si>
  <si>
    <t>开勒股份</t>
  </si>
  <si>
    <t>301079</t>
  </si>
  <si>
    <t>邵阳液压</t>
  </si>
  <si>
    <t>301107</t>
  </si>
  <si>
    <t>瑜欣电子</t>
  </si>
  <si>
    <t>301125</t>
  </si>
  <si>
    <t>腾亚精工</t>
  </si>
  <si>
    <t>301137</t>
  </si>
  <si>
    <t>哈焊华通</t>
  </si>
  <si>
    <t>301151</t>
  </si>
  <si>
    <t>冠龙节能</t>
  </si>
  <si>
    <t>301160</t>
  </si>
  <si>
    <t>翔楼新材</t>
  </si>
  <si>
    <t>301163</t>
  </si>
  <si>
    <t>宏德股份</t>
  </si>
  <si>
    <t>301202</t>
  </si>
  <si>
    <t>朗威股份</t>
  </si>
  <si>
    <t>301232</t>
  </si>
  <si>
    <t>飞沃科技</t>
  </si>
  <si>
    <t>301252</t>
  </si>
  <si>
    <t>同星科技</t>
  </si>
  <si>
    <t>301255</t>
  </si>
  <si>
    <t>通力科技</t>
  </si>
  <si>
    <t>301261</t>
  </si>
  <si>
    <t>恒工精密</t>
  </si>
  <si>
    <t>301268</t>
  </si>
  <si>
    <t>铭利达</t>
  </si>
  <si>
    <t>301273</t>
  </si>
  <si>
    <t>瑞晨环保</t>
  </si>
  <si>
    <t>301279</t>
  </si>
  <si>
    <t>金道科技</t>
  </si>
  <si>
    <t>301309</t>
  </si>
  <si>
    <t>万得凯</t>
  </si>
  <si>
    <t>301311</t>
  </si>
  <si>
    <t>昆船智能</t>
  </si>
  <si>
    <t>301317</t>
  </si>
  <si>
    <t>鑫磊股份</t>
  </si>
  <si>
    <t>301368</t>
  </si>
  <si>
    <t>丰立智能</t>
  </si>
  <si>
    <t>301377</t>
  </si>
  <si>
    <t>鼎泰高科</t>
  </si>
  <si>
    <t>301399</t>
  </si>
  <si>
    <t>英特科技</t>
  </si>
  <si>
    <t>301446</t>
  </si>
  <si>
    <t>福事特</t>
  </si>
  <si>
    <t>301448</t>
  </si>
  <si>
    <t>开创电气</t>
  </si>
  <si>
    <t>301548</t>
  </si>
  <si>
    <t>崇德科技</t>
  </si>
  <si>
    <t>430510</t>
  </si>
  <si>
    <t>丰光精密</t>
  </si>
  <si>
    <t>600114</t>
  </si>
  <si>
    <t>东睦股份</t>
  </si>
  <si>
    <t>600592</t>
  </si>
  <si>
    <t>龙溪股份</t>
  </si>
  <si>
    <t>601002</t>
  </si>
  <si>
    <t>晋亿实业</t>
  </si>
  <si>
    <t>601177</t>
  </si>
  <si>
    <t>杭齿前进</t>
  </si>
  <si>
    <t>601369</t>
  </si>
  <si>
    <t>陕鼓动力</t>
  </si>
  <si>
    <t>603112</t>
  </si>
  <si>
    <t>华翔股份</t>
  </si>
  <si>
    <t>603173</t>
  </si>
  <si>
    <t>福斯达</t>
  </si>
  <si>
    <t>603187</t>
  </si>
  <si>
    <t>海容冷链</t>
  </si>
  <si>
    <t>603269</t>
  </si>
  <si>
    <t>海鸥股份</t>
  </si>
  <si>
    <t>603270</t>
  </si>
  <si>
    <t>金帝股份</t>
  </si>
  <si>
    <t>603308</t>
  </si>
  <si>
    <t>应流股份</t>
  </si>
  <si>
    <t>603315</t>
  </si>
  <si>
    <t>福鞍股份</t>
  </si>
  <si>
    <t>603617</t>
  </si>
  <si>
    <t>君禾股份</t>
  </si>
  <si>
    <t>603667</t>
  </si>
  <si>
    <t>五洲新春</t>
  </si>
  <si>
    <t>603699</t>
  </si>
  <si>
    <t>纽威股份</t>
  </si>
  <si>
    <t>603757</t>
  </si>
  <si>
    <t>大元泵业</t>
  </si>
  <si>
    <t>603915</t>
  </si>
  <si>
    <t>国茂股份</t>
  </si>
  <si>
    <t>603985</t>
  </si>
  <si>
    <t>恒润股份</t>
  </si>
  <si>
    <t>605060</t>
  </si>
  <si>
    <t>联德股份</t>
  </si>
  <si>
    <t>605100</t>
  </si>
  <si>
    <t>华丰股份</t>
  </si>
  <si>
    <t>605389</t>
  </si>
  <si>
    <t>长龄液压</t>
  </si>
  <si>
    <t>688017</t>
  </si>
  <si>
    <t>绿的谐波</t>
  </si>
  <si>
    <t>688028</t>
  </si>
  <si>
    <t>沃尔德</t>
  </si>
  <si>
    <t>688059</t>
  </si>
  <si>
    <t>华锐精密</t>
  </si>
  <si>
    <t>688255</t>
  </si>
  <si>
    <t>凯尔达</t>
  </si>
  <si>
    <t>688257</t>
  </si>
  <si>
    <t>新锐股份</t>
  </si>
  <si>
    <t>688308</t>
  </si>
  <si>
    <t>欧科亿</t>
  </si>
  <si>
    <t>688333</t>
  </si>
  <si>
    <t>铂力特</t>
  </si>
  <si>
    <t>688355</t>
  </si>
  <si>
    <t>明志科技</t>
  </si>
  <si>
    <t>688360</t>
  </si>
  <si>
    <t>德马科技</t>
  </si>
  <si>
    <t>688379</t>
  </si>
  <si>
    <t>华光新材</t>
  </si>
  <si>
    <t>688455</t>
  </si>
  <si>
    <t>科捷智能</t>
  </si>
  <si>
    <t>832662</t>
  </si>
  <si>
    <t>方盛股份</t>
  </si>
  <si>
    <t>833943</t>
  </si>
  <si>
    <t>优机股份</t>
  </si>
  <si>
    <t>836720</t>
  </si>
  <si>
    <t>吉冈精密</t>
  </si>
  <si>
    <t>836807</t>
  </si>
  <si>
    <t>奔朗新材</t>
  </si>
  <si>
    <t>836942</t>
  </si>
  <si>
    <t>恒立钻具</t>
  </si>
  <si>
    <t>870508</t>
  </si>
  <si>
    <t>丰安股份</t>
  </si>
  <si>
    <t>871245</t>
  </si>
  <si>
    <t>威博液压</t>
  </si>
  <si>
    <t>873169</t>
  </si>
  <si>
    <t>七丰精工</t>
  </si>
  <si>
    <t>873223</t>
  </si>
  <si>
    <t>荣亿精密</t>
  </si>
  <si>
    <t>873305</t>
  </si>
  <si>
    <t>九菱科技</t>
  </si>
  <si>
    <t>873593</t>
  </si>
  <si>
    <t>鼎智科技</t>
  </si>
  <si>
    <t>873693</t>
  </si>
  <si>
    <t>阿为特</t>
  </si>
  <si>
    <t>873726</t>
  </si>
  <si>
    <t>卓兆点胶</t>
  </si>
  <si>
    <t>家居用品</t>
  </si>
  <si>
    <t>000910</t>
  </si>
  <si>
    <t>大亚圣象</t>
  </si>
  <si>
    <t>001211</t>
  </si>
  <si>
    <t>双枪科技</t>
  </si>
  <si>
    <t>001216</t>
  </si>
  <si>
    <t>华瓷股份</t>
  </si>
  <si>
    <t>001238</t>
  </si>
  <si>
    <t>浙江正特</t>
  </si>
  <si>
    <t>001322</t>
  </si>
  <si>
    <t>箭牌家居</t>
  </si>
  <si>
    <t>001323</t>
  </si>
  <si>
    <t>慕思股份</t>
  </si>
  <si>
    <t>002084</t>
  </si>
  <si>
    <t>海鸥住工</t>
  </si>
  <si>
    <t>002489</t>
  </si>
  <si>
    <t>浙江永强</t>
  </si>
  <si>
    <t>002571</t>
  </si>
  <si>
    <t>德力股份</t>
  </si>
  <si>
    <t>002572</t>
  </si>
  <si>
    <t>索菲亚</t>
  </si>
  <si>
    <t>002615</t>
  </si>
  <si>
    <t>哈尔斯</t>
  </si>
  <si>
    <t>002631</t>
  </si>
  <si>
    <t>德尔未来</t>
  </si>
  <si>
    <t>002790</t>
  </si>
  <si>
    <t>瑞尔特</t>
  </si>
  <si>
    <t>002798</t>
  </si>
  <si>
    <t>帝欧家居</t>
  </si>
  <si>
    <t>002853</t>
  </si>
  <si>
    <t>皮阿诺</t>
  </si>
  <si>
    <t>003011</t>
  </si>
  <si>
    <t>海象新材</t>
  </si>
  <si>
    <t>300616</t>
  </si>
  <si>
    <t>尚品宅配</t>
  </si>
  <si>
    <t>300640</t>
  </si>
  <si>
    <t>德艺文创</t>
  </si>
  <si>
    <t>300729</t>
  </si>
  <si>
    <t>乐歌股份</t>
  </si>
  <si>
    <t>300749</t>
  </si>
  <si>
    <t>顶固集创</t>
  </si>
  <si>
    <t>300993</t>
  </si>
  <si>
    <t>玉马遮阳</t>
  </si>
  <si>
    <t>301004</t>
  </si>
  <si>
    <t>嘉益股份</t>
  </si>
  <si>
    <t>301055</t>
  </si>
  <si>
    <t>张小泉</t>
  </si>
  <si>
    <t>301061</t>
  </si>
  <si>
    <t>匠心家居</t>
  </si>
  <si>
    <t>301113</t>
  </si>
  <si>
    <t>雅艺科技</t>
  </si>
  <si>
    <t>301193</t>
  </si>
  <si>
    <t>家联科技</t>
  </si>
  <si>
    <t>301227</t>
  </si>
  <si>
    <t>森鹰窗业</t>
  </si>
  <si>
    <t>301336</t>
  </si>
  <si>
    <t>趣睡科技</t>
  </si>
  <si>
    <t>301356</t>
  </si>
  <si>
    <t>天振股份</t>
  </si>
  <si>
    <t>301376</t>
  </si>
  <si>
    <t>致欧科技</t>
  </si>
  <si>
    <t>600337</t>
  </si>
  <si>
    <t>美克家居</t>
  </si>
  <si>
    <t>601996</t>
  </si>
  <si>
    <t>丰林集团</t>
  </si>
  <si>
    <t>603008</t>
  </si>
  <si>
    <t>喜临门</t>
  </si>
  <si>
    <t>603021</t>
  </si>
  <si>
    <t>山东华鹏</t>
  </si>
  <si>
    <t>603038</t>
  </si>
  <si>
    <t>华立股份</t>
  </si>
  <si>
    <t>603180</t>
  </si>
  <si>
    <t>金牌厨柜</t>
  </si>
  <si>
    <t>603208</t>
  </si>
  <si>
    <t>江山欧派</t>
  </si>
  <si>
    <t>603216</t>
  </si>
  <si>
    <t>梦天家居</t>
  </si>
  <si>
    <t>603221</t>
  </si>
  <si>
    <t>爱丽家居</t>
  </si>
  <si>
    <t>603226</t>
  </si>
  <si>
    <t>菲林格尔</t>
  </si>
  <si>
    <t>603268</t>
  </si>
  <si>
    <t>松发股份</t>
  </si>
  <si>
    <t>603272</t>
  </si>
  <si>
    <t>联翔股份</t>
  </si>
  <si>
    <t>603313</t>
  </si>
  <si>
    <t>梦百合</t>
  </si>
  <si>
    <t>603326</t>
  </si>
  <si>
    <t>我乐家居</t>
  </si>
  <si>
    <t>603385</t>
  </si>
  <si>
    <t>惠达卫浴</t>
  </si>
  <si>
    <t>603389</t>
  </si>
  <si>
    <t>亚振家居</t>
  </si>
  <si>
    <t>603408</t>
  </si>
  <si>
    <t>建霖家居</t>
  </si>
  <si>
    <t>603551</t>
  </si>
  <si>
    <t>奥普家居</t>
  </si>
  <si>
    <t>603600</t>
  </si>
  <si>
    <t>永艺股份</t>
  </si>
  <si>
    <t>603610</t>
  </si>
  <si>
    <t>麒盛科技</t>
  </si>
  <si>
    <t>603615</t>
  </si>
  <si>
    <t>茶花股份</t>
  </si>
  <si>
    <t>603661</t>
  </si>
  <si>
    <t>恒林股份</t>
  </si>
  <si>
    <t>603709</t>
  </si>
  <si>
    <t>中源家居</t>
  </si>
  <si>
    <t>603801</t>
  </si>
  <si>
    <t>志邦家居</t>
  </si>
  <si>
    <t>603816</t>
  </si>
  <si>
    <t>顾家家居</t>
  </si>
  <si>
    <t>603818</t>
  </si>
  <si>
    <t>曲美家居</t>
  </si>
  <si>
    <t>603833</t>
  </si>
  <si>
    <t>欧派家居</t>
  </si>
  <si>
    <t>603838</t>
  </si>
  <si>
    <t>四通股份</t>
  </si>
  <si>
    <t>603848</t>
  </si>
  <si>
    <t>好太太</t>
  </si>
  <si>
    <t>603898</t>
  </si>
  <si>
    <t>好莱客</t>
  </si>
  <si>
    <t>603992</t>
  </si>
  <si>
    <t>松霖科技</t>
  </si>
  <si>
    <t>605155</t>
  </si>
  <si>
    <t>西大门</t>
  </si>
  <si>
    <t>605268</t>
  </si>
  <si>
    <t>王力安防</t>
  </si>
  <si>
    <t>831445</t>
  </si>
  <si>
    <t>龙竹科技</t>
  </si>
  <si>
    <t>834765</t>
  </si>
  <si>
    <t>美之高</t>
  </si>
  <si>
    <t>家用电器</t>
  </si>
  <si>
    <t>000016</t>
  </si>
  <si>
    <t>深康佳Ａ</t>
  </si>
  <si>
    <t>000333</t>
  </si>
  <si>
    <t>美的集团</t>
  </si>
  <si>
    <t>000404</t>
  </si>
  <si>
    <t>长虹华意</t>
  </si>
  <si>
    <t>000521</t>
  </si>
  <si>
    <t>长虹美菱</t>
  </si>
  <si>
    <t>000541</t>
  </si>
  <si>
    <t>佛山照明</t>
  </si>
  <si>
    <t>000801</t>
  </si>
  <si>
    <t>四川九洲</t>
  </si>
  <si>
    <t>000810</t>
  </si>
  <si>
    <t>创维数字</t>
  </si>
  <si>
    <t>000921</t>
  </si>
  <si>
    <t>海信家电</t>
  </si>
  <si>
    <t>001259</t>
  </si>
  <si>
    <t>利仁科技</t>
  </si>
  <si>
    <t>002005</t>
  </si>
  <si>
    <t>ST德豪</t>
  </si>
  <si>
    <t>002011</t>
  </si>
  <si>
    <t>盾安环境</t>
  </si>
  <si>
    <t>002032</t>
  </si>
  <si>
    <t>苏 泊 尔</t>
  </si>
  <si>
    <t>002035</t>
  </si>
  <si>
    <t>华帝股份</t>
  </si>
  <si>
    <t>002050</t>
  </si>
  <si>
    <t>三花智控</t>
  </si>
  <si>
    <t>002076</t>
  </si>
  <si>
    <t>星光股份</t>
  </si>
  <si>
    <t>002242</t>
  </si>
  <si>
    <t>九阳股份</t>
  </si>
  <si>
    <t>002290</t>
  </si>
  <si>
    <t>禾盛新材</t>
  </si>
  <si>
    <t>002403</t>
  </si>
  <si>
    <t>爱仕达</t>
  </si>
  <si>
    <t>002418</t>
  </si>
  <si>
    <t>康盛股份</t>
  </si>
  <si>
    <t>002420</t>
  </si>
  <si>
    <t>毅昌科技</t>
  </si>
  <si>
    <t>002429</t>
  </si>
  <si>
    <t>兆驰股份</t>
  </si>
  <si>
    <t>002508</t>
  </si>
  <si>
    <t>老板电器</t>
  </si>
  <si>
    <t>002543</t>
  </si>
  <si>
    <t>万和电气</t>
  </si>
  <si>
    <t>002614</t>
  </si>
  <si>
    <t>奥佳华</t>
  </si>
  <si>
    <t>002668</t>
  </si>
  <si>
    <t>奥马电器</t>
  </si>
  <si>
    <t>002676</t>
  </si>
  <si>
    <t>顺威股份</t>
  </si>
  <si>
    <t>002677</t>
  </si>
  <si>
    <t>浙江美大</t>
  </si>
  <si>
    <t>002705</t>
  </si>
  <si>
    <t>新宝股份</t>
  </si>
  <si>
    <t>002723</t>
  </si>
  <si>
    <t>小崧股份</t>
  </si>
  <si>
    <t>002759</t>
  </si>
  <si>
    <t>天际股份</t>
  </si>
  <si>
    <t>002848</t>
  </si>
  <si>
    <t>高斯贝尔</t>
  </si>
  <si>
    <t>002860</t>
  </si>
  <si>
    <t>星帅尔</t>
  </si>
  <si>
    <t>002959</t>
  </si>
  <si>
    <t>小熊电器</t>
  </si>
  <si>
    <t>003023</t>
  </si>
  <si>
    <t>彩虹集团</t>
  </si>
  <si>
    <t>300160</t>
  </si>
  <si>
    <t>秀强股份</t>
  </si>
  <si>
    <t>300217</t>
  </si>
  <si>
    <t>东方电热</t>
  </si>
  <si>
    <t>300272</t>
  </si>
  <si>
    <t>开能健康</t>
  </si>
  <si>
    <t>300342</t>
  </si>
  <si>
    <t>天银机电</t>
  </si>
  <si>
    <t>300403</t>
  </si>
  <si>
    <t>汉宇集团</t>
  </si>
  <si>
    <t>300625</t>
  </si>
  <si>
    <t>三雄极光</t>
  </si>
  <si>
    <t>300808</t>
  </si>
  <si>
    <t>久量股份</t>
  </si>
  <si>
    <t>300824</t>
  </si>
  <si>
    <t>北鼎股份</t>
  </si>
  <si>
    <t>300894</t>
  </si>
  <si>
    <t>火星人</t>
  </si>
  <si>
    <t>300911</t>
  </si>
  <si>
    <t>亿田智能</t>
  </si>
  <si>
    <t>301008</t>
  </si>
  <si>
    <t>宏昌科技</t>
  </si>
  <si>
    <t>301187</t>
  </si>
  <si>
    <t>欧圣电气</t>
  </si>
  <si>
    <t>301332</t>
  </si>
  <si>
    <t>德尔玛</t>
  </si>
  <si>
    <t>301525</t>
  </si>
  <si>
    <t>儒竞科技</t>
  </si>
  <si>
    <t>430718</t>
  </si>
  <si>
    <t>合肥高科</t>
  </si>
  <si>
    <t>600060</t>
  </si>
  <si>
    <t>海信视像</t>
  </si>
  <si>
    <t>600261</t>
  </si>
  <si>
    <t>阳光照明</t>
  </si>
  <si>
    <t>600336</t>
  </si>
  <si>
    <t>澳柯玛</t>
  </si>
  <si>
    <t>600619</t>
  </si>
  <si>
    <t>海立股份</t>
  </si>
  <si>
    <t>600690</t>
  </si>
  <si>
    <t>海尔智家</t>
  </si>
  <si>
    <t>600839</t>
  </si>
  <si>
    <t>四川长虹</t>
  </si>
  <si>
    <t>600854</t>
  </si>
  <si>
    <t>春兰股份</t>
  </si>
  <si>
    <t>600983</t>
  </si>
  <si>
    <t>惠而浦</t>
  </si>
  <si>
    <t>601956</t>
  </si>
  <si>
    <t>东贝集团</t>
  </si>
  <si>
    <t>603075</t>
  </si>
  <si>
    <t>热威股份</t>
  </si>
  <si>
    <t>603195</t>
  </si>
  <si>
    <t>公牛集团</t>
  </si>
  <si>
    <t>603215</t>
  </si>
  <si>
    <t>比依股份</t>
  </si>
  <si>
    <t>603219</t>
  </si>
  <si>
    <t>富佳股份</t>
  </si>
  <si>
    <t>603303</t>
  </si>
  <si>
    <t>得邦照明</t>
  </si>
  <si>
    <t>603311</t>
  </si>
  <si>
    <t>金海高科</t>
  </si>
  <si>
    <t>603355</t>
  </si>
  <si>
    <t>莱克电气</t>
  </si>
  <si>
    <t>603366</t>
  </si>
  <si>
    <t>日出东方</t>
  </si>
  <si>
    <t>603486</t>
  </si>
  <si>
    <t>科沃斯</t>
  </si>
  <si>
    <t>603515</t>
  </si>
  <si>
    <t>欧普照明</t>
  </si>
  <si>
    <t>603519</t>
  </si>
  <si>
    <t>立霸股份</t>
  </si>
  <si>
    <t>603579</t>
  </si>
  <si>
    <t>荣泰健康</t>
  </si>
  <si>
    <t>603657</t>
  </si>
  <si>
    <t>春光科技</t>
  </si>
  <si>
    <t>603677</t>
  </si>
  <si>
    <t>奇精机械</t>
  </si>
  <si>
    <t>603726</t>
  </si>
  <si>
    <t>朗迪集团</t>
  </si>
  <si>
    <t>603868</t>
  </si>
  <si>
    <t>飞科电器</t>
  </si>
  <si>
    <t>605336</t>
  </si>
  <si>
    <t>帅丰电器</t>
  </si>
  <si>
    <t>605365</t>
  </si>
  <si>
    <t>立达信</t>
  </si>
  <si>
    <t>605555</t>
  </si>
  <si>
    <t>德昌股份</t>
  </si>
  <si>
    <t>688169</t>
  </si>
  <si>
    <t>石头科技</t>
  </si>
  <si>
    <t>688609</t>
  </si>
  <si>
    <t>九联科技</t>
  </si>
  <si>
    <t>688696</t>
  </si>
  <si>
    <t>极米科技</t>
  </si>
  <si>
    <t>688793</t>
  </si>
  <si>
    <t>倍轻松</t>
  </si>
  <si>
    <t>831768</t>
  </si>
  <si>
    <t>拾比佰</t>
  </si>
  <si>
    <t>836699</t>
  </si>
  <si>
    <t>海达尔</t>
  </si>
  <si>
    <t>870199</t>
  </si>
  <si>
    <t>倍益康</t>
  </si>
  <si>
    <t>870726</t>
  </si>
  <si>
    <t>鸿智科技</t>
  </si>
  <si>
    <t>建筑工程</t>
  </si>
  <si>
    <t>000010</t>
  </si>
  <si>
    <t>美丽生态</t>
  </si>
  <si>
    <t>000032</t>
  </si>
  <si>
    <t>深桑达Ａ</t>
  </si>
  <si>
    <t>000065</t>
  </si>
  <si>
    <t>北方国际</t>
  </si>
  <si>
    <t>000090</t>
  </si>
  <si>
    <t>天健集团</t>
  </si>
  <si>
    <t>000498</t>
  </si>
  <si>
    <t>山东路桥</t>
  </si>
  <si>
    <t>000628</t>
  </si>
  <si>
    <t>高新发展</t>
  </si>
  <si>
    <t>000779</t>
  </si>
  <si>
    <t>甘咨询</t>
  </si>
  <si>
    <t>000928</t>
  </si>
  <si>
    <t>中钢国际</t>
  </si>
  <si>
    <t>001267</t>
  </si>
  <si>
    <t>汇绿生态</t>
  </si>
  <si>
    <t>002051</t>
  </si>
  <si>
    <t>中工国际</t>
  </si>
  <si>
    <t>002060</t>
  </si>
  <si>
    <t>粤 水 电</t>
  </si>
  <si>
    <t>002061</t>
  </si>
  <si>
    <t>浙江交科</t>
  </si>
  <si>
    <t>002062</t>
  </si>
  <si>
    <t>宏润建设</t>
  </si>
  <si>
    <t>002116</t>
  </si>
  <si>
    <t>中国海诚</t>
  </si>
  <si>
    <t>002140</t>
  </si>
  <si>
    <t>东华科技</t>
  </si>
  <si>
    <t>002200</t>
  </si>
  <si>
    <t>ST交投</t>
  </si>
  <si>
    <t>002307</t>
  </si>
  <si>
    <t>北新路桥</t>
  </si>
  <si>
    <t>002310</t>
  </si>
  <si>
    <t>东方园林</t>
  </si>
  <si>
    <t>002323</t>
  </si>
  <si>
    <t>雅博股份</t>
  </si>
  <si>
    <t>002431</t>
  </si>
  <si>
    <t>棕榈股份</t>
  </si>
  <si>
    <t>002542</t>
  </si>
  <si>
    <t>中化岩土</t>
  </si>
  <si>
    <t>002564</t>
  </si>
  <si>
    <t>*ST天沃</t>
  </si>
  <si>
    <t>002586</t>
  </si>
  <si>
    <t>*ST围海</t>
  </si>
  <si>
    <t>002628</t>
  </si>
  <si>
    <t>成都路桥</t>
  </si>
  <si>
    <t>002663</t>
  </si>
  <si>
    <t>普邦股份</t>
  </si>
  <si>
    <t>002761</t>
  </si>
  <si>
    <t>浙江建投</t>
  </si>
  <si>
    <t>002775</t>
  </si>
  <si>
    <t>文科园林</t>
  </si>
  <si>
    <t>002883</t>
  </si>
  <si>
    <t>中设股份</t>
  </si>
  <si>
    <t>002941</t>
  </si>
  <si>
    <t>新疆交建</t>
  </si>
  <si>
    <t>002949</t>
  </si>
  <si>
    <t>华阳国际</t>
  </si>
  <si>
    <t>003001</t>
  </si>
  <si>
    <t>中岩大地</t>
  </si>
  <si>
    <t>003013</t>
  </si>
  <si>
    <t>地铁设计</t>
  </si>
  <si>
    <t>300021</t>
  </si>
  <si>
    <t>大禹节水</t>
  </si>
  <si>
    <t>300284</t>
  </si>
  <si>
    <t>苏交科</t>
  </si>
  <si>
    <t>300384</t>
  </si>
  <si>
    <t>三联虹普</t>
  </si>
  <si>
    <t>300492</t>
  </si>
  <si>
    <t>华图山鼎</t>
  </si>
  <si>
    <t>300500</t>
  </si>
  <si>
    <t>启迪设计</t>
  </si>
  <si>
    <t>300506</t>
  </si>
  <si>
    <t>名家汇</t>
  </si>
  <si>
    <t>300517</t>
  </si>
  <si>
    <t>海波重科</t>
  </si>
  <si>
    <t>300536</t>
  </si>
  <si>
    <t>农尚环境</t>
  </si>
  <si>
    <t>300564</t>
  </si>
  <si>
    <t>筑博设计</t>
  </si>
  <si>
    <t>300635</t>
  </si>
  <si>
    <t>中达安</t>
  </si>
  <si>
    <t>300649</t>
  </si>
  <si>
    <t>杭州园林</t>
  </si>
  <si>
    <t>300675</t>
  </si>
  <si>
    <t>建科院</t>
  </si>
  <si>
    <t>300712</t>
  </si>
  <si>
    <t>永福股份</t>
  </si>
  <si>
    <t>300732</t>
  </si>
  <si>
    <t>设研院</t>
  </si>
  <si>
    <t>300746</t>
  </si>
  <si>
    <t>汉嘉设计</t>
  </si>
  <si>
    <t>300778</t>
  </si>
  <si>
    <t>新城市</t>
  </si>
  <si>
    <t>300826</t>
  </si>
  <si>
    <t>测绘股份</t>
  </si>
  <si>
    <t>300844</t>
  </si>
  <si>
    <t>山水比德</t>
  </si>
  <si>
    <t>300949</t>
  </si>
  <si>
    <t>奥雅股份</t>
  </si>
  <si>
    <t>300977</t>
  </si>
  <si>
    <t>深圳瑞捷</t>
  </si>
  <si>
    <t>300982</t>
  </si>
  <si>
    <t>苏文电能</t>
  </si>
  <si>
    <t>300983</t>
  </si>
  <si>
    <t>尤安设计</t>
  </si>
  <si>
    <t>300989</t>
  </si>
  <si>
    <t>蕾奥规划</t>
  </si>
  <si>
    <t>301024</t>
  </si>
  <si>
    <t>霍普股份</t>
  </si>
  <si>
    <t>301027</t>
  </si>
  <si>
    <t>华蓝集团</t>
  </si>
  <si>
    <t>301038</t>
  </si>
  <si>
    <t>深水规院</t>
  </si>
  <si>
    <t>301058</t>
  </si>
  <si>
    <t>中粮科工</t>
  </si>
  <si>
    <t>301091</t>
  </si>
  <si>
    <t>深城交</t>
  </si>
  <si>
    <t>301098</t>
  </si>
  <si>
    <t>金埔园林</t>
  </si>
  <si>
    <t>301115</t>
  </si>
  <si>
    <t>建科股份</t>
  </si>
  <si>
    <t>301136</t>
  </si>
  <si>
    <t>招标股份</t>
  </si>
  <si>
    <t>301167</t>
  </si>
  <si>
    <t>建研设计</t>
  </si>
  <si>
    <t>301390</t>
  </si>
  <si>
    <t>经纬股份</t>
  </si>
  <si>
    <t>301505</t>
  </si>
  <si>
    <t>苏州规划</t>
  </si>
  <si>
    <t>600039</t>
  </si>
  <si>
    <t>四川路桥</t>
  </si>
  <si>
    <t>600133</t>
  </si>
  <si>
    <t>东湖高新</t>
  </si>
  <si>
    <t>600170</t>
  </si>
  <si>
    <t>上海建工</t>
  </si>
  <si>
    <t>600248</t>
  </si>
  <si>
    <t>陕建股份</t>
  </si>
  <si>
    <t>600284</t>
  </si>
  <si>
    <t>浦东建设</t>
  </si>
  <si>
    <t>600491</t>
  </si>
  <si>
    <t>龙元建设</t>
  </si>
  <si>
    <t>600502</t>
  </si>
  <si>
    <t>安徽建工</t>
  </si>
  <si>
    <t>600512</t>
  </si>
  <si>
    <t>腾达建设</t>
  </si>
  <si>
    <t>600606</t>
  </si>
  <si>
    <t>绿地控股</t>
  </si>
  <si>
    <t>600629</t>
  </si>
  <si>
    <t>华建集团</t>
  </si>
  <si>
    <t>600769</t>
  </si>
  <si>
    <t>祥龙电业</t>
  </si>
  <si>
    <t>600820</t>
  </si>
  <si>
    <t>隧道股份</t>
  </si>
  <si>
    <t>600846</t>
  </si>
  <si>
    <t>同济科技</t>
  </si>
  <si>
    <t>600853</t>
  </si>
  <si>
    <t>龙建股份</t>
  </si>
  <si>
    <t>600939</t>
  </si>
  <si>
    <t>重庆建工</t>
  </si>
  <si>
    <t>600970</t>
  </si>
  <si>
    <t>中材国际</t>
  </si>
  <si>
    <t>601068</t>
  </si>
  <si>
    <t>中铝国际</t>
  </si>
  <si>
    <t>601117</t>
  </si>
  <si>
    <t>中国化学</t>
  </si>
  <si>
    <t>601133</t>
  </si>
  <si>
    <t>柏诚股份</t>
  </si>
  <si>
    <t>601186</t>
  </si>
  <si>
    <t>601226</t>
  </si>
  <si>
    <t>华电重工</t>
  </si>
  <si>
    <t>601390</t>
  </si>
  <si>
    <t>中国中铁</t>
  </si>
  <si>
    <t>601611</t>
  </si>
  <si>
    <t>中国核建</t>
  </si>
  <si>
    <t>601618</t>
  </si>
  <si>
    <t>中国中冶</t>
  </si>
  <si>
    <t>601668</t>
  </si>
  <si>
    <t>中国建筑</t>
  </si>
  <si>
    <t>601669</t>
  </si>
  <si>
    <t>中国电建</t>
  </si>
  <si>
    <t>601789</t>
  </si>
  <si>
    <t>宁波建工</t>
  </si>
  <si>
    <t>601800</t>
  </si>
  <si>
    <t>中国交建</t>
  </si>
  <si>
    <t>601868</t>
  </si>
  <si>
    <t>中国能建</t>
  </si>
  <si>
    <t>603007</t>
  </si>
  <si>
    <t>ST花王</t>
  </si>
  <si>
    <t>603017</t>
  </si>
  <si>
    <t>中衡设计</t>
  </si>
  <si>
    <t>603018</t>
  </si>
  <si>
    <t>华设集团</t>
  </si>
  <si>
    <t>603060</t>
  </si>
  <si>
    <t>国检集团</t>
  </si>
  <si>
    <t>603153</t>
  </si>
  <si>
    <t>上海建科</t>
  </si>
  <si>
    <t>603163</t>
  </si>
  <si>
    <t>圣晖集成</t>
  </si>
  <si>
    <t>603176</t>
  </si>
  <si>
    <t>汇通集团</t>
  </si>
  <si>
    <t>603183</t>
  </si>
  <si>
    <t>建研院</t>
  </si>
  <si>
    <t>603316</t>
  </si>
  <si>
    <t>诚邦股份</t>
  </si>
  <si>
    <t>603357</t>
  </si>
  <si>
    <t>设计总院</t>
  </si>
  <si>
    <t>603388</t>
  </si>
  <si>
    <t>元成股份</t>
  </si>
  <si>
    <t>603458</t>
  </si>
  <si>
    <t>勘设股份</t>
  </si>
  <si>
    <t>603637</t>
  </si>
  <si>
    <t>镇海股份</t>
  </si>
  <si>
    <t>603778</t>
  </si>
  <si>
    <t>乾景园林</t>
  </si>
  <si>
    <t>603815</t>
  </si>
  <si>
    <t>交建股份</t>
  </si>
  <si>
    <t>603843</t>
  </si>
  <si>
    <t>正平股份</t>
  </si>
  <si>
    <t>603860</t>
  </si>
  <si>
    <t>中公高科</t>
  </si>
  <si>
    <t>603909</t>
  </si>
  <si>
    <t>建发合诚</t>
  </si>
  <si>
    <t>603959</t>
  </si>
  <si>
    <t>百利科技</t>
  </si>
  <si>
    <t>603979</t>
  </si>
  <si>
    <t>金诚信</t>
  </si>
  <si>
    <t>605167</t>
  </si>
  <si>
    <t>利柏特</t>
  </si>
  <si>
    <t>605289</t>
  </si>
  <si>
    <t>罗曼股份</t>
  </si>
  <si>
    <t>605303</t>
  </si>
  <si>
    <t>园林股份</t>
  </si>
  <si>
    <t>605598</t>
  </si>
  <si>
    <t>上海港湾</t>
  </si>
  <si>
    <t>830964</t>
  </si>
  <si>
    <t>润农节水</t>
  </si>
  <si>
    <t>831039</t>
  </si>
  <si>
    <t>国义招标</t>
  </si>
  <si>
    <t>833427</t>
  </si>
  <si>
    <t>华维设计</t>
  </si>
  <si>
    <t>833873</t>
  </si>
  <si>
    <t>中设咨询</t>
  </si>
  <si>
    <t>836208</t>
  </si>
  <si>
    <t>青矩技术</t>
  </si>
  <si>
    <t>836892</t>
  </si>
  <si>
    <t>广咨国际</t>
  </si>
  <si>
    <t>焦炭加工</t>
  </si>
  <si>
    <t>000723</t>
  </si>
  <si>
    <t>美锦能源</t>
  </si>
  <si>
    <t>600408</t>
  </si>
  <si>
    <t>安泰集团</t>
  </si>
  <si>
    <t>600740</t>
  </si>
  <si>
    <t>山西焦化</t>
  </si>
  <si>
    <t>600792</t>
  </si>
  <si>
    <t>云煤能源</t>
  </si>
  <si>
    <t>600997</t>
  </si>
  <si>
    <t>开滦股份</t>
  </si>
  <si>
    <t>601011</t>
  </si>
  <si>
    <t>宝泰隆</t>
  </si>
  <si>
    <t>601015</t>
  </si>
  <si>
    <t>陕西黑猫</t>
  </si>
  <si>
    <t>603113</t>
  </si>
  <si>
    <t>金能科技</t>
  </si>
  <si>
    <t>酒店餐饮</t>
  </si>
  <si>
    <t>000428</t>
  </si>
  <si>
    <t>华天酒店</t>
  </si>
  <si>
    <t>002186</t>
  </si>
  <si>
    <t>全 聚 德</t>
  </si>
  <si>
    <t>301073</t>
  </si>
  <si>
    <t>君亭酒店</t>
  </si>
  <si>
    <t>600258</t>
  </si>
  <si>
    <t>首旅酒店</t>
  </si>
  <si>
    <t>600754</t>
  </si>
  <si>
    <t>锦江酒店</t>
  </si>
  <si>
    <t>601007</t>
  </si>
  <si>
    <t>金陵饭店</t>
  </si>
  <si>
    <t>605108</t>
  </si>
  <si>
    <t>同庆楼</t>
  </si>
  <si>
    <t>空运</t>
  </si>
  <si>
    <t>000099</t>
  </si>
  <si>
    <t>中信海直</t>
  </si>
  <si>
    <t>002928</t>
  </si>
  <si>
    <t>华夏航空</t>
  </si>
  <si>
    <t>600029</t>
  </si>
  <si>
    <t>南方航空</t>
  </si>
  <si>
    <t>600115</t>
  </si>
  <si>
    <t>中国东航</t>
  </si>
  <si>
    <t>600221</t>
  </si>
  <si>
    <t>海航控股</t>
  </si>
  <si>
    <t>601021</t>
  </si>
  <si>
    <t>春秋航空</t>
  </si>
  <si>
    <t>601111</t>
  </si>
  <si>
    <t>中国国航</t>
  </si>
  <si>
    <t>601156</t>
  </si>
  <si>
    <t>东航物流</t>
  </si>
  <si>
    <t>603885</t>
  </si>
  <si>
    <t>吉祥航空</t>
  </si>
  <si>
    <t>矿物制品</t>
  </si>
  <si>
    <t>000795</t>
  </si>
  <si>
    <t>英洛华</t>
  </si>
  <si>
    <t>000970</t>
  </si>
  <si>
    <t>中科三环</t>
  </si>
  <si>
    <t>001269</t>
  </si>
  <si>
    <t>欧晶科技</t>
  </si>
  <si>
    <t>002056</t>
  </si>
  <si>
    <t>横店东磁</t>
  </si>
  <si>
    <t>002057</t>
  </si>
  <si>
    <t>中钢天源</t>
  </si>
  <si>
    <t>002088</t>
  </si>
  <si>
    <t>鲁阳节能</t>
  </si>
  <si>
    <t>300127</t>
  </si>
  <si>
    <t>银河磁体</t>
  </si>
  <si>
    <t>300179</t>
  </si>
  <si>
    <t>四方达</t>
  </si>
  <si>
    <t>300224</t>
  </si>
  <si>
    <t>正海磁材</t>
  </si>
  <si>
    <t>300554</t>
  </si>
  <si>
    <t>三超新材</t>
  </si>
  <si>
    <t>300700</t>
  </si>
  <si>
    <t>岱勒新材</t>
  </si>
  <si>
    <t>300748</t>
  </si>
  <si>
    <t>金力永磁</t>
  </si>
  <si>
    <t>300811</t>
  </si>
  <si>
    <t>铂科新材</t>
  </si>
  <si>
    <t>300835</t>
  </si>
  <si>
    <t>龙磁科技</t>
  </si>
  <si>
    <t>300861</t>
  </si>
  <si>
    <t>美畅股份</t>
  </si>
  <si>
    <t>301071</t>
  </si>
  <si>
    <t>力量钻石</t>
  </si>
  <si>
    <t>301141</t>
  </si>
  <si>
    <t>中科磁业</t>
  </si>
  <si>
    <t>600172</t>
  </si>
  <si>
    <t>黄河旋风</t>
  </si>
  <si>
    <t>600366</t>
  </si>
  <si>
    <t>宁波韵升</t>
  </si>
  <si>
    <t>600516</t>
  </si>
  <si>
    <t>603612</t>
  </si>
  <si>
    <t>索通发展</t>
  </si>
  <si>
    <t>603688</t>
  </si>
  <si>
    <t>石英股份</t>
  </si>
  <si>
    <t>605086</t>
  </si>
  <si>
    <t>龙高股份</t>
  </si>
  <si>
    <t>688077</t>
  </si>
  <si>
    <t>大地熊</t>
  </si>
  <si>
    <t>688190</t>
  </si>
  <si>
    <t>云路股份</t>
  </si>
  <si>
    <t>688300</t>
  </si>
  <si>
    <t>联瑞新材</t>
  </si>
  <si>
    <t>688398</t>
  </si>
  <si>
    <t>赛特新材</t>
  </si>
  <si>
    <t>688598</t>
  </si>
  <si>
    <t>金博股份</t>
  </si>
  <si>
    <t>688733</t>
  </si>
  <si>
    <t>壹石通</t>
  </si>
  <si>
    <t>835179</t>
  </si>
  <si>
    <t>凯德石英</t>
  </si>
  <si>
    <t>836675</t>
  </si>
  <si>
    <t>秉扬科技</t>
  </si>
  <si>
    <t>839725</t>
  </si>
  <si>
    <t>惠丰钻石</t>
  </si>
  <si>
    <t>林业</t>
  </si>
  <si>
    <t>000592</t>
  </si>
  <si>
    <t>平潭发展</t>
  </si>
  <si>
    <t>000663</t>
  </si>
  <si>
    <t>永安林业</t>
  </si>
  <si>
    <t>002679</t>
  </si>
  <si>
    <t>福建金森</t>
  </si>
  <si>
    <t>600265</t>
  </si>
  <si>
    <t>ST景谷</t>
  </si>
  <si>
    <t>路桥</t>
  </si>
  <si>
    <t>000429</t>
  </si>
  <si>
    <t>粤高速Ａ</t>
  </si>
  <si>
    <t>000548</t>
  </si>
  <si>
    <t>湖南投资</t>
  </si>
  <si>
    <t>000755</t>
  </si>
  <si>
    <t>山西路桥</t>
  </si>
  <si>
    <t>000828</t>
  </si>
  <si>
    <t>东莞控股</t>
  </si>
  <si>
    <t>000900</t>
  </si>
  <si>
    <t>现代投资</t>
  </si>
  <si>
    <t>001965</t>
  </si>
  <si>
    <t>招商公路</t>
  </si>
  <si>
    <t>600012</t>
  </si>
  <si>
    <t>皖通高速</t>
  </si>
  <si>
    <t>600020</t>
  </si>
  <si>
    <t>中原高速</t>
  </si>
  <si>
    <t>600033</t>
  </si>
  <si>
    <t>福建高速</t>
  </si>
  <si>
    <t>600035</t>
  </si>
  <si>
    <t>楚天高速</t>
  </si>
  <si>
    <t>600106</t>
  </si>
  <si>
    <t>重庆路桥</t>
  </si>
  <si>
    <t>600269</t>
  </si>
  <si>
    <t>赣粤高速</t>
  </si>
  <si>
    <t>600350</t>
  </si>
  <si>
    <t>山东高速</t>
  </si>
  <si>
    <t>600368</t>
  </si>
  <si>
    <t>五洲交通</t>
  </si>
  <si>
    <t>600377</t>
  </si>
  <si>
    <t>宁沪高速</t>
  </si>
  <si>
    <t>600548</t>
  </si>
  <si>
    <t>深高速</t>
  </si>
  <si>
    <t>601107</t>
  </si>
  <si>
    <t>四川成渝</t>
  </si>
  <si>
    <t>601188</t>
  </si>
  <si>
    <t>龙江交通</t>
  </si>
  <si>
    <t>601518</t>
  </si>
  <si>
    <t>吉林高速</t>
  </si>
  <si>
    <t>旅游服务</t>
  </si>
  <si>
    <t>000524</t>
  </si>
  <si>
    <t>岭南控股</t>
  </si>
  <si>
    <t>000610</t>
  </si>
  <si>
    <t>西安旅游</t>
  </si>
  <si>
    <t>000796</t>
  </si>
  <si>
    <t>*ST凯撒</t>
  </si>
  <si>
    <t>002159</t>
  </si>
  <si>
    <t>三特索道</t>
  </si>
  <si>
    <t>002707</t>
  </si>
  <si>
    <t>众信旅游</t>
  </si>
  <si>
    <t>300756</t>
  </si>
  <si>
    <t>金马游乐</t>
  </si>
  <si>
    <t>300859</t>
  </si>
  <si>
    <t>*ST西域</t>
  </si>
  <si>
    <t>600138</t>
  </si>
  <si>
    <t>中青旅</t>
  </si>
  <si>
    <t>600358</t>
  </si>
  <si>
    <t>国旅联合</t>
  </si>
  <si>
    <t>601888</t>
  </si>
  <si>
    <t>旅游景点</t>
  </si>
  <si>
    <t>000430</t>
  </si>
  <si>
    <t>张家界</t>
  </si>
  <si>
    <t>000888</t>
  </si>
  <si>
    <t>峨眉山Ａ</t>
  </si>
  <si>
    <t>000978</t>
  </si>
  <si>
    <t>桂林旅游</t>
  </si>
  <si>
    <t>002033</t>
  </si>
  <si>
    <t>丽江股份</t>
  </si>
  <si>
    <t>002059</t>
  </si>
  <si>
    <t>云南旅游</t>
  </si>
  <si>
    <t>300144</t>
  </si>
  <si>
    <t>宋城演艺</t>
  </si>
  <si>
    <t>600054</t>
  </si>
  <si>
    <t>黄山旅游</t>
  </si>
  <si>
    <t>600593</t>
  </si>
  <si>
    <t>大连圣亚</t>
  </si>
  <si>
    <t>600706</t>
  </si>
  <si>
    <t>曲江文旅</t>
  </si>
  <si>
    <t>600749</t>
  </si>
  <si>
    <t>西藏旅游</t>
  </si>
  <si>
    <t>603099</t>
  </si>
  <si>
    <t>长白山</t>
  </si>
  <si>
    <t>603136</t>
  </si>
  <si>
    <t>天目湖</t>
  </si>
  <si>
    <t>603199</t>
  </si>
  <si>
    <t>九华旅游</t>
  </si>
  <si>
    <t>铝</t>
  </si>
  <si>
    <t>000612</t>
  </si>
  <si>
    <t>焦作万方</t>
  </si>
  <si>
    <t>000807</t>
  </si>
  <si>
    <t>云铝股份</t>
  </si>
  <si>
    <t>神火股份</t>
  </si>
  <si>
    <t>002128</t>
  </si>
  <si>
    <t>电投能源</t>
  </si>
  <si>
    <t>002160</t>
  </si>
  <si>
    <t>常铝股份</t>
  </si>
  <si>
    <t>002379</t>
  </si>
  <si>
    <t>宏创控股</t>
  </si>
  <si>
    <t>002501</t>
  </si>
  <si>
    <t>利源股份</t>
  </si>
  <si>
    <t>002532</t>
  </si>
  <si>
    <t>天山铝业</t>
  </si>
  <si>
    <t>002540</t>
  </si>
  <si>
    <t>亚太科技</t>
  </si>
  <si>
    <t>002578</t>
  </si>
  <si>
    <t>闽发铝业</t>
  </si>
  <si>
    <t>002806</t>
  </si>
  <si>
    <t>华锋股份</t>
  </si>
  <si>
    <t>002824</t>
  </si>
  <si>
    <t>和胜股份</t>
  </si>
  <si>
    <t>002988</t>
  </si>
  <si>
    <t>豪美新材</t>
  </si>
  <si>
    <t>002996</t>
  </si>
  <si>
    <t>顺博合金</t>
  </si>
  <si>
    <t>003038</t>
  </si>
  <si>
    <t>鑫铂股份</t>
  </si>
  <si>
    <t>300057</t>
  </si>
  <si>
    <t>万顺新材</t>
  </si>
  <si>
    <t>300337</t>
  </si>
  <si>
    <t>银邦股份</t>
  </si>
  <si>
    <t>600219</t>
  </si>
  <si>
    <t>南山铝业</t>
  </si>
  <si>
    <t>600361</t>
  </si>
  <si>
    <t>创新新材</t>
  </si>
  <si>
    <t>600595</t>
  </si>
  <si>
    <t>中孚实业</t>
  </si>
  <si>
    <t>600673</t>
  </si>
  <si>
    <t>东阳光</t>
  </si>
  <si>
    <t>600768</t>
  </si>
  <si>
    <t>宁波富邦</t>
  </si>
  <si>
    <t>600888</t>
  </si>
  <si>
    <t>新疆众和</t>
  </si>
  <si>
    <t>601388</t>
  </si>
  <si>
    <t>怡球资源</t>
  </si>
  <si>
    <t>601600</t>
  </si>
  <si>
    <t>中国铝业</t>
  </si>
  <si>
    <t>601677</t>
  </si>
  <si>
    <t>明泰铝业</t>
  </si>
  <si>
    <t>601702</t>
  </si>
  <si>
    <t>华峰铝业</t>
  </si>
  <si>
    <t>603115</t>
  </si>
  <si>
    <t>海星股份</t>
  </si>
  <si>
    <t>603876</t>
  </si>
  <si>
    <t>鼎胜新材</t>
  </si>
  <si>
    <t>603937</t>
  </si>
  <si>
    <t>丽岛新材</t>
  </si>
  <si>
    <t>605208</t>
  </si>
  <si>
    <t>永茂泰</t>
  </si>
  <si>
    <t>煤炭开采</t>
  </si>
  <si>
    <t>000552</t>
  </si>
  <si>
    <t>甘肃能化</t>
  </si>
  <si>
    <t>000571</t>
  </si>
  <si>
    <t>新大洲A</t>
  </si>
  <si>
    <t>000937</t>
  </si>
  <si>
    <t>冀中能源</t>
  </si>
  <si>
    <t>000983</t>
  </si>
  <si>
    <t>山西焦煤</t>
  </si>
  <si>
    <t>600121</t>
  </si>
  <si>
    <t>郑州煤电</t>
  </si>
  <si>
    <t>600123</t>
  </si>
  <si>
    <t>兰花科创</t>
  </si>
  <si>
    <t>600188</t>
  </si>
  <si>
    <t>兖矿能源</t>
  </si>
  <si>
    <t>600348</t>
  </si>
  <si>
    <t>华阳股份</t>
  </si>
  <si>
    <t>600395</t>
  </si>
  <si>
    <t>盘江股份</t>
  </si>
  <si>
    <t>600397</t>
  </si>
  <si>
    <t>安源煤业</t>
  </si>
  <si>
    <t>600403</t>
  </si>
  <si>
    <t>大有能源</t>
  </si>
  <si>
    <t>600508</t>
  </si>
  <si>
    <t>上海能源</t>
  </si>
  <si>
    <t>600546</t>
  </si>
  <si>
    <t>山煤国际</t>
  </si>
  <si>
    <t>600758</t>
  </si>
  <si>
    <t>辽宁能源</t>
  </si>
  <si>
    <t>600925</t>
  </si>
  <si>
    <t>苏能股份</t>
  </si>
  <si>
    <t>600971</t>
  </si>
  <si>
    <t>恒源煤电</t>
  </si>
  <si>
    <t>600985</t>
  </si>
  <si>
    <t>淮北矿业</t>
  </si>
  <si>
    <t>601001</t>
  </si>
  <si>
    <t>晋控煤业</t>
  </si>
  <si>
    <t>601088</t>
  </si>
  <si>
    <t>中国神华</t>
  </si>
  <si>
    <t>601101</t>
  </si>
  <si>
    <t>昊华能源</t>
  </si>
  <si>
    <t>601225</t>
  </si>
  <si>
    <t>陕西煤业</t>
  </si>
  <si>
    <t>601666</t>
  </si>
  <si>
    <t>平煤股份</t>
  </si>
  <si>
    <t>601699</t>
  </si>
  <si>
    <t>潞安环能</t>
  </si>
  <si>
    <t>601898</t>
  </si>
  <si>
    <t>中煤能源</t>
  </si>
  <si>
    <t>601918</t>
  </si>
  <si>
    <t>新集能源</t>
  </si>
  <si>
    <t>摩托车</t>
  </si>
  <si>
    <t>000913</t>
  </si>
  <si>
    <t>钱江摩托</t>
  </si>
  <si>
    <t>001696</t>
  </si>
  <si>
    <t>宗申动力</t>
  </si>
  <si>
    <t>002105</t>
  </si>
  <si>
    <t>信隆健康</t>
  </si>
  <si>
    <t>301322</t>
  </si>
  <si>
    <t>绿通科技</t>
  </si>
  <si>
    <t>301345</t>
  </si>
  <si>
    <t>涛涛车业</t>
  </si>
  <si>
    <t>601777</t>
  </si>
  <si>
    <t>力帆科技</t>
  </si>
  <si>
    <t>603129</t>
  </si>
  <si>
    <t>春风动力</t>
  </si>
  <si>
    <t>603529</t>
  </si>
  <si>
    <t>爱玛科技</t>
  </si>
  <si>
    <t>603766</t>
  </si>
  <si>
    <t>隆鑫通用</t>
  </si>
  <si>
    <t>603787</t>
  </si>
  <si>
    <t>新日股份</t>
  </si>
  <si>
    <t>689009</t>
  </si>
  <si>
    <t>九号公司-WD</t>
  </si>
  <si>
    <t>834058</t>
  </si>
  <si>
    <t>华洋赛车</t>
  </si>
  <si>
    <t>农药化肥</t>
  </si>
  <si>
    <t>000408</t>
  </si>
  <si>
    <t>藏格矿业</t>
  </si>
  <si>
    <t>000422</t>
  </si>
  <si>
    <t>湖北宜化</t>
  </si>
  <si>
    <t>000525</t>
  </si>
  <si>
    <t>ST红太阳</t>
  </si>
  <si>
    <t>000553</t>
  </si>
  <si>
    <t>安道麦A</t>
  </si>
  <si>
    <t>000731</t>
  </si>
  <si>
    <t>四川美丰</t>
  </si>
  <si>
    <t>000792</t>
  </si>
  <si>
    <t>盐湖股份</t>
  </si>
  <si>
    <t>000830</t>
  </si>
  <si>
    <t>鲁西化工</t>
  </si>
  <si>
    <t>000893</t>
  </si>
  <si>
    <t>亚钾国际</t>
  </si>
  <si>
    <t>000902</t>
  </si>
  <si>
    <t>新洋丰</t>
  </si>
  <si>
    <t>000912</t>
  </si>
  <si>
    <t>泸天化</t>
  </si>
  <si>
    <t>001231</t>
  </si>
  <si>
    <t>农心科技</t>
  </si>
  <si>
    <t>002004</t>
  </si>
  <si>
    <t>华邦健康</t>
  </si>
  <si>
    <t>002170</t>
  </si>
  <si>
    <t>芭田股份</t>
  </si>
  <si>
    <t>002215</t>
  </si>
  <si>
    <t>诺 普 信</t>
  </si>
  <si>
    <t>002258</t>
  </si>
  <si>
    <t>利尔化学</t>
  </si>
  <si>
    <t>002274</t>
  </si>
  <si>
    <t>华昌化工</t>
  </si>
  <si>
    <t>002391</t>
  </si>
  <si>
    <t>长青股份</t>
  </si>
  <si>
    <t>002470</t>
  </si>
  <si>
    <t>金正大</t>
  </si>
  <si>
    <t>002496</t>
  </si>
  <si>
    <t>辉丰股份</t>
  </si>
  <si>
    <t>002513</t>
  </si>
  <si>
    <t>蓝丰生化</t>
  </si>
  <si>
    <t>002538</t>
  </si>
  <si>
    <t>司尔特</t>
  </si>
  <si>
    <t>002539</t>
  </si>
  <si>
    <t>云图控股</t>
  </si>
  <si>
    <t>002545</t>
  </si>
  <si>
    <t>东方铁塔</t>
  </si>
  <si>
    <t>002556</t>
  </si>
  <si>
    <t>辉隆股份</t>
  </si>
  <si>
    <t>002588</t>
  </si>
  <si>
    <t>史丹利</t>
  </si>
  <si>
    <t>002734</t>
  </si>
  <si>
    <t>利民股份</t>
  </si>
  <si>
    <t>002749</t>
  </si>
  <si>
    <t>国光股份</t>
  </si>
  <si>
    <t>002942</t>
  </si>
  <si>
    <t>新农股份</t>
  </si>
  <si>
    <t>003042</t>
  </si>
  <si>
    <t>中农联合</t>
  </si>
  <si>
    <t>300261</t>
  </si>
  <si>
    <t>雅本化学</t>
  </si>
  <si>
    <t>300387</t>
  </si>
  <si>
    <t>富邦股份</t>
  </si>
  <si>
    <t>300505</t>
  </si>
  <si>
    <t>川金诺</t>
  </si>
  <si>
    <t>300575</t>
  </si>
  <si>
    <t>中旗股份</t>
  </si>
  <si>
    <t>300796</t>
  </si>
  <si>
    <t>贝斯美</t>
  </si>
  <si>
    <t>300804</t>
  </si>
  <si>
    <t>广康生化</t>
  </si>
  <si>
    <t>301035</t>
  </si>
  <si>
    <t>润丰股份</t>
  </si>
  <si>
    <t>600096</t>
  </si>
  <si>
    <t>云天化</t>
  </si>
  <si>
    <t>600141</t>
  </si>
  <si>
    <t>兴发集团</t>
  </si>
  <si>
    <t>600227</t>
  </si>
  <si>
    <t>赤天化</t>
  </si>
  <si>
    <t>600331</t>
  </si>
  <si>
    <t>宏达股份</t>
  </si>
  <si>
    <t>600389</t>
  </si>
  <si>
    <t>江山股份</t>
  </si>
  <si>
    <t>600423</t>
  </si>
  <si>
    <t>柳化股份</t>
  </si>
  <si>
    <t>600426</t>
  </si>
  <si>
    <t>华鲁恒升</t>
  </si>
  <si>
    <t>600470</t>
  </si>
  <si>
    <t>六国化工</t>
  </si>
  <si>
    <t>600486</t>
  </si>
  <si>
    <t>扬农化工</t>
  </si>
  <si>
    <t>600691</t>
  </si>
  <si>
    <t>阳煤化工</t>
  </si>
  <si>
    <t>600731</t>
  </si>
  <si>
    <t>湖南海利</t>
  </si>
  <si>
    <t>603086</t>
  </si>
  <si>
    <t>先达股份</t>
  </si>
  <si>
    <t>603360</t>
  </si>
  <si>
    <t>百傲化学</t>
  </si>
  <si>
    <t>603585</t>
  </si>
  <si>
    <t>苏利股份</t>
  </si>
  <si>
    <t>603599</t>
  </si>
  <si>
    <t>广信股份</t>
  </si>
  <si>
    <t>603639</t>
  </si>
  <si>
    <t>海利尔</t>
  </si>
  <si>
    <t>603810</t>
  </si>
  <si>
    <t>丰山集团</t>
  </si>
  <si>
    <t>603970</t>
  </si>
  <si>
    <t>中农立华</t>
  </si>
  <si>
    <t>605033</t>
  </si>
  <si>
    <t>美邦股份</t>
  </si>
  <si>
    <t>833819</t>
  </si>
  <si>
    <t>颖泰生物</t>
  </si>
  <si>
    <t>870866</t>
  </si>
  <si>
    <t>绿亨科技</t>
  </si>
  <si>
    <t>农业综合</t>
  </si>
  <si>
    <t>000019</t>
  </si>
  <si>
    <t>深粮控股</t>
  </si>
  <si>
    <t>000061</t>
  </si>
  <si>
    <t>农 产 品</t>
  </si>
  <si>
    <t>000638</t>
  </si>
  <si>
    <t>万方发展</t>
  </si>
  <si>
    <t>000735</t>
  </si>
  <si>
    <t>罗 牛 山</t>
  </si>
  <si>
    <t>000930</t>
  </si>
  <si>
    <t>中粮科技</t>
  </si>
  <si>
    <t>001201</t>
  </si>
  <si>
    <t>东瑞股份</t>
  </si>
  <si>
    <t>002124</t>
  </si>
  <si>
    <t>天邦食品</t>
  </si>
  <si>
    <t>002141</t>
  </si>
  <si>
    <t>贤丰控股</t>
  </si>
  <si>
    <t>002157</t>
  </si>
  <si>
    <t>*ST 正邦</t>
  </si>
  <si>
    <t>002234</t>
  </si>
  <si>
    <t>民和股份</t>
  </si>
  <si>
    <t>002299</t>
  </si>
  <si>
    <t>圣农发展</t>
  </si>
  <si>
    <t>002321</t>
  </si>
  <si>
    <t>华英农业</t>
  </si>
  <si>
    <t>002458</t>
  </si>
  <si>
    <t>益生股份</t>
  </si>
  <si>
    <t>002688</t>
  </si>
  <si>
    <t>金河生物</t>
  </si>
  <si>
    <t>002714</t>
  </si>
  <si>
    <t>牧原股份</t>
  </si>
  <si>
    <t>002746</t>
  </si>
  <si>
    <t>仙坛股份</t>
  </si>
  <si>
    <t>002868</t>
  </si>
  <si>
    <t>绿康生化</t>
  </si>
  <si>
    <t>002982</t>
  </si>
  <si>
    <t>湘佳股份</t>
  </si>
  <si>
    <t>300119</t>
  </si>
  <si>
    <t>瑞普生物</t>
  </si>
  <si>
    <t>300268</t>
  </si>
  <si>
    <t>*ST佳沃</t>
  </si>
  <si>
    <t>300313</t>
  </si>
  <si>
    <t>*ST天山</t>
  </si>
  <si>
    <t>300498</t>
  </si>
  <si>
    <t>300761</t>
  </si>
  <si>
    <t>立华股份</t>
  </si>
  <si>
    <t>300871</t>
  </si>
  <si>
    <t>回盛生物</t>
  </si>
  <si>
    <t>300967</t>
  </si>
  <si>
    <t>晓鸣股份</t>
  </si>
  <si>
    <t>600127</t>
  </si>
  <si>
    <t>金健米业</t>
  </si>
  <si>
    <t>600195</t>
  </si>
  <si>
    <t>中牧股份</t>
  </si>
  <si>
    <t>600201</t>
  </si>
  <si>
    <t>生物股份</t>
  </si>
  <si>
    <t>600251</t>
  </si>
  <si>
    <t>冠农股份</t>
  </si>
  <si>
    <t>600811</t>
  </si>
  <si>
    <t>东方集团</t>
  </si>
  <si>
    <t>600965</t>
  </si>
  <si>
    <t>福成股份</t>
  </si>
  <si>
    <t>600975</t>
  </si>
  <si>
    <t>新五丰</t>
  </si>
  <si>
    <t>603336</t>
  </si>
  <si>
    <t>宏辉果蔬</t>
  </si>
  <si>
    <t>603477</t>
  </si>
  <si>
    <t>巨星农牧</t>
  </si>
  <si>
    <t>603566</t>
  </si>
  <si>
    <t>普莱柯</t>
  </si>
  <si>
    <t>603717</t>
  </si>
  <si>
    <t>天域生态</t>
  </si>
  <si>
    <t>603718</t>
  </si>
  <si>
    <t>海利生物</t>
  </si>
  <si>
    <t>603739</t>
  </si>
  <si>
    <t>蔚蓝生物</t>
  </si>
  <si>
    <t>605296</t>
  </si>
  <si>
    <t>神农集团</t>
  </si>
  <si>
    <t>688098</t>
  </si>
  <si>
    <t>申联生物</t>
  </si>
  <si>
    <t>688526</t>
  </si>
  <si>
    <t>科前生物</t>
  </si>
  <si>
    <t>838275</t>
  </si>
  <si>
    <t>驱动力</t>
  </si>
  <si>
    <t>839729</t>
  </si>
  <si>
    <t>永顺生物</t>
  </si>
  <si>
    <t>农用机械</t>
  </si>
  <si>
    <t>000570</t>
  </si>
  <si>
    <t>苏常柴Ａ</t>
  </si>
  <si>
    <t>000816</t>
  </si>
  <si>
    <t>智慧农业</t>
  </si>
  <si>
    <t>002779</t>
  </si>
  <si>
    <t>中坚科技</t>
  </si>
  <si>
    <t>002890</t>
  </si>
  <si>
    <t>弘宇股份</t>
  </si>
  <si>
    <t>300022</t>
  </si>
  <si>
    <t>吉峰科技</t>
  </si>
  <si>
    <t>300879</t>
  </si>
  <si>
    <t>大叶股份</t>
  </si>
  <si>
    <t>301533</t>
  </si>
  <si>
    <t>威马农机</t>
  </si>
  <si>
    <t>601038</t>
  </si>
  <si>
    <t>一拖股份</t>
  </si>
  <si>
    <t>603029</t>
  </si>
  <si>
    <t>天鹅股份</t>
  </si>
  <si>
    <t>603789</t>
  </si>
  <si>
    <t>星光农机</t>
  </si>
  <si>
    <t>605259</t>
  </si>
  <si>
    <t>绿田机械</t>
  </si>
  <si>
    <t>872895</t>
  </si>
  <si>
    <t>花溪科技</t>
  </si>
  <si>
    <t>批发业</t>
  </si>
  <si>
    <t>000622</t>
  </si>
  <si>
    <t>恒立实业</t>
  </si>
  <si>
    <t>000652</t>
  </si>
  <si>
    <t>泰达股份</t>
  </si>
  <si>
    <t>001316</t>
  </si>
  <si>
    <t>润贝航科</t>
  </si>
  <si>
    <t>002999</t>
  </si>
  <si>
    <t>天禾股份</t>
  </si>
  <si>
    <t>603071</t>
  </si>
  <si>
    <t>物产环能</t>
  </si>
  <si>
    <t>啤酒</t>
  </si>
  <si>
    <t>000729</t>
  </si>
  <si>
    <t>燕京啤酒</t>
  </si>
  <si>
    <t>000752</t>
  </si>
  <si>
    <t>*ST西发</t>
  </si>
  <si>
    <t>000929</t>
  </si>
  <si>
    <t>兰州黄河</t>
  </si>
  <si>
    <t>001338</t>
  </si>
  <si>
    <t>永顺泰</t>
  </si>
  <si>
    <t>002461</t>
  </si>
  <si>
    <t>珠江啤酒</t>
  </si>
  <si>
    <t>600132</t>
  </si>
  <si>
    <t>重庆啤酒</t>
  </si>
  <si>
    <t>600573</t>
  </si>
  <si>
    <t>惠泉啤酒</t>
  </si>
  <si>
    <t>600600</t>
  </si>
  <si>
    <t>青岛啤酒</t>
  </si>
  <si>
    <t>普钢</t>
  </si>
  <si>
    <t>000655</t>
  </si>
  <si>
    <t>金岭矿业</t>
  </si>
  <si>
    <t>000709</t>
  </si>
  <si>
    <t>河钢股份</t>
  </si>
  <si>
    <t>000717</t>
  </si>
  <si>
    <t>中南股份</t>
  </si>
  <si>
    <t>000761</t>
  </si>
  <si>
    <t>本钢板材</t>
  </si>
  <si>
    <t>000898</t>
  </si>
  <si>
    <t>鞍钢股份</t>
  </si>
  <si>
    <t>000923</t>
  </si>
  <si>
    <t>河钢资源</t>
  </si>
  <si>
    <t>000932</t>
  </si>
  <si>
    <t>华菱钢铁</t>
  </si>
  <si>
    <t>000959</t>
  </si>
  <si>
    <t>首钢股份</t>
  </si>
  <si>
    <t>001203</t>
  </si>
  <si>
    <t>大中矿业</t>
  </si>
  <si>
    <t>002110</t>
  </si>
  <si>
    <t>三钢闽光</t>
  </si>
  <si>
    <t>600010</t>
  </si>
  <si>
    <t>包钢股份</t>
  </si>
  <si>
    <t>600019</t>
  </si>
  <si>
    <t>600022</t>
  </si>
  <si>
    <t>山东钢铁</t>
  </si>
  <si>
    <t>600126</t>
  </si>
  <si>
    <t>杭钢股份</t>
  </si>
  <si>
    <t>600231</t>
  </si>
  <si>
    <t>凌钢股份</t>
  </si>
  <si>
    <t>600282</t>
  </si>
  <si>
    <t>南钢股份</t>
  </si>
  <si>
    <t>600307</t>
  </si>
  <si>
    <t>酒钢宏兴</t>
  </si>
  <si>
    <t>600382</t>
  </si>
  <si>
    <t>广东明珠</t>
  </si>
  <si>
    <t>600569</t>
  </si>
  <si>
    <t>安阳钢铁</t>
  </si>
  <si>
    <t>600581</t>
  </si>
  <si>
    <t>八一钢铁</t>
  </si>
  <si>
    <t>600782</t>
  </si>
  <si>
    <t>新钢股份</t>
  </si>
  <si>
    <t>600808</t>
  </si>
  <si>
    <t>马钢股份</t>
  </si>
  <si>
    <t>601003</t>
  </si>
  <si>
    <t>柳钢股份</t>
  </si>
  <si>
    <t>601005</t>
  </si>
  <si>
    <t>重庆钢铁</t>
  </si>
  <si>
    <t>601121</t>
  </si>
  <si>
    <t>宝地矿业</t>
  </si>
  <si>
    <t>601969</t>
  </si>
  <si>
    <t>海南矿业</t>
  </si>
  <si>
    <t>其他建材</t>
  </si>
  <si>
    <t>000619</t>
  </si>
  <si>
    <t>海螺新材</t>
  </si>
  <si>
    <t>000722</t>
  </si>
  <si>
    <t>湖南发展</t>
  </si>
  <si>
    <t>000786</t>
  </si>
  <si>
    <t>北新建材</t>
  </si>
  <si>
    <t>001212</t>
  </si>
  <si>
    <t>中旗新材</t>
  </si>
  <si>
    <t>001296</t>
  </si>
  <si>
    <t>长江材料</t>
  </si>
  <si>
    <t>002043</t>
  </si>
  <si>
    <t>兔 宝 宝</t>
  </si>
  <si>
    <t>002066</t>
  </si>
  <si>
    <t>瑞泰科技</t>
  </si>
  <si>
    <t>002205</t>
  </si>
  <si>
    <t>国统股份</t>
  </si>
  <si>
    <t>002225</t>
  </si>
  <si>
    <t>濮耐股份</t>
  </si>
  <si>
    <t>002247</t>
  </si>
  <si>
    <t>聚力文化</t>
  </si>
  <si>
    <t>002271</t>
  </si>
  <si>
    <t>东方雨虹</t>
  </si>
  <si>
    <t>002333</t>
  </si>
  <si>
    <t>罗普斯金</t>
  </si>
  <si>
    <t>002372</t>
  </si>
  <si>
    <t>伟星新材</t>
  </si>
  <si>
    <t>002377</t>
  </si>
  <si>
    <t>国创高新</t>
  </si>
  <si>
    <t>002392</t>
  </si>
  <si>
    <t>北京利尔</t>
  </si>
  <si>
    <t>002398</t>
  </si>
  <si>
    <t>垒知集团</t>
  </si>
  <si>
    <t>002596</t>
  </si>
  <si>
    <t>海南瑞泽</t>
  </si>
  <si>
    <t>002652</t>
  </si>
  <si>
    <t>扬子新材</t>
  </si>
  <si>
    <t>002718</t>
  </si>
  <si>
    <t>友邦吊顶</t>
  </si>
  <si>
    <t>002742</t>
  </si>
  <si>
    <t>ST三圣</t>
  </si>
  <si>
    <t>002785</t>
  </si>
  <si>
    <t>万里石</t>
  </si>
  <si>
    <t>002791</t>
  </si>
  <si>
    <t>坚朗五金</t>
  </si>
  <si>
    <t>300163</t>
  </si>
  <si>
    <t>先锋新材</t>
  </si>
  <si>
    <t>300374</t>
  </si>
  <si>
    <t>中铁装配</t>
  </si>
  <si>
    <t>300715</t>
  </si>
  <si>
    <t>凯伦股份</t>
  </si>
  <si>
    <t>300737</t>
  </si>
  <si>
    <t>科顺股份</t>
  </si>
  <si>
    <t>300986</t>
  </si>
  <si>
    <t>志特新材</t>
  </si>
  <si>
    <t>301010</t>
  </si>
  <si>
    <t>晶雪节能</t>
  </si>
  <si>
    <t>301429</t>
  </si>
  <si>
    <t>森泰股份</t>
  </si>
  <si>
    <t>600321</t>
  </si>
  <si>
    <t>正源股份</t>
  </si>
  <si>
    <t>603969</t>
  </si>
  <si>
    <t>银龙股份</t>
  </si>
  <si>
    <t>605318</t>
  </si>
  <si>
    <t>法狮龙</t>
  </si>
  <si>
    <t>688119</t>
  </si>
  <si>
    <t>中钢洛耐</t>
  </si>
  <si>
    <t>833580</t>
  </si>
  <si>
    <t>科创新材</t>
  </si>
  <si>
    <t>836149</t>
  </si>
  <si>
    <t>旭杰科技</t>
  </si>
  <si>
    <t>839792</t>
  </si>
  <si>
    <t>东和新材</t>
  </si>
  <si>
    <t>其他商业</t>
  </si>
  <si>
    <t>000007</t>
  </si>
  <si>
    <t>*ST全新</t>
  </si>
  <si>
    <t>000829</t>
  </si>
  <si>
    <t>天音控股</t>
  </si>
  <si>
    <t>000861</t>
  </si>
  <si>
    <t>海印股份</t>
  </si>
  <si>
    <t>000882</t>
  </si>
  <si>
    <t>华联股份</t>
  </si>
  <si>
    <t>002177</t>
  </si>
  <si>
    <t>御银股份</t>
  </si>
  <si>
    <t>002356</t>
  </si>
  <si>
    <t>赫美集团</t>
  </si>
  <si>
    <t>002818</t>
  </si>
  <si>
    <t>富森美</t>
  </si>
  <si>
    <t>300622</t>
  </si>
  <si>
    <t>博士眼镜</t>
  </si>
  <si>
    <t>300755</t>
  </si>
  <si>
    <t>华致酒行</t>
  </si>
  <si>
    <t>301078</t>
  </si>
  <si>
    <t>孩子王</t>
  </si>
  <si>
    <t>601828</t>
  </si>
  <si>
    <t>美凯龙</t>
  </si>
  <si>
    <t>605136</t>
  </si>
  <si>
    <t>丽人丽妆</t>
  </si>
  <si>
    <t>汽车服务</t>
  </si>
  <si>
    <t>000025</t>
  </si>
  <si>
    <t>特 力Ａ</t>
  </si>
  <si>
    <t>000753</t>
  </si>
  <si>
    <t>漳州发展</t>
  </si>
  <si>
    <t>000757</t>
  </si>
  <si>
    <t>浩物股份</t>
  </si>
  <si>
    <t>000996</t>
  </si>
  <si>
    <t>*ST中期</t>
  </si>
  <si>
    <t>002758</t>
  </si>
  <si>
    <t>浙农股份</t>
  </si>
  <si>
    <t>300100</t>
  </si>
  <si>
    <t>双林股份</t>
  </si>
  <si>
    <t>300825</t>
  </si>
  <si>
    <t>阿尔特</t>
  </si>
  <si>
    <t>301215</t>
  </si>
  <si>
    <t>中汽股份</t>
  </si>
  <si>
    <t>600297</t>
  </si>
  <si>
    <t>广汇汽车</t>
  </si>
  <si>
    <t>600335</t>
  </si>
  <si>
    <t>国机汽车</t>
  </si>
  <si>
    <t>600386</t>
  </si>
  <si>
    <t>北巴传媒</t>
  </si>
  <si>
    <t>600653</t>
  </si>
  <si>
    <t>申华控股</t>
  </si>
  <si>
    <t>600822</t>
  </si>
  <si>
    <t>上海物贸</t>
  </si>
  <si>
    <t>601965</t>
  </si>
  <si>
    <t>中国汽研</t>
  </si>
  <si>
    <t>603377</t>
  </si>
  <si>
    <t>东方时尚</t>
  </si>
  <si>
    <t>838030</t>
  </si>
  <si>
    <t>德众汽车</t>
  </si>
  <si>
    <t>汽车配件</t>
  </si>
  <si>
    <t>000030</t>
  </si>
  <si>
    <t>富奥股份</t>
  </si>
  <si>
    <t>000338</t>
  </si>
  <si>
    <t>潍柴动力</t>
  </si>
  <si>
    <t>000559</t>
  </si>
  <si>
    <t>万向钱潮</t>
  </si>
  <si>
    <t>000581</t>
  </si>
  <si>
    <t>威孚高科</t>
  </si>
  <si>
    <t>000589</t>
  </si>
  <si>
    <t>贵州轮胎</t>
  </si>
  <si>
    <t>000599</t>
  </si>
  <si>
    <t>青岛双星</t>
  </si>
  <si>
    <t>000678</t>
  </si>
  <si>
    <t>襄阳轴承</t>
  </si>
  <si>
    <t>000700</t>
  </si>
  <si>
    <t>模塑科技</t>
  </si>
  <si>
    <t>000887</t>
  </si>
  <si>
    <t>中鼎股份</t>
  </si>
  <si>
    <t>000901</t>
  </si>
  <si>
    <t>航天科技</t>
  </si>
  <si>
    <t>000903</t>
  </si>
  <si>
    <t>云内动力</t>
  </si>
  <si>
    <t>000981</t>
  </si>
  <si>
    <t>山子股份</t>
  </si>
  <si>
    <t>001260</t>
  </si>
  <si>
    <t>坤泰股份</t>
  </si>
  <si>
    <t>001278</t>
  </si>
  <si>
    <t>一彬科技</t>
  </si>
  <si>
    <t>001282</t>
  </si>
  <si>
    <t>三联锻造</t>
  </si>
  <si>
    <t>001311</t>
  </si>
  <si>
    <t>多利科技</t>
  </si>
  <si>
    <t>001319</t>
  </si>
  <si>
    <t>铭科精技</t>
  </si>
  <si>
    <t>001380</t>
  </si>
  <si>
    <t>华纬科技</t>
  </si>
  <si>
    <t>002031</t>
  </si>
  <si>
    <t>巨轮智能</t>
  </si>
  <si>
    <t>002048</t>
  </si>
  <si>
    <t>宁波华翔</t>
  </si>
  <si>
    <t>002085</t>
  </si>
  <si>
    <t>万丰奥威</t>
  </si>
  <si>
    <t>002101</t>
  </si>
  <si>
    <t>广东鸿图</t>
  </si>
  <si>
    <t>002126</t>
  </si>
  <si>
    <t>银轮股份</t>
  </si>
  <si>
    <t>002190</t>
  </si>
  <si>
    <t>成飞集成</t>
  </si>
  <si>
    <t>002239</t>
  </si>
  <si>
    <t>奥特佳</t>
  </si>
  <si>
    <t>002283</t>
  </si>
  <si>
    <t>天润工业</t>
  </si>
  <si>
    <t>002284</t>
  </si>
  <si>
    <t>亚太股份</t>
  </si>
  <si>
    <t>002328</t>
  </si>
  <si>
    <t>新朋股份</t>
  </si>
  <si>
    <t>002355</t>
  </si>
  <si>
    <t>兴民智通</t>
  </si>
  <si>
    <t>002363</t>
  </si>
  <si>
    <t>隆基机械</t>
  </si>
  <si>
    <t>002406</t>
  </si>
  <si>
    <t>远东传动</t>
  </si>
  <si>
    <t>002434</t>
  </si>
  <si>
    <t>万里扬</t>
  </si>
  <si>
    <t>002448</t>
  </si>
  <si>
    <t>中原内配</t>
  </si>
  <si>
    <t>002454</t>
  </si>
  <si>
    <t>松芝股份</t>
  </si>
  <si>
    <t>002472</t>
  </si>
  <si>
    <t>双环传动</t>
  </si>
  <si>
    <t>002488</t>
  </si>
  <si>
    <t>金固股份</t>
  </si>
  <si>
    <t>002510</t>
  </si>
  <si>
    <t>天汽模</t>
  </si>
  <si>
    <t>002516</t>
  </si>
  <si>
    <t>旷达科技</t>
  </si>
  <si>
    <t>002536</t>
  </si>
  <si>
    <t>飞龙股份</t>
  </si>
  <si>
    <t>002537</t>
  </si>
  <si>
    <t>海联金汇</t>
  </si>
  <si>
    <t>002553</t>
  </si>
  <si>
    <t>南方精工</t>
  </si>
  <si>
    <t>002590</t>
  </si>
  <si>
    <t>万安科技</t>
  </si>
  <si>
    <t>002592</t>
  </si>
  <si>
    <t>ST八菱</t>
  </si>
  <si>
    <t>002662</t>
  </si>
  <si>
    <t>京威股份</t>
  </si>
  <si>
    <t>002664</t>
  </si>
  <si>
    <t>信质集团</t>
  </si>
  <si>
    <t>002708</t>
  </si>
  <si>
    <t>光洋股份</t>
  </si>
  <si>
    <t>002715</t>
  </si>
  <si>
    <t>登云股份</t>
  </si>
  <si>
    <t>002725</t>
  </si>
  <si>
    <t>跃岭股份</t>
  </si>
  <si>
    <t>002766</t>
  </si>
  <si>
    <t>索菱股份</t>
  </si>
  <si>
    <t>002813</t>
  </si>
  <si>
    <t>路畅科技</t>
  </si>
  <si>
    <t>002863</t>
  </si>
  <si>
    <t>今飞凯达</t>
  </si>
  <si>
    <t>002870</t>
  </si>
  <si>
    <t>香山股份</t>
  </si>
  <si>
    <t>002906</t>
  </si>
  <si>
    <t>华阳集团</t>
  </si>
  <si>
    <t>002920</t>
  </si>
  <si>
    <t>德赛西威</t>
  </si>
  <si>
    <t>002921</t>
  </si>
  <si>
    <t>联诚精密</t>
  </si>
  <si>
    <t>002965</t>
  </si>
  <si>
    <t>祥鑫科技</t>
  </si>
  <si>
    <t>002976</t>
  </si>
  <si>
    <t>瑞玛精密</t>
  </si>
  <si>
    <t>002984</t>
  </si>
  <si>
    <t>森麒麟</t>
  </si>
  <si>
    <t>003033</t>
  </si>
  <si>
    <t>征和工业</t>
  </si>
  <si>
    <t>300176</t>
  </si>
  <si>
    <t>派生科技</t>
  </si>
  <si>
    <t>300237</t>
  </si>
  <si>
    <t>美晨生态</t>
  </si>
  <si>
    <t>300258</t>
  </si>
  <si>
    <t>精锻科技</t>
  </si>
  <si>
    <t>300304</t>
  </si>
  <si>
    <t>云意电气</t>
  </si>
  <si>
    <t>300375</t>
  </si>
  <si>
    <t>鹏翎股份</t>
  </si>
  <si>
    <t>300428</t>
  </si>
  <si>
    <t>立中集团</t>
  </si>
  <si>
    <t>300432</t>
  </si>
  <si>
    <t>富临精工</t>
  </si>
  <si>
    <t>300473</t>
  </si>
  <si>
    <t>德尔股份</t>
  </si>
  <si>
    <t>300507</t>
  </si>
  <si>
    <t>苏奥传感</t>
  </si>
  <si>
    <t>300547</t>
  </si>
  <si>
    <t>川环科技</t>
  </si>
  <si>
    <t>300580</t>
  </si>
  <si>
    <t>贝斯特</t>
  </si>
  <si>
    <t>300585</t>
  </si>
  <si>
    <t>奥联电子</t>
  </si>
  <si>
    <t>300611</t>
  </si>
  <si>
    <t>美力科技</t>
  </si>
  <si>
    <t>300643</t>
  </si>
  <si>
    <t>万通智控</t>
  </si>
  <si>
    <t>300652</t>
  </si>
  <si>
    <t>雷迪克</t>
  </si>
  <si>
    <t>300680</t>
  </si>
  <si>
    <t>隆盛科技</t>
  </si>
  <si>
    <t>300681</t>
  </si>
  <si>
    <t>英搏尔</t>
  </si>
  <si>
    <t>300694</t>
  </si>
  <si>
    <t>蠡湖股份</t>
  </si>
  <si>
    <t>300695</t>
  </si>
  <si>
    <t>兆丰股份</t>
  </si>
  <si>
    <t>300733</t>
  </si>
  <si>
    <t>西菱动力</t>
  </si>
  <si>
    <t>300742</t>
  </si>
  <si>
    <t>*ST越博</t>
  </si>
  <si>
    <t>300745</t>
  </si>
  <si>
    <t>欣锐科技</t>
  </si>
  <si>
    <t>300863</t>
  </si>
  <si>
    <t>卡倍亿</t>
  </si>
  <si>
    <t>300893</t>
  </si>
  <si>
    <t>松原股份</t>
  </si>
  <si>
    <t>300926</t>
  </si>
  <si>
    <t>博俊科技</t>
  </si>
  <si>
    <t>300928</t>
  </si>
  <si>
    <t>华安鑫创</t>
  </si>
  <si>
    <t>300969</t>
  </si>
  <si>
    <t>恒帅股份</t>
  </si>
  <si>
    <t>300978</t>
  </si>
  <si>
    <t>东箭科技</t>
  </si>
  <si>
    <t>300985</t>
  </si>
  <si>
    <t>致远新能</t>
  </si>
  <si>
    <t>301000</t>
  </si>
  <si>
    <t>肇民科技</t>
  </si>
  <si>
    <t>301005</t>
  </si>
  <si>
    <t>超捷股份</t>
  </si>
  <si>
    <t>301007</t>
  </si>
  <si>
    <t>德迈仕</t>
  </si>
  <si>
    <t>301072</t>
  </si>
  <si>
    <t>中捷精工</t>
  </si>
  <si>
    <t>301119</t>
  </si>
  <si>
    <t>正强股份</t>
  </si>
  <si>
    <t>301133</t>
  </si>
  <si>
    <t>金钟股份</t>
  </si>
  <si>
    <t>301170</t>
  </si>
  <si>
    <t>锡南科技</t>
  </si>
  <si>
    <t>301181</t>
  </si>
  <si>
    <t>标榜股份</t>
  </si>
  <si>
    <t>301192</t>
  </si>
  <si>
    <t>泰祥股份</t>
  </si>
  <si>
    <t>301225</t>
  </si>
  <si>
    <t>恒勃股份</t>
  </si>
  <si>
    <t>301229</t>
  </si>
  <si>
    <t>纽泰格</t>
  </si>
  <si>
    <t>301233</t>
  </si>
  <si>
    <t>盛帮股份</t>
  </si>
  <si>
    <t>301298</t>
  </si>
  <si>
    <t>东利机械</t>
  </si>
  <si>
    <t>301310</t>
  </si>
  <si>
    <t>鑫宏业</t>
  </si>
  <si>
    <t>301397</t>
  </si>
  <si>
    <t>溯联股份</t>
  </si>
  <si>
    <t>301398</t>
  </si>
  <si>
    <t>星源卓镁</t>
  </si>
  <si>
    <t>301488</t>
  </si>
  <si>
    <t>豪恩汽电</t>
  </si>
  <si>
    <t>301499</t>
  </si>
  <si>
    <t>维科精密</t>
  </si>
  <si>
    <t>301529</t>
  </si>
  <si>
    <t>福赛科技</t>
  </si>
  <si>
    <t>301550</t>
  </si>
  <si>
    <t>斯菱股份</t>
  </si>
  <si>
    <t>430418</t>
  </si>
  <si>
    <t>苏轴股份</t>
  </si>
  <si>
    <t>600081</t>
  </si>
  <si>
    <t>东风科技</t>
  </si>
  <si>
    <t>600148</t>
  </si>
  <si>
    <t>长春一东</t>
  </si>
  <si>
    <t>600151</t>
  </si>
  <si>
    <t>航天机电</t>
  </si>
  <si>
    <t>600178</t>
  </si>
  <si>
    <t>东安动力</t>
  </si>
  <si>
    <t>600182</t>
  </si>
  <si>
    <t>S佳通</t>
  </si>
  <si>
    <t>600218</t>
  </si>
  <si>
    <t>全柴动力</t>
  </si>
  <si>
    <t>600469</t>
  </si>
  <si>
    <t>风神股份</t>
  </si>
  <si>
    <t>600480</t>
  </si>
  <si>
    <t>凌云股份</t>
  </si>
  <si>
    <t>600501</t>
  </si>
  <si>
    <t>航天晨光</t>
  </si>
  <si>
    <t>600523</t>
  </si>
  <si>
    <t>贵航股份</t>
  </si>
  <si>
    <t>600609</t>
  </si>
  <si>
    <t>金杯汽车</t>
  </si>
  <si>
    <t>600626</t>
  </si>
  <si>
    <t>申达股份</t>
  </si>
  <si>
    <t>600660</t>
  </si>
  <si>
    <t>福耀玻璃</t>
  </si>
  <si>
    <t>600676</t>
  </si>
  <si>
    <t>交运股份</t>
  </si>
  <si>
    <t>600698</t>
  </si>
  <si>
    <t>湖南天雁</t>
  </si>
  <si>
    <t>600699</t>
  </si>
  <si>
    <t>均胜电子</t>
  </si>
  <si>
    <t>600741</t>
  </si>
  <si>
    <t>华域汽车</t>
  </si>
  <si>
    <t>600742</t>
  </si>
  <si>
    <t>一汽富维</t>
  </si>
  <si>
    <t>600841</t>
  </si>
  <si>
    <t>动力新科</t>
  </si>
  <si>
    <t>600933</t>
  </si>
  <si>
    <t>爱柯迪</t>
  </si>
  <si>
    <t>600960</t>
  </si>
  <si>
    <t>渤海汽车</t>
  </si>
  <si>
    <t>601058</t>
  </si>
  <si>
    <t>赛轮轮胎</t>
  </si>
  <si>
    <t>601163</t>
  </si>
  <si>
    <t>三角轮胎</t>
  </si>
  <si>
    <t>601279</t>
  </si>
  <si>
    <t>英利汽车</t>
  </si>
  <si>
    <t>601500</t>
  </si>
  <si>
    <t>通用股份</t>
  </si>
  <si>
    <t>601689</t>
  </si>
  <si>
    <t>拓普集团</t>
  </si>
  <si>
    <t>601799</t>
  </si>
  <si>
    <t>星宇股份</t>
  </si>
  <si>
    <t>601966</t>
  </si>
  <si>
    <t>玲珑轮胎</t>
  </si>
  <si>
    <t>603006</t>
  </si>
  <si>
    <t>联明股份</t>
  </si>
  <si>
    <t>603009</t>
  </si>
  <si>
    <t>北特科技</t>
  </si>
  <si>
    <t>603013</t>
  </si>
  <si>
    <t>亚普股份</t>
  </si>
  <si>
    <t>603023</t>
  </si>
  <si>
    <t>威帝股份</t>
  </si>
  <si>
    <t>603035</t>
  </si>
  <si>
    <t>常熟汽饰</t>
  </si>
  <si>
    <t>603037</t>
  </si>
  <si>
    <t>凯众股份</t>
  </si>
  <si>
    <t>603040</t>
  </si>
  <si>
    <t>新坐标</t>
  </si>
  <si>
    <t>603048</t>
  </si>
  <si>
    <t>浙江黎明</t>
  </si>
  <si>
    <t>603085</t>
  </si>
  <si>
    <t>天成自控</t>
  </si>
  <si>
    <t>603089</t>
  </si>
  <si>
    <t>正裕工业</t>
  </si>
  <si>
    <t>603119</t>
  </si>
  <si>
    <t>浙江荣泰</t>
  </si>
  <si>
    <t>603121</t>
  </si>
  <si>
    <t>华培动力</t>
  </si>
  <si>
    <t>603158</t>
  </si>
  <si>
    <t>腾龙股份</t>
  </si>
  <si>
    <t>603161</t>
  </si>
  <si>
    <t>科华控股</t>
  </si>
  <si>
    <t>603166</t>
  </si>
  <si>
    <t>福达股份</t>
  </si>
  <si>
    <t>603178</t>
  </si>
  <si>
    <t>圣龙股份</t>
  </si>
  <si>
    <t>603179</t>
  </si>
  <si>
    <t>新泉股份</t>
  </si>
  <si>
    <t>603190</t>
  </si>
  <si>
    <t>亚通精工</t>
  </si>
  <si>
    <t>603197</t>
  </si>
  <si>
    <t>保隆科技</t>
  </si>
  <si>
    <t>603201</t>
  </si>
  <si>
    <t>常润股份</t>
  </si>
  <si>
    <t>603211</t>
  </si>
  <si>
    <t>晋拓股份</t>
  </si>
  <si>
    <t>603239</t>
  </si>
  <si>
    <t>浙江仙通</t>
  </si>
  <si>
    <t>603266</t>
  </si>
  <si>
    <t>天龙股份</t>
  </si>
  <si>
    <t>603286</t>
  </si>
  <si>
    <t>日盈电子</t>
  </si>
  <si>
    <t>603305</t>
  </si>
  <si>
    <t>旭升集团</t>
  </si>
  <si>
    <t>603306</t>
  </si>
  <si>
    <t>华懋科技</t>
  </si>
  <si>
    <t>603319</t>
  </si>
  <si>
    <t>湘油泵</t>
  </si>
  <si>
    <t>603335</t>
  </si>
  <si>
    <t>迪生力</t>
  </si>
  <si>
    <t>603348</t>
  </si>
  <si>
    <t>文灿股份</t>
  </si>
  <si>
    <t>603358</t>
  </si>
  <si>
    <t>华达科技</t>
  </si>
  <si>
    <t>603390</t>
  </si>
  <si>
    <t>通达电气</t>
  </si>
  <si>
    <t>603586</t>
  </si>
  <si>
    <t>金麒麟</t>
  </si>
  <si>
    <t>603596</t>
  </si>
  <si>
    <t>伯特利</t>
  </si>
  <si>
    <t>603633</t>
  </si>
  <si>
    <t>徕木股份</t>
  </si>
  <si>
    <t>603655</t>
  </si>
  <si>
    <t>朗博科技</t>
  </si>
  <si>
    <t>603701</t>
  </si>
  <si>
    <t>德宏股份</t>
  </si>
  <si>
    <t>603730</t>
  </si>
  <si>
    <t>岱美股份</t>
  </si>
  <si>
    <t>603758</t>
  </si>
  <si>
    <t>秦安股份</t>
  </si>
  <si>
    <t>603767</t>
  </si>
  <si>
    <t>603768</t>
  </si>
  <si>
    <t>常青股份</t>
  </si>
  <si>
    <t>603786</t>
  </si>
  <si>
    <t>科博达</t>
  </si>
  <si>
    <t>603788</t>
  </si>
  <si>
    <t>宁波高发</t>
  </si>
  <si>
    <t>603809</t>
  </si>
  <si>
    <t>豪能股份</t>
  </si>
  <si>
    <t>603917</t>
  </si>
  <si>
    <t>合力科技</t>
  </si>
  <si>
    <t>603922</t>
  </si>
  <si>
    <t>金鸿顺</t>
  </si>
  <si>
    <t>603926</t>
  </si>
  <si>
    <t>铁流股份</t>
  </si>
  <si>
    <t>603949</t>
  </si>
  <si>
    <t>雪龙集团</t>
  </si>
  <si>
    <t>603950</t>
  </si>
  <si>
    <t>长源东谷</t>
  </si>
  <si>
    <t>603960</t>
  </si>
  <si>
    <t>克来机电</t>
  </si>
  <si>
    <t>603982</t>
  </si>
  <si>
    <t>泉峰汽车</t>
  </si>
  <si>
    <t>603997</t>
  </si>
  <si>
    <t>继峰股份</t>
  </si>
  <si>
    <t>605005</t>
  </si>
  <si>
    <t>合兴股份</t>
  </si>
  <si>
    <t>605018</t>
  </si>
  <si>
    <t>长华集团</t>
  </si>
  <si>
    <t>605068</t>
  </si>
  <si>
    <t>明新旭腾</t>
  </si>
  <si>
    <t>605088</t>
  </si>
  <si>
    <t>冠盛股份</t>
  </si>
  <si>
    <t>605128</t>
  </si>
  <si>
    <t>上海沿浦</t>
  </si>
  <si>
    <t>605133</t>
  </si>
  <si>
    <t>嵘泰股份</t>
  </si>
  <si>
    <t>605151</t>
  </si>
  <si>
    <t>西上海</t>
  </si>
  <si>
    <t>605228</t>
  </si>
  <si>
    <t>神通科技</t>
  </si>
  <si>
    <t>605255</t>
  </si>
  <si>
    <t>天普股份</t>
  </si>
  <si>
    <t>605319</t>
  </si>
  <si>
    <t>无锡振华</t>
  </si>
  <si>
    <t>605333</t>
  </si>
  <si>
    <t>沪光股份</t>
  </si>
  <si>
    <t>688280</t>
  </si>
  <si>
    <t>精进电动-UW</t>
  </si>
  <si>
    <t>688326</t>
  </si>
  <si>
    <t>经纬恒润-W</t>
  </si>
  <si>
    <t>688339</t>
  </si>
  <si>
    <t>亿华通-U</t>
  </si>
  <si>
    <t>688533</t>
  </si>
  <si>
    <t>上声电子</t>
  </si>
  <si>
    <t>688612</t>
  </si>
  <si>
    <t>威迈斯</t>
  </si>
  <si>
    <t>688667</t>
  </si>
  <si>
    <t>菱电电控</t>
  </si>
  <si>
    <t>830896</t>
  </si>
  <si>
    <t>旺成科技</t>
  </si>
  <si>
    <t>831195</t>
  </si>
  <si>
    <t>三祥科技</t>
  </si>
  <si>
    <t>831278</t>
  </si>
  <si>
    <t>泰德股份</t>
  </si>
  <si>
    <t>831906</t>
  </si>
  <si>
    <t>舜宇精工</t>
  </si>
  <si>
    <t>832000</t>
  </si>
  <si>
    <t>安徽凤凰</t>
  </si>
  <si>
    <t>832978</t>
  </si>
  <si>
    <t>开特股份</t>
  </si>
  <si>
    <t>833454</t>
  </si>
  <si>
    <t>同心传动</t>
  </si>
  <si>
    <t>833533</t>
  </si>
  <si>
    <t>骏创科技</t>
  </si>
  <si>
    <t>836221</t>
  </si>
  <si>
    <t>易实精密</t>
  </si>
  <si>
    <t>836270</t>
  </si>
  <si>
    <t>天铭科技</t>
  </si>
  <si>
    <t>837242</t>
  </si>
  <si>
    <t>建邦科技</t>
  </si>
  <si>
    <t>837663</t>
  </si>
  <si>
    <t>明阳科技</t>
  </si>
  <si>
    <t>838171</t>
  </si>
  <si>
    <t>邦德股份</t>
  </si>
  <si>
    <t>838837</t>
  </si>
  <si>
    <t>华原股份</t>
  </si>
  <si>
    <t>839946</t>
  </si>
  <si>
    <t>华阳变速</t>
  </si>
  <si>
    <t>870436</t>
  </si>
  <si>
    <t>大地电气</t>
  </si>
  <si>
    <t>汽车整车</t>
  </si>
  <si>
    <t>000550</t>
  </si>
  <si>
    <t>江铃汽车</t>
  </si>
  <si>
    <t>000572</t>
  </si>
  <si>
    <t>海马汽车</t>
  </si>
  <si>
    <t>000625</t>
  </si>
  <si>
    <t>长安汽车</t>
  </si>
  <si>
    <t>000800</t>
  </si>
  <si>
    <t>一汽解放</t>
  </si>
  <si>
    <t>000868</t>
  </si>
  <si>
    <t>安凯客车</t>
  </si>
  <si>
    <t>000951</t>
  </si>
  <si>
    <t>中国重汽</t>
  </si>
  <si>
    <t>000957</t>
  </si>
  <si>
    <t>中通客车</t>
  </si>
  <si>
    <t>301039</t>
  </si>
  <si>
    <t>中集车辆</t>
  </si>
  <si>
    <t>600006</t>
  </si>
  <si>
    <t>600066</t>
  </si>
  <si>
    <t>宇通客车</t>
  </si>
  <si>
    <t>600099</t>
  </si>
  <si>
    <t>林海股份</t>
  </si>
  <si>
    <t>600104</t>
  </si>
  <si>
    <t>600166</t>
  </si>
  <si>
    <t>福田汽车</t>
  </si>
  <si>
    <t>600213</t>
  </si>
  <si>
    <t>亚星客车</t>
  </si>
  <si>
    <t>600303</t>
  </si>
  <si>
    <t>ST曙光</t>
  </si>
  <si>
    <t>600375</t>
  </si>
  <si>
    <t>汉马科技</t>
  </si>
  <si>
    <t>600418</t>
  </si>
  <si>
    <t>江淮汽车</t>
  </si>
  <si>
    <t>600686</t>
  </si>
  <si>
    <t>金龙汽车</t>
  </si>
  <si>
    <t>600733</t>
  </si>
  <si>
    <t>北汽蓝谷</t>
  </si>
  <si>
    <t>601127</t>
  </si>
  <si>
    <t>赛力斯</t>
  </si>
  <si>
    <t>601238</t>
  </si>
  <si>
    <t>广汽集团</t>
  </si>
  <si>
    <t>601633</t>
  </si>
  <si>
    <t>铅锌</t>
  </si>
  <si>
    <t>000060</t>
  </si>
  <si>
    <t>中金岭南</t>
  </si>
  <si>
    <t>000426</t>
  </si>
  <si>
    <t>兴业银锡</t>
  </si>
  <si>
    <t>000603</t>
  </si>
  <si>
    <t>盛达资源</t>
  </si>
  <si>
    <t>000688</t>
  </si>
  <si>
    <t>国城矿业</t>
  </si>
  <si>
    <t>000751</t>
  </si>
  <si>
    <t>锌业股份</t>
  </si>
  <si>
    <t>000758</t>
  </si>
  <si>
    <t>中色股份</t>
  </si>
  <si>
    <t>002114</t>
  </si>
  <si>
    <t>罗平锌电</t>
  </si>
  <si>
    <t>600338</t>
  </si>
  <si>
    <t>西藏珠峰</t>
  </si>
  <si>
    <t>600497</t>
  </si>
  <si>
    <t>驰宏锌锗</t>
  </si>
  <si>
    <t>600531</t>
  </si>
  <si>
    <t>豫光金铅</t>
  </si>
  <si>
    <t>600961</t>
  </si>
  <si>
    <t>株冶集团</t>
  </si>
  <si>
    <t>601020</t>
  </si>
  <si>
    <t>华钰矿业</t>
  </si>
  <si>
    <t>603132</t>
  </si>
  <si>
    <t>金徽股份</t>
  </si>
  <si>
    <t>871634</t>
  </si>
  <si>
    <t>新威凌</t>
  </si>
  <si>
    <t>轻工机械</t>
  </si>
  <si>
    <t>001256</t>
  </si>
  <si>
    <t>炜冈科技</t>
  </si>
  <si>
    <t>002209</t>
  </si>
  <si>
    <t>达 意 隆</t>
  </si>
  <si>
    <t>002444</t>
  </si>
  <si>
    <t>巨星科技</t>
  </si>
  <si>
    <t>002611</t>
  </si>
  <si>
    <t>东方精工</t>
  </si>
  <si>
    <t>300126</t>
  </si>
  <si>
    <t>锐奇股份</t>
  </si>
  <si>
    <t>300173</t>
  </si>
  <si>
    <t>福能东方</t>
  </si>
  <si>
    <t>300195</t>
  </si>
  <si>
    <t>长荣股份</t>
  </si>
  <si>
    <t>区域地产</t>
  </si>
  <si>
    <t>000006</t>
  </si>
  <si>
    <t>深振业Ａ</t>
  </si>
  <si>
    <t>000011</t>
  </si>
  <si>
    <t>深物业A</t>
  </si>
  <si>
    <t>000029</t>
  </si>
  <si>
    <t>深深房Ａ</t>
  </si>
  <si>
    <t>000048</t>
  </si>
  <si>
    <t>京基智农</t>
  </si>
  <si>
    <t>000514</t>
  </si>
  <si>
    <t>渝 开 发</t>
  </si>
  <si>
    <t>000517</t>
  </si>
  <si>
    <t>荣安地产</t>
  </si>
  <si>
    <t>000608</t>
  </si>
  <si>
    <t>阳光股份</t>
  </si>
  <si>
    <t>000609</t>
  </si>
  <si>
    <t>中迪投资</t>
  </si>
  <si>
    <t>000718</t>
  </si>
  <si>
    <t>苏宁环球</t>
  </si>
  <si>
    <t>000809</t>
  </si>
  <si>
    <t>铁岭新城</t>
  </si>
  <si>
    <t>000838</t>
  </si>
  <si>
    <t>财信发展</t>
  </si>
  <si>
    <t>000863</t>
  </si>
  <si>
    <t>三湘印象</t>
  </si>
  <si>
    <t>000886</t>
  </si>
  <si>
    <t>海南高速</t>
  </si>
  <si>
    <t>000897</t>
  </si>
  <si>
    <t>津滨发展</t>
  </si>
  <si>
    <t>000926</t>
  </si>
  <si>
    <t>福星股份</t>
  </si>
  <si>
    <t>000965</t>
  </si>
  <si>
    <t>天保基建</t>
  </si>
  <si>
    <t>002016</t>
  </si>
  <si>
    <t>世荣兆业</t>
  </si>
  <si>
    <t>002208</t>
  </si>
  <si>
    <t>合肥城建</t>
  </si>
  <si>
    <t>002244</t>
  </si>
  <si>
    <t>滨江集团</t>
  </si>
  <si>
    <t>002305</t>
  </si>
  <si>
    <t>南国置业</t>
  </si>
  <si>
    <t>002314</t>
  </si>
  <si>
    <t>南山控股</t>
  </si>
  <si>
    <t>600067</t>
  </si>
  <si>
    <t>冠城大通</t>
  </si>
  <si>
    <t>600094</t>
  </si>
  <si>
    <t>大名城</t>
  </si>
  <si>
    <t>600113</t>
  </si>
  <si>
    <t>浙江东日</t>
  </si>
  <si>
    <t>600159</t>
  </si>
  <si>
    <t>大龙地产</t>
  </si>
  <si>
    <t>600185</t>
  </si>
  <si>
    <t>格力地产</t>
  </si>
  <si>
    <t>600223</t>
  </si>
  <si>
    <t>福瑞达</t>
  </si>
  <si>
    <t>600239</t>
  </si>
  <si>
    <t>云南城投</t>
  </si>
  <si>
    <t>600246</t>
  </si>
  <si>
    <t>万通发展</t>
  </si>
  <si>
    <t>600266</t>
  </si>
  <si>
    <t>城建发展</t>
  </si>
  <si>
    <t>600322</t>
  </si>
  <si>
    <t>天房发展</t>
  </si>
  <si>
    <t>600325</t>
  </si>
  <si>
    <t>华发股份</t>
  </si>
  <si>
    <t>600340</t>
  </si>
  <si>
    <t>600376</t>
  </si>
  <si>
    <t>首开股份</t>
  </si>
  <si>
    <t>600503</t>
  </si>
  <si>
    <t>华丽家族</t>
  </si>
  <si>
    <t>600533</t>
  </si>
  <si>
    <t>栖霞建设</t>
  </si>
  <si>
    <t>600603</t>
  </si>
  <si>
    <t>广汇物流</t>
  </si>
  <si>
    <t>600622</t>
  </si>
  <si>
    <t>光大嘉宝</t>
  </si>
  <si>
    <t>600638</t>
  </si>
  <si>
    <t>新黄浦</t>
  </si>
  <si>
    <t>600641</t>
  </si>
  <si>
    <t>万业企业</t>
  </si>
  <si>
    <t>600649</t>
  </si>
  <si>
    <t>城投控股</t>
  </si>
  <si>
    <t>600675</t>
  </si>
  <si>
    <t>中华企业</t>
  </si>
  <si>
    <t>600683</t>
  </si>
  <si>
    <t>京投发展</t>
  </si>
  <si>
    <t>600716</t>
  </si>
  <si>
    <t>凤凰股份</t>
  </si>
  <si>
    <t>600724</t>
  </si>
  <si>
    <t>宁波富达</t>
  </si>
  <si>
    <t>600743</t>
  </si>
  <si>
    <t>华远地产</t>
  </si>
  <si>
    <t>600773</t>
  </si>
  <si>
    <t>西藏城投</t>
  </si>
  <si>
    <t>601155</t>
  </si>
  <si>
    <t>新城控股</t>
  </si>
  <si>
    <t>601588</t>
  </si>
  <si>
    <t>北辰实业</t>
  </si>
  <si>
    <t>全国地产</t>
  </si>
  <si>
    <t>000002</t>
  </si>
  <si>
    <t>万 科Ａ</t>
  </si>
  <si>
    <t>000014</t>
  </si>
  <si>
    <t>沙河股份</t>
  </si>
  <si>
    <t>000031</t>
  </si>
  <si>
    <t>大悦城</t>
  </si>
  <si>
    <t>000036</t>
  </si>
  <si>
    <t>华联控股</t>
  </si>
  <si>
    <t>000069</t>
  </si>
  <si>
    <t>华侨城Ａ</t>
  </si>
  <si>
    <t>000402</t>
  </si>
  <si>
    <t>金 融 街</t>
  </si>
  <si>
    <t>000620</t>
  </si>
  <si>
    <t>*ST新联</t>
  </si>
  <si>
    <t>000736</t>
  </si>
  <si>
    <t>中交地产</t>
  </si>
  <si>
    <t>000797</t>
  </si>
  <si>
    <t>中国武夷</t>
  </si>
  <si>
    <t>000961</t>
  </si>
  <si>
    <t>中南建设</t>
  </si>
  <si>
    <t>001979</t>
  </si>
  <si>
    <t>招商蛇口</t>
  </si>
  <si>
    <t>002133</t>
  </si>
  <si>
    <t>广宇集团</t>
  </si>
  <si>
    <t>002146</t>
  </si>
  <si>
    <t>荣盛发展</t>
  </si>
  <si>
    <t>600048</t>
  </si>
  <si>
    <t>保利发展</t>
  </si>
  <si>
    <t>600162</t>
  </si>
  <si>
    <t>香江控股</t>
  </si>
  <si>
    <t>600173</t>
  </si>
  <si>
    <t>卧龙地产</t>
  </si>
  <si>
    <t>600208</t>
  </si>
  <si>
    <t>新湖中宝</t>
  </si>
  <si>
    <t>600383</t>
  </si>
  <si>
    <t>金地集团</t>
  </si>
  <si>
    <t>600510</t>
  </si>
  <si>
    <t>黑牡丹</t>
  </si>
  <si>
    <t>600565</t>
  </si>
  <si>
    <t>迪马股份</t>
  </si>
  <si>
    <t>600657</t>
  </si>
  <si>
    <t>信达地产</t>
  </si>
  <si>
    <t>600665</t>
  </si>
  <si>
    <t>天地源</t>
  </si>
  <si>
    <t>600684</t>
  </si>
  <si>
    <t>珠江股份</t>
  </si>
  <si>
    <t>600708</t>
  </si>
  <si>
    <t>光明地产</t>
  </si>
  <si>
    <t>600748</t>
  </si>
  <si>
    <t>上实发展</t>
  </si>
  <si>
    <t>600791</t>
  </si>
  <si>
    <t>京能置业</t>
  </si>
  <si>
    <t>600823</t>
  </si>
  <si>
    <t>ST世茂</t>
  </si>
  <si>
    <t>染料涂料</t>
  </si>
  <si>
    <t>000565</t>
  </si>
  <si>
    <t>渝三峡Ａ</t>
  </si>
  <si>
    <t>002054</t>
  </si>
  <si>
    <t>德美化工</t>
  </si>
  <si>
    <t>002319</t>
  </si>
  <si>
    <t>乐通股份</t>
  </si>
  <si>
    <t>002440</t>
  </si>
  <si>
    <t>闰土股份</t>
  </si>
  <si>
    <t>300067</t>
  </si>
  <si>
    <t>安诺其</t>
  </si>
  <si>
    <t>300225</t>
  </si>
  <si>
    <t>金力泰</t>
  </si>
  <si>
    <t>300522</t>
  </si>
  <si>
    <t>世名科技</t>
  </si>
  <si>
    <t>300537</t>
  </si>
  <si>
    <t>广信材料</t>
  </si>
  <si>
    <t>300576</t>
  </si>
  <si>
    <t>容大感光</t>
  </si>
  <si>
    <t>300665</t>
  </si>
  <si>
    <t>飞鹿股份</t>
  </si>
  <si>
    <t>300758</t>
  </si>
  <si>
    <t>七彩化学</t>
  </si>
  <si>
    <t>300798</t>
  </si>
  <si>
    <t>锦鸡股份</t>
  </si>
  <si>
    <t>300905</t>
  </si>
  <si>
    <t>宝丽迪</t>
  </si>
  <si>
    <t>301036</t>
  </si>
  <si>
    <t>双乐股份</t>
  </si>
  <si>
    <t>301037</t>
  </si>
  <si>
    <t>保立佳</t>
  </si>
  <si>
    <t>301190</t>
  </si>
  <si>
    <t>善水科技</t>
  </si>
  <si>
    <t>301209</t>
  </si>
  <si>
    <t>联合化学</t>
  </si>
  <si>
    <t>600352</t>
  </si>
  <si>
    <t>浙江龙盛</t>
  </si>
  <si>
    <t>603110</t>
  </si>
  <si>
    <t>东方材料</t>
  </si>
  <si>
    <t>603172</t>
  </si>
  <si>
    <t>万丰股份</t>
  </si>
  <si>
    <t>603188</t>
  </si>
  <si>
    <t>亚邦股份</t>
  </si>
  <si>
    <t>603378</t>
  </si>
  <si>
    <t>亚士创能</t>
  </si>
  <si>
    <t>603737</t>
  </si>
  <si>
    <t>三棵树</t>
  </si>
  <si>
    <t>603790</t>
  </si>
  <si>
    <t>雅运股份</t>
  </si>
  <si>
    <t>603823</t>
  </si>
  <si>
    <t>百合花</t>
  </si>
  <si>
    <t>603826</t>
  </si>
  <si>
    <t>坤彩科技</t>
  </si>
  <si>
    <t>603980</t>
  </si>
  <si>
    <t>吉华集团</t>
  </si>
  <si>
    <t>605566</t>
  </si>
  <si>
    <t>福莱蒽特</t>
  </si>
  <si>
    <t>688129</t>
  </si>
  <si>
    <t>东来技术</t>
  </si>
  <si>
    <t>688157</t>
  </si>
  <si>
    <t>松井股份</t>
  </si>
  <si>
    <t>688571</t>
  </si>
  <si>
    <t>杭华股份</t>
  </si>
  <si>
    <t>日用化工</t>
  </si>
  <si>
    <t>000523</t>
  </si>
  <si>
    <t>广州浪奇</t>
  </si>
  <si>
    <t>001328</t>
  </si>
  <si>
    <t>登康口腔</t>
  </si>
  <si>
    <t>002094</t>
  </si>
  <si>
    <t>青岛金王</t>
  </si>
  <si>
    <t>002637</t>
  </si>
  <si>
    <t>赞宇科技</t>
  </si>
  <si>
    <t>300740</t>
  </si>
  <si>
    <t>水羊股份</t>
  </si>
  <si>
    <t>300856</t>
  </si>
  <si>
    <t>科思股份</t>
  </si>
  <si>
    <t>300955</t>
  </si>
  <si>
    <t>嘉亨家化</t>
  </si>
  <si>
    <t>300957</t>
  </si>
  <si>
    <t>贝泰妮</t>
  </si>
  <si>
    <t>301108</t>
  </si>
  <si>
    <t>洁雅股份</t>
  </si>
  <si>
    <t>301283</t>
  </si>
  <si>
    <t>聚胶股份</t>
  </si>
  <si>
    <t>301371</t>
  </si>
  <si>
    <t>敷尔佳</t>
  </si>
  <si>
    <t>600249</t>
  </si>
  <si>
    <t>两面针</t>
  </si>
  <si>
    <t>600315</t>
  </si>
  <si>
    <t>上海家化</t>
  </si>
  <si>
    <t>603059</t>
  </si>
  <si>
    <t>倍加洁</t>
  </si>
  <si>
    <t>603193</t>
  </si>
  <si>
    <t>润本股份</t>
  </si>
  <si>
    <t>603605</t>
  </si>
  <si>
    <t>珀莱雅</t>
  </si>
  <si>
    <t>603630</t>
  </si>
  <si>
    <t>拉芳家化</t>
  </si>
  <si>
    <t>603983</t>
  </si>
  <si>
    <t>丸美股份</t>
  </si>
  <si>
    <t>乳制品</t>
  </si>
  <si>
    <t>001318</t>
  </si>
  <si>
    <t>阳光乳业</t>
  </si>
  <si>
    <t>002329</t>
  </si>
  <si>
    <t>皇氏集团</t>
  </si>
  <si>
    <t>002570</t>
  </si>
  <si>
    <t>贝因美</t>
  </si>
  <si>
    <t>002719</t>
  </si>
  <si>
    <t>麦趣尔</t>
  </si>
  <si>
    <t>002732</t>
  </si>
  <si>
    <t>燕塘乳业</t>
  </si>
  <si>
    <t>002910</t>
  </si>
  <si>
    <t>庄园牧场</t>
  </si>
  <si>
    <t>002946</t>
  </si>
  <si>
    <t>新乳业</t>
  </si>
  <si>
    <t>300106</t>
  </si>
  <si>
    <t>西部牧业</t>
  </si>
  <si>
    <t>300892</t>
  </si>
  <si>
    <t>品渥食品</t>
  </si>
  <si>
    <t>300898</t>
  </si>
  <si>
    <t>熊猫乳品</t>
  </si>
  <si>
    <t>300915</t>
  </si>
  <si>
    <t>海融科技</t>
  </si>
  <si>
    <t>600419</t>
  </si>
  <si>
    <t>600429</t>
  </si>
  <si>
    <t>三元股份</t>
  </si>
  <si>
    <t>600597</t>
  </si>
  <si>
    <t>光明乳业</t>
  </si>
  <si>
    <t>600882</t>
  </si>
  <si>
    <t>妙可蓝多</t>
  </si>
  <si>
    <t>600887</t>
  </si>
  <si>
    <t>伊利股份</t>
  </si>
  <si>
    <t>605179</t>
  </si>
  <si>
    <t>一鸣食品</t>
  </si>
  <si>
    <t>605300</t>
  </si>
  <si>
    <t>佳禾食品</t>
  </si>
  <si>
    <t>605337</t>
  </si>
  <si>
    <t>李子园</t>
  </si>
  <si>
    <t>605388</t>
  </si>
  <si>
    <t>均瑶健康</t>
  </si>
  <si>
    <t>832786</t>
  </si>
  <si>
    <t>N骑士</t>
  </si>
  <si>
    <t>软件服务</t>
  </si>
  <si>
    <t>000004</t>
  </si>
  <si>
    <t>国华网安</t>
  </si>
  <si>
    <t>000034</t>
  </si>
  <si>
    <t>神州数码</t>
  </si>
  <si>
    <t>000409</t>
  </si>
  <si>
    <t>云鼎科技</t>
  </si>
  <si>
    <t>000503</t>
  </si>
  <si>
    <t>国新健康</t>
  </si>
  <si>
    <t>000555</t>
  </si>
  <si>
    <t>神州信息</t>
  </si>
  <si>
    <t>000938</t>
  </si>
  <si>
    <t>紫光股份</t>
  </si>
  <si>
    <t>000948</t>
  </si>
  <si>
    <t>南天信息</t>
  </si>
  <si>
    <t>002063</t>
  </si>
  <si>
    <t>远光软件</t>
  </si>
  <si>
    <t>002065</t>
  </si>
  <si>
    <t>东华软件</t>
  </si>
  <si>
    <t>002090</t>
  </si>
  <si>
    <t>金智科技</t>
  </si>
  <si>
    <t>002153</t>
  </si>
  <si>
    <t>石基信息</t>
  </si>
  <si>
    <t>002178</t>
  </si>
  <si>
    <t>延华智能</t>
  </si>
  <si>
    <t>002184</t>
  </si>
  <si>
    <t>海得控制</t>
  </si>
  <si>
    <t>002195</t>
  </si>
  <si>
    <t>岩山科技</t>
  </si>
  <si>
    <t>002212</t>
  </si>
  <si>
    <t>天融信</t>
  </si>
  <si>
    <t>002232</t>
  </si>
  <si>
    <t>启明信息</t>
  </si>
  <si>
    <t>002253</t>
  </si>
  <si>
    <t>川大智胜</t>
  </si>
  <si>
    <t>002261</t>
  </si>
  <si>
    <t>拓维信息</t>
  </si>
  <si>
    <t>002268</t>
  </si>
  <si>
    <t>电科网安</t>
  </si>
  <si>
    <t>002279</t>
  </si>
  <si>
    <t>久其软件</t>
  </si>
  <si>
    <t>002280</t>
  </si>
  <si>
    <t>联络互动</t>
  </si>
  <si>
    <t>002298</t>
  </si>
  <si>
    <t>中电兴发</t>
  </si>
  <si>
    <t>002316</t>
  </si>
  <si>
    <t>亚联发展</t>
  </si>
  <si>
    <t>002322</t>
  </si>
  <si>
    <t>理工能科</t>
  </si>
  <si>
    <t>002331</t>
  </si>
  <si>
    <t>皖通科技</t>
  </si>
  <si>
    <t>002362</t>
  </si>
  <si>
    <t>汉王科技</t>
  </si>
  <si>
    <t>002368</t>
  </si>
  <si>
    <t>太极股份</t>
  </si>
  <si>
    <t>002373</t>
  </si>
  <si>
    <t>千方科技</t>
  </si>
  <si>
    <t>002380</t>
  </si>
  <si>
    <t>科远智慧</t>
  </si>
  <si>
    <t>002401</t>
  </si>
  <si>
    <t>中远海科</t>
  </si>
  <si>
    <t>002405</t>
  </si>
  <si>
    <t>四维图新</t>
  </si>
  <si>
    <t>002410</t>
  </si>
  <si>
    <t>广联达</t>
  </si>
  <si>
    <t>002421</t>
  </si>
  <si>
    <t>达实智能</t>
  </si>
  <si>
    <t>002439</t>
  </si>
  <si>
    <t>启明星辰</t>
  </si>
  <si>
    <t>002474</t>
  </si>
  <si>
    <t>榕基软件</t>
  </si>
  <si>
    <t>002609</t>
  </si>
  <si>
    <t>捷顺科技</t>
  </si>
  <si>
    <t>002642</t>
  </si>
  <si>
    <t>荣联科技</t>
  </si>
  <si>
    <t>002649</t>
  </si>
  <si>
    <t>博彦科技</t>
  </si>
  <si>
    <t>002657</t>
  </si>
  <si>
    <t>中科金财</t>
  </si>
  <si>
    <t>002771</t>
  </si>
  <si>
    <t>真视通</t>
  </si>
  <si>
    <t>002777</t>
  </si>
  <si>
    <t>久远银海</t>
  </si>
  <si>
    <t>002987</t>
  </si>
  <si>
    <t>京北方</t>
  </si>
  <si>
    <t>002990</t>
  </si>
  <si>
    <t>盛视科技</t>
  </si>
  <si>
    <t>003004</t>
  </si>
  <si>
    <t>声迅股份</t>
  </si>
  <si>
    <t>003005</t>
  </si>
  <si>
    <t>竞业达</t>
  </si>
  <si>
    <t>003007</t>
  </si>
  <si>
    <t>直真科技</t>
  </si>
  <si>
    <t>003029</t>
  </si>
  <si>
    <t>吉大正元</t>
  </si>
  <si>
    <t>300010</t>
  </si>
  <si>
    <t>*ST豆神</t>
  </si>
  <si>
    <t>300017</t>
  </si>
  <si>
    <t>网宿科技</t>
  </si>
  <si>
    <t>300020</t>
  </si>
  <si>
    <t>银江技术</t>
  </si>
  <si>
    <t>300033</t>
  </si>
  <si>
    <t>同花顺</t>
  </si>
  <si>
    <t>300036</t>
  </si>
  <si>
    <t>超图软件</t>
  </si>
  <si>
    <t>300044</t>
  </si>
  <si>
    <t>赛为智能</t>
  </si>
  <si>
    <t>300047</t>
  </si>
  <si>
    <t>天源迪科</t>
  </si>
  <si>
    <t>300074</t>
  </si>
  <si>
    <t>华平股份</t>
  </si>
  <si>
    <t>300075</t>
  </si>
  <si>
    <t>数字政通</t>
  </si>
  <si>
    <t>300078</t>
  </si>
  <si>
    <t>思创医惠</t>
  </si>
  <si>
    <t>300085</t>
  </si>
  <si>
    <t>银之杰</t>
  </si>
  <si>
    <t>300096</t>
  </si>
  <si>
    <t>易联众</t>
  </si>
  <si>
    <t>300098</t>
  </si>
  <si>
    <t>高新兴</t>
  </si>
  <si>
    <t>300150</t>
  </si>
  <si>
    <t>世纪瑞尔</t>
  </si>
  <si>
    <t>300166</t>
  </si>
  <si>
    <t>东方国信</t>
  </si>
  <si>
    <t>300167</t>
  </si>
  <si>
    <t>ST迪威迅</t>
  </si>
  <si>
    <t>300168</t>
  </si>
  <si>
    <t>万达信息</t>
  </si>
  <si>
    <t>300170</t>
  </si>
  <si>
    <t>汉得信息</t>
  </si>
  <si>
    <t>300188</t>
  </si>
  <si>
    <t>美亚柏科</t>
  </si>
  <si>
    <t>300212</t>
  </si>
  <si>
    <t>易华录</t>
  </si>
  <si>
    <t>300229</t>
  </si>
  <si>
    <t>拓尔思</t>
  </si>
  <si>
    <t>300231</t>
  </si>
  <si>
    <t>银信科技</t>
  </si>
  <si>
    <t>300235</t>
  </si>
  <si>
    <t>方直科技</t>
  </si>
  <si>
    <t>300245</t>
  </si>
  <si>
    <t>天玑科技</t>
  </si>
  <si>
    <t>300248</t>
  </si>
  <si>
    <t>新开普</t>
  </si>
  <si>
    <t>300250</t>
  </si>
  <si>
    <t>初灵信息</t>
  </si>
  <si>
    <t>300253</t>
  </si>
  <si>
    <t>卫宁健康</t>
  </si>
  <si>
    <t>300264</t>
  </si>
  <si>
    <t>佳创视讯</t>
  </si>
  <si>
    <t>300271</t>
  </si>
  <si>
    <t>华宇软件</t>
  </si>
  <si>
    <t>300277</t>
  </si>
  <si>
    <t>海联讯</t>
  </si>
  <si>
    <t>300287</t>
  </si>
  <si>
    <t>飞利信</t>
  </si>
  <si>
    <t>300288</t>
  </si>
  <si>
    <t>朗玛信息</t>
  </si>
  <si>
    <t>300290</t>
  </si>
  <si>
    <t>荣科科技</t>
  </si>
  <si>
    <t>300300</t>
  </si>
  <si>
    <t>海峡创新</t>
  </si>
  <si>
    <t>300302</t>
  </si>
  <si>
    <t>同有科技</t>
  </si>
  <si>
    <t>300311</t>
  </si>
  <si>
    <t>任子行</t>
  </si>
  <si>
    <t>300324</t>
  </si>
  <si>
    <t>旋极信息</t>
  </si>
  <si>
    <t>300339</t>
  </si>
  <si>
    <t>润和软件</t>
  </si>
  <si>
    <t>300344</t>
  </si>
  <si>
    <t>立方数科</t>
  </si>
  <si>
    <t>300348</t>
  </si>
  <si>
    <t>长亮科技</t>
  </si>
  <si>
    <t>300350</t>
  </si>
  <si>
    <t>华鹏飞</t>
  </si>
  <si>
    <t>300352</t>
  </si>
  <si>
    <t>北信源</t>
  </si>
  <si>
    <t>300365</t>
  </si>
  <si>
    <t>恒华科技</t>
  </si>
  <si>
    <t>300366</t>
  </si>
  <si>
    <t>创意信息</t>
  </si>
  <si>
    <t>300369</t>
  </si>
  <si>
    <t>绿盟科技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</si>
  <si>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</si>
  <si>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</si>
  <si>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</si>
  <si>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</si>
  <si>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</si>
  <si>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</si>
  <si>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</si>
  <si>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</si>
  <si>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300383</t>
  </si>
  <si>
    <t>光环新网</t>
  </si>
  <si>
    <t>300386</t>
  </si>
  <si>
    <t>飞天诚信</t>
  </si>
  <si>
    <t>300419</t>
  </si>
  <si>
    <t>浩丰科技</t>
  </si>
  <si>
    <t>300440</t>
  </si>
  <si>
    <t>运达科技</t>
  </si>
  <si>
    <t>300442</t>
  </si>
  <si>
    <t>润泽科技</t>
  </si>
  <si>
    <t>300448</t>
  </si>
  <si>
    <t>浩云科技</t>
  </si>
  <si>
    <t>300451</t>
  </si>
  <si>
    <t>创业慧康</t>
  </si>
  <si>
    <t>300454</t>
  </si>
  <si>
    <t>深信服</t>
  </si>
  <si>
    <t>300465</t>
  </si>
  <si>
    <t>高伟达</t>
  </si>
  <si>
    <t>300468</t>
  </si>
  <si>
    <t>四方精创</t>
  </si>
  <si>
    <t>300469</t>
  </si>
  <si>
    <t>信息发展</t>
  </si>
  <si>
    <t>300479</t>
  </si>
  <si>
    <t>神思电子</t>
  </si>
  <si>
    <t>300496</t>
  </si>
  <si>
    <t>中科创达</t>
  </si>
  <si>
    <t>300508</t>
  </si>
  <si>
    <t>维宏股份</t>
  </si>
  <si>
    <t>300513</t>
  </si>
  <si>
    <t>恒实科技</t>
  </si>
  <si>
    <t>300520</t>
  </si>
  <si>
    <t>科大国创</t>
  </si>
  <si>
    <t>300523</t>
  </si>
  <si>
    <t>辰安科技</t>
  </si>
  <si>
    <t>300525</t>
  </si>
  <si>
    <t>博思软件</t>
  </si>
  <si>
    <t>300532</t>
  </si>
  <si>
    <t>今天国际</t>
  </si>
  <si>
    <t>300541</t>
  </si>
  <si>
    <t>先进数通</t>
  </si>
  <si>
    <t>300542</t>
  </si>
  <si>
    <t>新晨科技</t>
  </si>
  <si>
    <t>300550</t>
  </si>
  <si>
    <t>和仁科技</t>
  </si>
  <si>
    <t>300551</t>
  </si>
  <si>
    <t>古鳌科技</t>
  </si>
  <si>
    <t>300556</t>
  </si>
  <si>
    <t>丝路视觉</t>
  </si>
  <si>
    <t>300559</t>
  </si>
  <si>
    <t>佳发教育</t>
  </si>
  <si>
    <t>300561</t>
  </si>
  <si>
    <t>汇金科技</t>
  </si>
  <si>
    <t>300579</t>
  </si>
  <si>
    <t>数字认证</t>
  </si>
  <si>
    <t>300588</t>
  </si>
  <si>
    <t>熙菱信息</t>
  </si>
  <si>
    <t>300598</t>
  </si>
  <si>
    <t>诚迈科技</t>
  </si>
  <si>
    <t>300605</t>
  </si>
  <si>
    <t>恒锋信息</t>
  </si>
  <si>
    <t>300608</t>
  </si>
  <si>
    <t>思特奇</t>
  </si>
  <si>
    <t>300609</t>
  </si>
  <si>
    <t>汇纳科技</t>
  </si>
  <si>
    <t>300624</t>
  </si>
  <si>
    <t>万兴科技</t>
  </si>
  <si>
    <t>300634</t>
  </si>
  <si>
    <t>彩讯股份</t>
  </si>
  <si>
    <t>300645</t>
  </si>
  <si>
    <t>正元智慧</t>
  </si>
  <si>
    <t>300659</t>
  </si>
  <si>
    <t>中孚信息</t>
  </si>
  <si>
    <t>300663</t>
  </si>
  <si>
    <t>科蓝软件</t>
  </si>
  <si>
    <t>300674</t>
  </si>
  <si>
    <t>宇信科技</t>
  </si>
  <si>
    <t>300678</t>
  </si>
  <si>
    <t>中科信息</t>
  </si>
  <si>
    <t>300682</t>
  </si>
  <si>
    <t>朗新科技</t>
  </si>
  <si>
    <t>300687</t>
  </si>
  <si>
    <t>赛意信息</t>
  </si>
  <si>
    <t>300730</t>
  </si>
  <si>
    <t>科创信息</t>
  </si>
  <si>
    <t>300738</t>
  </si>
  <si>
    <t>奥飞数据</t>
  </si>
  <si>
    <t>300768</t>
  </si>
  <si>
    <t>迪普科技</t>
  </si>
  <si>
    <t>300773</t>
  </si>
  <si>
    <t>拉卡拉</t>
  </si>
  <si>
    <t>300789</t>
  </si>
  <si>
    <t>唐源电气</t>
  </si>
  <si>
    <t>300799</t>
  </si>
  <si>
    <t>*ST左江</t>
  </si>
  <si>
    <t>300803</t>
  </si>
  <si>
    <t>指南针</t>
  </si>
  <si>
    <t>300807</t>
  </si>
  <si>
    <t>天迈科技</t>
  </si>
  <si>
    <t>300830</t>
  </si>
  <si>
    <t>金现代</t>
  </si>
  <si>
    <t>300845</t>
  </si>
  <si>
    <t>捷安高科</t>
  </si>
  <si>
    <t>300846</t>
  </si>
  <si>
    <t>首都在线</t>
  </si>
  <si>
    <t>300872</t>
  </si>
  <si>
    <t>天阳科技</t>
  </si>
  <si>
    <t>300895</t>
  </si>
  <si>
    <t>铜牛信息</t>
  </si>
  <si>
    <t>300925</t>
  </si>
  <si>
    <t>法本信息</t>
  </si>
  <si>
    <t>300935</t>
  </si>
  <si>
    <t>盈建科</t>
  </si>
  <si>
    <t>300996</t>
  </si>
  <si>
    <t>普联软件</t>
  </si>
  <si>
    <t>301085</t>
  </si>
  <si>
    <t>亚康股份</t>
  </si>
  <si>
    <t>301117</t>
  </si>
  <si>
    <t>佳缘科技</t>
  </si>
  <si>
    <t>301153</t>
  </si>
  <si>
    <t>中科江南</t>
  </si>
  <si>
    <t>301159</t>
  </si>
  <si>
    <t>三维天地</t>
  </si>
  <si>
    <t>301162</t>
  </si>
  <si>
    <t>国能日新</t>
  </si>
  <si>
    <t>301172</t>
  </si>
  <si>
    <t>君逸数码</t>
  </si>
  <si>
    <t>301178</t>
  </si>
  <si>
    <t>天亿马</t>
  </si>
  <si>
    <t>301179</t>
  </si>
  <si>
    <t>泽宇智能</t>
  </si>
  <si>
    <t>301185</t>
  </si>
  <si>
    <t>鸥玛软件</t>
  </si>
  <si>
    <t>301195</t>
  </si>
  <si>
    <t>北路智控</t>
  </si>
  <si>
    <t>301197</t>
  </si>
  <si>
    <t>工大科雅</t>
  </si>
  <si>
    <t>301208</t>
  </si>
  <si>
    <t>中亦科技</t>
  </si>
  <si>
    <t>301213</t>
  </si>
  <si>
    <t>观想科技</t>
  </si>
  <si>
    <t>301218</t>
  </si>
  <si>
    <t>华是科技</t>
  </si>
  <si>
    <t>301221</t>
  </si>
  <si>
    <t>光庭信息</t>
  </si>
  <si>
    <t>301236</t>
  </si>
  <si>
    <t>301248</t>
  </si>
  <si>
    <t>杰创智能</t>
  </si>
  <si>
    <t>301270</t>
  </si>
  <si>
    <t>汉仪股份</t>
  </si>
  <si>
    <t>301302</t>
  </si>
  <si>
    <t>华如科技</t>
  </si>
  <si>
    <t>301315</t>
  </si>
  <si>
    <t>威士顿</t>
  </si>
  <si>
    <t>301316</t>
  </si>
  <si>
    <t>慧博云通</t>
  </si>
  <si>
    <t>301337</t>
  </si>
  <si>
    <t>亚华电子</t>
  </si>
  <si>
    <t>301339</t>
  </si>
  <si>
    <t>通行宝</t>
  </si>
  <si>
    <t>301378</t>
  </si>
  <si>
    <t>通达海</t>
  </si>
  <si>
    <t>301380</t>
  </si>
  <si>
    <t>挖金客</t>
  </si>
  <si>
    <t>301396</t>
  </si>
  <si>
    <t>宏景科技</t>
  </si>
  <si>
    <t>430090</t>
  </si>
  <si>
    <t>同辉信息</t>
  </si>
  <si>
    <t>430564</t>
  </si>
  <si>
    <t>天润科技</t>
  </si>
  <si>
    <t>600225</t>
  </si>
  <si>
    <t>卓朗科技</t>
  </si>
  <si>
    <t>600271</t>
  </si>
  <si>
    <t>600289</t>
  </si>
  <si>
    <t>ST信通</t>
  </si>
  <si>
    <t>600410</t>
  </si>
  <si>
    <t>600446</t>
  </si>
  <si>
    <t>金证股份</t>
  </si>
  <si>
    <t>600476</t>
  </si>
  <si>
    <t>湘邮科技</t>
  </si>
  <si>
    <t>600536</t>
  </si>
  <si>
    <t>600570</t>
  </si>
  <si>
    <t>恒生电子</t>
  </si>
  <si>
    <t>600571</t>
  </si>
  <si>
    <t>信雅达</t>
  </si>
  <si>
    <t>600588</t>
  </si>
  <si>
    <t>用友网络</t>
  </si>
  <si>
    <t>600589</t>
  </si>
  <si>
    <t>*ST榕泰</t>
  </si>
  <si>
    <t>600602</t>
  </si>
  <si>
    <t>云赛智联</t>
  </si>
  <si>
    <t>600718</t>
  </si>
  <si>
    <t>东软集团</t>
  </si>
  <si>
    <t>600728</t>
  </si>
  <si>
    <t>佳都科技</t>
  </si>
  <si>
    <t>600734</t>
  </si>
  <si>
    <t>ST实达</t>
  </si>
  <si>
    <t>600756</t>
  </si>
  <si>
    <t>浪潮软件</t>
  </si>
  <si>
    <t>600797</t>
  </si>
  <si>
    <t>浙大网新</t>
  </si>
  <si>
    <t>600845</t>
  </si>
  <si>
    <t>宝信软件</t>
  </si>
  <si>
    <t>600850</t>
  </si>
  <si>
    <t>电科数字</t>
  </si>
  <si>
    <t>600868</t>
  </si>
  <si>
    <t>梅雁吉祥</t>
  </si>
  <si>
    <t>601519</t>
  </si>
  <si>
    <t>大智慧</t>
  </si>
  <si>
    <t>603039</t>
  </si>
  <si>
    <t>泛微网络</t>
  </si>
  <si>
    <t>603138</t>
  </si>
  <si>
    <t>海量数据</t>
  </si>
  <si>
    <t>603171</t>
  </si>
  <si>
    <t>税友股份</t>
  </si>
  <si>
    <t>603189</t>
  </si>
  <si>
    <t>网达软件</t>
  </si>
  <si>
    <t>603232</t>
  </si>
  <si>
    <t>格尔软件</t>
  </si>
  <si>
    <t>603383</t>
  </si>
  <si>
    <t>顶点软件</t>
  </si>
  <si>
    <t>603508</t>
  </si>
  <si>
    <t>思维列控</t>
  </si>
  <si>
    <t>603528</t>
  </si>
  <si>
    <t>多伦科技</t>
  </si>
  <si>
    <t>603636</t>
  </si>
  <si>
    <t>南威软件</t>
  </si>
  <si>
    <t>603859</t>
  </si>
  <si>
    <t>能科科技</t>
  </si>
  <si>
    <t>603869</t>
  </si>
  <si>
    <t>新智认知</t>
  </si>
  <si>
    <t>603881</t>
  </si>
  <si>
    <t>数据港</t>
  </si>
  <si>
    <t>603887</t>
  </si>
  <si>
    <t>城地香江</t>
  </si>
  <si>
    <t>603918</t>
  </si>
  <si>
    <t>金桥信息</t>
  </si>
  <si>
    <t>603927</t>
  </si>
  <si>
    <t>中科软</t>
  </si>
  <si>
    <t>603990</t>
  </si>
  <si>
    <t>麦迪科技</t>
  </si>
  <si>
    <t>605398</t>
  </si>
  <si>
    <t>新炬网络</t>
  </si>
  <si>
    <t>688004</t>
  </si>
  <si>
    <t>博汇科技</t>
  </si>
  <si>
    <t>688023</t>
  </si>
  <si>
    <t>安恒信息</t>
  </si>
  <si>
    <t>688030</t>
  </si>
  <si>
    <t>山石网科</t>
  </si>
  <si>
    <t>688031</t>
  </si>
  <si>
    <t>星环科技-U</t>
  </si>
  <si>
    <t>688038</t>
  </si>
  <si>
    <t>中科通达</t>
  </si>
  <si>
    <t>688039</t>
  </si>
  <si>
    <t>当虹科技</t>
  </si>
  <si>
    <t>688051</t>
  </si>
  <si>
    <t>佳华科技</t>
  </si>
  <si>
    <t>688058</t>
  </si>
  <si>
    <t>宝兰德</t>
  </si>
  <si>
    <t>688060</t>
  </si>
  <si>
    <t>云涌科技</t>
  </si>
  <si>
    <t>688066</t>
  </si>
  <si>
    <t>航天宏图</t>
  </si>
  <si>
    <t>688078</t>
  </si>
  <si>
    <t>龙软科技</t>
  </si>
  <si>
    <t>688081</t>
  </si>
  <si>
    <t>兴图新科</t>
  </si>
  <si>
    <t>688083</t>
  </si>
  <si>
    <t>中望软件</t>
  </si>
  <si>
    <t>688088</t>
  </si>
  <si>
    <t>虹软科技</t>
  </si>
  <si>
    <t>688095</t>
  </si>
  <si>
    <t>福昕软件</t>
  </si>
  <si>
    <t>688109</t>
  </si>
  <si>
    <t>品茗科技</t>
  </si>
  <si>
    <t>688111</t>
  </si>
  <si>
    <t>金山办公</t>
  </si>
  <si>
    <t>688118</t>
  </si>
  <si>
    <t>普元信息</t>
  </si>
  <si>
    <t>688152</t>
  </si>
  <si>
    <t>麒麟信安</t>
  </si>
  <si>
    <t>688158</t>
  </si>
  <si>
    <t>优刻得-W</t>
  </si>
  <si>
    <t>688168</t>
  </si>
  <si>
    <t>安博通</t>
  </si>
  <si>
    <t>688171</t>
  </si>
  <si>
    <t>纬德信息</t>
  </si>
  <si>
    <t>688191</t>
  </si>
  <si>
    <t>智洋创新</t>
  </si>
  <si>
    <t>688201</t>
  </si>
  <si>
    <t>信安世纪</t>
  </si>
  <si>
    <t>688207</t>
  </si>
  <si>
    <t>格灵深瞳</t>
  </si>
  <si>
    <t>688225</t>
  </si>
  <si>
    <t>亚信安全</t>
  </si>
  <si>
    <t>688227</t>
  </si>
  <si>
    <t>品高股份</t>
  </si>
  <si>
    <t>688228</t>
  </si>
  <si>
    <t>开普云</t>
  </si>
  <si>
    <t>688229</t>
  </si>
  <si>
    <t>博睿数据</t>
  </si>
  <si>
    <t>688232</t>
  </si>
  <si>
    <t>新点软件</t>
  </si>
  <si>
    <t>688244</t>
  </si>
  <si>
    <t>永信至诚</t>
  </si>
  <si>
    <t>688246</t>
  </si>
  <si>
    <t>嘉和美康</t>
  </si>
  <si>
    <t>688258</t>
  </si>
  <si>
    <t>卓易信息</t>
  </si>
  <si>
    <t>688291</t>
  </si>
  <si>
    <t>金橙子</t>
  </si>
  <si>
    <t>688292</t>
  </si>
  <si>
    <t>浩瀚深度</t>
  </si>
  <si>
    <t>688296</t>
  </si>
  <si>
    <t>和达科技</t>
  </si>
  <si>
    <t>688316</t>
  </si>
  <si>
    <t>青云科技-U</t>
  </si>
  <si>
    <t>688318</t>
  </si>
  <si>
    <t>财富趋势</t>
  </si>
  <si>
    <t>688327</t>
  </si>
  <si>
    <t>云从科技-UW</t>
  </si>
  <si>
    <t>688343</t>
  </si>
  <si>
    <t>云天励飞-U</t>
  </si>
  <si>
    <t>688365</t>
  </si>
  <si>
    <t>光云科技</t>
  </si>
  <si>
    <t>688369</t>
  </si>
  <si>
    <t>致远互联</t>
  </si>
  <si>
    <t>688435</t>
  </si>
  <si>
    <t>英方软件</t>
  </si>
  <si>
    <t>688450</t>
  </si>
  <si>
    <t>光格科技</t>
  </si>
  <si>
    <t>688479</t>
  </si>
  <si>
    <t>友车科技</t>
  </si>
  <si>
    <t>688509</t>
  </si>
  <si>
    <t>正元地信</t>
  </si>
  <si>
    <t>688561</t>
  </si>
  <si>
    <t>奇安信-U</t>
  </si>
  <si>
    <t>688562</t>
  </si>
  <si>
    <t>航天软件</t>
  </si>
  <si>
    <t>688568</t>
  </si>
  <si>
    <t>中科星图</t>
  </si>
  <si>
    <t>688579</t>
  </si>
  <si>
    <t>山大地纬</t>
  </si>
  <si>
    <t>688588</t>
  </si>
  <si>
    <t>凌志软件</t>
  </si>
  <si>
    <t>688590</t>
  </si>
  <si>
    <t>新致软件</t>
  </si>
  <si>
    <t>688619</t>
  </si>
  <si>
    <t>罗普特</t>
  </si>
  <si>
    <t>688631</t>
  </si>
  <si>
    <t>莱斯信息</t>
  </si>
  <si>
    <t>688651</t>
  </si>
  <si>
    <t>盛邦安全</t>
  </si>
  <si>
    <t>688657</t>
  </si>
  <si>
    <t>C浩辰</t>
  </si>
  <si>
    <t>688682</t>
  </si>
  <si>
    <t>霍莱沃</t>
  </si>
  <si>
    <t>688787</t>
  </si>
  <si>
    <t>海天瑞声</t>
  </si>
  <si>
    <t>830799</t>
  </si>
  <si>
    <t>艾融软件</t>
  </si>
  <si>
    <t>831832</t>
  </si>
  <si>
    <t>科达自控</t>
  </si>
  <si>
    <t>832171</t>
  </si>
  <si>
    <t>志晟信息</t>
  </si>
  <si>
    <t>834415</t>
  </si>
  <si>
    <t>恒拓开源</t>
  </si>
  <si>
    <t>835184</t>
  </si>
  <si>
    <t>国源科技</t>
  </si>
  <si>
    <t>835207</t>
  </si>
  <si>
    <t>众诚科技</t>
  </si>
  <si>
    <t>835305</t>
  </si>
  <si>
    <t>云创数据</t>
  </si>
  <si>
    <t>835508</t>
  </si>
  <si>
    <t>殷图网联</t>
  </si>
  <si>
    <t>835670</t>
  </si>
  <si>
    <t>数字人</t>
  </si>
  <si>
    <t>837092</t>
  </si>
  <si>
    <t>汉鑫科技</t>
  </si>
  <si>
    <t>837592</t>
  </si>
  <si>
    <t>华信永道</t>
  </si>
  <si>
    <t>837748</t>
  </si>
  <si>
    <t>路桥信息</t>
  </si>
  <si>
    <t>838227</t>
  </si>
  <si>
    <t>美登科技</t>
  </si>
  <si>
    <t>839680</t>
  </si>
  <si>
    <t>广道数字</t>
  </si>
  <si>
    <t>839790</t>
  </si>
  <si>
    <t>联迪信息</t>
  </si>
  <si>
    <t>872953</t>
  </si>
  <si>
    <t>国子软件</t>
  </si>
  <si>
    <t>软饮料</t>
  </si>
  <si>
    <t>000848</t>
  </si>
  <si>
    <t>承德露露</t>
  </si>
  <si>
    <t>300997</t>
  </si>
  <si>
    <t>欢乐家</t>
  </si>
  <si>
    <t>600189</t>
  </si>
  <si>
    <t>泉阳泉</t>
  </si>
  <si>
    <t>600300</t>
  </si>
  <si>
    <t>维维股份</t>
  </si>
  <si>
    <t>600962</t>
  </si>
  <si>
    <t>国投中鲁</t>
  </si>
  <si>
    <t>603156</t>
  </si>
  <si>
    <t>养元饮品</t>
  </si>
  <si>
    <t>603711</t>
  </si>
  <si>
    <t>香飘飘</t>
  </si>
  <si>
    <t>605198</t>
  </si>
  <si>
    <t>安德利</t>
  </si>
  <si>
    <t>605499</t>
  </si>
  <si>
    <t>东鹏饮料</t>
  </si>
  <si>
    <t>商贸代理</t>
  </si>
  <si>
    <t>000151</t>
  </si>
  <si>
    <t>中成股份</t>
  </si>
  <si>
    <t>000626</t>
  </si>
  <si>
    <t>远大控股</t>
  </si>
  <si>
    <t>000701</t>
  </si>
  <si>
    <t>厦门信达</t>
  </si>
  <si>
    <t>002072</t>
  </si>
  <si>
    <t>凯瑞德</t>
  </si>
  <si>
    <t>002091</t>
  </si>
  <si>
    <t>江苏国泰</t>
  </si>
  <si>
    <t>002485</t>
  </si>
  <si>
    <t>*ST雪发</t>
  </si>
  <si>
    <t>002505</t>
  </si>
  <si>
    <t>鹏都农牧</t>
  </si>
  <si>
    <t>600058</t>
  </si>
  <si>
    <t>五矿发展</t>
  </si>
  <si>
    <t>600128</t>
  </si>
  <si>
    <t>苏豪弘业</t>
  </si>
  <si>
    <t>600250</t>
  </si>
  <si>
    <t>南纺股份</t>
  </si>
  <si>
    <t>600278</t>
  </si>
  <si>
    <t>东方创业</t>
  </si>
  <si>
    <t>600287</t>
  </si>
  <si>
    <t>江苏舜天</t>
  </si>
  <si>
    <t>600608</t>
  </si>
  <si>
    <t>ST沪科</t>
  </si>
  <si>
    <t>600725</t>
  </si>
  <si>
    <t>云维股份</t>
  </si>
  <si>
    <t>600753</t>
  </si>
  <si>
    <t>庚星股份</t>
  </si>
  <si>
    <t>600981</t>
  </si>
  <si>
    <t>汇鸿集团</t>
  </si>
  <si>
    <t>601028</t>
  </si>
  <si>
    <t>玉龙股份</t>
  </si>
  <si>
    <t>601061</t>
  </si>
  <si>
    <t>中信金属</t>
  </si>
  <si>
    <t>商品城</t>
  </si>
  <si>
    <t>000058</t>
  </si>
  <si>
    <t>深 赛 格</t>
  </si>
  <si>
    <t>002344</t>
  </si>
  <si>
    <t>海宁皮城</t>
  </si>
  <si>
    <t>600415</t>
  </si>
  <si>
    <t>小商品城</t>
  </si>
  <si>
    <t>600790</t>
  </si>
  <si>
    <t>轻纺城</t>
  </si>
  <si>
    <t>生物制药</t>
  </si>
  <si>
    <t>000403</t>
  </si>
  <si>
    <t>派林生物</t>
  </si>
  <si>
    <t>000518</t>
  </si>
  <si>
    <t>四环生物</t>
  </si>
  <si>
    <t>000534</t>
  </si>
  <si>
    <t>万泽股份</t>
  </si>
  <si>
    <t>000661</t>
  </si>
  <si>
    <t>长春高新</t>
  </si>
  <si>
    <t>002007</t>
  </si>
  <si>
    <t>华兰生物</t>
  </si>
  <si>
    <t>002038</t>
  </si>
  <si>
    <t>双鹭药业</t>
  </si>
  <si>
    <t>002252</t>
  </si>
  <si>
    <t>上海莱士</t>
  </si>
  <si>
    <t>002550</t>
  </si>
  <si>
    <t>千红制药</t>
  </si>
  <si>
    <t>002581</t>
  </si>
  <si>
    <t>未名医药</t>
  </si>
  <si>
    <t>002693</t>
  </si>
  <si>
    <t>双成药业</t>
  </si>
  <si>
    <t>002821</t>
  </si>
  <si>
    <t>凯莱英</t>
  </si>
  <si>
    <t>002880</t>
  </si>
  <si>
    <t>卫光生物</t>
  </si>
  <si>
    <t>300009</t>
  </si>
  <si>
    <t>安科生物</t>
  </si>
  <si>
    <t>300122</t>
  </si>
  <si>
    <t>智飞生物</t>
  </si>
  <si>
    <t>300142</t>
  </si>
  <si>
    <t>沃森生物</t>
  </si>
  <si>
    <t>300149</t>
  </si>
  <si>
    <t>睿智医药</t>
  </si>
  <si>
    <t>300204</t>
  </si>
  <si>
    <t>舒泰神</t>
  </si>
  <si>
    <t>300239</t>
  </si>
  <si>
    <t>东宝生物</t>
  </si>
  <si>
    <t>300255</t>
  </si>
  <si>
    <t>常山药业</t>
  </si>
  <si>
    <t>300294</t>
  </si>
  <si>
    <t>博雅生物</t>
  </si>
  <si>
    <t>300357</t>
  </si>
  <si>
    <t>我武生物</t>
  </si>
  <si>
    <t>300485</t>
  </si>
  <si>
    <t>赛升药业</t>
  </si>
  <si>
    <t>300601</t>
  </si>
  <si>
    <t>康泰生物</t>
  </si>
  <si>
    <t>300683</t>
  </si>
  <si>
    <t>海特生物</t>
  </si>
  <si>
    <t>300841</t>
  </si>
  <si>
    <t>康华生物</t>
  </si>
  <si>
    <t>301047</t>
  </si>
  <si>
    <t>义翘神州</t>
  </si>
  <si>
    <t>301080</t>
  </si>
  <si>
    <t>百普赛斯</t>
  </si>
  <si>
    <t>301201</t>
  </si>
  <si>
    <t>诚达药业</t>
  </si>
  <si>
    <t>301207</t>
  </si>
  <si>
    <t>华兰疫苗</t>
  </si>
  <si>
    <t>301230</t>
  </si>
  <si>
    <t>泓博医药</t>
  </si>
  <si>
    <t>301520</t>
  </si>
  <si>
    <t>万邦医药</t>
  </si>
  <si>
    <t>430047</t>
  </si>
  <si>
    <t>诺思兰德</t>
  </si>
  <si>
    <t>600161</t>
  </si>
  <si>
    <t>天坛生物</t>
  </si>
  <si>
    <t>600211</t>
  </si>
  <si>
    <t>西藏药业</t>
  </si>
  <si>
    <t>600645</t>
  </si>
  <si>
    <t>中源协和</t>
  </si>
  <si>
    <t>600682</t>
  </si>
  <si>
    <t>南京新百</t>
  </si>
  <si>
    <t>600721</t>
  </si>
  <si>
    <t>百花医药</t>
  </si>
  <si>
    <t>600739</t>
  </si>
  <si>
    <t>辽宁成大</t>
  </si>
  <si>
    <t>600867</t>
  </si>
  <si>
    <t>通化东宝</t>
  </si>
  <si>
    <t>603087</t>
  </si>
  <si>
    <t>甘李药业</t>
  </si>
  <si>
    <t>603392</t>
  </si>
  <si>
    <t>603590</t>
  </si>
  <si>
    <t>康辰药业</t>
  </si>
  <si>
    <t>603707</t>
  </si>
  <si>
    <t>健友股份</t>
  </si>
  <si>
    <t>688046</t>
  </si>
  <si>
    <t>药康生物</t>
  </si>
  <si>
    <t>688062</t>
  </si>
  <si>
    <t>迈威生物-U</t>
  </si>
  <si>
    <t>688076</t>
  </si>
  <si>
    <t>诺泰生物</t>
  </si>
  <si>
    <t>688105</t>
  </si>
  <si>
    <t>诺唯赞</t>
  </si>
  <si>
    <t>688117</t>
  </si>
  <si>
    <t>圣诺生物</t>
  </si>
  <si>
    <t>688136</t>
  </si>
  <si>
    <t>科兴制药</t>
  </si>
  <si>
    <t>688137</t>
  </si>
  <si>
    <t>近岸蛋白</t>
  </si>
  <si>
    <t>688163</t>
  </si>
  <si>
    <t>赛伦生物</t>
  </si>
  <si>
    <t>688177</t>
  </si>
  <si>
    <t>百奥泰</t>
  </si>
  <si>
    <t>688180</t>
  </si>
  <si>
    <t>君实生物-U</t>
  </si>
  <si>
    <t>688185</t>
  </si>
  <si>
    <t>康希诺</t>
  </si>
  <si>
    <t>688192</t>
  </si>
  <si>
    <t>迪哲医药-U</t>
  </si>
  <si>
    <t>688221</t>
  </si>
  <si>
    <t>前沿生物-U</t>
  </si>
  <si>
    <t>688235</t>
  </si>
  <si>
    <t>百济神州-U</t>
  </si>
  <si>
    <t>688266</t>
  </si>
  <si>
    <t>泽璟制药-U</t>
  </si>
  <si>
    <t>688276</t>
  </si>
  <si>
    <t>百克生物</t>
  </si>
  <si>
    <t>688278</t>
  </si>
  <si>
    <t>特宝生物</t>
  </si>
  <si>
    <t>688293</t>
  </si>
  <si>
    <t>奥浦迈</t>
  </si>
  <si>
    <t>688302</t>
  </si>
  <si>
    <t>海创药业-U</t>
  </si>
  <si>
    <t>688319</t>
  </si>
  <si>
    <t>欧林生物</t>
  </si>
  <si>
    <t>688331</t>
  </si>
  <si>
    <t>荣昌生物</t>
  </si>
  <si>
    <t>688336</t>
  </si>
  <si>
    <t>三生国健</t>
  </si>
  <si>
    <t>688382</t>
  </si>
  <si>
    <t>益方生物-U</t>
  </si>
  <si>
    <t>688426</t>
  </si>
  <si>
    <t>康为世纪</t>
  </si>
  <si>
    <t>688428</t>
  </si>
  <si>
    <t>诺诚健华-U</t>
  </si>
  <si>
    <t>688443</t>
  </si>
  <si>
    <t>智翔金泰-U</t>
  </si>
  <si>
    <t>688488</t>
  </si>
  <si>
    <t>艾迪药业</t>
  </si>
  <si>
    <t>688520</t>
  </si>
  <si>
    <t>神州细胞-U</t>
  </si>
  <si>
    <t>688670</t>
  </si>
  <si>
    <t>金迪克</t>
  </si>
  <si>
    <t>688687</t>
  </si>
  <si>
    <t>凯因科技</t>
  </si>
  <si>
    <t>688739</t>
  </si>
  <si>
    <t>成大生物</t>
  </si>
  <si>
    <t>833230</t>
  </si>
  <si>
    <t>欧康医药</t>
  </si>
  <si>
    <t>833575</t>
  </si>
  <si>
    <t>康乐卫士</t>
  </si>
  <si>
    <t>837344</t>
  </si>
  <si>
    <t>三元基因</t>
  </si>
  <si>
    <t>石油加工</t>
  </si>
  <si>
    <t>000059</t>
  </si>
  <si>
    <t>华锦股份</t>
  </si>
  <si>
    <t>000637</t>
  </si>
  <si>
    <t>ST实华</t>
  </si>
  <si>
    <t>000698</t>
  </si>
  <si>
    <t>沈阳化工</t>
  </si>
  <si>
    <t>000819</t>
  </si>
  <si>
    <t>岳阳兴长</t>
  </si>
  <si>
    <t>300839</t>
  </si>
  <si>
    <t>博汇股份</t>
  </si>
  <si>
    <t>600028</t>
  </si>
  <si>
    <t>中国石化</t>
  </si>
  <si>
    <t>600339</t>
  </si>
  <si>
    <t>中油工程</t>
  </si>
  <si>
    <t>600346</t>
  </si>
  <si>
    <t>恒力石化</t>
  </si>
  <si>
    <t>600688</t>
  </si>
  <si>
    <t>上海石化</t>
  </si>
  <si>
    <t>603798</t>
  </si>
  <si>
    <t>康普顿</t>
  </si>
  <si>
    <t>石油开采</t>
  </si>
  <si>
    <t>000968</t>
  </si>
  <si>
    <t>蓝焰控股</t>
  </si>
  <si>
    <t>002207</t>
  </si>
  <si>
    <t>准油股份</t>
  </si>
  <si>
    <t>002554</t>
  </si>
  <si>
    <t>惠博普</t>
  </si>
  <si>
    <t>002629</t>
  </si>
  <si>
    <t>仁智股份</t>
  </si>
  <si>
    <t>002828</t>
  </si>
  <si>
    <t>贝肯能源</t>
  </si>
  <si>
    <t>300157</t>
  </si>
  <si>
    <t>新锦动力</t>
  </si>
  <si>
    <t>300164</t>
  </si>
  <si>
    <t>通源石油</t>
  </si>
  <si>
    <t>300191</t>
  </si>
  <si>
    <t>潜能恒信</t>
  </si>
  <si>
    <t>300483</t>
  </si>
  <si>
    <t>首华燃气</t>
  </si>
  <si>
    <t>600256</t>
  </si>
  <si>
    <t>广汇能源</t>
  </si>
  <si>
    <t>600583</t>
  </si>
  <si>
    <t>海油工程</t>
  </si>
  <si>
    <t>600759</t>
  </si>
  <si>
    <t>*ST洲际</t>
  </si>
  <si>
    <t>600777</t>
  </si>
  <si>
    <t>新潮能源</t>
  </si>
  <si>
    <t>600871</t>
  </si>
  <si>
    <t>石化油服</t>
  </si>
  <si>
    <t>600938</t>
  </si>
  <si>
    <t>中国海油</t>
  </si>
  <si>
    <t>600968</t>
  </si>
  <si>
    <t>海油发展</t>
  </si>
  <si>
    <t>601808</t>
  </si>
  <si>
    <t>中海油服</t>
  </si>
  <si>
    <t>601857</t>
  </si>
  <si>
    <t>中国石油</t>
  </si>
  <si>
    <t>603619</t>
  </si>
  <si>
    <t>中曼石油</t>
  </si>
  <si>
    <t>603727</t>
  </si>
  <si>
    <t>博迈科</t>
  </si>
  <si>
    <t>石油贸易</t>
  </si>
  <si>
    <t>000096</t>
  </si>
  <si>
    <t>广聚能源</t>
  </si>
  <si>
    <t>000159</t>
  </si>
  <si>
    <t>国际实业</t>
  </si>
  <si>
    <t>000554</t>
  </si>
  <si>
    <t>泰山石油</t>
  </si>
  <si>
    <t>002221</t>
  </si>
  <si>
    <t>东华能源</t>
  </si>
  <si>
    <t>600387</t>
  </si>
  <si>
    <t>ST海越</t>
  </si>
  <si>
    <t>603003</t>
  </si>
  <si>
    <t>龙宇股份</t>
  </si>
  <si>
    <t>603353</t>
  </si>
  <si>
    <t>XD和顺石</t>
  </si>
  <si>
    <t>食品</t>
  </si>
  <si>
    <t>000529</t>
  </si>
  <si>
    <t>广弘控股</t>
  </si>
  <si>
    <t>000576</t>
  </si>
  <si>
    <t>甘化科工</t>
  </si>
  <si>
    <t>000639</t>
  </si>
  <si>
    <t>西王食品</t>
  </si>
  <si>
    <t>000716</t>
  </si>
  <si>
    <t>黑芝麻</t>
  </si>
  <si>
    <t>000833</t>
  </si>
  <si>
    <t>粤桂股份</t>
  </si>
  <si>
    <t>000895</t>
  </si>
  <si>
    <t>双汇发展</t>
  </si>
  <si>
    <t>000911</t>
  </si>
  <si>
    <t>南宁糖业</t>
  </si>
  <si>
    <t>000972</t>
  </si>
  <si>
    <t>中基健康</t>
  </si>
  <si>
    <t>001215</t>
  </si>
  <si>
    <t>千味央厨</t>
  </si>
  <si>
    <t>001219</t>
  </si>
  <si>
    <t>青岛食品</t>
  </si>
  <si>
    <t>002053</t>
  </si>
  <si>
    <t>云南能投</t>
  </si>
  <si>
    <t>002216</t>
  </si>
  <si>
    <t>三全食品</t>
  </si>
  <si>
    <t>002286</t>
  </si>
  <si>
    <t>保龄宝</t>
  </si>
  <si>
    <t>002330</t>
  </si>
  <si>
    <t>得利斯</t>
  </si>
  <si>
    <t>002481</t>
  </si>
  <si>
    <t>双塔食品</t>
  </si>
  <si>
    <t>002495</t>
  </si>
  <si>
    <t>佳隆股份</t>
  </si>
  <si>
    <t>002507</t>
  </si>
  <si>
    <t>涪陵榨菜</t>
  </si>
  <si>
    <t>002515</t>
  </si>
  <si>
    <t>金字火腿</t>
  </si>
  <si>
    <t>002557</t>
  </si>
  <si>
    <t>洽洽食品</t>
  </si>
  <si>
    <t>002582</t>
  </si>
  <si>
    <t>好想你</t>
  </si>
  <si>
    <t>002597</t>
  </si>
  <si>
    <t>金禾实业</t>
  </si>
  <si>
    <t>002650</t>
  </si>
  <si>
    <t>加加食品</t>
  </si>
  <si>
    <t>002661</t>
  </si>
  <si>
    <t>克明食品</t>
  </si>
  <si>
    <t>002695</t>
  </si>
  <si>
    <t>煌上煌</t>
  </si>
  <si>
    <t>002702</t>
  </si>
  <si>
    <t>海欣食品</t>
  </si>
  <si>
    <t>002726</t>
  </si>
  <si>
    <t>龙大美食</t>
  </si>
  <si>
    <t>002820</t>
  </si>
  <si>
    <t>桂发祥</t>
  </si>
  <si>
    <t>002840</t>
  </si>
  <si>
    <t>华统股份</t>
  </si>
  <si>
    <t>002847</t>
  </si>
  <si>
    <t>盐津铺子</t>
  </si>
  <si>
    <t>002852</t>
  </si>
  <si>
    <t>道道全</t>
  </si>
  <si>
    <t>002956</t>
  </si>
  <si>
    <t>西麦食品</t>
  </si>
  <si>
    <t>002991</t>
  </si>
  <si>
    <t>甘源食品</t>
  </si>
  <si>
    <t>003000</t>
  </si>
  <si>
    <t>劲仔食品</t>
  </si>
  <si>
    <t>003030</t>
  </si>
  <si>
    <t>祖名股份</t>
  </si>
  <si>
    <t>300138</t>
  </si>
  <si>
    <t>晨光生物</t>
  </si>
  <si>
    <t>300146</t>
  </si>
  <si>
    <t>汤臣倍健</t>
  </si>
  <si>
    <t>300175</t>
  </si>
  <si>
    <t>朗源股份</t>
  </si>
  <si>
    <t>300741</t>
  </si>
  <si>
    <t>华宝股份</t>
  </si>
  <si>
    <t>300765</t>
  </si>
  <si>
    <t>新诺威</t>
  </si>
  <si>
    <t>300783</t>
  </si>
  <si>
    <t>三只松鼠</t>
  </si>
  <si>
    <t>300829</t>
  </si>
  <si>
    <t>金丹科技</t>
  </si>
  <si>
    <t>300858</t>
  </si>
  <si>
    <t>科拓生物</t>
  </si>
  <si>
    <t>300908</t>
  </si>
  <si>
    <t>仲景食品</t>
  </si>
  <si>
    <t>300973</t>
  </si>
  <si>
    <t>立高食品</t>
  </si>
  <si>
    <t>300999</t>
  </si>
  <si>
    <t>金龙鱼</t>
  </si>
  <si>
    <t>301116</t>
  </si>
  <si>
    <t>益客食品</t>
  </si>
  <si>
    <t>301206</t>
  </si>
  <si>
    <t>三元生物</t>
  </si>
  <si>
    <t>600073</t>
  </si>
  <si>
    <t>上海梅林</t>
  </si>
  <si>
    <t>600186</t>
  </si>
  <si>
    <t>莲花健康</t>
  </si>
  <si>
    <t>600191</t>
  </si>
  <si>
    <t>华资实业</t>
  </si>
  <si>
    <t>600298</t>
  </si>
  <si>
    <t>安琪酵母</t>
  </si>
  <si>
    <t>600305</t>
  </si>
  <si>
    <t>恒顺醋业</t>
  </si>
  <si>
    <t>600737</t>
  </si>
  <si>
    <t>中粮糖业</t>
  </si>
  <si>
    <t>600872</t>
  </si>
  <si>
    <t>中炬高新</t>
  </si>
  <si>
    <t>600873</t>
  </si>
  <si>
    <t>梅花生物</t>
  </si>
  <si>
    <t>600929</t>
  </si>
  <si>
    <t>雪天盐业</t>
  </si>
  <si>
    <t>603020</t>
  </si>
  <si>
    <t>爱普股份</t>
  </si>
  <si>
    <t>603027</t>
  </si>
  <si>
    <t>603043</t>
  </si>
  <si>
    <t>广州酒家</t>
  </si>
  <si>
    <t>603057</t>
  </si>
  <si>
    <t>紫燕食品</t>
  </si>
  <si>
    <t>603079</t>
  </si>
  <si>
    <t>圣达生物</t>
  </si>
  <si>
    <t>603170</t>
  </si>
  <si>
    <t>宝立食品</t>
  </si>
  <si>
    <t>603182</t>
  </si>
  <si>
    <t>嘉华股份</t>
  </si>
  <si>
    <t>603237</t>
  </si>
  <si>
    <t>五芳斋</t>
  </si>
  <si>
    <t>603288</t>
  </si>
  <si>
    <t>海天味业</t>
  </si>
  <si>
    <t>603299</t>
  </si>
  <si>
    <t>苏盐井神</t>
  </si>
  <si>
    <t>603317</t>
  </si>
  <si>
    <t>天味食品</t>
  </si>
  <si>
    <t>603345</t>
  </si>
  <si>
    <t>安井食品</t>
  </si>
  <si>
    <t>603517</t>
  </si>
  <si>
    <t>绝味食品</t>
  </si>
  <si>
    <t>603536</t>
  </si>
  <si>
    <t>惠发食品</t>
  </si>
  <si>
    <t>603696</t>
  </si>
  <si>
    <t>安记食品</t>
  </si>
  <si>
    <t>603697</t>
  </si>
  <si>
    <t>有友食品</t>
  </si>
  <si>
    <t>603719</t>
  </si>
  <si>
    <t>良品铺子</t>
  </si>
  <si>
    <t>603755</t>
  </si>
  <si>
    <t>日辰股份</t>
  </si>
  <si>
    <t>603777</t>
  </si>
  <si>
    <t>来伊份</t>
  </si>
  <si>
    <t>603866</t>
  </si>
  <si>
    <t>桃李面包</t>
  </si>
  <si>
    <t>603886</t>
  </si>
  <si>
    <t>元祖股份</t>
  </si>
  <si>
    <t>605016</t>
  </si>
  <si>
    <t>百龙创园</t>
  </si>
  <si>
    <t>605077</t>
  </si>
  <si>
    <t>华康股份</t>
  </si>
  <si>
    <t>605089</t>
  </si>
  <si>
    <t>味知香</t>
  </si>
  <si>
    <t>605338</t>
  </si>
  <si>
    <t>巴比食品</t>
  </si>
  <si>
    <t>605339</t>
  </si>
  <si>
    <t>南侨食品</t>
  </si>
  <si>
    <t>605567</t>
  </si>
  <si>
    <t>春雪食品</t>
  </si>
  <si>
    <t>688089</t>
  </si>
  <si>
    <t>嘉必优</t>
  </si>
  <si>
    <t>831726</t>
  </si>
  <si>
    <t>朱老六</t>
  </si>
  <si>
    <t>832023</t>
  </si>
  <si>
    <t>田野股份</t>
  </si>
  <si>
    <t>833429</t>
  </si>
  <si>
    <t>康比特</t>
  </si>
  <si>
    <t>836422</t>
  </si>
  <si>
    <t>润普食品</t>
  </si>
  <si>
    <t>836826</t>
  </si>
  <si>
    <t>盖世食品</t>
  </si>
  <si>
    <t>839273</t>
  </si>
  <si>
    <t>一致魔芋</t>
  </si>
  <si>
    <t>839371</t>
  </si>
  <si>
    <t>欧福蛋业</t>
  </si>
  <si>
    <t>水力发电</t>
  </si>
  <si>
    <t>000601</t>
  </si>
  <si>
    <t>韶能股份</t>
  </si>
  <si>
    <t>000791</t>
  </si>
  <si>
    <t>甘肃能源</t>
  </si>
  <si>
    <t>000993</t>
  </si>
  <si>
    <t>闽东电力</t>
  </si>
  <si>
    <t>002039</t>
  </si>
  <si>
    <t>黔源电力</t>
  </si>
  <si>
    <t>600025</t>
  </si>
  <si>
    <t>华能水电</t>
  </si>
  <si>
    <t>600101</t>
  </si>
  <si>
    <t>明星电力</t>
  </si>
  <si>
    <t>600116</t>
  </si>
  <si>
    <t>三峡水利</t>
  </si>
  <si>
    <t>600236</t>
  </si>
  <si>
    <t>桂冠电力</t>
  </si>
  <si>
    <t>600310</t>
  </si>
  <si>
    <t>广西能源</t>
  </si>
  <si>
    <t>600452</t>
  </si>
  <si>
    <t>涪陵电力</t>
  </si>
  <si>
    <t>600505</t>
  </si>
  <si>
    <t>西昌电力</t>
  </si>
  <si>
    <t>600644</t>
  </si>
  <si>
    <t>乐山电力</t>
  </si>
  <si>
    <t>600674</t>
  </si>
  <si>
    <t>川投能源</t>
  </si>
  <si>
    <t>600886</t>
  </si>
  <si>
    <t>国投电力</t>
  </si>
  <si>
    <t>600900</t>
  </si>
  <si>
    <t>长江电力</t>
  </si>
  <si>
    <t>600969</t>
  </si>
  <si>
    <t>郴电国际</t>
  </si>
  <si>
    <t>600979</t>
  </si>
  <si>
    <t>广安爱众</t>
  </si>
  <si>
    <t>600995</t>
  </si>
  <si>
    <t>南网储能</t>
  </si>
  <si>
    <t>水泥</t>
  </si>
  <si>
    <t>000023</t>
  </si>
  <si>
    <t>ST深天</t>
  </si>
  <si>
    <t>000401</t>
  </si>
  <si>
    <t>冀东水泥</t>
  </si>
  <si>
    <t>000672</t>
  </si>
  <si>
    <t>上峰水泥</t>
  </si>
  <si>
    <t>000789</t>
  </si>
  <si>
    <t>万年青</t>
  </si>
  <si>
    <t>000877</t>
  </si>
  <si>
    <t>天山股份</t>
  </si>
  <si>
    <t>000935</t>
  </si>
  <si>
    <t>四川双马</t>
  </si>
  <si>
    <t>002233</t>
  </si>
  <si>
    <t>塔牌集团</t>
  </si>
  <si>
    <t>002302</t>
  </si>
  <si>
    <t>西部建设</t>
  </si>
  <si>
    <t>002671</t>
  </si>
  <si>
    <t>龙泉股份</t>
  </si>
  <si>
    <t>003037</t>
  </si>
  <si>
    <t>三和管桩</t>
  </si>
  <si>
    <t>600326</t>
  </si>
  <si>
    <t>西藏天路</t>
  </si>
  <si>
    <t>600425</t>
  </si>
  <si>
    <t>青松建化</t>
  </si>
  <si>
    <t>600449</t>
  </si>
  <si>
    <t>宁夏建材</t>
  </si>
  <si>
    <t>600585</t>
  </si>
  <si>
    <t>600668</t>
  </si>
  <si>
    <t>尖峰集团</t>
  </si>
  <si>
    <t>600678</t>
  </si>
  <si>
    <t>四川金顶</t>
  </si>
  <si>
    <t>600720</t>
  </si>
  <si>
    <t>祁连山</t>
  </si>
  <si>
    <t>600801</t>
  </si>
  <si>
    <t>600802</t>
  </si>
  <si>
    <t>福建水泥</t>
  </si>
  <si>
    <t>600881</t>
  </si>
  <si>
    <t>亚泰集团</t>
  </si>
  <si>
    <t>601992</t>
  </si>
  <si>
    <t>金隅集团</t>
  </si>
  <si>
    <t>603616</t>
  </si>
  <si>
    <t>韩建河山</t>
  </si>
  <si>
    <t>605122</t>
  </si>
  <si>
    <t>四方新材</t>
  </si>
  <si>
    <t>水务</t>
  </si>
  <si>
    <t>000598</t>
  </si>
  <si>
    <t>兴蓉环境</t>
  </si>
  <si>
    <t>000685</t>
  </si>
  <si>
    <t>中山公用</t>
  </si>
  <si>
    <t>003039</t>
  </si>
  <si>
    <t>顺控发展</t>
  </si>
  <si>
    <t>300262</t>
  </si>
  <si>
    <t>巴安水务</t>
  </si>
  <si>
    <t>300334</t>
  </si>
  <si>
    <t>津膜科技</t>
  </si>
  <si>
    <t>300631</t>
  </si>
  <si>
    <t>久吾高科</t>
  </si>
  <si>
    <t>301519</t>
  </si>
  <si>
    <t>舜禹股份</t>
  </si>
  <si>
    <t>600168</t>
  </si>
  <si>
    <t>武汉控股</t>
  </si>
  <si>
    <t>600187</t>
  </si>
  <si>
    <t>国中水务</t>
  </si>
  <si>
    <t>600283</t>
  </si>
  <si>
    <t>钱江水利</t>
  </si>
  <si>
    <t>600461</t>
  </si>
  <si>
    <t>洪城环境</t>
  </si>
  <si>
    <t>601158</t>
  </si>
  <si>
    <t>重庆水务</t>
  </si>
  <si>
    <t>601199</t>
  </si>
  <si>
    <t>江南水务</t>
  </si>
  <si>
    <t>601368</t>
  </si>
  <si>
    <t>绿城水务</t>
  </si>
  <si>
    <t>603291</t>
  </si>
  <si>
    <t>联合水务</t>
  </si>
  <si>
    <t>603759</t>
  </si>
  <si>
    <t>海天股份</t>
  </si>
  <si>
    <t>688718</t>
  </si>
  <si>
    <t>唯赛勃</t>
  </si>
  <si>
    <t>水运</t>
  </si>
  <si>
    <t>000520</t>
  </si>
  <si>
    <t>凤凰航运</t>
  </si>
  <si>
    <t>001205</t>
  </si>
  <si>
    <t>盛航股份</t>
  </si>
  <si>
    <t>002320</t>
  </si>
  <si>
    <t>海峡股份</t>
  </si>
  <si>
    <t>600026</t>
  </si>
  <si>
    <t>中远海能</t>
  </si>
  <si>
    <t>600428</t>
  </si>
  <si>
    <t>中远海特</t>
  </si>
  <si>
    <t>600751</t>
  </si>
  <si>
    <t>海航科技</t>
  </si>
  <si>
    <t>600798</t>
  </si>
  <si>
    <t>宁波海运</t>
  </si>
  <si>
    <t>601022</t>
  </si>
  <si>
    <t>宁波远洋</t>
  </si>
  <si>
    <t>601866</t>
  </si>
  <si>
    <t>中远海发</t>
  </si>
  <si>
    <t>601872</t>
  </si>
  <si>
    <t>招商轮船</t>
  </si>
  <si>
    <t>601919</t>
  </si>
  <si>
    <t>中远海控</t>
  </si>
  <si>
    <t>601975</t>
  </si>
  <si>
    <t>招商南油</t>
  </si>
  <si>
    <t>603162</t>
  </si>
  <si>
    <t>海通发展</t>
  </si>
  <si>
    <t>603167</t>
  </si>
  <si>
    <t>渤海轮渡</t>
  </si>
  <si>
    <t>603209</t>
  </si>
  <si>
    <t>兴通股份</t>
  </si>
  <si>
    <t>833171</t>
  </si>
  <si>
    <t>国航远洋</t>
  </si>
  <si>
    <t>872351</t>
  </si>
  <si>
    <t>华光源海</t>
  </si>
  <si>
    <t>饲料</t>
  </si>
  <si>
    <t>000702</t>
  </si>
  <si>
    <t>正虹科技</t>
  </si>
  <si>
    <t>000876</t>
  </si>
  <si>
    <t>新 希 望</t>
  </si>
  <si>
    <t>001313</t>
  </si>
  <si>
    <t>粤海饲料</t>
  </si>
  <si>
    <t>001366</t>
  </si>
  <si>
    <t>播恩集团</t>
  </si>
  <si>
    <t>002100</t>
  </si>
  <si>
    <t>天康生物</t>
  </si>
  <si>
    <t>002311</t>
  </si>
  <si>
    <t>海大集团</t>
  </si>
  <si>
    <t>002385</t>
  </si>
  <si>
    <t>大北农</t>
  </si>
  <si>
    <t>002548</t>
  </si>
  <si>
    <t>金新农</t>
  </si>
  <si>
    <t>002567</t>
  </si>
  <si>
    <t>唐人神</t>
  </si>
  <si>
    <t>002696</t>
  </si>
  <si>
    <t>百洋股份</t>
  </si>
  <si>
    <t>002891</t>
  </si>
  <si>
    <t>中宠股份</t>
  </si>
  <si>
    <t>300673</t>
  </si>
  <si>
    <t>佩蒂股份</t>
  </si>
  <si>
    <t>301156</t>
  </si>
  <si>
    <t>美农生物</t>
  </si>
  <si>
    <t>301498</t>
  </si>
  <si>
    <t>600299</t>
  </si>
  <si>
    <t>安迪苏</t>
  </si>
  <si>
    <t>600866</t>
  </si>
  <si>
    <t>星湖科技</t>
  </si>
  <si>
    <t>603151</t>
  </si>
  <si>
    <t>邦基科技</t>
  </si>
  <si>
    <t>603363</t>
  </si>
  <si>
    <t>傲农生物</t>
  </si>
  <si>
    <t>603609</t>
  </si>
  <si>
    <t>禾丰股份</t>
  </si>
  <si>
    <t>603668</t>
  </si>
  <si>
    <t>天马科技</t>
  </si>
  <si>
    <t>832419</t>
  </si>
  <si>
    <t>路斯股份</t>
  </si>
  <si>
    <t>塑料</t>
  </si>
  <si>
    <t>000859</t>
  </si>
  <si>
    <t>国风新材</t>
  </si>
  <si>
    <t>000973</t>
  </si>
  <si>
    <t>佛塑科技</t>
  </si>
  <si>
    <t>001378</t>
  </si>
  <si>
    <t>德冠新材</t>
  </si>
  <si>
    <t>002014</t>
  </si>
  <si>
    <t>永新股份</t>
  </si>
  <si>
    <t>002108</t>
  </si>
  <si>
    <t>沧州明珠</t>
  </si>
  <si>
    <t>002243</t>
  </si>
  <si>
    <t>力合科创</t>
  </si>
  <si>
    <t>002263</t>
  </si>
  <si>
    <t>大东南</t>
  </si>
  <si>
    <t>002324</t>
  </si>
  <si>
    <t>普利特</t>
  </si>
  <si>
    <t>002395</t>
  </si>
  <si>
    <t>双象股份</t>
  </si>
  <si>
    <t>002457</t>
  </si>
  <si>
    <t>青龙管业</t>
  </si>
  <si>
    <t>002522</t>
  </si>
  <si>
    <t>浙江众成</t>
  </si>
  <si>
    <t>002585</t>
  </si>
  <si>
    <t>双星新材</t>
  </si>
  <si>
    <t>002632</t>
  </si>
  <si>
    <t>道明光学</t>
  </si>
  <si>
    <t>002641</t>
  </si>
  <si>
    <t>公元股份</t>
  </si>
  <si>
    <t>002694</t>
  </si>
  <si>
    <t>顾地科技</t>
  </si>
  <si>
    <t>002735</t>
  </si>
  <si>
    <t>王子新材</t>
  </si>
  <si>
    <t>002768</t>
  </si>
  <si>
    <t>国恩股份</t>
  </si>
  <si>
    <t>002838</t>
  </si>
  <si>
    <t>道恩股份</t>
  </si>
  <si>
    <t>002886</t>
  </si>
  <si>
    <t>沃特股份</t>
  </si>
  <si>
    <t>003018</t>
  </si>
  <si>
    <t>金富科技</t>
  </si>
  <si>
    <t>300169</t>
  </si>
  <si>
    <t>天晟新材</t>
  </si>
  <si>
    <t>300198</t>
  </si>
  <si>
    <t>纳川股份</t>
  </si>
  <si>
    <t>300218</t>
  </si>
  <si>
    <t>安利股份</t>
  </si>
  <si>
    <t>300221</t>
  </si>
  <si>
    <t>银禧科技</t>
  </si>
  <si>
    <t>300230</t>
  </si>
  <si>
    <t>永利股份</t>
  </si>
  <si>
    <t>300305</t>
  </si>
  <si>
    <t>裕兴股份</t>
  </si>
  <si>
    <t>300321</t>
  </si>
  <si>
    <t>同大股份</t>
  </si>
  <si>
    <t>300393</t>
  </si>
  <si>
    <t>中来股份</t>
  </si>
  <si>
    <t>300478</t>
  </si>
  <si>
    <t>杭州高新</t>
  </si>
  <si>
    <t>300538</t>
  </si>
  <si>
    <t>同益股份</t>
  </si>
  <si>
    <t>300539</t>
  </si>
  <si>
    <t>横河精密</t>
  </si>
  <si>
    <t>300599</t>
  </si>
  <si>
    <t>雄塑科技</t>
  </si>
  <si>
    <t>300644</t>
  </si>
  <si>
    <t>南京聚隆</t>
  </si>
  <si>
    <t>300716</t>
  </si>
  <si>
    <t>泉为科技</t>
  </si>
  <si>
    <t>300717</t>
  </si>
  <si>
    <t>华信新材</t>
  </si>
  <si>
    <t>300806</t>
  </si>
  <si>
    <t>斯迪克</t>
  </si>
  <si>
    <t>300849</t>
  </si>
  <si>
    <t>锦盛新材</t>
  </si>
  <si>
    <t>300920</t>
  </si>
  <si>
    <t>润阳科技</t>
  </si>
  <si>
    <t>300980</t>
  </si>
  <si>
    <t>祥源新材</t>
  </si>
  <si>
    <t>300995</t>
  </si>
  <si>
    <t>奇德新材</t>
  </si>
  <si>
    <t>301003</t>
  </si>
  <si>
    <t>江苏博云</t>
  </si>
  <si>
    <t>301019</t>
  </si>
  <si>
    <t>宁波色母</t>
  </si>
  <si>
    <t>301131</t>
  </si>
  <si>
    <t>聚赛龙</t>
  </si>
  <si>
    <t>301198</t>
  </si>
  <si>
    <t>喜悦智行</t>
  </si>
  <si>
    <t>301237</t>
  </si>
  <si>
    <t>和顺科技</t>
  </si>
  <si>
    <t>600143</t>
  </si>
  <si>
    <t>600458</t>
  </si>
  <si>
    <t>时代新材</t>
  </si>
  <si>
    <t>600500</t>
  </si>
  <si>
    <t>中化国际</t>
  </si>
  <si>
    <t>603051</t>
  </si>
  <si>
    <t>鹿山新材</t>
  </si>
  <si>
    <t>603150</t>
  </si>
  <si>
    <t>万朗磁塑</t>
  </si>
  <si>
    <t>603212</t>
  </si>
  <si>
    <t>赛伍技术</t>
  </si>
  <si>
    <t>603330</t>
  </si>
  <si>
    <t>天洋新材</t>
  </si>
  <si>
    <t>603580</t>
  </si>
  <si>
    <t>艾艾精工</t>
  </si>
  <si>
    <t>603725</t>
  </si>
  <si>
    <t>天安新材</t>
  </si>
  <si>
    <t>603806</t>
  </si>
  <si>
    <t>福斯特</t>
  </si>
  <si>
    <t>603856</t>
  </si>
  <si>
    <t>东宏股份</t>
  </si>
  <si>
    <t>603991</t>
  </si>
  <si>
    <t>至正股份</t>
  </si>
  <si>
    <t>605488</t>
  </si>
  <si>
    <t>福莱新材</t>
  </si>
  <si>
    <t>688203</t>
  </si>
  <si>
    <t>海正生材</t>
  </si>
  <si>
    <t>688219</t>
  </si>
  <si>
    <t>会通股份</t>
  </si>
  <si>
    <t>688323</t>
  </si>
  <si>
    <t>瑞华泰</t>
  </si>
  <si>
    <t>688680</t>
  </si>
  <si>
    <t>海优新材</t>
  </si>
  <si>
    <t>831834</t>
  </si>
  <si>
    <t>三维股份</t>
  </si>
  <si>
    <t>832089</t>
  </si>
  <si>
    <t>禾昌聚合</t>
  </si>
  <si>
    <t>832469</t>
  </si>
  <si>
    <t>富恒新材</t>
  </si>
  <si>
    <t>836871</t>
  </si>
  <si>
    <t>派特尔</t>
  </si>
  <si>
    <t>838163</t>
  </si>
  <si>
    <t>方大新材</t>
  </si>
  <si>
    <t>870204</t>
  </si>
  <si>
    <t>沪江材料</t>
  </si>
  <si>
    <t>871694</t>
  </si>
  <si>
    <t>中裕科技</t>
  </si>
  <si>
    <t>陶瓷</t>
  </si>
  <si>
    <t>002162</t>
  </si>
  <si>
    <t>悦心健康</t>
  </si>
  <si>
    <t>002918</t>
  </si>
  <si>
    <t>蒙娜丽莎</t>
  </si>
  <si>
    <t>003012</t>
  </si>
  <si>
    <t>东鹏控股</t>
  </si>
  <si>
    <t>300234</t>
  </si>
  <si>
    <t>开尔新材</t>
  </si>
  <si>
    <t>300285</t>
  </si>
  <si>
    <t>国瓷材料</t>
  </si>
  <si>
    <t>特种钢</t>
  </si>
  <si>
    <t>000708</t>
  </si>
  <si>
    <t>中信特钢</t>
  </si>
  <si>
    <t>000825</t>
  </si>
  <si>
    <t>太钢不锈</t>
  </si>
  <si>
    <t>002075</t>
  </si>
  <si>
    <t>沙钢股份</t>
  </si>
  <si>
    <t>002318</t>
  </si>
  <si>
    <t>久立特材</t>
  </si>
  <si>
    <t>600117</t>
  </si>
  <si>
    <t>*ST西钢</t>
  </si>
  <si>
    <t>600295</t>
  </si>
  <si>
    <t>600399</t>
  </si>
  <si>
    <t>抚顺特钢</t>
  </si>
  <si>
    <t>600507</t>
  </si>
  <si>
    <t>方大特钢</t>
  </si>
  <si>
    <t>603995</t>
  </si>
  <si>
    <t>甬金股份</t>
  </si>
  <si>
    <t>688186</t>
  </si>
  <si>
    <t>广大特材</t>
  </si>
  <si>
    <t>铁路</t>
  </si>
  <si>
    <t>000557</t>
  </si>
  <si>
    <t>西部创业</t>
  </si>
  <si>
    <t>600125</t>
  </si>
  <si>
    <t>铁龙物流</t>
  </si>
  <si>
    <t>600575</t>
  </si>
  <si>
    <t>淮河能源</t>
  </si>
  <si>
    <t>601006</t>
  </si>
  <si>
    <t>大秦铁路</t>
  </si>
  <si>
    <t>601333</t>
  </si>
  <si>
    <t>广深铁路</t>
  </si>
  <si>
    <t>601816</t>
  </si>
  <si>
    <t>京沪高铁</t>
  </si>
  <si>
    <t>通信设备</t>
  </si>
  <si>
    <t>000070</t>
  </si>
  <si>
    <t>特发信息</t>
  </si>
  <si>
    <t>000547</t>
  </si>
  <si>
    <t>航天发展</t>
  </si>
  <si>
    <t>000561</t>
  </si>
  <si>
    <t>烽火电子</t>
  </si>
  <si>
    <t>000586</t>
  </si>
  <si>
    <t>汇源通信</t>
  </si>
  <si>
    <t>000836</t>
  </si>
  <si>
    <t>富通信息</t>
  </si>
  <si>
    <t>000851</t>
  </si>
  <si>
    <t>高鸿股份</t>
  </si>
  <si>
    <t>000889</t>
  </si>
  <si>
    <t>ST中嘉</t>
  </si>
  <si>
    <t>002017</t>
  </si>
  <si>
    <t>东信和平</t>
  </si>
  <si>
    <t>002089</t>
  </si>
  <si>
    <t>*ST新海</t>
  </si>
  <si>
    <t>002093</t>
  </si>
  <si>
    <t>国脉科技</t>
  </si>
  <si>
    <t>002104</t>
  </si>
  <si>
    <t>恒宝股份</t>
  </si>
  <si>
    <t>002151</t>
  </si>
  <si>
    <t>北斗星通</t>
  </si>
  <si>
    <t>002161</t>
  </si>
  <si>
    <t>远 望 谷</t>
  </si>
  <si>
    <t>002194</t>
  </si>
  <si>
    <t>武汉凡谷</t>
  </si>
  <si>
    <t>002231</t>
  </si>
  <si>
    <t>奥维通信</t>
  </si>
  <si>
    <t>002281</t>
  </si>
  <si>
    <t>光迅科技</t>
  </si>
  <si>
    <t>002296</t>
  </si>
  <si>
    <t>辉煌科技</t>
  </si>
  <si>
    <t>002313</t>
  </si>
  <si>
    <t>*ST日海</t>
  </si>
  <si>
    <t>002369</t>
  </si>
  <si>
    <t>卓翼科技</t>
  </si>
  <si>
    <t>002383</t>
  </si>
  <si>
    <t>合众思壮</t>
  </si>
  <si>
    <t>002396</t>
  </si>
  <si>
    <t>星网锐捷</t>
  </si>
  <si>
    <t>002413</t>
  </si>
  <si>
    <t>雷科防务</t>
  </si>
  <si>
    <t>002446</t>
  </si>
  <si>
    <t>盛路通信</t>
  </si>
  <si>
    <t>002465</t>
  </si>
  <si>
    <t>海格通信</t>
  </si>
  <si>
    <t>002491</t>
  </si>
  <si>
    <t>通鼎互联</t>
  </si>
  <si>
    <t>002519</t>
  </si>
  <si>
    <t>银河电子</t>
  </si>
  <si>
    <t>002544</t>
  </si>
  <si>
    <t>普天科技</t>
  </si>
  <si>
    <t>002547</t>
  </si>
  <si>
    <t>春兴精工</t>
  </si>
  <si>
    <t>002583</t>
  </si>
  <si>
    <t>海能达</t>
  </si>
  <si>
    <t>002792</t>
  </si>
  <si>
    <t>通宇通讯</t>
  </si>
  <si>
    <t>002796</t>
  </si>
  <si>
    <t>世嘉科技</t>
  </si>
  <si>
    <t>002869</t>
  </si>
  <si>
    <t>金溢科技</t>
  </si>
  <si>
    <t>002881</t>
  </si>
  <si>
    <t>美格智能</t>
  </si>
  <si>
    <t>002902</t>
  </si>
  <si>
    <t>铭普光磁</t>
  </si>
  <si>
    <t>002929</t>
  </si>
  <si>
    <t>润建股份</t>
  </si>
  <si>
    <t>002977</t>
  </si>
  <si>
    <t>天箭科技</t>
  </si>
  <si>
    <t>003040</t>
  </si>
  <si>
    <t>楚天龙</t>
  </si>
  <si>
    <t>300025</t>
  </si>
  <si>
    <t>华星创业</t>
  </si>
  <si>
    <t>300050</t>
  </si>
  <si>
    <t>世纪鼎利</t>
  </si>
  <si>
    <t>300079</t>
  </si>
  <si>
    <t>数码视讯</t>
  </si>
  <si>
    <t>300101</t>
  </si>
  <si>
    <t>振芯科技</t>
  </si>
  <si>
    <t>300134</t>
  </si>
  <si>
    <t>大富科技</t>
  </si>
  <si>
    <t>300177</t>
  </si>
  <si>
    <t>中海达</t>
  </si>
  <si>
    <t>300183</t>
  </si>
  <si>
    <t>东软载波</t>
  </si>
  <si>
    <t>300205</t>
  </si>
  <si>
    <t>天喻信息</t>
  </si>
  <si>
    <t>300211</t>
  </si>
  <si>
    <t>亿通科技</t>
  </si>
  <si>
    <t>300213</t>
  </si>
  <si>
    <t>佳讯飞鸿</t>
  </si>
  <si>
    <t>300252</t>
  </si>
  <si>
    <t>金信诺</t>
  </si>
  <si>
    <t>300308</t>
  </si>
  <si>
    <t>中际旭创</t>
  </si>
  <si>
    <t>300310</t>
  </si>
  <si>
    <t>宜通世纪</t>
  </si>
  <si>
    <t>300353</t>
  </si>
  <si>
    <t>东土科技</t>
  </si>
  <si>
    <t>300394</t>
  </si>
  <si>
    <t>天孚通信</t>
  </si>
  <si>
    <t>300397</t>
  </si>
  <si>
    <t>天和防务</t>
  </si>
  <si>
    <t>300414</t>
  </si>
  <si>
    <t>中光防雷</t>
  </si>
  <si>
    <t>300502</t>
  </si>
  <si>
    <t>新易盛</t>
  </si>
  <si>
    <t>300504</t>
  </si>
  <si>
    <t>天邑股份</t>
  </si>
  <si>
    <t>300531</t>
  </si>
  <si>
    <t>优博讯</t>
  </si>
  <si>
    <t>300548</t>
  </si>
  <si>
    <t>博创科技</t>
  </si>
  <si>
    <t>300555</t>
  </si>
  <si>
    <t>ST路通</t>
  </si>
  <si>
    <t>300560</t>
  </si>
  <si>
    <t>中富通</t>
  </si>
  <si>
    <t>300563</t>
  </si>
  <si>
    <t>神宇股份</t>
  </si>
  <si>
    <t>300565</t>
  </si>
  <si>
    <t>科信技术</t>
  </si>
  <si>
    <t>300570</t>
  </si>
  <si>
    <t>太辰光</t>
  </si>
  <si>
    <t>300578</t>
  </si>
  <si>
    <t>会畅通讯</t>
  </si>
  <si>
    <t>300590</t>
  </si>
  <si>
    <t>移为通信</t>
  </si>
  <si>
    <t>300597</t>
  </si>
  <si>
    <t>吉大通信</t>
  </si>
  <si>
    <t>300603</t>
  </si>
  <si>
    <t>立昂技术</t>
  </si>
  <si>
    <t>300615</t>
  </si>
  <si>
    <t>欣天科技</t>
  </si>
  <si>
    <t>300620</t>
  </si>
  <si>
    <t>光库科技</t>
  </si>
  <si>
    <t>300627</t>
  </si>
  <si>
    <t>华测导航</t>
  </si>
  <si>
    <t>300628</t>
  </si>
  <si>
    <t>亿联网络</t>
  </si>
  <si>
    <t>300638</t>
  </si>
  <si>
    <t>广和通</t>
  </si>
  <si>
    <t>300689</t>
  </si>
  <si>
    <t>澄天伟业</t>
  </si>
  <si>
    <t>300698</t>
  </si>
  <si>
    <t>万马科技</t>
  </si>
  <si>
    <t>300710</t>
  </si>
  <si>
    <t>万隆光电</t>
  </si>
  <si>
    <t>300711</t>
  </si>
  <si>
    <t>广哈通信</t>
  </si>
  <si>
    <t>300736</t>
  </si>
  <si>
    <t>百邦科技</t>
  </si>
  <si>
    <t>300762</t>
  </si>
  <si>
    <t>上海瀚讯</t>
  </si>
  <si>
    <t>300913</t>
  </si>
  <si>
    <t>兆龙互连</t>
  </si>
  <si>
    <t>301139</t>
  </si>
  <si>
    <t>元道通信</t>
  </si>
  <si>
    <t>301165</t>
  </si>
  <si>
    <t>锐捷网络</t>
  </si>
  <si>
    <t>301191</t>
  </si>
  <si>
    <t>菲菱科思</t>
  </si>
  <si>
    <t>301205</t>
  </si>
  <si>
    <t>联特科技</t>
  </si>
  <si>
    <t>301307</t>
  </si>
  <si>
    <t>美利信</t>
  </si>
  <si>
    <t>600105</t>
  </si>
  <si>
    <t>永鼎股份</t>
  </si>
  <si>
    <t>600131</t>
  </si>
  <si>
    <t>国网信通</t>
  </si>
  <si>
    <t>600198</t>
  </si>
  <si>
    <t>大唐电信</t>
  </si>
  <si>
    <t>600345</t>
  </si>
  <si>
    <t>长江通信</t>
  </si>
  <si>
    <t>600487</t>
  </si>
  <si>
    <t>亨通光电</t>
  </si>
  <si>
    <t>600498</t>
  </si>
  <si>
    <t>烽火通信</t>
  </si>
  <si>
    <t>600562</t>
  </si>
  <si>
    <t>国睿科技</t>
  </si>
  <si>
    <t>600775</t>
  </si>
  <si>
    <t>南京熊猫</t>
  </si>
  <si>
    <t>600776</t>
  </si>
  <si>
    <t>600990</t>
  </si>
  <si>
    <t>四创电子</t>
  </si>
  <si>
    <t>601138</t>
  </si>
  <si>
    <t>工业富联</t>
  </si>
  <si>
    <t>601869</t>
  </si>
  <si>
    <t>长飞光纤</t>
  </si>
  <si>
    <t>603042</t>
  </si>
  <si>
    <t>华脉科技</t>
  </si>
  <si>
    <t>603083</t>
  </si>
  <si>
    <t>603118</t>
  </si>
  <si>
    <t>共进股份</t>
  </si>
  <si>
    <t>603206</t>
  </si>
  <si>
    <t>嘉环科技</t>
  </si>
  <si>
    <t>603220</t>
  </si>
  <si>
    <t>中贝通信</t>
  </si>
  <si>
    <t>603236</t>
  </si>
  <si>
    <t>移远通信</t>
  </si>
  <si>
    <t>603322</t>
  </si>
  <si>
    <t>超讯通信</t>
  </si>
  <si>
    <t>603421</t>
  </si>
  <si>
    <t>鼎信通讯</t>
  </si>
  <si>
    <t>603559</t>
  </si>
  <si>
    <t>ST通脉</t>
  </si>
  <si>
    <t>603602</t>
  </si>
  <si>
    <t>纵横通信</t>
  </si>
  <si>
    <t>603703</t>
  </si>
  <si>
    <t>盛洋科技</t>
  </si>
  <si>
    <t>603712</t>
  </si>
  <si>
    <t>七一二</t>
  </si>
  <si>
    <t>603803</t>
  </si>
  <si>
    <t>瑞斯康达</t>
  </si>
  <si>
    <t>688002</t>
  </si>
  <si>
    <t>睿创微纳</t>
  </si>
  <si>
    <t>688027</t>
  </si>
  <si>
    <t>国盾量子</t>
  </si>
  <si>
    <t>688036</t>
  </si>
  <si>
    <t>传音控股</t>
  </si>
  <si>
    <t>688080</t>
  </si>
  <si>
    <t>映翰通</t>
  </si>
  <si>
    <t>688100</t>
  </si>
  <si>
    <t>威胜信息</t>
  </si>
  <si>
    <t>688132</t>
  </si>
  <si>
    <t>邦彦技术</t>
  </si>
  <si>
    <t>688143</t>
  </si>
  <si>
    <t>长盈通</t>
  </si>
  <si>
    <t>688159</t>
  </si>
  <si>
    <t>有方科技</t>
  </si>
  <si>
    <t>688175</t>
  </si>
  <si>
    <t>高凌信息</t>
  </si>
  <si>
    <t>688182</t>
  </si>
  <si>
    <t>灿勤科技</t>
  </si>
  <si>
    <t>688205</t>
  </si>
  <si>
    <t>德科立</t>
  </si>
  <si>
    <t>688282</t>
  </si>
  <si>
    <t>理工导航</t>
  </si>
  <si>
    <t>688313</t>
  </si>
  <si>
    <t>仕佳光子</t>
  </si>
  <si>
    <t>688387</t>
  </si>
  <si>
    <t>信科移动-U</t>
  </si>
  <si>
    <t>688418</t>
  </si>
  <si>
    <t>震有科技</t>
  </si>
  <si>
    <t>688507</t>
  </si>
  <si>
    <t>索辰科技</t>
  </si>
  <si>
    <t>688522</t>
  </si>
  <si>
    <t>纳睿雷达</t>
  </si>
  <si>
    <t>688552</t>
  </si>
  <si>
    <t>航天南湖</t>
  </si>
  <si>
    <t>688592</t>
  </si>
  <si>
    <t>司南导航</t>
  </si>
  <si>
    <t>688618</t>
  </si>
  <si>
    <t>三旺通信</t>
  </si>
  <si>
    <t>688668</t>
  </si>
  <si>
    <t>鼎通科技</t>
  </si>
  <si>
    <t>688788</t>
  </si>
  <si>
    <t>科思科技</t>
  </si>
  <si>
    <t>835640</t>
  </si>
  <si>
    <t>富士达</t>
  </si>
  <si>
    <t>838924</t>
  </si>
  <si>
    <t>广脉科技</t>
  </si>
  <si>
    <t>870976</t>
  </si>
  <si>
    <t>视声智能</t>
  </si>
  <si>
    <t>铜</t>
  </si>
  <si>
    <t>000630</t>
  </si>
  <si>
    <t>铜陵有色</t>
  </si>
  <si>
    <t>000737</t>
  </si>
  <si>
    <t>北方铜业</t>
  </si>
  <si>
    <t>000878</t>
  </si>
  <si>
    <t>云南铜业</t>
  </si>
  <si>
    <t>002171</t>
  </si>
  <si>
    <t>楚江新材</t>
  </si>
  <si>
    <t>002203</t>
  </si>
  <si>
    <t>海亮股份</t>
  </si>
  <si>
    <t>002295</t>
  </si>
  <si>
    <t>精艺股份</t>
  </si>
  <si>
    <t>300697</t>
  </si>
  <si>
    <t>电工合金</t>
  </si>
  <si>
    <t>600362</t>
  </si>
  <si>
    <t>江西铜业</t>
  </si>
  <si>
    <t>600490</t>
  </si>
  <si>
    <t>鹏欣资源</t>
  </si>
  <si>
    <t>601168</t>
  </si>
  <si>
    <t>西部矿业</t>
  </si>
  <si>
    <t>601212</t>
  </si>
  <si>
    <t>白银有色</t>
  </si>
  <si>
    <t>601609</t>
  </si>
  <si>
    <t>金田股份</t>
  </si>
  <si>
    <t>601899</t>
  </si>
  <si>
    <t>紫金矿业</t>
  </si>
  <si>
    <t>603527</t>
  </si>
  <si>
    <t>众源新材</t>
  </si>
  <si>
    <t>688102</t>
  </si>
  <si>
    <t>斯瑞新材</t>
  </si>
  <si>
    <t>688456</t>
  </si>
  <si>
    <t>有研粉材</t>
  </si>
  <si>
    <t>文教休闲</t>
  </si>
  <si>
    <t>000526</t>
  </si>
  <si>
    <t>学大教育</t>
  </si>
  <si>
    <t>000558</t>
  </si>
  <si>
    <t>莱茵体育</t>
  </si>
  <si>
    <t>001222</t>
  </si>
  <si>
    <t>源飞宠物</t>
  </si>
  <si>
    <t>001300</t>
  </si>
  <si>
    <t>三柏硕</t>
  </si>
  <si>
    <t>001368</t>
  </si>
  <si>
    <t>通达创智</t>
  </si>
  <si>
    <t>002103</t>
  </si>
  <si>
    <t>广博股份</t>
  </si>
  <si>
    <t>002301</t>
  </si>
  <si>
    <t>齐心集团</t>
  </si>
  <si>
    <t>002348</t>
  </si>
  <si>
    <t>高乐股份</t>
  </si>
  <si>
    <t>002575</t>
  </si>
  <si>
    <t>群兴玩具</t>
  </si>
  <si>
    <t>002607</t>
  </si>
  <si>
    <t>中公教育</t>
  </si>
  <si>
    <t>002621</t>
  </si>
  <si>
    <t>美吉姆</t>
  </si>
  <si>
    <t>002659</t>
  </si>
  <si>
    <t>凯文教育</t>
  </si>
  <si>
    <t>002678</t>
  </si>
  <si>
    <t>珠江钢琴</t>
  </si>
  <si>
    <t>002858</t>
  </si>
  <si>
    <t>力盛体育</t>
  </si>
  <si>
    <t>002862</t>
  </si>
  <si>
    <t>实丰文化</t>
  </si>
  <si>
    <t>002899</t>
  </si>
  <si>
    <t>英派斯</t>
  </si>
  <si>
    <t>003032</t>
  </si>
  <si>
    <t>传智教育</t>
  </si>
  <si>
    <t>300081</t>
  </si>
  <si>
    <t>恒信东方</t>
  </si>
  <si>
    <t>300192</t>
  </si>
  <si>
    <t>科德教育</t>
  </si>
  <si>
    <t>300282</t>
  </si>
  <si>
    <t>*ST三盛</t>
  </si>
  <si>
    <t>300329</t>
  </si>
  <si>
    <t>海伦钢琴</t>
  </si>
  <si>
    <t>300338</t>
  </si>
  <si>
    <t>开元教育</t>
  </si>
  <si>
    <t>300359</t>
  </si>
  <si>
    <t>全通教育</t>
  </si>
  <si>
    <t>300651</t>
  </si>
  <si>
    <t>金陵体育</t>
  </si>
  <si>
    <t>300662</t>
  </si>
  <si>
    <t>科锐国际</t>
  </si>
  <si>
    <t>300688</t>
  </si>
  <si>
    <t>创业黑马</t>
  </si>
  <si>
    <t>300703</t>
  </si>
  <si>
    <t>创源股份</t>
  </si>
  <si>
    <t>300795</t>
  </si>
  <si>
    <t>米奥会展</t>
  </si>
  <si>
    <t>300860</t>
  </si>
  <si>
    <t>锋尚文化</t>
  </si>
  <si>
    <t>300994</t>
  </si>
  <si>
    <t>久祺股份</t>
  </si>
  <si>
    <t>301101</t>
  </si>
  <si>
    <t>明月镜片</t>
  </si>
  <si>
    <t>301169</t>
  </si>
  <si>
    <t>零点有数</t>
  </si>
  <si>
    <t>301287</t>
  </si>
  <si>
    <t>康力源</t>
  </si>
  <si>
    <t>301313</t>
  </si>
  <si>
    <t>凡拓数创</t>
  </si>
  <si>
    <t>301335</t>
  </si>
  <si>
    <t>天元宠物</t>
  </si>
  <si>
    <t>600158</t>
  </si>
  <si>
    <t>中体产业</t>
  </si>
  <si>
    <t>600455</t>
  </si>
  <si>
    <t>博通股份</t>
  </si>
  <si>
    <t>600636</t>
  </si>
  <si>
    <t>国新文化</t>
  </si>
  <si>
    <t>600661</t>
  </si>
  <si>
    <t>昂立教育</t>
  </si>
  <si>
    <t>600662</t>
  </si>
  <si>
    <t>外服控股</t>
  </si>
  <si>
    <t>600679</t>
  </si>
  <si>
    <t>上海凤凰</t>
  </si>
  <si>
    <t>600730</t>
  </si>
  <si>
    <t>中国高科</t>
  </si>
  <si>
    <t>600818</t>
  </si>
  <si>
    <t>中路股份</t>
  </si>
  <si>
    <t>600826</t>
  </si>
  <si>
    <t>兰生股份</t>
  </si>
  <si>
    <t>600861</t>
  </si>
  <si>
    <t>北京人力</t>
  </si>
  <si>
    <t>603307</t>
  </si>
  <si>
    <t>扬州金泉</t>
  </si>
  <si>
    <t>603466</t>
  </si>
  <si>
    <t>风语筑</t>
  </si>
  <si>
    <t>603899</t>
  </si>
  <si>
    <t>晨光股份</t>
  </si>
  <si>
    <t>605098</t>
  </si>
  <si>
    <t>行动教育</t>
  </si>
  <si>
    <t>605099</t>
  </si>
  <si>
    <t>共创草坪</t>
  </si>
  <si>
    <t>605299</t>
  </si>
  <si>
    <t>舒华体育</t>
  </si>
  <si>
    <t>橡胶</t>
  </si>
  <si>
    <t>002211</t>
  </si>
  <si>
    <t>宏达新材</t>
  </si>
  <si>
    <t>002224</t>
  </si>
  <si>
    <t>三 力 士</t>
  </si>
  <si>
    <t>002381</t>
  </si>
  <si>
    <t>双箭股份</t>
  </si>
  <si>
    <t>300320</t>
  </si>
  <si>
    <t>海达股份</t>
  </si>
  <si>
    <t>300587</t>
  </si>
  <si>
    <t>天铁股份</t>
  </si>
  <si>
    <t>300731</t>
  </si>
  <si>
    <t>科创新源</t>
  </si>
  <si>
    <t>300767</t>
  </si>
  <si>
    <t>震安科技</t>
  </si>
  <si>
    <t>301323</t>
  </si>
  <si>
    <t>新莱福</t>
  </si>
  <si>
    <t>601118</t>
  </si>
  <si>
    <t>海南橡胶</t>
  </si>
  <si>
    <t>603033</t>
  </si>
  <si>
    <t>605008</t>
  </si>
  <si>
    <t>长鸿高科</t>
  </si>
  <si>
    <t>832225</t>
  </si>
  <si>
    <t>利通科技</t>
  </si>
  <si>
    <t>836247</t>
  </si>
  <si>
    <t>华密新材</t>
  </si>
  <si>
    <t>873665</t>
  </si>
  <si>
    <t>科强股份</t>
  </si>
  <si>
    <t>小金属</t>
  </si>
  <si>
    <t>000629</t>
  </si>
  <si>
    <t>钒钛股份</t>
  </si>
  <si>
    <t>000633</t>
  </si>
  <si>
    <t>合金投资</t>
  </si>
  <si>
    <t>000657</t>
  </si>
  <si>
    <t>中钨高新</t>
  </si>
  <si>
    <t>000762</t>
  </si>
  <si>
    <t>西藏矿业</t>
  </si>
  <si>
    <t>000831</t>
  </si>
  <si>
    <t>中国稀土</t>
  </si>
  <si>
    <t>000960</t>
  </si>
  <si>
    <t>锡业股份</t>
  </si>
  <si>
    <t>000962</t>
  </si>
  <si>
    <t>东方钽业</t>
  </si>
  <si>
    <t>000969</t>
  </si>
  <si>
    <t>安泰科技</t>
  </si>
  <si>
    <t>002149</t>
  </si>
  <si>
    <t>西部材料</t>
  </si>
  <si>
    <t>002167</t>
  </si>
  <si>
    <t>东方锆业</t>
  </si>
  <si>
    <t>002176</t>
  </si>
  <si>
    <t>江特电机</t>
  </si>
  <si>
    <t>002182</t>
  </si>
  <si>
    <t>宝武镁业</t>
  </si>
  <si>
    <t>002192</t>
  </si>
  <si>
    <t>融捷股份</t>
  </si>
  <si>
    <t>002240</t>
  </si>
  <si>
    <t>盛新锂能</t>
  </si>
  <si>
    <t>002340</t>
  </si>
  <si>
    <t>格林美</t>
  </si>
  <si>
    <t>002378</t>
  </si>
  <si>
    <t>章源钨业</t>
  </si>
  <si>
    <t>002428</t>
  </si>
  <si>
    <t>云南锗业</t>
  </si>
  <si>
    <t>002460</t>
  </si>
  <si>
    <t>赣锋锂业</t>
  </si>
  <si>
    <t>002466</t>
  </si>
  <si>
    <t>天齐锂业</t>
  </si>
  <si>
    <t>002497</t>
  </si>
  <si>
    <t>雅化集团</t>
  </si>
  <si>
    <t>002716</t>
  </si>
  <si>
    <t>金贵银业</t>
  </si>
  <si>
    <t>002738</t>
  </si>
  <si>
    <t>中矿资源</t>
  </si>
  <si>
    <t>002756</t>
  </si>
  <si>
    <t>永兴材料</t>
  </si>
  <si>
    <t>002842</t>
  </si>
  <si>
    <t>翔鹭钨业</t>
  </si>
  <si>
    <t>002978</t>
  </si>
  <si>
    <t>安宁股份</t>
  </si>
  <si>
    <t>300328</t>
  </si>
  <si>
    <t>宜安科技</t>
  </si>
  <si>
    <t>300618</t>
  </si>
  <si>
    <t>寒锐钴业</t>
  </si>
  <si>
    <t>300855</t>
  </si>
  <si>
    <t>图南股份</t>
  </si>
  <si>
    <t>300930</t>
  </si>
  <si>
    <t>屹通新材</t>
  </si>
  <si>
    <t>300963</t>
  </si>
  <si>
    <t>中洲特材</t>
  </si>
  <si>
    <t>301026</t>
  </si>
  <si>
    <t>浩通科技</t>
  </si>
  <si>
    <t>301152</t>
  </si>
  <si>
    <t>天力锂能</t>
  </si>
  <si>
    <t>301219</t>
  </si>
  <si>
    <t>腾远钴业</t>
  </si>
  <si>
    <t>600111</t>
  </si>
  <si>
    <t>北方稀土</t>
  </si>
  <si>
    <t>600255</t>
  </si>
  <si>
    <t>鑫科材料</t>
  </si>
  <si>
    <t>600259</t>
  </si>
  <si>
    <t>广晟有色</t>
  </si>
  <si>
    <t>600281</t>
  </si>
  <si>
    <t>华阳新材</t>
  </si>
  <si>
    <t>600301</t>
  </si>
  <si>
    <t>华锡有色</t>
  </si>
  <si>
    <t>600392</t>
  </si>
  <si>
    <t>盛和资源</t>
  </si>
  <si>
    <t>600456</t>
  </si>
  <si>
    <t>宝钛股份</t>
  </si>
  <si>
    <t>600459</t>
  </si>
  <si>
    <t>贵研铂业</t>
  </si>
  <si>
    <t>600549</t>
  </si>
  <si>
    <t>厦门钨业</t>
  </si>
  <si>
    <t>600615</t>
  </si>
  <si>
    <t>丰华股份</t>
  </si>
  <si>
    <t>600711</t>
  </si>
  <si>
    <t>盛屯矿业</t>
  </si>
  <si>
    <t>601137</t>
  </si>
  <si>
    <t>博威合金</t>
  </si>
  <si>
    <t>601958</t>
  </si>
  <si>
    <t>金钼股份</t>
  </si>
  <si>
    <t>603399</t>
  </si>
  <si>
    <t>吉翔股份</t>
  </si>
  <si>
    <t>603663</t>
  </si>
  <si>
    <t>三祥新材</t>
  </si>
  <si>
    <t>603799</t>
  </si>
  <si>
    <t>华友钴业</t>
  </si>
  <si>
    <t>603978</t>
  </si>
  <si>
    <t>深圳新星</t>
  </si>
  <si>
    <t>603993</t>
  </si>
  <si>
    <t>洛阳钼业</t>
  </si>
  <si>
    <t>605376</t>
  </si>
  <si>
    <t>博迁新材</t>
  </si>
  <si>
    <t>688122</t>
  </si>
  <si>
    <t>西部超导</t>
  </si>
  <si>
    <t>688786</t>
  </si>
  <si>
    <t>悦安新材</t>
  </si>
  <si>
    <t>831152</t>
  </si>
  <si>
    <t>昆工科技</t>
  </si>
  <si>
    <t>833751</t>
  </si>
  <si>
    <t>惠同新材</t>
  </si>
  <si>
    <t>833914</t>
  </si>
  <si>
    <t>远航精密</t>
  </si>
  <si>
    <t>839167</t>
  </si>
  <si>
    <t>同享科技</t>
  </si>
  <si>
    <t>873576</t>
  </si>
  <si>
    <t>天力复合</t>
  </si>
  <si>
    <t>新型电力</t>
  </si>
  <si>
    <t>000040</t>
  </si>
  <si>
    <t>东旭蓝天</t>
  </si>
  <si>
    <t>000537</t>
  </si>
  <si>
    <t>广宇发展</t>
  </si>
  <si>
    <t>000591</t>
  </si>
  <si>
    <t>太阳能</t>
  </si>
  <si>
    <t>000862</t>
  </si>
  <si>
    <t>银星能源</t>
  </si>
  <si>
    <t>001258</t>
  </si>
  <si>
    <t>立新能源</t>
  </si>
  <si>
    <t>001289</t>
  </si>
  <si>
    <t>龙源电力</t>
  </si>
  <si>
    <t>002015</t>
  </si>
  <si>
    <t>协鑫能科</t>
  </si>
  <si>
    <t>002256</t>
  </si>
  <si>
    <t>兆新股份</t>
  </si>
  <si>
    <t>003035</t>
  </si>
  <si>
    <t>南网能源</t>
  </si>
  <si>
    <t>003816</t>
  </si>
  <si>
    <t>中国广核</t>
  </si>
  <si>
    <t>301046</t>
  </si>
  <si>
    <t>能辉科技</t>
  </si>
  <si>
    <t>600032</t>
  </si>
  <si>
    <t>浙江新能</t>
  </si>
  <si>
    <t>600163</t>
  </si>
  <si>
    <t>中闽能源</t>
  </si>
  <si>
    <t>600821</t>
  </si>
  <si>
    <t>金开新能</t>
  </si>
  <si>
    <t>600905</t>
  </si>
  <si>
    <t>三峡能源</t>
  </si>
  <si>
    <t>601016</t>
  </si>
  <si>
    <t>节能风电</t>
  </si>
  <si>
    <t>601619</t>
  </si>
  <si>
    <t>嘉泽新能</t>
  </si>
  <si>
    <t>601778</t>
  </si>
  <si>
    <t>晶科科技</t>
  </si>
  <si>
    <t>601908</t>
  </si>
  <si>
    <t>京运通</t>
  </si>
  <si>
    <t>601985</t>
  </si>
  <si>
    <t>中国核电</t>
  </si>
  <si>
    <t>603693</t>
  </si>
  <si>
    <t>江苏新能</t>
  </si>
  <si>
    <t>医疗保健</t>
  </si>
  <si>
    <t>000504</t>
  </si>
  <si>
    <t>南华生物</t>
  </si>
  <si>
    <t>000516</t>
  </si>
  <si>
    <t>国际医学</t>
  </si>
  <si>
    <t>*ST美谷</t>
  </si>
  <si>
    <t>000710</t>
  </si>
  <si>
    <t>贝瑞基因</t>
  </si>
  <si>
    <t>002022</t>
  </si>
  <si>
    <t>科华生物</t>
  </si>
  <si>
    <t>002030</t>
  </si>
  <si>
    <t>达安基因</t>
  </si>
  <si>
    <t>002044</t>
  </si>
  <si>
    <t>美年健康</t>
  </si>
  <si>
    <t>002086</t>
  </si>
  <si>
    <t>*ST东洋</t>
  </si>
  <si>
    <t>002172</t>
  </si>
  <si>
    <t>澳洋健康</t>
  </si>
  <si>
    <t>002173</t>
  </si>
  <si>
    <t>创新医疗</t>
  </si>
  <si>
    <t>002219</t>
  </si>
  <si>
    <t>新里程</t>
  </si>
  <si>
    <t>002223</t>
  </si>
  <si>
    <t>鱼跃医疗</t>
  </si>
  <si>
    <t>002382</t>
  </si>
  <si>
    <t>蓝帆医疗</t>
  </si>
  <si>
    <t>002432</t>
  </si>
  <si>
    <t>九安医疗</t>
  </si>
  <si>
    <t>002524</t>
  </si>
  <si>
    <t>光正眼科</t>
  </si>
  <si>
    <t>002551</t>
  </si>
  <si>
    <t>尚荣医疗</t>
  </si>
  <si>
    <t>002626</t>
  </si>
  <si>
    <t>金达威</t>
  </si>
  <si>
    <t>002901</t>
  </si>
  <si>
    <t>大博医疗</t>
  </si>
  <si>
    <t>002932</t>
  </si>
  <si>
    <t>明德生物</t>
  </si>
  <si>
    <t>002950</t>
  </si>
  <si>
    <t>奥美医疗</t>
  </si>
  <si>
    <t>300003</t>
  </si>
  <si>
    <t>乐普医疗</t>
  </si>
  <si>
    <t>300015</t>
  </si>
  <si>
    <t>爱尔眼科</t>
  </si>
  <si>
    <t>300030</t>
  </si>
  <si>
    <t>阳普医疗</t>
  </si>
  <si>
    <t>300049</t>
  </si>
  <si>
    <t>福瑞股份</t>
  </si>
  <si>
    <t>300143</t>
  </si>
  <si>
    <t>盈康生命</t>
  </si>
  <si>
    <t>300171</t>
  </si>
  <si>
    <t>东富龙</t>
  </si>
  <si>
    <t>300206</t>
  </si>
  <si>
    <t>理邦仪器</t>
  </si>
  <si>
    <t>300238</t>
  </si>
  <si>
    <t>冠昊生物</t>
  </si>
  <si>
    <t>300244</t>
  </si>
  <si>
    <t>迪安诊断</t>
  </si>
  <si>
    <t>300246</t>
  </si>
  <si>
    <t>宝莱特</t>
  </si>
  <si>
    <t>300247</t>
  </si>
  <si>
    <t>融捷健康</t>
  </si>
  <si>
    <t>300289</t>
  </si>
  <si>
    <t>利德曼</t>
  </si>
  <si>
    <t>300298</t>
  </si>
  <si>
    <t>三诺生物</t>
  </si>
  <si>
    <t>300314</t>
  </si>
  <si>
    <t>戴维医疗</t>
  </si>
  <si>
    <t>300318</t>
  </si>
  <si>
    <t>博晖创新</t>
  </si>
  <si>
    <t>300326</t>
  </si>
  <si>
    <t>凯利泰</t>
  </si>
  <si>
    <t>300347</t>
  </si>
  <si>
    <t>泰格医药</t>
  </si>
  <si>
    <t>300358</t>
  </si>
  <si>
    <t>楚天科技</t>
  </si>
  <si>
    <t>300396</t>
  </si>
  <si>
    <t>迪瑞医疗</t>
  </si>
  <si>
    <t>300404</t>
  </si>
  <si>
    <t>博济医药</t>
  </si>
  <si>
    <t>300406</t>
  </si>
  <si>
    <t>九强生物</t>
  </si>
  <si>
    <t>300412</t>
  </si>
  <si>
    <t>迦南科技</t>
  </si>
  <si>
    <t>300439</t>
  </si>
  <si>
    <t>美康生物</t>
  </si>
  <si>
    <t>300453</t>
  </si>
  <si>
    <t>三鑫医疗</t>
  </si>
  <si>
    <t>300463</t>
  </si>
  <si>
    <t>迈克生物</t>
  </si>
  <si>
    <t>300482</t>
  </si>
  <si>
    <t>万孚生物</t>
  </si>
  <si>
    <t>300529</t>
  </si>
  <si>
    <t>健帆生物</t>
  </si>
  <si>
    <t>300562</t>
  </si>
  <si>
    <t>乐心医疗</t>
  </si>
  <si>
    <t>300595</t>
  </si>
  <si>
    <t>欧普康视</t>
  </si>
  <si>
    <t>300633</t>
  </si>
  <si>
    <t>开立医疗</t>
  </si>
  <si>
    <t>300639</t>
  </si>
  <si>
    <t>凯普生物</t>
  </si>
  <si>
    <t>300642</t>
  </si>
  <si>
    <t>透景生命</t>
  </si>
  <si>
    <t>300653</t>
  </si>
  <si>
    <t>正海生物</t>
  </si>
  <si>
    <t>300676</t>
  </si>
  <si>
    <t>华大基因</t>
  </si>
  <si>
    <t>300677</t>
  </si>
  <si>
    <t>英科医疗</t>
  </si>
  <si>
    <t>300685</t>
  </si>
  <si>
    <t>艾德生物</t>
  </si>
  <si>
    <t>300753</t>
  </si>
  <si>
    <t>爱朋医疗</t>
  </si>
  <si>
    <t>300760</t>
  </si>
  <si>
    <t>迈瑞医疗</t>
  </si>
  <si>
    <t>300791</t>
  </si>
  <si>
    <t>仙乐健康</t>
  </si>
  <si>
    <t>300813</t>
  </si>
  <si>
    <t>泰林生物</t>
  </si>
  <si>
    <t>300832</t>
  </si>
  <si>
    <t>新产业</t>
  </si>
  <si>
    <t>300869</t>
  </si>
  <si>
    <t>康泰医学</t>
  </si>
  <si>
    <t>300888</t>
  </si>
  <si>
    <t>稳健医疗</t>
  </si>
  <si>
    <t>300896</t>
  </si>
  <si>
    <t>300942</t>
  </si>
  <si>
    <t>易瑞生物</t>
  </si>
  <si>
    <t>300962</t>
  </si>
  <si>
    <t>中金辐照</t>
  </si>
  <si>
    <t>300981</t>
  </si>
  <si>
    <t>中红医疗</t>
  </si>
  <si>
    <t>301033</t>
  </si>
  <si>
    <t>迈普医学</t>
  </si>
  <si>
    <t>301060</t>
  </si>
  <si>
    <t>兰卫医学</t>
  </si>
  <si>
    <t>301087</t>
  </si>
  <si>
    <t>可孚医疗</t>
  </si>
  <si>
    <t>301093</t>
  </si>
  <si>
    <t>华兰股份</t>
  </si>
  <si>
    <t>301096</t>
  </si>
  <si>
    <t>百诚医药</t>
  </si>
  <si>
    <t>301097</t>
  </si>
  <si>
    <t>天益医疗</t>
  </si>
  <si>
    <t>301103</t>
  </si>
  <si>
    <t>何氏眼科</t>
  </si>
  <si>
    <t>301122</t>
  </si>
  <si>
    <t>采纳股份</t>
  </si>
  <si>
    <t>301234</t>
  </si>
  <si>
    <t>五洲医疗</t>
  </si>
  <si>
    <t>301235</t>
  </si>
  <si>
    <t>华康医疗</t>
  </si>
  <si>
    <t>301239</t>
  </si>
  <si>
    <t>普瑞眼科</t>
  </si>
  <si>
    <t>301257</t>
  </si>
  <si>
    <t>普蕊斯</t>
  </si>
  <si>
    <t>301267</t>
  </si>
  <si>
    <t>华厦眼科</t>
  </si>
  <si>
    <t>301290</t>
  </si>
  <si>
    <t>东星医疗</t>
  </si>
  <si>
    <t>301293</t>
  </si>
  <si>
    <t>三博脑科</t>
  </si>
  <si>
    <t>301333</t>
  </si>
  <si>
    <t>诺思格</t>
  </si>
  <si>
    <t>301363</t>
  </si>
  <si>
    <t>美好医疗</t>
  </si>
  <si>
    <t>301367</t>
  </si>
  <si>
    <t>怡和嘉业</t>
  </si>
  <si>
    <t>301515</t>
  </si>
  <si>
    <t>港通医疗</t>
  </si>
  <si>
    <t>430300</t>
  </si>
  <si>
    <t>辰光医疗</t>
  </si>
  <si>
    <t>600055</t>
  </si>
  <si>
    <t>万东医疗</t>
  </si>
  <si>
    <t>600327</t>
  </si>
  <si>
    <t>大东方</t>
  </si>
  <si>
    <t>600381</t>
  </si>
  <si>
    <t>青海春天</t>
  </si>
  <si>
    <t>600529</t>
  </si>
  <si>
    <t>山东药玻</t>
  </si>
  <si>
    <t>600530</t>
  </si>
  <si>
    <t>ST交昂</t>
  </si>
  <si>
    <t>600568</t>
  </si>
  <si>
    <t>ST中珠</t>
  </si>
  <si>
    <t>600587</t>
  </si>
  <si>
    <t>600763</t>
  </si>
  <si>
    <t>通策医疗</t>
  </si>
  <si>
    <t>600807</t>
  </si>
  <si>
    <t>济南高新</t>
  </si>
  <si>
    <t>603102</t>
  </si>
  <si>
    <t>百合股份</t>
  </si>
  <si>
    <t>603127</t>
  </si>
  <si>
    <t>昭衍新药</t>
  </si>
  <si>
    <t>603222</t>
  </si>
  <si>
    <t>济民医疗</t>
  </si>
  <si>
    <t>603301</t>
  </si>
  <si>
    <t>振德医疗</t>
  </si>
  <si>
    <t>603309</t>
  </si>
  <si>
    <t>维力医疗</t>
  </si>
  <si>
    <t>603387</t>
  </si>
  <si>
    <t>基蛋生物</t>
  </si>
  <si>
    <t>603456</t>
  </si>
  <si>
    <t>九洲药业</t>
  </si>
  <si>
    <t>603658</t>
  </si>
  <si>
    <t>安图生物</t>
  </si>
  <si>
    <t>603880</t>
  </si>
  <si>
    <t>ST南卫</t>
  </si>
  <si>
    <t>603882</t>
  </si>
  <si>
    <t>金域医学</t>
  </si>
  <si>
    <t>603976</t>
  </si>
  <si>
    <t>正川股份</t>
  </si>
  <si>
    <t>603987</t>
  </si>
  <si>
    <t>康德莱</t>
  </si>
  <si>
    <t>605369</t>
  </si>
  <si>
    <t>XD拱东医</t>
  </si>
  <si>
    <t>688013</t>
  </si>
  <si>
    <t>天臣医疗</t>
  </si>
  <si>
    <t>688016</t>
  </si>
  <si>
    <t>心脉医疗</t>
  </si>
  <si>
    <t>688026</t>
  </si>
  <si>
    <t>洁特生物</t>
  </si>
  <si>
    <t>688050</t>
  </si>
  <si>
    <t>爱博医疗</t>
  </si>
  <si>
    <t>688067</t>
  </si>
  <si>
    <t>爱威科技</t>
  </si>
  <si>
    <t>688068</t>
  </si>
  <si>
    <t>热景生物</t>
  </si>
  <si>
    <t>688075</t>
  </si>
  <si>
    <t>安旭生物</t>
  </si>
  <si>
    <t>688085</t>
  </si>
  <si>
    <t>三友医疗</t>
  </si>
  <si>
    <t>688108</t>
  </si>
  <si>
    <t>赛诺医疗</t>
  </si>
  <si>
    <t>688114</t>
  </si>
  <si>
    <t>华大智造</t>
  </si>
  <si>
    <t>688139</t>
  </si>
  <si>
    <t>海尔生物</t>
  </si>
  <si>
    <t>688161</t>
  </si>
  <si>
    <t>威高骨科</t>
  </si>
  <si>
    <t>688193</t>
  </si>
  <si>
    <t>仁度生物</t>
  </si>
  <si>
    <t>688198</t>
  </si>
  <si>
    <t>佰仁医疗</t>
  </si>
  <si>
    <t>688202</t>
  </si>
  <si>
    <t>美迪西</t>
  </si>
  <si>
    <t>688212</t>
  </si>
  <si>
    <t>澳华内镜</t>
  </si>
  <si>
    <t>688217</t>
  </si>
  <si>
    <t>睿昂基因</t>
  </si>
  <si>
    <t>688236</t>
  </si>
  <si>
    <t>春立医疗</t>
  </si>
  <si>
    <t>688238</t>
  </si>
  <si>
    <t>和元生物</t>
  </si>
  <si>
    <t>688253</t>
  </si>
  <si>
    <t>英诺特</t>
  </si>
  <si>
    <t>688265</t>
  </si>
  <si>
    <t>南模生物</t>
  </si>
  <si>
    <t>688271</t>
  </si>
  <si>
    <t>联影医疗</t>
  </si>
  <si>
    <t>688273</t>
  </si>
  <si>
    <t>麦澜德</t>
  </si>
  <si>
    <t>688277</t>
  </si>
  <si>
    <t>天智航-U</t>
  </si>
  <si>
    <t>688289</t>
  </si>
  <si>
    <t>圣湘生物</t>
  </si>
  <si>
    <t>688298</t>
  </si>
  <si>
    <t>东方生物</t>
  </si>
  <si>
    <t>688301</t>
  </si>
  <si>
    <t>奕瑞科技</t>
  </si>
  <si>
    <t>688310</t>
  </si>
  <si>
    <t>迈得医疗</t>
  </si>
  <si>
    <t>688314</t>
  </si>
  <si>
    <t>康拓医疗</t>
  </si>
  <si>
    <t>688315</t>
  </si>
  <si>
    <t>诺禾致源</t>
  </si>
  <si>
    <t>688317</t>
  </si>
  <si>
    <t>之江生物</t>
  </si>
  <si>
    <t>688338</t>
  </si>
  <si>
    <t>赛科希德</t>
  </si>
  <si>
    <t>688351</t>
  </si>
  <si>
    <t>微电生理-U</t>
  </si>
  <si>
    <t>688358</t>
  </si>
  <si>
    <t>祥生医疗</t>
  </si>
  <si>
    <t>688363</t>
  </si>
  <si>
    <t>688366</t>
  </si>
  <si>
    <t>昊海生科</t>
  </si>
  <si>
    <t>688389</t>
  </si>
  <si>
    <t>普门科技</t>
  </si>
  <si>
    <t>688393</t>
  </si>
  <si>
    <t>安必平</t>
  </si>
  <si>
    <t>688399</t>
  </si>
  <si>
    <t>硕世生物</t>
  </si>
  <si>
    <t>688410</t>
  </si>
  <si>
    <t>山外山</t>
  </si>
  <si>
    <t>688468</t>
  </si>
  <si>
    <t>科美诊断</t>
  </si>
  <si>
    <t>688575</t>
  </si>
  <si>
    <t>亚辉龙</t>
  </si>
  <si>
    <t>688576</t>
  </si>
  <si>
    <t>西山科技</t>
  </si>
  <si>
    <t>688580</t>
  </si>
  <si>
    <t>伟思医疗</t>
  </si>
  <si>
    <t>688581</t>
  </si>
  <si>
    <t>安杰思</t>
  </si>
  <si>
    <t>688606</t>
  </si>
  <si>
    <t>奥泰生物</t>
  </si>
  <si>
    <t>688607</t>
  </si>
  <si>
    <t>康众医疗</t>
  </si>
  <si>
    <t>688613</t>
  </si>
  <si>
    <t>奥精医疗</t>
  </si>
  <si>
    <t>688617</t>
  </si>
  <si>
    <t>惠泰医疗</t>
  </si>
  <si>
    <t>688621</t>
  </si>
  <si>
    <t>阳光诺和</t>
  </si>
  <si>
    <t>688626</t>
  </si>
  <si>
    <t>翔宇医疗</t>
  </si>
  <si>
    <t>688656</t>
  </si>
  <si>
    <t>浩欧博</t>
  </si>
  <si>
    <t>688677</t>
  </si>
  <si>
    <t>海泰新光</t>
  </si>
  <si>
    <t>688767</t>
  </si>
  <si>
    <t>博拓生物</t>
  </si>
  <si>
    <t>832278</t>
  </si>
  <si>
    <t>鹿得医疗</t>
  </si>
  <si>
    <t>832982</t>
  </si>
  <si>
    <t>锦波生物</t>
  </si>
  <si>
    <t>835892</t>
  </si>
  <si>
    <t>中科美菱</t>
  </si>
  <si>
    <t>836504</t>
  </si>
  <si>
    <t>博迅生物</t>
  </si>
  <si>
    <t>872925</t>
  </si>
  <si>
    <t>锦好医疗</t>
  </si>
  <si>
    <t>医药商业</t>
  </si>
  <si>
    <t>000028</t>
  </si>
  <si>
    <t>国药一致</t>
  </si>
  <si>
    <t>000078</t>
  </si>
  <si>
    <t>海王生物</t>
  </si>
  <si>
    <t>000668</t>
  </si>
  <si>
    <t>荣丰控股</t>
  </si>
  <si>
    <t>000705</t>
  </si>
  <si>
    <t>浙江震元</t>
  </si>
  <si>
    <t>000950</t>
  </si>
  <si>
    <t>重药控股</t>
  </si>
  <si>
    <t>002390</t>
  </si>
  <si>
    <t>信邦制药</t>
  </si>
  <si>
    <t>002462</t>
  </si>
  <si>
    <t>嘉事堂</t>
  </si>
  <si>
    <t>002589</t>
  </si>
  <si>
    <t>瑞康医药</t>
  </si>
  <si>
    <t>002727</t>
  </si>
  <si>
    <t>一心堂</t>
  </si>
  <si>
    <t>002788</t>
  </si>
  <si>
    <t>鹭燕医药</t>
  </si>
  <si>
    <t>002872</t>
  </si>
  <si>
    <t>ST天圣</t>
  </si>
  <si>
    <t>300937</t>
  </si>
  <si>
    <t>药易购</t>
  </si>
  <si>
    <t>301015</t>
  </si>
  <si>
    <t>百洋医药</t>
  </si>
  <si>
    <t>301017</t>
  </si>
  <si>
    <t>漱玉平民</t>
  </si>
  <si>
    <t>301126</t>
  </si>
  <si>
    <t>达嘉维康</t>
  </si>
  <si>
    <t>301166</t>
  </si>
  <si>
    <t>优宁维</t>
  </si>
  <si>
    <t>301263</t>
  </si>
  <si>
    <t>泰恩康</t>
  </si>
  <si>
    <t>301370</t>
  </si>
  <si>
    <t>国科恒泰</t>
  </si>
  <si>
    <t>301408</t>
  </si>
  <si>
    <t>华人健康</t>
  </si>
  <si>
    <t>600056</t>
  </si>
  <si>
    <t>600272</t>
  </si>
  <si>
    <t>开开实业</t>
  </si>
  <si>
    <t>600511</t>
  </si>
  <si>
    <t>国药股份</t>
  </si>
  <si>
    <t>600538</t>
  </si>
  <si>
    <t>国发股份</t>
  </si>
  <si>
    <t>600713</t>
  </si>
  <si>
    <t>南京医药</t>
  </si>
  <si>
    <t>600829</t>
  </si>
  <si>
    <t>人民同泰</t>
  </si>
  <si>
    <t>600833</t>
  </si>
  <si>
    <t>第一医药</t>
  </si>
  <si>
    <t>600998</t>
  </si>
  <si>
    <t>九州通</t>
  </si>
  <si>
    <t>601607</t>
  </si>
  <si>
    <t>上海医药</t>
  </si>
  <si>
    <t>603108</t>
  </si>
  <si>
    <t>润达医疗</t>
  </si>
  <si>
    <t>603122</t>
  </si>
  <si>
    <t>合富中国</t>
  </si>
  <si>
    <t>603233</t>
  </si>
  <si>
    <t>大参林</t>
  </si>
  <si>
    <t>603368</t>
  </si>
  <si>
    <t>柳药集团</t>
  </si>
  <si>
    <t>603716</t>
  </si>
  <si>
    <t>塞力医疗</t>
  </si>
  <si>
    <t>603883</t>
  </si>
  <si>
    <t>老百姓</t>
  </si>
  <si>
    <t>603939</t>
  </si>
  <si>
    <t>益丰药房</t>
  </si>
  <si>
    <t>605266</t>
  </si>
  <si>
    <t>健之佳</t>
  </si>
  <si>
    <t>银行</t>
  </si>
  <si>
    <t>001227</t>
  </si>
  <si>
    <t>兰州银行</t>
  </si>
  <si>
    <t>002142</t>
  </si>
  <si>
    <t>宁波银行</t>
  </si>
  <si>
    <t>002807</t>
  </si>
  <si>
    <t>江阴银行</t>
  </si>
  <si>
    <t>002839</t>
  </si>
  <si>
    <t>张家港行</t>
  </si>
  <si>
    <t>002936</t>
  </si>
  <si>
    <t>郑州银行</t>
  </si>
  <si>
    <t>002948</t>
  </si>
  <si>
    <t>青岛银行</t>
  </si>
  <si>
    <t>002958</t>
  </si>
  <si>
    <t>青农商行</t>
  </si>
  <si>
    <t>002966</t>
  </si>
  <si>
    <t>苏州银行</t>
  </si>
  <si>
    <t>600000</t>
  </si>
  <si>
    <t>浦发银行</t>
  </si>
  <si>
    <t>600015</t>
  </si>
  <si>
    <t>华夏银行</t>
  </si>
  <si>
    <t>600016</t>
  </si>
  <si>
    <t>600036</t>
  </si>
  <si>
    <t>600908</t>
  </si>
  <si>
    <t>无锡银行</t>
  </si>
  <si>
    <t>600919</t>
  </si>
  <si>
    <t>江苏银行</t>
  </si>
  <si>
    <t>600926</t>
  </si>
  <si>
    <t>杭州银行</t>
  </si>
  <si>
    <t>600928</t>
  </si>
  <si>
    <t>西安银行</t>
  </si>
  <si>
    <t>601009</t>
  </si>
  <si>
    <t>南京银行</t>
  </si>
  <si>
    <t>601077</t>
  </si>
  <si>
    <t>渝农商行</t>
  </si>
  <si>
    <t>601128</t>
  </si>
  <si>
    <t>常熟银行</t>
  </si>
  <si>
    <t>601166</t>
  </si>
  <si>
    <t>兴业银行</t>
  </si>
  <si>
    <t>601169</t>
  </si>
  <si>
    <t>北京银行</t>
  </si>
  <si>
    <t>601187</t>
  </si>
  <si>
    <t>厦门银行</t>
  </si>
  <si>
    <t>601229</t>
  </si>
  <si>
    <t>上海银行</t>
  </si>
  <si>
    <t>601288</t>
  </si>
  <si>
    <t>农业银行</t>
  </si>
  <si>
    <t>601328</t>
  </si>
  <si>
    <t>交通银行</t>
  </si>
  <si>
    <t>601398</t>
  </si>
  <si>
    <t>工商银行</t>
  </si>
  <si>
    <t>601528</t>
  </si>
  <si>
    <t>瑞丰银行</t>
  </si>
  <si>
    <t>601577</t>
  </si>
  <si>
    <t>长沙银行</t>
  </si>
  <si>
    <t>601658</t>
  </si>
  <si>
    <t>邮储银行</t>
  </si>
  <si>
    <t>601665</t>
  </si>
  <si>
    <t>齐鲁银行</t>
  </si>
  <si>
    <t>601818</t>
  </si>
  <si>
    <t>光大银行</t>
  </si>
  <si>
    <t>601825</t>
  </si>
  <si>
    <t>沪农商行</t>
  </si>
  <si>
    <t>601838</t>
  </si>
  <si>
    <t>成都银行</t>
  </si>
  <si>
    <t>601860</t>
  </si>
  <si>
    <t>紫金银行</t>
  </si>
  <si>
    <t>601916</t>
  </si>
  <si>
    <t>浙商银行</t>
  </si>
  <si>
    <t>601939</t>
  </si>
  <si>
    <t>601963</t>
  </si>
  <si>
    <t>重庆银行</t>
  </si>
  <si>
    <t>601988</t>
  </si>
  <si>
    <t>中国银行</t>
  </si>
  <si>
    <t>601997</t>
  </si>
  <si>
    <t>贵阳银行</t>
  </si>
  <si>
    <t>601998</t>
  </si>
  <si>
    <t>中信银行</t>
  </si>
  <si>
    <t>603323</t>
  </si>
  <si>
    <t>苏农银行</t>
  </si>
  <si>
    <t>影视音像</t>
  </si>
  <si>
    <t>000156</t>
  </si>
  <si>
    <t>华数传媒</t>
  </si>
  <si>
    <t>000665</t>
  </si>
  <si>
    <t>湖北广电</t>
  </si>
  <si>
    <t>000802</t>
  </si>
  <si>
    <t>北京文化</t>
  </si>
  <si>
    <t>000892</t>
  </si>
  <si>
    <t>欢瑞世纪</t>
  </si>
  <si>
    <t>000917</t>
  </si>
  <si>
    <t>电广传媒</t>
  </si>
  <si>
    <t>001330</t>
  </si>
  <si>
    <t>博纳影业</t>
  </si>
  <si>
    <t>002238</t>
  </si>
  <si>
    <t>天威视讯</t>
  </si>
  <si>
    <t>002292</t>
  </si>
  <si>
    <t>奥飞娱乐</t>
  </si>
  <si>
    <t>002343</t>
  </si>
  <si>
    <t>慈文传媒</t>
  </si>
  <si>
    <t>002699</t>
  </si>
  <si>
    <t>*ST美盛</t>
  </si>
  <si>
    <t>002739</t>
  </si>
  <si>
    <t>万达电影</t>
  </si>
  <si>
    <t>002905</t>
  </si>
  <si>
    <t>金逸影视</t>
  </si>
  <si>
    <t>300027</t>
  </si>
  <si>
    <t>华谊兄弟</t>
  </si>
  <si>
    <t>300133</t>
  </si>
  <si>
    <t>华策影视</t>
  </si>
  <si>
    <t>300182</t>
  </si>
  <si>
    <t>捷成股份</t>
  </si>
  <si>
    <t>300251</t>
  </si>
  <si>
    <t>光线传媒</t>
  </si>
  <si>
    <t>300291</t>
  </si>
  <si>
    <t>百纳千成</t>
  </si>
  <si>
    <t>300413</t>
  </si>
  <si>
    <t>芒果超媒</t>
  </si>
  <si>
    <t>300426</t>
  </si>
  <si>
    <t>唐德影视</t>
  </si>
  <si>
    <t>300528</t>
  </si>
  <si>
    <t>幸福蓝海</t>
  </si>
  <si>
    <t>300770</t>
  </si>
  <si>
    <t>新媒股份</t>
  </si>
  <si>
    <t>301262</t>
  </si>
  <si>
    <t>海看股份</t>
  </si>
  <si>
    <t>600037</t>
  </si>
  <si>
    <t>歌华有线</t>
  </si>
  <si>
    <t>600088</t>
  </si>
  <si>
    <t>中视传媒</t>
  </si>
  <si>
    <t>600136</t>
  </si>
  <si>
    <t>*ST明诚</t>
  </si>
  <si>
    <t>600576</t>
  </si>
  <si>
    <t>祥源文旅</t>
  </si>
  <si>
    <t>600637</t>
  </si>
  <si>
    <t>东方明珠</t>
  </si>
  <si>
    <t>600640</t>
  </si>
  <si>
    <t>国脉文化</t>
  </si>
  <si>
    <t>600715</t>
  </si>
  <si>
    <t>文投控股</t>
  </si>
  <si>
    <t>600831</t>
  </si>
  <si>
    <t>广电网络</t>
  </si>
  <si>
    <t>600936</t>
  </si>
  <si>
    <t>广西广电</t>
  </si>
  <si>
    <t>600959</t>
  </si>
  <si>
    <t>江苏有线</t>
  </si>
  <si>
    <t>600977</t>
  </si>
  <si>
    <t>中国电影</t>
  </si>
  <si>
    <t>600996</t>
  </si>
  <si>
    <t>贵广网络</t>
  </si>
  <si>
    <t>601595</t>
  </si>
  <si>
    <t>上海电影</t>
  </si>
  <si>
    <t>601929</t>
  </si>
  <si>
    <t>吉视传媒</t>
  </si>
  <si>
    <t>603103</t>
  </si>
  <si>
    <t>横店影视</t>
  </si>
  <si>
    <t>603721</t>
  </si>
  <si>
    <t>中广天择</t>
  </si>
  <si>
    <t>834021</t>
  </si>
  <si>
    <t>流金科技</t>
  </si>
  <si>
    <t>渔业</t>
  </si>
  <si>
    <t>000798</t>
  </si>
  <si>
    <t>中水渔业</t>
  </si>
  <si>
    <t>002069</t>
  </si>
  <si>
    <t>獐子岛</t>
  </si>
  <si>
    <t>300094</t>
  </si>
  <si>
    <t>国联水产</t>
  </si>
  <si>
    <t>600097</t>
  </si>
  <si>
    <t>开创国际</t>
  </si>
  <si>
    <t>600257</t>
  </si>
  <si>
    <t>大湖股份</t>
  </si>
  <si>
    <t>600467</t>
  </si>
  <si>
    <t>好当家</t>
  </si>
  <si>
    <t>元器件</t>
  </si>
  <si>
    <t>000020</t>
  </si>
  <si>
    <t>深华发Ａ</t>
  </si>
  <si>
    <t>000021</t>
  </si>
  <si>
    <t>深科技</t>
  </si>
  <si>
    <t>000045</t>
  </si>
  <si>
    <t>深纺织Ａ</t>
  </si>
  <si>
    <t>000050</t>
  </si>
  <si>
    <t>深天马Ａ</t>
  </si>
  <si>
    <t>000062</t>
  </si>
  <si>
    <t>深圳华强</t>
  </si>
  <si>
    <t>000100</t>
  </si>
  <si>
    <t>TCL科技</t>
  </si>
  <si>
    <t>000413</t>
  </si>
  <si>
    <t>东旭光电</t>
  </si>
  <si>
    <t>000509</t>
  </si>
  <si>
    <t>华塑控股</t>
  </si>
  <si>
    <t>000636</t>
  </si>
  <si>
    <t>风华高科</t>
  </si>
  <si>
    <t>000670</t>
  </si>
  <si>
    <t>盈方微</t>
  </si>
  <si>
    <t>000725</t>
  </si>
  <si>
    <t>京东方Ａ</t>
  </si>
  <si>
    <t>000727</t>
  </si>
  <si>
    <t>冠捷科技</t>
  </si>
  <si>
    <t>000733</t>
  </si>
  <si>
    <t>振华科技</t>
  </si>
  <si>
    <t>000823</t>
  </si>
  <si>
    <t>超声电子</t>
  </si>
  <si>
    <t>001287</t>
  </si>
  <si>
    <t>中电港</t>
  </si>
  <si>
    <t>001298</t>
  </si>
  <si>
    <t>好上好</t>
  </si>
  <si>
    <t>001308</t>
  </si>
  <si>
    <t>康冠科技</t>
  </si>
  <si>
    <t>001314</t>
  </si>
  <si>
    <t>亿道信息</t>
  </si>
  <si>
    <t>001373</t>
  </si>
  <si>
    <t>翔腾新材</t>
  </si>
  <si>
    <t>002025</t>
  </si>
  <si>
    <t>航天电器</t>
  </si>
  <si>
    <t>002036</t>
  </si>
  <si>
    <t>联创电子</t>
  </si>
  <si>
    <t>002045</t>
  </si>
  <si>
    <t>国光电器</t>
  </si>
  <si>
    <t>002055</t>
  </si>
  <si>
    <t>得润电子</t>
  </si>
  <si>
    <t>002106</t>
  </si>
  <si>
    <t>莱宝高科</t>
  </si>
  <si>
    <t>002134</t>
  </si>
  <si>
    <t>天津普林</t>
  </si>
  <si>
    <t>002137</t>
  </si>
  <si>
    <t>实益达</t>
  </si>
  <si>
    <t>002138</t>
  </si>
  <si>
    <t>顺络电子</t>
  </si>
  <si>
    <t>002139</t>
  </si>
  <si>
    <t>拓邦股份</t>
  </si>
  <si>
    <t>002179</t>
  </si>
  <si>
    <t>中航光电</t>
  </si>
  <si>
    <t>002189</t>
  </si>
  <si>
    <t>中光学</t>
  </si>
  <si>
    <t>002199</t>
  </si>
  <si>
    <t>东晶电子</t>
  </si>
  <si>
    <t>002217</t>
  </si>
  <si>
    <t>合力泰</t>
  </si>
  <si>
    <t>002222</t>
  </si>
  <si>
    <t>福晶科技</t>
  </si>
  <si>
    <t>002241</t>
  </si>
  <si>
    <t>歌尔股份</t>
  </si>
  <si>
    <t>002273</t>
  </si>
  <si>
    <t>水晶光电</t>
  </si>
  <si>
    <t>002288</t>
  </si>
  <si>
    <t>超华科技</t>
  </si>
  <si>
    <t>002289</t>
  </si>
  <si>
    <t>ST宇顺</t>
  </si>
  <si>
    <t>002384</t>
  </si>
  <si>
    <t>东山精密</t>
  </si>
  <si>
    <t>002387</t>
  </si>
  <si>
    <t>维信诺</t>
  </si>
  <si>
    <t>002388</t>
  </si>
  <si>
    <t>新亚制程</t>
  </si>
  <si>
    <t>002402</t>
  </si>
  <si>
    <t>和而泰</t>
  </si>
  <si>
    <t>002426</t>
  </si>
  <si>
    <t>胜利精密</t>
  </si>
  <si>
    <t>002436</t>
  </si>
  <si>
    <t>兴森科技</t>
  </si>
  <si>
    <t>002456</t>
  </si>
  <si>
    <t>欧菲光</t>
  </si>
  <si>
    <t>002463</t>
  </si>
  <si>
    <t>沪电股份</t>
  </si>
  <si>
    <t>002484</t>
  </si>
  <si>
    <t>江海股份</t>
  </si>
  <si>
    <t>002512</t>
  </si>
  <si>
    <t>达华智能</t>
  </si>
  <si>
    <t>002552</t>
  </si>
  <si>
    <t>宝鼎科技</t>
  </si>
  <si>
    <t>002579</t>
  </si>
  <si>
    <t>中京电子</t>
  </si>
  <si>
    <t>002587</t>
  </si>
  <si>
    <t>奥拓电子</t>
  </si>
  <si>
    <t>002600</t>
  </si>
  <si>
    <t>领益智造</t>
  </si>
  <si>
    <t>002635</t>
  </si>
  <si>
    <t>安洁科技</t>
  </si>
  <si>
    <t>002636</t>
  </si>
  <si>
    <t>金安国纪</t>
  </si>
  <si>
    <t>002655</t>
  </si>
  <si>
    <t>共达电声</t>
  </si>
  <si>
    <t>002681</t>
  </si>
  <si>
    <t>奋达科技</t>
  </si>
  <si>
    <t>002724</t>
  </si>
  <si>
    <t>海洋王</t>
  </si>
  <si>
    <t>002729</t>
  </si>
  <si>
    <t>好利科技</t>
  </si>
  <si>
    <t>002745</t>
  </si>
  <si>
    <t>木林森</t>
  </si>
  <si>
    <t>002765</t>
  </si>
  <si>
    <t>蓝黛科技</t>
  </si>
  <si>
    <t>002808</t>
  </si>
  <si>
    <t>ST恒久</t>
  </si>
  <si>
    <t>002815</t>
  </si>
  <si>
    <t>崇达技术</t>
  </si>
  <si>
    <t>002841</t>
  </si>
  <si>
    <t>视源股份</t>
  </si>
  <si>
    <t>002845</t>
  </si>
  <si>
    <t>同兴达</t>
  </si>
  <si>
    <t>002855</t>
  </si>
  <si>
    <t>捷荣技术</t>
  </si>
  <si>
    <t>002859</t>
  </si>
  <si>
    <t>洁美科技</t>
  </si>
  <si>
    <t>002861</t>
  </si>
  <si>
    <t>瀛通通讯</t>
  </si>
  <si>
    <t>002876</t>
  </si>
  <si>
    <t>三利谱</t>
  </si>
  <si>
    <t>002885</t>
  </si>
  <si>
    <t>京泉华</t>
  </si>
  <si>
    <t>002888</t>
  </si>
  <si>
    <t>惠威科技</t>
  </si>
  <si>
    <t>002897</t>
  </si>
  <si>
    <t>意华股份</t>
  </si>
  <si>
    <t>002908</t>
  </si>
  <si>
    <t>德生科技</t>
  </si>
  <si>
    <t>002913</t>
  </si>
  <si>
    <t>奥士康</t>
  </si>
  <si>
    <t>002916</t>
  </si>
  <si>
    <t>深南电路</t>
  </si>
  <si>
    <t>002925</t>
  </si>
  <si>
    <t>盈趣科技</t>
  </si>
  <si>
    <t>002937</t>
  </si>
  <si>
    <t>兴瑞科技</t>
  </si>
  <si>
    <t>002938</t>
  </si>
  <si>
    <t>鹏鼎控股</t>
  </si>
  <si>
    <t>002947</t>
  </si>
  <si>
    <t>恒铭达</t>
  </si>
  <si>
    <t>002952</t>
  </si>
  <si>
    <t>亚世光电</t>
  </si>
  <si>
    <t>002962</t>
  </si>
  <si>
    <t>五方光电</t>
  </si>
  <si>
    <t>002981</t>
  </si>
  <si>
    <t>朝阳科技</t>
  </si>
  <si>
    <t>002983</t>
  </si>
  <si>
    <t>芯瑞达</t>
  </si>
  <si>
    <t>002992</t>
  </si>
  <si>
    <t>宝明科技</t>
  </si>
  <si>
    <t>002993</t>
  </si>
  <si>
    <t>奥海科技</t>
  </si>
  <si>
    <t>003015</t>
  </si>
  <si>
    <t>日久光电</t>
  </si>
  <si>
    <t>003019</t>
  </si>
  <si>
    <t>宸展光电</t>
  </si>
  <si>
    <t>003021</t>
  </si>
  <si>
    <t>兆威机电</t>
  </si>
  <si>
    <t>003028</t>
  </si>
  <si>
    <t>振邦智能</t>
  </si>
  <si>
    <t>003031</t>
  </si>
  <si>
    <t>中瓷电子</t>
  </si>
  <si>
    <t>300032</t>
  </si>
  <si>
    <t>金龙机电</t>
  </si>
  <si>
    <t>300088</t>
  </si>
  <si>
    <t>长信科技</t>
  </si>
  <si>
    <t>300115</t>
  </si>
  <si>
    <t>长盈精密</t>
  </si>
  <si>
    <t>300120</t>
  </si>
  <si>
    <t>经纬辉开</t>
  </si>
  <si>
    <t>300128</t>
  </si>
  <si>
    <t>锦富技术</t>
  </si>
  <si>
    <t>300131</t>
  </si>
  <si>
    <t>英唐智控</t>
  </si>
  <si>
    <t>300136</t>
  </si>
  <si>
    <t>信维通信</t>
  </si>
  <si>
    <t>300162</t>
  </si>
  <si>
    <t>雷曼光电</t>
  </si>
  <si>
    <t>300184</t>
  </si>
  <si>
    <t>力源信息</t>
  </si>
  <si>
    <t>300219</t>
  </si>
  <si>
    <t>鸿利智汇</t>
  </si>
  <si>
    <t>300232</t>
  </si>
  <si>
    <t>洲明科技</t>
  </si>
  <si>
    <t>300256</t>
  </si>
  <si>
    <t>星星科技</t>
  </si>
  <si>
    <t>300269</t>
  </si>
  <si>
    <t>联建光电</t>
  </si>
  <si>
    <t>300279</t>
  </si>
  <si>
    <t>和晶科技</t>
  </si>
  <si>
    <t>300296</t>
  </si>
  <si>
    <t>利亚德</t>
  </si>
  <si>
    <t>300319</t>
  </si>
  <si>
    <t>麦捷科技</t>
  </si>
  <si>
    <t>300322</t>
  </si>
  <si>
    <t>硕贝德</t>
  </si>
  <si>
    <t>300331</t>
  </si>
  <si>
    <t>苏大维格</t>
  </si>
  <si>
    <t>300389</t>
  </si>
  <si>
    <t>艾比森</t>
  </si>
  <si>
    <t>300408</t>
  </si>
  <si>
    <t>三环集团</t>
  </si>
  <si>
    <t>300433</t>
  </si>
  <si>
    <t>蓝思科技</t>
  </si>
  <si>
    <t>300460</t>
  </si>
  <si>
    <t>惠伦晶体</t>
  </si>
  <si>
    <t>300474</t>
  </si>
  <si>
    <t>景嘉微</t>
  </si>
  <si>
    <t>300475</t>
  </si>
  <si>
    <t>香农芯创</t>
  </si>
  <si>
    <t>300476</t>
  </si>
  <si>
    <t>胜宏科技</t>
  </si>
  <si>
    <t>300489</t>
  </si>
  <si>
    <t>光智科技</t>
  </si>
  <si>
    <t>300493</t>
  </si>
  <si>
    <t>润欣科技</t>
  </si>
  <si>
    <t>300543</t>
  </si>
  <si>
    <t>朗科智能</t>
  </si>
  <si>
    <t>300566</t>
  </si>
  <si>
    <t>激智科技</t>
  </si>
  <si>
    <t>300582</t>
  </si>
  <si>
    <t>英飞特</t>
  </si>
  <si>
    <t>300602</t>
  </si>
  <si>
    <t>飞荣达</t>
  </si>
  <si>
    <t>300629</t>
  </si>
  <si>
    <t>新劲刚</t>
  </si>
  <si>
    <t>300647</t>
  </si>
  <si>
    <t>超频三</t>
  </si>
  <si>
    <t>300650</t>
  </si>
  <si>
    <t>太龙股份</t>
  </si>
  <si>
    <t>300657</t>
  </si>
  <si>
    <t>弘信电子</t>
  </si>
  <si>
    <t>300679</t>
  </si>
  <si>
    <t>电连技术</t>
  </si>
  <si>
    <t>300684</t>
  </si>
  <si>
    <t>中石科技</t>
  </si>
  <si>
    <t>300686</t>
  </si>
  <si>
    <t>智动力</t>
  </si>
  <si>
    <t>300691</t>
  </si>
  <si>
    <t>联合光电</t>
  </si>
  <si>
    <t>300701</t>
  </si>
  <si>
    <t>森霸传感</t>
  </si>
  <si>
    <t>300706</t>
  </si>
  <si>
    <t>阿石创</t>
  </si>
  <si>
    <t>300709</t>
  </si>
  <si>
    <t>精研科技</t>
  </si>
  <si>
    <t>300726</t>
  </si>
  <si>
    <t>宏达电子</t>
  </si>
  <si>
    <t>300735</t>
  </si>
  <si>
    <t>光弘科技</t>
  </si>
  <si>
    <t>300739</t>
  </si>
  <si>
    <t>明阳电路</t>
  </si>
  <si>
    <t>300752</t>
  </si>
  <si>
    <t>隆利科技</t>
  </si>
  <si>
    <t>300787</t>
  </si>
  <si>
    <t>海能实业</t>
  </si>
  <si>
    <t>300790</t>
  </si>
  <si>
    <t>宇瞳光学</t>
  </si>
  <si>
    <t>300814</t>
  </si>
  <si>
    <t>中富电路</t>
  </si>
  <si>
    <t>300822</t>
  </si>
  <si>
    <t>贝仕达克</t>
  </si>
  <si>
    <t>300843</t>
  </si>
  <si>
    <t>胜蓝股份</t>
  </si>
  <si>
    <t>300852</t>
  </si>
  <si>
    <t>四会富仕</t>
  </si>
  <si>
    <t>300866</t>
  </si>
  <si>
    <t>安克创新</t>
  </si>
  <si>
    <t>300868</t>
  </si>
  <si>
    <t>杰美特</t>
  </si>
  <si>
    <t>300903</t>
  </si>
  <si>
    <t>科翔股份</t>
  </si>
  <si>
    <t>300909</t>
  </si>
  <si>
    <t>汇创达</t>
  </si>
  <si>
    <t>300916</t>
  </si>
  <si>
    <t>朗特智能</t>
  </si>
  <si>
    <t>300936</t>
  </si>
  <si>
    <t>中英科技</t>
  </si>
  <si>
    <t>300939</t>
  </si>
  <si>
    <t>秋田微</t>
  </si>
  <si>
    <t>300940</t>
  </si>
  <si>
    <t>南极光</t>
  </si>
  <si>
    <t>300951</t>
  </si>
  <si>
    <t>博硕科技</t>
  </si>
  <si>
    <t>300956</t>
  </si>
  <si>
    <t>英力股份</t>
  </si>
  <si>
    <t>300964</t>
  </si>
  <si>
    <t>本川智能</t>
  </si>
  <si>
    <t>300968</t>
  </si>
  <si>
    <t>格林精密</t>
  </si>
  <si>
    <t>300975</t>
  </si>
  <si>
    <t>商络电子</t>
  </si>
  <si>
    <t>300976</t>
  </si>
  <si>
    <t>达瑞电子</t>
  </si>
  <si>
    <t>300991</t>
  </si>
  <si>
    <t>创益通</t>
  </si>
  <si>
    <t>301041</t>
  </si>
  <si>
    <t>金百泽</t>
  </si>
  <si>
    <t>301045</t>
  </si>
  <si>
    <t>天禄科技</t>
  </si>
  <si>
    <t>301051</t>
  </si>
  <si>
    <t>信濠光电</t>
  </si>
  <si>
    <t>301067</t>
  </si>
  <si>
    <t>显盈科技</t>
  </si>
  <si>
    <t>301086</t>
  </si>
  <si>
    <t>鸿富瀚</t>
  </si>
  <si>
    <t>301099</t>
  </si>
  <si>
    <t>雅创电子</t>
  </si>
  <si>
    <t>301106</t>
  </si>
  <si>
    <t>骏成科技</t>
  </si>
  <si>
    <t>301123</t>
  </si>
  <si>
    <t>奕东电子</t>
  </si>
  <si>
    <t>301132</t>
  </si>
  <si>
    <t>满坤科技</t>
  </si>
  <si>
    <t>301135</t>
  </si>
  <si>
    <t>瑞德智能</t>
  </si>
  <si>
    <t>301176</t>
  </si>
  <si>
    <t>逸豪新材</t>
  </si>
  <si>
    <t>301180</t>
  </si>
  <si>
    <t>万祥科技</t>
  </si>
  <si>
    <t>301182</t>
  </si>
  <si>
    <t>凯旺科技</t>
  </si>
  <si>
    <t>301183</t>
  </si>
  <si>
    <t>301217</t>
  </si>
  <si>
    <t>铜冠铜箔</t>
  </si>
  <si>
    <t>301251</t>
  </si>
  <si>
    <t>威尔高</t>
  </si>
  <si>
    <t>301280</t>
  </si>
  <si>
    <t>珠城科技</t>
  </si>
  <si>
    <t>301282</t>
  </si>
  <si>
    <t>金禄电子</t>
  </si>
  <si>
    <t>301285</t>
  </si>
  <si>
    <t>鸿日达</t>
  </si>
  <si>
    <t>301314</t>
  </si>
  <si>
    <t>科瑞思</t>
  </si>
  <si>
    <t>301319</t>
  </si>
  <si>
    <t>唯特偶</t>
  </si>
  <si>
    <t>301321</t>
  </si>
  <si>
    <t>翰博高新</t>
  </si>
  <si>
    <t>301326</t>
  </si>
  <si>
    <t>捷邦科技</t>
  </si>
  <si>
    <t>301329</t>
  </si>
  <si>
    <t>信音电子</t>
  </si>
  <si>
    <t>301366</t>
  </si>
  <si>
    <t>一博科技</t>
  </si>
  <si>
    <t>301379</t>
  </si>
  <si>
    <t>天山电子</t>
  </si>
  <si>
    <t>301383</t>
  </si>
  <si>
    <t>天键股份</t>
  </si>
  <si>
    <t>301387</t>
  </si>
  <si>
    <t>光大同创</t>
  </si>
  <si>
    <t>301389</t>
  </si>
  <si>
    <t>隆扬电子</t>
  </si>
  <si>
    <t>301419</t>
  </si>
  <si>
    <t>阿莱德</t>
  </si>
  <si>
    <t>301421</t>
  </si>
  <si>
    <t>波长光电</t>
  </si>
  <si>
    <t>301486</t>
  </si>
  <si>
    <t>致尚科技</t>
  </si>
  <si>
    <t>301489</t>
  </si>
  <si>
    <t>思泉新材</t>
  </si>
  <si>
    <t>301517</t>
  </si>
  <si>
    <t>陕西华达</t>
  </si>
  <si>
    <t>600071</t>
  </si>
  <si>
    <t>凤凰光学</t>
  </si>
  <si>
    <t>600130</t>
  </si>
  <si>
    <t>波导股份</t>
  </si>
  <si>
    <t>600183</t>
  </si>
  <si>
    <t>生益科技</t>
  </si>
  <si>
    <t>600203</t>
  </si>
  <si>
    <t>福日电子</t>
  </si>
  <si>
    <t>600237</t>
  </si>
  <si>
    <t>铜峰电子</t>
  </si>
  <si>
    <t>600288</t>
  </si>
  <si>
    <t>大恒科技</t>
  </si>
  <si>
    <t>600353</t>
  </si>
  <si>
    <t>旭光电子</t>
  </si>
  <si>
    <t>600363</t>
  </si>
  <si>
    <t>联创光电</t>
  </si>
  <si>
    <t>600552</t>
  </si>
  <si>
    <t>凯盛科技</t>
  </si>
  <si>
    <t>600563</t>
  </si>
  <si>
    <t>法拉电子</t>
  </si>
  <si>
    <t>600601</t>
  </si>
  <si>
    <t>方正科技</t>
  </si>
  <si>
    <t>600666</t>
  </si>
  <si>
    <t>ST瑞德</t>
  </si>
  <si>
    <t>600707</t>
  </si>
  <si>
    <t>彩虹股份</t>
  </si>
  <si>
    <t>600898</t>
  </si>
  <si>
    <t>ST美讯</t>
  </si>
  <si>
    <t>601231</t>
  </si>
  <si>
    <t>环旭电子</t>
  </si>
  <si>
    <t>603052</t>
  </si>
  <si>
    <t>可川科技</t>
  </si>
  <si>
    <t>603133</t>
  </si>
  <si>
    <t>*ST碳元</t>
  </si>
  <si>
    <t>603186</t>
  </si>
  <si>
    <t>华正新材</t>
  </si>
  <si>
    <t>603228</t>
  </si>
  <si>
    <t>景旺电子</t>
  </si>
  <si>
    <t>603267</t>
  </si>
  <si>
    <t>鸿远电子</t>
  </si>
  <si>
    <t>603296</t>
  </si>
  <si>
    <t>华勤技术</t>
  </si>
  <si>
    <t>603297</t>
  </si>
  <si>
    <t>永新光学</t>
  </si>
  <si>
    <t>603327</t>
  </si>
  <si>
    <t>福蓉科技</t>
  </si>
  <si>
    <t>603328</t>
  </si>
  <si>
    <t>依顿电子</t>
  </si>
  <si>
    <t>603380</t>
  </si>
  <si>
    <t>易德龙</t>
  </si>
  <si>
    <t>603386</t>
  </si>
  <si>
    <t>骏亚科技</t>
  </si>
  <si>
    <t>603595</t>
  </si>
  <si>
    <t>东尼电子</t>
  </si>
  <si>
    <t>603626</t>
  </si>
  <si>
    <t>科森科技</t>
  </si>
  <si>
    <t>603629</t>
  </si>
  <si>
    <t>利通电子</t>
  </si>
  <si>
    <t>603678</t>
  </si>
  <si>
    <t>火炬电子</t>
  </si>
  <si>
    <t>603738</t>
  </si>
  <si>
    <t>泰晶科技</t>
  </si>
  <si>
    <t>603773</t>
  </si>
  <si>
    <t>沃格光电</t>
  </si>
  <si>
    <t>603890</t>
  </si>
  <si>
    <t>春秋电子</t>
  </si>
  <si>
    <t>603920</t>
  </si>
  <si>
    <t>世运电路</t>
  </si>
  <si>
    <t>603933</t>
  </si>
  <si>
    <t>睿能科技</t>
  </si>
  <si>
    <t>603936</t>
  </si>
  <si>
    <t>博敏电子</t>
  </si>
  <si>
    <t>603989</t>
  </si>
  <si>
    <t>艾华集团</t>
  </si>
  <si>
    <t>605058</t>
  </si>
  <si>
    <t>澳弘电子</t>
  </si>
  <si>
    <t>605118</t>
  </si>
  <si>
    <t>力鼎光电</t>
  </si>
  <si>
    <t>605218</t>
  </si>
  <si>
    <t>伟时电子</t>
  </si>
  <si>
    <t>605258</t>
  </si>
  <si>
    <t>协和电子</t>
  </si>
  <si>
    <t>605277</t>
  </si>
  <si>
    <t>新亚电子</t>
  </si>
  <si>
    <t>605588</t>
  </si>
  <si>
    <t>冠石科技</t>
  </si>
  <si>
    <t>688007</t>
  </si>
  <si>
    <t>光峰科技</t>
  </si>
  <si>
    <t>688010</t>
  </si>
  <si>
    <t>福光股份</t>
  </si>
  <si>
    <t>688011</t>
  </si>
  <si>
    <t>新光光电</t>
  </si>
  <si>
    <t>688020</t>
  </si>
  <si>
    <t>方邦股份</t>
  </si>
  <si>
    <t>688053</t>
  </si>
  <si>
    <t>思科瑞</t>
  </si>
  <si>
    <t>688055</t>
  </si>
  <si>
    <t>龙腾光电</t>
  </si>
  <si>
    <t>688079</t>
  </si>
  <si>
    <t>美迪凯</t>
  </si>
  <si>
    <t>688127</t>
  </si>
  <si>
    <t>蓝特光学</t>
  </si>
  <si>
    <t>688150</t>
  </si>
  <si>
    <t>莱特光电</t>
  </si>
  <si>
    <t>688167</t>
  </si>
  <si>
    <t>炬光科技</t>
  </si>
  <si>
    <t>688181</t>
  </si>
  <si>
    <t>八亿时空</t>
  </si>
  <si>
    <t>688183</t>
  </si>
  <si>
    <t>生益电子</t>
  </si>
  <si>
    <t>688195</t>
  </si>
  <si>
    <t>腾景科技</t>
  </si>
  <si>
    <t>688210</t>
  </si>
  <si>
    <t>统联精密</t>
  </si>
  <si>
    <t>688260</t>
  </si>
  <si>
    <t>昀冢科技</t>
  </si>
  <si>
    <t>688272</t>
  </si>
  <si>
    <t>*ST富吉</t>
  </si>
  <si>
    <t>688299</t>
  </si>
  <si>
    <t>长阳科技</t>
  </si>
  <si>
    <t>688307</t>
  </si>
  <si>
    <t>中润光学</t>
  </si>
  <si>
    <t>688311</t>
  </si>
  <si>
    <t>盟升电子</t>
  </si>
  <si>
    <t>688322</t>
  </si>
  <si>
    <t>奥比中光-UW</t>
  </si>
  <si>
    <t>688371</t>
  </si>
  <si>
    <t>菲沃泰</t>
  </si>
  <si>
    <t>688375</t>
  </si>
  <si>
    <t>XD国博电</t>
  </si>
  <si>
    <t>688439</t>
  </si>
  <si>
    <t>振华风光</t>
  </si>
  <si>
    <t>688496</t>
  </si>
  <si>
    <t>清越科技</t>
  </si>
  <si>
    <t>688502</t>
  </si>
  <si>
    <t>茂莱光学</t>
  </si>
  <si>
    <t>688511</t>
  </si>
  <si>
    <t>天微电子</t>
  </si>
  <si>
    <t>688519</t>
  </si>
  <si>
    <t>南亚新材</t>
  </si>
  <si>
    <t>688549</t>
  </si>
  <si>
    <t>中巨芯-U</t>
  </si>
  <si>
    <t>688629</t>
  </si>
  <si>
    <t>华丰科技</t>
  </si>
  <si>
    <t>688636</t>
  </si>
  <si>
    <t>智明达</t>
  </si>
  <si>
    <t>688655</t>
  </si>
  <si>
    <t>迅捷兴</t>
  </si>
  <si>
    <t>688661</t>
  </si>
  <si>
    <t>和林微纳</t>
  </si>
  <si>
    <t>688662</t>
  </si>
  <si>
    <t>富信科技</t>
  </si>
  <si>
    <t>688678</t>
  </si>
  <si>
    <t>福立旺</t>
  </si>
  <si>
    <t>688683</t>
  </si>
  <si>
    <t>莱尔科技</t>
  </si>
  <si>
    <t>688776</t>
  </si>
  <si>
    <t>国光电气</t>
  </si>
  <si>
    <t>688800</t>
  </si>
  <si>
    <t>瑞可达</t>
  </si>
  <si>
    <t>831167</t>
  </si>
  <si>
    <t>鑫汇科</t>
  </si>
  <si>
    <t>832149</t>
  </si>
  <si>
    <t>利尔达</t>
  </si>
  <si>
    <t>832491</t>
  </si>
  <si>
    <t>奥迪威</t>
  </si>
  <si>
    <t>833346</t>
  </si>
  <si>
    <t>威贸电子</t>
  </si>
  <si>
    <t>834950</t>
  </si>
  <si>
    <t>迅安科技</t>
  </si>
  <si>
    <t>837212</t>
  </si>
  <si>
    <t>智新电子</t>
  </si>
  <si>
    <t>837821</t>
  </si>
  <si>
    <t>则成电子</t>
  </si>
  <si>
    <t>838701</t>
  </si>
  <si>
    <t>豪声电子</t>
  </si>
  <si>
    <t>870357</t>
  </si>
  <si>
    <t>雅葆轩</t>
  </si>
  <si>
    <t>871857</t>
  </si>
  <si>
    <t>泓禧科技</t>
  </si>
  <si>
    <t>871981</t>
  </si>
  <si>
    <t>晶赛科技</t>
  </si>
  <si>
    <t>873001</t>
  </si>
  <si>
    <t>纬达光电</t>
  </si>
  <si>
    <t>873339</t>
  </si>
  <si>
    <t>恒太照明</t>
  </si>
  <si>
    <t>园区开发</t>
  </si>
  <si>
    <t>600007</t>
  </si>
  <si>
    <t>中国国贸</t>
  </si>
  <si>
    <t>600064</t>
  </si>
  <si>
    <t>南京高科</t>
  </si>
  <si>
    <t>600082</t>
  </si>
  <si>
    <t>海泰发展</t>
  </si>
  <si>
    <t>600463</t>
  </si>
  <si>
    <t>空港股份</t>
  </si>
  <si>
    <t>600604</t>
  </si>
  <si>
    <t>市北高新</t>
  </si>
  <si>
    <t>600639</t>
  </si>
  <si>
    <t>浦东金桥</t>
  </si>
  <si>
    <t>600648</t>
  </si>
  <si>
    <t>外高桥</t>
  </si>
  <si>
    <t>600658</t>
  </si>
  <si>
    <t>电子城</t>
  </si>
  <si>
    <t>600663</t>
  </si>
  <si>
    <t>陆家嘴</t>
  </si>
  <si>
    <t>600736</t>
  </si>
  <si>
    <t>苏州高新</t>
  </si>
  <si>
    <t>600848</t>
  </si>
  <si>
    <t>上海临港</t>
  </si>
  <si>
    <t>600895</t>
  </si>
  <si>
    <t>601512</t>
  </si>
  <si>
    <t>中新集团</t>
  </si>
  <si>
    <t>运输设备</t>
  </si>
  <si>
    <t>000008</t>
  </si>
  <si>
    <t>神州高铁</t>
  </si>
  <si>
    <t>000039</t>
  </si>
  <si>
    <t>中集集团</t>
  </si>
  <si>
    <t>000925</t>
  </si>
  <si>
    <t>众合科技</t>
  </si>
  <si>
    <t>000976</t>
  </si>
  <si>
    <t>ST华铁</t>
  </si>
  <si>
    <t>001324</t>
  </si>
  <si>
    <t>长青科技</t>
  </si>
  <si>
    <t>002367</t>
  </si>
  <si>
    <t>康力电梯</t>
  </si>
  <si>
    <t>002689</t>
  </si>
  <si>
    <t>远大智能</t>
  </si>
  <si>
    <t>002774</t>
  </si>
  <si>
    <t>快意电梯</t>
  </si>
  <si>
    <t>002972</t>
  </si>
  <si>
    <t>科安达</t>
  </si>
  <si>
    <t>300011</t>
  </si>
  <si>
    <t>鼎汉技术</t>
  </si>
  <si>
    <t>300351</t>
  </si>
  <si>
    <t>永贵电器</t>
  </si>
  <si>
    <t>300594</t>
  </si>
  <si>
    <t>朗进科技</t>
  </si>
  <si>
    <t>300669</t>
  </si>
  <si>
    <t>沪宁股份</t>
  </si>
  <si>
    <t>300851</t>
  </si>
  <si>
    <t>交大思诺</t>
  </si>
  <si>
    <t>300923</t>
  </si>
  <si>
    <t>研奥股份</t>
  </si>
  <si>
    <t>300931</t>
  </si>
  <si>
    <t>通用电梯</t>
  </si>
  <si>
    <t>300960</t>
  </si>
  <si>
    <t>通业科技</t>
  </si>
  <si>
    <t>301016</t>
  </si>
  <si>
    <t>雷尔伟</t>
  </si>
  <si>
    <t>301048</t>
  </si>
  <si>
    <t>金鹰重工</t>
  </si>
  <si>
    <t>301056</t>
  </si>
  <si>
    <t>森赫股份</t>
  </si>
  <si>
    <t>600243</t>
  </si>
  <si>
    <t>青海华鼎</t>
  </si>
  <si>
    <t>600495</t>
  </si>
  <si>
    <t>晋西车轴</t>
  </si>
  <si>
    <t>600528</t>
  </si>
  <si>
    <t>中铁工业</t>
  </si>
  <si>
    <t>600835</t>
  </si>
  <si>
    <t>上海机电</t>
  </si>
  <si>
    <t>600894</t>
  </si>
  <si>
    <t>广日股份</t>
  </si>
  <si>
    <t>600967</t>
  </si>
  <si>
    <t>内蒙一机</t>
  </si>
  <si>
    <t>601766</t>
  </si>
  <si>
    <t>中国中车</t>
  </si>
  <si>
    <t>603111</t>
  </si>
  <si>
    <t>康尼机电</t>
  </si>
  <si>
    <t>603321</t>
  </si>
  <si>
    <t>梅轮电梯</t>
  </si>
  <si>
    <t>603356</t>
  </si>
  <si>
    <t>华菱精工</t>
  </si>
  <si>
    <t>603488</t>
  </si>
  <si>
    <t>展鹏科技</t>
  </si>
  <si>
    <t>603500</t>
  </si>
  <si>
    <t>祥和实业</t>
  </si>
  <si>
    <t>603611</t>
  </si>
  <si>
    <t>诺力股份</t>
  </si>
  <si>
    <t>603680</t>
  </si>
  <si>
    <t>今创集团</t>
  </si>
  <si>
    <t>605001</t>
  </si>
  <si>
    <t>威奥股份</t>
  </si>
  <si>
    <t>605286</t>
  </si>
  <si>
    <t>同力日升</t>
  </si>
  <si>
    <t>605298</t>
  </si>
  <si>
    <t>必得科技</t>
  </si>
  <si>
    <t>688009</t>
  </si>
  <si>
    <t>中国通号</t>
  </si>
  <si>
    <t>688015</t>
  </si>
  <si>
    <t>交控科技</t>
  </si>
  <si>
    <t>688187</t>
  </si>
  <si>
    <t>时代电气</t>
  </si>
  <si>
    <t>688285</t>
  </si>
  <si>
    <t>高铁电气</t>
  </si>
  <si>
    <t>688367</t>
  </si>
  <si>
    <t>工大高科</t>
  </si>
  <si>
    <t>688459</t>
  </si>
  <si>
    <t>哈铁科技</t>
  </si>
  <si>
    <t>688569</t>
  </si>
  <si>
    <t>铁科轨道</t>
  </si>
  <si>
    <t>872541</t>
  </si>
  <si>
    <t>铁大科技</t>
  </si>
  <si>
    <t>造纸</t>
  </si>
  <si>
    <t>000488</t>
  </si>
  <si>
    <t>晨鸣纸业</t>
  </si>
  <si>
    <t>000815</t>
  </si>
  <si>
    <t>美利云</t>
  </si>
  <si>
    <t>001206</t>
  </si>
  <si>
    <t>依依股份</t>
  </si>
  <si>
    <t>002012</t>
  </si>
  <si>
    <t>凯恩股份</t>
  </si>
  <si>
    <t>002067</t>
  </si>
  <si>
    <t>景兴纸业</t>
  </si>
  <si>
    <t>002078</t>
  </si>
  <si>
    <t>太阳纸业</t>
  </si>
  <si>
    <t>002235</t>
  </si>
  <si>
    <t>安妮股份</t>
  </si>
  <si>
    <t>002303</t>
  </si>
  <si>
    <t>美盈森</t>
  </si>
  <si>
    <t>002511</t>
  </si>
  <si>
    <t>中顺洁柔</t>
  </si>
  <si>
    <t>002521</t>
  </si>
  <si>
    <t>齐峰新材</t>
  </si>
  <si>
    <t>002565</t>
  </si>
  <si>
    <t>顺灏股份</t>
  </si>
  <si>
    <t>300883</t>
  </si>
  <si>
    <t>龙利得</t>
  </si>
  <si>
    <t>301009</t>
  </si>
  <si>
    <t>可靠股份</t>
  </si>
  <si>
    <t>301469</t>
  </si>
  <si>
    <t>恒达新材</t>
  </si>
  <si>
    <t>600103</t>
  </si>
  <si>
    <t>青山纸业</t>
  </si>
  <si>
    <t>600235</t>
  </si>
  <si>
    <t>民丰特纸</t>
  </si>
  <si>
    <t>600308</t>
  </si>
  <si>
    <t>华泰股份</t>
  </si>
  <si>
    <t>600356</t>
  </si>
  <si>
    <t>恒丰纸业</t>
  </si>
  <si>
    <t>600433</t>
  </si>
  <si>
    <t>冠豪高新</t>
  </si>
  <si>
    <t>600567</t>
  </si>
  <si>
    <t>山鹰国际</t>
  </si>
  <si>
    <t>600793</t>
  </si>
  <si>
    <t>宜宾纸业</t>
  </si>
  <si>
    <t>600963</t>
  </si>
  <si>
    <t>岳阳林纸</t>
  </si>
  <si>
    <t>600966</t>
  </si>
  <si>
    <t>博汇纸业</t>
  </si>
  <si>
    <t>603165</t>
  </si>
  <si>
    <t>荣晟环保</t>
  </si>
  <si>
    <t>603607</t>
  </si>
  <si>
    <t>京华激光</t>
  </si>
  <si>
    <t>603733</t>
  </si>
  <si>
    <t>仙鹤股份</t>
  </si>
  <si>
    <t>603863</t>
  </si>
  <si>
    <t>松炀资源</t>
  </si>
  <si>
    <t>605007</t>
  </si>
  <si>
    <t>五洲特纸</t>
  </si>
  <si>
    <t>605009</t>
  </si>
  <si>
    <t>豪悦护理</t>
  </si>
  <si>
    <t>605377</t>
  </si>
  <si>
    <t>华旺科技</t>
  </si>
  <si>
    <t>605500</t>
  </si>
  <si>
    <t>森林包装</t>
  </si>
  <si>
    <t>833394</t>
  </si>
  <si>
    <t>民士达</t>
  </si>
  <si>
    <t>证券</t>
  </si>
  <si>
    <t>000686</t>
  </si>
  <si>
    <t>东北证券</t>
  </si>
  <si>
    <t>000712</t>
  </si>
  <si>
    <t>锦龙股份</t>
  </si>
  <si>
    <t>000728</t>
  </si>
  <si>
    <t>国元证券</t>
  </si>
  <si>
    <t>000750</t>
  </si>
  <si>
    <t>国海证券</t>
  </si>
  <si>
    <t>000776</t>
  </si>
  <si>
    <t>广发证券</t>
  </si>
  <si>
    <t>002500</t>
  </si>
  <si>
    <t>山西证券</t>
  </si>
  <si>
    <t>002670</t>
  </si>
  <si>
    <t>国盛金控</t>
  </si>
  <si>
    <t>002673</t>
  </si>
  <si>
    <t>西部证券</t>
  </si>
  <si>
    <t>002736</t>
  </si>
  <si>
    <t>国信证券</t>
  </si>
  <si>
    <t>002797</t>
  </si>
  <si>
    <t>第一创业</t>
  </si>
  <si>
    <t>002926</t>
  </si>
  <si>
    <t>华西证券</t>
  </si>
  <si>
    <t>002939</t>
  </si>
  <si>
    <t>长城证券</t>
  </si>
  <si>
    <t>002945</t>
  </si>
  <si>
    <t>华林证券</t>
  </si>
  <si>
    <t>300059</t>
  </si>
  <si>
    <t>东方财富</t>
  </si>
  <si>
    <t>600030</t>
  </si>
  <si>
    <t>中信证券</t>
  </si>
  <si>
    <t>600061</t>
  </si>
  <si>
    <t>国投资本</t>
  </si>
  <si>
    <t>600095</t>
  </si>
  <si>
    <t>湘财股份</t>
  </si>
  <si>
    <t>600109</t>
  </si>
  <si>
    <t>600155</t>
  </si>
  <si>
    <t>华创云信</t>
  </si>
  <si>
    <t>600369</t>
  </si>
  <si>
    <t>西南证券</t>
  </si>
  <si>
    <t>600621</t>
  </si>
  <si>
    <t>华鑫股份</t>
  </si>
  <si>
    <t>600837</t>
  </si>
  <si>
    <t>海通证券</t>
  </si>
  <si>
    <t>600864</t>
  </si>
  <si>
    <t>哈投股份</t>
  </si>
  <si>
    <t>600906</t>
  </si>
  <si>
    <t>财达证券</t>
  </si>
  <si>
    <t>600909</t>
  </si>
  <si>
    <t>600918</t>
  </si>
  <si>
    <t>中泰证券</t>
  </si>
  <si>
    <t>600958</t>
  </si>
  <si>
    <t>东方证券</t>
  </si>
  <si>
    <t>600999</t>
  </si>
  <si>
    <t>招商证券</t>
  </si>
  <si>
    <t>601059</t>
  </si>
  <si>
    <t>信达证券</t>
  </si>
  <si>
    <t>601066</t>
  </si>
  <si>
    <t>中信建投</t>
  </si>
  <si>
    <t>601099</t>
  </si>
  <si>
    <t>太平洋</t>
  </si>
  <si>
    <t>601108</t>
  </si>
  <si>
    <t>财通证券</t>
  </si>
  <si>
    <t>601136</t>
  </si>
  <si>
    <t>601162</t>
  </si>
  <si>
    <t>天风证券</t>
  </si>
  <si>
    <t>601198</t>
  </si>
  <si>
    <t>东兴证券</t>
  </si>
  <si>
    <t>601211</t>
  </si>
  <si>
    <t>国泰君安</t>
  </si>
  <si>
    <t>601236</t>
  </si>
  <si>
    <t>红塔证券</t>
  </si>
  <si>
    <t>601375</t>
  </si>
  <si>
    <t>中原证券</t>
  </si>
  <si>
    <t>601377</t>
  </si>
  <si>
    <t>兴业证券</t>
  </si>
  <si>
    <t>601456</t>
  </si>
  <si>
    <t>国联证券</t>
  </si>
  <si>
    <t>601555</t>
  </si>
  <si>
    <t>东吴证券</t>
  </si>
  <si>
    <t>601688</t>
  </si>
  <si>
    <t>华泰证券</t>
  </si>
  <si>
    <t>601696</t>
  </si>
  <si>
    <t>中银证券</t>
  </si>
  <si>
    <t>601788</t>
  </si>
  <si>
    <t>601878</t>
  </si>
  <si>
    <t>浙商证券</t>
  </si>
  <si>
    <t>601881</t>
  </si>
  <si>
    <t>中国银河</t>
  </si>
  <si>
    <t>601901</t>
  </si>
  <si>
    <t>方正证券</t>
  </si>
  <si>
    <t>601990</t>
  </si>
  <si>
    <t>南京证券</t>
  </si>
  <si>
    <t>601995</t>
  </si>
  <si>
    <t>中金公司</t>
  </si>
  <si>
    <t>中成药</t>
  </si>
  <si>
    <t>000423</t>
  </si>
  <si>
    <t>东阿阿胶</t>
  </si>
  <si>
    <t>000590</t>
  </si>
  <si>
    <t>启迪药业</t>
  </si>
  <si>
    <t>000650</t>
  </si>
  <si>
    <t>仁和药业</t>
  </si>
  <si>
    <t>000790</t>
  </si>
  <si>
    <t>华神科技</t>
  </si>
  <si>
    <t>000989</t>
  </si>
  <si>
    <t>九 芝 堂</t>
  </si>
  <si>
    <t>000999</t>
  </si>
  <si>
    <t>华润三九</t>
  </si>
  <si>
    <t>002082</t>
  </si>
  <si>
    <t>万邦德</t>
  </si>
  <si>
    <t>002107</t>
  </si>
  <si>
    <t>沃华医药</t>
  </si>
  <si>
    <t>002166</t>
  </si>
  <si>
    <t>莱茵生物</t>
  </si>
  <si>
    <t>002198</t>
  </si>
  <si>
    <t>嘉应制药</t>
  </si>
  <si>
    <t>002275</t>
  </si>
  <si>
    <t>桂林三金</t>
  </si>
  <si>
    <t>002287</t>
  </si>
  <si>
    <t>奇正藏药</t>
  </si>
  <si>
    <t>002317</t>
  </si>
  <si>
    <t>众生药业</t>
  </si>
  <si>
    <t>002349</t>
  </si>
  <si>
    <t>精华制药</t>
  </si>
  <si>
    <t>002412</t>
  </si>
  <si>
    <t>汉森制药</t>
  </si>
  <si>
    <t>002424</t>
  </si>
  <si>
    <t>贵州百灵</t>
  </si>
  <si>
    <t>002433</t>
  </si>
  <si>
    <t>*ST太安</t>
  </si>
  <si>
    <t>002566</t>
  </si>
  <si>
    <t>益盛药业</t>
  </si>
  <si>
    <t>002603</t>
  </si>
  <si>
    <t>以岭药业</t>
  </si>
  <si>
    <t>002644</t>
  </si>
  <si>
    <t>佛慈制药</t>
  </si>
  <si>
    <t>002737</t>
  </si>
  <si>
    <t>葵花药业</t>
  </si>
  <si>
    <t>002750</t>
  </si>
  <si>
    <t>龙津药业</t>
  </si>
  <si>
    <t>002864</t>
  </si>
  <si>
    <t>盘龙药业</t>
  </si>
  <si>
    <t>002873</t>
  </si>
  <si>
    <t>新天药业</t>
  </si>
  <si>
    <t>002907</t>
  </si>
  <si>
    <t>华森制药</t>
  </si>
  <si>
    <t>300026</t>
  </si>
  <si>
    <t>红日药业</t>
  </si>
  <si>
    <t>300039</t>
  </si>
  <si>
    <t>上海凯宝</t>
  </si>
  <si>
    <t>300108</t>
  </si>
  <si>
    <t>*ST吉药</t>
  </si>
  <si>
    <t>300147</t>
  </si>
  <si>
    <t>香雪制药</t>
  </si>
  <si>
    <t>300181</t>
  </si>
  <si>
    <t>佐力药业</t>
  </si>
  <si>
    <t>300391</t>
  </si>
  <si>
    <t>长药控股</t>
  </si>
  <si>
    <t>300519</t>
  </si>
  <si>
    <t>新光药业</t>
  </si>
  <si>
    <t>300534</t>
  </si>
  <si>
    <t>陇神戎发</t>
  </si>
  <si>
    <t>300878</t>
  </si>
  <si>
    <t>维康药业</t>
  </si>
  <si>
    <t>301111</t>
  </si>
  <si>
    <t>粤万年青</t>
  </si>
  <si>
    <t>301331</t>
  </si>
  <si>
    <t>恩威医药</t>
  </si>
  <si>
    <t>600080</t>
  </si>
  <si>
    <t>金花股份</t>
  </si>
  <si>
    <t>600085</t>
  </si>
  <si>
    <t>600129</t>
  </si>
  <si>
    <t>太极集团</t>
  </si>
  <si>
    <t>600222</t>
  </si>
  <si>
    <t>太龙药业</t>
  </si>
  <si>
    <t>600252</t>
  </si>
  <si>
    <t>中恒集团</t>
  </si>
  <si>
    <t>600285</t>
  </si>
  <si>
    <t>羚锐制药</t>
  </si>
  <si>
    <t>600329</t>
  </si>
  <si>
    <t>达仁堂</t>
  </si>
  <si>
    <t>600332</t>
  </si>
  <si>
    <t>600351</t>
  </si>
  <si>
    <t>亚宝药业</t>
  </si>
  <si>
    <t>600422</t>
  </si>
  <si>
    <t>昆药集团</t>
  </si>
  <si>
    <t>600436</t>
  </si>
  <si>
    <t>片仔癀</t>
  </si>
  <si>
    <t>600479</t>
  </si>
  <si>
    <t>千金药业</t>
  </si>
  <si>
    <t>600518</t>
  </si>
  <si>
    <t>ST康美</t>
  </si>
  <si>
    <t>600535</t>
  </si>
  <si>
    <t>天士力</t>
  </si>
  <si>
    <t>600557</t>
  </si>
  <si>
    <t>康缘药业</t>
  </si>
  <si>
    <t>600566</t>
  </si>
  <si>
    <t>济川药业</t>
  </si>
  <si>
    <t>600572</t>
  </si>
  <si>
    <t>康恩贝</t>
  </si>
  <si>
    <t>600594</t>
  </si>
  <si>
    <t>益佰制药</t>
  </si>
  <si>
    <t>600613</t>
  </si>
  <si>
    <t>神奇制药</t>
  </si>
  <si>
    <t>600671</t>
  </si>
  <si>
    <t>*ST目药</t>
  </si>
  <si>
    <t>600750</t>
  </si>
  <si>
    <t>江中药业</t>
  </si>
  <si>
    <t>600771</t>
  </si>
  <si>
    <t>广誉远</t>
  </si>
  <si>
    <t>600976</t>
  </si>
  <si>
    <t>健民集团</t>
  </si>
  <si>
    <t>600993</t>
  </si>
  <si>
    <t>马应龙</t>
  </si>
  <si>
    <t>603139</t>
  </si>
  <si>
    <t>康惠制药</t>
  </si>
  <si>
    <t>603439</t>
  </si>
  <si>
    <t>贵州三力</t>
  </si>
  <si>
    <t>603567</t>
  </si>
  <si>
    <t>珍宝岛</t>
  </si>
  <si>
    <t>603858</t>
  </si>
  <si>
    <t>步长制药</t>
  </si>
  <si>
    <t>603896</t>
  </si>
  <si>
    <t>寿仙谷</t>
  </si>
  <si>
    <t>603963</t>
  </si>
  <si>
    <t>大理药业</t>
  </si>
  <si>
    <t>603998</t>
  </si>
  <si>
    <t>方盛制药</t>
  </si>
  <si>
    <t>605199</t>
  </si>
  <si>
    <t>葫芦娃</t>
  </si>
  <si>
    <t>833266</t>
  </si>
  <si>
    <t>生物谷</t>
  </si>
  <si>
    <t>836433</t>
  </si>
  <si>
    <t>大唐药业</t>
  </si>
  <si>
    <t>种植业</t>
  </si>
  <si>
    <t>000713</t>
  </si>
  <si>
    <t>丰乐种业</t>
  </si>
  <si>
    <t>000998</t>
  </si>
  <si>
    <t>隆平高科</t>
  </si>
  <si>
    <t>002041</t>
  </si>
  <si>
    <t>登海种业</t>
  </si>
  <si>
    <t>002772</t>
  </si>
  <si>
    <t>众兴菌业</t>
  </si>
  <si>
    <t>300087</t>
  </si>
  <si>
    <t>荃银高科</t>
  </si>
  <si>
    <t>300189</t>
  </si>
  <si>
    <t>神农科技</t>
  </si>
  <si>
    <t>300511</t>
  </si>
  <si>
    <t>雪榕生物</t>
  </si>
  <si>
    <t>300970</t>
  </si>
  <si>
    <t>华绿生物</t>
  </si>
  <si>
    <t>300972</t>
  </si>
  <si>
    <t>万辰集团</t>
  </si>
  <si>
    <t>600108</t>
  </si>
  <si>
    <t>亚盛集团</t>
  </si>
  <si>
    <t>600313</t>
  </si>
  <si>
    <t>农发种业</t>
  </si>
  <si>
    <t>600354</t>
  </si>
  <si>
    <t>敦煌种业</t>
  </si>
  <si>
    <t>600359</t>
  </si>
  <si>
    <t>新农开发</t>
  </si>
  <si>
    <t>600371</t>
  </si>
  <si>
    <t>600540</t>
  </si>
  <si>
    <t>新赛股份</t>
  </si>
  <si>
    <t>600598</t>
  </si>
  <si>
    <t>北大荒</t>
  </si>
  <si>
    <t>600883</t>
  </si>
  <si>
    <t>博闻科技</t>
  </si>
  <si>
    <t>601952</t>
  </si>
  <si>
    <t>苏垦农发</t>
  </si>
  <si>
    <t>831087</t>
  </si>
  <si>
    <t>秋乐种业</t>
  </si>
  <si>
    <t>专用机械</t>
  </si>
  <si>
    <t>000519</t>
  </si>
  <si>
    <t>中兵红箭</t>
  </si>
  <si>
    <t>000551</t>
  </si>
  <si>
    <t>创元科技</t>
  </si>
  <si>
    <t>000584</t>
  </si>
  <si>
    <t>ST工智</t>
  </si>
  <si>
    <t>000856</t>
  </si>
  <si>
    <t>冀东装备</t>
  </si>
  <si>
    <t>000880</t>
  </si>
  <si>
    <t>潍柴重机</t>
  </si>
  <si>
    <t>000988</t>
  </si>
  <si>
    <t>华工科技</t>
  </si>
  <si>
    <t>001223</t>
  </si>
  <si>
    <t>欧克科技</t>
  </si>
  <si>
    <t>001225</t>
  </si>
  <si>
    <t>和泰机电</t>
  </si>
  <si>
    <t>001288</t>
  </si>
  <si>
    <t>运机集团</t>
  </si>
  <si>
    <t>001332</t>
  </si>
  <si>
    <t>锡装股份</t>
  </si>
  <si>
    <t>001336</t>
  </si>
  <si>
    <t>楚环科技</t>
  </si>
  <si>
    <t>002006</t>
  </si>
  <si>
    <t>精工科技</t>
  </si>
  <si>
    <t>002008</t>
  </si>
  <si>
    <t>大族激光</t>
  </si>
  <si>
    <t>002073</t>
  </si>
  <si>
    <t>软控股份</t>
  </si>
  <si>
    <t>002204</t>
  </si>
  <si>
    <t>大连重工</t>
  </si>
  <si>
    <t>002255</t>
  </si>
  <si>
    <t>海陆重工</t>
  </si>
  <si>
    <t>002265</t>
  </si>
  <si>
    <t>建设工业</t>
  </si>
  <si>
    <t>002366</t>
  </si>
  <si>
    <t>融发核电</t>
  </si>
  <si>
    <t>002529</t>
  </si>
  <si>
    <t>海源复材</t>
  </si>
  <si>
    <t>002530</t>
  </si>
  <si>
    <t>金财互联</t>
  </si>
  <si>
    <t>002534</t>
  </si>
  <si>
    <t>西子洁能</t>
  </si>
  <si>
    <t>002595</t>
  </si>
  <si>
    <t>豪迈科技</t>
  </si>
  <si>
    <t>002613</t>
  </si>
  <si>
    <t>北玻股份</t>
  </si>
  <si>
    <t>002630</t>
  </si>
  <si>
    <t>华西能源</t>
  </si>
  <si>
    <t>002639</t>
  </si>
  <si>
    <t>雪人股份</t>
  </si>
  <si>
    <t>002645</t>
  </si>
  <si>
    <t>华宏科技</t>
  </si>
  <si>
    <t>002651</t>
  </si>
  <si>
    <t>利君股份</t>
  </si>
  <si>
    <t>002686</t>
  </si>
  <si>
    <t>亿利达</t>
  </si>
  <si>
    <t>002690</t>
  </si>
  <si>
    <t>美亚光电</t>
  </si>
  <si>
    <t>002691</t>
  </si>
  <si>
    <t>冀凯股份</t>
  </si>
  <si>
    <t>002730</t>
  </si>
  <si>
    <t>电光科技</t>
  </si>
  <si>
    <t>002757</t>
  </si>
  <si>
    <t>南兴股份</t>
  </si>
  <si>
    <t>002786</t>
  </si>
  <si>
    <t>银宝山新</t>
  </si>
  <si>
    <t>002816</t>
  </si>
  <si>
    <t>*ST和科</t>
  </si>
  <si>
    <t>002833</t>
  </si>
  <si>
    <t>弘亚数控</t>
  </si>
  <si>
    <t>002837</t>
  </si>
  <si>
    <t>英维克</t>
  </si>
  <si>
    <t>002957</t>
  </si>
  <si>
    <t>科瑞技术</t>
  </si>
  <si>
    <t>002960</t>
  </si>
  <si>
    <t>青鸟消防</t>
  </si>
  <si>
    <t>002975</t>
  </si>
  <si>
    <t>博杰股份</t>
  </si>
  <si>
    <t>002979</t>
  </si>
  <si>
    <t>雷赛智能</t>
  </si>
  <si>
    <t>002997</t>
  </si>
  <si>
    <t>瑞鹄模具</t>
  </si>
  <si>
    <t>300024</t>
  </si>
  <si>
    <t>机器人</t>
  </si>
  <si>
    <t>300084</t>
  </si>
  <si>
    <t>海默科技</t>
  </si>
  <si>
    <t>300092</t>
  </si>
  <si>
    <t>科新机电</t>
  </si>
  <si>
    <t>300097</t>
  </si>
  <si>
    <t>智云股份</t>
  </si>
  <si>
    <t>300151</t>
  </si>
  <si>
    <t>昌红科技</t>
  </si>
  <si>
    <t>300193</t>
  </si>
  <si>
    <t>佳士科技</t>
  </si>
  <si>
    <t>300210</t>
  </si>
  <si>
    <t>森远股份</t>
  </si>
  <si>
    <t>300220</t>
  </si>
  <si>
    <t>ST金运</t>
  </si>
  <si>
    <t>300227</t>
  </si>
  <si>
    <t>光韵达</t>
  </si>
  <si>
    <t>300263</t>
  </si>
  <si>
    <t>隆华科技</t>
  </si>
  <si>
    <t>300276</t>
  </si>
  <si>
    <t>三丰智能</t>
  </si>
  <si>
    <t>300278</t>
  </si>
  <si>
    <t>华昌达</t>
  </si>
  <si>
    <t>300281</t>
  </si>
  <si>
    <t>金明精机</t>
  </si>
  <si>
    <t>300293</t>
  </si>
  <si>
    <t>蓝英装备</t>
  </si>
  <si>
    <t>300316</t>
  </si>
  <si>
    <t>晶盛机电</t>
  </si>
  <si>
    <t>300382</t>
  </si>
  <si>
    <t>斯莱克</t>
  </si>
  <si>
    <t>300400</t>
  </si>
  <si>
    <t>劲拓股份</t>
  </si>
  <si>
    <t>300402</t>
  </si>
  <si>
    <t>宝色股份</t>
  </si>
  <si>
    <t>300411</t>
  </si>
  <si>
    <t>金盾股份</t>
  </si>
  <si>
    <t>300415</t>
  </si>
  <si>
    <t>伊之密</t>
  </si>
  <si>
    <t>300450</t>
  </si>
  <si>
    <t>先导智能</t>
  </si>
  <si>
    <t>300457</t>
  </si>
  <si>
    <t>赢合科技</t>
  </si>
  <si>
    <t>300461</t>
  </si>
  <si>
    <t>田中精机</t>
  </si>
  <si>
    <t>300471</t>
  </si>
  <si>
    <t>厚普股份</t>
  </si>
  <si>
    <t>300472</t>
  </si>
  <si>
    <t>新元科技</t>
  </si>
  <si>
    <t>300480</t>
  </si>
  <si>
    <t>光力科技</t>
  </si>
  <si>
    <t>300486</t>
  </si>
  <si>
    <t>东杰智能</t>
  </si>
  <si>
    <t>300499</t>
  </si>
  <si>
    <t>高澜股份</t>
  </si>
  <si>
    <t>300509</t>
  </si>
  <si>
    <t>新美星</t>
  </si>
  <si>
    <t>300512</t>
  </si>
  <si>
    <t>中亚股份</t>
  </si>
  <si>
    <t>300521</t>
  </si>
  <si>
    <t>爱司凯</t>
  </si>
  <si>
    <t>300527</t>
  </si>
  <si>
    <t>中船应急</t>
  </si>
  <si>
    <t>300540</t>
  </si>
  <si>
    <t>蜀道装备</t>
  </si>
  <si>
    <t>300545</t>
  </si>
  <si>
    <t>联得装备</t>
  </si>
  <si>
    <t>300549</t>
  </si>
  <si>
    <t>优德精密</t>
  </si>
  <si>
    <t>300607</t>
  </si>
  <si>
    <t>拓斯达</t>
  </si>
  <si>
    <t>300619</t>
  </si>
  <si>
    <t>金银河</t>
  </si>
  <si>
    <t>300707</t>
  </si>
  <si>
    <t>威唐工业</t>
  </si>
  <si>
    <t>300724</t>
  </si>
  <si>
    <t>捷佳伟创</t>
  </si>
  <si>
    <t>300747</t>
  </si>
  <si>
    <t>锐科激光</t>
  </si>
  <si>
    <t>300751</t>
  </si>
  <si>
    <t>迈为股份</t>
  </si>
  <si>
    <t>300757</t>
  </si>
  <si>
    <t>罗博特科</t>
  </si>
  <si>
    <t>300776</t>
  </si>
  <si>
    <t>帝尔激光</t>
  </si>
  <si>
    <t>300802</t>
  </si>
  <si>
    <t>矩子科技</t>
  </si>
  <si>
    <t>300812</t>
  </si>
  <si>
    <t>易天股份</t>
  </si>
  <si>
    <t>300818</t>
  </si>
  <si>
    <t>耐普矿机</t>
  </si>
  <si>
    <t>300823</t>
  </si>
  <si>
    <t>建科机械</t>
  </si>
  <si>
    <t>300833</t>
  </si>
  <si>
    <t>浩洋股份</t>
  </si>
  <si>
    <t>300836</t>
  </si>
  <si>
    <t>佰奥智能</t>
  </si>
  <si>
    <t>300837</t>
  </si>
  <si>
    <t>浙矿股份</t>
  </si>
  <si>
    <t>300853</t>
  </si>
  <si>
    <t>申昊科技</t>
  </si>
  <si>
    <t>300865</t>
  </si>
  <si>
    <t>大宏立</t>
  </si>
  <si>
    <t>300875</t>
  </si>
  <si>
    <t>捷强装备</t>
  </si>
  <si>
    <t>300902</t>
  </si>
  <si>
    <t>国安达</t>
  </si>
  <si>
    <t>300922</t>
  </si>
  <si>
    <t>天秦装备</t>
  </si>
  <si>
    <t>300950</t>
  </si>
  <si>
    <t>德固特</t>
  </si>
  <si>
    <t>300990</t>
  </si>
  <si>
    <t>同飞股份</t>
  </si>
  <si>
    <t>300998</t>
  </si>
  <si>
    <t>宁波方正</t>
  </si>
  <si>
    <t>301011</t>
  </si>
  <si>
    <t>华立科技</t>
  </si>
  <si>
    <t>301013</t>
  </si>
  <si>
    <t>利和兴</t>
  </si>
  <si>
    <t>301018</t>
  </si>
  <si>
    <t>申菱环境</t>
  </si>
  <si>
    <t>301021</t>
  </si>
  <si>
    <t>英诺激光</t>
  </si>
  <si>
    <t>301022</t>
  </si>
  <si>
    <t>海泰科</t>
  </si>
  <si>
    <t>301028</t>
  </si>
  <si>
    <t>东亚机械</t>
  </si>
  <si>
    <t>301029</t>
  </si>
  <si>
    <t>怡合达</t>
  </si>
  <si>
    <t>301053</t>
  </si>
  <si>
    <t>远信工业</t>
  </si>
  <si>
    <t>301083</t>
  </si>
  <si>
    <t>百胜智能</t>
  </si>
  <si>
    <t>301105</t>
  </si>
  <si>
    <t>鸿铭股份</t>
  </si>
  <si>
    <t>301112</t>
  </si>
  <si>
    <t>信邦智能</t>
  </si>
  <si>
    <t>301128</t>
  </si>
  <si>
    <t>强瑞技术</t>
  </si>
  <si>
    <t>301138</t>
  </si>
  <si>
    <t>华研精机</t>
  </si>
  <si>
    <t>301158</t>
  </si>
  <si>
    <t>德石股份</t>
  </si>
  <si>
    <t>301186</t>
  </si>
  <si>
    <t>超达装备</t>
  </si>
  <si>
    <t>301196</t>
  </si>
  <si>
    <t>唯科科技</t>
  </si>
  <si>
    <t>301199</t>
  </si>
  <si>
    <t>迈赫股份</t>
  </si>
  <si>
    <t>301200</t>
  </si>
  <si>
    <t>大族数控</t>
  </si>
  <si>
    <t>301260</t>
  </si>
  <si>
    <t>格力博</t>
  </si>
  <si>
    <t>301272</t>
  </si>
  <si>
    <t>英华特</t>
  </si>
  <si>
    <t>301312</t>
  </si>
  <si>
    <t>智立方</t>
  </si>
  <si>
    <t>301325</t>
  </si>
  <si>
    <t>曼恩斯特</t>
  </si>
  <si>
    <t>301328</t>
  </si>
  <si>
    <t>维峰电子</t>
  </si>
  <si>
    <t>301338</t>
  </si>
  <si>
    <t>凯格精机</t>
  </si>
  <si>
    <t>301353</t>
  </si>
  <si>
    <t>普莱得</t>
  </si>
  <si>
    <t>301357</t>
  </si>
  <si>
    <t>北方长龙</t>
  </si>
  <si>
    <t>301360</t>
  </si>
  <si>
    <t>荣旗科技</t>
  </si>
  <si>
    <t>301468</t>
  </si>
  <si>
    <t>博盈特焊</t>
  </si>
  <si>
    <t>301512</t>
  </si>
  <si>
    <t>智信精密</t>
  </si>
  <si>
    <t>301559</t>
  </si>
  <si>
    <t>C中集环</t>
  </si>
  <si>
    <t>430425</t>
  </si>
  <si>
    <t>乐创技术</t>
  </si>
  <si>
    <t>600184</t>
  </si>
  <si>
    <t>光电股份</t>
  </si>
  <si>
    <t>600202</t>
  </si>
  <si>
    <t>哈空调</t>
  </si>
  <si>
    <t>600215</t>
  </si>
  <si>
    <t>派斯林</t>
  </si>
  <si>
    <t>600262</t>
  </si>
  <si>
    <t>北方股份</t>
  </si>
  <si>
    <t>600330</t>
  </si>
  <si>
    <t>天通股份</t>
  </si>
  <si>
    <t>600355</t>
  </si>
  <si>
    <t>精伦电子</t>
  </si>
  <si>
    <t>600421</t>
  </si>
  <si>
    <t>华嵘控股</t>
  </si>
  <si>
    <t>600435</t>
  </si>
  <si>
    <t>北方导航</t>
  </si>
  <si>
    <t>600444</t>
  </si>
  <si>
    <t>国机通用</t>
  </si>
  <si>
    <t>600499</t>
  </si>
  <si>
    <t>科达制造</t>
  </si>
  <si>
    <t>600817</t>
  </si>
  <si>
    <t>宇通重工</t>
  </si>
  <si>
    <t>600855</t>
  </si>
  <si>
    <t>航天长峰</t>
  </si>
  <si>
    <t>600860</t>
  </si>
  <si>
    <t>京城股份</t>
  </si>
  <si>
    <t>600980</t>
  </si>
  <si>
    <t>601606</t>
  </si>
  <si>
    <t>长城军工</t>
  </si>
  <si>
    <t>601608</t>
  </si>
  <si>
    <t>中信重工</t>
  </si>
  <si>
    <t>601717</t>
  </si>
  <si>
    <t>郑煤机</t>
  </si>
  <si>
    <t>603012</t>
  </si>
  <si>
    <t>创力集团</t>
  </si>
  <si>
    <t>603032</t>
  </si>
  <si>
    <t>德新科技</t>
  </si>
  <si>
    <t>603036</t>
  </si>
  <si>
    <t>如通股份</t>
  </si>
  <si>
    <t>603076</t>
  </si>
  <si>
    <t>乐惠国际</t>
  </si>
  <si>
    <t>603081</t>
  </si>
  <si>
    <t>大丰实业</t>
  </si>
  <si>
    <t>603090</t>
  </si>
  <si>
    <t>宏盛股份</t>
  </si>
  <si>
    <t>603131</t>
  </si>
  <si>
    <t>上海沪工</t>
  </si>
  <si>
    <t>603135</t>
  </si>
  <si>
    <t>中重科技</t>
  </si>
  <si>
    <t>603159</t>
  </si>
  <si>
    <t>上海亚虹</t>
  </si>
  <si>
    <t>603169</t>
  </si>
  <si>
    <t>兰石重装</t>
  </si>
  <si>
    <t>603203</t>
  </si>
  <si>
    <t>快克智能</t>
  </si>
  <si>
    <t>603273</t>
  </si>
  <si>
    <t>天元智能</t>
  </si>
  <si>
    <t>603277</t>
  </si>
  <si>
    <t>银都股份</t>
  </si>
  <si>
    <t>603280</t>
  </si>
  <si>
    <t>南方路机</t>
  </si>
  <si>
    <t>603282</t>
  </si>
  <si>
    <t>亚光股份</t>
  </si>
  <si>
    <t>603283</t>
  </si>
  <si>
    <t>赛腾股份</t>
  </si>
  <si>
    <t>603289</t>
  </si>
  <si>
    <t>泰瑞机器</t>
  </si>
  <si>
    <t>603298</t>
  </si>
  <si>
    <t>杭叉集团</t>
  </si>
  <si>
    <t>603331</t>
  </si>
  <si>
    <t>百达精工</t>
  </si>
  <si>
    <t>603338</t>
  </si>
  <si>
    <t>浙江鼎力</t>
  </si>
  <si>
    <t>603339</t>
  </si>
  <si>
    <t>四方科技</t>
  </si>
  <si>
    <t>603361</t>
  </si>
  <si>
    <t>浙江国祥</t>
  </si>
  <si>
    <t>603396</t>
  </si>
  <si>
    <t>金辰股份</t>
  </si>
  <si>
    <t>603638</t>
  </si>
  <si>
    <t>艾迪精密</t>
  </si>
  <si>
    <t>603656</t>
  </si>
  <si>
    <t>泰禾智能</t>
  </si>
  <si>
    <t>603666</t>
  </si>
  <si>
    <t>亿嘉和</t>
  </si>
  <si>
    <t>603698</t>
  </si>
  <si>
    <t>航天工程</t>
  </si>
  <si>
    <t>603800</t>
  </si>
  <si>
    <t>道森股份</t>
  </si>
  <si>
    <t>603855</t>
  </si>
  <si>
    <t>华荣股份</t>
  </si>
  <si>
    <t>603895</t>
  </si>
  <si>
    <t>天永智能</t>
  </si>
  <si>
    <t>603901</t>
  </si>
  <si>
    <t>永创智能</t>
  </si>
  <si>
    <t>603912</t>
  </si>
  <si>
    <t>佳力图</t>
  </si>
  <si>
    <t>603956</t>
  </si>
  <si>
    <t>威派格</t>
  </si>
  <si>
    <t>605186</t>
  </si>
  <si>
    <t>健麾信息</t>
  </si>
  <si>
    <t>605305</t>
  </si>
  <si>
    <t>中际联合</t>
  </si>
  <si>
    <t>688001</t>
  </si>
  <si>
    <t>华兴源创</t>
  </si>
  <si>
    <t>688003</t>
  </si>
  <si>
    <t>天准科技</t>
  </si>
  <si>
    <t>688022</t>
  </si>
  <si>
    <t>瀚川智能</t>
  </si>
  <si>
    <t>688025</t>
  </si>
  <si>
    <t>杰普特</t>
  </si>
  <si>
    <t>688071</t>
  </si>
  <si>
    <t>华依科技</t>
  </si>
  <si>
    <t>688084</t>
  </si>
  <si>
    <t>晶品特装</t>
  </si>
  <si>
    <t>688090</t>
  </si>
  <si>
    <t>瑞松科技</t>
  </si>
  <si>
    <t>688092</t>
  </si>
  <si>
    <t>爱科科技</t>
  </si>
  <si>
    <t>688097</t>
  </si>
  <si>
    <t>博众精工</t>
  </si>
  <si>
    <t>688113</t>
  </si>
  <si>
    <t>联测科技</t>
  </si>
  <si>
    <t>688121</t>
  </si>
  <si>
    <t>卓然股份</t>
  </si>
  <si>
    <t>688125</t>
  </si>
  <si>
    <t>安达智能</t>
  </si>
  <si>
    <t>688128</t>
  </si>
  <si>
    <t>中国电研</t>
  </si>
  <si>
    <t>688147</t>
  </si>
  <si>
    <t>微导纳米</t>
  </si>
  <si>
    <t>688151</t>
  </si>
  <si>
    <t>华强科技</t>
  </si>
  <si>
    <t>688155</t>
  </si>
  <si>
    <t>先惠技术</t>
  </si>
  <si>
    <t>688162</t>
  </si>
  <si>
    <t>巨一科技</t>
  </si>
  <si>
    <t>688165</t>
  </si>
  <si>
    <t>埃夫特-U</t>
  </si>
  <si>
    <t>688170</t>
  </si>
  <si>
    <t>德龙激光</t>
  </si>
  <si>
    <t>688188</t>
  </si>
  <si>
    <t>柏楚电子</t>
  </si>
  <si>
    <t>688211</t>
  </si>
  <si>
    <t>中科微至</t>
  </si>
  <si>
    <t>688215</t>
  </si>
  <si>
    <t>瑞晟智能</t>
  </si>
  <si>
    <t>688218</t>
  </si>
  <si>
    <t>江苏北人</t>
  </si>
  <si>
    <t>688251</t>
  </si>
  <si>
    <t>井松智能</t>
  </si>
  <si>
    <t>688290</t>
  </si>
  <si>
    <t>景业智能</t>
  </si>
  <si>
    <t>688306</t>
  </si>
  <si>
    <t>均普智能</t>
  </si>
  <si>
    <t>688312</t>
  </si>
  <si>
    <t>燕麦科技</t>
  </si>
  <si>
    <t>688328</t>
  </si>
  <si>
    <t>深科达</t>
  </si>
  <si>
    <t>688329</t>
  </si>
  <si>
    <t>艾隆科技</t>
  </si>
  <si>
    <t>688376</t>
  </si>
  <si>
    <t>美埃科技</t>
  </si>
  <si>
    <t>688377</t>
  </si>
  <si>
    <t>迪威尔</t>
  </si>
  <si>
    <t>688378</t>
  </si>
  <si>
    <t>奥来德</t>
  </si>
  <si>
    <t>688383</t>
  </si>
  <si>
    <t>新益昌</t>
  </si>
  <si>
    <t>688392</t>
  </si>
  <si>
    <t>骄成超声</t>
  </si>
  <si>
    <t>688400</t>
  </si>
  <si>
    <t>凌云光</t>
  </si>
  <si>
    <t>688420</t>
  </si>
  <si>
    <t>美腾科技</t>
  </si>
  <si>
    <t>688425</t>
  </si>
  <si>
    <t>铁建重工</t>
  </si>
  <si>
    <t>688433</t>
  </si>
  <si>
    <t>华曙高科</t>
  </si>
  <si>
    <t>688448</t>
  </si>
  <si>
    <t>磁谷科技</t>
  </si>
  <si>
    <t>688499</t>
  </si>
  <si>
    <t>利元亨</t>
  </si>
  <si>
    <t>688516</t>
  </si>
  <si>
    <t>奥特维</t>
  </si>
  <si>
    <t>688518</t>
  </si>
  <si>
    <t>联赢激光</t>
  </si>
  <si>
    <t>688529</t>
  </si>
  <si>
    <t>豪森股份</t>
  </si>
  <si>
    <t>688531</t>
  </si>
  <si>
    <t>日联科技</t>
  </si>
  <si>
    <t>688543</t>
  </si>
  <si>
    <t>国科军工</t>
  </si>
  <si>
    <t>688551</t>
  </si>
  <si>
    <t>科威尔</t>
  </si>
  <si>
    <t>688556</t>
  </si>
  <si>
    <t>高测股份</t>
  </si>
  <si>
    <t>688557</t>
  </si>
  <si>
    <t>兰剑智能</t>
  </si>
  <si>
    <t>688559</t>
  </si>
  <si>
    <t>海目星</t>
  </si>
  <si>
    <t>688570</t>
  </si>
  <si>
    <t>天玛智控</t>
  </si>
  <si>
    <t>688573</t>
  </si>
  <si>
    <t>信宇人</t>
  </si>
  <si>
    <t>688596</t>
  </si>
  <si>
    <t>正帆科技</t>
  </si>
  <si>
    <t>688623</t>
  </si>
  <si>
    <t>双元科技</t>
  </si>
  <si>
    <t>688627</t>
  </si>
  <si>
    <t>精智达</t>
  </si>
  <si>
    <t>688630</t>
  </si>
  <si>
    <t>芯碁微装</t>
  </si>
  <si>
    <t>688633</t>
  </si>
  <si>
    <t>星球石墨</t>
  </si>
  <si>
    <t>688638</t>
  </si>
  <si>
    <t>誉辰智能</t>
  </si>
  <si>
    <t>688646</t>
  </si>
  <si>
    <t>逸飞激光</t>
  </si>
  <si>
    <t>688700</t>
  </si>
  <si>
    <t>东威科技</t>
  </si>
  <si>
    <t>688777</t>
  </si>
  <si>
    <t>688789</t>
  </si>
  <si>
    <t>宏华数科</t>
  </si>
  <si>
    <t>831689</t>
  </si>
  <si>
    <t>克莱特</t>
  </si>
  <si>
    <t>831856</t>
  </si>
  <si>
    <t>浩淼科技</t>
  </si>
  <si>
    <t>833455</t>
  </si>
  <si>
    <t>汇隆活塞</t>
  </si>
  <si>
    <t>833781</t>
  </si>
  <si>
    <t>瑞奇智造</t>
  </si>
  <si>
    <t>834014</t>
  </si>
  <si>
    <t>特瑞斯</t>
  </si>
  <si>
    <t>834475</t>
  </si>
  <si>
    <t>三友科技</t>
  </si>
  <si>
    <t>834599</t>
  </si>
  <si>
    <t>同力股份</t>
  </si>
  <si>
    <t>835174</t>
  </si>
  <si>
    <t>五新隧装</t>
  </si>
  <si>
    <t>835368</t>
  </si>
  <si>
    <t>连城数控</t>
  </si>
  <si>
    <t>836717</t>
  </si>
  <si>
    <t>瑞星股份</t>
  </si>
  <si>
    <t>838810</t>
  </si>
  <si>
    <t>春光药装</t>
  </si>
  <si>
    <t>871478</t>
  </si>
  <si>
    <t>巨能股份</t>
  </si>
  <si>
    <t>871553</t>
  </si>
  <si>
    <t>凯腾精工</t>
  </si>
  <si>
    <t>装修装饰</t>
  </si>
  <si>
    <t>000055</t>
  </si>
  <si>
    <t>方大集团</t>
  </si>
  <si>
    <t>002047</t>
  </si>
  <si>
    <t>宝鹰股份</t>
  </si>
  <si>
    <t>002081</t>
  </si>
  <si>
    <t>金 螳 螂</t>
  </si>
  <si>
    <t>002163</t>
  </si>
  <si>
    <t>海南发展</t>
  </si>
  <si>
    <t>002325</t>
  </si>
  <si>
    <t>洪涛股份</t>
  </si>
  <si>
    <t>002375</t>
  </si>
  <si>
    <t>亚厦股份</t>
  </si>
  <si>
    <t>002482</t>
  </si>
  <si>
    <t>*ST广田</t>
  </si>
  <si>
    <t>002620</t>
  </si>
  <si>
    <t>瑞和股份</t>
  </si>
  <si>
    <t>002713</t>
  </si>
  <si>
    <t>东易日盛</t>
  </si>
  <si>
    <t>002789</t>
  </si>
  <si>
    <t>建艺集团</t>
  </si>
  <si>
    <t>002811</t>
  </si>
  <si>
    <t>郑中设计</t>
  </si>
  <si>
    <t>002822</t>
  </si>
  <si>
    <t>中装建设</t>
  </si>
  <si>
    <t>002830</t>
  </si>
  <si>
    <t>名雕股份</t>
  </si>
  <si>
    <t>002856</t>
  </si>
  <si>
    <t>美芝股份</t>
  </si>
  <si>
    <t>002963</t>
  </si>
  <si>
    <t>豪尔赛</t>
  </si>
  <si>
    <t>002989</t>
  </si>
  <si>
    <t>中天精装</t>
  </si>
  <si>
    <t>300621</t>
  </si>
  <si>
    <t>维业股份</t>
  </si>
  <si>
    <t>300668</t>
  </si>
  <si>
    <t>杰恩设计</t>
  </si>
  <si>
    <t>301365</t>
  </si>
  <si>
    <t>矩阵股份</t>
  </si>
  <si>
    <t>600193</t>
  </si>
  <si>
    <t>创兴资源</t>
  </si>
  <si>
    <t>600234</t>
  </si>
  <si>
    <t>科新发展</t>
  </si>
  <si>
    <t>601886</t>
  </si>
  <si>
    <t>江河集团</t>
  </si>
  <si>
    <t>603030</t>
  </si>
  <si>
    <t>*ST全筑</t>
  </si>
  <si>
    <t>603098</t>
  </si>
  <si>
    <t>森特股份</t>
  </si>
  <si>
    <t>603137</t>
  </si>
  <si>
    <t>恒尚节能</t>
  </si>
  <si>
    <t>603828</t>
  </si>
  <si>
    <t>柯利达</t>
  </si>
  <si>
    <t>603929</t>
  </si>
  <si>
    <t>亚翔集成</t>
  </si>
  <si>
    <t>605178</t>
  </si>
  <si>
    <t>时空科技</t>
  </si>
  <si>
    <t>605287</t>
  </si>
  <si>
    <t>德才股份</t>
  </si>
  <si>
    <t>综合类</t>
  </si>
  <si>
    <t>000631</t>
  </si>
  <si>
    <t>顺发恒业</t>
  </si>
  <si>
    <t>000632</t>
  </si>
  <si>
    <t>三木集团</t>
  </si>
  <si>
    <t>000839</t>
  </si>
  <si>
    <t>ST国安</t>
  </si>
  <si>
    <t>000881</t>
  </si>
  <si>
    <t>中广核技</t>
  </si>
  <si>
    <t>000909</t>
  </si>
  <si>
    <t>ST数源</t>
  </si>
  <si>
    <t>301306</t>
  </si>
  <si>
    <t>西测测试</t>
  </si>
  <si>
    <t>600051</t>
  </si>
  <si>
    <t>宁波联合</t>
  </si>
  <si>
    <t>600083</t>
  </si>
  <si>
    <t>博信股份</t>
  </si>
  <si>
    <t>600149</t>
  </si>
  <si>
    <t>廊坊发展</t>
  </si>
  <si>
    <t>600620</t>
  </si>
  <si>
    <t>天宸股份</t>
  </si>
  <si>
    <t>600647</t>
  </si>
  <si>
    <t>*ST同达</t>
  </si>
  <si>
    <t>600654</t>
  </si>
  <si>
    <t>ST中安</t>
  </si>
  <si>
    <t>600689</t>
  </si>
  <si>
    <t>上海三毛</t>
  </si>
  <si>
    <t>600766</t>
  </si>
  <si>
    <t>*ST园城</t>
  </si>
  <si>
    <t>600770</t>
  </si>
  <si>
    <t>综艺股份</t>
  </si>
  <si>
    <t>600784</t>
  </si>
  <si>
    <t>鲁银投资</t>
  </si>
  <si>
    <t>600805</t>
  </si>
  <si>
    <t>悦达投资</t>
  </si>
  <si>
    <t>873122</t>
  </si>
  <si>
    <t>中纺标</t>
  </si>
  <si>
    <t>总计</t>
  </si>
  <si>
    <t>序号</t>
    <phoneticPr fontId="2" type="noConversion"/>
  </si>
  <si>
    <t>卖出</t>
    <phoneticPr fontId="2" type="noConversion"/>
  </si>
  <si>
    <t>赛力斯</t>
    <phoneticPr fontId="2" type="noConversion"/>
  </si>
  <si>
    <t>601127</t>
    <phoneticPr fontId="2" type="noConversion"/>
  </si>
  <si>
    <t>市盈(TTM)</t>
  </si>
  <si>
    <t>市盈(动)</t>
  </si>
  <si>
    <t>市盈(静)</t>
  </si>
  <si>
    <t>总市值</t>
  </si>
  <si>
    <t>企业数量占比</t>
    <phoneticPr fontId="2" type="noConversion"/>
  </si>
  <si>
    <t>企业名称</t>
    <phoneticPr fontId="2" type="noConversion"/>
  </si>
  <si>
    <t>股票代码</t>
    <phoneticPr fontId="2" type="noConversion"/>
  </si>
  <si>
    <t>企业名称</t>
    <phoneticPr fontId="2" type="noConversion"/>
  </si>
  <si>
    <t>2023-10-13
收市价</t>
    <phoneticPr fontId="2" type="noConversion"/>
  </si>
  <si>
    <t>US</t>
    <phoneticPr fontId="2" type="noConversion"/>
  </si>
  <si>
    <t>合力泰</t>
    <phoneticPr fontId="2" type="noConversion"/>
  </si>
  <si>
    <t>002217</t>
    <phoneticPr fontId="2" type="noConversion"/>
  </si>
  <si>
    <t>CN</t>
    <phoneticPr fontId="2" type="noConversion"/>
  </si>
  <si>
    <t>HK</t>
    <phoneticPr fontId="2" type="noConversion"/>
  </si>
  <si>
    <t>欧菲光</t>
    <phoneticPr fontId="2" type="noConversion"/>
  </si>
  <si>
    <t>002456</t>
    <phoneticPr fontId="2" type="noConversion"/>
  </si>
  <si>
    <t>301236</t>
    <phoneticPr fontId="2" type="noConversion"/>
  </si>
  <si>
    <t>603392</t>
    <phoneticPr fontId="2" type="noConversion"/>
  </si>
  <si>
    <t>603083</t>
    <phoneticPr fontId="2" type="noConversion"/>
  </si>
  <si>
    <t>603087</t>
    <phoneticPr fontId="2" type="noConversion"/>
  </si>
  <si>
    <t>300045</t>
    <phoneticPr fontId="2" type="noConversion"/>
  </si>
  <si>
    <t>688549</t>
    <phoneticPr fontId="2" type="noConversion"/>
  </si>
  <si>
    <t>600895</t>
    <phoneticPr fontId="2" type="noConversion"/>
  </si>
  <si>
    <t>600801</t>
    <phoneticPr fontId="2" type="noConversion"/>
  </si>
  <si>
    <t>300172</t>
    <phoneticPr fontId="2" type="noConversion"/>
  </si>
  <si>
    <t>603767</t>
    <phoneticPr fontId="2" type="noConversion"/>
  </si>
  <si>
    <t>600516</t>
    <phoneticPr fontId="2" type="noConversion"/>
  </si>
  <si>
    <t>600295</t>
    <phoneticPr fontId="2" type="noConversion"/>
  </si>
  <si>
    <t>688981</t>
    <phoneticPr fontId="2" type="noConversion"/>
  </si>
  <si>
    <t>600559</t>
    <phoneticPr fontId="2" type="noConversion"/>
  </si>
  <si>
    <t>300498</t>
    <phoneticPr fontId="2" type="noConversion"/>
  </si>
  <si>
    <t>301320</t>
    <phoneticPr fontId="2" type="noConversion"/>
  </si>
  <si>
    <t>601136</t>
    <phoneticPr fontId="2" type="noConversion"/>
  </si>
  <si>
    <t>301288</t>
    <phoneticPr fontId="2" type="noConversion"/>
  </si>
  <si>
    <t>300457</t>
    <phoneticPr fontId="2" type="noConversion"/>
  </si>
  <si>
    <t>601318</t>
    <phoneticPr fontId="2" type="noConversion"/>
  </si>
  <si>
    <t>603106</t>
    <phoneticPr fontId="2" type="noConversion"/>
  </si>
  <si>
    <t>603000</t>
    <phoneticPr fontId="2" type="noConversion"/>
  </si>
  <si>
    <t>300159</t>
    <phoneticPr fontId="2" type="noConversion"/>
  </si>
  <si>
    <t>600056</t>
    <phoneticPr fontId="2" type="noConversion"/>
  </si>
  <si>
    <t>301498</t>
    <phoneticPr fontId="2" type="noConversion"/>
  </si>
  <si>
    <t>301183</t>
    <phoneticPr fontId="2" type="noConversion"/>
  </si>
  <si>
    <t>601012</t>
    <phoneticPr fontId="2" type="noConversion"/>
  </si>
  <si>
    <t>300820</t>
    <phoneticPr fontId="2" type="noConversion"/>
  </si>
  <si>
    <t>600072</t>
    <phoneticPr fontId="2" type="noConversion"/>
  </si>
  <si>
    <t>300896</t>
    <phoneticPr fontId="2" type="noConversion"/>
  </si>
  <si>
    <t>603019</t>
    <phoneticPr fontId="2" type="noConversion"/>
  </si>
  <si>
    <t>600419</t>
    <phoneticPr fontId="2" type="noConversion"/>
  </si>
  <si>
    <t>601155</t>
    <phoneticPr fontId="2" type="noConversion"/>
  </si>
  <si>
    <t>600216</t>
    <phoneticPr fontId="2" type="noConversion"/>
  </si>
  <si>
    <t>600765</t>
    <phoneticPr fontId="2" type="noConversion"/>
  </si>
  <si>
    <t>688363</t>
    <phoneticPr fontId="2" type="noConversion"/>
  </si>
  <si>
    <t>300750</t>
    <phoneticPr fontId="2" type="noConversion"/>
  </si>
  <si>
    <t>600809</t>
    <phoneticPr fontId="2" type="noConversion"/>
  </si>
  <si>
    <t>688777</t>
    <phoneticPr fontId="2" type="noConversion"/>
  </si>
  <si>
    <t>高新发展</t>
    <phoneticPr fontId="2" type="noConversion"/>
  </si>
  <si>
    <t>000628</t>
    <phoneticPr fontId="2" type="noConversion"/>
  </si>
  <si>
    <t>002176</t>
    <phoneticPr fontId="2" type="noConversion"/>
  </si>
  <si>
    <t>江特电机</t>
    <phoneticPr fontId="2" type="noConversion"/>
  </si>
  <si>
    <t>卖出</t>
    <phoneticPr fontId="2" type="noConversion"/>
  </si>
  <si>
    <t>龙湖集团</t>
    <phoneticPr fontId="2" type="noConversion"/>
  </si>
  <si>
    <t>HK</t>
    <phoneticPr fontId="2" type="noConversion"/>
  </si>
  <si>
    <t>AI人工智能ETF</t>
    <phoneticPr fontId="2" type="noConversion"/>
  </si>
  <si>
    <t>512930</t>
    <phoneticPr fontId="2" type="noConversion"/>
  </si>
  <si>
    <t>买入</t>
    <phoneticPr fontId="2" type="noConversion"/>
  </si>
  <si>
    <t>买入</t>
    <phoneticPr fontId="2" type="noConversion"/>
  </si>
  <si>
    <t>卖出</t>
    <phoneticPr fontId="2" type="noConversion"/>
  </si>
  <si>
    <t>卖出</t>
    <phoneticPr fontId="2" type="noConversion"/>
  </si>
  <si>
    <t>天龙股份</t>
    <phoneticPr fontId="2" type="noConversion"/>
  </si>
  <si>
    <t>603266</t>
    <phoneticPr fontId="2" type="noConversion"/>
  </si>
  <si>
    <t>CN</t>
    <phoneticPr fontId="2" type="noConversion"/>
  </si>
  <si>
    <t>买入</t>
    <phoneticPr fontId="2" type="noConversion"/>
  </si>
  <si>
    <t>卖出</t>
    <phoneticPr fontId="2" type="noConversion"/>
  </si>
  <si>
    <t>新疆交建</t>
    <phoneticPr fontId="2" type="noConversion"/>
  </si>
  <si>
    <t>002941</t>
    <phoneticPr fontId="2" type="noConversion"/>
  </si>
  <si>
    <t>HK</t>
    <phoneticPr fontId="2" type="noConversion"/>
  </si>
  <si>
    <t>微软</t>
  </si>
  <si>
    <t>微软</t>
    <phoneticPr fontId="2" type="noConversion"/>
  </si>
  <si>
    <t>MSFT</t>
  </si>
  <si>
    <t>MSFT</t>
    <phoneticPr fontId="2" type="noConversion"/>
  </si>
  <si>
    <t>卖出</t>
    <phoneticPr fontId="2" type="noConversion"/>
  </si>
  <si>
    <t>民生银行</t>
    <phoneticPr fontId="2" type="noConversion"/>
  </si>
  <si>
    <t>完美世界</t>
    <phoneticPr fontId="2" type="noConversion"/>
  </si>
  <si>
    <t>002624</t>
    <phoneticPr fontId="2" type="noConversion"/>
  </si>
  <si>
    <t>600016</t>
    <phoneticPr fontId="2" type="noConversion"/>
  </si>
  <si>
    <t>卖出</t>
    <phoneticPr fontId="2" type="noConversion"/>
  </si>
  <si>
    <t>汤臣倍健</t>
    <phoneticPr fontId="2" type="noConversion"/>
  </si>
  <si>
    <t>300146</t>
    <phoneticPr fontId="2" type="noConversion"/>
  </si>
  <si>
    <t>CN</t>
    <phoneticPr fontId="2" type="noConversion"/>
  </si>
  <si>
    <t>格力电器</t>
    <phoneticPr fontId="2" type="noConversion"/>
  </si>
  <si>
    <t>000651</t>
    <phoneticPr fontId="2" type="noConversion"/>
  </si>
  <si>
    <t>CN</t>
    <phoneticPr fontId="2" type="noConversion"/>
  </si>
  <si>
    <t>颐海国际</t>
  </si>
  <si>
    <t>颐海国际</t>
    <phoneticPr fontId="2" type="noConversion"/>
  </si>
  <si>
    <t>HK</t>
    <phoneticPr fontId="2" type="noConversion"/>
  </si>
  <si>
    <t>CN</t>
    <phoneticPr fontId="2" type="noConversion"/>
  </si>
  <si>
    <t>卖出</t>
    <phoneticPr fontId="2" type="noConversion"/>
  </si>
  <si>
    <t>卖出</t>
    <phoneticPr fontId="2" type="noConversion"/>
  </si>
  <si>
    <t>天龙集团</t>
    <phoneticPr fontId="2" type="noConversion"/>
  </si>
  <si>
    <t>300063</t>
    <phoneticPr fontId="2" type="noConversion"/>
  </si>
  <si>
    <t>中兴通讯</t>
    <phoneticPr fontId="2" type="noConversion"/>
  </si>
  <si>
    <t>卖出</t>
    <phoneticPr fontId="2" type="noConversion"/>
  </si>
  <si>
    <t>600570</t>
    <phoneticPr fontId="2" type="noConversion"/>
  </si>
  <si>
    <t>卖出</t>
    <phoneticPr fontId="2" type="noConversion"/>
  </si>
  <si>
    <t>卖出</t>
    <phoneticPr fontId="2" type="noConversion"/>
  </si>
  <si>
    <t>恒生电子</t>
    <phoneticPr fontId="2" type="noConversion"/>
  </si>
  <si>
    <t>百纳千成</t>
    <phoneticPr fontId="2" type="noConversion"/>
  </si>
  <si>
    <t>300291</t>
    <phoneticPr fontId="2" type="noConversion"/>
  </si>
  <si>
    <t>平安银行</t>
    <phoneticPr fontId="2" type="noConversion"/>
  </si>
  <si>
    <t>000001</t>
    <phoneticPr fontId="2" type="noConversion"/>
  </si>
  <si>
    <t>CN</t>
    <phoneticPr fontId="2" type="noConversion"/>
  </si>
  <si>
    <t>CN</t>
    <phoneticPr fontId="2" type="noConversion"/>
  </si>
  <si>
    <t>卖出</t>
    <phoneticPr fontId="2" type="noConversion"/>
  </si>
  <si>
    <t>诺泰生物</t>
    <phoneticPr fontId="2" type="noConversion"/>
  </si>
  <si>
    <t>北方导航</t>
    <phoneticPr fontId="2" type="noConversion"/>
  </si>
  <si>
    <t>600435</t>
    <phoneticPr fontId="2" type="noConversion"/>
  </si>
  <si>
    <t>688076</t>
    <phoneticPr fontId="2" type="noConversion"/>
  </si>
  <si>
    <t>卖出</t>
    <phoneticPr fontId="2" type="noConversion"/>
  </si>
  <si>
    <t>天威视讯</t>
    <phoneticPr fontId="2" type="noConversion"/>
  </si>
  <si>
    <t>文一科技</t>
    <phoneticPr fontId="2" type="noConversion"/>
  </si>
  <si>
    <t>002238</t>
    <phoneticPr fontId="2" type="noConversion"/>
  </si>
  <si>
    <t>600520</t>
    <phoneticPr fontId="2" type="noConversion"/>
  </si>
  <si>
    <t>拓斯达</t>
    <phoneticPr fontId="2" type="noConversion"/>
  </si>
  <si>
    <t>300607</t>
    <phoneticPr fontId="2" type="noConversion"/>
  </si>
  <si>
    <t>中文在线</t>
    <phoneticPr fontId="2" type="noConversion"/>
  </si>
  <si>
    <t>300364</t>
    <phoneticPr fontId="2" type="noConversion"/>
  </si>
  <si>
    <t>卖出</t>
    <phoneticPr fontId="2" type="noConversion"/>
  </si>
  <si>
    <t>银宝山新</t>
    <phoneticPr fontId="2" type="noConversion"/>
  </si>
  <si>
    <t>圣龙股份</t>
    <phoneticPr fontId="2" type="noConversion"/>
  </si>
  <si>
    <t>002786</t>
    <phoneticPr fontId="2" type="noConversion"/>
  </si>
  <si>
    <t>603178</t>
    <phoneticPr fontId="2" type="noConversion"/>
  </si>
  <si>
    <t>中通客车</t>
    <phoneticPr fontId="2" type="noConversion"/>
  </si>
  <si>
    <t>000957</t>
    <phoneticPr fontId="2" type="noConversion"/>
  </si>
  <si>
    <t>药明康德</t>
    <phoneticPr fontId="2" type="noConversion"/>
  </si>
  <si>
    <t>603259</t>
    <phoneticPr fontId="2" type="noConversion"/>
  </si>
  <si>
    <t>US</t>
    <phoneticPr fontId="2" type="noConversion"/>
  </si>
  <si>
    <t>美国原油ETF</t>
  </si>
  <si>
    <t>美国原油ETF</t>
    <phoneticPr fontId="2" type="noConversion"/>
  </si>
  <si>
    <t>USO</t>
  </si>
  <si>
    <t>USO</t>
    <phoneticPr fontId="2" type="noConversion"/>
  </si>
  <si>
    <t>卖出</t>
    <phoneticPr fontId="2" type="noConversion"/>
  </si>
  <si>
    <t>买入</t>
    <phoneticPr fontId="2" type="noConversion"/>
  </si>
  <si>
    <t>600986</t>
    <phoneticPr fontId="2" type="noConversion"/>
  </si>
  <si>
    <t>买入</t>
    <phoneticPr fontId="2" type="noConversion"/>
  </si>
  <si>
    <t>浙文互联</t>
    <phoneticPr fontId="2" type="noConversion"/>
  </si>
  <si>
    <t>浙文互联</t>
    <phoneticPr fontId="2" type="noConversion"/>
  </si>
  <si>
    <t>卖出</t>
    <phoneticPr fontId="2" type="noConversion"/>
  </si>
  <si>
    <t>300122</t>
    <phoneticPr fontId="2" type="noConversion"/>
  </si>
  <si>
    <t>智飞生物</t>
    <phoneticPr fontId="2" type="noConversion"/>
  </si>
  <si>
    <t>002331</t>
    <phoneticPr fontId="2" type="noConversion"/>
  </si>
  <si>
    <t>皖通科技</t>
    <phoneticPr fontId="2" type="noConversion"/>
  </si>
  <si>
    <t>四环生物</t>
    <phoneticPr fontId="2" type="noConversion"/>
  </si>
  <si>
    <t>000518</t>
    <phoneticPr fontId="2" type="noConversion"/>
  </si>
  <si>
    <t>大东方</t>
    <phoneticPr fontId="2" type="noConversion"/>
  </si>
  <si>
    <t>600327</t>
    <phoneticPr fontId="2" type="noConversion"/>
  </si>
  <si>
    <t>600418</t>
    <phoneticPr fontId="2" type="noConversion"/>
  </si>
  <si>
    <t>卖出</t>
    <phoneticPr fontId="2" type="noConversion"/>
  </si>
  <si>
    <t>科创100ETF华夏</t>
  </si>
  <si>
    <t>科创100ETF华夏</t>
    <phoneticPr fontId="2" type="noConversion"/>
  </si>
  <si>
    <t>588800</t>
  </si>
  <si>
    <t>588800</t>
    <phoneticPr fontId="2" type="noConversion"/>
  </si>
  <si>
    <t>威帝股份</t>
    <phoneticPr fontId="2" type="noConversion"/>
  </si>
  <si>
    <t>603023</t>
    <phoneticPr fontId="2" type="noConversion"/>
  </si>
  <si>
    <t>买入</t>
    <phoneticPr fontId="2" type="noConversion"/>
  </si>
  <si>
    <t>卖出</t>
    <phoneticPr fontId="2" type="noConversion"/>
  </si>
  <si>
    <t>恒生科技指数ETF</t>
  </si>
  <si>
    <t>恒生科技指数ETF</t>
    <phoneticPr fontId="2" type="noConversion"/>
  </si>
  <si>
    <t>513180</t>
  </si>
  <si>
    <t>513180</t>
    <phoneticPr fontId="2" type="noConversion"/>
  </si>
  <si>
    <t>CN</t>
    <phoneticPr fontId="2" type="noConversion"/>
  </si>
  <si>
    <t>三孚股份</t>
    <phoneticPr fontId="2" type="noConversion"/>
  </si>
  <si>
    <t>603938</t>
    <phoneticPr fontId="2" type="noConversion"/>
  </si>
  <si>
    <t>医药ETF</t>
  </si>
  <si>
    <t>医药ETF</t>
    <phoneticPr fontId="2" type="noConversion"/>
  </si>
  <si>
    <t>512010</t>
  </si>
  <si>
    <t>512010</t>
    <phoneticPr fontId="2" type="noConversion"/>
  </si>
  <si>
    <t>四川金顶</t>
    <phoneticPr fontId="2" type="noConversion"/>
  </si>
  <si>
    <t>网达软件</t>
    <phoneticPr fontId="2" type="noConversion"/>
  </si>
  <si>
    <t>600678</t>
    <phoneticPr fontId="2" type="noConversion"/>
  </si>
  <si>
    <t>603189</t>
    <phoneticPr fontId="2" type="noConversion"/>
  </si>
  <si>
    <t>美团-W</t>
  </si>
  <si>
    <t>美团-W</t>
    <phoneticPr fontId="2" type="noConversion"/>
  </si>
  <si>
    <t xml:space="preserve">宝明科技 </t>
  </si>
  <si>
    <t xml:space="preserve">宝明科技 </t>
    <phoneticPr fontId="2" type="noConversion"/>
  </si>
  <si>
    <t>002992</t>
    <phoneticPr fontId="2" type="noConversion"/>
  </si>
  <si>
    <t>南宁百货</t>
    <phoneticPr fontId="2" type="noConversion"/>
  </si>
  <si>
    <t>龙头股份</t>
    <phoneticPr fontId="2" type="noConversion"/>
  </si>
  <si>
    <t>600630</t>
    <phoneticPr fontId="2" type="noConversion"/>
  </si>
  <si>
    <t>600712</t>
    <phoneticPr fontId="2" type="noConversion"/>
  </si>
  <si>
    <t>002915</t>
    <phoneticPr fontId="2" type="noConversion"/>
  </si>
  <si>
    <t>中欣氟材</t>
    <phoneticPr fontId="2" type="noConversion"/>
  </si>
  <si>
    <t>300299</t>
    <phoneticPr fontId="2" type="noConversion"/>
  </si>
  <si>
    <t>富春股份</t>
    <phoneticPr fontId="2" type="noConversion"/>
  </si>
  <si>
    <t>翠微股份</t>
    <phoneticPr fontId="2" type="noConversion"/>
  </si>
  <si>
    <t>603123</t>
    <phoneticPr fontId="2" type="noConversion"/>
  </si>
  <si>
    <t>上海沪工</t>
    <phoneticPr fontId="2" type="noConversion"/>
  </si>
  <si>
    <t>603131</t>
    <phoneticPr fontId="2" type="noConversion"/>
  </si>
  <si>
    <t>理想汽车</t>
  </si>
  <si>
    <t>理想汽车</t>
    <phoneticPr fontId="2" type="noConversion"/>
  </si>
  <si>
    <t>HK</t>
    <phoneticPr fontId="2" type="noConversion"/>
  </si>
  <si>
    <t>公元股份</t>
    <phoneticPr fontId="2" type="noConversion"/>
  </si>
  <si>
    <t>光洋股份</t>
    <phoneticPr fontId="2" type="noConversion"/>
  </si>
  <si>
    <t>华银电力</t>
    <phoneticPr fontId="2" type="noConversion"/>
  </si>
  <si>
    <t>002641</t>
    <phoneticPr fontId="2" type="noConversion"/>
  </si>
  <si>
    <t>002708</t>
    <phoneticPr fontId="2" type="noConversion"/>
  </si>
  <si>
    <t>600744</t>
    <phoneticPr fontId="2" type="noConversion"/>
  </si>
  <si>
    <t>LI</t>
  </si>
  <si>
    <t>LI</t>
    <phoneticPr fontId="2" type="noConversion"/>
  </si>
  <si>
    <t>买入</t>
    <phoneticPr fontId="2" type="noConversion"/>
  </si>
  <si>
    <t>SMCI</t>
  </si>
  <si>
    <t>SMCI</t>
    <phoneticPr fontId="2" type="noConversion"/>
  </si>
  <si>
    <t>超微电脑</t>
  </si>
  <si>
    <t>超微电脑</t>
    <phoneticPr fontId="2" type="noConversion"/>
  </si>
  <si>
    <t>US</t>
    <phoneticPr fontId="2" type="noConversion"/>
  </si>
  <si>
    <t>华建集团</t>
    <phoneticPr fontId="2" type="noConversion"/>
  </si>
  <si>
    <t>600629</t>
    <phoneticPr fontId="2" type="noConversion"/>
  </si>
  <si>
    <t>600088</t>
    <phoneticPr fontId="2" type="noConversion"/>
  </si>
  <si>
    <t>长江投资</t>
    <phoneticPr fontId="2" type="noConversion"/>
  </si>
  <si>
    <t>600119</t>
    <phoneticPr fontId="2" type="noConversion"/>
  </si>
  <si>
    <t>中视传媒</t>
    <phoneticPr fontId="2" type="noConversion"/>
  </si>
  <si>
    <t>ANF</t>
  </si>
  <si>
    <t>ANF</t>
    <phoneticPr fontId="2" type="noConversion"/>
  </si>
  <si>
    <t>爱芬奇</t>
  </si>
  <si>
    <t>爱芬奇</t>
    <phoneticPr fontId="2" type="noConversion"/>
  </si>
  <si>
    <t>PAYPAL</t>
  </si>
  <si>
    <t>PAYPAL</t>
    <phoneticPr fontId="2" type="noConversion"/>
  </si>
  <si>
    <t>PYPL</t>
  </si>
  <si>
    <t>PYPL</t>
    <phoneticPr fontId="2" type="noConversion"/>
  </si>
  <si>
    <t>露露乐蒙</t>
  </si>
  <si>
    <t>露露乐蒙</t>
    <phoneticPr fontId="2" type="noConversion"/>
  </si>
  <si>
    <t>LULU</t>
  </si>
  <si>
    <t>LULU</t>
    <phoneticPr fontId="2" type="noConversion"/>
  </si>
  <si>
    <t>克来机电</t>
    <phoneticPr fontId="2" type="noConversion"/>
  </si>
  <si>
    <t>二六三</t>
    <phoneticPr fontId="2" type="noConversion"/>
  </si>
  <si>
    <t>国脉文化</t>
    <phoneticPr fontId="2" type="noConversion"/>
  </si>
  <si>
    <t>603960</t>
    <phoneticPr fontId="2" type="noConversion"/>
  </si>
  <si>
    <t>002467</t>
    <phoneticPr fontId="2" type="noConversion"/>
  </si>
  <si>
    <t>600640</t>
    <phoneticPr fontId="2" type="noConversion"/>
  </si>
  <si>
    <t>东方精工</t>
    <phoneticPr fontId="2" type="noConversion"/>
  </si>
  <si>
    <t>002611</t>
    <phoneticPr fontId="2" type="noConversion"/>
  </si>
  <si>
    <t>PCAR</t>
  </si>
  <si>
    <t>PCAR</t>
    <phoneticPr fontId="2" type="noConversion"/>
  </si>
  <si>
    <t>帕卡</t>
  </si>
  <si>
    <t>帕卡</t>
    <phoneticPr fontId="2" type="noConversion"/>
  </si>
  <si>
    <t>ANET</t>
  </si>
  <si>
    <t>ANET</t>
    <phoneticPr fontId="2" type="noConversion"/>
  </si>
  <si>
    <t>Arista Networks，Inc.</t>
  </si>
  <si>
    <t>Arista Networks，Inc.</t>
    <phoneticPr fontId="2" type="noConversion"/>
  </si>
  <si>
    <t>AVGO</t>
  </si>
  <si>
    <t>AVGO</t>
    <phoneticPr fontId="2" type="noConversion"/>
  </si>
  <si>
    <t>博通</t>
  </si>
  <si>
    <t>博通</t>
    <phoneticPr fontId="2" type="noConversion"/>
  </si>
  <si>
    <t>QCOM</t>
  </si>
  <si>
    <t>QCOM</t>
    <phoneticPr fontId="2" type="noConversion"/>
  </si>
  <si>
    <t>高通</t>
  </si>
  <si>
    <t>高通</t>
    <phoneticPr fontId="2" type="noConversion"/>
  </si>
  <si>
    <t>台积电</t>
  </si>
  <si>
    <t>台积电</t>
    <phoneticPr fontId="2" type="noConversion"/>
  </si>
  <si>
    <t>TSM</t>
  </si>
  <si>
    <t>TSM</t>
    <phoneticPr fontId="2" type="noConversion"/>
  </si>
  <si>
    <t>ON</t>
  </si>
  <si>
    <t>ON</t>
    <phoneticPr fontId="2" type="noConversion"/>
  </si>
  <si>
    <t>安森美半导体</t>
  </si>
  <si>
    <t>安森美半导体</t>
    <phoneticPr fontId="2" type="noConversion"/>
  </si>
  <si>
    <t>罗欣药业</t>
    <phoneticPr fontId="2" type="noConversion"/>
  </si>
  <si>
    <t>002793</t>
    <phoneticPr fontId="2" type="noConversion"/>
  </si>
  <si>
    <t>福蓉科技</t>
    <phoneticPr fontId="2" type="noConversion"/>
  </si>
  <si>
    <t>603327</t>
    <phoneticPr fontId="2" type="noConversion"/>
  </si>
  <si>
    <t>600207</t>
    <phoneticPr fontId="2" type="noConversion"/>
  </si>
  <si>
    <t>安彩高科</t>
    <phoneticPr fontId="2" type="noConversion"/>
  </si>
  <si>
    <t>中国科传</t>
    <phoneticPr fontId="2" type="noConversion"/>
  </si>
  <si>
    <t>601858</t>
    <phoneticPr fontId="2" type="noConversion"/>
  </si>
  <si>
    <t>盛弘股份</t>
    <phoneticPr fontId="2" type="noConversion"/>
  </si>
  <si>
    <t>300693</t>
    <phoneticPr fontId="2" type="noConversion"/>
  </si>
  <si>
    <t>博创科技</t>
    <phoneticPr fontId="2" type="noConversion"/>
  </si>
  <si>
    <t>300548</t>
    <phoneticPr fontId="2" type="noConversion"/>
  </si>
  <si>
    <t>永锐科技</t>
  </si>
  <si>
    <t>永锐科技</t>
    <phoneticPr fontId="2" type="noConversion"/>
  </si>
  <si>
    <t>603879</t>
    <phoneticPr fontId="2" type="noConversion"/>
  </si>
  <si>
    <t>纳斯达克ETF</t>
  </si>
  <si>
    <t>513300</t>
  </si>
  <si>
    <t>513300</t>
    <phoneticPr fontId="2" type="noConversion"/>
  </si>
  <si>
    <t>南方精工</t>
    <phoneticPr fontId="2" type="noConversion"/>
  </si>
  <si>
    <t>002553</t>
    <phoneticPr fontId="2" type="noConversion"/>
  </si>
  <si>
    <t>中原传媒</t>
    <phoneticPr fontId="2" type="noConversion"/>
  </si>
  <si>
    <t>000719</t>
    <phoneticPr fontId="2" type="noConversion"/>
  </si>
  <si>
    <t>掌阅科技</t>
    <phoneticPr fontId="2" type="noConversion"/>
  </si>
  <si>
    <t>603533</t>
    <phoneticPr fontId="2" type="noConversion"/>
  </si>
  <si>
    <t>小米集团ADR</t>
  </si>
  <si>
    <t>小米集团ADR</t>
    <phoneticPr fontId="2" type="noConversion"/>
  </si>
  <si>
    <t>XIACY</t>
  </si>
  <si>
    <t>XIACY</t>
    <phoneticPr fontId="2" type="noConversion"/>
  </si>
  <si>
    <t>吉利汽车</t>
  </si>
  <si>
    <t>吉利汽车</t>
    <phoneticPr fontId="2" type="noConversion"/>
  </si>
  <si>
    <t>GELYY</t>
  </si>
  <si>
    <t>GELYY</t>
    <phoneticPr fontId="2" type="noConversion"/>
  </si>
  <si>
    <t>美国超微公司</t>
  </si>
  <si>
    <t>美国超微公司</t>
    <phoneticPr fontId="2" type="noConversion"/>
  </si>
  <si>
    <t>AMD</t>
  </si>
  <si>
    <t>AMD</t>
    <phoneticPr fontId="2" type="noConversion"/>
  </si>
  <si>
    <t>中信海直</t>
    <phoneticPr fontId="2" type="noConversion"/>
  </si>
  <si>
    <t>000099</t>
    <phoneticPr fontId="2" type="noConversion"/>
  </si>
  <si>
    <t>光启技术</t>
    <phoneticPr fontId="2" type="noConversion"/>
  </si>
  <si>
    <t>002625</t>
    <phoneticPr fontId="2" type="noConversion"/>
  </si>
  <si>
    <t>000701</t>
    <phoneticPr fontId="2" type="noConversion"/>
  </si>
  <si>
    <t>603006</t>
    <phoneticPr fontId="2" type="noConversion"/>
  </si>
  <si>
    <t>联明股份</t>
    <phoneticPr fontId="2" type="noConversion"/>
  </si>
  <si>
    <t>厦门信达</t>
    <phoneticPr fontId="2" type="noConversion"/>
  </si>
  <si>
    <t>捷荣科技</t>
  </si>
  <si>
    <t>捷荣科技</t>
    <phoneticPr fontId="2" type="noConversion"/>
  </si>
  <si>
    <t>002855</t>
    <phoneticPr fontId="2" type="noConversion"/>
  </si>
  <si>
    <t>601615</t>
    <phoneticPr fontId="2" type="noConversion"/>
  </si>
  <si>
    <t>明阳智能</t>
    <phoneticPr fontId="2" type="noConversion"/>
  </si>
  <si>
    <t>三祥新材</t>
    <phoneticPr fontId="2" type="noConversion"/>
  </si>
  <si>
    <t>603663</t>
    <phoneticPr fontId="2" type="noConversion"/>
  </si>
  <si>
    <t>中润资源</t>
    <phoneticPr fontId="2" type="noConversion"/>
  </si>
  <si>
    <t>000506</t>
    <phoneticPr fontId="2" type="noConversion"/>
  </si>
  <si>
    <t>万丰股份</t>
    <phoneticPr fontId="2" type="noConversion"/>
  </si>
  <si>
    <t>603172</t>
    <phoneticPr fontId="2" type="noConversion"/>
  </si>
  <si>
    <t>北方铜业</t>
    <phoneticPr fontId="2" type="noConversion"/>
  </si>
  <si>
    <t>000737</t>
    <phoneticPr fontId="2" type="noConversion"/>
  </si>
  <si>
    <t>世嘉科技</t>
    <phoneticPr fontId="2" type="noConversion"/>
  </si>
  <si>
    <t>002796</t>
    <phoneticPr fontId="2" type="noConversion"/>
  </si>
  <si>
    <t>300033</t>
    <phoneticPr fontId="2" type="noConversion"/>
  </si>
  <si>
    <t>同花顺</t>
    <phoneticPr fontId="2" type="noConversion"/>
  </si>
  <si>
    <t>建设机械</t>
    <phoneticPr fontId="2" type="noConversion"/>
  </si>
  <si>
    <t>600984</t>
    <phoneticPr fontId="2" type="noConversion"/>
  </si>
  <si>
    <t>贝肯能源</t>
    <phoneticPr fontId="2" type="noConversion"/>
  </si>
  <si>
    <t>002828</t>
    <phoneticPr fontId="2" type="noConversion"/>
  </si>
  <si>
    <t>莱绅通灵</t>
    <phoneticPr fontId="2" type="noConversion"/>
  </si>
  <si>
    <t>603900</t>
    <phoneticPr fontId="2" type="noConversion"/>
  </si>
  <si>
    <t>ST康美</t>
    <phoneticPr fontId="2" type="noConversion"/>
  </si>
  <si>
    <t>600518</t>
    <phoneticPr fontId="2" type="noConversion"/>
  </si>
  <si>
    <t>京华激光</t>
    <phoneticPr fontId="2" type="noConversion"/>
  </si>
  <si>
    <t>大族激光</t>
    <phoneticPr fontId="2" type="noConversion"/>
  </si>
  <si>
    <t>鹏辉能源</t>
    <phoneticPr fontId="2" type="noConversion"/>
  </si>
  <si>
    <t>300438</t>
    <phoneticPr fontId="2" type="noConversion"/>
  </si>
  <si>
    <t>002008</t>
    <phoneticPr fontId="2" type="noConversion"/>
  </si>
  <si>
    <t>603607</t>
    <phoneticPr fontId="2" type="noConversion"/>
  </si>
  <si>
    <t>贝壳</t>
  </si>
  <si>
    <t>贝壳</t>
    <phoneticPr fontId="2" type="noConversion"/>
  </si>
  <si>
    <t>BEKE</t>
  </si>
  <si>
    <t>BEKE</t>
    <phoneticPr fontId="2" type="noConversion"/>
  </si>
  <si>
    <t>通源石油</t>
    <phoneticPr fontId="2" type="noConversion"/>
  </si>
  <si>
    <t>春光科技</t>
    <phoneticPr fontId="2" type="noConversion"/>
  </si>
  <si>
    <t>300164</t>
    <phoneticPr fontId="2" type="noConversion"/>
  </si>
  <si>
    <t>603657</t>
    <phoneticPr fontId="2" type="noConversion"/>
  </si>
  <si>
    <t>大健云仓</t>
  </si>
  <si>
    <t>大健云仓</t>
    <phoneticPr fontId="2" type="noConversion"/>
  </si>
  <si>
    <t>GCT</t>
  </si>
  <si>
    <t>GCT</t>
    <phoneticPr fontId="2" type="noConversion"/>
  </si>
  <si>
    <t>奈飞</t>
  </si>
  <si>
    <t>奈飞</t>
    <phoneticPr fontId="2" type="noConversion"/>
  </si>
  <si>
    <t>NFLX</t>
  </si>
  <si>
    <t>NFLX</t>
    <phoneticPr fontId="2" type="noConversion"/>
  </si>
  <si>
    <t>操盘：柯滔</t>
    <phoneticPr fontId="2" type="noConversion"/>
  </si>
  <si>
    <t>柯滔</t>
    <phoneticPr fontId="2" type="noConversion"/>
  </si>
  <si>
    <t>天和防务</t>
    <phoneticPr fontId="2" type="noConversion"/>
  </si>
  <si>
    <t>300397</t>
    <phoneticPr fontId="2" type="noConversion"/>
  </si>
  <si>
    <t>川大智胜</t>
    <phoneticPr fontId="2" type="noConversion"/>
  </si>
  <si>
    <t>002253</t>
    <phoneticPr fontId="2" type="noConversion"/>
  </si>
  <si>
    <t>宗申动力</t>
    <phoneticPr fontId="2" type="noConversion"/>
  </si>
  <si>
    <t>001696</t>
    <phoneticPr fontId="2" type="noConversion"/>
  </si>
  <si>
    <t>蒙牛乳业</t>
  </si>
  <si>
    <t>蒙牛乳业</t>
    <phoneticPr fontId="2" type="noConversion"/>
  </si>
  <si>
    <t>长城汽车</t>
    <phoneticPr fontId="2" type="noConversion"/>
  </si>
  <si>
    <t>纳指100ETF</t>
  </si>
  <si>
    <t>纳指100ETF</t>
    <phoneticPr fontId="2" type="noConversion"/>
  </si>
  <si>
    <t>QQQ</t>
  </si>
  <si>
    <t>QQQ</t>
    <phoneticPr fontId="2" type="noConversion"/>
  </si>
  <si>
    <t>10派23.3</t>
    <phoneticPr fontId="2" type="noConversion"/>
  </si>
  <si>
    <t>送</t>
    <phoneticPr fontId="2" type="noConversion"/>
  </si>
  <si>
    <t>10送4股</t>
    <phoneticPr fontId="2" type="noConversion"/>
  </si>
  <si>
    <t>谷歌</t>
  </si>
  <si>
    <t>国盛金控</t>
    <phoneticPr fontId="2" type="noConversion"/>
  </si>
  <si>
    <t>002670</t>
    <phoneticPr fontId="2" type="noConversion"/>
  </si>
  <si>
    <t>南国置业</t>
    <phoneticPr fontId="2" type="noConversion"/>
  </si>
  <si>
    <t>002305</t>
    <phoneticPr fontId="2" type="noConversion"/>
  </si>
  <si>
    <t>蔚蓝生物</t>
    <phoneticPr fontId="2" type="noConversion"/>
  </si>
  <si>
    <t>603739</t>
    <phoneticPr fontId="2" type="noConversion"/>
  </si>
  <si>
    <t>中海达</t>
    <phoneticPr fontId="2" type="noConversion"/>
  </si>
  <si>
    <t>300177</t>
    <phoneticPr fontId="2" type="noConversion"/>
  </si>
  <si>
    <t>大族数控</t>
    <phoneticPr fontId="2" type="noConversion"/>
  </si>
  <si>
    <t>301200</t>
    <phoneticPr fontId="2" type="noConversion"/>
  </si>
  <si>
    <t>京东健康</t>
  </si>
  <si>
    <t>京东健康</t>
    <phoneticPr fontId="2" type="noConversion"/>
  </si>
  <si>
    <t>送</t>
  </si>
  <si>
    <t>华泰证券</t>
    <phoneticPr fontId="2" type="noConversion"/>
  </si>
  <si>
    <t>601688</t>
    <phoneticPr fontId="2" type="noConversion"/>
  </si>
  <si>
    <t>华创云信</t>
    <phoneticPr fontId="2" type="noConversion"/>
  </si>
  <si>
    <t>600155</t>
    <phoneticPr fontId="2" type="noConversion"/>
  </si>
  <si>
    <t>国泰君安</t>
    <phoneticPr fontId="2" type="noConversion"/>
  </si>
  <si>
    <t>601211</t>
    <phoneticPr fontId="2" type="noConversion"/>
  </si>
  <si>
    <t>中信证券</t>
    <phoneticPr fontId="2" type="noConversion"/>
  </si>
  <si>
    <t>600030</t>
    <phoneticPr fontId="2" type="noConversion"/>
  </si>
  <si>
    <t>融创服务</t>
    <phoneticPr fontId="2" type="noConversion"/>
  </si>
  <si>
    <t>极氪</t>
  </si>
  <si>
    <t>极氪</t>
    <phoneticPr fontId="2" type="noConversion"/>
  </si>
  <si>
    <t>ZK</t>
  </si>
  <si>
    <t>ZK</t>
    <phoneticPr fontId="2" type="noConversion"/>
  </si>
  <si>
    <t>赠送</t>
    <phoneticPr fontId="2" type="noConversion"/>
  </si>
  <si>
    <t>斯达半导</t>
    <phoneticPr fontId="2" type="noConversion"/>
  </si>
  <si>
    <t>603290</t>
    <phoneticPr fontId="2" type="noConversion"/>
  </si>
  <si>
    <t>中铁装配</t>
    <phoneticPr fontId="2" type="noConversion"/>
  </si>
  <si>
    <t>300374</t>
    <phoneticPr fontId="2" type="noConversion"/>
  </si>
  <si>
    <t>九洲集团</t>
    <phoneticPr fontId="2" type="noConversion"/>
  </si>
  <si>
    <t>300040</t>
    <phoneticPr fontId="2" type="noConversion"/>
  </si>
  <si>
    <t>雪榕生物</t>
    <phoneticPr fontId="2" type="noConversion"/>
  </si>
  <si>
    <t>300511</t>
    <phoneticPr fontId="2" type="noConversion"/>
  </si>
  <si>
    <t>星光股份</t>
    <phoneticPr fontId="2" type="noConversion"/>
  </si>
  <si>
    <t>002076</t>
    <phoneticPr fontId="2" type="noConversion"/>
  </si>
  <si>
    <t>济民医疗</t>
    <phoneticPr fontId="2" type="noConversion"/>
  </si>
  <si>
    <t>603222</t>
    <phoneticPr fontId="2" type="noConversion"/>
  </si>
  <si>
    <t>600505</t>
    <phoneticPr fontId="2" type="noConversion"/>
  </si>
  <si>
    <t>西昌电力</t>
    <phoneticPr fontId="2" type="noConversion"/>
  </si>
  <si>
    <t>宝新能源</t>
    <phoneticPr fontId="2" type="noConversion"/>
  </si>
  <si>
    <t>000690</t>
    <phoneticPr fontId="2" type="noConversion"/>
  </si>
  <si>
    <t>传音控股</t>
    <phoneticPr fontId="2" type="noConversion"/>
  </si>
  <si>
    <t>688036</t>
    <phoneticPr fontId="2" type="noConversion"/>
  </si>
  <si>
    <t>新华保险</t>
    <phoneticPr fontId="2" type="noConversion"/>
  </si>
  <si>
    <t>601336</t>
    <phoneticPr fontId="2" type="noConversion"/>
  </si>
  <si>
    <t>七匹狼</t>
    <phoneticPr fontId="2" type="noConversion"/>
  </si>
  <si>
    <t>002029</t>
    <phoneticPr fontId="2" type="noConversion"/>
  </si>
  <si>
    <t>中国中免</t>
    <phoneticPr fontId="2" type="noConversion"/>
  </si>
  <si>
    <t>金域医学</t>
    <phoneticPr fontId="2" type="noConversion"/>
  </si>
  <si>
    <t>603882</t>
    <phoneticPr fontId="2" type="noConversion"/>
  </si>
  <si>
    <t>我爱我家</t>
    <phoneticPr fontId="2" type="noConversion"/>
  </si>
  <si>
    <t>000560</t>
    <phoneticPr fontId="2" type="noConversion"/>
  </si>
  <si>
    <t>新晨科技</t>
    <phoneticPr fontId="2" type="noConversion"/>
  </si>
  <si>
    <t>300542</t>
    <phoneticPr fontId="2" type="noConversion"/>
  </si>
  <si>
    <t>华脉科技</t>
    <phoneticPr fontId="2" type="noConversion"/>
  </si>
  <si>
    <t>603042</t>
    <phoneticPr fontId="2" type="noConversion"/>
  </si>
  <si>
    <t>正丹股份</t>
    <phoneticPr fontId="2" type="noConversion"/>
  </si>
  <si>
    <t>300641</t>
    <phoneticPr fontId="2" type="noConversion"/>
  </si>
  <si>
    <t>南京化纤</t>
    <phoneticPr fontId="2" type="noConversion"/>
  </si>
  <si>
    <t>600889</t>
    <phoneticPr fontId="2" type="noConversion"/>
  </si>
  <si>
    <t>强生</t>
  </si>
  <si>
    <t>强生</t>
    <phoneticPr fontId="2" type="noConversion"/>
  </si>
  <si>
    <t>JNJ</t>
  </si>
  <si>
    <t>JNJ</t>
    <phoneticPr fontId="2" type="noConversion"/>
  </si>
  <si>
    <t>康龙化成</t>
    <phoneticPr fontId="2" type="noConversion"/>
  </si>
  <si>
    <t>博瑞医药</t>
    <phoneticPr fontId="2" type="noConversion"/>
  </si>
  <si>
    <t>688166</t>
    <phoneticPr fontId="2" type="noConversion"/>
  </si>
  <si>
    <t>工商银行</t>
    <phoneticPr fontId="2" type="noConversion"/>
  </si>
  <si>
    <t>中国银行</t>
    <phoneticPr fontId="2" type="noConversion"/>
  </si>
  <si>
    <t>601398</t>
    <phoneticPr fontId="2" type="noConversion"/>
  </si>
  <si>
    <t>601988</t>
    <phoneticPr fontId="2" type="noConversion"/>
  </si>
  <si>
    <t>农夫山泉</t>
  </si>
  <si>
    <t>农夫山泉</t>
    <phoneticPr fontId="2" type="noConversion"/>
  </si>
  <si>
    <t>中银香港</t>
  </si>
  <si>
    <t>中银香港</t>
    <phoneticPr fontId="2" type="noConversion"/>
  </si>
  <si>
    <t>辉瑞</t>
  </si>
  <si>
    <t>辉瑞</t>
    <phoneticPr fontId="2" type="noConversion"/>
  </si>
  <si>
    <t>PFE</t>
  </si>
  <si>
    <t>PFE</t>
    <phoneticPr fontId="2" type="noConversion"/>
  </si>
  <si>
    <t>长江基建集团</t>
  </si>
  <si>
    <t>长江基建集团</t>
    <phoneticPr fontId="2" type="noConversion"/>
  </si>
  <si>
    <t>CKISY</t>
  </si>
  <si>
    <t>CKISY</t>
    <phoneticPr fontId="2" type="noConversion"/>
  </si>
  <si>
    <t>明星电力</t>
    <phoneticPr fontId="2" type="noConversion"/>
  </si>
  <si>
    <t>600101</t>
    <phoneticPr fontId="2" type="noConversion"/>
  </si>
  <si>
    <t>沃特股份</t>
    <phoneticPr fontId="2" type="noConversion"/>
  </si>
  <si>
    <t>002886</t>
    <phoneticPr fontId="2" type="noConversion"/>
  </si>
  <si>
    <t>天银机电</t>
    <phoneticPr fontId="2" type="noConversion"/>
  </si>
  <si>
    <t>300342</t>
    <phoneticPr fontId="2" type="noConversion"/>
  </si>
  <si>
    <t>英力股份</t>
    <phoneticPr fontId="2" type="noConversion"/>
  </si>
  <si>
    <t>300956</t>
    <phoneticPr fontId="2" type="noConversion"/>
  </si>
  <si>
    <t>信音电子</t>
    <phoneticPr fontId="2" type="noConversion"/>
  </si>
  <si>
    <t>万祥科技</t>
    <phoneticPr fontId="2" type="noConversion"/>
  </si>
  <si>
    <t>301329</t>
    <phoneticPr fontId="2" type="noConversion"/>
  </si>
  <si>
    <t>301180</t>
    <phoneticPr fontId="2" type="noConversion"/>
  </si>
  <si>
    <t>加拿大鹅</t>
  </si>
  <si>
    <t>加拿大鹅</t>
    <phoneticPr fontId="2" type="noConversion"/>
  </si>
  <si>
    <t>GOOS</t>
  </si>
  <si>
    <t>GOOS</t>
    <phoneticPr fontId="2" type="noConversion"/>
  </si>
  <si>
    <t>通光线缆</t>
    <phoneticPr fontId="2" type="noConversion"/>
  </si>
  <si>
    <t>300265</t>
    <phoneticPr fontId="2" type="noConversion"/>
  </si>
  <si>
    <t>陕西能源</t>
    <phoneticPr fontId="2" type="noConversion"/>
  </si>
  <si>
    <t>001286</t>
    <phoneticPr fontId="2" type="noConversion"/>
  </si>
  <si>
    <t>富时中国50三倍做空ETF</t>
  </si>
  <si>
    <t>富时中国50三倍做空ETF</t>
    <phoneticPr fontId="2" type="noConversion"/>
  </si>
  <si>
    <t>YANG</t>
  </si>
  <si>
    <t>YANG</t>
    <phoneticPr fontId="2" type="noConversion"/>
  </si>
  <si>
    <t>中国宝安</t>
    <phoneticPr fontId="2" type="noConversion"/>
  </si>
  <si>
    <t>000009</t>
    <phoneticPr fontId="2" type="noConversion"/>
  </si>
  <si>
    <t>国信证券</t>
    <phoneticPr fontId="2" type="noConversion"/>
  </si>
  <si>
    <t>002736</t>
    <phoneticPr fontId="2" type="noConversion"/>
  </si>
  <si>
    <t>赫美集团</t>
    <phoneticPr fontId="2" type="noConversion"/>
  </si>
  <si>
    <t>002356</t>
    <phoneticPr fontId="2" type="noConversion"/>
  </si>
  <si>
    <t>协和电子</t>
    <phoneticPr fontId="2" type="noConversion"/>
  </si>
  <si>
    <t>605258</t>
    <phoneticPr fontId="2" type="noConversion"/>
  </si>
  <si>
    <t>拆分</t>
  </si>
  <si>
    <t>拆分</t>
    <phoneticPr fontId="2" type="noConversion"/>
  </si>
  <si>
    <t>1拆10</t>
    <phoneticPr fontId="2" type="noConversion"/>
  </si>
  <si>
    <t>折分</t>
  </si>
  <si>
    <t>折分</t>
    <phoneticPr fontId="2" type="noConversion"/>
  </si>
  <si>
    <t>688125</t>
    <phoneticPr fontId="2" type="noConversion"/>
  </si>
  <si>
    <t>安达智能</t>
    <phoneticPr fontId="2" type="noConversion"/>
  </si>
  <si>
    <t>长城电工</t>
    <phoneticPr fontId="2" type="noConversion"/>
  </si>
  <si>
    <t>600192</t>
    <phoneticPr fontId="2" type="noConversion"/>
  </si>
  <si>
    <t>台基股份</t>
    <phoneticPr fontId="2" type="noConversion"/>
  </si>
  <si>
    <t>300046</t>
    <phoneticPr fontId="2" type="noConversion"/>
  </si>
  <si>
    <t>逸豪新材</t>
    <phoneticPr fontId="2" type="noConversion"/>
  </si>
  <si>
    <t>301176</t>
    <phoneticPr fontId="2" type="noConversion"/>
  </si>
  <si>
    <t>联创电子</t>
    <phoneticPr fontId="2" type="noConversion"/>
  </si>
  <si>
    <t>002036</t>
    <phoneticPr fontId="2" type="noConversion"/>
  </si>
  <si>
    <t>莱宝高科</t>
    <phoneticPr fontId="2" type="noConversion"/>
  </si>
  <si>
    <t>002106</t>
    <phoneticPr fontId="2" type="noConversion"/>
  </si>
  <si>
    <t>山推股份</t>
    <phoneticPr fontId="2" type="noConversion"/>
  </si>
  <si>
    <t>000680</t>
    <phoneticPr fontId="2" type="noConversion"/>
  </si>
  <si>
    <t>岳阳兴长</t>
    <phoneticPr fontId="2" type="noConversion"/>
  </si>
  <si>
    <t>000819</t>
    <phoneticPr fontId="2" type="noConversion"/>
  </si>
  <si>
    <t>初始资金100W，HKD和RMB以1：1换算，HKD和USD以7.8：1换算。但不考虑任何手续费。</t>
    <phoneticPr fontId="2" type="noConversion"/>
  </si>
  <si>
    <t>中国广核</t>
    <phoneticPr fontId="2" type="noConversion"/>
  </si>
  <si>
    <t>003816</t>
    <phoneticPr fontId="2" type="noConversion"/>
  </si>
  <si>
    <t>史丹利</t>
    <phoneticPr fontId="2" type="noConversion"/>
  </si>
  <si>
    <t>002588</t>
    <phoneticPr fontId="2" type="noConversion"/>
  </si>
  <si>
    <t>分红</t>
  </si>
  <si>
    <t>分红</t>
    <phoneticPr fontId="2" type="noConversion"/>
  </si>
  <si>
    <t>10派8</t>
    <phoneticPr fontId="2" type="noConversion"/>
  </si>
  <si>
    <t>10派4</t>
    <phoneticPr fontId="2" type="noConversion"/>
  </si>
  <si>
    <t>10派20.11</t>
    <phoneticPr fontId="2" type="noConversion"/>
  </si>
  <si>
    <t>1派0.1326</t>
    <phoneticPr fontId="2" type="noConversion"/>
  </si>
  <si>
    <t>1派4</t>
    <phoneticPr fontId="2" type="noConversion"/>
  </si>
  <si>
    <t>1派1.56</t>
    <phoneticPr fontId="2" type="noConversion"/>
  </si>
  <si>
    <t xml:space="preserve">分红 </t>
    <phoneticPr fontId="2" type="noConversion"/>
  </si>
  <si>
    <t>送股</t>
    <phoneticPr fontId="2" type="noConversion"/>
  </si>
  <si>
    <t>1派0.15</t>
  </si>
  <si>
    <t>国光电器</t>
    <phoneticPr fontId="2" type="noConversion"/>
  </si>
  <si>
    <t>002045</t>
    <phoneticPr fontId="2" type="noConversion"/>
  </si>
  <si>
    <t>瑞丰光电</t>
    <phoneticPr fontId="2" type="noConversion"/>
  </si>
  <si>
    <t>300241</t>
    <phoneticPr fontId="2" type="noConversion"/>
  </si>
  <si>
    <t>操盘：刘敏</t>
    <phoneticPr fontId="2" type="noConversion"/>
  </si>
  <si>
    <t>操盘：吴蕾</t>
    <phoneticPr fontId="2" type="noConversion"/>
  </si>
  <si>
    <t>吴蕾</t>
    <phoneticPr fontId="2" type="noConversion"/>
  </si>
  <si>
    <t>刘敏</t>
    <phoneticPr fontId="2" type="noConversion"/>
  </si>
  <si>
    <t>深圳瑞捷</t>
    <phoneticPr fontId="2" type="noConversion"/>
  </si>
  <si>
    <t>300977</t>
    <phoneticPr fontId="2" type="noConversion"/>
  </si>
  <si>
    <t>领益智造</t>
    <phoneticPr fontId="2" type="noConversion"/>
  </si>
  <si>
    <t>002600</t>
    <phoneticPr fontId="2" type="noConversion"/>
  </si>
  <si>
    <t>凯旺科技</t>
    <phoneticPr fontId="2" type="noConversion"/>
  </si>
  <si>
    <t>301182</t>
    <phoneticPr fontId="2" type="noConversion"/>
  </si>
  <si>
    <t>长安汽车</t>
    <phoneticPr fontId="2" type="noConversion"/>
  </si>
  <si>
    <t>000625</t>
    <phoneticPr fontId="2" type="noConversion"/>
  </si>
  <si>
    <t>韦尔股份</t>
    <phoneticPr fontId="2" type="noConversion"/>
  </si>
  <si>
    <t>603501</t>
    <phoneticPr fontId="2" type="noConversion"/>
  </si>
  <si>
    <t>上海电影</t>
    <phoneticPr fontId="2" type="noConversion"/>
  </si>
  <si>
    <t>601595</t>
    <phoneticPr fontId="2" type="noConversion"/>
  </si>
  <si>
    <t>515650</t>
  </si>
  <si>
    <t>515650</t>
    <phoneticPr fontId="2" type="noConversion"/>
  </si>
  <si>
    <t>消费50ETF</t>
  </si>
  <si>
    <t>消费50ETF</t>
    <phoneticPr fontId="2" type="noConversion"/>
  </si>
  <si>
    <t>耐克</t>
  </si>
  <si>
    <t>耐克</t>
    <phoneticPr fontId="2" type="noConversion"/>
  </si>
  <si>
    <t>NKE</t>
  </si>
  <si>
    <t>NKE</t>
    <phoneticPr fontId="2" type="noConversion"/>
  </si>
  <si>
    <t>贵州茅台</t>
    <phoneticPr fontId="2" type="noConversion"/>
  </si>
  <si>
    <t>600519</t>
    <phoneticPr fontId="2" type="noConversion"/>
  </si>
  <si>
    <t>美的集团</t>
    <phoneticPr fontId="2" type="noConversion"/>
  </si>
  <si>
    <t>000333</t>
    <phoneticPr fontId="2" type="noConversion"/>
  </si>
  <si>
    <t>巨子生物</t>
    <phoneticPr fontId="2" type="noConversion"/>
  </si>
  <si>
    <t>百度集团SW</t>
    <phoneticPr fontId="2" type="noConversion"/>
  </si>
  <si>
    <t>沃尔玛</t>
    <phoneticPr fontId="2" type="noConversion"/>
  </si>
  <si>
    <t>WMT</t>
    <phoneticPr fontId="2" type="noConversion"/>
  </si>
  <si>
    <t>礼来</t>
  </si>
  <si>
    <t>礼来</t>
    <phoneticPr fontId="2" type="noConversion"/>
  </si>
  <si>
    <t>LLY</t>
  </si>
  <si>
    <t>LLY</t>
    <phoneticPr fontId="2" type="noConversion"/>
  </si>
  <si>
    <t>摩根大通</t>
  </si>
  <si>
    <t>摩根大通</t>
    <phoneticPr fontId="2" type="noConversion"/>
  </si>
  <si>
    <t>JPM</t>
  </si>
  <si>
    <t>JPM</t>
    <phoneticPr fontId="2" type="noConversion"/>
  </si>
  <si>
    <t>VV生</t>
    <phoneticPr fontId="2" type="noConversion"/>
  </si>
  <si>
    <t>BBH</t>
    <phoneticPr fontId="2" type="noConversion"/>
  </si>
  <si>
    <t>拆股</t>
  </si>
  <si>
    <t>拆股</t>
    <phoneticPr fontId="2" type="noConversion"/>
  </si>
  <si>
    <t>上海贝岭</t>
    <phoneticPr fontId="2" type="noConversion"/>
  </si>
  <si>
    <t>600171</t>
    <phoneticPr fontId="2" type="noConversion"/>
  </si>
  <si>
    <t>大众交通</t>
    <phoneticPr fontId="2" type="noConversion"/>
  </si>
  <si>
    <t>双乐股份</t>
    <phoneticPr fontId="2" type="noConversion"/>
  </si>
  <si>
    <t>301036</t>
    <phoneticPr fontId="2" type="noConversion"/>
  </si>
  <si>
    <t>600611</t>
    <phoneticPr fontId="2" type="noConversion"/>
  </si>
  <si>
    <t>分紅</t>
    <phoneticPr fontId="2" type="noConversion"/>
  </si>
  <si>
    <t>10派15</t>
    <phoneticPr fontId="2" type="noConversion"/>
  </si>
  <si>
    <t>鸿智科技</t>
    <phoneticPr fontId="2" type="noConversion"/>
  </si>
  <si>
    <t>870726</t>
    <phoneticPr fontId="2" type="noConversion"/>
  </si>
  <si>
    <t>启明信息</t>
    <phoneticPr fontId="2" type="noConversion"/>
  </si>
  <si>
    <t>002232</t>
    <phoneticPr fontId="2" type="noConversion"/>
  </si>
  <si>
    <t>英特科技</t>
    <phoneticPr fontId="2" type="noConversion"/>
  </si>
  <si>
    <t>301399</t>
    <phoneticPr fontId="2" type="noConversion"/>
  </si>
  <si>
    <t>蓝海华腾</t>
    <phoneticPr fontId="2" type="noConversion"/>
  </si>
  <si>
    <t>300484</t>
    <phoneticPr fontId="2" type="noConversion"/>
  </si>
  <si>
    <t>携程</t>
    <phoneticPr fontId="2" type="noConversion"/>
  </si>
  <si>
    <t>TCOM</t>
    <phoneticPr fontId="2" type="noConversion"/>
  </si>
  <si>
    <t>高盛</t>
    <phoneticPr fontId="2" type="noConversion"/>
  </si>
  <si>
    <t>GS</t>
    <phoneticPr fontId="2" type="noConversion"/>
  </si>
  <si>
    <t>花旗银行</t>
    <phoneticPr fontId="2" type="noConversion"/>
  </si>
  <si>
    <t>C</t>
    <phoneticPr fontId="2" type="noConversion"/>
  </si>
  <si>
    <t>BRK.B</t>
  </si>
  <si>
    <t>伯克希尔B</t>
    <phoneticPr fontId="2" type="noConversion"/>
  </si>
  <si>
    <t>航天晨光</t>
    <phoneticPr fontId="2" type="noConversion"/>
  </si>
  <si>
    <t>600501</t>
    <phoneticPr fontId="2" type="noConversion"/>
  </si>
  <si>
    <t>麦当劳</t>
    <phoneticPr fontId="2" type="noConversion"/>
  </si>
  <si>
    <t>MCD</t>
    <phoneticPr fontId="2" type="noConversion"/>
  </si>
  <si>
    <t>赛富时</t>
    <phoneticPr fontId="2" type="noConversion"/>
  </si>
  <si>
    <t>CRM</t>
    <phoneticPr fontId="2" type="noConversion"/>
  </si>
  <si>
    <t>深圳华强</t>
    <phoneticPr fontId="2" type="noConversion"/>
  </si>
  <si>
    <t>000062</t>
    <phoneticPr fontId="2" type="noConversion"/>
  </si>
  <si>
    <t>华仁药业</t>
    <phoneticPr fontId="2" type="noConversion"/>
  </si>
  <si>
    <t>300110</t>
    <phoneticPr fontId="2" type="noConversion"/>
  </si>
  <si>
    <t>01211</t>
  </si>
  <si>
    <t>01211</t>
    <phoneticPr fontId="2" type="noConversion"/>
  </si>
  <si>
    <t>02331</t>
  </si>
  <si>
    <t>02331</t>
    <phoneticPr fontId="2" type="noConversion"/>
  </si>
  <si>
    <t>09961</t>
  </si>
  <si>
    <t>09961</t>
    <phoneticPr fontId="2" type="noConversion"/>
  </si>
  <si>
    <t>00981</t>
  </si>
  <si>
    <t>00981</t>
    <phoneticPr fontId="2" type="noConversion"/>
  </si>
  <si>
    <t>01918</t>
  </si>
  <si>
    <t>01918</t>
    <phoneticPr fontId="2" type="noConversion"/>
  </si>
  <si>
    <t>01810</t>
  </si>
  <si>
    <t>01810</t>
    <phoneticPr fontId="2" type="noConversion"/>
  </si>
  <si>
    <t>01797</t>
  </si>
  <si>
    <t>01797</t>
    <phoneticPr fontId="2" type="noConversion"/>
  </si>
  <si>
    <t>01787</t>
  </si>
  <si>
    <t>01787</t>
    <phoneticPr fontId="2" type="noConversion"/>
  </si>
  <si>
    <t>09618</t>
  </si>
  <si>
    <t>09618</t>
    <phoneticPr fontId="2" type="noConversion"/>
  </si>
  <si>
    <t>02382</t>
  </si>
  <si>
    <t>02382</t>
    <phoneticPr fontId="2" type="noConversion"/>
  </si>
  <si>
    <t>03709</t>
  </si>
  <si>
    <t>03709</t>
    <phoneticPr fontId="2" type="noConversion"/>
  </si>
  <si>
    <t>01093</t>
  </si>
  <si>
    <t>01093</t>
    <phoneticPr fontId="2" type="noConversion"/>
  </si>
  <si>
    <t>09868</t>
  </si>
  <si>
    <t>09868</t>
    <phoneticPr fontId="2" type="noConversion"/>
  </si>
  <si>
    <t>02411</t>
  </si>
  <si>
    <t>02411</t>
    <phoneticPr fontId="2" type="noConversion"/>
  </si>
  <si>
    <t>09999</t>
  </si>
  <si>
    <t>09999</t>
    <phoneticPr fontId="2" type="noConversion"/>
  </si>
  <si>
    <t>02727</t>
  </si>
  <si>
    <t>02727</t>
    <phoneticPr fontId="2" type="noConversion"/>
  </si>
  <si>
    <t>00939</t>
  </si>
  <si>
    <t>00939</t>
    <phoneticPr fontId="2" type="noConversion"/>
  </si>
  <si>
    <t>00960</t>
  </si>
  <si>
    <t>00960</t>
    <phoneticPr fontId="2" type="noConversion"/>
  </si>
  <si>
    <t>02318</t>
  </si>
  <si>
    <t>02318</t>
    <phoneticPr fontId="2" type="noConversion"/>
  </si>
  <si>
    <t>01579</t>
  </si>
  <si>
    <t>01579</t>
    <phoneticPr fontId="2" type="noConversion"/>
  </si>
  <si>
    <t>09988</t>
  </si>
  <si>
    <t>09988</t>
    <phoneticPr fontId="2" type="noConversion"/>
  </si>
  <si>
    <t>00763</t>
  </si>
  <si>
    <t>00763</t>
    <phoneticPr fontId="2" type="noConversion"/>
  </si>
  <si>
    <t>03690</t>
  </si>
  <si>
    <t>03690</t>
    <phoneticPr fontId="2" type="noConversion"/>
  </si>
  <si>
    <t>02015</t>
  </si>
  <si>
    <t>02015</t>
    <phoneticPr fontId="2" type="noConversion"/>
  </si>
  <si>
    <t>02319</t>
  </si>
  <si>
    <t>02319</t>
    <phoneticPr fontId="2" type="noConversion"/>
  </si>
  <si>
    <t>02333</t>
  </si>
  <si>
    <t>02333</t>
    <phoneticPr fontId="2" type="noConversion"/>
  </si>
  <si>
    <t>06618</t>
  </si>
  <si>
    <t>06618</t>
    <phoneticPr fontId="2" type="noConversion"/>
  </si>
  <si>
    <t>01516</t>
  </si>
  <si>
    <t>01516</t>
    <phoneticPr fontId="2" type="noConversion"/>
  </si>
  <si>
    <t>01880</t>
  </si>
  <si>
    <t>01880</t>
    <phoneticPr fontId="2" type="noConversion"/>
  </si>
  <si>
    <t>03759</t>
  </si>
  <si>
    <t>03759</t>
    <phoneticPr fontId="2" type="noConversion"/>
  </si>
  <si>
    <t>09633</t>
  </si>
  <si>
    <t>09633</t>
    <phoneticPr fontId="2" type="noConversion"/>
  </si>
  <si>
    <t>02388</t>
  </si>
  <si>
    <t>02388</t>
    <phoneticPr fontId="2" type="noConversion"/>
  </si>
  <si>
    <t>02367</t>
  </si>
  <si>
    <t>02367</t>
    <phoneticPr fontId="2" type="noConversion"/>
  </si>
  <si>
    <t>09888</t>
  </si>
  <si>
    <t>09888</t>
    <phoneticPr fontId="2" type="noConversion"/>
  </si>
  <si>
    <t>代码</t>
    <phoneticPr fontId="2" type="noConversion"/>
  </si>
  <si>
    <t>512480</t>
    <phoneticPr fontId="2" type="noConversion"/>
  </si>
  <si>
    <t>560080</t>
    <phoneticPr fontId="2" type="noConversion"/>
  </si>
  <si>
    <t>510300</t>
    <phoneticPr fontId="2" type="noConversion"/>
  </si>
  <si>
    <t>512710</t>
  </si>
  <si>
    <t>512710</t>
    <phoneticPr fontId="2" type="noConversion"/>
  </si>
  <si>
    <t>512690</t>
    <phoneticPr fontId="2" type="noConversion"/>
  </si>
  <si>
    <t>159869</t>
    <phoneticPr fontId="2" type="noConversion"/>
  </si>
  <si>
    <t>561910</t>
    <phoneticPr fontId="2" type="noConversion"/>
  </si>
  <si>
    <t>513050</t>
    <phoneticPr fontId="2" type="noConversion"/>
  </si>
  <si>
    <t>512880</t>
    <phoneticPr fontId="2" type="noConversion"/>
  </si>
  <si>
    <t>科森科技</t>
    <phoneticPr fontId="2" type="noConversion"/>
  </si>
  <si>
    <t>603626</t>
    <phoneticPr fontId="2" type="noConversion"/>
  </si>
  <si>
    <t>奋达科技</t>
    <phoneticPr fontId="2" type="noConversion"/>
  </si>
  <si>
    <t>002681</t>
    <phoneticPr fontId="2" type="noConversion"/>
  </si>
  <si>
    <t>003015</t>
    <phoneticPr fontId="2" type="noConversion"/>
  </si>
  <si>
    <t>日久光电</t>
    <phoneticPr fontId="2" type="noConversion"/>
  </si>
  <si>
    <t>159869</t>
  </si>
  <si>
    <t>513050</t>
  </si>
  <si>
    <t>老百姓</t>
    <phoneticPr fontId="2" type="noConversion"/>
  </si>
  <si>
    <t>603883</t>
    <phoneticPr fontId="2" type="noConversion"/>
  </si>
  <si>
    <t>郭海军</t>
  </si>
  <si>
    <t>蔡莉红</t>
  </si>
  <si>
    <t>方新群</t>
  </si>
  <si>
    <t>柯滔</t>
  </si>
  <si>
    <t>刘洋</t>
  </si>
  <si>
    <t>吴蕾</t>
  </si>
  <si>
    <t>刘敏</t>
  </si>
  <si>
    <t>学员</t>
    <phoneticPr fontId="2" type="noConversion"/>
  </si>
  <si>
    <t>收益排名</t>
    <phoneticPr fontId="2" type="noConversion"/>
  </si>
  <si>
    <t>虚拟收益</t>
    <phoneticPr fontId="2" type="noConversion"/>
  </si>
  <si>
    <t>2023至2024年度</t>
    <phoneticPr fontId="2" type="noConversion"/>
  </si>
  <si>
    <t>保变电气</t>
    <phoneticPr fontId="2" type="noConversion"/>
  </si>
  <si>
    <t>600550</t>
    <phoneticPr fontId="2" type="noConversion"/>
  </si>
  <si>
    <t>黄金ETF</t>
  </si>
  <si>
    <t>黄金ETF</t>
    <phoneticPr fontId="2" type="noConversion"/>
  </si>
  <si>
    <t>518880</t>
  </si>
  <si>
    <t>518880</t>
    <phoneticPr fontId="2" type="noConversion"/>
  </si>
  <si>
    <t>CRWD</t>
  </si>
  <si>
    <t>CRWD</t>
    <phoneticPr fontId="2" type="noConversion"/>
  </si>
  <si>
    <t>Crowdstrike  Holdings</t>
  </si>
  <si>
    <t>Crowdstrike  Holdings</t>
    <phoneticPr fontId="2" type="noConversion"/>
  </si>
  <si>
    <t>159730</t>
    <phoneticPr fontId="2" type="noConversion"/>
  </si>
  <si>
    <t>龙头家电ETF</t>
    <phoneticPr fontId="2" type="noConversion"/>
  </si>
  <si>
    <t>天风证券</t>
    <phoneticPr fontId="2" type="noConversion"/>
  </si>
  <si>
    <t>601162</t>
    <phoneticPr fontId="2" type="noConversion"/>
  </si>
  <si>
    <t>东方财富</t>
    <phoneticPr fontId="2" type="noConversion"/>
  </si>
  <si>
    <t>300059</t>
    <phoneticPr fontId="2" type="noConversion"/>
  </si>
  <si>
    <t>512880</t>
  </si>
  <si>
    <t>机器人</t>
    <phoneticPr fontId="2" type="noConversion"/>
  </si>
  <si>
    <t>300024</t>
    <phoneticPr fontId="2" type="noConversion"/>
  </si>
  <si>
    <t>华闻集团</t>
    <phoneticPr fontId="2" type="noConversion"/>
  </si>
  <si>
    <t>000793</t>
    <phoneticPr fontId="2" type="noConversion"/>
  </si>
  <si>
    <t>银之杰</t>
    <phoneticPr fontId="2" type="noConversion"/>
  </si>
  <si>
    <t>300085</t>
    <phoneticPr fontId="2" type="noConversion"/>
  </si>
  <si>
    <t>军工ETF</t>
  </si>
  <si>
    <t>军工ETF</t>
    <phoneticPr fontId="2" type="noConversion"/>
  </si>
  <si>
    <t>512660</t>
  </si>
  <si>
    <t>512660</t>
    <phoneticPr fontId="2" type="noConversion"/>
  </si>
  <si>
    <t>阳光股份</t>
    <phoneticPr fontId="2" type="noConversion"/>
  </si>
  <si>
    <t>000608</t>
    <phoneticPr fontId="2" type="noConversion"/>
  </si>
  <si>
    <t>招商证券</t>
    <phoneticPr fontId="2" type="noConversion"/>
  </si>
  <si>
    <t>600999</t>
    <phoneticPr fontId="2" type="noConversion"/>
  </si>
  <si>
    <t>买入</t>
    <phoneticPr fontId="2" type="noConversion"/>
  </si>
  <si>
    <t>沪电股份</t>
    <phoneticPr fontId="2" type="noConversion"/>
  </si>
  <si>
    <t>002463</t>
    <phoneticPr fontId="2" type="noConversion"/>
  </si>
  <si>
    <t>159841</t>
  </si>
  <si>
    <t>159841</t>
    <phoneticPr fontId="2" type="noConversion"/>
  </si>
  <si>
    <t>四方精创</t>
    <phoneticPr fontId="2" type="noConversion"/>
  </si>
  <si>
    <t>300468</t>
    <phoneticPr fontId="2" type="noConversion"/>
  </si>
  <si>
    <t>默沙东</t>
  </si>
  <si>
    <t>默沙东</t>
    <phoneticPr fontId="2" type="noConversion"/>
  </si>
  <si>
    <t>MRK</t>
  </si>
  <si>
    <t>MRK</t>
    <phoneticPr fontId="2" type="noConversion"/>
  </si>
  <si>
    <t>588200</t>
  </si>
  <si>
    <t>588200</t>
    <phoneticPr fontId="2" type="noConversion"/>
  </si>
  <si>
    <t>科创芯片ETF</t>
  </si>
  <si>
    <t>科创芯片ETF</t>
    <phoneticPr fontId="2" type="noConversion"/>
  </si>
  <si>
    <t>510300</t>
  </si>
  <si>
    <t>BYDDU</t>
  </si>
  <si>
    <t>BYDDU</t>
    <phoneticPr fontId="2" type="noConversion"/>
  </si>
  <si>
    <t>荣科科技</t>
    <phoneticPr fontId="2" type="noConversion"/>
  </si>
  <si>
    <t>300290</t>
    <phoneticPr fontId="2" type="noConversion"/>
  </si>
  <si>
    <t>CN</t>
    <phoneticPr fontId="2" type="noConversion"/>
  </si>
  <si>
    <t>富乐德</t>
    <phoneticPr fontId="2" type="noConversion"/>
  </si>
  <si>
    <t>301297</t>
    <phoneticPr fontId="2" type="noConversion"/>
  </si>
  <si>
    <t>松发股份</t>
    <phoneticPr fontId="2" type="noConversion"/>
  </si>
  <si>
    <t>603038</t>
    <phoneticPr fontId="2" type="noConversion"/>
  </si>
  <si>
    <t>603268</t>
    <phoneticPr fontId="2" type="noConversion"/>
  </si>
  <si>
    <t>华立股份</t>
    <phoneticPr fontId="2" type="noConversion"/>
  </si>
  <si>
    <t xml:space="preserve">芯片产业ETF </t>
    <phoneticPr fontId="2" type="noConversion"/>
  </si>
  <si>
    <t>159310</t>
    <phoneticPr fontId="2" type="noConversion"/>
  </si>
  <si>
    <t>集成电路ETF</t>
    <phoneticPr fontId="2" type="noConversion"/>
  </si>
  <si>
    <t>159546</t>
    <phoneticPr fontId="2" type="noConversion"/>
  </si>
  <si>
    <t>阳光电源</t>
    <phoneticPr fontId="2" type="noConversion"/>
  </si>
  <si>
    <t>300274</t>
    <phoneticPr fontId="2" type="noConversion"/>
  </si>
  <si>
    <t>159509</t>
    <phoneticPr fontId="2" type="noConversion"/>
  </si>
  <si>
    <t>特宝生物</t>
    <phoneticPr fontId="2" type="noConversion"/>
  </si>
  <si>
    <t>688278</t>
    <phoneticPr fontId="2" type="noConversion"/>
  </si>
  <si>
    <t>川润股份</t>
    <phoneticPr fontId="2" type="noConversion"/>
  </si>
  <si>
    <t>002272</t>
    <phoneticPr fontId="2" type="noConversion"/>
  </si>
  <si>
    <t>万润科技</t>
    <phoneticPr fontId="2" type="noConversion"/>
  </si>
  <si>
    <t>002654</t>
    <phoneticPr fontId="2" type="noConversion"/>
  </si>
  <si>
    <t>电子城</t>
    <phoneticPr fontId="2" type="noConversion"/>
  </si>
  <si>
    <t>600658</t>
    <phoneticPr fontId="2" type="noConversion"/>
  </si>
  <si>
    <t>海能达</t>
    <phoneticPr fontId="2" type="noConversion"/>
  </si>
  <si>
    <t>002583</t>
    <phoneticPr fontId="2" type="noConversion"/>
  </si>
  <si>
    <t>新能源ETF</t>
  </si>
  <si>
    <t>新能源ETF</t>
    <phoneticPr fontId="2" type="noConversion"/>
  </si>
  <si>
    <t>516160</t>
  </si>
  <si>
    <t>516160</t>
    <phoneticPr fontId="2" type="noConversion"/>
  </si>
  <si>
    <t>泰禾智能</t>
    <phoneticPr fontId="2" type="noConversion"/>
  </si>
  <si>
    <t>603656</t>
    <phoneticPr fontId="2" type="noConversion"/>
  </si>
  <si>
    <t>四川长虹</t>
    <phoneticPr fontId="2" type="noConversion"/>
  </si>
  <si>
    <t>600839</t>
    <phoneticPr fontId="2" type="noConversion"/>
  </si>
  <si>
    <t>格林美</t>
    <phoneticPr fontId="2" type="noConversion"/>
  </si>
  <si>
    <t>002340</t>
    <phoneticPr fontId="2" type="noConversion"/>
  </si>
  <si>
    <t>中原证券</t>
    <phoneticPr fontId="2" type="noConversion"/>
  </si>
  <si>
    <t>601375</t>
    <phoneticPr fontId="2" type="noConversion"/>
  </si>
  <si>
    <t>洛阳钼业</t>
    <phoneticPr fontId="2" type="noConversion"/>
  </si>
  <si>
    <t>603993</t>
    <phoneticPr fontId="2" type="noConversion"/>
  </si>
  <si>
    <t>TCL科技</t>
    <phoneticPr fontId="2" type="noConversion"/>
  </si>
  <si>
    <t>000100</t>
    <phoneticPr fontId="2" type="noConversion"/>
  </si>
  <si>
    <t>英洛华</t>
    <phoneticPr fontId="2" type="noConversion"/>
  </si>
  <si>
    <t>000795</t>
    <phoneticPr fontId="2" type="noConversion"/>
  </si>
  <si>
    <t>中化岩土</t>
    <phoneticPr fontId="2" type="noConversion"/>
  </si>
  <si>
    <t>002542</t>
    <phoneticPr fontId="2" type="noConversion"/>
  </si>
  <si>
    <t>中国长城</t>
    <phoneticPr fontId="2" type="noConversion"/>
  </si>
  <si>
    <t>深康佳 A</t>
  </si>
  <si>
    <t>深康佳 A</t>
    <phoneticPr fontId="2" type="noConversion"/>
  </si>
  <si>
    <t>000016</t>
    <phoneticPr fontId="2" type="noConversion"/>
  </si>
  <si>
    <t>华软科技</t>
    <phoneticPr fontId="2" type="noConversion"/>
  </si>
  <si>
    <t>002453</t>
    <phoneticPr fontId="2" type="noConversion"/>
  </si>
  <si>
    <t>000066</t>
    <phoneticPr fontId="2" type="noConversion"/>
  </si>
  <si>
    <t>1派1.395USD</t>
  </si>
  <si>
    <t>1派1.395USD</t>
    <phoneticPr fontId="2" type="noConversion"/>
  </si>
  <si>
    <t>分红</t>
    <phoneticPr fontId="2" type="noConversion"/>
  </si>
  <si>
    <t>分红</t>
    <phoneticPr fontId="2" type="noConversion"/>
  </si>
  <si>
    <t>海大集团</t>
    <phoneticPr fontId="2" type="noConversion"/>
  </si>
  <si>
    <t>002311</t>
    <phoneticPr fontId="2" type="noConversion"/>
  </si>
  <si>
    <t>中证A500ETF</t>
    <phoneticPr fontId="2" type="noConversion"/>
  </si>
  <si>
    <t>159338</t>
    <phoneticPr fontId="2" type="noConversion"/>
  </si>
  <si>
    <t>卖出</t>
    <phoneticPr fontId="2" type="noConversion"/>
  </si>
  <si>
    <t>天汽模</t>
    <phoneticPr fontId="2" type="noConversion"/>
  </si>
  <si>
    <t>002510</t>
    <phoneticPr fontId="2" type="noConversion"/>
  </si>
  <si>
    <t>601727</t>
    <phoneticPr fontId="2" type="noConversion"/>
  </si>
  <si>
    <t>蓝黛科技</t>
    <phoneticPr fontId="2" type="noConversion"/>
  </si>
  <si>
    <t>002765</t>
    <phoneticPr fontId="2" type="noConversion"/>
  </si>
  <si>
    <t>供销大集</t>
  </si>
  <si>
    <t>供销大集</t>
    <phoneticPr fontId="2" type="noConversion"/>
  </si>
  <si>
    <t>000564</t>
    <phoneticPr fontId="2" type="noConversion"/>
  </si>
  <si>
    <t>海立股份</t>
    <phoneticPr fontId="2" type="noConversion"/>
  </si>
  <si>
    <t>600619</t>
    <phoneticPr fontId="2" type="noConversion"/>
  </si>
  <si>
    <t>延华智能</t>
    <phoneticPr fontId="2" type="noConversion"/>
  </si>
  <si>
    <t>002178</t>
    <phoneticPr fontId="2" type="noConversion"/>
  </si>
  <si>
    <t>半导体ETF</t>
  </si>
  <si>
    <t>512480</t>
  </si>
  <si>
    <t>MPNGY</t>
    <phoneticPr fontId="2" type="noConversion"/>
  </si>
  <si>
    <t>美团</t>
    <phoneticPr fontId="2" type="noConversion"/>
  </si>
  <si>
    <t>中科金财</t>
    <phoneticPr fontId="2" type="noConversion"/>
  </si>
  <si>
    <t>002657</t>
    <phoneticPr fontId="2" type="noConversion"/>
  </si>
  <si>
    <t>卖出</t>
    <phoneticPr fontId="2" type="noConversion"/>
  </si>
  <si>
    <t>HK</t>
    <phoneticPr fontId="2" type="noConversion"/>
  </si>
  <si>
    <t>卖出</t>
    <phoneticPr fontId="2" type="noConversion"/>
  </si>
  <si>
    <t>东方智造</t>
    <phoneticPr fontId="2" type="noConversion"/>
  </si>
  <si>
    <t>002175</t>
    <phoneticPr fontId="2" type="noConversion"/>
  </si>
  <si>
    <t>003036</t>
    <phoneticPr fontId="2" type="noConversion"/>
  </si>
  <si>
    <t>泰坦股份</t>
    <phoneticPr fontId="2" type="noConversion"/>
  </si>
  <si>
    <t>002761</t>
    <phoneticPr fontId="2" type="noConversion"/>
  </si>
  <si>
    <t>浙江建投</t>
    <phoneticPr fontId="2" type="noConversion"/>
  </si>
  <si>
    <t>600105</t>
    <phoneticPr fontId="2" type="noConversion"/>
  </si>
  <si>
    <t>永鼎股份</t>
    <phoneticPr fontId="2" type="noConversion"/>
  </si>
  <si>
    <t>武汉凡谷</t>
    <phoneticPr fontId="2" type="noConversion"/>
  </si>
  <si>
    <t>002194</t>
    <phoneticPr fontId="2" type="noConversion"/>
  </si>
  <si>
    <t>利欧股份</t>
    <phoneticPr fontId="2" type="noConversion"/>
  </si>
  <si>
    <t>002131</t>
    <phoneticPr fontId="2" type="noConversion"/>
  </si>
  <si>
    <t>跨境通</t>
    <phoneticPr fontId="2" type="noConversion"/>
  </si>
  <si>
    <t>002640</t>
    <phoneticPr fontId="2" type="noConversion"/>
  </si>
  <si>
    <t>桂发祥</t>
    <phoneticPr fontId="2" type="noConversion"/>
  </si>
  <si>
    <t>002820</t>
    <phoneticPr fontId="2" type="noConversion"/>
  </si>
  <si>
    <t>华胜天成</t>
    <phoneticPr fontId="2" type="noConversion"/>
  </si>
  <si>
    <t>600410</t>
    <phoneticPr fontId="2" type="noConversion"/>
  </si>
  <si>
    <t>日上集团</t>
    <phoneticPr fontId="2" type="noConversion"/>
  </si>
  <si>
    <t>002593</t>
    <phoneticPr fontId="2" type="noConversion"/>
  </si>
  <si>
    <t>青海华鼎</t>
    <phoneticPr fontId="2" type="noConversion"/>
  </si>
  <si>
    <t>600243</t>
    <phoneticPr fontId="2" type="noConversion"/>
  </si>
  <si>
    <t>永安行</t>
    <phoneticPr fontId="2" type="noConversion"/>
  </si>
  <si>
    <t>603776</t>
    <phoneticPr fontId="2" type="noConversion"/>
  </si>
  <si>
    <t>山东矿机</t>
    <phoneticPr fontId="2" type="noConversion"/>
  </si>
  <si>
    <t>002526</t>
    <phoneticPr fontId="2" type="noConversion"/>
  </si>
  <si>
    <t>华丽家族</t>
    <phoneticPr fontId="2" type="noConversion"/>
  </si>
  <si>
    <t>600503</t>
    <phoneticPr fontId="2" type="noConversion"/>
  </si>
  <si>
    <t>天娱数科</t>
    <phoneticPr fontId="2" type="noConversion"/>
  </si>
  <si>
    <t>002354</t>
    <phoneticPr fontId="2" type="noConversion"/>
  </si>
  <si>
    <t>巨轮智能</t>
    <phoneticPr fontId="2" type="noConversion"/>
  </si>
  <si>
    <t>002031</t>
    <phoneticPr fontId="2" type="noConversion"/>
  </si>
  <si>
    <t>一鸣食品</t>
    <phoneticPr fontId="2" type="noConversion"/>
  </si>
  <si>
    <t>605179</t>
    <phoneticPr fontId="2" type="noConversion"/>
  </si>
  <si>
    <t>日发精机</t>
    <phoneticPr fontId="2" type="noConversion"/>
  </si>
  <si>
    <t>002520</t>
    <phoneticPr fontId="2" type="noConversion"/>
  </si>
  <si>
    <t>山子高科</t>
  </si>
  <si>
    <t>山子高科</t>
    <phoneticPr fontId="2" type="noConversion"/>
  </si>
  <si>
    <t>000981</t>
    <phoneticPr fontId="2" type="noConversion"/>
  </si>
  <si>
    <t>华夏幸福</t>
    <phoneticPr fontId="2" type="noConversion"/>
  </si>
  <si>
    <t>600340</t>
    <phoneticPr fontId="2" type="noConversion"/>
  </si>
  <si>
    <t>600567</t>
    <phoneticPr fontId="2" type="noConversion"/>
  </si>
  <si>
    <t>中百集团</t>
    <phoneticPr fontId="2" type="noConversion"/>
  </si>
  <si>
    <t>000759</t>
    <phoneticPr fontId="2" type="noConversion"/>
  </si>
  <si>
    <t>莱菌体育</t>
  </si>
  <si>
    <t>莱菌体育</t>
    <phoneticPr fontId="2" type="noConversion"/>
  </si>
  <si>
    <t>000558</t>
    <phoneticPr fontId="2" type="noConversion"/>
  </si>
  <si>
    <t>三维通信</t>
    <phoneticPr fontId="2" type="noConversion"/>
  </si>
  <si>
    <t>002115</t>
    <phoneticPr fontId="2" type="noConversion"/>
  </si>
  <si>
    <t>开开实业</t>
    <phoneticPr fontId="2" type="noConversion"/>
  </si>
  <si>
    <t>600272</t>
    <phoneticPr fontId="2" type="noConversion"/>
  </si>
  <si>
    <t>利亚德</t>
    <phoneticPr fontId="2" type="noConversion"/>
  </si>
  <si>
    <t>300296</t>
    <phoneticPr fontId="2" type="noConversion"/>
  </si>
  <si>
    <t>瑞斯康达</t>
    <phoneticPr fontId="2" type="noConversion"/>
  </si>
  <si>
    <t>603803</t>
    <phoneticPr fontId="2" type="noConversion"/>
  </si>
  <si>
    <t>克劳斯</t>
    <phoneticPr fontId="2" type="noConversion"/>
  </si>
  <si>
    <t>600579</t>
    <phoneticPr fontId="2" type="noConversion"/>
  </si>
  <si>
    <t>applovin corporation</t>
    <phoneticPr fontId="2" type="noConversion"/>
  </si>
  <si>
    <t>APP</t>
    <phoneticPr fontId="2" type="noConversion"/>
  </si>
  <si>
    <t>哈森股份</t>
    <phoneticPr fontId="2" type="noConversion"/>
  </si>
  <si>
    <t>603958</t>
    <phoneticPr fontId="2" type="noConversion"/>
  </si>
  <si>
    <t>泰豪科技</t>
    <phoneticPr fontId="2" type="noConversion"/>
  </si>
  <si>
    <t>600590</t>
    <phoneticPr fontId="2" type="noConversion"/>
  </si>
  <si>
    <t>兆日科技</t>
    <phoneticPr fontId="2" type="noConversion"/>
  </si>
  <si>
    <t>300333</t>
    <phoneticPr fontId="2" type="noConversion"/>
  </si>
  <si>
    <t>神剑股份</t>
    <phoneticPr fontId="2" type="noConversion"/>
  </si>
  <si>
    <t>002361</t>
    <phoneticPr fontId="2" type="noConversion"/>
  </si>
  <si>
    <t>润软科技</t>
  </si>
  <si>
    <t>润软科技</t>
    <phoneticPr fontId="2" type="noConversion"/>
  </si>
  <si>
    <t>300493</t>
    <phoneticPr fontId="2" type="noConversion"/>
  </si>
  <si>
    <t>南京公用</t>
    <phoneticPr fontId="2" type="noConversion"/>
  </si>
  <si>
    <t>000421</t>
    <phoneticPr fontId="2" type="noConversion"/>
  </si>
  <si>
    <t>中国核电</t>
    <phoneticPr fontId="2" type="noConversion"/>
  </si>
  <si>
    <t>601985</t>
    <phoneticPr fontId="2" type="noConversion"/>
  </si>
  <si>
    <t>摩根士丹利</t>
    <phoneticPr fontId="2" type="noConversion"/>
  </si>
  <si>
    <t>MS</t>
    <phoneticPr fontId="2" type="noConversion"/>
  </si>
  <si>
    <t>新矩网络</t>
  </si>
  <si>
    <t>新矩网络</t>
    <phoneticPr fontId="2" type="noConversion"/>
  </si>
  <si>
    <t>605398</t>
    <phoneticPr fontId="2" type="noConversion"/>
  </si>
  <si>
    <t>垒知集团</t>
    <phoneticPr fontId="2" type="noConversion"/>
  </si>
  <si>
    <t>002398</t>
    <phoneticPr fontId="2" type="noConversion"/>
  </si>
  <si>
    <t>每日互动</t>
    <phoneticPr fontId="2" type="noConversion"/>
  </si>
  <si>
    <t>300766</t>
    <phoneticPr fontId="2" type="noConversion"/>
  </si>
  <si>
    <t>光线传媒</t>
    <phoneticPr fontId="2" type="noConversion"/>
  </si>
  <si>
    <t>300251</t>
    <phoneticPr fontId="2" type="noConversion"/>
  </si>
  <si>
    <t>Tempus Ai</t>
    <phoneticPr fontId="2" type="noConversion"/>
  </si>
  <si>
    <t>TEM</t>
    <phoneticPr fontId="2" type="noConversion"/>
  </si>
  <si>
    <t>002881</t>
    <phoneticPr fontId="2" type="noConversion"/>
  </si>
  <si>
    <t>000818</t>
    <phoneticPr fontId="2" type="noConversion"/>
  </si>
  <si>
    <t>600126</t>
    <phoneticPr fontId="2" type="noConversion"/>
  </si>
  <si>
    <t>002691</t>
    <phoneticPr fontId="2" type="noConversion"/>
  </si>
  <si>
    <t>002123</t>
    <phoneticPr fontId="2" type="noConversion"/>
  </si>
  <si>
    <t>莲花控股</t>
  </si>
  <si>
    <t>600186</t>
    <phoneticPr fontId="2" type="noConversion"/>
  </si>
  <si>
    <t>1派1.335USD</t>
  </si>
  <si>
    <t>1派1.335USD</t>
    <phoneticPr fontId="2" type="noConversion"/>
  </si>
  <si>
    <t>飞利信</t>
    <phoneticPr fontId="2" type="noConversion"/>
  </si>
  <si>
    <t>300287</t>
    <phoneticPr fontId="2" type="noConversion"/>
  </si>
  <si>
    <t>南威软件</t>
    <phoneticPr fontId="2" type="noConversion"/>
  </si>
  <si>
    <t>603636</t>
    <phoneticPr fontId="2" type="noConversion"/>
  </si>
  <si>
    <t>威派格</t>
    <phoneticPr fontId="2" type="noConversion"/>
  </si>
  <si>
    <t>603956</t>
    <phoneticPr fontId="2" type="noConversion"/>
  </si>
  <si>
    <t>拓维信息</t>
    <phoneticPr fontId="2" type="noConversion"/>
  </si>
  <si>
    <t>002261</t>
    <phoneticPr fontId="2" type="noConversion"/>
  </si>
  <si>
    <t>神州数码</t>
    <phoneticPr fontId="2" type="noConversion"/>
  </si>
  <si>
    <t>000034</t>
    <phoneticPr fontId="2" type="noConversion"/>
  </si>
  <si>
    <t>因立夫</t>
  </si>
  <si>
    <t>因立夫</t>
    <phoneticPr fontId="2" type="noConversion"/>
  </si>
  <si>
    <t>INL</t>
  </si>
  <si>
    <t>INL</t>
    <phoneticPr fontId="2" type="noConversion"/>
  </si>
  <si>
    <t>688225</t>
    <phoneticPr fontId="2" type="noConversion"/>
  </si>
  <si>
    <t>亚信安全</t>
    <phoneticPr fontId="2" type="noConversion"/>
  </si>
  <si>
    <t>Palantir Technologies</t>
    <phoneticPr fontId="2" type="noConversion"/>
  </si>
  <si>
    <t>PLTR</t>
    <phoneticPr fontId="2" type="noConversion"/>
  </si>
  <si>
    <t>新思科技</t>
  </si>
  <si>
    <t>新思科技</t>
    <phoneticPr fontId="2" type="noConversion"/>
  </si>
  <si>
    <t>SNPS</t>
  </si>
  <si>
    <t>SNPS</t>
    <phoneticPr fontId="2" type="noConversion"/>
  </si>
  <si>
    <t>SQQQ</t>
    <phoneticPr fontId="2" type="noConversion"/>
  </si>
  <si>
    <t>纳斯达克100三倍做空</t>
    <phoneticPr fontId="2" type="noConversion"/>
  </si>
  <si>
    <t>友邦保险</t>
    <phoneticPr fontId="2" type="noConversion"/>
  </si>
  <si>
    <t>01299</t>
    <phoneticPr fontId="2" type="noConversion"/>
  </si>
  <si>
    <t>香港交易所</t>
    <phoneticPr fontId="2" type="noConversion"/>
  </si>
  <si>
    <t>00388</t>
    <phoneticPr fontId="2" type="noConversion"/>
  </si>
  <si>
    <t>包钢股份</t>
    <phoneticPr fontId="2" type="noConversion"/>
  </si>
  <si>
    <t>600010</t>
    <phoneticPr fontId="2" type="noConversion"/>
  </si>
  <si>
    <t>易华录</t>
    <phoneticPr fontId="2" type="noConversion"/>
  </si>
  <si>
    <t>300212</t>
    <phoneticPr fontId="2" type="noConversion"/>
  </si>
  <si>
    <t>IBM</t>
    <phoneticPr fontId="2" type="noConversion"/>
  </si>
  <si>
    <t>000799</t>
    <phoneticPr fontId="2" type="noConversion"/>
  </si>
  <si>
    <t>酒鬼酒</t>
    <phoneticPr fontId="2" type="noConversion"/>
  </si>
  <si>
    <t>巨力索具</t>
    <phoneticPr fontId="2" type="noConversion"/>
  </si>
  <si>
    <t>002342</t>
    <phoneticPr fontId="2" type="noConversion"/>
  </si>
  <si>
    <t>明牌珠宝</t>
    <phoneticPr fontId="2" type="noConversion"/>
  </si>
  <si>
    <t>002574</t>
    <phoneticPr fontId="2" type="noConversion"/>
  </si>
  <si>
    <t>奇精机械</t>
    <phoneticPr fontId="2" type="noConversion"/>
  </si>
  <si>
    <t>603677</t>
    <phoneticPr fontId="2" type="noConversion"/>
  </si>
  <si>
    <t>ST东时</t>
  </si>
  <si>
    <t>ST东时</t>
    <phoneticPr fontId="2" type="noConversion"/>
  </si>
  <si>
    <t>603377</t>
    <phoneticPr fontId="2" type="noConversion"/>
  </si>
  <si>
    <t>国脉科技</t>
    <phoneticPr fontId="2" type="noConversion"/>
  </si>
  <si>
    <t>002093</t>
    <phoneticPr fontId="2" type="noConversion"/>
  </si>
  <si>
    <t>海兰信</t>
    <phoneticPr fontId="2" type="noConversion"/>
  </si>
  <si>
    <t>300065</t>
    <phoneticPr fontId="2" type="noConversion"/>
  </si>
  <si>
    <t>Robinhood Market</t>
  </si>
  <si>
    <t>Robinhood Market</t>
    <phoneticPr fontId="2" type="noConversion"/>
  </si>
  <si>
    <t>HOOD</t>
  </si>
  <si>
    <t>HOOD</t>
    <phoneticPr fontId="2" type="noConversion"/>
  </si>
  <si>
    <t>振华重工</t>
    <phoneticPr fontId="2" type="noConversion"/>
  </si>
  <si>
    <t>600320</t>
    <phoneticPr fontId="2" type="noConversion"/>
  </si>
  <si>
    <t>赛福天</t>
    <phoneticPr fontId="2" type="noConversion"/>
  </si>
  <si>
    <t>603028</t>
    <phoneticPr fontId="2" type="noConversion"/>
  </si>
  <si>
    <t>大连重工</t>
    <phoneticPr fontId="2" type="noConversion"/>
  </si>
  <si>
    <t>002204</t>
    <phoneticPr fontId="2" type="noConversion"/>
  </si>
  <si>
    <t>亚星锚链</t>
    <phoneticPr fontId="2" type="noConversion"/>
  </si>
  <si>
    <t>601890</t>
    <phoneticPr fontId="2" type="noConversion"/>
  </si>
  <si>
    <t>开创国际</t>
    <phoneticPr fontId="2" type="noConversion"/>
  </si>
  <si>
    <t>600097</t>
    <phoneticPr fontId="2" type="noConversion"/>
  </si>
  <si>
    <t>东易日盛</t>
    <phoneticPr fontId="2" type="noConversion"/>
  </si>
  <si>
    <t>002713</t>
    <phoneticPr fontId="2" type="noConversion"/>
  </si>
  <si>
    <t>蜂助手</t>
    <phoneticPr fontId="2" type="noConversion"/>
  </si>
  <si>
    <t>301382</t>
    <phoneticPr fontId="2" type="noConversion"/>
  </si>
  <si>
    <t>PSQ</t>
    <phoneticPr fontId="2" type="noConversion"/>
  </si>
  <si>
    <t>纳斯达克100指数做空</t>
    <phoneticPr fontId="2" type="noConversion"/>
  </si>
  <si>
    <t>applovin corporation</t>
  </si>
  <si>
    <t>APP</t>
  </si>
  <si>
    <t>tesla2倍做多ETF</t>
  </si>
  <si>
    <t>tesla2倍做多ETF</t>
    <phoneticPr fontId="2" type="noConversion"/>
  </si>
  <si>
    <t>TSLL</t>
  </si>
  <si>
    <t>TSLL</t>
    <phoneticPr fontId="2" type="noConversion"/>
  </si>
  <si>
    <t>纳斯达克100三倍做空</t>
  </si>
  <si>
    <t>SQQQ</t>
  </si>
  <si>
    <t>丰田工业ADR</t>
  </si>
  <si>
    <t>丰田工业ADR</t>
    <phoneticPr fontId="2" type="noConversion"/>
  </si>
  <si>
    <t>TYIDY</t>
  </si>
  <si>
    <t>TYIDY</t>
    <phoneticPr fontId="2" type="noConversion"/>
  </si>
  <si>
    <t>605555</t>
    <phoneticPr fontId="2" type="noConversion"/>
  </si>
  <si>
    <t>德昌股份</t>
    <phoneticPr fontId="2" type="noConversion"/>
  </si>
  <si>
    <t>ST宇顺</t>
    <phoneticPr fontId="2" type="noConversion"/>
  </si>
  <si>
    <t>麒盛科技</t>
    <phoneticPr fontId="2" type="noConversion"/>
  </si>
  <si>
    <t>利君股份</t>
    <phoneticPr fontId="2" type="noConversion"/>
  </si>
  <si>
    <t>成飞集成</t>
    <phoneticPr fontId="2" type="noConversion"/>
  </si>
  <si>
    <t>渝三峡A</t>
  </si>
  <si>
    <t>渝三峡A</t>
    <phoneticPr fontId="2" type="noConversion"/>
  </si>
  <si>
    <t>002289</t>
    <phoneticPr fontId="2" type="noConversion"/>
  </si>
  <si>
    <t>603610</t>
    <phoneticPr fontId="2" type="noConversion"/>
  </si>
  <si>
    <t>002651</t>
    <phoneticPr fontId="2" type="noConversion"/>
  </si>
  <si>
    <t>002190</t>
    <phoneticPr fontId="2" type="noConversion"/>
  </si>
  <si>
    <t>000565</t>
    <phoneticPr fontId="2" type="noConversion"/>
  </si>
  <si>
    <t>万安科技</t>
    <phoneticPr fontId="2" type="noConversion"/>
  </si>
  <si>
    <t>集泰股份</t>
    <phoneticPr fontId="2" type="noConversion"/>
  </si>
  <si>
    <t>通达股份</t>
    <phoneticPr fontId="2" type="noConversion"/>
  </si>
  <si>
    <t>丽人丽妆</t>
    <phoneticPr fontId="2" type="noConversion"/>
  </si>
  <si>
    <t>宁波海运</t>
    <phoneticPr fontId="2" type="noConversion"/>
  </si>
  <si>
    <t>南京港</t>
  </si>
  <si>
    <t>南京港</t>
    <phoneticPr fontId="2" type="noConversion"/>
  </si>
  <si>
    <t>红墙股份</t>
    <phoneticPr fontId="2" type="noConversion"/>
  </si>
  <si>
    <t>002590</t>
    <phoneticPr fontId="2" type="noConversion"/>
  </si>
  <si>
    <t>002909</t>
    <phoneticPr fontId="2" type="noConversion"/>
  </si>
  <si>
    <t>002560</t>
    <phoneticPr fontId="2" type="noConversion"/>
  </si>
  <si>
    <t>605136</t>
    <phoneticPr fontId="2" type="noConversion"/>
  </si>
  <si>
    <t>600798</t>
    <phoneticPr fontId="2" type="noConversion"/>
  </si>
  <si>
    <t>002040</t>
    <phoneticPr fontId="2" type="noConversion"/>
  </si>
  <si>
    <t>002809</t>
    <phoneticPr fontId="2" type="noConversion"/>
  </si>
  <si>
    <t>美团</t>
  </si>
  <si>
    <t>MPNGY</t>
  </si>
  <si>
    <t>御银股份</t>
    <phoneticPr fontId="2" type="noConversion"/>
  </si>
  <si>
    <t>002177</t>
    <phoneticPr fontId="2" type="noConversion"/>
  </si>
  <si>
    <t>002907</t>
    <phoneticPr fontId="2" type="noConversion"/>
  </si>
  <si>
    <t>002639</t>
    <phoneticPr fontId="2" type="noConversion"/>
  </si>
  <si>
    <t>600468</t>
    <phoneticPr fontId="2" type="noConversion"/>
  </si>
  <si>
    <t>603011</t>
    <phoneticPr fontId="2" type="noConversion"/>
  </si>
  <si>
    <t>ST联合</t>
  </si>
  <si>
    <t>ST联合</t>
    <phoneticPr fontId="2" type="noConversion"/>
  </si>
  <si>
    <t>600358</t>
    <phoneticPr fontId="2" type="noConversion"/>
  </si>
  <si>
    <t>300149</t>
    <phoneticPr fontId="2" type="noConversion"/>
  </si>
  <si>
    <t>康方生物</t>
  </si>
  <si>
    <t>康方生物</t>
    <phoneticPr fontId="2" type="noConversion"/>
  </si>
  <si>
    <t>09926</t>
  </si>
  <si>
    <t>09926</t>
    <phoneticPr fontId="2" type="noConversion"/>
  </si>
  <si>
    <t>中电鑫龙</t>
  </si>
  <si>
    <t>中电鑫龙</t>
    <phoneticPr fontId="2" type="noConversion"/>
  </si>
  <si>
    <t>002298</t>
    <phoneticPr fontId="2" type="noConversion"/>
  </si>
  <si>
    <t>易明医药</t>
    <phoneticPr fontId="2" type="noConversion"/>
  </si>
  <si>
    <t>002826</t>
    <phoneticPr fontId="2" type="noConversion"/>
  </si>
  <si>
    <t>永悦科技</t>
    <phoneticPr fontId="2" type="noConversion"/>
  </si>
  <si>
    <t>CRCL</t>
  </si>
  <si>
    <t>CRCL</t>
    <phoneticPr fontId="2" type="noConversion"/>
  </si>
  <si>
    <t>Circle Internet Group.Inc</t>
  </si>
  <si>
    <t>Circle Internet Group.Inc</t>
    <phoneticPr fontId="2" type="noConversion"/>
  </si>
  <si>
    <t>01033</t>
  </si>
  <si>
    <t>01033</t>
    <phoneticPr fontId="2" type="noConversion"/>
  </si>
  <si>
    <t>HUSA</t>
    <phoneticPr fontId="2" type="noConversion"/>
  </si>
  <si>
    <t>休斯敦能源</t>
    <phoneticPr fontId="2" type="noConversion"/>
  </si>
  <si>
    <t>准油股份</t>
    <phoneticPr fontId="2" type="noConversion"/>
  </si>
  <si>
    <t>002207</t>
    <phoneticPr fontId="2" type="noConversion"/>
  </si>
  <si>
    <t>华阳新材</t>
    <phoneticPr fontId="2" type="noConversion"/>
  </si>
  <si>
    <t>600281</t>
    <phoneticPr fontId="2" type="noConversion"/>
  </si>
  <si>
    <t>中金辐照</t>
    <phoneticPr fontId="2" type="noConversion"/>
  </si>
  <si>
    <t>300962</t>
    <phoneticPr fontId="2" type="noConversion"/>
  </si>
  <si>
    <t>恒宝股份</t>
    <phoneticPr fontId="2" type="noConversion"/>
  </si>
  <si>
    <t>002104</t>
    <phoneticPr fontId="2" type="noConversion"/>
  </si>
  <si>
    <t>萃华珠宝</t>
    <phoneticPr fontId="2" type="noConversion"/>
  </si>
  <si>
    <t>002731</t>
    <phoneticPr fontId="2" type="noConversion"/>
  </si>
  <si>
    <t>中石化油服</t>
  </si>
  <si>
    <t>中石化油服</t>
    <phoneticPr fontId="2" type="noConversion"/>
  </si>
  <si>
    <t>ST金比</t>
  </si>
  <si>
    <t>ST金比</t>
    <phoneticPr fontId="2" type="noConversion"/>
  </si>
  <si>
    <t>002762</t>
    <phoneticPr fontId="2" type="noConversion"/>
  </si>
  <si>
    <t>行权时间</t>
    <phoneticPr fontId="2" type="noConversion"/>
  </si>
  <si>
    <t>留空</t>
    <phoneticPr fontId="2" type="noConversion"/>
  </si>
  <si>
    <t>1派0.21USD</t>
  </si>
  <si>
    <t>1派0.21USD</t>
    <phoneticPr fontId="2" type="noConversion"/>
  </si>
  <si>
    <t xml:space="preserve">分红 </t>
  </si>
  <si>
    <t>1派0.01USD</t>
  </si>
  <si>
    <t>1派0.01USD</t>
    <phoneticPr fontId="2" type="noConversion"/>
  </si>
  <si>
    <t>1派0.525USD</t>
  </si>
  <si>
    <t>1派0.525USD</t>
    <phoneticPr fontId="2" type="noConversion"/>
  </si>
  <si>
    <t>1派0.594USD</t>
  </si>
  <si>
    <t>1派0.594USD</t>
    <phoneticPr fontId="2" type="noConversion"/>
  </si>
  <si>
    <t>1派0.59USD</t>
    <phoneticPr fontId="2" type="noConversion"/>
  </si>
  <si>
    <t>1派0.26USD</t>
    <phoneticPr fontId="2" type="noConversion"/>
  </si>
  <si>
    <t>1派1.777USD</t>
    <phoneticPr fontId="2" type="noConversion"/>
  </si>
  <si>
    <t>1派1.3USD</t>
    <phoneticPr fontId="2" type="noConversion"/>
  </si>
  <si>
    <t>1派1.98USD</t>
    <phoneticPr fontId="2" type="noConversion"/>
  </si>
  <si>
    <t>1派0.43USD</t>
    <phoneticPr fontId="2" type="noConversion"/>
  </si>
  <si>
    <t>2024至2025年度</t>
    <phoneticPr fontId="2" type="noConversion"/>
  </si>
  <si>
    <t>6月</t>
    <phoneticPr fontId="2" type="noConversion"/>
  </si>
  <si>
    <t>年度增益</t>
    <phoneticPr fontId="2" type="noConversion"/>
  </si>
  <si>
    <t>增长率</t>
    <phoneticPr fontId="2" type="noConversion"/>
  </si>
  <si>
    <t>Palantir Technologies</t>
  </si>
  <si>
    <t>特斯拉-期权</t>
  </si>
  <si>
    <t>特斯拉-期权</t>
    <phoneticPr fontId="2" type="noConversion"/>
  </si>
  <si>
    <t>TSLA-C315-2025-10-17</t>
  </si>
  <si>
    <t>TSLA-C315-2025-10-17</t>
    <phoneticPr fontId="2" type="noConversion"/>
  </si>
  <si>
    <t>英伟达-期权</t>
  </si>
  <si>
    <t>英伟达-期权</t>
    <phoneticPr fontId="2" type="noConversion"/>
  </si>
  <si>
    <t>NVDA-C155-2025-10-17</t>
  </si>
  <si>
    <t>NVDA-C155-2025-10-17</t>
    <phoneticPr fontId="2" type="noConversion"/>
  </si>
  <si>
    <t>脸书-期权</t>
  </si>
  <si>
    <t>脸书-期权</t>
    <phoneticPr fontId="2" type="noConversion"/>
  </si>
  <si>
    <t>META-C715-2025-10-17</t>
  </si>
  <si>
    <t>META-C715-2025-10-17</t>
    <phoneticPr fontId="2" type="noConversion"/>
  </si>
  <si>
    <t>台积电-期权</t>
  </si>
  <si>
    <t>台积电-期权</t>
    <phoneticPr fontId="2" type="noConversion"/>
  </si>
  <si>
    <t>TSM-C230-2025-10-17</t>
  </si>
  <si>
    <t>TSM-C230-2025-10-17</t>
    <phoneticPr fontId="2" type="noConversion"/>
  </si>
  <si>
    <t>博通-期权</t>
  </si>
  <si>
    <t>AVGO-C270-2025-10-17</t>
  </si>
  <si>
    <t>AVGO-C270-2025-10-17</t>
    <phoneticPr fontId="2" type="noConversion"/>
  </si>
  <si>
    <t>纳指科技ETF</t>
    <phoneticPr fontId="2" type="noConversion"/>
  </si>
  <si>
    <t>标记</t>
    <phoneticPr fontId="2" type="noConversion"/>
  </si>
  <si>
    <t>标记2</t>
    <phoneticPr fontId="2" type="noConversion"/>
  </si>
  <si>
    <t>当前价格</t>
    <phoneticPr fontId="2" type="noConversion"/>
  </si>
  <si>
    <t>sharplink gaming</t>
  </si>
  <si>
    <t>SBET</t>
  </si>
  <si>
    <t>中远海控</t>
    <phoneticPr fontId="2" type="noConversion"/>
  </si>
  <si>
    <t>601919</t>
    <phoneticPr fontId="2" type="noConversion"/>
  </si>
  <si>
    <t>中国宏桥</t>
  </si>
  <si>
    <t>中国宏桥</t>
    <phoneticPr fontId="2" type="noConversion"/>
  </si>
  <si>
    <t>01378</t>
  </si>
  <si>
    <t>01378</t>
    <phoneticPr fontId="2" type="noConversion"/>
  </si>
  <si>
    <t>海天国际</t>
  </si>
  <si>
    <t>海天国际</t>
    <phoneticPr fontId="2" type="noConversion"/>
  </si>
  <si>
    <t>01882</t>
  </si>
  <si>
    <t>01882</t>
    <phoneticPr fontId="2" type="noConversion"/>
  </si>
  <si>
    <t>中国联通</t>
    <phoneticPr fontId="2" type="noConversion"/>
  </si>
  <si>
    <t>00762</t>
  </si>
  <si>
    <t>00762</t>
    <phoneticPr fontId="2" type="noConversion"/>
  </si>
  <si>
    <t>超微电脑-期权</t>
  </si>
  <si>
    <t>超微电脑-期权</t>
    <phoneticPr fontId="2" type="noConversion"/>
  </si>
  <si>
    <t>SMCI-C50-2025-11-21</t>
  </si>
  <si>
    <t>SMCI-C50-2025-11-21</t>
    <phoneticPr fontId="2" type="noConversion"/>
  </si>
  <si>
    <t>谷歌C-期权</t>
  </si>
  <si>
    <t>谷歌C-期权</t>
    <phoneticPr fontId="2" type="noConversion"/>
  </si>
  <si>
    <t>GOOG-C185-2025-10-17</t>
  </si>
  <si>
    <t>GOOG-C185-2025-10-17</t>
    <phoneticPr fontId="2" type="noConversion"/>
  </si>
  <si>
    <t>阿斯麦-期权</t>
  </si>
  <si>
    <t>阿斯麦-期权</t>
    <phoneticPr fontId="2" type="noConversion"/>
  </si>
  <si>
    <t>ASML-C730-2025-10-17</t>
  </si>
  <si>
    <t>ASML-C730-2025-10-17</t>
    <phoneticPr fontId="2" type="noConversion"/>
  </si>
  <si>
    <t>亚马逊-期权</t>
  </si>
  <si>
    <t>亚马逊-期权</t>
    <phoneticPr fontId="2" type="noConversion"/>
  </si>
  <si>
    <t>AMZN-C225-2025-10-17</t>
  </si>
  <si>
    <t>AMZN-C225-2025-10-17</t>
    <phoneticPr fontId="2" type="noConversion"/>
  </si>
  <si>
    <t>爱芬奇-期权</t>
  </si>
  <si>
    <t>爱芬奇-期权</t>
    <phoneticPr fontId="2" type="noConversion"/>
  </si>
  <si>
    <t>ANF-C90-2025-11-21</t>
  </si>
  <si>
    <t>ANF-C90-2025-11-21</t>
    <phoneticPr fontId="2" type="noConversion"/>
  </si>
  <si>
    <t>多邻国</t>
  </si>
  <si>
    <t>多邻国</t>
    <phoneticPr fontId="2" type="noConversion"/>
  </si>
  <si>
    <t>DUOL</t>
  </si>
  <si>
    <t>DUOL</t>
    <phoneticPr fontId="2" type="noConversion"/>
  </si>
  <si>
    <t>京东集团SW</t>
    <phoneticPr fontId="2" type="noConversion"/>
  </si>
  <si>
    <t>德州仪器</t>
  </si>
  <si>
    <t>TXN</t>
  </si>
  <si>
    <t>药明生物</t>
  </si>
  <si>
    <t>药明生物</t>
    <phoneticPr fontId="2" type="noConversion"/>
  </si>
  <si>
    <t>02269</t>
  </si>
  <si>
    <t>02269</t>
    <phoneticPr fontId="2" type="noConversion"/>
  </si>
  <si>
    <t>恒大科技</t>
  </si>
  <si>
    <t>恒大科技</t>
    <phoneticPr fontId="2" type="noConversion"/>
  </si>
  <si>
    <t>600288</t>
    <phoneticPr fontId="2" type="noConversion"/>
  </si>
  <si>
    <t>003007</t>
    <phoneticPr fontId="2" type="noConversion"/>
  </si>
  <si>
    <t>直真科技</t>
    <phoneticPr fontId="2" type="noConversion"/>
  </si>
  <si>
    <t>阿石创</t>
    <phoneticPr fontId="2" type="noConversion"/>
  </si>
  <si>
    <t>300706</t>
    <phoneticPr fontId="2" type="noConversion"/>
  </si>
  <si>
    <t>汉王科技</t>
    <phoneticPr fontId="2" type="noConversion"/>
  </si>
  <si>
    <t>002362</t>
    <phoneticPr fontId="2" type="noConversion"/>
  </si>
  <si>
    <t>TSLA-C300-2025-12-19</t>
  </si>
  <si>
    <t>中宠股份</t>
    <phoneticPr fontId="2" type="noConversion"/>
  </si>
  <si>
    <t>002891</t>
    <phoneticPr fontId="2" type="noConversion"/>
  </si>
  <si>
    <t>机器人ETF</t>
    <phoneticPr fontId="2" type="noConversion"/>
  </si>
  <si>
    <t>159770</t>
    <phoneticPr fontId="2" type="noConversion"/>
  </si>
  <si>
    <t>礼来-期权</t>
  </si>
  <si>
    <t>LLY-C620-2025-11-21</t>
  </si>
  <si>
    <t>露露乐蒙-期权</t>
  </si>
  <si>
    <t>LULU-C190-2025-11-21</t>
  </si>
  <si>
    <t>10派39.74</t>
    <phoneticPr fontId="2" type="noConversion"/>
  </si>
  <si>
    <t>赠股</t>
    <phoneticPr fontId="2" type="noConversion"/>
  </si>
  <si>
    <t>10送8转增12</t>
    <phoneticPr fontId="2" type="noConversion"/>
  </si>
  <si>
    <t>送增</t>
    <phoneticPr fontId="2" type="noConversion"/>
  </si>
  <si>
    <t>NBIS</t>
  </si>
  <si>
    <t>Nebius Group N.V.</t>
  </si>
  <si>
    <t>联合健康</t>
  </si>
  <si>
    <t>联合健康</t>
    <phoneticPr fontId="2" type="noConversion"/>
  </si>
  <si>
    <t>UNH</t>
  </si>
  <si>
    <t>UNH</t>
    <phoneticPr fontId="2" type="noConversion"/>
  </si>
  <si>
    <t>Circle Internet Group.Inc.</t>
    <phoneticPr fontId="2" type="noConversion"/>
  </si>
  <si>
    <t>诺和诺德-期权</t>
  </si>
  <si>
    <t>NVO-C50-2025-11-21</t>
  </si>
  <si>
    <t>NVDA-P180-2025-11-21</t>
  </si>
  <si>
    <t>TSM-P230-2025-11-21</t>
  </si>
  <si>
    <t>Palantir Technologies-期权</t>
  </si>
  <si>
    <t>PLTR-P175-2025-11-21</t>
  </si>
  <si>
    <t>AVGO-P300-2025-11-21</t>
  </si>
  <si>
    <t>思科</t>
  </si>
  <si>
    <t>CSCO</t>
  </si>
  <si>
    <t>剔除异常</t>
    <phoneticPr fontId="2" type="noConversion"/>
  </si>
  <si>
    <t>ASML-P750-2025-11-21</t>
  </si>
  <si>
    <t>META-P750-2025-11-21</t>
  </si>
  <si>
    <t>APP-P440-2025-11-21</t>
  </si>
  <si>
    <t>applovin corporation-期权</t>
  </si>
  <si>
    <t>AMD-P165-2025-11-21</t>
  </si>
  <si>
    <t>美国超微公司-期权</t>
  </si>
  <si>
    <t>Bitmine Immersion Technologies.Inc</t>
  </si>
  <si>
    <t>BMNR</t>
  </si>
  <si>
    <t>而和泰</t>
  </si>
  <si>
    <t>而和泰</t>
    <phoneticPr fontId="2" type="noConversion"/>
  </si>
  <si>
    <t>002402</t>
    <phoneticPr fontId="2" type="noConversion"/>
  </si>
  <si>
    <t>翰宇药业</t>
    <phoneticPr fontId="2" type="noConversion"/>
  </si>
  <si>
    <t>300199</t>
    <phoneticPr fontId="2" type="noConversion"/>
  </si>
  <si>
    <t>华光环能</t>
    <phoneticPr fontId="2" type="noConversion"/>
  </si>
  <si>
    <t>600475</t>
    <phoneticPr fontId="2" type="noConversion"/>
  </si>
  <si>
    <t>中油资本</t>
    <phoneticPr fontId="2" type="noConversion"/>
  </si>
  <si>
    <t>000617</t>
    <phoneticPr fontId="2" type="noConversion"/>
  </si>
  <si>
    <t>昆仑万维</t>
    <phoneticPr fontId="2" type="noConversion"/>
  </si>
  <si>
    <t>300418</t>
    <phoneticPr fontId="2" type="noConversion"/>
  </si>
  <si>
    <t>金田股份</t>
    <phoneticPr fontId="2" type="noConversion"/>
  </si>
  <si>
    <t>601609</t>
    <phoneticPr fontId="2" type="noConversion"/>
  </si>
  <si>
    <t>三川智慧</t>
    <phoneticPr fontId="2" type="noConversion"/>
  </si>
  <si>
    <t>300066</t>
    <phoneticPr fontId="2" type="noConversion"/>
  </si>
  <si>
    <t>Arista Networks-期权</t>
  </si>
  <si>
    <t>ANET-P135-2025-12-19</t>
  </si>
  <si>
    <t>APP-P480-2025-12-19</t>
  </si>
  <si>
    <t>PLTR-P155-2025-12-19</t>
  </si>
  <si>
    <t>Him&amp;Hers Health.Inc</t>
    <phoneticPr fontId="2" type="noConversion"/>
  </si>
  <si>
    <t>HIMS</t>
    <phoneticPr fontId="2" type="noConversion"/>
  </si>
  <si>
    <t>谷歌-C</t>
    <phoneticPr fontId="2" type="noConversion"/>
  </si>
  <si>
    <t>GOOG</t>
    <phoneticPr fontId="2" type="noConversion"/>
  </si>
  <si>
    <t>Sofi Technogogies.Inc</t>
    <phoneticPr fontId="2" type="noConversion"/>
  </si>
  <si>
    <t>SOFI</t>
    <phoneticPr fontId="2" type="noConversion"/>
  </si>
  <si>
    <t>先导智能</t>
    <phoneticPr fontId="2" type="noConversion"/>
  </si>
  <si>
    <t>300450</t>
    <phoneticPr fontId="2" type="noConversion"/>
  </si>
  <si>
    <t>国轩高科</t>
    <phoneticPr fontId="2" type="noConversion"/>
  </si>
  <si>
    <t>002074</t>
    <phoneticPr fontId="2" type="noConversion"/>
  </si>
  <si>
    <t>兴森科技</t>
    <phoneticPr fontId="2" type="noConversion"/>
  </si>
  <si>
    <t>002436</t>
    <phoneticPr fontId="2" type="noConversion"/>
  </si>
  <si>
    <t>长城军工</t>
    <phoneticPr fontId="2" type="noConversion"/>
  </si>
  <si>
    <t>601606</t>
    <phoneticPr fontId="2" type="noConversion"/>
  </si>
  <si>
    <t>锡业股份</t>
    <phoneticPr fontId="2" type="noConversion"/>
  </si>
  <si>
    <t>000960</t>
    <phoneticPr fontId="2" type="noConversion"/>
  </si>
  <si>
    <t>ARM-P140-2026-1-16</t>
  </si>
  <si>
    <t>DUOL-P270-2026-1-16</t>
  </si>
  <si>
    <t>DELL-P125-2026-1-16</t>
  </si>
  <si>
    <t>SNOW-P230-2026-1-16</t>
  </si>
  <si>
    <t>CRWD-P420-2026-1-16</t>
  </si>
  <si>
    <t>Arm Holdings-期权</t>
  </si>
  <si>
    <t>戴尔-期权</t>
  </si>
  <si>
    <t>多邻国-期权</t>
  </si>
  <si>
    <t>Snowflake-期权</t>
  </si>
  <si>
    <t>CrowdStrike-期权</t>
  </si>
  <si>
    <t>Bullish</t>
  </si>
  <si>
    <t>BLSH</t>
    <phoneticPr fontId="2" type="noConversion"/>
  </si>
  <si>
    <t>Rocket Lab Corporation</t>
  </si>
  <si>
    <t>Rocket Lab Corporation</t>
    <phoneticPr fontId="2" type="noConversion"/>
  </si>
  <si>
    <t>RKLB</t>
  </si>
  <si>
    <t>RKLB</t>
    <phoneticPr fontId="2" type="noConversion"/>
  </si>
  <si>
    <t>纪小林</t>
    <phoneticPr fontId="2" type="noConversion"/>
  </si>
  <si>
    <t>操盘：纪小林</t>
    <phoneticPr fontId="2" type="noConversion"/>
  </si>
  <si>
    <t>寒武纪-U</t>
    <phoneticPr fontId="2" type="noConversion"/>
  </si>
  <si>
    <t>688256</t>
    <phoneticPr fontId="2" type="noConversion"/>
  </si>
  <si>
    <t>160632</t>
  </si>
  <si>
    <t>酒LOF</t>
  </si>
  <si>
    <t>胜宏科技</t>
    <phoneticPr fontId="2" type="noConversion"/>
  </si>
  <si>
    <t>300476</t>
    <phoneticPr fontId="2" type="noConversion"/>
  </si>
  <si>
    <t>天赐材料</t>
    <phoneticPr fontId="2" type="noConversion"/>
  </si>
  <si>
    <t>002709</t>
    <phoneticPr fontId="2" type="noConversion"/>
  </si>
  <si>
    <t>通润装备</t>
    <phoneticPr fontId="2" type="noConversion"/>
  </si>
  <si>
    <t>002150</t>
    <phoneticPr fontId="2" type="noConversion"/>
  </si>
  <si>
    <t>消费ETF龙头</t>
  </si>
  <si>
    <t>消费ETF龙头</t>
    <phoneticPr fontId="2" type="noConversion"/>
  </si>
  <si>
    <t>560680</t>
  </si>
  <si>
    <t>560680</t>
    <phoneticPr fontId="2" type="noConversion"/>
  </si>
  <si>
    <t>560680</t>
    <phoneticPr fontId="2" type="noConversion"/>
  </si>
  <si>
    <t>002594</t>
    <phoneticPr fontId="2" type="noConversion"/>
  </si>
  <si>
    <t>比亚迪</t>
    <phoneticPr fontId="2" type="noConversion"/>
  </si>
  <si>
    <t>赢合科技</t>
    <phoneticPr fontId="2" type="noConversion"/>
  </si>
  <si>
    <t>晓程科技</t>
    <phoneticPr fontId="2" type="noConversion"/>
  </si>
  <si>
    <t>300457</t>
    <phoneticPr fontId="2" type="noConversion"/>
  </si>
  <si>
    <t>300139</t>
    <phoneticPr fontId="2" type="noConversion"/>
  </si>
  <si>
    <t>TSLA-C430-2026-1-16</t>
  </si>
  <si>
    <t>宁德时代</t>
    <phoneticPr fontId="2" type="noConversion"/>
  </si>
  <si>
    <t>300750</t>
    <phoneticPr fontId="2" type="noConversion"/>
  </si>
  <si>
    <t>Ionq,Inc.</t>
  </si>
  <si>
    <t>IONQ</t>
  </si>
  <si>
    <t>Rocket Lab Corporation-期权</t>
  </si>
  <si>
    <t>Rocket Lab Corporation-期权</t>
    <phoneticPr fontId="2" type="noConversion"/>
  </si>
  <si>
    <t>拼多多-期权</t>
  </si>
  <si>
    <t>拼多多-期权</t>
    <phoneticPr fontId="2" type="noConversion"/>
  </si>
  <si>
    <t>RKLB-C55-2026-4-17</t>
  </si>
  <si>
    <t>RKLB-C55-2026-4-17</t>
    <phoneticPr fontId="2" type="noConversion"/>
  </si>
  <si>
    <t>PDD-C140-2026-6-18</t>
    <phoneticPr fontId="2" type="noConversion"/>
  </si>
  <si>
    <t>特期拉-期权</t>
  </si>
  <si>
    <t>TSLA-C460-2026-4-17</t>
    <phoneticPr fontId="2" type="noConversion"/>
  </si>
  <si>
    <t>凯美特气</t>
    <phoneticPr fontId="2" type="noConversion"/>
  </si>
  <si>
    <t>002549</t>
    <phoneticPr fontId="2" type="noConversion"/>
  </si>
  <si>
    <t>云南旅游</t>
    <phoneticPr fontId="2" type="noConversion"/>
  </si>
  <si>
    <t>002059</t>
    <phoneticPr fontId="2" type="noConversion"/>
  </si>
  <si>
    <t>赣锋锂业</t>
    <phoneticPr fontId="2" type="noConversion"/>
  </si>
  <si>
    <t>002460</t>
    <phoneticPr fontId="2" type="noConversion"/>
  </si>
  <si>
    <t>SMCI-C50-2026-3-20</t>
  </si>
  <si>
    <t>SMCI-C50-2026-3-20</t>
    <phoneticPr fontId="2" type="noConversion"/>
  </si>
  <si>
    <t>精艺股份</t>
    <phoneticPr fontId="2" type="noConversion"/>
  </si>
  <si>
    <t>002295</t>
    <phoneticPr fontId="2" type="noConversion"/>
  </si>
  <si>
    <t>吉鑫科技</t>
    <phoneticPr fontId="2" type="noConversion"/>
  </si>
  <si>
    <t>601218</t>
    <phoneticPr fontId="2" type="noConversion"/>
  </si>
  <si>
    <t>AVGO-P330-2026-1-16</t>
  </si>
  <si>
    <t>博通-期权</t>
    <phoneticPr fontId="2" type="noConversion"/>
  </si>
  <si>
    <t>Figma-期权</t>
  </si>
  <si>
    <t>Figma-期权</t>
    <phoneticPr fontId="2" type="noConversion"/>
  </si>
  <si>
    <t>FIG-C70-2026-6-18</t>
  </si>
  <si>
    <t>FIG-C70-2026-6-18</t>
    <phoneticPr fontId="2" type="noConversion"/>
  </si>
  <si>
    <t>合锻智能</t>
    <phoneticPr fontId="2" type="noConversion"/>
  </si>
  <si>
    <t>天际股份</t>
    <phoneticPr fontId="2" type="noConversion"/>
  </si>
  <si>
    <t>002759</t>
    <phoneticPr fontId="2" type="noConversion"/>
  </si>
  <si>
    <t>燃料电池能源</t>
  </si>
  <si>
    <t>燃料电池能源</t>
    <phoneticPr fontId="2" type="noConversion"/>
  </si>
  <si>
    <t>FCEL</t>
  </si>
  <si>
    <t>FCEL</t>
    <phoneticPr fontId="2" type="noConversion"/>
  </si>
  <si>
    <t>159755</t>
    <phoneticPr fontId="2" type="noConversion"/>
  </si>
  <si>
    <t>谷歌-C-期权</t>
  </si>
  <si>
    <t>谷歌-C-期权</t>
    <phoneticPr fontId="2" type="noConversion"/>
  </si>
  <si>
    <t>GOOG-P235-2026-1-16</t>
  </si>
  <si>
    <t>MSFT-P510-2026-1-16</t>
    <phoneticPr fontId="2" type="noConversion"/>
  </si>
  <si>
    <t>微软-期权</t>
  </si>
  <si>
    <t>微软-期权</t>
    <phoneticPr fontId="2" type="noConversion"/>
  </si>
  <si>
    <t>APP-P570-2026-1-16</t>
  </si>
  <si>
    <t>PLTR-P175-2026-1-16</t>
  </si>
  <si>
    <t>ASML-P940-2026-1-16</t>
  </si>
  <si>
    <t>AMD-P220-2026-1-16</t>
  </si>
  <si>
    <t>美国超微公司-期权</t>
    <phoneticPr fontId="2" type="noConversion"/>
  </si>
  <si>
    <t>ARM-P155-2026-1-16</t>
  </si>
  <si>
    <t>CRWD-P490-2026-1-16</t>
  </si>
  <si>
    <t>CRWD-P490-2026-1-16</t>
    <phoneticPr fontId="2" type="noConversion"/>
  </si>
  <si>
    <t>CrowdStrike-期权</t>
    <phoneticPr fontId="2" type="noConversion"/>
  </si>
  <si>
    <t>TWLO-P110-2026-1-16</t>
  </si>
  <si>
    <t>TWLO-P110-2026-1-16</t>
    <phoneticPr fontId="2" type="noConversion"/>
  </si>
  <si>
    <t>NOW-P900-2026-1-16</t>
    <phoneticPr fontId="2" type="noConversion"/>
  </si>
  <si>
    <t>Twilio-期权</t>
  </si>
  <si>
    <t>Twilio-期权</t>
    <phoneticPr fontId="2" type="noConversion"/>
  </si>
  <si>
    <t>ServiceNow-期权</t>
  </si>
  <si>
    <t>ServiceNow-期权</t>
    <phoneticPr fontId="2" type="noConversion"/>
  </si>
  <si>
    <t>新莱应材</t>
    <phoneticPr fontId="2" type="noConversion"/>
  </si>
  <si>
    <t>300260</t>
    <phoneticPr fontId="2" type="noConversion"/>
  </si>
  <si>
    <t>中国核建</t>
    <phoneticPr fontId="2" type="noConversion"/>
  </si>
  <si>
    <t>601611</t>
    <phoneticPr fontId="2" type="noConversion"/>
  </si>
  <si>
    <t>AVGO-P350-2026-1-16</t>
    <phoneticPr fontId="2" type="noConversion"/>
  </si>
  <si>
    <t>GOOG-P250-2026-2-20</t>
  </si>
  <si>
    <t>APP-P600-2026-1-16</t>
    <phoneticPr fontId="2" type="noConversion"/>
  </si>
  <si>
    <t>ASML-P1020-2026-1-16</t>
  </si>
  <si>
    <t>AMD-P230-2026-1-16</t>
    <phoneticPr fontId="2" type="noConversion"/>
  </si>
  <si>
    <t>ARM-P165-2026-1-16</t>
    <phoneticPr fontId="2" type="noConversion"/>
  </si>
  <si>
    <t>TSM-P300-2026-2-20</t>
  </si>
  <si>
    <t>NVDA-P185-202-2-20</t>
  </si>
  <si>
    <t>美国原油EETF</t>
  </si>
  <si>
    <t>美国原油EETF</t>
    <phoneticPr fontId="2" type="noConversion"/>
  </si>
  <si>
    <t>航天智装</t>
    <phoneticPr fontId="2" type="noConversion"/>
  </si>
  <si>
    <t>300455</t>
    <phoneticPr fontId="2" type="noConversion"/>
  </si>
  <si>
    <t>科翔股份</t>
    <phoneticPr fontId="2" type="noConversion"/>
  </si>
  <si>
    <t>300903</t>
    <phoneticPr fontId="2" type="noConversion"/>
  </si>
  <si>
    <t>锦富技术</t>
    <phoneticPr fontId="2" type="noConversion"/>
  </si>
  <si>
    <t>300128</t>
    <phoneticPr fontId="2" type="noConversion"/>
  </si>
  <si>
    <t>航天科技</t>
    <phoneticPr fontId="2" type="noConversion"/>
  </si>
  <si>
    <t>000901</t>
    <phoneticPr fontId="2" type="noConversion"/>
  </si>
  <si>
    <t>煤炭ETF</t>
  </si>
  <si>
    <t>煤炭ETF</t>
    <phoneticPr fontId="2" type="noConversion"/>
  </si>
  <si>
    <t>515220</t>
  </si>
  <si>
    <t>515220</t>
    <phoneticPr fontId="2" type="noConversion"/>
  </si>
  <si>
    <t>VRT-P185-2026-2-20</t>
  </si>
  <si>
    <t>SNOW-P260-2026-2-20</t>
  </si>
  <si>
    <t>SHOP-P175-2026-2-20</t>
  </si>
  <si>
    <t>Vertiv Holdings-期权</t>
  </si>
  <si>
    <t>Vertiv Holdings-期权</t>
    <phoneticPr fontId="2" type="noConversion"/>
  </si>
  <si>
    <t>Snowflake-期权</t>
    <phoneticPr fontId="2" type="noConversion"/>
  </si>
  <si>
    <t>Shopify-期权</t>
  </si>
  <si>
    <t>Shopify-期权</t>
    <phoneticPr fontId="2" type="noConversion"/>
  </si>
  <si>
    <t>GOOG-P280-2026-3-20</t>
  </si>
  <si>
    <t>GOOG-P280-2026-3-20</t>
    <phoneticPr fontId="2" type="noConversion"/>
  </si>
  <si>
    <t>PLTR-P200-2026-3-20</t>
  </si>
  <si>
    <t>AMZN-P245-2026-3-20</t>
  </si>
  <si>
    <t>NVDA-P200-2026-3-20</t>
  </si>
  <si>
    <t>NVDA-P200-2026-3-20</t>
    <phoneticPr fontId="2" type="noConversion"/>
  </si>
  <si>
    <t>TSLA-P450-2026-3-20</t>
  </si>
  <si>
    <t>NVDA-C200-2025-12-5</t>
  </si>
  <si>
    <t>AVGO-C365-2025-12-5</t>
  </si>
  <si>
    <t>AVGO-C365-2025-12-5</t>
    <phoneticPr fontId="2" type="noConversion"/>
  </si>
  <si>
    <t>TSLA-C455-2025-12-5</t>
  </si>
  <si>
    <t>TSLA-C455-2025-12-5</t>
    <phoneticPr fontId="2" type="noConversion"/>
  </si>
  <si>
    <t>方直科技</t>
    <phoneticPr fontId="2" type="noConversion"/>
  </si>
  <si>
    <t>福龙马</t>
    <phoneticPr fontId="2" type="noConversion"/>
  </si>
  <si>
    <t>湖南裕能</t>
    <phoneticPr fontId="2" type="noConversion"/>
  </si>
  <si>
    <t>300235</t>
    <phoneticPr fontId="2" type="noConversion"/>
  </si>
  <si>
    <t>301358</t>
    <phoneticPr fontId="2" type="noConversion"/>
  </si>
  <si>
    <t>603686</t>
    <phoneticPr fontId="2" type="noConversion"/>
  </si>
  <si>
    <t>操盘：周彩银</t>
    <phoneticPr fontId="2" type="noConversion"/>
  </si>
  <si>
    <t>周彩银</t>
    <phoneticPr fontId="2" type="noConversion"/>
  </si>
  <si>
    <t>赵艺娜</t>
    <phoneticPr fontId="2" type="noConversion"/>
  </si>
  <si>
    <t>操盘：赵艺娜</t>
    <phoneticPr fontId="2" type="noConversion"/>
  </si>
  <si>
    <t>操盘：马龙</t>
    <phoneticPr fontId="2" type="noConversion"/>
  </si>
  <si>
    <t>马龙</t>
    <phoneticPr fontId="2" type="noConversion"/>
  </si>
  <si>
    <t>操盘：王剑云</t>
    <phoneticPr fontId="2" type="noConversion"/>
  </si>
  <si>
    <t>王剑云</t>
    <phoneticPr fontId="2" type="noConversion"/>
  </si>
  <si>
    <t>操盘：周传明</t>
    <phoneticPr fontId="2" type="noConversion"/>
  </si>
  <si>
    <t>周传明</t>
    <phoneticPr fontId="2" type="noConversion"/>
  </si>
  <si>
    <t>2025至2026年度</t>
    <phoneticPr fontId="2" type="noConversion"/>
  </si>
  <si>
    <t xml:space="preserve">于万辉 </t>
    <phoneticPr fontId="2" type="noConversion"/>
  </si>
  <si>
    <t>周周</t>
    <phoneticPr fontId="2" type="noConversion"/>
  </si>
  <si>
    <t>操盘：周周</t>
    <phoneticPr fontId="2" type="noConversion"/>
  </si>
  <si>
    <t>Arista Networks-期权</t>
    <phoneticPr fontId="2" type="noConversion"/>
  </si>
  <si>
    <t>ANET-P155-2026-1-16</t>
    <phoneticPr fontId="2" type="noConversion"/>
  </si>
  <si>
    <t>applovin corporation-期权</t>
    <phoneticPr fontId="2" type="noConversion"/>
  </si>
  <si>
    <t>Arm Holdings-期权</t>
    <phoneticPr fontId="2" type="noConversion"/>
  </si>
  <si>
    <t>AVGO-P350-2026-3-20</t>
  </si>
  <si>
    <t>AVGO-P350-2026-3-20</t>
    <phoneticPr fontId="2" type="noConversion"/>
  </si>
  <si>
    <t>博通-期权</t>
    <phoneticPr fontId="2" type="noConversion"/>
  </si>
  <si>
    <t>MSFT-P500-2026-3-20</t>
  </si>
  <si>
    <t>APP-P610-2026-3-20</t>
  </si>
  <si>
    <t>ANET-P135-2026-3-20</t>
  </si>
  <si>
    <t>AMD-P230-2026-3-20</t>
  </si>
  <si>
    <t>ARM-P155-2026-3-20</t>
  </si>
  <si>
    <t>EXPE-P240-2026-3-20</t>
  </si>
  <si>
    <t>CCJ-P90-2026-3-20</t>
  </si>
  <si>
    <t>AFRM-P72.5-2026-3-20</t>
  </si>
  <si>
    <t>NOW-P870-2026-3-20</t>
  </si>
  <si>
    <t>TWLO-P130-2026-3-20</t>
  </si>
  <si>
    <t>Expedia-期权</t>
  </si>
  <si>
    <t>Expedia-期权</t>
    <phoneticPr fontId="2" type="noConversion"/>
  </si>
  <si>
    <t>Affirm Holdings-期权</t>
  </si>
  <si>
    <t>Cameco-期权</t>
  </si>
  <si>
    <t>AXP</t>
  </si>
  <si>
    <t>甲骨文</t>
  </si>
  <si>
    <t>ORCL</t>
  </si>
  <si>
    <t>ASML-P870-2026-3-20</t>
  </si>
  <si>
    <t>ASML-P870-2026-3-20</t>
    <phoneticPr fontId="2" type="noConversion"/>
  </si>
  <si>
    <t>泛林集团-期权</t>
  </si>
  <si>
    <t>688472</t>
    <phoneticPr fontId="2" type="noConversion"/>
  </si>
  <si>
    <t>可口可乐</t>
    <phoneticPr fontId="2" type="noConversion"/>
  </si>
  <si>
    <t>美国运通</t>
    <phoneticPr fontId="2" type="noConversion"/>
  </si>
  <si>
    <t>Nauticus Robotics</t>
  </si>
  <si>
    <t>Nauticus Robotics</t>
    <phoneticPr fontId="2" type="noConversion"/>
  </si>
  <si>
    <t>KITT</t>
  </si>
  <si>
    <t>KITT</t>
    <phoneticPr fontId="2" type="noConversion"/>
  </si>
  <si>
    <t>特宝生物</t>
    <phoneticPr fontId="2" type="noConversion"/>
  </si>
  <si>
    <t>688278</t>
    <phoneticPr fontId="2" type="noConversion"/>
  </si>
  <si>
    <t>阿特斯</t>
    <phoneticPr fontId="2" type="noConversion"/>
  </si>
  <si>
    <t>AMZN-P230-2026-1-16</t>
  </si>
  <si>
    <t>AMZN-P230-2026-1-16</t>
    <phoneticPr fontId="2" type="noConversion"/>
  </si>
  <si>
    <t>操盘：柯海莲</t>
    <phoneticPr fontId="2" type="noConversion"/>
  </si>
  <si>
    <t>柯海莲</t>
    <phoneticPr fontId="2" type="noConversion"/>
  </si>
  <si>
    <t>002019</t>
    <phoneticPr fontId="2" type="noConversion"/>
  </si>
  <si>
    <t>亿帆医药</t>
    <phoneticPr fontId="2" type="noConversion"/>
  </si>
  <si>
    <t>601995</t>
    <phoneticPr fontId="2" type="noConversion"/>
  </si>
  <si>
    <t>中金公司</t>
    <phoneticPr fontId="2" type="noConversion"/>
  </si>
  <si>
    <t>海航控股</t>
    <phoneticPr fontId="2" type="noConversion"/>
  </si>
  <si>
    <t>顺丰控股</t>
    <phoneticPr fontId="2" type="noConversion"/>
  </si>
  <si>
    <t>600221</t>
    <phoneticPr fontId="2" type="noConversion"/>
  </si>
  <si>
    <t>002352</t>
    <phoneticPr fontId="2" type="noConversion"/>
  </si>
  <si>
    <t>特斯拉2倍做多ETF</t>
  </si>
  <si>
    <t>特斯拉2倍做多ETF</t>
    <phoneticPr fontId="2" type="noConversion"/>
  </si>
  <si>
    <t>苹果-期权</t>
  </si>
  <si>
    <t>苹果-期权</t>
    <phoneticPr fontId="2" type="noConversion"/>
  </si>
  <si>
    <t>Sofi Technogogies.Inc-期权</t>
  </si>
  <si>
    <t>SOFI-P28-2026-3-20</t>
  </si>
  <si>
    <t>GE航天航空-期权</t>
  </si>
  <si>
    <t>GE-P300-2026-3-20</t>
  </si>
  <si>
    <t>MU-P250-2026-3-20</t>
  </si>
  <si>
    <t>美光科技-期权</t>
  </si>
  <si>
    <t>HOOD-P120-2026-3-20</t>
  </si>
  <si>
    <t>HOOD-P120-2026-3-20</t>
    <phoneticPr fontId="2" type="noConversion"/>
  </si>
  <si>
    <t>Robinhood-期权</t>
  </si>
  <si>
    <t>Robinhood-期权</t>
    <phoneticPr fontId="2" type="noConversion"/>
  </si>
  <si>
    <t>VST-P175-2026-3-20</t>
  </si>
  <si>
    <t>Vistra Energy-期权</t>
  </si>
  <si>
    <t>INTC-P35-2026-3-20</t>
  </si>
  <si>
    <t>INTC-P35-2026-3-20</t>
    <phoneticPr fontId="2" type="noConversion"/>
  </si>
  <si>
    <t>英特尔-期权</t>
  </si>
  <si>
    <t>英特尔-期权</t>
    <phoneticPr fontId="2" type="noConversion"/>
  </si>
  <si>
    <t>DELL-P135-2026-3-20</t>
  </si>
  <si>
    <t>戴尔-期权</t>
    <phoneticPr fontId="2" type="noConversion"/>
  </si>
  <si>
    <t>CAT-P560-2026-3-20</t>
  </si>
  <si>
    <t>CAT-P560-2026-3-20</t>
    <phoneticPr fontId="2" type="noConversion"/>
  </si>
  <si>
    <t>卡特彼勒-期权</t>
  </si>
  <si>
    <t>卡特彼勒-期权</t>
    <phoneticPr fontId="2" type="noConversion"/>
  </si>
  <si>
    <t>U-P37-2026-3-20</t>
  </si>
  <si>
    <t>U-P37-2026-3-20</t>
    <phoneticPr fontId="2" type="noConversion"/>
  </si>
  <si>
    <t>Unity Software-期权</t>
  </si>
  <si>
    <t>Unity Software-期权</t>
    <phoneticPr fontId="2" type="noConversion"/>
  </si>
  <si>
    <t>中国中免</t>
    <phoneticPr fontId="2" type="noConversion"/>
  </si>
  <si>
    <t>航发动力</t>
    <phoneticPr fontId="2" type="noConversion"/>
  </si>
  <si>
    <t>600893</t>
    <phoneticPr fontId="2" type="noConversion"/>
  </si>
  <si>
    <t>长江电力</t>
    <phoneticPr fontId="2" type="noConversion"/>
  </si>
  <si>
    <t>600900</t>
    <phoneticPr fontId="2" type="noConversion"/>
  </si>
  <si>
    <t>601888</t>
    <phoneticPr fontId="2" type="noConversion"/>
  </si>
  <si>
    <t>601888</t>
    <phoneticPr fontId="2" type="noConversion"/>
  </si>
  <si>
    <t>600900</t>
    <phoneticPr fontId="2" type="noConversion"/>
  </si>
  <si>
    <t>600893</t>
    <phoneticPr fontId="2" type="noConversion"/>
  </si>
  <si>
    <t>曼恩斯特</t>
    <phoneticPr fontId="2" type="noConversion"/>
  </si>
  <si>
    <t>301325</t>
    <phoneticPr fontId="2" type="noConversion"/>
  </si>
  <si>
    <t>国际复材</t>
  </si>
  <si>
    <t>国际复材</t>
    <phoneticPr fontId="2" type="noConversion"/>
  </si>
  <si>
    <t>301526</t>
  </si>
  <si>
    <t>301526</t>
    <phoneticPr fontId="2" type="noConversion"/>
  </si>
  <si>
    <t>蜂助手</t>
    <phoneticPr fontId="2" type="noConversion"/>
  </si>
  <si>
    <t>301382</t>
    <phoneticPr fontId="2" type="noConversion"/>
  </si>
  <si>
    <t>山东黄金</t>
    <phoneticPr fontId="2" type="noConversion"/>
  </si>
  <si>
    <t>600547</t>
    <phoneticPr fontId="2" type="noConversion"/>
  </si>
  <si>
    <t>AVGO-P250-2026-3-20</t>
  </si>
  <si>
    <t>AVGO-P250-2026-3-20</t>
    <phoneticPr fontId="2" type="noConversion"/>
  </si>
  <si>
    <t>礼来-期权</t>
    <phoneticPr fontId="2" type="noConversion"/>
  </si>
  <si>
    <t>海天味业</t>
    <phoneticPr fontId="2" type="noConversion"/>
  </si>
  <si>
    <t>603288</t>
    <phoneticPr fontId="2" type="noConversion"/>
  </si>
  <si>
    <t>ZERO</t>
    <phoneticPr fontId="2" type="noConversion"/>
  </si>
  <si>
    <t>美元/期权卖价</t>
    <phoneticPr fontId="2" type="noConversion"/>
  </si>
  <si>
    <t>美元/期权买价</t>
    <phoneticPr fontId="2" type="noConversion"/>
  </si>
  <si>
    <t>NVDA-P180-2026-3-20</t>
  </si>
  <si>
    <t>NVDA-P180-2026-3-20</t>
    <phoneticPr fontId="2" type="noConversion"/>
  </si>
  <si>
    <t>GOOG-P300-2026-3-20</t>
  </si>
  <si>
    <t>TSM-P280-2026-3-20</t>
  </si>
  <si>
    <t>AVGO-P340-2026-3-20</t>
  </si>
  <si>
    <t>AVGO-P340-2026-3-20</t>
    <phoneticPr fontId="2" type="noConversion"/>
  </si>
  <si>
    <t>PLTR-P155-2026-3-20</t>
  </si>
  <si>
    <t>PLTR-P155-2026-3-20</t>
    <phoneticPr fontId="2" type="noConversion"/>
  </si>
  <si>
    <t>EXPE-P250-2026-3-20</t>
  </si>
  <si>
    <t>SNOW-P230-2026-3-20</t>
  </si>
  <si>
    <t>AMD-P200-2026-3-20</t>
  </si>
  <si>
    <t>CAT-P540-2026-3-20</t>
  </si>
  <si>
    <t>CAT-P540-2026-3-20</t>
    <phoneticPr fontId="2" type="noConversion"/>
  </si>
  <si>
    <t>applovin corporation-期权</t>
    <phoneticPr fontId="2" type="noConversion"/>
  </si>
  <si>
    <t>APP-P520-2026-3-20</t>
  </si>
  <si>
    <t>APP-P520-2026-3-20</t>
    <phoneticPr fontId="2" type="noConversion"/>
  </si>
  <si>
    <t>LLY-P1060-2026-3-20</t>
  </si>
  <si>
    <t>ASML-P960-2026-3-20</t>
  </si>
  <si>
    <t>ASML-P960-2026-3-20</t>
    <phoneticPr fontId="2" type="noConversion"/>
  </si>
  <si>
    <t>AAPL-P270-2026-3-20</t>
    <phoneticPr fontId="2" type="noConversion"/>
  </si>
  <si>
    <t>ORCL-P200-2026-3-20</t>
  </si>
  <si>
    <t>甲骨文-期权</t>
  </si>
  <si>
    <t>VRT-P160-2026-3-20</t>
  </si>
  <si>
    <t>VRT-P160-2026-3-20</t>
    <phoneticPr fontId="2" type="noConversion"/>
  </si>
  <si>
    <t>00002</t>
    <phoneticPr fontId="2" type="noConversion"/>
  </si>
  <si>
    <t>中电控股</t>
    <phoneticPr fontId="2" type="noConversion"/>
  </si>
  <si>
    <t>515010</t>
  </si>
  <si>
    <t>515010</t>
    <phoneticPr fontId="2" type="noConversion"/>
  </si>
  <si>
    <t>券商ETF基金</t>
  </si>
  <si>
    <t>券商ETF基金</t>
    <phoneticPr fontId="2" type="noConversion"/>
  </si>
  <si>
    <t>515010</t>
    <phoneticPr fontId="2" type="noConversion"/>
  </si>
  <si>
    <t xml:space="preserve">标普500ETF </t>
  </si>
  <si>
    <t xml:space="preserve">标普500ETF </t>
    <phoneticPr fontId="2" type="noConversion"/>
  </si>
  <si>
    <t>513500</t>
  </si>
  <si>
    <t>513500</t>
    <phoneticPr fontId="2" type="noConversion"/>
  </si>
  <si>
    <t>513500</t>
    <phoneticPr fontId="2" type="noConversion"/>
  </si>
  <si>
    <t>英特尔</t>
    <phoneticPr fontId="2" type="noConversion"/>
  </si>
  <si>
    <t>INTC</t>
    <phoneticPr fontId="2" type="noConversion"/>
  </si>
  <si>
    <t>港铁</t>
    <phoneticPr fontId="2" type="noConversion"/>
  </si>
  <si>
    <t>00066</t>
    <phoneticPr fontId="2" type="noConversion"/>
  </si>
  <si>
    <t>00066</t>
    <phoneticPr fontId="2" type="noConversion"/>
  </si>
  <si>
    <t>新鸿基地产</t>
    <phoneticPr fontId="2" type="noConversion"/>
  </si>
  <si>
    <t>00016</t>
    <phoneticPr fontId="2" type="noConversion"/>
  </si>
  <si>
    <t>00016</t>
    <phoneticPr fontId="2" type="noConversion"/>
  </si>
  <si>
    <t>瑞辉</t>
    <phoneticPr fontId="2" type="noConversion"/>
  </si>
  <si>
    <t>PFE</t>
    <phoneticPr fontId="2" type="noConversion"/>
  </si>
  <si>
    <t>强生</t>
    <phoneticPr fontId="2" type="noConversion"/>
  </si>
  <si>
    <t>JNJ</t>
    <phoneticPr fontId="2" type="noConversion"/>
  </si>
  <si>
    <t>恒瑞医药</t>
    <phoneticPr fontId="2" type="noConversion"/>
  </si>
  <si>
    <t>600276</t>
    <phoneticPr fontId="2" type="noConversion"/>
  </si>
  <si>
    <t>紫金矿业</t>
    <phoneticPr fontId="2" type="noConversion"/>
  </si>
  <si>
    <t>601899</t>
    <phoneticPr fontId="2" type="noConversion"/>
  </si>
  <si>
    <t>谷歌-期权</t>
  </si>
  <si>
    <t>INTC-P30-2026-3-20</t>
  </si>
  <si>
    <t>INTC-P30-2026-3-20</t>
    <phoneticPr fontId="2" type="noConversion"/>
  </si>
  <si>
    <t>LLY-P1000-2026-3-20</t>
  </si>
  <si>
    <t>LLY-P1000-2026-3-20</t>
    <phoneticPr fontId="2" type="noConversion"/>
  </si>
  <si>
    <t>Coinbase Global</t>
  </si>
  <si>
    <t>Coinbase Global</t>
    <phoneticPr fontId="2" type="noConversion"/>
  </si>
  <si>
    <t>COIN</t>
  </si>
  <si>
    <t>COIN</t>
    <phoneticPr fontId="2" type="noConversion"/>
  </si>
  <si>
    <t>Circle Internet Group.Inc.</t>
  </si>
  <si>
    <t>收益排名</t>
  </si>
  <si>
    <t>中远海控</t>
    <phoneticPr fontId="2" type="noConversion"/>
  </si>
  <si>
    <t>01919</t>
    <phoneticPr fontId="2" type="noConversion"/>
  </si>
  <si>
    <t>300612</t>
    <phoneticPr fontId="2" type="noConversion"/>
  </si>
  <si>
    <t>宣亚国际</t>
    <phoneticPr fontId="2" type="noConversion"/>
  </si>
  <si>
    <t>上善黄金</t>
    <phoneticPr fontId="2" type="noConversion"/>
  </si>
  <si>
    <t>赛力斯</t>
    <phoneticPr fontId="2" type="noConversion"/>
  </si>
  <si>
    <t>周六福</t>
    <phoneticPr fontId="2" type="noConversion"/>
  </si>
  <si>
    <t>东方电气</t>
    <phoneticPr fontId="2" type="noConversion"/>
  </si>
  <si>
    <t>01939</t>
    <phoneticPr fontId="2" type="noConversion"/>
  </si>
  <si>
    <t>09927</t>
    <phoneticPr fontId="2" type="noConversion"/>
  </si>
  <si>
    <t>06168</t>
    <phoneticPr fontId="2" type="noConversion"/>
  </si>
  <si>
    <t>01072</t>
    <phoneticPr fontId="2" type="noConversion"/>
  </si>
  <si>
    <t>01939</t>
    <phoneticPr fontId="2" type="noConversion"/>
  </si>
  <si>
    <t>09927</t>
    <phoneticPr fontId="2" type="noConversion"/>
  </si>
  <si>
    <t>06168</t>
    <phoneticPr fontId="2" type="noConversion"/>
  </si>
  <si>
    <t>01072</t>
    <phoneticPr fontId="2" type="noConversion"/>
  </si>
  <si>
    <t>01919</t>
    <phoneticPr fontId="2" type="noConversion"/>
  </si>
  <si>
    <t>TSEM-P100-2026-4-17</t>
  </si>
  <si>
    <t>TSEM-P100-2026-4-17</t>
    <phoneticPr fontId="2" type="noConversion"/>
  </si>
  <si>
    <t>Tower半导体-期权</t>
  </si>
  <si>
    <t>Tower半导体-期权</t>
    <phoneticPr fontId="2" type="noConversion"/>
  </si>
  <si>
    <t>INTC-P40-2026-4-17</t>
  </si>
  <si>
    <t>INTC-P40-2026-4-17</t>
    <phoneticPr fontId="2" type="noConversion"/>
  </si>
  <si>
    <t>002632</t>
    <phoneticPr fontId="2" type="noConversion"/>
  </si>
  <si>
    <t>道明光学</t>
    <phoneticPr fontId="2" type="noConversion"/>
  </si>
  <si>
    <t>乾照光电</t>
    <phoneticPr fontId="2" type="noConversion"/>
  </si>
  <si>
    <t>300102</t>
    <phoneticPr fontId="2" type="noConversion"/>
  </si>
  <si>
    <t>雷科防务</t>
    <phoneticPr fontId="2" type="noConversion"/>
  </si>
  <si>
    <t>002413</t>
    <phoneticPr fontId="2" type="noConversion"/>
  </si>
  <si>
    <t>梦天家居</t>
    <phoneticPr fontId="2" type="noConversion"/>
  </si>
  <si>
    <t>603216</t>
    <phoneticPr fontId="2" type="noConversion"/>
  </si>
  <si>
    <t>航天发展</t>
    <phoneticPr fontId="2" type="noConversion"/>
  </si>
  <si>
    <t>000547</t>
    <phoneticPr fontId="2" type="noConversion"/>
  </si>
  <si>
    <t>002632</t>
    <phoneticPr fontId="2" type="noConversion"/>
  </si>
  <si>
    <t>300102</t>
    <phoneticPr fontId="2" type="noConversion"/>
  </si>
  <si>
    <t>002413</t>
    <phoneticPr fontId="2" type="noConversion"/>
  </si>
  <si>
    <t>603216</t>
    <phoneticPr fontId="2" type="noConversion"/>
  </si>
  <si>
    <t>AAPL-P270-2026-3-20</t>
  </si>
  <si>
    <t>虚拟收益</t>
  </si>
  <si>
    <t>摩尔线程</t>
  </si>
  <si>
    <t>摩尔线程</t>
    <phoneticPr fontId="2" type="noConversion"/>
  </si>
  <si>
    <t>航天电机</t>
  </si>
  <si>
    <t>航天电机</t>
    <phoneticPr fontId="2" type="noConversion"/>
  </si>
  <si>
    <t>688795</t>
  </si>
  <si>
    <t>688795</t>
    <phoneticPr fontId="2" type="noConversion"/>
  </si>
  <si>
    <t>600151</t>
    <phoneticPr fontId="2" type="noConversion"/>
  </si>
  <si>
    <t>太阳线缆</t>
  </si>
  <si>
    <t>太阳线缆</t>
    <phoneticPr fontId="2" type="noConversion"/>
  </si>
  <si>
    <t>002300</t>
    <phoneticPr fontId="2" type="noConversion"/>
  </si>
  <si>
    <t>力星股份</t>
    <phoneticPr fontId="2" type="noConversion"/>
  </si>
  <si>
    <t>300421</t>
    <phoneticPr fontId="2" type="noConversion"/>
  </si>
  <si>
    <t>国机重装</t>
    <phoneticPr fontId="2" type="noConversion"/>
  </si>
  <si>
    <t>601399</t>
    <phoneticPr fontId="2" type="noConversion"/>
  </si>
  <si>
    <t>瑞康医药</t>
    <phoneticPr fontId="2" type="noConversion"/>
  </si>
  <si>
    <t>002589</t>
    <phoneticPr fontId="2" type="noConversion"/>
  </si>
  <si>
    <t>PDD-C130-2026-4-17</t>
  </si>
  <si>
    <t>PDD-C130-2026-4-17</t>
    <phoneticPr fontId="2" type="noConversion"/>
  </si>
  <si>
    <t>GE-P300-2026-5-15</t>
  </si>
  <si>
    <t>GE-P300-2026-5-15</t>
    <phoneticPr fontId="2" type="noConversion"/>
  </si>
  <si>
    <t>MNST-P75-2026-6-18</t>
  </si>
  <si>
    <t>MNST-P75-2026-6-18</t>
    <phoneticPr fontId="2" type="noConversion"/>
  </si>
  <si>
    <t>AMD-P210-2026-4-17</t>
  </si>
  <si>
    <t>AMD-P210-2026-4-17</t>
    <phoneticPr fontId="2" type="noConversion"/>
  </si>
  <si>
    <t>ARM-P130-2026-4-17</t>
  </si>
  <si>
    <t>ARM-P130-2026-4-17</t>
    <phoneticPr fontId="2" type="noConversion"/>
  </si>
  <si>
    <t>TWLO-P135-2026-4-17</t>
  </si>
  <si>
    <t>TWLO-P135-2026-4-17</t>
    <phoneticPr fontId="2" type="noConversion"/>
  </si>
  <si>
    <t>SOFI-P27-2026-4-17</t>
  </si>
  <si>
    <t>SOFI-P27-2026-4-17</t>
    <phoneticPr fontId="2" type="noConversion"/>
  </si>
  <si>
    <t>SHOP-P160-2026-4-17</t>
  </si>
  <si>
    <t>SHOP-P160-2026-4-17</t>
    <phoneticPr fontId="2" type="noConversion"/>
  </si>
  <si>
    <t>EXPE-P270-2026-4-17</t>
  </si>
  <si>
    <t>EXPE-P270-2026-4-17</t>
    <phoneticPr fontId="2" type="noConversion"/>
  </si>
  <si>
    <t>DELL-P130-2026-4-17</t>
  </si>
  <si>
    <t>DELL-P130-2026-4-17</t>
    <phoneticPr fontId="2" type="noConversion"/>
  </si>
  <si>
    <t>PLTR-P185-2026-4-17</t>
  </si>
  <si>
    <t>PLTR-P185-2026-4-17</t>
    <phoneticPr fontId="2" type="noConversion"/>
  </si>
  <si>
    <t>AAPL-P280-2026-4-17</t>
  </si>
  <si>
    <t>AAPL-P280-2026-4-17</t>
    <phoneticPr fontId="2" type="noConversion"/>
  </si>
  <si>
    <t>APP-P670-2026-4-17</t>
  </si>
  <si>
    <t>APP-P670-2026-4-17</t>
    <phoneticPr fontId="2" type="noConversion"/>
  </si>
  <si>
    <t>TSM-P290-2026-4-17</t>
  </si>
  <si>
    <t>TSM-P290-2026-4-17</t>
    <phoneticPr fontId="2" type="noConversion"/>
  </si>
  <si>
    <t>GOOG-P310-2026-4-17</t>
  </si>
  <si>
    <t>GOOG-P310-2026-4-17</t>
    <phoneticPr fontId="2" type="noConversion"/>
  </si>
  <si>
    <t>NVDA-P175-2026-4-17</t>
  </si>
  <si>
    <t>NVDA-P175-2026-4-17</t>
    <phoneticPr fontId="2" type="noConversion"/>
  </si>
  <si>
    <t>ASML-P1080-2026-4-17</t>
  </si>
  <si>
    <t>ASML-P1080-2026-4-17</t>
    <phoneticPr fontId="2" type="noConversion"/>
  </si>
  <si>
    <t>CRWD-P510-2026-4-17</t>
  </si>
  <si>
    <t>CRWD-P510-2026-4-17</t>
    <phoneticPr fontId="2" type="noConversion"/>
  </si>
  <si>
    <t>NOW-P860-2026-4-17</t>
  </si>
  <si>
    <t>NOW-P860-2026-4-17</t>
    <phoneticPr fontId="2" type="noConversion"/>
  </si>
  <si>
    <t>SNOW-P220-2026-4-17</t>
  </si>
  <si>
    <t>SNOW-P220-2026-4-17</t>
    <phoneticPr fontId="2" type="noConversion"/>
  </si>
  <si>
    <t>航天航空-期权</t>
  </si>
  <si>
    <t>航天航空-期权</t>
    <phoneticPr fontId="2" type="noConversion"/>
  </si>
  <si>
    <t>怪物饮料-期权</t>
  </si>
  <si>
    <t>怪物饮料-期权</t>
    <phoneticPr fontId="2" type="noConversion"/>
  </si>
  <si>
    <t>Sofi Technogogies-期权</t>
  </si>
  <si>
    <t>Sofi Technogogies-期权</t>
    <phoneticPr fontId="2" type="noConversion"/>
  </si>
  <si>
    <t>Palantir Technologies-期权</t>
    <phoneticPr fontId="2" type="noConversion"/>
  </si>
  <si>
    <t>操盘：柯一烽</t>
    <phoneticPr fontId="2" type="noConversion"/>
  </si>
  <si>
    <t>柯一烽</t>
    <phoneticPr fontId="2" type="noConversion"/>
  </si>
  <si>
    <t>雪人集团</t>
  </si>
  <si>
    <t>雪人集团</t>
    <phoneticPr fontId="2" type="noConversion"/>
  </si>
  <si>
    <t>华菱线缆</t>
    <phoneticPr fontId="2" type="noConversion"/>
  </si>
  <si>
    <t>001208</t>
    <phoneticPr fontId="2" type="noConversion"/>
  </si>
  <si>
    <t>顺灏股份</t>
    <phoneticPr fontId="2" type="noConversion"/>
  </si>
  <si>
    <t>002565</t>
    <phoneticPr fontId="2" type="noConversion"/>
  </si>
  <si>
    <t>般天动力</t>
  </si>
  <si>
    <t>般天动力</t>
    <phoneticPr fontId="2" type="noConversion"/>
  </si>
  <si>
    <t>600343</t>
    <phoneticPr fontId="2" type="noConversion"/>
  </si>
  <si>
    <t>ASML-P900-2026-4-17</t>
  </si>
  <si>
    <t>ASML-P900-2026-4-17</t>
    <phoneticPr fontId="2" type="noConversion"/>
  </si>
  <si>
    <t>回声星通信-期权</t>
  </si>
  <si>
    <t>回声星通信-期权</t>
    <phoneticPr fontId="2" type="noConversion"/>
  </si>
  <si>
    <t>SATS-P100-2026-4-17</t>
  </si>
  <si>
    <t>SATS-P100-2026-4-17</t>
    <phoneticPr fontId="2" type="noConversion"/>
  </si>
  <si>
    <t>CRWD-P450-2026-3-20</t>
    <phoneticPr fontId="2" type="noConversion"/>
  </si>
  <si>
    <t>LRCX-P140-2026-3-20</t>
    <phoneticPr fontId="2" type="noConversion"/>
  </si>
  <si>
    <t>MU-P160-2026-3-20</t>
    <phoneticPr fontId="2" type="noConversion"/>
  </si>
  <si>
    <t>LLY-P750-2026-3-20</t>
    <phoneticPr fontId="2" type="noConversion"/>
  </si>
  <si>
    <t>GOOGL-P300-2026-3-20</t>
    <phoneticPr fontId="2" type="noConversion"/>
  </si>
  <si>
    <t>TSDD</t>
    <phoneticPr fontId="2" type="noConversion"/>
  </si>
  <si>
    <t>2倍做空特斯拉ETF</t>
    <phoneticPr fontId="2" type="noConversion"/>
  </si>
  <si>
    <t>杜克能源</t>
    <phoneticPr fontId="2" type="noConversion"/>
  </si>
  <si>
    <t>DUK</t>
    <phoneticPr fontId="2" type="noConversion"/>
  </si>
  <si>
    <t>威州能源</t>
    <phoneticPr fontId="2" type="noConversion"/>
  </si>
  <si>
    <t>航天智造</t>
  </si>
  <si>
    <t>航天智造</t>
    <phoneticPr fontId="2" type="noConversion"/>
  </si>
  <si>
    <t>300446</t>
    <phoneticPr fontId="2" type="noConversion"/>
  </si>
  <si>
    <t>航天电子</t>
    <phoneticPr fontId="2" type="noConversion"/>
  </si>
  <si>
    <t>600879</t>
    <phoneticPr fontId="2" type="noConversion"/>
  </si>
  <si>
    <t>西部材料</t>
    <phoneticPr fontId="2" type="noConversion"/>
  </si>
  <si>
    <t>002149</t>
    <phoneticPr fontId="2" type="noConversion"/>
  </si>
  <si>
    <t>APP-P600-2026-4-17</t>
  </si>
  <si>
    <t>APP-P600-2026-4-17</t>
    <phoneticPr fontId="2" type="noConversion"/>
  </si>
  <si>
    <t>海南瑞泽</t>
    <phoneticPr fontId="2" type="noConversion"/>
  </si>
  <si>
    <t>002596</t>
    <phoneticPr fontId="2" type="noConversion"/>
  </si>
  <si>
    <t>VOO</t>
    <phoneticPr fontId="2" type="noConversion"/>
  </si>
  <si>
    <t>WEC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</si>
</sst>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76" formatCode="_ * #,##0_ ;_ * \-#,##0_ ;_ * &quot;-&quot;??_ ;_ @_ "/>
    <numFmt numFmtId="177" formatCode="0.0%"/>
    <numFmt numFmtId="178" formatCode="#,##0_ ;[Red]\-#,##0\ "/>
    <numFmt numFmtId="179" formatCode="_ * #,##0.000_ ;_ * \-#,##0.000_ ;_ * &quot;-&quot;??_ ;_ @_ "/>
    <numFmt numFmtId="180" formatCode="_ * #,##0.0_ ;_ * \-#,##0.0_ ;_ * &quot;-&quot;??_ ;_ @_ 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u/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00B0F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397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0" fillId="0" borderId="0" xfId="1" applyNumberFormat="1" applyFont="1" applyBorder="1" applyAlignment="1">
      <alignment vertical="center"/>
    </xf>
    <xf numFmtId="43" fontId="0" fillId="0" borderId="0" xfId="1" applyFont="1" applyAlignment="1"/>
    <xf numFmtId="43" fontId="3" fillId="0" borderId="4" xfId="1" applyFon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177" fontId="0" fillId="0" borderId="1" xfId="2" applyNumberFormat="1" applyFont="1" applyBorder="1" applyAlignment="1">
      <alignment vertical="center"/>
    </xf>
    <xf numFmtId="43" fontId="0" fillId="0" borderId="0" xfId="0" applyNumberFormat="1"/>
    <xf numFmtId="176" fontId="0" fillId="0" borderId="0" xfId="1" applyNumberFormat="1" applyFont="1" applyAlignment="1"/>
    <xf numFmtId="43" fontId="3" fillId="0" borderId="6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3" fillId="0" borderId="8" xfId="1" applyFont="1" applyBorder="1" applyAlignment="1">
      <alignment horizontal="center" vertical="center"/>
    </xf>
    <xf numFmtId="10" fontId="0" fillId="0" borderId="8" xfId="2" applyNumberFormat="1" applyFont="1" applyBorder="1" applyAlignment="1">
      <alignment vertical="center"/>
    </xf>
    <xf numFmtId="176" fontId="3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5" fillId="0" borderId="6" xfId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43" fontId="0" fillId="2" borderId="6" xfId="1" applyFont="1" applyFill="1" applyBorder="1" applyAlignment="1">
      <alignment vertical="center"/>
    </xf>
    <xf numFmtId="14" fontId="3" fillId="2" borderId="9" xfId="0" applyNumberFormat="1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43" fontId="0" fillId="2" borderId="11" xfId="1" applyFont="1" applyFill="1" applyBorder="1" applyAlignment="1">
      <alignment vertical="center"/>
    </xf>
    <xf numFmtId="43" fontId="5" fillId="0" borderId="6" xfId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3" fillId="2" borderId="10" xfId="0" applyNumberFormat="1" applyFont="1" applyFill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3" fontId="0" fillId="0" borderId="12" xfId="1" applyFont="1" applyFill="1" applyBorder="1" applyAlignment="1">
      <alignment vertical="center"/>
    </xf>
    <xf numFmtId="176" fontId="0" fillId="0" borderId="12" xfId="1" applyNumberFormat="1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0" fillId="3" borderId="12" xfId="0" applyFill="1" applyBorder="1" applyAlignment="1">
      <alignment horizontal="center" vertical="center"/>
    </xf>
    <xf numFmtId="43" fontId="0" fillId="3" borderId="12" xfId="1" applyFont="1" applyFill="1" applyBorder="1" applyAlignment="1">
      <alignment vertical="center"/>
    </xf>
    <xf numFmtId="176" fontId="0" fillId="3" borderId="12" xfId="1" applyNumberFormat="1" applyFont="1" applyFill="1" applyBorder="1" applyAlignment="1">
      <alignment vertical="center"/>
    </xf>
    <xf numFmtId="14" fontId="0" fillId="3" borderId="12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43" fontId="0" fillId="2" borderId="0" xfId="1" applyFont="1" applyFill="1" applyBorder="1" applyAlignment="1">
      <alignment horizontal="center" vertical="center"/>
    </xf>
    <xf numFmtId="0" fontId="5" fillId="0" borderId="0" xfId="0" applyFont="1"/>
    <xf numFmtId="10" fontId="0" fillId="0" borderId="12" xfId="2" applyNumberFormat="1" applyFont="1" applyFill="1" applyBorder="1" applyAlignment="1">
      <alignment horizontal="right" vertical="center"/>
    </xf>
    <xf numFmtId="43" fontId="0" fillId="0" borderId="0" xfId="1" applyFont="1" applyFill="1" applyBorder="1" applyAlignment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Alignment="1"/>
    <xf numFmtId="2" fontId="0" fillId="0" borderId="0" xfId="0" applyNumberFormat="1" applyAlignment="1">
      <alignment horizontal="center" vertical="center"/>
    </xf>
    <xf numFmtId="43" fontId="0" fillId="0" borderId="6" xfId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/>
    <xf numFmtId="43" fontId="0" fillId="0" borderId="1" xfId="0" applyNumberFormat="1" applyBorder="1" applyAlignment="1">
      <alignment vertical="center"/>
    </xf>
    <xf numFmtId="14" fontId="0" fillId="0" borderId="6" xfId="1" applyNumberFormat="1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0" xfId="0" quotePrefix="1" applyAlignment="1">
      <alignment horizontal="center"/>
    </xf>
    <xf numFmtId="0" fontId="3" fillId="0" borderId="0" xfId="0" applyFont="1"/>
    <xf numFmtId="176" fontId="0" fillId="0" borderId="0" xfId="1" applyNumberFormat="1" applyFont="1" applyFill="1" applyBorder="1" applyAlignment="1">
      <alignment vertical="center"/>
    </xf>
    <xf numFmtId="176" fontId="0" fillId="0" borderId="0" xfId="1" applyNumberFormat="1" applyFont="1" applyBorder="1" applyAlignment="1"/>
    <xf numFmtId="176" fontId="0" fillId="0" borderId="1" xfId="1" applyNumberFormat="1" applyFont="1" applyFill="1" applyBorder="1" applyAlignment="1">
      <alignment vertical="center"/>
    </xf>
    <xf numFmtId="49" fontId="0" fillId="0" borderId="0" xfId="0" applyNumberFormat="1" applyAlignment="1">
      <alignment horizontal="center"/>
    </xf>
    <xf numFmtId="176" fontId="0" fillId="0" borderId="25" xfId="1" applyNumberFormat="1" applyFont="1" applyFill="1" applyBorder="1" applyAlignment="1">
      <alignment vertical="center"/>
    </xf>
    <xf numFmtId="43" fontId="0" fillId="2" borderId="0" xfId="1" applyFont="1" applyFill="1" applyBorder="1" applyAlignment="1">
      <alignment vertical="center"/>
    </xf>
    <xf numFmtId="14" fontId="5" fillId="0" borderId="5" xfId="0" applyNumberFormat="1" applyFont="1" applyBorder="1" applyAlignment="1">
      <alignment horizontal="left" vertical="center"/>
    </xf>
    <xf numFmtId="176" fontId="0" fillId="0" borderId="6" xfId="1" applyNumberFormat="1" applyFont="1" applyBorder="1" applyAlignment="1">
      <alignment vertical="center"/>
    </xf>
    <xf numFmtId="176" fontId="0" fillId="0" borderId="11" xfId="1" applyNumberFormat="1" applyFont="1" applyBorder="1" applyAlignment="1">
      <alignment vertical="center"/>
    </xf>
    <xf numFmtId="176" fontId="3" fillId="0" borderId="8" xfId="1" applyNumberFormat="1" applyFont="1" applyBorder="1" applyAlignment="1">
      <alignment vertical="center"/>
    </xf>
    <xf numFmtId="176" fontId="0" fillId="2" borderId="6" xfId="1" applyNumberFormat="1" applyFont="1" applyFill="1" applyBorder="1" applyAlignment="1">
      <alignment vertical="center"/>
    </xf>
    <xf numFmtId="176" fontId="0" fillId="2" borderId="11" xfId="1" applyNumberFormat="1" applyFont="1" applyFill="1" applyBorder="1" applyAlignment="1">
      <alignment vertical="center"/>
    </xf>
    <xf numFmtId="1" fontId="0" fillId="2" borderId="0" xfId="0" applyNumberFormat="1" applyFill="1" applyAlignment="1">
      <alignment horizontal="center" vertical="center"/>
    </xf>
    <xf numFmtId="177" fontId="0" fillId="0" borderId="0" xfId="2" applyNumberFormat="1" applyFont="1" applyFill="1" applyAlignment="1"/>
    <xf numFmtId="43" fontId="5" fillId="0" borderId="0" xfId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/>
    </xf>
    <xf numFmtId="43" fontId="5" fillId="0" borderId="0" xfId="1" applyFont="1" applyFill="1" applyBorder="1" applyAlignment="1"/>
    <xf numFmtId="14" fontId="5" fillId="0" borderId="0" xfId="0" applyNumberFormat="1" applyFont="1"/>
    <xf numFmtId="14" fontId="5" fillId="0" borderId="0" xfId="1" applyNumberFormat="1" applyFont="1" applyFill="1" applyBorder="1" applyAlignment="1"/>
    <xf numFmtId="176" fontId="0" fillId="0" borderId="12" xfId="1" applyNumberFormat="1" applyFont="1" applyFill="1" applyBorder="1" applyAlignment="1">
      <alignment horizontal="center" vertical="center"/>
    </xf>
    <xf numFmtId="0" fontId="6" fillId="0" borderId="0" xfId="3"/>
    <xf numFmtId="14" fontId="5" fillId="7" borderId="0" xfId="1" applyNumberFormat="1" applyFont="1" applyFill="1" applyBorder="1" applyAlignment="1"/>
    <xf numFmtId="14" fontId="5" fillId="0" borderId="9" xfId="0" applyNumberFormat="1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76" fontId="0" fillId="0" borderId="10" xfId="1" applyNumberFormat="1" applyFont="1" applyFill="1" applyBorder="1" applyAlignment="1">
      <alignment vertical="center"/>
    </xf>
    <xf numFmtId="14" fontId="0" fillId="0" borderId="11" xfId="1" applyNumberFormat="1" applyFont="1" applyFill="1" applyBorder="1" applyAlignment="1">
      <alignment vertical="center"/>
    </xf>
    <xf numFmtId="0" fontId="6" fillId="0" borderId="12" xfId="3" applyFill="1" applyBorder="1" applyAlignment="1">
      <alignment horizontal="center" vertical="center"/>
    </xf>
    <xf numFmtId="176" fontId="0" fillId="0" borderId="12" xfId="1" applyNumberFormat="1" applyFont="1" applyBorder="1" applyAlignment="1"/>
    <xf numFmtId="0" fontId="0" fillId="0" borderId="13" xfId="0" applyBorder="1" applyAlignment="1">
      <alignment horizontal="center"/>
    </xf>
    <xf numFmtId="0" fontId="0" fillId="0" borderId="13" xfId="0" applyBorder="1"/>
    <xf numFmtId="0" fontId="0" fillId="2" borderId="12" xfId="0" applyFill="1" applyBorder="1" applyAlignment="1">
      <alignment horizontal="center"/>
    </xf>
    <xf numFmtId="14" fontId="5" fillId="9" borderId="5" xfId="0" applyNumberFormat="1" applyFont="1" applyFill="1" applyBorder="1" applyAlignment="1">
      <alignment horizontal="center" vertical="center"/>
    </xf>
    <xf numFmtId="14" fontId="5" fillId="9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43" fontId="0" fillId="9" borderId="0" xfId="1" applyFont="1" applyFill="1" applyBorder="1" applyAlignment="1">
      <alignment horizontal="center" vertical="center"/>
    </xf>
    <xf numFmtId="43" fontId="0" fillId="9" borderId="0" xfId="1" applyFont="1" applyFill="1" applyBorder="1" applyAlignment="1">
      <alignment vertical="center"/>
    </xf>
    <xf numFmtId="43" fontId="0" fillId="9" borderId="6" xfId="1" applyFont="1" applyFill="1" applyBorder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vertical="center"/>
    </xf>
    <xf numFmtId="14" fontId="3" fillId="9" borderId="9" xfId="0" applyNumberFormat="1" applyFont="1" applyFill="1" applyBorder="1" applyAlignment="1">
      <alignment horizontal="center" vertical="center"/>
    </xf>
    <xf numFmtId="14" fontId="3" fillId="9" borderId="10" xfId="0" applyNumberFormat="1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0" xfId="0" applyFill="1" applyBorder="1" applyAlignment="1">
      <alignment vertical="center"/>
    </xf>
    <xf numFmtId="43" fontId="0" fillId="9" borderId="11" xfId="1" applyFont="1" applyFill="1" applyBorder="1" applyAlignment="1">
      <alignment vertical="center"/>
    </xf>
    <xf numFmtId="0" fontId="0" fillId="7" borderId="12" xfId="0" applyFill="1" applyBorder="1" applyAlignment="1">
      <alignment horizontal="center"/>
    </xf>
    <xf numFmtId="43" fontId="5" fillId="0" borderId="0" xfId="1" applyFont="1" applyFill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34" xfId="0" applyBorder="1" applyAlignment="1">
      <alignment horizontal="left" vertical="center" wrapText="1"/>
    </xf>
    <xf numFmtId="0" fontId="0" fillId="0" borderId="34" xfId="0" applyBorder="1" applyAlignment="1">
      <alignment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top"/>
    </xf>
    <xf numFmtId="49" fontId="5" fillId="0" borderId="0" xfId="0" quotePrefix="1" applyNumberFormat="1" applyFont="1" applyAlignment="1">
      <alignment horizontal="center" vertical="center"/>
    </xf>
    <xf numFmtId="31" fontId="0" fillId="0" borderId="0" xfId="0" applyNumberFormat="1"/>
    <xf numFmtId="176" fontId="5" fillId="0" borderId="0" xfId="1" applyNumberFormat="1" applyFont="1" applyBorder="1" applyAlignment="1">
      <alignment horizontal="center" vertical="center"/>
    </xf>
    <xf numFmtId="176" fontId="3" fillId="0" borderId="0" xfId="1" applyNumberFormat="1" applyFont="1" applyBorder="1" applyAlignment="1">
      <alignment horizontal="center" vertical="center"/>
    </xf>
    <xf numFmtId="176" fontId="0" fillId="0" borderId="26" xfId="1" applyNumberFormat="1" applyFont="1" applyFill="1" applyBorder="1" applyAlignment="1">
      <alignment horizontal="center" vertical="center"/>
    </xf>
    <xf numFmtId="176" fontId="0" fillId="3" borderId="12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76" fontId="0" fillId="0" borderId="31" xfId="1" applyNumberFormat="1" applyFont="1" applyFill="1" applyBorder="1" applyAlignment="1">
      <alignment horizontal="center" vertical="center"/>
    </xf>
    <xf numFmtId="176" fontId="0" fillId="0" borderId="0" xfId="1" applyNumberFormat="1" applyFont="1" applyFill="1" applyAlignment="1">
      <alignment vertical="center"/>
    </xf>
    <xf numFmtId="43" fontId="3" fillId="0" borderId="1" xfId="1" applyFont="1" applyBorder="1" applyAlignment="1">
      <alignment horizontal="center" vertical="center"/>
    </xf>
    <xf numFmtId="43" fontId="0" fillId="0" borderId="26" xfId="1" applyFont="1" applyFill="1" applyBorder="1" applyAlignment="1">
      <alignment horizontal="center" vertical="center"/>
    </xf>
    <xf numFmtId="43" fontId="0" fillId="0" borderId="25" xfId="1" applyFont="1" applyFill="1" applyBorder="1" applyAlignment="1">
      <alignment vertical="center"/>
    </xf>
    <xf numFmtId="43" fontId="0" fillId="0" borderId="0" xfId="1" applyFont="1" applyFill="1" applyAlignment="1">
      <alignment vertical="center"/>
    </xf>
    <xf numFmtId="43" fontId="0" fillId="0" borderId="0" xfId="1" applyFont="1" applyFill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3" fillId="0" borderId="0" xfId="1" applyFont="1" applyBorder="1" applyAlignment="1">
      <alignment horizontal="center" vertical="center"/>
    </xf>
    <xf numFmtId="179" fontId="0" fillId="0" borderId="0" xfId="1" applyNumberFormat="1" applyFont="1" applyFill="1" applyBorder="1" applyAlignment="1"/>
    <xf numFmtId="179" fontId="0" fillId="0" borderId="0" xfId="1" applyNumberFormat="1" applyFont="1" applyFill="1" applyAlignment="1"/>
    <xf numFmtId="14" fontId="5" fillId="0" borderId="5" xfId="0" quotePrefix="1" applyNumberFormat="1" applyFont="1" applyBorder="1" applyAlignment="1">
      <alignment horizontal="center" vertical="center"/>
    </xf>
    <xf numFmtId="14" fontId="5" fillId="4" borderId="5" xfId="0" applyNumberFormat="1" applyFont="1" applyFill="1" applyBorder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3" fontId="5" fillId="4" borderId="0" xfId="1" applyFont="1" applyFill="1" applyBorder="1" applyAlignment="1">
      <alignment horizontal="center" vertical="center"/>
    </xf>
    <xf numFmtId="43" fontId="5" fillId="4" borderId="6" xfId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0" fontId="5" fillId="4" borderId="0" xfId="0" quotePrefix="1" applyFont="1" applyFill="1" applyAlignment="1">
      <alignment horizontal="center" vertical="center"/>
    </xf>
    <xf numFmtId="176" fontId="5" fillId="4" borderId="0" xfId="1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4" fontId="5" fillId="10" borderId="5" xfId="0" applyNumberFormat="1" applyFont="1" applyFill="1" applyBorder="1" applyAlignment="1">
      <alignment horizontal="center" vertical="center"/>
    </xf>
    <xf numFmtId="14" fontId="5" fillId="10" borderId="0" xfId="0" applyNumberFormat="1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43" fontId="5" fillId="10" borderId="0" xfId="1" applyFont="1" applyFill="1" applyBorder="1" applyAlignment="1">
      <alignment horizontal="center" vertical="center"/>
    </xf>
    <xf numFmtId="43" fontId="5" fillId="10" borderId="6" xfId="1" applyFont="1" applyFill="1" applyBorder="1" applyAlignment="1">
      <alignment horizontal="center" vertical="center"/>
    </xf>
    <xf numFmtId="49" fontId="5" fillId="10" borderId="0" xfId="0" applyNumberFormat="1" applyFont="1" applyFill="1" applyAlignment="1">
      <alignment horizontal="center" vertical="center"/>
    </xf>
    <xf numFmtId="176" fontId="0" fillId="2" borderId="0" xfId="1" applyNumberFormat="1" applyFont="1" applyFill="1" applyBorder="1" applyAlignment="1">
      <alignment horizontal="center" vertical="center"/>
    </xf>
    <xf numFmtId="176" fontId="5" fillId="10" borderId="0" xfId="1" applyNumberFormat="1" applyFont="1" applyFill="1" applyBorder="1" applyAlignment="1">
      <alignment horizontal="center" vertical="center"/>
    </xf>
    <xf numFmtId="0" fontId="5" fillId="10" borderId="0" xfId="0" quotePrefix="1" applyFont="1" applyFill="1" applyAlignment="1">
      <alignment horizontal="center" vertical="center"/>
    </xf>
    <xf numFmtId="43" fontId="0" fillId="3" borderId="0" xfId="1" applyFont="1" applyFill="1" applyBorder="1" applyAlignment="1"/>
    <xf numFmtId="43" fontId="0" fillId="8" borderId="0" xfId="1" applyFont="1" applyFill="1" applyBorder="1" applyAlignment="1"/>
    <xf numFmtId="43" fontId="0" fillId="11" borderId="0" xfId="1" applyFont="1" applyFill="1" applyBorder="1" applyAlignment="1"/>
    <xf numFmtId="43" fontId="0" fillId="3" borderId="0" xfId="1" applyFont="1" applyFill="1" applyBorder="1" applyAlignment="1">
      <alignment horizontal="center"/>
    </xf>
    <xf numFmtId="43" fontId="5" fillId="3" borderId="0" xfId="1" applyFont="1" applyFill="1" applyBorder="1" applyAlignment="1"/>
    <xf numFmtId="179" fontId="0" fillId="6" borderId="0" xfId="1" applyNumberFormat="1" applyFont="1" applyFill="1" applyAlignment="1"/>
    <xf numFmtId="179" fontId="0" fillId="6" borderId="0" xfId="1" applyNumberFormat="1" applyFont="1" applyFill="1" applyBorder="1" applyAlignment="1"/>
    <xf numFmtId="176" fontId="0" fillId="2" borderId="10" xfId="1" applyNumberFormat="1" applyFont="1" applyFill="1" applyBorder="1" applyAlignment="1">
      <alignment horizontal="center" vertical="center"/>
    </xf>
    <xf numFmtId="176" fontId="0" fillId="2" borderId="10" xfId="1" applyNumberFormat="1" applyFont="1" applyFill="1" applyBorder="1" applyAlignment="1">
      <alignment vertical="center"/>
    </xf>
    <xf numFmtId="177" fontId="0" fillId="0" borderId="0" xfId="2" applyNumberFormat="1" applyFont="1" applyAlignment="1"/>
    <xf numFmtId="0" fontId="0" fillId="0" borderId="17" xfId="0" pivotButton="1" applyBorder="1" applyAlignment="1">
      <alignment horizontal="center" vertical="center"/>
    </xf>
    <xf numFmtId="0" fontId="0" fillId="0" borderId="19" xfId="0" applyBorder="1" applyAlignment="1">
      <alignment horizontal="center"/>
    </xf>
    <xf numFmtId="177" fontId="0" fillId="0" borderId="20" xfId="2" applyNumberFormat="1" applyFont="1" applyBorder="1" applyAlignment="1"/>
    <xf numFmtId="0" fontId="0" fillId="0" borderId="33" xfId="0" applyBorder="1" applyAlignment="1">
      <alignment horizontal="center"/>
    </xf>
    <xf numFmtId="177" fontId="0" fillId="0" borderId="21" xfId="2" applyNumberFormat="1" applyFont="1" applyBorder="1" applyAlignment="1"/>
    <xf numFmtId="0" fontId="0" fillId="0" borderId="22" xfId="0" applyBorder="1" applyAlignment="1">
      <alignment horizontal="center"/>
    </xf>
    <xf numFmtId="177" fontId="0" fillId="0" borderId="24" xfId="2" applyNumberFormat="1" applyFont="1" applyBorder="1" applyAlignment="1"/>
    <xf numFmtId="0" fontId="0" fillId="0" borderId="23" xfId="0" applyBorder="1"/>
    <xf numFmtId="0" fontId="0" fillId="0" borderId="14" xfId="0" applyBorder="1"/>
    <xf numFmtId="0" fontId="0" fillId="0" borderId="17" xfId="0" applyBorder="1" applyAlignment="1">
      <alignment horizontal="center" vertical="center" wrapText="1"/>
    </xf>
    <xf numFmtId="43" fontId="0" fillId="0" borderId="0" xfId="1" applyFont="1" applyAlignment="1">
      <alignment horizontal="left"/>
    </xf>
    <xf numFmtId="43" fontId="0" fillId="0" borderId="18" xfId="1" applyFont="1" applyBorder="1" applyAlignment="1">
      <alignment horizontal="left" vertical="center"/>
    </xf>
    <xf numFmtId="43" fontId="0" fillId="0" borderId="20" xfId="1" applyFont="1" applyBorder="1" applyAlignment="1">
      <alignment horizontal="left"/>
    </xf>
    <xf numFmtId="43" fontId="0" fillId="0" borderId="21" xfId="1" applyFont="1" applyBorder="1" applyAlignment="1">
      <alignment horizontal="left"/>
    </xf>
    <xf numFmtId="43" fontId="0" fillId="0" borderId="24" xfId="1" applyFont="1" applyBorder="1" applyAlignment="1">
      <alignment horizontal="left"/>
    </xf>
    <xf numFmtId="14" fontId="5" fillId="5" borderId="5" xfId="0" applyNumberFormat="1" applyFont="1" applyFill="1" applyBorder="1" applyAlignment="1">
      <alignment horizontal="center" vertical="center"/>
    </xf>
    <xf numFmtId="14" fontId="5" fillId="5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3" fontId="5" fillId="5" borderId="0" xfId="1" applyFont="1" applyFill="1" applyBorder="1" applyAlignment="1">
      <alignment horizontal="center" vertical="center"/>
    </xf>
    <xf numFmtId="43" fontId="5" fillId="5" borderId="6" xfId="1" applyFont="1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176" fontId="5" fillId="0" borderId="0" xfId="1" applyNumberFormat="1" applyFont="1" applyFill="1" applyBorder="1" applyAlignment="1">
      <alignment horizontal="center" vertical="center"/>
    </xf>
    <xf numFmtId="179" fontId="5" fillId="0" borderId="0" xfId="1" applyNumberFormat="1" applyFont="1" applyFill="1" applyBorder="1" applyAlignment="1"/>
    <xf numFmtId="176" fontId="5" fillId="5" borderId="0" xfId="1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right" vertical="center"/>
    </xf>
    <xf numFmtId="176" fontId="3" fillId="0" borderId="1" xfId="1" applyNumberFormat="1" applyFont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43" fontId="5" fillId="0" borderId="0" xfId="1" applyFont="1" applyAlignment="1">
      <alignment horizontal="center" vertical="center"/>
    </xf>
    <xf numFmtId="43" fontId="5" fillId="10" borderId="0" xfId="1" applyFont="1" applyFill="1" applyAlignment="1">
      <alignment horizontal="center" vertical="center"/>
    </xf>
    <xf numFmtId="43" fontId="5" fillId="5" borderId="0" xfId="1" applyFont="1" applyFill="1" applyAlignment="1">
      <alignment horizontal="center" vertical="center"/>
    </xf>
    <xf numFmtId="176" fontId="0" fillId="2" borderId="0" xfId="1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76" fontId="5" fillId="4" borderId="0" xfId="1" applyNumberFormat="1" applyFont="1" applyFill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179" fontId="5" fillId="0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vertical="center"/>
    </xf>
    <xf numFmtId="179" fontId="0" fillId="11" borderId="0" xfId="1" applyNumberFormat="1" applyFont="1" applyFill="1" applyBorder="1" applyAlignment="1"/>
    <xf numFmtId="176" fontId="5" fillId="0" borderId="6" xfId="1" applyNumberFormat="1" applyFont="1" applyFill="1" applyBorder="1" applyAlignment="1">
      <alignment horizontal="center" vertical="center"/>
    </xf>
    <xf numFmtId="43" fontId="5" fillId="4" borderId="0" xfId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176" fontId="0" fillId="0" borderId="0" xfId="0" applyNumberFormat="1"/>
    <xf numFmtId="179" fontId="5" fillId="0" borderId="0" xfId="1" applyNumberFormat="1" applyFont="1" applyAlignment="1">
      <alignment horizontal="center" vertical="center"/>
    </xf>
    <xf numFmtId="14" fontId="5" fillId="4" borderId="5" xfId="0" applyNumberFormat="1" applyFont="1" applyFill="1" applyBorder="1" applyAlignment="1">
      <alignment horizontal="left" vertical="center"/>
    </xf>
    <xf numFmtId="176" fontId="0" fillId="3" borderId="12" xfId="0" applyNumberFormat="1" applyFill="1" applyBorder="1" applyAlignment="1">
      <alignment vertical="center"/>
    </xf>
    <xf numFmtId="9" fontId="0" fillId="3" borderId="12" xfId="2" applyFont="1" applyFill="1" applyBorder="1" applyAlignment="1">
      <alignment vertical="center"/>
    </xf>
    <xf numFmtId="9" fontId="0" fillId="0" borderId="12" xfId="2" applyFont="1" applyFill="1" applyBorder="1" applyAlignment="1">
      <alignment vertical="center"/>
    </xf>
    <xf numFmtId="43" fontId="0" fillId="0" borderId="0" xfId="1" applyFont="1" applyAlignment="1">
      <alignment vertical="center"/>
    </xf>
    <xf numFmtId="14" fontId="3" fillId="0" borderId="0" xfId="1" applyNumberFormat="1" applyFont="1" applyFill="1" applyBorder="1" applyAlignment="1"/>
    <xf numFmtId="43" fontId="3" fillId="0" borderId="0" xfId="1" applyFont="1" applyFill="1" applyBorder="1" applyAlignment="1"/>
    <xf numFmtId="43" fontId="3" fillId="0" borderId="0" xfId="1" applyFont="1" applyFill="1" applyBorder="1" applyAlignment="1">
      <alignment horizontal="center"/>
    </xf>
    <xf numFmtId="179" fontId="3" fillId="0" borderId="0" xfId="1" applyNumberFormat="1" applyFont="1" applyFill="1" applyBorder="1" applyAlignment="1"/>
    <xf numFmtId="179" fontId="3" fillId="0" borderId="0" xfId="1" applyNumberFormat="1" applyFont="1" applyFill="1" applyAlignment="1"/>
    <xf numFmtId="43" fontId="3" fillId="0" borderId="3" xfId="1" applyFont="1" applyBorder="1" applyAlignment="1">
      <alignment horizontal="center" vertical="center"/>
    </xf>
    <xf numFmtId="43" fontId="0" fillId="2" borderId="10" xfId="1" applyFont="1" applyFill="1" applyBorder="1" applyAlignment="1">
      <alignment vertical="center"/>
    </xf>
    <xf numFmtId="43" fontId="0" fillId="0" borderId="10" xfId="1" applyFont="1" applyBorder="1" applyAlignment="1">
      <alignment vertical="center"/>
    </xf>
    <xf numFmtId="43" fontId="3" fillId="0" borderId="1" xfId="1" applyFont="1" applyBorder="1" applyAlignment="1">
      <alignment vertical="center"/>
    </xf>
    <xf numFmtId="43" fontId="0" fillId="0" borderId="1" xfId="1" applyFont="1" applyBorder="1" applyAlignment="1">
      <alignment vertical="center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179" fontId="5" fillId="4" borderId="0" xfId="1" applyNumberFormat="1" applyFont="1" applyFill="1" applyBorder="1" applyAlignment="1">
      <alignment horizontal="center" vertical="center"/>
    </xf>
    <xf numFmtId="49" fontId="0" fillId="0" borderId="0" xfId="0" quotePrefix="1" applyNumberFormat="1" applyAlignment="1">
      <alignment horizontal="center"/>
    </xf>
    <xf numFmtId="49" fontId="0" fillId="11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5" fillId="3" borderId="0" xfId="0" applyNumberFormat="1" applyFont="1" applyFill="1" applyAlignment="1">
      <alignment horizontal="left" vertical="center"/>
    </xf>
    <xf numFmtId="49" fontId="0" fillId="3" borderId="0" xfId="0" quotePrefix="1" applyNumberFormat="1" applyFill="1" applyAlignment="1">
      <alignment horizontal="left"/>
    </xf>
    <xf numFmtId="49" fontId="5" fillId="3" borderId="0" xfId="0" quotePrefix="1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76" fontId="10" fillId="0" borderId="12" xfId="1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43" fontId="3" fillId="0" borderId="37" xfId="1" applyFont="1" applyBorder="1" applyAlignment="1">
      <alignment horizontal="center" vertical="center"/>
    </xf>
    <xf numFmtId="176" fontId="0" fillId="0" borderId="0" xfId="1" applyNumberFormat="1" applyFont="1" applyAlignment="1">
      <alignment vertical="center"/>
    </xf>
    <xf numFmtId="43" fontId="0" fillId="0" borderId="0" xfId="1" applyFont="1" applyAlignment="1">
      <alignment wrapText="1"/>
    </xf>
    <xf numFmtId="43" fontId="0" fillId="4" borderId="0" xfId="1" applyFont="1" applyFill="1" applyBorder="1" applyAlignment="1"/>
    <xf numFmtId="43" fontId="5" fillId="0" borderId="0" xfId="0" applyNumberFormat="1" applyFont="1"/>
    <xf numFmtId="9" fontId="5" fillId="0" borderId="0" xfId="2" applyFont="1" applyAlignment="1"/>
    <xf numFmtId="9" fontId="0" fillId="0" borderId="0" xfId="2" applyFont="1" applyAlignment="1"/>
    <xf numFmtId="0" fontId="5" fillId="12" borderId="0" xfId="0" applyFont="1" applyFill="1" applyAlignment="1">
      <alignment horizontal="center"/>
    </xf>
    <xf numFmtId="43" fontId="0" fillId="0" borderId="0" xfId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9" fontId="0" fillId="2" borderId="0" xfId="1" applyNumberFormat="1" applyFont="1" applyFill="1" applyAlignment="1">
      <alignment vertical="center"/>
    </xf>
    <xf numFmtId="43" fontId="0" fillId="13" borderId="0" xfId="1" applyFont="1" applyFill="1" applyBorder="1" applyAlignment="1"/>
    <xf numFmtId="43" fontId="0" fillId="0" borderId="0" xfId="1" applyFont="1" applyBorder="1" applyAlignment="1">
      <alignment vertical="center"/>
    </xf>
    <xf numFmtId="2" fontId="0" fillId="0" borderId="0" xfId="0" applyNumberFormat="1" applyAlignment="1">
      <alignment horizontal="left" vertical="center"/>
    </xf>
    <xf numFmtId="9" fontId="10" fillId="0" borderId="12" xfId="2" applyFont="1" applyBorder="1" applyAlignment="1">
      <alignment horizontal="center" vertical="center"/>
    </xf>
    <xf numFmtId="49" fontId="0" fillId="11" borderId="0" xfId="0" applyNumberFormat="1" applyFill="1" applyAlignment="1">
      <alignment horizontal="center"/>
    </xf>
    <xf numFmtId="49" fontId="5" fillId="11" borderId="0" xfId="0" applyNumberFormat="1" applyFont="1" applyFill="1" applyAlignment="1">
      <alignment horizontal="center" vertical="center"/>
    </xf>
    <xf numFmtId="49" fontId="0" fillId="3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9" fontId="0" fillId="0" borderId="0" xfId="0" applyNumberFormat="1"/>
    <xf numFmtId="0" fontId="11" fillId="0" borderId="0" xfId="0" applyFont="1" applyAlignment="1">
      <alignment horizontal="center" vertical="center"/>
    </xf>
    <xf numFmtId="14" fontId="5" fillId="12" borderId="0" xfId="1" applyNumberFormat="1" applyFont="1" applyFill="1" applyBorder="1" applyAlignment="1"/>
    <xf numFmtId="43" fontId="0" fillId="12" borderId="0" xfId="1" applyFont="1" applyFill="1" applyBorder="1" applyAlignment="1"/>
    <xf numFmtId="43" fontId="5" fillId="12" borderId="0" xfId="1" applyFont="1" applyFill="1" applyBorder="1" applyAlignment="1"/>
    <xf numFmtId="179" fontId="0" fillId="12" borderId="0" xfId="1" applyNumberFormat="1" applyFont="1" applyFill="1" applyBorder="1" applyAlignment="1"/>
    <xf numFmtId="0" fontId="5" fillId="0" borderId="0" xfId="0" applyFont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180" fontId="0" fillId="0" borderId="12" xfId="1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5" fillId="0" borderId="0" xfId="2" applyFont="1" applyFill="1" applyAlignment="1"/>
    <xf numFmtId="176" fontId="10" fillId="0" borderId="14" xfId="1" applyNumberFormat="1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4" fontId="0" fillId="0" borderId="0" xfId="0" applyNumberFormat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78" fontId="0" fillId="0" borderId="26" xfId="0" applyNumberFormat="1" applyBorder="1" applyAlignment="1">
      <alignment horizontal="center" vertical="center"/>
    </xf>
    <xf numFmtId="0" fontId="0" fillId="0" borderId="26" xfId="0" applyBorder="1" applyAlignment="1">
      <alignment horizontal="right" vertical="center"/>
    </xf>
    <xf numFmtId="0" fontId="0" fillId="0" borderId="30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8" fontId="0" fillId="0" borderId="12" xfId="0" applyNumberFormat="1" applyBorder="1" applyAlignment="1">
      <alignment horizontal="right" vertical="center"/>
    </xf>
    <xf numFmtId="176" fontId="0" fillId="0" borderId="12" xfId="0" applyNumberFormat="1" applyBorder="1" applyAlignment="1">
      <alignment vertical="center"/>
    </xf>
    <xf numFmtId="14" fontId="0" fillId="0" borderId="14" xfId="0" applyNumberFormat="1" applyBorder="1" applyAlignment="1">
      <alignment horizontal="center" vertical="center"/>
    </xf>
    <xf numFmtId="176" fontId="0" fillId="0" borderId="3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right" vertical="center"/>
    </xf>
    <xf numFmtId="14" fontId="0" fillId="0" borderId="12" xfId="0" applyNumberFormat="1" applyBorder="1" applyAlignment="1">
      <alignment vertical="center"/>
    </xf>
    <xf numFmtId="14" fontId="0" fillId="0" borderId="28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5" xfId="0" applyBorder="1" applyAlignment="1">
      <alignment vertical="center"/>
    </xf>
    <xf numFmtId="178" fontId="0" fillId="0" borderId="25" xfId="1" applyNumberFormat="1" applyFont="1" applyFill="1" applyBorder="1" applyAlignment="1">
      <alignment horizontal="right" vertical="center"/>
    </xf>
    <xf numFmtId="10" fontId="0" fillId="0" borderId="25" xfId="2" applyNumberFormat="1" applyFont="1" applyFill="1" applyBorder="1" applyAlignment="1">
      <alignment horizontal="right" vertical="center"/>
    </xf>
    <xf numFmtId="176" fontId="0" fillId="0" borderId="29" xfId="1" applyNumberFormat="1" applyFont="1" applyFill="1" applyBorder="1" applyAlignment="1">
      <alignment vertical="center"/>
    </xf>
    <xf numFmtId="178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9" fontId="0" fillId="0" borderId="0" xfId="2" applyFont="1" applyFill="1" applyAlignment="1">
      <alignment vertical="center"/>
    </xf>
    <xf numFmtId="43" fontId="0" fillId="3" borderId="12" xfId="1" applyFont="1" applyFill="1" applyBorder="1" applyAlignment="1">
      <alignment horizontal="center" vertical="center"/>
    </xf>
    <xf numFmtId="43" fontId="0" fillId="0" borderId="6" xfId="1" applyFont="1" applyBorder="1" applyAlignment="1">
      <alignment vertical="center"/>
    </xf>
    <xf numFmtId="43" fontId="0" fillId="0" borderId="11" xfId="1" applyFont="1" applyBorder="1" applyAlignment="1">
      <alignment vertical="center"/>
    </xf>
    <xf numFmtId="43" fontId="0" fillId="0" borderId="8" xfId="1" applyFont="1" applyBorder="1" applyAlignment="1"/>
    <xf numFmtId="9" fontId="0" fillId="0" borderId="8" xfId="2" applyFont="1" applyBorder="1" applyAlignment="1">
      <alignment vertical="center"/>
    </xf>
    <xf numFmtId="43" fontId="0" fillId="0" borderId="12" xfId="1" applyFont="1" applyBorder="1" applyAlignment="1">
      <alignment vertical="center"/>
    </xf>
    <xf numFmtId="0" fontId="0" fillId="14" borderId="0" xfId="0" applyFill="1" applyAlignment="1">
      <alignment horizontal="left"/>
    </xf>
    <xf numFmtId="0" fontId="5" fillId="0" borderId="0" xfId="0" applyFont="1" applyAlignment="1">
      <alignment vertical="center"/>
    </xf>
    <xf numFmtId="0" fontId="5" fillId="5" borderId="0" xfId="0" quotePrefix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76" fontId="5" fillId="0" borderId="0" xfId="1" applyNumberFormat="1" applyFont="1" applyFill="1" applyAlignment="1">
      <alignment horizontal="center" vertical="center"/>
    </xf>
    <xf numFmtId="43" fontId="5" fillId="0" borderId="0" xfId="1" applyFont="1" applyFill="1" applyAlignment="1">
      <alignment horizontal="center" vertical="center"/>
    </xf>
    <xf numFmtId="176" fontId="0" fillId="0" borderId="12" xfId="1" applyNumberFormat="1" applyFont="1" applyBorder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3" fontId="12" fillId="0" borderId="0" xfId="1" applyFont="1" applyFill="1" applyBorder="1" applyAlignment="1"/>
    <xf numFmtId="14" fontId="0" fillId="0" borderId="13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12" xfId="3" applyFill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7" fontId="0" fillId="0" borderId="12" xfId="2" applyNumberFormat="1" applyFont="1" applyFill="1" applyBorder="1" applyAlignment="1">
      <alignment horizontal="right" vertical="center"/>
    </xf>
    <xf numFmtId="176" fontId="0" fillId="0" borderId="31" xfId="0" applyNumberFormat="1" applyBorder="1" applyAlignment="1">
      <alignment horizontal="center" vertical="center"/>
    </xf>
    <xf numFmtId="0" fontId="6" fillId="0" borderId="13" xfId="3" applyFill="1" applyBorder="1" applyAlignment="1">
      <alignment horizontal="center" vertical="center"/>
    </xf>
    <xf numFmtId="0" fontId="6" fillId="0" borderId="15" xfId="3" applyFill="1" applyBorder="1" applyAlignment="1">
      <alignment horizontal="center" vertical="center"/>
    </xf>
    <xf numFmtId="0" fontId="6" fillId="0" borderId="14" xfId="3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3" borderId="13" xfId="0" applyNumberFormat="1" applyFill="1" applyBorder="1" applyAlignment="1">
      <alignment horizontal="center" vertical="center"/>
    </xf>
    <xf numFmtId="14" fontId="0" fillId="3" borderId="15" xfId="0" applyNumberFormat="1" applyFill="1" applyBorder="1" applyAlignment="1">
      <alignment horizontal="center" vertical="center"/>
    </xf>
    <xf numFmtId="14" fontId="0" fillId="3" borderId="14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77" fontId="0" fillId="3" borderId="12" xfId="2" applyNumberFormat="1" applyFont="1" applyFill="1" applyBorder="1" applyAlignment="1">
      <alignment horizontal="right" vertical="center"/>
    </xf>
    <xf numFmtId="176" fontId="0" fillId="3" borderId="31" xfId="0" applyNumberFormat="1" applyFill="1" applyBorder="1" applyAlignment="1">
      <alignment horizontal="center" vertical="center"/>
    </xf>
    <xf numFmtId="177" fontId="0" fillId="0" borderId="13" xfId="2" applyNumberFormat="1" applyFont="1" applyFill="1" applyBorder="1" applyAlignment="1">
      <alignment horizontal="center" vertical="center"/>
    </xf>
    <xf numFmtId="177" fontId="0" fillId="0" borderId="15" xfId="2" applyNumberFormat="1" applyFont="1" applyFill="1" applyBorder="1" applyAlignment="1">
      <alignment horizontal="center" vertical="center"/>
    </xf>
    <xf numFmtId="177" fontId="0" fillId="0" borderId="14" xfId="2" applyNumberFormat="1" applyFont="1" applyFill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6" fillId="3" borderId="12" xfId="3" applyFill="1" applyBorder="1" applyAlignment="1">
      <alignment horizontal="center" vertical="center"/>
    </xf>
    <xf numFmtId="176" fontId="0" fillId="3" borderId="12" xfId="0" applyNumberFormat="1" applyFill="1" applyBorder="1" applyAlignment="1">
      <alignment horizontal="center" vertical="center"/>
    </xf>
    <xf numFmtId="10" fontId="0" fillId="0" borderId="12" xfId="2" applyNumberFormat="1" applyFont="1" applyFill="1" applyBorder="1" applyAlignment="1">
      <alignment horizontal="right" vertical="center"/>
    </xf>
    <xf numFmtId="176" fontId="0" fillId="0" borderId="31" xfId="1" applyNumberFormat="1" applyFont="1" applyFill="1" applyBorder="1" applyAlignment="1">
      <alignment horizontal="center" vertical="center"/>
    </xf>
    <xf numFmtId="176" fontId="0" fillId="3" borderId="12" xfId="1" applyNumberFormat="1" applyFont="1" applyFill="1" applyBorder="1" applyAlignment="1">
      <alignment horizontal="center" vertical="center"/>
    </xf>
    <xf numFmtId="10" fontId="0" fillId="3" borderId="12" xfId="2" applyNumberFormat="1" applyFont="1" applyFill="1" applyBorder="1" applyAlignment="1">
      <alignment horizontal="right" vertical="center"/>
    </xf>
    <xf numFmtId="176" fontId="0" fillId="3" borderId="31" xfId="1" applyNumberFormat="1" applyFont="1" applyFill="1" applyBorder="1" applyAlignment="1">
      <alignment horizontal="center" vertical="center"/>
    </xf>
    <xf numFmtId="178" fontId="0" fillId="3" borderId="12" xfId="0" applyNumberForma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178" fontId="0" fillId="0" borderId="12" xfId="0" applyNumberFormat="1" applyBorder="1" applyAlignment="1">
      <alignment horizontal="right" vertical="center"/>
    </xf>
    <xf numFmtId="176" fontId="0" fillId="0" borderId="12" xfId="1" applyNumberFormat="1" applyFont="1" applyFill="1" applyBorder="1" applyAlignment="1">
      <alignment horizontal="center" vertical="center"/>
    </xf>
    <xf numFmtId="176" fontId="0" fillId="0" borderId="12" xfId="1" applyNumberFormat="1" applyFont="1" applyFill="1" applyBorder="1" applyAlignment="1">
      <alignment horizontal="right" vertical="center"/>
    </xf>
    <xf numFmtId="176" fontId="7" fillId="3" borderId="12" xfId="0" applyNumberFormat="1" applyFont="1" applyFill="1" applyBorder="1" applyAlignment="1">
      <alignment horizontal="center" vertical="center"/>
    </xf>
    <xf numFmtId="176" fontId="0" fillId="0" borderId="12" xfId="0" applyNumberFormat="1" applyBorder="1" applyAlignment="1">
      <alignment horizontal="right" vertical="center"/>
    </xf>
    <xf numFmtId="58" fontId="0" fillId="0" borderId="31" xfId="0" applyNumberFormat="1" applyBorder="1" applyAlignment="1">
      <alignment horizontal="center" vertical="center"/>
    </xf>
    <xf numFmtId="58" fontId="0" fillId="0" borderId="40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58" fontId="5" fillId="0" borderId="3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58" fontId="0" fillId="0" borderId="12" xfId="0" applyNumberFormat="1" applyBorder="1" applyAlignment="1">
      <alignment horizontal="center" vertical="center"/>
    </xf>
  </cellXfs>
  <cellStyles count="4">
    <cellStyle name="百分比" xfId="2" builtinId="5"/>
    <cellStyle name="常规" xfId="0" builtinId="0"/>
    <cellStyle name="超链接" xfId="3" builtinId="8"/>
    <cellStyle name="千位分隔" xfId="1" builtinId="3"/>
  </cellStyles>
  <dxfs count="133"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7C80"/>
      <color rgb="FFFF99FF"/>
      <color rgb="FFE8D1FF"/>
      <color rgb="FFFFD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618066</xdr:colOff>
      <xdr:row>138</xdr:row>
      <xdr:rowOff>84666</xdr:rowOff>
    </xdr:from>
    <xdr:to>
      <xdr:col>18</xdr:col>
      <xdr:colOff>655695</xdr:colOff>
      <xdr:row>141</xdr:row>
      <xdr:rowOff>227428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2F2074B-7F0A-4CB0-8916-16FFAB73A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2266" y="35119733"/>
          <a:ext cx="3771429" cy="9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440267</xdr:colOff>
      <xdr:row>234</xdr:row>
      <xdr:rowOff>220133</xdr:rowOff>
    </xdr:from>
    <xdr:to>
      <xdr:col>19</xdr:col>
      <xdr:colOff>128610</xdr:colOff>
      <xdr:row>238</xdr:row>
      <xdr:rowOff>251752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3D0DDD9-88E6-06BA-6C41-4C02B7916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9467" y="59596866"/>
          <a:ext cx="4057143" cy="10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728134</xdr:colOff>
      <xdr:row>595</xdr:row>
      <xdr:rowOff>220134</xdr:rowOff>
    </xdr:from>
    <xdr:to>
      <xdr:col>29</xdr:col>
      <xdr:colOff>238696</xdr:colOff>
      <xdr:row>604</xdr:row>
      <xdr:rowOff>60058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B36367D-8616-1B42-0DE1-E54A4F6B8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7134" y="15206134"/>
          <a:ext cx="3904762" cy="21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68580</xdr:colOff>
      <xdr:row>0</xdr:row>
      <xdr:rowOff>37788</xdr:rowOff>
    </xdr:from>
    <xdr:to>
      <xdr:col>13</xdr:col>
      <xdr:colOff>441960</xdr:colOff>
      <xdr:row>24</xdr:row>
      <xdr:rowOff>143906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060" y="37788"/>
          <a:ext cx="6469380" cy="43123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nca\Desktop\&#39321;&#28207;&#20027;&#26495;20251220.xls" TargetMode="External"/><Relationship Id="rId1" Type="http://schemas.openxmlformats.org/officeDocument/2006/relationships/externalLinkPath" Target="file:///C:\Users\panca\Desktop\&#39321;&#28207;&#20027;&#26495;2025122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nca\Desktop\&#20840;&#37096;&#65313;&#32929;20251220.xls" TargetMode="External"/><Relationship Id="rId1" Type="http://schemas.openxmlformats.org/officeDocument/2006/relationships/externalLinkPath" Target="file:///C:\Users\panca\Desktop\&#20840;&#37096;&#65313;&#32929;2025122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nca\Desktop\ETF&#22522;&#37329;20251220.xls" TargetMode="External"/><Relationship Id="rId1" Type="http://schemas.openxmlformats.org/officeDocument/2006/relationships/externalLinkPath" Target="file:///C:\Users\panca\Desktop\ETF&#22522;&#37329;202512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nca\Desktop\&#39321;&#28207;&#20027;&#26495;202507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nca\Desktop\&#20840;&#37096;&#65313;&#32929;202507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nca\Desktop\ETF&#22522;&#37329;202507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香港主板20251220"/>
    </sheetNames>
    <sheetDataSet>
      <sheetData sheetId="0">
        <row r="1">
          <cell r="A1" t="str">
            <v>代码</v>
          </cell>
          <cell r="B1" t="str">
            <v>名称</v>
          </cell>
          <cell r="C1" t="str">
            <v>涨幅%</v>
          </cell>
          <cell r="D1" t="str">
            <v>现价</v>
          </cell>
        </row>
        <row r="2">
          <cell r="A2" t="str">
            <v>00001</v>
          </cell>
          <cell r="B2" t="str">
            <v>长和</v>
          </cell>
          <cell r="C2">
            <v>1.1100000000000001</v>
          </cell>
          <cell r="D2">
            <v>54.7</v>
          </cell>
        </row>
        <row r="3">
          <cell r="A3" t="str">
            <v>00002</v>
          </cell>
          <cell r="B3" t="str">
            <v>中电控股</v>
          </cell>
          <cell r="C3">
            <v>-0.22</v>
          </cell>
          <cell r="D3">
            <v>68.849999999999994</v>
          </cell>
        </row>
        <row r="4">
          <cell r="A4" t="str">
            <v>00003</v>
          </cell>
          <cell r="B4" t="str">
            <v>香港中华煤气</v>
          </cell>
          <cell r="C4">
            <v>1.87</v>
          </cell>
          <cell r="D4">
            <v>7.09</v>
          </cell>
        </row>
        <row r="5">
          <cell r="A5" t="str">
            <v>00004</v>
          </cell>
          <cell r="B5" t="str">
            <v>九龙仓集团</v>
          </cell>
          <cell r="C5">
            <v>0.26</v>
          </cell>
          <cell r="D5">
            <v>22.96</v>
          </cell>
        </row>
        <row r="6">
          <cell r="A6" t="str">
            <v>00005</v>
          </cell>
          <cell r="B6" t="str">
            <v>汇丰控股</v>
          </cell>
          <cell r="C6">
            <v>0.51</v>
          </cell>
          <cell r="D6">
            <v>119.3</v>
          </cell>
        </row>
        <row r="7">
          <cell r="A7" t="str">
            <v>00006</v>
          </cell>
          <cell r="B7" t="str">
            <v>电能实业</v>
          </cell>
          <cell r="C7">
            <v>1.03</v>
          </cell>
          <cell r="D7">
            <v>54.1</v>
          </cell>
        </row>
        <row r="8">
          <cell r="A8" t="str">
            <v>00008</v>
          </cell>
          <cell r="B8" t="str">
            <v>电讯盈科</v>
          </cell>
          <cell r="C8">
            <v>-0.34</v>
          </cell>
          <cell r="D8">
            <v>5.8</v>
          </cell>
        </row>
        <row r="9">
          <cell r="A9" t="str">
            <v>00010</v>
          </cell>
          <cell r="B9" t="str">
            <v>恒隆集团</v>
          </cell>
          <cell r="C9">
            <v>1.32</v>
          </cell>
          <cell r="D9">
            <v>15.31</v>
          </cell>
        </row>
        <row r="10">
          <cell r="A10" t="str">
            <v>00011</v>
          </cell>
          <cell r="B10" t="str">
            <v>恒生银行</v>
          </cell>
          <cell r="C10">
            <v>-7.0000000000000007E-2</v>
          </cell>
          <cell r="D10">
            <v>153.6</v>
          </cell>
        </row>
        <row r="11">
          <cell r="A11" t="str">
            <v>00012</v>
          </cell>
          <cell r="B11" t="str">
            <v>恒基地产</v>
          </cell>
          <cell r="C11">
            <v>-1.08</v>
          </cell>
          <cell r="D11">
            <v>29.28</v>
          </cell>
        </row>
        <row r="12">
          <cell r="A12" t="str">
            <v>00013</v>
          </cell>
          <cell r="B12" t="str">
            <v>和黄医药</v>
          </cell>
          <cell r="C12">
            <v>0.39</v>
          </cell>
          <cell r="D12">
            <v>20.8</v>
          </cell>
        </row>
        <row r="13">
          <cell r="A13" t="str">
            <v>00014</v>
          </cell>
          <cell r="B13" t="str">
            <v>希慎兴业</v>
          </cell>
          <cell r="C13">
            <v>0.38</v>
          </cell>
          <cell r="D13">
            <v>18.72</v>
          </cell>
        </row>
        <row r="14">
          <cell r="A14" t="str">
            <v>00016</v>
          </cell>
          <cell r="B14" t="str">
            <v>新鸿基地产</v>
          </cell>
          <cell r="C14">
            <v>1.81</v>
          </cell>
          <cell r="D14">
            <v>95.5</v>
          </cell>
        </row>
        <row r="15">
          <cell r="A15" t="str">
            <v>00017</v>
          </cell>
          <cell r="B15" t="str">
            <v>新世界发展</v>
          </cell>
          <cell r="C15">
            <v>3.46</v>
          </cell>
          <cell r="D15">
            <v>7.47</v>
          </cell>
        </row>
        <row r="16">
          <cell r="A16" t="str">
            <v>00019</v>
          </cell>
          <cell r="B16" t="str">
            <v>太古股份公司Ａ</v>
          </cell>
          <cell r="C16">
            <v>1.42</v>
          </cell>
          <cell r="D16">
            <v>64.5</v>
          </cell>
        </row>
        <row r="17">
          <cell r="A17" t="str">
            <v>00020</v>
          </cell>
          <cell r="B17" t="str">
            <v>商汤－Ｗ</v>
          </cell>
          <cell r="C17">
            <v>-0.53</v>
          </cell>
          <cell r="D17">
            <v>1.88</v>
          </cell>
        </row>
        <row r="18">
          <cell r="A18" t="str">
            <v>00023</v>
          </cell>
          <cell r="B18" t="str">
            <v>东亚银行</v>
          </cell>
          <cell r="C18">
            <v>0.3</v>
          </cell>
          <cell r="D18">
            <v>13.33</v>
          </cell>
        </row>
        <row r="19">
          <cell r="A19" t="str">
            <v>00027</v>
          </cell>
          <cell r="B19" t="str">
            <v>银河娱乐</v>
          </cell>
          <cell r="C19">
            <v>2.92</v>
          </cell>
          <cell r="D19">
            <v>38.76</v>
          </cell>
        </row>
        <row r="20">
          <cell r="A20" t="str">
            <v>00035</v>
          </cell>
          <cell r="B20" t="str">
            <v>远东发展</v>
          </cell>
          <cell r="C20">
            <v>0</v>
          </cell>
          <cell r="D20">
            <v>0.72</v>
          </cell>
        </row>
        <row r="21">
          <cell r="A21" t="str">
            <v>00038</v>
          </cell>
          <cell r="B21" t="str">
            <v>第一拖拉机股份</v>
          </cell>
          <cell r="C21">
            <v>0.45</v>
          </cell>
          <cell r="D21">
            <v>8.9499999999999993</v>
          </cell>
        </row>
        <row r="22">
          <cell r="A22" t="str">
            <v>00041</v>
          </cell>
          <cell r="B22" t="str">
            <v>鹰君</v>
          </cell>
          <cell r="C22">
            <v>2.4900000000000002</v>
          </cell>
          <cell r="D22">
            <v>15.21</v>
          </cell>
        </row>
        <row r="23">
          <cell r="A23" t="str">
            <v>00042</v>
          </cell>
          <cell r="B23" t="str">
            <v>东北电气</v>
          </cell>
          <cell r="C23">
            <v>-1.82</v>
          </cell>
          <cell r="D23">
            <v>0.27</v>
          </cell>
        </row>
        <row r="24">
          <cell r="A24" t="str">
            <v>00045</v>
          </cell>
          <cell r="B24" t="str">
            <v>大酒店</v>
          </cell>
          <cell r="C24">
            <v>0.17</v>
          </cell>
          <cell r="D24">
            <v>6.07</v>
          </cell>
        </row>
        <row r="25">
          <cell r="A25" t="str">
            <v>00059</v>
          </cell>
          <cell r="B25" t="str">
            <v>天誉置业</v>
          </cell>
          <cell r="C25">
            <v>0</v>
          </cell>
          <cell r="D25">
            <v>0.01</v>
          </cell>
        </row>
        <row r="26">
          <cell r="A26" t="str">
            <v>00066</v>
          </cell>
          <cell r="B26" t="str">
            <v>港铁公司</v>
          </cell>
          <cell r="C26">
            <v>0.2</v>
          </cell>
          <cell r="D26">
            <v>30.02</v>
          </cell>
        </row>
        <row r="27">
          <cell r="A27" t="str">
            <v>00069</v>
          </cell>
          <cell r="B27" t="str">
            <v>香格里拉（亚洲）</v>
          </cell>
          <cell r="C27">
            <v>4.03</v>
          </cell>
          <cell r="D27">
            <v>4.9000000000000004</v>
          </cell>
        </row>
        <row r="28">
          <cell r="A28" t="str">
            <v>00081</v>
          </cell>
          <cell r="B28" t="str">
            <v>中国海外宏洋集团</v>
          </cell>
          <cell r="C28">
            <v>2.0499999999999998</v>
          </cell>
          <cell r="D28">
            <v>1.99</v>
          </cell>
        </row>
        <row r="29">
          <cell r="A29" t="str">
            <v>00083</v>
          </cell>
          <cell r="B29" t="str">
            <v>信和置业</v>
          </cell>
          <cell r="C29">
            <v>0.49</v>
          </cell>
          <cell r="D29">
            <v>10.34</v>
          </cell>
        </row>
        <row r="30">
          <cell r="A30" t="str">
            <v>00086</v>
          </cell>
          <cell r="B30" t="str">
            <v>新鸿基公司</v>
          </cell>
          <cell r="C30">
            <v>-0.25</v>
          </cell>
          <cell r="D30">
            <v>3.92</v>
          </cell>
        </row>
        <row r="31">
          <cell r="A31" t="str">
            <v>00087</v>
          </cell>
          <cell r="B31" t="str">
            <v>太古股份公司Ｂ</v>
          </cell>
          <cell r="C31">
            <v>0.87</v>
          </cell>
          <cell r="D31">
            <v>11.54</v>
          </cell>
        </row>
        <row r="32">
          <cell r="A32" t="str">
            <v>00095</v>
          </cell>
          <cell r="B32" t="str">
            <v>绿景中国地产</v>
          </cell>
          <cell r="C32">
            <v>-6.25</v>
          </cell>
          <cell r="D32">
            <v>0.3</v>
          </cell>
        </row>
        <row r="33">
          <cell r="A33" t="str">
            <v>00101</v>
          </cell>
          <cell r="B33" t="str">
            <v>恒隆地产</v>
          </cell>
          <cell r="C33">
            <v>3.46</v>
          </cell>
          <cell r="D33">
            <v>8.98</v>
          </cell>
        </row>
        <row r="34">
          <cell r="A34" t="str">
            <v>00107</v>
          </cell>
          <cell r="B34" t="str">
            <v>四川成渝高速公路</v>
          </cell>
          <cell r="C34">
            <v>-1.29</v>
          </cell>
          <cell r="D34">
            <v>5.36</v>
          </cell>
        </row>
        <row r="35">
          <cell r="A35" t="str">
            <v>00116</v>
          </cell>
          <cell r="B35" t="str">
            <v>周生生</v>
          </cell>
          <cell r="C35">
            <v>1.68</v>
          </cell>
          <cell r="D35">
            <v>12.13</v>
          </cell>
        </row>
        <row r="36">
          <cell r="A36" t="str">
            <v>00119</v>
          </cell>
          <cell r="B36" t="str">
            <v>保利置业集团</v>
          </cell>
          <cell r="C36">
            <v>7.57</v>
          </cell>
          <cell r="D36">
            <v>1.99</v>
          </cell>
        </row>
        <row r="37">
          <cell r="A37" t="str">
            <v>00120</v>
          </cell>
          <cell r="B37" t="str">
            <v>COSMOPOL INT'L</v>
          </cell>
          <cell r="C37">
            <v>5.68</v>
          </cell>
          <cell r="D37">
            <v>9.2999999999999999E-2</v>
          </cell>
        </row>
        <row r="38">
          <cell r="A38" t="str">
            <v>00123</v>
          </cell>
          <cell r="B38" t="str">
            <v>越秀地产</v>
          </cell>
          <cell r="C38">
            <v>-0.49</v>
          </cell>
          <cell r="D38">
            <v>4.07</v>
          </cell>
        </row>
        <row r="39">
          <cell r="A39" t="str">
            <v>00124</v>
          </cell>
          <cell r="B39" t="str">
            <v>粤海置地</v>
          </cell>
          <cell r="C39">
            <v>-0.87</v>
          </cell>
          <cell r="D39">
            <v>0.22900000000000001</v>
          </cell>
        </row>
        <row r="40">
          <cell r="A40" t="str">
            <v>00127</v>
          </cell>
          <cell r="B40" t="str">
            <v>华人置业</v>
          </cell>
          <cell r="C40">
            <v>-2.42</v>
          </cell>
          <cell r="D40">
            <v>1.21</v>
          </cell>
        </row>
        <row r="41">
          <cell r="A41" t="str">
            <v>00135</v>
          </cell>
          <cell r="B41" t="str">
            <v>昆仑能源</v>
          </cell>
          <cell r="C41">
            <v>-1.2</v>
          </cell>
          <cell r="D41">
            <v>7.41</v>
          </cell>
        </row>
        <row r="42">
          <cell r="A42" t="str">
            <v>00136</v>
          </cell>
          <cell r="B42" t="str">
            <v>中国儒意</v>
          </cell>
          <cell r="C42">
            <v>0.89</v>
          </cell>
          <cell r="D42">
            <v>2.27</v>
          </cell>
        </row>
        <row r="43">
          <cell r="A43" t="str">
            <v>00142</v>
          </cell>
          <cell r="B43" t="str">
            <v>第一太平</v>
          </cell>
          <cell r="C43">
            <v>0</v>
          </cell>
          <cell r="D43">
            <v>5.87</v>
          </cell>
        </row>
        <row r="44">
          <cell r="A44" t="str">
            <v>00144</v>
          </cell>
          <cell r="B44" t="str">
            <v>招商局港口</v>
          </cell>
          <cell r="C44">
            <v>0.52</v>
          </cell>
          <cell r="D44">
            <v>15.35</v>
          </cell>
        </row>
        <row r="45">
          <cell r="A45" t="str">
            <v>00148</v>
          </cell>
          <cell r="B45" t="str">
            <v>建滔集团</v>
          </cell>
          <cell r="C45">
            <v>-0.15</v>
          </cell>
          <cell r="D45">
            <v>26.04</v>
          </cell>
        </row>
        <row r="46">
          <cell r="A46" t="str">
            <v>00151</v>
          </cell>
          <cell r="B46" t="str">
            <v>中国旺旺</v>
          </cell>
          <cell r="C46">
            <v>0.41</v>
          </cell>
          <cell r="D46">
            <v>4.88</v>
          </cell>
        </row>
        <row r="47">
          <cell r="A47" t="str">
            <v>00152</v>
          </cell>
          <cell r="B47" t="str">
            <v>深圳国际</v>
          </cell>
          <cell r="C47">
            <v>-0.72</v>
          </cell>
          <cell r="D47">
            <v>8.33</v>
          </cell>
        </row>
        <row r="48">
          <cell r="A48" t="str">
            <v>00163</v>
          </cell>
          <cell r="B48" t="str">
            <v>英皇国际</v>
          </cell>
          <cell r="C48">
            <v>4.0599999999999996</v>
          </cell>
          <cell r="D48">
            <v>0.20499999999999999</v>
          </cell>
        </row>
        <row r="49">
          <cell r="A49" t="str">
            <v>00165</v>
          </cell>
          <cell r="B49" t="str">
            <v>中国光大控股</v>
          </cell>
          <cell r="C49">
            <v>2.42</v>
          </cell>
          <cell r="D49">
            <v>9.32</v>
          </cell>
        </row>
        <row r="50">
          <cell r="A50" t="str">
            <v>00168</v>
          </cell>
          <cell r="B50" t="str">
            <v>青岛啤酒股份</v>
          </cell>
          <cell r="C50">
            <v>0.49</v>
          </cell>
          <cell r="D50">
            <v>50.85</v>
          </cell>
        </row>
        <row r="51">
          <cell r="A51" t="str">
            <v>00173</v>
          </cell>
          <cell r="B51" t="str">
            <v>嘉华国际</v>
          </cell>
          <cell r="C51">
            <v>0.48</v>
          </cell>
          <cell r="D51">
            <v>2.11</v>
          </cell>
        </row>
        <row r="52">
          <cell r="A52" t="str">
            <v>00175</v>
          </cell>
          <cell r="B52" t="str">
            <v>吉利汽车</v>
          </cell>
          <cell r="C52">
            <v>1.01</v>
          </cell>
          <cell r="D52">
            <v>16.96</v>
          </cell>
        </row>
        <row r="53">
          <cell r="A53" t="str">
            <v>00177</v>
          </cell>
          <cell r="B53" t="str">
            <v>江苏宁沪高速公路</v>
          </cell>
          <cell r="C53">
            <v>0.1</v>
          </cell>
          <cell r="D53">
            <v>10.01</v>
          </cell>
        </row>
        <row r="54">
          <cell r="A54" t="str">
            <v>00178</v>
          </cell>
          <cell r="B54" t="str">
            <v>莎莎国际</v>
          </cell>
          <cell r="C54">
            <v>0</v>
          </cell>
          <cell r="D54">
            <v>0.6</v>
          </cell>
        </row>
        <row r="55">
          <cell r="A55" t="str">
            <v>00179</v>
          </cell>
          <cell r="B55" t="str">
            <v>德昌电机控股</v>
          </cell>
          <cell r="C55">
            <v>3.42</v>
          </cell>
          <cell r="D55">
            <v>29.06</v>
          </cell>
        </row>
        <row r="56">
          <cell r="A56" t="str">
            <v>00185</v>
          </cell>
          <cell r="B56" t="str">
            <v>正商实业</v>
          </cell>
          <cell r="C56">
            <v>-6.98</v>
          </cell>
          <cell r="D56">
            <v>0.12</v>
          </cell>
        </row>
        <row r="57">
          <cell r="A57" t="str">
            <v>00187</v>
          </cell>
          <cell r="B57" t="str">
            <v>京城机电股份</v>
          </cell>
          <cell r="C57">
            <v>1.74</v>
          </cell>
          <cell r="D57">
            <v>4.09</v>
          </cell>
        </row>
        <row r="58">
          <cell r="A58" t="str">
            <v>00189</v>
          </cell>
          <cell r="B58" t="str">
            <v>东岳集团</v>
          </cell>
          <cell r="C58">
            <v>-1.37</v>
          </cell>
          <cell r="D58">
            <v>10.11</v>
          </cell>
        </row>
        <row r="59">
          <cell r="A59" t="str">
            <v>00200</v>
          </cell>
          <cell r="B59" t="str">
            <v>新濠国际发展</v>
          </cell>
          <cell r="C59">
            <v>3.43</v>
          </cell>
          <cell r="D59">
            <v>4.5199999999999996</v>
          </cell>
        </row>
        <row r="60">
          <cell r="A60" t="str">
            <v>00215</v>
          </cell>
          <cell r="B60" t="str">
            <v>和记电讯香港</v>
          </cell>
          <cell r="C60">
            <v>0</v>
          </cell>
          <cell r="D60">
            <v>1.17</v>
          </cell>
        </row>
        <row r="61">
          <cell r="A61" t="str">
            <v>00220</v>
          </cell>
          <cell r="B61" t="str">
            <v>统一企业中国</v>
          </cell>
          <cell r="C61">
            <v>1.48</v>
          </cell>
          <cell r="D61">
            <v>8.23</v>
          </cell>
        </row>
        <row r="62">
          <cell r="A62" t="str">
            <v>00241</v>
          </cell>
          <cell r="B62" t="str">
            <v>阿里健康</v>
          </cell>
          <cell r="C62">
            <v>-1.32</v>
          </cell>
          <cell r="D62">
            <v>5.23</v>
          </cell>
        </row>
        <row r="63">
          <cell r="A63" t="str">
            <v>00242</v>
          </cell>
          <cell r="B63" t="str">
            <v>信德集团</v>
          </cell>
          <cell r="C63">
            <v>-1.47</v>
          </cell>
          <cell r="D63">
            <v>0.67</v>
          </cell>
        </row>
        <row r="64">
          <cell r="A64" t="str">
            <v>00245</v>
          </cell>
          <cell r="B64" t="str">
            <v>中薇金融</v>
          </cell>
          <cell r="C64">
            <v>0.91</v>
          </cell>
          <cell r="D64">
            <v>1.1100000000000001</v>
          </cell>
        </row>
        <row r="65">
          <cell r="A65" t="str">
            <v>00256</v>
          </cell>
          <cell r="B65" t="str">
            <v>冠城钟表珠宝</v>
          </cell>
          <cell r="C65">
            <v>0.44</v>
          </cell>
          <cell r="D65">
            <v>0.23</v>
          </cell>
        </row>
        <row r="66">
          <cell r="A66" t="str">
            <v>00257</v>
          </cell>
          <cell r="B66" t="str">
            <v>光大环境</v>
          </cell>
          <cell r="C66">
            <v>0.41</v>
          </cell>
          <cell r="D66">
            <v>4.8899999999999997</v>
          </cell>
        </row>
        <row r="67">
          <cell r="A67" t="str">
            <v>00267</v>
          </cell>
          <cell r="B67" t="str">
            <v>中信股份</v>
          </cell>
          <cell r="C67">
            <v>0.42</v>
          </cell>
          <cell r="D67">
            <v>11.95</v>
          </cell>
        </row>
        <row r="68">
          <cell r="A68" t="str">
            <v>00268</v>
          </cell>
          <cell r="B68" t="str">
            <v>金蝶国际</v>
          </cell>
          <cell r="C68">
            <v>0.37</v>
          </cell>
          <cell r="D68">
            <v>13.73</v>
          </cell>
        </row>
        <row r="69">
          <cell r="A69" t="str">
            <v>00270</v>
          </cell>
          <cell r="B69" t="str">
            <v>粤海投资</v>
          </cell>
          <cell r="C69">
            <v>1.76</v>
          </cell>
          <cell r="D69">
            <v>6.93</v>
          </cell>
        </row>
        <row r="70">
          <cell r="A70" t="str">
            <v>00272</v>
          </cell>
          <cell r="B70" t="str">
            <v>瑞安房地产</v>
          </cell>
          <cell r="C70">
            <v>0</v>
          </cell>
          <cell r="D70">
            <v>0.7</v>
          </cell>
        </row>
        <row r="71">
          <cell r="A71" t="str">
            <v>00279</v>
          </cell>
          <cell r="B71" t="str">
            <v>裕承科金</v>
          </cell>
          <cell r="C71">
            <v>3.23</v>
          </cell>
          <cell r="D71">
            <v>0.64</v>
          </cell>
        </row>
        <row r="72">
          <cell r="A72" t="str">
            <v>00285</v>
          </cell>
          <cell r="B72" t="str">
            <v>比亚迪电子</v>
          </cell>
          <cell r="C72">
            <v>-0.54</v>
          </cell>
          <cell r="D72">
            <v>32.880000000000003</v>
          </cell>
        </row>
        <row r="73">
          <cell r="A73" t="str">
            <v>00288</v>
          </cell>
          <cell r="B73" t="str">
            <v>万洲国际</v>
          </cell>
          <cell r="C73">
            <v>0.45</v>
          </cell>
          <cell r="D73">
            <v>9.01</v>
          </cell>
        </row>
        <row r="74">
          <cell r="A74" t="str">
            <v>00291</v>
          </cell>
          <cell r="B74" t="str">
            <v>华润啤酒</v>
          </cell>
          <cell r="C74">
            <v>1.03</v>
          </cell>
          <cell r="D74">
            <v>27.38</v>
          </cell>
        </row>
        <row r="75">
          <cell r="A75" t="str">
            <v>00293</v>
          </cell>
          <cell r="B75" t="str">
            <v>国泰航空</v>
          </cell>
          <cell r="C75">
            <v>0.59</v>
          </cell>
          <cell r="D75">
            <v>12</v>
          </cell>
        </row>
        <row r="76">
          <cell r="A76" t="str">
            <v>00295</v>
          </cell>
          <cell r="B76" t="str">
            <v>江山控股</v>
          </cell>
          <cell r="C76">
            <v>0</v>
          </cell>
          <cell r="D76">
            <v>1.6E-2</v>
          </cell>
        </row>
        <row r="77">
          <cell r="A77" t="str">
            <v>00296</v>
          </cell>
          <cell r="B77" t="str">
            <v>英皇娱乐酒店</v>
          </cell>
          <cell r="C77">
            <v>-1.68</v>
          </cell>
          <cell r="D77">
            <v>0.23400000000000001</v>
          </cell>
        </row>
        <row r="78">
          <cell r="A78" t="str">
            <v>00297</v>
          </cell>
          <cell r="B78" t="str">
            <v>中化化肥</v>
          </cell>
          <cell r="C78">
            <v>0.66</v>
          </cell>
          <cell r="D78">
            <v>1.52</v>
          </cell>
        </row>
        <row r="79">
          <cell r="A79" t="str">
            <v>00299</v>
          </cell>
          <cell r="B79" t="str">
            <v>宝新置地</v>
          </cell>
          <cell r="C79">
            <v>0</v>
          </cell>
          <cell r="D79">
            <v>0.106</v>
          </cell>
        </row>
        <row r="80">
          <cell r="A80" t="str">
            <v>00300</v>
          </cell>
          <cell r="B80" t="str">
            <v>美的集团</v>
          </cell>
          <cell r="C80">
            <v>0.23</v>
          </cell>
          <cell r="D80">
            <v>87.2</v>
          </cell>
        </row>
        <row r="81">
          <cell r="A81" t="str">
            <v>00302</v>
          </cell>
          <cell r="B81" t="str">
            <v>中手游</v>
          </cell>
          <cell r="C81">
            <v>0</v>
          </cell>
          <cell r="D81">
            <v>0.36499999999999999</v>
          </cell>
        </row>
        <row r="82">
          <cell r="A82" t="str">
            <v>00303</v>
          </cell>
          <cell r="B82" t="str">
            <v>VTECH HOLDINGS</v>
          </cell>
          <cell r="C82">
            <v>0.65</v>
          </cell>
          <cell r="D82">
            <v>61.7</v>
          </cell>
        </row>
        <row r="83">
          <cell r="A83" t="str">
            <v>00308</v>
          </cell>
          <cell r="B83" t="str">
            <v>香港中旅</v>
          </cell>
          <cell r="C83">
            <v>0.76</v>
          </cell>
          <cell r="D83">
            <v>1.32</v>
          </cell>
        </row>
        <row r="84">
          <cell r="A84" t="str">
            <v>00314</v>
          </cell>
          <cell r="B84" t="str">
            <v>思派健康</v>
          </cell>
          <cell r="C84">
            <v>0.42</v>
          </cell>
          <cell r="D84">
            <v>2.4</v>
          </cell>
        </row>
        <row r="85">
          <cell r="A85" t="str">
            <v>00315</v>
          </cell>
          <cell r="B85" t="str">
            <v>数码通电讯</v>
          </cell>
          <cell r="C85">
            <v>-0.42</v>
          </cell>
          <cell r="D85">
            <v>4.7300000000000004</v>
          </cell>
        </row>
        <row r="86">
          <cell r="A86" t="str">
            <v>00316</v>
          </cell>
          <cell r="B86" t="str">
            <v>东方海外国际</v>
          </cell>
          <cell r="C86">
            <v>0</v>
          </cell>
          <cell r="D86">
            <v>123.6</v>
          </cell>
        </row>
        <row r="87">
          <cell r="A87" t="str">
            <v>00317</v>
          </cell>
          <cell r="B87" t="str">
            <v>中船防务</v>
          </cell>
          <cell r="C87">
            <v>2.59</v>
          </cell>
          <cell r="D87">
            <v>13.46</v>
          </cell>
        </row>
        <row r="88">
          <cell r="A88" t="str">
            <v>00321</v>
          </cell>
          <cell r="B88" t="str">
            <v>德永佳集团</v>
          </cell>
          <cell r="C88">
            <v>-0.97</v>
          </cell>
          <cell r="D88">
            <v>1.02</v>
          </cell>
        </row>
        <row r="89">
          <cell r="A89" t="str">
            <v>00322</v>
          </cell>
          <cell r="B89" t="str">
            <v>康师傅控股</v>
          </cell>
          <cell r="C89">
            <v>2.79</v>
          </cell>
          <cell r="D89">
            <v>12.17</v>
          </cell>
        </row>
        <row r="90">
          <cell r="A90" t="str">
            <v>00323</v>
          </cell>
          <cell r="B90" t="str">
            <v>马鞍山钢铁股份</v>
          </cell>
          <cell r="C90">
            <v>2.61</v>
          </cell>
          <cell r="D90">
            <v>2.36</v>
          </cell>
        </row>
        <row r="91">
          <cell r="A91" t="str">
            <v>00325</v>
          </cell>
          <cell r="B91" t="str">
            <v>布鲁可</v>
          </cell>
          <cell r="C91">
            <v>5.08</v>
          </cell>
          <cell r="D91">
            <v>69.25</v>
          </cell>
        </row>
        <row r="92">
          <cell r="A92" t="str">
            <v>00327</v>
          </cell>
          <cell r="B92" t="str">
            <v>百富环球</v>
          </cell>
          <cell r="C92">
            <v>1.57</v>
          </cell>
          <cell r="D92">
            <v>5.19</v>
          </cell>
        </row>
        <row r="93">
          <cell r="A93" t="str">
            <v>00330</v>
          </cell>
          <cell r="B93" t="str">
            <v>思捷环球</v>
          </cell>
          <cell r="C93">
            <v>0.9</v>
          </cell>
          <cell r="D93">
            <v>1.1200000000000001</v>
          </cell>
        </row>
        <row r="94">
          <cell r="A94" t="str">
            <v>00336</v>
          </cell>
          <cell r="B94" t="str">
            <v>华宝国际</v>
          </cell>
          <cell r="C94">
            <v>2.5499999999999998</v>
          </cell>
          <cell r="D94">
            <v>4.0199999999999996</v>
          </cell>
        </row>
        <row r="95">
          <cell r="A95" t="str">
            <v>00337</v>
          </cell>
          <cell r="B95" t="str">
            <v>绿地香港</v>
          </cell>
          <cell r="C95">
            <v>-0.51</v>
          </cell>
          <cell r="D95">
            <v>0.19400000000000001</v>
          </cell>
        </row>
        <row r="96">
          <cell r="A96" t="str">
            <v>00338</v>
          </cell>
          <cell r="B96" t="str">
            <v>上海石油化工股份</v>
          </cell>
          <cell r="C96">
            <v>-1.5</v>
          </cell>
          <cell r="D96">
            <v>1.31</v>
          </cell>
        </row>
        <row r="97">
          <cell r="A97" t="str">
            <v>00341</v>
          </cell>
          <cell r="B97" t="str">
            <v>大家乐集团</v>
          </cell>
          <cell r="C97">
            <v>-0.59</v>
          </cell>
          <cell r="D97">
            <v>5.07</v>
          </cell>
        </row>
        <row r="98">
          <cell r="A98" t="str">
            <v>00345</v>
          </cell>
          <cell r="B98" t="str">
            <v>VITASOY INT'L</v>
          </cell>
          <cell r="C98">
            <v>1.41</v>
          </cell>
          <cell r="D98">
            <v>6.48</v>
          </cell>
        </row>
        <row r="99">
          <cell r="A99" t="str">
            <v>00347</v>
          </cell>
          <cell r="B99" t="str">
            <v>鞍钢股份</v>
          </cell>
          <cell r="C99">
            <v>1.65</v>
          </cell>
          <cell r="D99">
            <v>1.85</v>
          </cell>
        </row>
        <row r="100">
          <cell r="A100" t="str">
            <v>00354</v>
          </cell>
          <cell r="B100" t="str">
            <v>中国软件国际</v>
          </cell>
          <cell r="C100">
            <v>2.4300000000000002</v>
          </cell>
          <cell r="D100">
            <v>5.05</v>
          </cell>
        </row>
        <row r="101">
          <cell r="A101" t="str">
            <v>00358</v>
          </cell>
          <cell r="B101" t="str">
            <v>江西铜业股份</v>
          </cell>
          <cell r="C101">
            <v>2.9</v>
          </cell>
          <cell r="D101">
            <v>36.22</v>
          </cell>
        </row>
        <row r="102">
          <cell r="A102" t="str">
            <v>00363</v>
          </cell>
          <cell r="B102" t="str">
            <v>上海实业控股</v>
          </cell>
          <cell r="C102">
            <v>-0.13</v>
          </cell>
          <cell r="D102">
            <v>14.89</v>
          </cell>
        </row>
        <row r="103">
          <cell r="A103" t="str">
            <v>00371</v>
          </cell>
          <cell r="B103" t="str">
            <v>北控水务集团</v>
          </cell>
          <cell r="C103">
            <v>-0.8</v>
          </cell>
          <cell r="D103">
            <v>2.4900000000000002</v>
          </cell>
        </row>
        <row r="104">
          <cell r="A104" t="str">
            <v>00384</v>
          </cell>
          <cell r="B104" t="str">
            <v>中国燃气</v>
          </cell>
          <cell r="C104">
            <v>-0.13</v>
          </cell>
          <cell r="D104">
            <v>7.83</v>
          </cell>
        </row>
        <row r="105">
          <cell r="A105" t="str">
            <v>00386</v>
          </cell>
          <cell r="B105" t="str">
            <v>中国石油化工股份</v>
          </cell>
          <cell r="C105">
            <v>-1.52</v>
          </cell>
          <cell r="D105">
            <v>4.53</v>
          </cell>
        </row>
        <row r="106">
          <cell r="A106" t="str">
            <v>00388</v>
          </cell>
          <cell r="B106" t="str">
            <v>香港交易所</v>
          </cell>
          <cell r="C106">
            <v>1.29</v>
          </cell>
          <cell r="D106">
            <v>407</v>
          </cell>
        </row>
        <row r="107">
          <cell r="A107" t="str">
            <v>00390</v>
          </cell>
          <cell r="B107" t="str">
            <v>中国中铁</v>
          </cell>
          <cell r="C107">
            <v>-0.53</v>
          </cell>
          <cell r="D107">
            <v>3.78</v>
          </cell>
        </row>
        <row r="108">
          <cell r="A108" t="str">
            <v>00392</v>
          </cell>
          <cell r="B108" t="str">
            <v>北京控股</v>
          </cell>
          <cell r="C108">
            <v>0.86</v>
          </cell>
          <cell r="D108">
            <v>32.94</v>
          </cell>
        </row>
        <row r="109">
          <cell r="A109" t="str">
            <v>00400</v>
          </cell>
          <cell r="B109" t="str">
            <v>硬蛋创新</v>
          </cell>
          <cell r="C109">
            <v>0.34</v>
          </cell>
          <cell r="D109">
            <v>2.93</v>
          </cell>
        </row>
        <row r="110">
          <cell r="A110" t="str">
            <v>00410</v>
          </cell>
          <cell r="B110" t="str">
            <v>ＳＯＨＯ中国</v>
          </cell>
          <cell r="C110">
            <v>0</v>
          </cell>
          <cell r="D110">
            <v>0.53</v>
          </cell>
        </row>
        <row r="111">
          <cell r="A111" t="str">
            <v>00412</v>
          </cell>
          <cell r="B111" t="str">
            <v>山高控股</v>
          </cell>
          <cell r="C111">
            <v>-0.68</v>
          </cell>
          <cell r="D111">
            <v>1.46</v>
          </cell>
        </row>
        <row r="112">
          <cell r="A112" t="str">
            <v>00425</v>
          </cell>
          <cell r="B112" t="str">
            <v>敏实集团</v>
          </cell>
          <cell r="C112">
            <v>3.79</v>
          </cell>
          <cell r="D112">
            <v>31.74</v>
          </cell>
        </row>
        <row r="113">
          <cell r="A113" t="str">
            <v>00432</v>
          </cell>
          <cell r="B113" t="str">
            <v>盈大地产</v>
          </cell>
          <cell r="C113">
            <v>-0.51</v>
          </cell>
          <cell r="D113">
            <v>0.19500000000000001</v>
          </cell>
        </row>
        <row r="114">
          <cell r="A114" t="str">
            <v>00439</v>
          </cell>
          <cell r="B114" t="str">
            <v>光启科学</v>
          </cell>
          <cell r="C114">
            <v>2.44</v>
          </cell>
          <cell r="D114">
            <v>1.26</v>
          </cell>
        </row>
        <row r="115">
          <cell r="A115" t="str">
            <v>00440</v>
          </cell>
          <cell r="B115" t="str">
            <v>大新金融</v>
          </cell>
          <cell r="C115">
            <v>-0.11</v>
          </cell>
          <cell r="D115">
            <v>35.5</v>
          </cell>
        </row>
        <row r="116">
          <cell r="A116" t="str">
            <v>00451</v>
          </cell>
          <cell r="B116" t="str">
            <v>协鑫新能源</v>
          </cell>
          <cell r="C116">
            <v>2.74</v>
          </cell>
          <cell r="D116">
            <v>0.75</v>
          </cell>
        </row>
        <row r="117">
          <cell r="A117" t="str">
            <v>00460</v>
          </cell>
          <cell r="B117" t="str">
            <v>四环医药</v>
          </cell>
          <cell r="C117">
            <v>2.44</v>
          </cell>
          <cell r="D117">
            <v>1.26</v>
          </cell>
        </row>
        <row r="118">
          <cell r="A118" t="str">
            <v>00467</v>
          </cell>
          <cell r="B118" t="str">
            <v>联合能源集团</v>
          </cell>
          <cell r="C118">
            <v>1.2</v>
          </cell>
          <cell r="D118">
            <v>0.42</v>
          </cell>
        </row>
        <row r="119">
          <cell r="A119" t="str">
            <v>00468</v>
          </cell>
          <cell r="B119" t="str">
            <v>纷美包装</v>
          </cell>
          <cell r="C119">
            <v>0</v>
          </cell>
          <cell r="D119">
            <v>2.2799999999999998</v>
          </cell>
        </row>
        <row r="120">
          <cell r="A120" t="str">
            <v>00480</v>
          </cell>
          <cell r="B120" t="str">
            <v>香港兴业国际</v>
          </cell>
          <cell r="C120">
            <v>2</v>
          </cell>
          <cell r="D120">
            <v>1.02</v>
          </cell>
        </row>
        <row r="121">
          <cell r="A121" t="str">
            <v>00488</v>
          </cell>
          <cell r="B121" t="str">
            <v>丽新发展</v>
          </cell>
          <cell r="C121">
            <v>1.67</v>
          </cell>
          <cell r="D121">
            <v>0.61</v>
          </cell>
        </row>
        <row r="122">
          <cell r="A122" t="str">
            <v>00489</v>
          </cell>
          <cell r="B122" t="str">
            <v>东风集团股份</v>
          </cell>
          <cell r="C122">
            <v>-0.68</v>
          </cell>
          <cell r="D122">
            <v>8.76</v>
          </cell>
        </row>
        <row r="123">
          <cell r="A123" t="str">
            <v>00493</v>
          </cell>
          <cell r="B123" t="str">
            <v>国美零售</v>
          </cell>
          <cell r="C123">
            <v>-6.67</v>
          </cell>
          <cell r="D123">
            <v>1.4E-2</v>
          </cell>
        </row>
        <row r="124">
          <cell r="A124" t="str">
            <v>00496</v>
          </cell>
          <cell r="B124" t="str">
            <v>卡森国际</v>
          </cell>
          <cell r="C124">
            <v>0</v>
          </cell>
          <cell r="D124">
            <v>0.45</v>
          </cell>
        </row>
        <row r="125">
          <cell r="A125" t="str">
            <v>00506</v>
          </cell>
          <cell r="B125" t="str">
            <v>中国食品</v>
          </cell>
          <cell r="C125">
            <v>-0.22</v>
          </cell>
          <cell r="D125">
            <v>4.54</v>
          </cell>
        </row>
        <row r="126">
          <cell r="A126" t="str">
            <v>00508</v>
          </cell>
          <cell r="B126" t="str">
            <v>鼎亿集团投资</v>
          </cell>
          <cell r="C126">
            <v>0</v>
          </cell>
          <cell r="D126">
            <v>0.4</v>
          </cell>
        </row>
        <row r="127">
          <cell r="A127" t="str">
            <v>00511</v>
          </cell>
          <cell r="B127" t="str">
            <v>电视广播</v>
          </cell>
          <cell r="C127">
            <v>-2.56</v>
          </cell>
          <cell r="D127">
            <v>3.04</v>
          </cell>
        </row>
        <row r="128">
          <cell r="A128" t="str">
            <v>00512</v>
          </cell>
          <cell r="B128" t="str">
            <v>远大医药</v>
          </cell>
          <cell r="C128">
            <v>2.63</v>
          </cell>
          <cell r="D128">
            <v>8.19</v>
          </cell>
        </row>
        <row r="129">
          <cell r="A129" t="str">
            <v>00517</v>
          </cell>
          <cell r="B129" t="str">
            <v>中远海运国际</v>
          </cell>
          <cell r="C129">
            <v>0.16</v>
          </cell>
          <cell r="D129">
            <v>6.17</v>
          </cell>
        </row>
        <row r="130">
          <cell r="A130" t="str">
            <v>00520</v>
          </cell>
          <cell r="B130" t="str">
            <v>呷哺呷哺</v>
          </cell>
          <cell r="C130">
            <v>4</v>
          </cell>
          <cell r="D130">
            <v>0.78</v>
          </cell>
        </row>
        <row r="131">
          <cell r="A131" t="str">
            <v>00522</v>
          </cell>
          <cell r="B131" t="str">
            <v>ASMPT</v>
          </cell>
          <cell r="C131">
            <v>-1.46</v>
          </cell>
          <cell r="D131">
            <v>74.349999999999994</v>
          </cell>
        </row>
        <row r="132">
          <cell r="A132" t="str">
            <v>00525</v>
          </cell>
          <cell r="B132" t="str">
            <v>广深铁路股份</v>
          </cell>
          <cell r="C132">
            <v>1.36</v>
          </cell>
          <cell r="D132">
            <v>2.2400000000000002</v>
          </cell>
        </row>
        <row r="133">
          <cell r="A133" t="str">
            <v>00535</v>
          </cell>
          <cell r="B133" t="str">
            <v>金地商置</v>
          </cell>
          <cell r="C133">
            <v>1.18</v>
          </cell>
          <cell r="D133">
            <v>0.17199999999999999</v>
          </cell>
        </row>
        <row r="134">
          <cell r="A134" t="str">
            <v>00546</v>
          </cell>
          <cell r="B134" t="str">
            <v>阜丰集团</v>
          </cell>
          <cell r="C134">
            <v>-0.37</v>
          </cell>
          <cell r="D134">
            <v>8.15</v>
          </cell>
        </row>
        <row r="135">
          <cell r="A135" t="str">
            <v>00547</v>
          </cell>
          <cell r="B135" t="str">
            <v>数字王国</v>
          </cell>
          <cell r="C135">
            <v>0</v>
          </cell>
          <cell r="D135">
            <v>0.34</v>
          </cell>
        </row>
        <row r="136">
          <cell r="A136" t="str">
            <v>00548</v>
          </cell>
          <cell r="B136" t="str">
            <v>深圳高速公路股份</v>
          </cell>
          <cell r="C136">
            <v>-0.56000000000000005</v>
          </cell>
          <cell r="D136">
            <v>7.16</v>
          </cell>
        </row>
        <row r="137">
          <cell r="A137" t="str">
            <v>00551</v>
          </cell>
          <cell r="B137" t="str">
            <v>裕元集团</v>
          </cell>
          <cell r="C137">
            <v>-1.7</v>
          </cell>
          <cell r="D137">
            <v>17.329999999999998</v>
          </cell>
        </row>
        <row r="138">
          <cell r="A138" t="str">
            <v>00552</v>
          </cell>
          <cell r="B138" t="str">
            <v>中国通信服务</v>
          </cell>
          <cell r="C138">
            <v>3.17</v>
          </cell>
          <cell r="D138">
            <v>4.5599999999999996</v>
          </cell>
        </row>
        <row r="139">
          <cell r="A139" t="str">
            <v>00553</v>
          </cell>
          <cell r="B139" t="str">
            <v>南京熊猫电子股份</v>
          </cell>
          <cell r="C139">
            <v>1.1499999999999999</v>
          </cell>
          <cell r="D139">
            <v>4.38</v>
          </cell>
        </row>
        <row r="140">
          <cell r="A140" t="str">
            <v>00558</v>
          </cell>
          <cell r="B140" t="str">
            <v>力劲科技</v>
          </cell>
          <cell r="C140">
            <v>3.68</v>
          </cell>
          <cell r="D140">
            <v>3.38</v>
          </cell>
        </row>
        <row r="141">
          <cell r="A141" t="str">
            <v>00563</v>
          </cell>
          <cell r="B141" t="str">
            <v>上实城市开发</v>
          </cell>
          <cell r="C141">
            <v>1.59</v>
          </cell>
          <cell r="D141">
            <v>0.32</v>
          </cell>
        </row>
        <row r="142">
          <cell r="A142" t="str">
            <v>00564</v>
          </cell>
          <cell r="B142" t="str">
            <v>中创智领</v>
          </cell>
          <cell r="C142">
            <v>0</v>
          </cell>
          <cell r="D142">
            <v>20.5</v>
          </cell>
        </row>
        <row r="143">
          <cell r="A143" t="str">
            <v>00568</v>
          </cell>
          <cell r="B143" t="str">
            <v>山东墨龙</v>
          </cell>
          <cell r="C143">
            <v>0.63</v>
          </cell>
          <cell r="D143">
            <v>3.17</v>
          </cell>
        </row>
        <row r="144">
          <cell r="A144" t="str">
            <v>00570</v>
          </cell>
          <cell r="B144" t="str">
            <v>中国中药</v>
          </cell>
          <cell r="C144">
            <v>0.93</v>
          </cell>
          <cell r="D144">
            <v>2.1800000000000002</v>
          </cell>
        </row>
        <row r="145">
          <cell r="A145" t="str">
            <v>00576</v>
          </cell>
          <cell r="B145" t="str">
            <v>浙江沪杭甬</v>
          </cell>
          <cell r="C145">
            <v>-0.94</v>
          </cell>
          <cell r="D145">
            <v>7.36</v>
          </cell>
        </row>
        <row r="146">
          <cell r="A146" t="str">
            <v>00579</v>
          </cell>
          <cell r="B146" t="str">
            <v>京能清洁能源</v>
          </cell>
          <cell r="C146">
            <v>0</v>
          </cell>
          <cell r="D146">
            <v>2.2799999999999998</v>
          </cell>
        </row>
        <row r="147">
          <cell r="A147" t="str">
            <v>00581</v>
          </cell>
          <cell r="B147" t="str">
            <v>中国东方集团</v>
          </cell>
          <cell r="C147">
            <v>0.76</v>
          </cell>
          <cell r="D147">
            <v>1.32</v>
          </cell>
        </row>
        <row r="148">
          <cell r="A148" t="str">
            <v>00582</v>
          </cell>
          <cell r="B148" t="str">
            <v>神话世界</v>
          </cell>
          <cell r="C148">
            <v>4.17</v>
          </cell>
          <cell r="D148">
            <v>0.125</v>
          </cell>
        </row>
        <row r="149">
          <cell r="A149" t="str">
            <v>00586</v>
          </cell>
          <cell r="B149" t="str">
            <v>海螺创业</v>
          </cell>
          <cell r="C149">
            <v>1.82</v>
          </cell>
          <cell r="D149">
            <v>9.49</v>
          </cell>
        </row>
        <row r="150">
          <cell r="A150" t="str">
            <v>00587</v>
          </cell>
          <cell r="B150" t="str">
            <v>海螺环保</v>
          </cell>
          <cell r="C150">
            <v>0</v>
          </cell>
          <cell r="D150">
            <v>0.55000000000000004</v>
          </cell>
        </row>
        <row r="151">
          <cell r="A151" t="str">
            <v>00588</v>
          </cell>
          <cell r="B151" t="str">
            <v>北京北辰实业股份</v>
          </cell>
          <cell r="C151">
            <v>2.7</v>
          </cell>
          <cell r="D151">
            <v>0.76</v>
          </cell>
        </row>
        <row r="152">
          <cell r="A152" t="str">
            <v>00590</v>
          </cell>
          <cell r="B152" t="str">
            <v>六福集团</v>
          </cell>
          <cell r="C152">
            <v>-0.56999999999999995</v>
          </cell>
          <cell r="D152">
            <v>24.52</v>
          </cell>
        </row>
        <row r="153">
          <cell r="A153" t="str">
            <v>00598</v>
          </cell>
          <cell r="B153" t="str">
            <v>中国外运</v>
          </cell>
          <cell r="C153">
            <v>1.22</v>
          </cell>
          <cell r="D153">
            <v>4.97</v>
          </cell>
        </row>
        <row r="154">
          <cell r="A154" t="str">
            <v>00604</v>
          </cell>
          <cell r="B154" t="str">
            <v>深圳控股</v>
          </cell>
          <cell r="C154">
            <v>0</v>
          </cell>
          <cell r="D154">
            <v>0.82</v>
          </cell>
        </row>
        <row r="155">
          <cell r="A155" t="str">
            <v>00607</v>
          </cell>
          <cell r="B155" t="str">
            <v>丰盛控股</v>
          </cell>
          <cell r="C155">
            <v>-4.29</v>
          </cell>
          <cell r="D155">
            <v>0.156</v>
          </cell>
        </row>
        <row r="156">
          <cell r="A156" t="str">
            <v>00612</v>
          </cell>
          <cell r="B156" t="str">
            <v>嘉文世纪投资公司</v>
          </cell>
          <cell r="C156">
            <v>0</v>
          </cell>
          <cell r="D156">
            <v>0.33500000000000002</v>
          </cell>
        </row>
        <row r="157">
          <cell r="A157" t="str">
            <v>00631</v>
          </cell>
          <cell r="B157" t="str">
            <v>三一国际</v>
          </cell>
          <cell r="C157">
            <v>-0.95</v>
          </cell>
          <cell r="D157">
            <v>8.35</v>
          </cell>
        </row>
        <row r="158">
          <cell r="A158" t="str">
            <v>00636</v>
          </cell>
          <cell r="B158" t="str">
            <v>KLN</v>
          </cell>
          <cell r="C158">
            <v>-0.71</v>
          </cell>
          <cell r="D158">
            <v>7.02</v>
          </cell>
        </row>
        <row r="159">
          <cell r="A159" t="str">
            <v>00638</v>
          </cell>
          <cell r="B159" t="str">
            <v>广和通</v>
          </cell>
          <cell r="C159">
            <v>1.81</v>
          </cell>
          <cell r="D159">
            <v>15.76</v>
          </cell>
        </row>
        <row r="160">
          <cell r="A160" t="str">
            <v>00639</v>
          </cell>
          <cell r="B160" t="str">
            <v>首钢资源</v>
          </cell>
          <cell r="C160">
            <v>0.35</v>
          </cell>
          <cell r="D160">
            <v>2.9</v>
          </cell>
        </row>
        <row r="161">
          <cell r="A161" t="str">
            <v>00650</v>
          </cell>
          <cell r="B161" t="str">
            <v>普达特科技</v>
          </cell>
          <cell r="C161">
            <v>0.49</v>
          </cell>
          <cell r="D161">
            <v>0.20599999999999999</v>
          </cell>
        </row>
        <row r="162">
          <cell r="A162" t="str">
            <v>00656</v>
          </cell>
          <cell r="B162" t="str">
            <v>复星国际</v>
          </cell>
          <cell r="C162">
            <v>0</v>
          </cell>
          <cell r="D162">
            <v>4.6399999999999997</v>
          </cell>
        </row>
        <row r="163">
          <cell r="A163" t="str">
            <v>00658</v>
          </cell>
          <cell r="B163" t="str">
            <v>中国高速传动</v>
          </cell>
          <cell r="C163">
            <v>-7.55</v>
          </cell>
          <cell r="D163">
            <v>1.47</v>
          </cell>
        </row>
        <row r="164">
          <cell r="A164" t="str">
            <v>00659</v>
          </cell>
          <cell r="B164" t="str">
            <v>周大福创建</v>
          </cell>
          <cell r="C164">
            <v>-0.4</v>
          </cell>
          <cell r="D164">
            <v>7.55</v>
          </cell>
        </row>
        <row r="165">
          <cell r="A165" t="str">
            <v>00666</v>
          </cell>
          <cell r="B165" t="str">
            <v>瑞浦兰钧</v>
          </cell>
          <cell r="C165">
            <v>1.61</v>
          </cell>
          <cell r="D165">
            <v>12.62</v>
          </cell>
        </row>
        <row r="166">
          <cell r="A166" t="str">
            <v>00667</v>
          </cell>
          <cell r="B166" t="str">
            <v>中国东方教育</v>
          </cell>
          <cell r="C166">
            <v>5.8</v>
          </cell>
          <cell r="D166">
            <v>6.93</v>
          </cell>
        </row>
        <row r="167">
          <cell r="A167" t="str">
            <v>00669</v>
          </cell>
          <cell r="B167" t="str">
            <v>创科实业</v>
          </cell>
          <cell r="C167">
            <v>0.66</v>
          </cell>
          <cell r="D167">
            <v>91.8</v>
          </cell>
        </row>
        <row r="168">
          <cell r="A168" t="str">
            <v>00670</v>
          </cell>
          <cell r="B168" t="str">
            <v>中国东方航空股份</v>
          </cell>
          <cell r="C168">
            <v>0.93</v>
          </cell>
          <cell r="D168">
            <v>5.4</v>
          </cell>
        </row>
        <row r="169">
          <cell r="A169" t="str">
            <v>00683</v>
          </cell>
          <cell r="B169" t="str">
            <v>嘉里建设</v>
          </cell>
          <cell r="C169">
            <v>-0.69</v>
          </cell>
          <cell r="D169">
            <v>20.059999999999999</v>
          </cell>
        </row>
        <row r="170">
          <cell r="A170" t="str">
            <v>00686</v>
          </cell>
          <cell r="B170" t="str">
            <v>北京能源国际</v>
          </cell>
          <cell r="C170">
            <v>-1.71</v>
          </cell>
          <cell r="D170">
            <v>1.1499999999999999</v>
          </cell>
        </row>
        <row r="171">
          <cell r="A171" t="str">
            <v>00687</v>
          </cell>
          <cell r="B171" t="str">
            <v>泰升集团</v>
          </cell>
          <cell r="C171">
            <v>0</v>
          </cell>
          <cell r="D171">
            <v>0.34</v>
          </cell>
        </row>
        <row r="172">
          <cell r="A172" t="str">
            <v>00688</v>
          </cell>
          <cell r="B172" t="str">
            <v>中国海外发展</v>
          </cell>
          <cell r="C172">
            <v>-0.25</v>
          </cell>
          <cell r="D172">
            <v>12.03</v>
          </cell>
        </row>
        <row r="173">
          <cell r="A173" t="str">
            <v>00691</v>
          </cell>
          <cell r="B173" t="str">
            <v>山水水泥</v>
          </cell>
          <cell r="C173">
            <v>0</v>
          </cell>
          <cell r="D173">
            <v>0.68</v>
          </cell>
        </row>
        <row r="174">
          <cell r="A174" t="str">
            <v>00694</v>
          </cell>
          <cell r="B174" t="str">
            <v>北京首都机场股份</v>
          </cell>
          <cell r="C174">
            <v>-2.11</v>
          </cell>
          <cell r="D174">
            <v>2.79</v>
          </cell>
        </row>
        <row r="175">
          <cell r="A175" t="str">
            <v>00696</v>
          </cell>
          <cell r="B175" t="str">
            <v>中国民航信息网络</v>
          </cell>
          <cell r="C175">
            <v>0.74</v>
          </cell>
          <cell r="D175">
            <v>10.84</v>
          </cell>
        </row>
        <row r="176">
          <cell r="A176" t="str">
            <v>00697</v>
          </cell>
          <cell r="B176" t="str">
            <v>首程控股</v>
          </cell>
          <cell r="C176">
            <v>4.66</v>
          </cell>
          <cell r="D176">
            <v>2.02</v>
          </cell>
        </row>
        <row r="177">
          <cell r="A177" t="str">
            <v>00698</v>
          </cell>
          <cell r="B177" t="str">
            <v>通达集团</v>
          </cell>
          <cell r="C177">
            <v>6.13</v>
          </cell>
          <cell r="D177">
            <v>4.33</v>
          </cell>
        </row>
        <row r="178">
          <cell r="A178" t="str">
            <v>00699</v>
          </cell>
          <cell r="B178" t="str">
            <v>均胜电子</v>
          </cell>
          <cell r="C178">
            <v>5.6</v>
          </cell>
          <cell r="D178">
            <v>17.920000000000002</v>
          </cell>
        </row>
        <row r="179">
          <cell r="A179" t="str">
            <v>00700</v>
          </cell>
          <cell r="B179" t="str">
            <v>腾讯控股</v>
          </cell>
          <cell r="C179">
            <v>1.49</v>
          </cell>
          <cell r="D179">
            <v>614</v>
          </cell>
        </row>
        <row r="180">
          <cell r="A180" t="str">
            <v>00709</v>
          </cell>
          <cell r="B180" t="str">
            <v>佐丹奴国际</v>
          </cell>
          <cell r="C180">
            <v>-0.68</v>
          </cell>
          <cell r="D180">
            <v>1.46</v>
          </cell>
        </row>
        <row r="181">
          <cell r="A181" t="str">
            <v>00710</v>
          </cell>
          <cell r="B181" t="str">
            <v>京东方精电</v>
          </cell>
          <cell r="C181">
            <v>2.0099999999999998</v>
          </cell>
          <cell r="D181">
            <v>5.08</v>
          </cell>
        </row>
        <row r="182">
          <cell r="A182" t="str">
            <v>00718</v>
          </cell>
          <cell r="B182" t="str">
            <v>太和控股</v>
          </cell>
          <cell r="C182">
            <v>0</v>
          </cell>
          <cell r="D182">
            <v>3.2000000000000001E-2</v>
          </cell>
        </row>
        <row r="183">
          <cell r="A183" t="str">
            <v>00719</v>
          </cell>
          <cell r="B183" t="str">
            <v>山东新华制药股份</v>
          </cell>
          <cell r="C183">
            <v>1.05</v>
          </cell>
          <cell r="D183">
            <v>6.76</v>
          </cell>
        </row>
        <row r="184">
          <cell r="A184" t="str">
            <v>00721</v>
          </cell>
          <cell r="B184" t="str">
            <v>中国金融国际</v>
          </cell>
          <cell r="C184">
            <v>0</v>
          </cell>
          <cell r="D184">
            <v>5.1999999999999998E-2</v>
          </cell>
        </row>
        <row r="185">
          <cell r="A185" t="str">
            <v>00728</v>
          </cell>
          <cell r="B185" t="str">
            <v>中国电信</v>
          </cell>
          <cell r="C185">
            <v>1.46</v>
          </cell>
          <cell r="D185">
            <v>5.57</v>
          </cell>
        </row>
        <row r="186">
          <cell r="A186" t="str">
            <v>00732</v>
          </cell>
          <cell r="B186" t="str">
            <v>信利国际</v>
          </cell>
          <cell r="C186">
            <v>0.93</v>
          </cell>
          <cell r="D186">
            <v>1.08</v>
          </cell>
        </row>
        <row r="187">
          <cell r="A187" t="str">
            <v>00737</v>
          </cell>
          <cell r="B187" t="str">
            <v>湾区发展</v>
          </cell>
          <cell r="C187">
            <v>1.62</v>
          </cell>
          <cell r="D187">
            <v>1.88</v>
          </cell>
        </row>
        <row r="188">
          <cell r="A188" t="str">
            <v>00743</v>
          </cell>
          <cell r="B188" t="str">
            <v>亚洲水泥（中国）</v>
          </cell>
          <cell r="C188">
            <v>-1.21</v>
          </cell>
          <cell r="D188">
            <v>2.4500000000000002</v>
          </cell>
        </row>
        <row r="189">
          <cell r="A189" t="str">
            <v>00751</v>
          </cell>
          <cell r="B189" t="str">
            <v>创维集团</v>
          </cell>
          <cell r="C189">
            <v>-0.5</v>
          </cell>
          <cell r="D189">
            <v>3.96</v>
          </cell>
        </row>
        <row r="190">
          <cell r="A190" t="str">
            <v>00753</v>
          </cell>
          <cell r="B190" t="str">
            <v>中国国航</v>
          </cell>
          <cell r="C190">
            <v>-1.28</v>
          </cell>
          <cell r="D190">
            <v>6.96</v>
          </cell>
        </row>
        <row r="191">
          <cell r="A191" t="str">
            <v>00754</v>
          </cell>
          <cell r="B191" t="str">
            <v>合生创展集团</v>
          </cell>
          <cell r="C191">
            <v>0.99</v>
          </cell>
          <cell r="D191">
            <v>3.05</v>
          </cell>
        </row>
        <row r="192">
          <cell r="A192" t="str">
            <v>00762</v>
          </cell>
          <cell r="B192" t="str">
            <v>中国联通</v>
          </cell>
          <cell r="C192">
            <v>0.36</v>
          </cell>
          <cell r="D192">
            <v>8.41</v>
          </cell>
        </row>
        <row r="193">
          <cell r="A193" t="str">
            <v>00763</v>
          </cell>
          <cell r="B193" t="str">
            <v>中兴通讯</v>
          </cell>
          <cell r="C193">
            <v>0.52</v>
          </cell>
          <cell r="D193">
            <v>27.08</v>
          </cell>
        </row>
        <row r="194">
          <cell r="A194" t="str">
            <v>00772</v>
          </cell>
          <cell r="B194" t="str">
            <v>阅文集团</v>
          </cell>
          <cell r="C194">
            <v>0.49</v>
          </cell>
          <cell r="D194">
            <v>32.72</v>
          </cell>
        </row>
        <row r="195">
          <cell r="A195" t="str">
            <v>00775</v>
          </cell>
          <cell r="B195" t="str">
            <v>长江生命科技</v>
          </cell>
          <cell r="C195">
            <v>-1.19</v>
          </cell>
          <cell r="D195">
            <v>0.83</v>
          </cell>
        </row>
        <row r="196">
          <cell r="A196" t="str">
            <v>00777</v>
          </cell>
          <cell r="B196" t="str">
            <v>网龙</v>
          </cell>
          <cell r="C196">
            <v>1.04</v>
          </cell>
          <cell r="D196">
            <v>10.66</v>
          </cell>
        </row>
        <row r="197">
          <cell r="A197" t="str">
            <v>00780</v>
          </cell>
          <cell r="B197" t="str">
            <v>同程旅行</v>
          </cell>
          <cell r="C197">
            <v>-0.54</v>
          </cell>
          <cell r="D197">
            <v>22.3</v>
          </cell>
        </row>
        <row r="198">
          <cell r="A198" t="str">
            <v>00788</v>
          </cell>
          <cell r="B198" t="str">
            <v>中国铁塔</v>
          </cell>
          <cell r="C198">
            <v>-0.42</v>
          </cell>
          <cell r="D198">
            <v>11.86</v>
          </cell>
        </row>
        <row r="199">
          <cell r="A199" t="str">
            <v>00799</v>
          </cell>
          <cell r="B199" t="str">
            <v>IGG</v>
          </cell>
          <cell r="C199">
            <v>2.67</v>
          </cell>
          <cell r="D199">
            <v>3.84</v>
          </cell>
        </row>
        <row r="200">
          <cell r="A200" t="str">
            <v>00806</v>
          </cell>
          <cell r="B200" t="str">
            <v>惠理集团</v>
          </cell>
          <cell r="C200">
            <v>2.21</v>
          </cell>
          <cell r="D200">
            <v>2.31</v>
          </cell>
        </row>
        <row r="201">
          <cell r="A201" t="str">
            <v>00811</v>
          </cell>
          <cell r="B201" t="str">
            <v>新华文轩</v>
          </cell>
          <cell r="C201">
            <v>0.57999999999999996</v>
          </cell>
          <cell r="D201">
            <v>10.45</v>
          </cell>
        </row>
        <row r="202">
          <cell r="A202" t="str">
            <v>00813</v>
          </cell>
          <cell r="B202" t="str">
            <v>世茂集团</v>
          </cell>
          <cell r="C202">
            <v>6.25</v>
          </cell>
          <cell r="D202">
            <v>0.20399999999999999</v>
          </cell>
        </row>
        <row r="203">
          <cell r="A203" t="str">
            <v>00816</v>
          </cell>
          <cell r="B203" t="str">
            <v>金茂服务</v>
          </cell>
          <cell r="C203">
            <v>1.1200000000000001</v>
          </cell>
          <cell r="D203">
            <v>2.72</v>
          </cell>
        </row>
        <row r="204">
          <cell r="A204" t="str">
            <v>00817</v>
          </cell>
          <cell r="B204" t="str">
            <v>中国金茂</v>
          </cell>
          <cell r="C204">
            <v>1.65</v>
          </cell>
          <cell r="D204">
            <v>1.23</v>
          </cell>
        </row>
        <row r="205">
          <cell r="A205" t="str">
            <v>00819</v>
          </cell>
          <cell r="B205" t="str">
            <v>天能动力</v>
          </cell>
          <cell r="C205">
            <v>1.83</v>
          </cell>
          <cell r="D205">
            <v>7.23</v>
          </cell>
        </row>
        <row r="206">
          <cell r="A206" t="str">
            <v>00826</v>
          </cell>
          <cell r="B206" t="str">
            <v>天工国际</v>
          </cell>
          <cell r="C206">
            <v>3.41</v>
          </cell>
          <cell r="D206">
            <v>3.03</v>
          </cell>
        </row>
        <row r="207">
          <cell r="A207" t="str">
            <v>00829</v>
          </cell>
          <cell r="B207" t="str">
            <v>神冠控股</v>
          </cell>
          <cell r="C207">
            <v>0</v>
          </cell>
          <cell r="D207">
            <v>0.26</v>
          </cell>
        </row>
        <row r="208">
          <cell r="A208" t="str">
            <v>00832</v>
          </cell>
          <cell r="B208" t="str">
            <v>建业地产</v>
          </cell>
          <cell r="C208">
            <v>0</v>
          </cell>
          <cell r="D208">
            <v>6.9000000000000006E-2</v>
          </cell>
        </row>
        <row r="209">
          <cell r="A209" t="str">
            <v>00836</v>
          </cell>
          <cell r="B209" t="str">
            <v>华润电力</v>
          </cell>
          <cell r="C209">
            <v>0.34</v>
          </cell>
          <cell r="D209">
            <v>17.63</v>
          </cell>
        </row>
        <row r="210">
          <cell r="A210" t="str">
            <v>00839</v>
          </cell>
          <cell r="B210" t="str">
            <v>中教控股</v>
          </cell>
          <cell r="C210">
            <v>1.52</v>
          </cell>
          <cell r="D210">
            <v>3.35</v>
          </cell>
        </row>
        <row r="211">
          <cell r="A211" t="str">
            <v>00845</v>
          </cell>
          <cell r="B211" t="str">
            <v>恒盛地产</v>
          </cell>
          <cell r="C211">
            <v>0</v>
          </cell>
          <cell r="D211">
            <v>0.01</v>
          </cell>
        </row>
        <row r="212">
          <cell r="A212" t="str">
            <v>00846</v>
          </cell>
          <cell r="B212" t="str">
            <v>明发集团</v>
          </cell>
          <cell r="C212">
            <v>-6.25</v>
          </cell>
          <cell r="D212">
            <v>0.105</v>
          </cell>
        </row>
        <row r="213">
          <cell r="A213" t="str">
            <v>00853</v>
          </cell>
          <cell r="B213" t="str">
            <v>微创医疗</v>
          </cell>
          <cell r="C213">
            <v>-1.01</v>
          </cell>
          <cell r="D213">
            <v>10.79</v>
          </cell>
        </row>
        <row r="214">
          <cell r="A214" t="str">
            <v>00855</v>
          </cell>
          <cell r="B214" t="str">
            <v>中国水务</v>
          </cell>
          <cell r="C214">
            <v>2.68</v>
          </cell>
          <cell r="D214">
            <v>5.36</v>
          </cell>
        </row>
        <row r="215">
          <cell r="A215" t="str">
            <v>00856</v>
          </cell>
          <cell r="B215" t="str">
            <v>伟仕佳杰</v>
          </cell>
          <cell r="C215">
            <v>2.36</v>
          </cell>
          <cell r="D215">
            <v>7.82</v>
          </cell>
        </row>
        <row r="216">
          <cell r="A216" t="str">
            <v>00857</v>
          </cell>
          <cell r="B216" t="str">
            <v>中国石油股份</v>
          </cell>
          <cell r="C216">
            <v>-0.12</v>
          </cell>
          <cell r="D216">
            <v>8.09</v>
          </cell>
        </row>
        <row r="217">
          <cell r="A217" t="str">
            <v>00860</v>
          </cell>
          <cell r="B217" t="str">
            <v>ＡＰＯＬＬＯ出行</v>
          </cell>
          <cell r="C217">
            <v>0</v>
          </cell>
          <cell r="D217">
            <v>0.76</v>
          </cell>
        </row>
        <row r="218">
          <cell r="A218" t="str">
            <v>00861</v>
          </cell>
          <cell r="B218" t="str">
            <v>神州控股</v>
          </cell>
          <cell r="C218">
            <v>1.1499999999999999</v>
          </cell>
          <cell r="D218">
            <v>2.64</v>
          </cell>
        </row>
        <row r="219">
          <cell r="A219" t="str">
            <v>00867</v>
          </cell>
          <cell r="B219" t="str">
            <v>康哲药业</v>
          </cell>
          <cell r="C219">
            <v>-0.6</v>
          </cell>
          <cell r="D219">
            <v>13.29</v>
          </cell>
        </row>
        <row r="220">
          <cell r="A220" t="str">
            <v>00868</v>
          </cell>
          <cell r="B220" t="str">
            <v>信义玻璃</v>
          </cell>
          <cell r="C220">
            <v>1.86</v>
          </cell>
          <cell r="D220">
            <v>8.23</v>
          </cell>
        </row>
        <row r="221">
          <cell r="A221" t="str">
            <v>00873</v>
          </cell>
          <cell r="B221" t="str">
            <v>世茂服务</v>
          </cell>
          <cell r="C221">
            <v>5.08</v>
          </cell>
          <cell r="D221">
            <v>0.62</v>
          </cell>
        </row>
        <row r="222">
          <cell r="A222" t="str">
            <v>00874</v>
          </cell>
          <cell r="B222" t="str">
            <v>白云山</v>
          </cell>
          <cell r="C222">
            <v>1.03</v>
          </cell>
          <cell r="D222">
            <v>18.64</v>
          </cell>
        </row>
        <row r="223">
          <cell r="A223" t="str">
            <v>00880</v>
          </cell>
          <cell r="B223" t="str">
            <v>澳博控股</v>
          </cell>
          <cell r="C223">
            <v>2.87</v>
          </cell>
          <cell r="D223">
            <v>2.5099999999999998</v>
          </cell>
        </row>
        <row r="224">
          <cell r="A224" t="str">
            <v>00881</v>
          </cell>
          <cell r="B224" t="str">
            <v>中升控股</v>
          </cell>
          <cell r="C224">
            <v>2.9</v>
          </cell>
          <cell r="D224">
            <v>11.36</v>
          </cell>
        </row>
        <row r="225">
          <cell r="A225" t="str">
            <v>00883</v>
          </cell>
          <cell r="B225" t="str">
            <v>中国海洋石油</v>
          </cell>
          <cell r="C225">
            <v>0.1</v>
          </cell>
          <cell r="D225">
            <v>20.38</v>
          </cell>
        </row>
        <row r="226">
          <cell r="A226" t="str">
            <v>00884</v>
          </cell>
          <cell r="B226" t="str">
            <v>旭辉控股集团</v>
          </cell>
          <cell r="C226">
            <v>-1.76</v>
          </cell>
          <cell r="D226">
            <v>0.16700000000000001</v>
          </cell>
        </row>
        <row r="227">
          <cell r="A227" t="str">
            <v>00895</v>
          </cell>
          <cell r="B227" t="str">
            <v>东江环保</v>
          </cell>
          <cell r="C227">
            <v>0.89</v>
          </cell>
          <cell r="D227">
            <v>2.27</v>
          </cell>
        </row>
        <row r="228">
          <cell r="A228" t="str">
            <v>00902</v>
          </cell>
          <cell r="B228" t="str">
            <v>华能国际电力股份</v>
          </cell>
          <cell r="C228">
            <v>-0.8</v>
          </cell>
          <cell r="D228">
            <v>6.17</v>
          </cell>
        </row>
        <row r="229">
          <cell r="A229" t="str">
            <v>00909</v>
          </cell>
          <cell r="B229" t="str">
            <v>明源云</v>
          </cell>
          <cell r="C229">
            <v>4.03</v>
          </cell>
          <cell r="D229">
            <v>3.1</v>
          </cell>
        </row>
        <row r="230">
          <cell r="A230" t="str">
            <v>00911</v>
          </cell>
          <cell r="B230" t="str">
            <v>前海健康</v>
          </cell>
          <cell r="C230">
            <v>0</v>
          </cell>
          <cell r="D230">
            <v>0.28499999999999998</v>
          </cell>
        </row>
        <row r="231">
          <cell r="A231" t="str">
            <v>00914</v>
          </cell>
          <cell r="B231" t="str">
            <v>海螺水泥</v>
          </cell>
          <cell r="C231">
            <v>-0.53</v>
          </cell>
          <cell r="D231">
            <v>22.4</v>
          </cell>
        </row>
        <row r="232">
          <cell r="A232" t="str">
            <v>00916</v>
          </cell>
          <cell r="B232" t="str">
            <v>龙源电力</v>
          </cell>
          <cell r="C232">
            <v>0.9</v>
          </cell>
          <cell r="D232">
            <v>6.7</v>
          </cell>
        </row>
        <row r="233">
          <cell r="A233" t="str">
            <v>00917</v>
          </cell>
          <cell r="B233" t="str">
            <v>趣致集团</v>
          </cell>
          <cell r="C233">
            <v>2.2000000000000002</v>
          </cell>
          <cell r="D233">
            <v>25.06</v>
          </cell>
        </row>
        <row r="234">
          <cell r="A234" t="str">
            <v>00921</v>
          </cell>
          <cell r="B234" t="str">
            <v>海信家电</v>
          </cell>
          <cell r="C234">
            <v>0.98</v>
          </cell>
          <cell r="D234">
            <v>24.62</v>
          </cell>
        </row>
        <row r="235">
          <cell r="A235" t="str">
            <v>00931</v>
          </cell>
          <cell r="B235" t="str">
            <v>中国港能</v>
          </cell>
          <cell r="C235">
            <v>-1.82</v>
          </cell>
          <cell r="D235">
            <v>0.54</v>
          </cell>
        </row>
        <row r="236">
          <cell r="A236" t="str">
            <v>00933</v>
          </cell>
          <cell r="B236" t="str">
            <v>非凡领越</v>
          </cell>
          <cell r="C236">
            <v>-4.55</v>
          </cell>
          <cell r="D236">
            <v>0.63</v>
          </cell>
        </row>
        <row r="237">
          <cell r="A237" t="str">
            <v>00934</v>
          </cell>
          <cell r="B237" t="str">
            <v>中石化冠德</v>
          </cell>
          <cell r="C237">
            <v>-0.5</v>
          </cell>
          <cell r="D237">
            <v>4.0199999999999996</v>
          </cell>
        </row>
        <row r="238">
          <cell r="A238" t="str">
            <v>00939</v>
          </cell>
          <cell r="B238" t="str">
            <v>建设银行</v>
          </cell>
          <cell r="C238">
            <v>-0.4</v>
          </cell>
          <cell r="D238">
            <v>7.49</v>
          </cell>
        </row>
        <row r="239">
          <cell r="A239" t="str">
            <v>00941</v>
          </cell>
          <cell r="B239" t="str">
            <v>中国移动</v>
          </cell>
          <cell r="C239">
            <v>-0.18</v>
          </cell>
          <cell r="D239">
            <v>83.9</v>
          </cell>
        </row>
        <row r="240">
          <cell r="A240" t="str">
            <v>00950</v>
          </cell>
          <cell r="B240" t="str">
            <v>李氏大药厂</v>
          </cell>
          <cell r="C240">
            <v>3.75</v>
          </cell>
          <cell r="D240">
            <v>1.66</v>
          </cell>
        </row>
        <row r="241">
          <cell r="A241" t="str">
            <v>00951</v>
          </cell>
          <cell r="B241" t="str">
            <v>超威动力</v>
          </cell>
          <cell r="C241">
            <v>-0.72</v>
          </cell>
          <cell r="D241">
            <v>1.38</v>
          </cell>
        </row>
        <row r="242">
          <cell r="A242" t="str">
            <v>00956</v>
          </cell>
          <cell r="B242" t="str">
            <v>新天绿色能源</v>
          </cell>
          <cell r="C242">
            <v>0</v>
          </cell>
          <cell r="D242">
            <v>4.07</v>
          </cell>
        </row>
        <row r="243">
          <cell r="A243" t="str">
            <v>00960</v>
          </cell>
          <cell r="B243" t="str">
            <v>龙湖集团</v>
          </cell>
          <cell r="C243">
            <v>-0.45</v>
          </cell>
          <cell r="D243">
            <v>8.8699999999999992</v>
          </cell>
        </row>
        <row r="244">
          <cell r="A244" t="str">
            <v>00966</v>
          </cell>
          <cell r="B244" t="str">
            <v>中国太平</v>
          </cell>
          <cell r="C244">
            <v>0.32</v>
          </cell>
          <cell r="D244">
            <v>19.059999999999999</v>
          </cell>
        </row>
        <row r="245">
          <cell r="A245" t="str">
            <v>00968</v>
          </cell>
          <cell r="B245" t="str">
            <v>信义光能</v>
          </cell>
          <cell r="C245">
            <v>2.04</v>
          </cell>
          <cell r="D245">
            <v>3</v>
          </cell>
        </row>
        <row r="246">
          <cell r="A246" t="str">
            <v>00975</v>
          </cell>
          <cell r="B246" t="str">
            <v>MONGOL MINING</v>
          </cell>
          <cell r="C246">
            <v>-0.47</v>
          </cell>
          <cell r="D246">
            <v>10.62</v>
          </cell>
        </row>
        <row r="247">
          <cell r="A247" t="str">
            <v>00976</v>
          </cell>
          <cell r="B247" t="str">
            <v>齐合环保</v>
          </cell>
          <cell r="C247">
            <v>0</v>
          </cell>
          <cell r="D247">
            <v>0.43</v>
          </cell>
        </row>
        <row r="248">
          <cell r="A248" t="str">
            <v>00978</v>
          </cell>
          <cell r="B248" t="str">
            <v>招商局置地</v>
          </cell>
          <cell r="C248">
            <v>-1.79</v>
          </cell>
          <cell r="D248">
            <v>0.27500000000000002</v>
          </cell>
        </row>
        <row r="249">
          <cell r="A249" t="str">
            <v>00981</v>
          </cell>
          <cell r="B249" t="str">
            <v>中芯国际</v>
          </cell>
          <cell r="C249">
            <v>0.54</v>
          </cell>
          <cell r="D249">
            <v>65.05</v>
          </cell>
        </row>
        <row r="250">
          <cell r="A250" t="str">
            <v>00989</v>
          </cell>
          <cell r="B250" t="str">
            <v>中国长白山国际</v>
          </cell>
          <cell r="C250">
            <v>-1.27</v>
          </cell>
          <cell r="D250">
            <v>0.78</v>
          </cell>
        </row>
        <row r="251">
          <cell r="A251" t="str">
            <v>00990</v>
          </cell>
          <cell r="B251" t="str">
            <v>至源控股</v>
          </cell>
          <cell r="C251">
            <v>5.71</v>
          </cell>
          <cell r="D251">
            <v>0.74</v>
          </cell>
        </row>
        <row r="252">
          <cell r="A252" t="str">
            <v>00991</v>
          </cell>
          <cell r="B252" t="str">
            <v>大唐发电</v>
          </cell>
          <cell r="C252">
            <v>-0.88</v>
          </cell>
          <cell r="D252">
            <v>2.25</v>
          </cell>
        </row>
        <row r="253">
          <cell r="A253" t="str">
            <v>00992</v>
          </cell>
          <cell r="B253" t="str">
            <v>联想集团</v>
          </cell>
          <cell r="C253">
            <v>-1.28</v>
          </cell>
          <cell r="D253">
            <v>9.2799999999999994</v>
          </cell>
        </row>
        <row r="254">
          <cell r="A254" t="str">
            <v>00995</v>
          </cell>
          <cell r="B254" t="str">
            <v>安徽皖通高速公路</v>
          </cell>
          <cell r="C254">
            <v>-1.31</v>
          </cell>
          <cell r="D254">
            <v>12.8</v>
          </cell>
        </row>
        <row r="255">
          <cell r="A255" t="str">
            <v>00998</v>
          </cell>
          <cell r="B255" t="str">
            <v>中信银行</v>
          </cell>
          <cell r="C255">
            <v>-0.86</v>
          </cell>
          <cell r="D255">
            <v>6.91</v>
          </cell>
        </row>
        <row r="256">
          <cell r="A256" t="str">
            <v>00999</v>
          </cell>
          <cell r="B256" t="str">
            <v>小菜园</v>
          </cell>
          <cell r="C256">
            <v>-0.88</v>
          </cell>
          <cell r="D256">
            <v>9.02</v>
          </cell>
        </row>
        <row r="257">
          <cell r="A257" t="str">
            <v>01024</v>
          </cell>
          <cell r="B257" t="str">
            <v>快手－Ｗ</v>
          </cell>
          <cell r="C257">
            <v>1.45</v>
          </cell>
          <cell r="D257">
            <v>66.3</v>
          </cell>
        </row>
        <row r="258">
          <cell r="A258" t="str">
            <v>01028</v>
          </cell>
          <cell r="B258" t="str">
            <v>千百度</v>
          </cell>
          <cell r="C258">
            <v>1.45</v>
          </cell>
          <cell r="D258">
            <v>0.7</v>
          </cell>
        </row>
        <row r="259">
          <cell r="A259" t="str">
            <v>01030</v>
          </cell>
          <cell r="B259" t="str">
            <v>新城发展</v>
          </cell>
          <cell r="C259">
            <v>2.44</v>
          </cell>
          <cell r="D259">
            <v>2.1</v>
          </cell>
        </row>
        <row r="260">
          <cell r="A260" t="str">
            <v>01033</v>
          </cell>
          <cell r="B260" t="str">
            <v>中石化油服</v>
          </cell>
          <cell r="C260">
            <v>0</v>
          </cell>
          <cell r="D260">
            <v>0.7</v>
          </cell>
        </row>
        <row r="261">
          <cell r="A261" t="str">
            <v>01038</v>
          </cell>
          <cell r="B261" t="str">
            <v>长江基建集团</v>
          </cell>
          <cell r="C261">
            <v>1.61</v>
          </cell>
          <cell r="D261">
            <v>56.7</v>
          </cell>
        </row>
        <row r="262">
          <cell r="A262" t="str">
            <v>01044</v>
          </cell>
          <cell r="B262" t="str">
            <v>恒安国际</v>
          </cell>
          <cell r="C262">
            <v>0.63</v>
          </cell>
          <cell r="D262">
            <v>28.74</v>
          </cell>
        </row>
        <row r="263">
          <cell r="A263" t="str">
            <v>01052</v>
          </cell>
          <cell r="B263" t="str">
            <v>越秀交通基建</v>
          </cell>
          <cell r="C263">
            <v>0.44</v>
          </cell>
          <cell r="D263">
            <v>4.59</v>
          </cell>
        </row>
        <row r="264">
          <cell r="A264" t="str">
            <v>01053</v>
          </cell>
          <cell r="B264" t="str">
            <v>重庆钢铁股份</v>
          </cell>
          <cell r="C264">
            <v>1.71</v>
          </cell>
          <cell r="D264">
            <v>1.19</v>
          </cell>
        </row>
        <row r="265">
          <cell r="A265" t="str">
            <v>01055</v>
          </cell>
          <cell r="B265" t="str">
            <v>中国南方航空股份</v>
          </cell>
          <cell r="C265">
            <v>-1.02</v>
          </cell>
          <cell r="D265">
            <v>5.82</v>
          </cell>
        </row>
        <row r="266">
          <cell r="A266" t="str">
            <v>01057</v>
          </cell>
          <cell r="B266" t="str">
            <v>浙江世宝</v>
          </cell>
          <cell r="C266">
            <v>10.41</v>
          </cell>
          <cell r="D266">
            <v>5.09</v>
          </cell>
        </row>
        <row r="267">
          <cell r="A267" t="str">
            <v>01060</v>
          </cell>
          <cell r="B267" t="str">
            <v>大麦娱乐</v>
          </cell>
          <cell r="C267">
            <v>1.1599999999999999</v>
          </cell>
          <cell r="D267">
            <v>0.87</v>
          </cell>
        </row>
        <row r="268">
          <cell r="A268" t="str">
            <v>01065</v>
          </cell>
          <cell r="B268" t="str">
            <v>天津创业环保股份</v>
          </cell>
          <cell r="C268">
            <v>0.94</v>
          </cell>
          <cell r="D268">
            <v>4.3</v>
          </cell>
        </row>
        <row r="269">
          <cell r="A269" t="str">
            <v>01066</v>
          </cell>
          <cell r="B269" t="str">
            <v>威高股份</v>
          </cell>
          <cell r="C269">
            <v>0.95</v>
          </cell>
          <cell r="D269">
            <v>5.3</v>
          </cell>
        </row>
        <row r="270">
          <cell r="A270" t="str">
            <v>01068</v>
          </cell>
          <cell r="B270" t="str">
            <v>雨润食品</v>
          </cell>
          <cell r="C270">
            <v>3.64</v>
          </cell>
          <cell r="D270">
            <v>0.114</v>
          </cell>
        </row>
        <row r="271">
          <cell r="A271" t="str">
            <v>01070</v>
          </cell>
          <cell r="B271" t="str">
            <v>ＴＣＬ电子</v>
          </cell>
          <cell r="C271">
            <v>3.16</v>
          </cell>
          <cell r="D271">
            <v>11.11</v>
          </cell>
        </row>
        <row r="272">
          <cell r="A272" t="str">
            <v>01071</v>
          </cell>
          <cell r="B272" t="str">
            <v>华电国际电力股份</v>
          </cell>
          <cell r="C272">
            <v>-0.71</v>
          </cell>
          <cell r="D272">
            <v>4.21</v>
          </cell>
        </row>
        <row r="273">
          <cell r="A273" t="str">
            <v>01072</v>
          </cell>
          <cell r="B273" t="str">
            <v>东方电气</v>
          </cell>
          <cell r="C273">
            <v>6.67</v>
          </cell>
          <cell r="D273">
            <v>24</v>
          </cell>
        </row>
        <row r="274">
          <cell r="A274" t="str">
            <v>01083</v>
          </cell>
          <cell r="B274" t="str">
            <v>港华智慧能源</v>
          </cell>
          <cell r="C274">
            <v>-2.35</v>
          </cell>
          <cell r="D274">
            <v>3.74</v>
          </cell>
        </row>
        <row r="275">
          <cell r="A275" t="str">
            <v>01086</v>
          </cell>
          <cell r="B275" t="str">
            <v>好孩子国际</v>
          </cell>
          <cell r="C275">
            <v>0.88</v>
          </cell>
          <cell r="D275">
            <v>1.1399999999999999</v>
          </cell>
        </row>
        <row r="276">
          <cell r="A276" t="str">
            <v>01088</v>
          </cell>
          <cell r="B276" t="str">
            <v>中国神华</v>
          </cell>
          <cell r="C276">
            <v>0.86</v>
          </cell>
          <cell r="D276">
            <v>39.68</v>
          </cell>
        </row>
        <row r="277">
          <cell r="A277" t="str">
            <v>01093</v>
          </cell>
          <cell r="B277" t="str">
            <v>石药集团</v>
          </cell>
          <cell r="C277">
            <v>2.37</v>
          </cell>
          <cell r="D277">
            <v>8.1999999999999993</v>
          </cell>
        </row>
        <row r="278">
          <cell r="A278" t="str">
            <v>01097</v>
          </cell>
          <cell r="B278" t="str">
            <v>有线宽频</v>
          </cell>
          <cell r="C278">
            <v>-0.87</v>
          </cell>
          <cell r="D278">
            <v>0.114</v>
          </cell>
        </row>
        <row r="279">
          <cell r="A279" t="str">
            <v>01098</v>
          </cell>
          <cell r="B279" t="str">
            <v>路劲</v>
          </cell>
          <cell r="C279">
            <v>-2.9</v>
          </cell>
          <cell r="D279">
            <v>0.67</v>
          </cell>
        </row>
        <row r="280">
          <cell r="A280" t="str">
            <v>01099</v>
          </cell>
          <cell r="B280" t="str">
            <v>国药控股</v>
          </cell>
          <cell r="C280">
            <v>0.3</v>
          </cell>
          <cell r="D280">
            <v>19.850000000000001</v>
          </cell>
        </row>
        <row r="281">
          <cell r="A281" t="str">
            <v>01108</v>
          </cell>
          <cell r="B281" t="str">
            <v>凯盛新能</v>
          </cell>
          <cell r="C281">
            <v>1.57</v>
          </cell>
          <cell r="D281">
            <v>3.88</v>
          </cell>
        </row>
        <row r="282">
          <cell r="A282" t="str">
            <v>01109</v>
          </cell>
          <cell r="B282" t="str">
            <v>华润置地</v>
          </cell>
          <cell r="C282">
            <v>0.96</v>
          </cell>
          <cell r="D282">
            <v>27.38</v>
          </cell>
        </row>
        <row r="283">
          <cell r="A283" t="str">
            <v>01112</v>
          </cell>
          <cell r="B283" t="str">
            <v>Ｈ＆Ｈ国际控股</v>
          </cell>
          <cell r="C283">
            <v>1.2</v>
          </cell>
          <cell r="D283">
            <v>13.45</v>
          </cell>
        </row>
        <row r="284">
          <cell r="A284" t="str">
            <v>01113</v>
          </cell>
          <cell r="B284" t="str">
            <v>长实集团</v>
          </cell>
          <cell r="C284">
            <v>2.4</v>
          </cell>
          <cell r="D284">
            <v>40.14</v>
          </cell>
        </row>
        <row r="285">
          <cell r="A285" t="str">
            <v>01114</v>
          </cell>
          <cell r="B285" t="str">
            <v>BRILLIANCE CHI</v>
          </cell>
          <cell r="C285">
            <v>3.96</v>
          </cell>
          <cell r="D285">
            <v>4.2</v>
          </cell>
        </row>
        <row r="286">
          <cell r="A286" t="str">
            <v>01115</v>
          </cell>
          <cell r="B286" t="str">
            <v>５１００藏冰川</v>
          </cell>
          <cell r="C286">
            <v>1.69</v>
          </cell>
          <cell r="D286">
            <v>0.6</v>
          </cell>
        </row>
        <row r="287">
          <cell r="A287" t="str">
            <v>01117</v>
          </cell>
          <cell r="B287" t="str">
            <v>现代牧业</v>
          </cell>
          <cell r="C287">
            <v>0</v>
          </cell>
          <cell r="D287">
            <v>1.41</v>
          </cell>
        </row>
        <row r="288">
          <cell r="A288" t="str">
            <v>01119</v>
          </cell>
          <cell r="B288" t="str">
            <v>创梦天地</v>
          </cell>
          <cell r="C288">
            <v>7.41</v>
          </cell>
          <cell r="D288">
            <v>0.57999999999999996</v>
          </cell>
        </row>
        <row r="289">
          <cell r="A289" t="str">
            <v>01121</v>
          </cell>
          <cell r="B289" t="str">
            <v>金阳新能源</v>
          </cell>
          <cell r="C289">
            <v>-0.84</v>
          </cell>
          <cell r="D289">
            <v>1.18</v>
          </cell>
        </row>
        <row r="290">
          <cell r="A290" t="str">
            <v>01128</v>
          </cell>
          <cell r="B290" t="str">
            <v>永利澳门</v>
          </cell>
          <cell r="C290">
            <v>0.49</v>
          </cell>
          <cell r="D290">
            <v>6.13</v>
          </cell>
        </row>
        <row r="291">
          <cell r="A291" t="str">
            <v>01137</v>
          </cell>
          <cell r="B291" t="str">
            <v>香港科技探索</v>
          </cell>
          <cell r="C291">
            <v>-0.71</v>
          </cell>
          <cell r="D291">
            <v>1.39</v>
          </cell>
        </row>
        <row r="292">
          <cell r="A292" t="str">
            <v>01138</v>
          </cell>
          <cell r="B292" t="str">
            <v>中远海能</v>
          </cell>
          <cell r="C292">
            <v>-2.72</v>
          </cell>
          <cell r="D292">
            <v>9.65</v>
          </cell>
        </row>
        <row r="293">
          <cell r="A293" t="str">
            <v>01140</v>
          </cell>
          <cell r="B293" t="str">
            <v>华科智能投资</v>
          </cell>
          <cell r="C293">
            <v>-0.69</v>
          </cell>
          <cell r="D293">
            <v>0.14299999999999999</v>
          </cell>
        </row>
        <row r="294">
          <cell r="A294" t="str">
            <v>01141</v>
          </cell>
          <cell r="B294" t="str">
            <v>民银资本</v>
          </cell>
          <cell r="C294">
            <v>2.78</v>
          </cell>
          <cell r="D294">
            <v>0.74</v>
          </cell>
        </row>
        <row r="295">
          <cell r="A295" t="str">
            <v>01157</v>
          </cell>
          <cell r="B295" t="str">
            <v>中联重科</v>
          </cell>
          <cell r="C295">
            <v>-0.4</v>
          </cell>
          <cell r="D295">
            <v>7.52</v>
          </cell>
        </row>
        <row r="296">
          <cell r="A296" t="str">
            <v>01164</v>
          </cell>
          <cell r="B296" t="str">
            <v>中广核矿业</v>
          </cell>
          <cell r="C296">
            <v>0.69</v>
          </cell>
          <cell r="D296">
            <v>2.93</v>
          </cell>
        </row>
        <row r="297">
          <cell r="A297" t="str">
            <v>01165</v>
          </cell>
          <cell r="B297" t="str">
            <v>顺风清洁能源</v>
          </cell>
          <cell r="C297">
            <v>0</v>
          </cell>
          <cell r="D297">
            <v>2.4E-2</v>
          </cell>
        </row>
        <row r="298">
          <cell r="A298" t="str">
            <v>01167</v>
          </cell>
          <cell r="B298" t="str">
            <v>加科思－Ｂ</v>
          </cell>
          <cell r="C298">
            <v>2.37</v>
          </cell>
          <cell r="D298">
            <v>9.06</v>
          </cell>
        </row>
        <row r="299">
          <cell r="A299" t="str">
            <v>01171</v>
          </cell>
          <cell r="B299" t="str">
            <v>兖矿能源</v>
          </cell>
          <cell r="C299">
            <v>-0.5</v>
          </cell>
          <cell r="D299">
            <v>9.99</v>
          </cell>
        </row>
        <row r="300">
          <cell r="A300" t="str">
            <v>01176</v>
          </cell>
          <cell r="B300" t="str">
            <v>珠光控股</v>
          </cell>
          <cell r="C300">
            <v>3.57</v>
          </cell>
          <cell r="D300">
            <v>5.8000000000000003E-2</v>
          </cell>
        </row>
        <row r="301">
          <cell r="A301" t="str">
            <v>01177</v>
          </cell>
          <cell r="B301" t="str">
            <v>中国生物制药</v>
          </cell>
          <cell r="C301">
            <v>1.23</v>
          </cell>
          <cell r="D301">
            <v>6.57</v>
          </cell>
        </row>
        <row r="302">
          <cell r="A302" t="str">
            <v>01186</v>
          </cell>
          <cell r="B302" t="str">
            <v>中国铁建</v>
          </cell>
          <cell r="C302">
            <v>0.18</v>
          </cell>
          <cell r="D302">
            <v>5.43</v>
          </cell>
        </row>
        <row r="303">
          <cell r="A303" t="str">
            <v>01188</v>
          </cell>
          <cell r="B303" t="str">
            <v>正道集团</v>
          </cell>
          <cell r="C303">
            <v>0</v>
          </cell>
          <cell r="D303">
            <v>1.2E-2</v>
          </cell>
        </row>
        <row r="304">
          <cell r="A304" t="str">
            <v>01193</v>
          </cell>
          <cell r="B304" t="str">
            <v>华润燃气</v>
          </cell>
          <cell r="C304">
            <v>-0.52</v>
          </cell>
          <cell r="D304">
            <v>22.74</v>
          </cell>
        </row>
        <row r="305">
          <cell r="A305" t="str">
            <v>01196</v>
          </cell>
          <cell r="B305" t="str">
            <v>伟禄集团</v>
          </cell>
          <cell r="C305">
            <v>1.41</v>
          </cell>
          <cell r="D305">
            <v>12.2</v>
          </cell>
        </row>
        <row r="306">
          <cell r="A306" t="str">
            <v>01199</v>
          </cell>
          <cell r="B306" t="str">
            <v>中远海运港口</v>
          </cell>
          <cell r="C306">
            <v>0.35</v>
          </cell>
          <cell r="D306">
            <v>5.72</v>
          </cell>
        </row>
        <row r="307">
          <cell r="A307" t="str">
            <v>01205</v>
          </cell>
          <cell r="B307" t="str">
            <v>中信资源</v>
          </cell>
          <cell r="C307">
            <v>1.32</v>
          </cell>
          <cell r="D307">
            <v>0.38500000000000001</v>
          </cell>
        </row>
        <row r="308">
          <cell r="A308" t="str">
            <v>01208</v>
          </cell>
          <cell r="B308" t="str">
            <v>五矿资源</v>
          </cell>
          <cell r="C308">
            <v>2.06</v>
          </cell>
          <cell r="D308">
            <v>8.41</v>
          </cell>
        </row>
        <row r="309">
          <cell r="A309" t="str">
            <v>01209</v>
          </cell>
          <cell r="B309" t="str">
            <v>华润万象生活</v>
          </cell>
          <cell r="C309">
            <v>1.07</v>
          </cell>
          <cell r="D309">
            <v>43.56</v>
          </cell>
        </row>
        <row r="310">
          <cell r="A310" t="str">
            <v>01211</v>
          </cell>
          <cell r="B310" t="str">
            <v>比亚迪股份</v>
          </cell>
          <cell r="C310">
            <v>-0.21</v>
          </cell>
          <cell r="D310">
            <v>93.7</v>
          </cell>
        </row>
        <row r="311">
          <cell r="A311" t="str">
            <v>01233</v>
          </cell>
          <cell r="B311" t="str">
            <v>时代中国控股</v>
          </cell>
          <cell r="C311">
            <v>-14.62</v>
          </cell>
          <cell r="D311">
            <v>0.111</v>
          </cell>
        </row>
        <row r="312">
          <cell r="A312" t="str">
            <v>01234</v>
          </cell>
          <cell r="B312" t="str">
            <v>中国利郎</v>
          </cell>
          <cell r="C312">
            <v>-0.28999999999999998</v>
          </cell>
          <cell r="D312">
            <v>3.43</v>
          </cell>
        </row>
        <row r="313">
          <cell r="A313" t="str">
            <v>01238</v>
          </cell>
          <cell r="B313" t="str">
            <v>宝龙地产</v>
          </cell>
          <cell r="C313">
            <v>-3.53</v>
          </cell>
          <cell r="D313">
            <v>0.246</v>
          </cell>
        </row>
        <row r="314">
          <cell r="A314" t="str">
            <v>01244</v>
          </cell>
          <cell r="B314" t="str">
            <v>思路迪医药股份</v>
          </cell>
          <cell r="C314">
            <v>-3.14</v>
          </cell>
          <cell r="D314">
            <v>4.9400000000000004</v>
          </cell>
        </row>
        <row r="315">
          <cell r="A315" t="str">
            <v>01250</v>
          </cell>
          <cell r="B315" t="str">
            <v>山高新能源</v>
          </cell>
          <cell r="C315">
            <v>1.05</v>
          </cell>
          <cell r="D315">
            <v>1.92</v>
          </cell>
        </row>
        <row r="316">
          <cell r="A316" t="str">
            <v>01253</v>
          </cell>
          <cell r="B316" t="str">
            <v>中国绿地博大绿泽</v>
          </cell>
          <cell r="C316">
            <v>0.48</v>
          </cell>
          <cell r="D316">
            <v>0.20899999999999999</v>
          </cell>
        </row>
        <row r="317">
          <cell r="A317" t="str">
            <v>01257</v>
          </cell>
          <cell r="B317" t="str">
            <v>中国光大绿色环保</v>
          </cell>
          <cell r="C317">
            <v>-1.0900000000000001</v>
          </cell>
          <cell r="D317">
            <v>0.91</v>
          </cell>
        </row>
        <row r="318">
          <cell r="A318" t="str">
            <v>01258</v>
          </cell>
          <cell r="B318" t="str">
            <v>中国有色矿业</v>
          </cell>
          <cell r="C318">
            <v>4.13</v>
          </cell>
          <cell r="D318">
            <v>14.37</v>
          </cell>
        </row>
        <row r="319">
          <cell r="A319" t="str">
            <v>01268</v>
          </cell>
          <cell r="B319" t="str">
            <v>美东汽车</v>
          </cell>
          <cell r="C319">
            <v>2.48</v>
          </cell>
          <cell r="D319">
            <v>1.24</v>
          </cell>
        </row>
        <row r="320">
          <cell r="A320" t="str">
            <v>01269</v>
          </cell>
          <cell r="B320" t="str">
            <v>首控集团</v>
          </cell>
          <cell r="C320">
            <v>-7.41</v>
          </cell>
          <cell r="D320">
            <v>0.05</v>
          </cell>
        </row>
        <row r="321">
          <cell r="A321" t="str">
            <v>01270</v>
          </cell>
          <cell r="B321" t="str">
            <v>朗廷－ＳＳ</v>
          </cell>
          <cell r="C321">
            <v>0</v>
          </cell>
          <cell r="D321">
            <v>0.47499999999999998</v>
          </cell>
        </row>
        <row r="322">
          <cell r="A322" t="str">
            <v>01274</v>
          </cell>
          <cell r="B322" t="str">
            <v>知行科技</v>
          </cell>
          <cell r="C322">
            <v>3.97</v>
          </cell>
          <cell r="D322">
            <v>5.76</v>
          </cell>
        </row>
        <row r="323">
          <cell r="A323" t="str">
            <v>01276</v>
          </cell>
          <cell r="B323" t="str">
            <v>恒瑞医药</v>
          </cell>
          <cell r="C323">
            <v>7.0000000000000007E-2</v>
          </cell>
          <cell r="D323">
            <v>70.75</v>
          </cell>
        </row>
        <row r="324">
          <cell r="A324" t="str">
            <v>01277</v>
          </cell>
          <cell r="B324" t="str">
            <v>力量发展</v>
          </cell>
          <cell r="C324">
            <v>0</v>
          </cell>
          <cell r="D324">
            <v>1.33</v>
          </cell>
        </row>
        <row r="325">
          <cell r="A325" t="str">
            <v>01282</v>
          </cell>
          <cell r="B325" t="str">
            <v>中泽丰</v>
          </cell>
          <cell r="C325">
            <v>3.17</v>
          </cell>
          <cell r="D325">
            <v>0.13</v>
          </cell>
        </row>
        <row r="326">
          <cell r="A326" t="str">
            <v>01286</v>
          </cell>
          <cell r="B326" t="str">
            <v>鹰普精密</v>
          </cell>
          <cell r="C326">
            <v>2.35</v>
          </cell>
          <cell r="D326">
            <v>4.8</v>
          </cell>
        </row>
        <row r="327">
          <cell r="A327" t="str">
            <v>01288</v>
          </cell>
          <cell r="B327" t="str">
            <v>农业银行</v>
          </cell>
          <cell r="C327">
            <v>-0.18</v>
          </cell>
          <cell r="D327">
            <v>5.49</v>
          </cell>
        </row>
        <row r="328">
          <cell r="A328" t="str">
            <v>01293</v>
          </cell>
          <cell r="B328" t="str">
            <v>广汇宝信</v>
          </cell>
          <cell r="C328">
            <v>0</v>
          </cell>
          <cell r="D328">
            <v>8.5999999999999993E-2</v>
          </cell>
        </row>
        <row r="329">
          <cell r="A329" t="str">
            <v>01299</v>
          </cell>
          <cell r="B329" t="str">
            <v>友邦保险</v>
          </cell>
          <cell r="C329">
            <v>1.41</v>
          </cell>
          <cell r="D329">
            <v>82.5</v>
          </cell>
        </row>
        <row r="330">
          <cell r="A330" t="str">
            <v>01302</v>
          </cell>
          <cell r="B330" t="str">
            <v>先健科技</v>
          </cell>
          <cell r="C330">
            <v>0</v>
          </cell>
          <cell r="D330">
            <v>1.57</v>
          </cell>
        </row>
        <row r="331">
          <cell r="A331" t="str">
            <v>01304</v>
          </cell>
          <cell r="B331" t="str">
            <v>FORTIOR</v>
          </cell>
          <cell r="C331">
            <v>-1.73</v>
          </cell>
          <cell r="D331">
            <v>119.1</v>
          </cell>
        </row>
        <row r="332">
          <cell r="A332" t="str">
            <v>01308</v>
          </cell>
          <cell r="B332" t="str">
            <v>海丰国际</v>
          </cell>
          <cell r="C332">
            <v>1.32</v>
          </cell>
          <cell r="D332">
            <v>27.56</v>
          </cell>
        </row>
        <row r="333">
          <cell r="A333" t="str">
            <v>01310</v>
          </cell>
          <cell r="B333" t="str">
            <v>香港宽频</v>
          </cell>
          <cell r="C333">
            <v>-1.86</v>
          </cell>
          <cell r="D333">
            <v>6.4</v>
          </cell>
        </row>
        <row r="334">
          <cell r="A334" t="str">
            <v>01313</v>
          </cell>
          <cell r="B334" t="str">
            <v>华润建材科技</v>
          </cell>
          <cell r="C334">
            <v>0</v>
          </cell>
          <cell r="D334">
            <v>1.56</v>
          </cell>
        </row>
        <row r="335">
          <cell r="A335" t="str">
            <v>01315</v>
          </cell>
          <cell r="B335" t="str">
            <v>绿色经济</v>
          </cell>
          <cell r="C335">
            <v>0</v>
          </cell>
          <cell r="D335">
            <v>0.14899999999999999</v>
          </cell>
        </row>
        <row r="336">
          <cell r="A336" t="str">
            <v>01316</v>
          </cell>
          <cell r="B336" t="str">
            <v>耐世特</v>
          </cell>
          <cell r="C336">
            <v>10.28</v>
          </cell>
          <cell r="D336">
            <v>6.65</v>
          </cell>
        </row>
        <row r="337">
          <cell r="A337" t="str">
            <v>01317</v>
          </cell>
          <cell r="B337" t="str">
            <v>枫叶教育</v>
          </cell>
          <cell r="C337">
            <v>0</v>
          </cell>
          <cell r="D337">
            <v>0.38</v>
          </cell>
        </row>
        <row r="338">
          <cell r="A338" t="str">
            <v>01318</v>
          </cell>
          <cell r="B338" t="str">
            <v>毛戈平</v>
          </cell>
          <cell r="C338">
            <v>4.4000000000000004</v>
          </cell>
          <cell r="D338">
            <v>87.7</v>
          </cell>
        </row>
        <row r="339">
          <cell r="A339" t="str">
            <v>01330</v>
          </cell>
          <cell r="B339" t="str">
            <v>绿色动力环保</v>
          </cell>
          <cell r="C339">
            <v>1.54</v>
          </cell>
          <cell r="D339">
            <v>5.27</v>
          </cell>
        </row>
        <row r="340">
          <cell r="A340" t="str">
            <v>01333</v>
          </cell>
          <cell r="B340" t="str">
            <v>博雷顿</v>
          </cell>
          <cell r="C340">
            <v>0</v>
          </cell>
          <cell r="D340">
            <v>25.16</v>
          </cell>
        </row>
        <row r="341">
          <cell r="A341" t="str">
            <v>01336</v>
          </cell>
          <cell r="B341" t="str">
            <v>新华保险</v>
          </cell>
          <cell r="C341">
            <v>3.92</v>
          </cell>
          <cell r="D341">
            <v>54.4</v>
          </cell>
        </row>
        <row r="342">
          <cell r="A342" t="str">
            <v>01339</v>
          </cell>
          <cell r="B342" t="str">
            <v>中国人民保险集团</v>
          </cell>
          <cell r="C342">
            <v>0.88</v>
          </cell>
          <cell r="D342">
            <v>6.91</v>
          </cell>
        </row>
        <row r="343">
          <cell r="A343" t="str">
            <v>01341</v>
          </cell>
          <cell r="B343" t="str">
            <v>昊天国际建投</v>
          </cell>
          <cell r="C343">
            <v>-1.1599999999999999</v>
          </cell>
          <cell r="D343">
            <v>8.5000000000000006E-2</v>
          </cell>
        </row>
        <row r="344">
          <cell r="A344" t="str">
            <v>01347</v>
          </cell>
          <cell r="B344" t="str">
            <v>华虹半导体</v>
          </cell>
          <cell r="C344">
            <v>0.74</v>
          </cell>
          <cell r="D344">
            <v>67.75</v>
          </cell>
        </row>
        <row r="345">
          <cell r="A345" t="str">
            <v>01349</v>
          </cell>
          <cell r="B345" t="str">
            <v>复旦张江</v>
          </cell>
          <cell r="C345">
            <v>1.44</v>
          </cell>
          <cell r="D345">
            <v>2.82</v>
          </cell>
        </row>
        <row r="346">
          <cell r="A346" t="str">
            <v>01357</v>
          </cell>
          <cell r="B346" t="str">
            <v>美图公司</v>
          </cell>
          <cell r="C346">
            <v>-0.14000000000000001</v>
          </cell>
          <cell r="D346">
            <v>7.31</v>
          </cell>
        </row>
        <row r="347">
          <cell r="A347" t="str">
            <v>01359</v>
          </cell>
          <cell r="B347" t="str">
            <v>中国信达</v>
          </cell>
          <cell r="C347">
            <v>0.75</v>
          </cell>
          <cell r="D347">
            <v>1.35</v>
          </cell>
        </row>
        <row r="348">
          <cell r="A348" t="str">
            <v>01361</v>
          </cell>
          <cell r="B348" t="str">
            <v>３６１度</v>
          </cell>
          <cell r="C348">
            <v>-0.17</v>
          </cell>
          <cell r="D348">
            <v>6.02</v>
          </cell>
        </row>
        <row r="349">
          <cell r="A349" t="str">
            <v>01364</v>
          </cell>
          <cell r="B349" t="str">
            <v>古茗</v>
          </cell>
          <cell r="C349">
            <v>-0.49</v>
          </cell>
          <cell r="D349">
            <v>24.32</v>
          </cell>
        </row>
        <row r="350">
          <cell r="A350" t="str">
            <v>01368</v>
          </cell>
          <cell r="B350" t="str">
            <v>特步国际</v>
          </cell>
          <cell r="C350">
            <v>0.89</v>
          </cell>
          <cell r="D350">
            <v>5.69</v>
          </cell>
        </row>
        <row r="351">
          <cell r="A351" t="str">
            <v>01375</v>
          </cell>
          <cell r="B351" t="str">
            <v>中州证券</v>
          </cell>
          <cell r="C351">
            <v>0.9</v>
          </cell>
          <cell r="D351">
            <v>2.2400000000000002</v>
          </cell>
        </row>
        <row r="352">
          <cell r="A352" t="str">
            <v>01378</v>
          </cell>
          <cell r="B352" t="str">
            <v>中国宏桥</v>
          </cell>
          <cell r="C352">
            <v>0.63</v>
          </cell>
          <cell r="D352">
            <v>31.7</v>
          </cell>
        </row>
        <row r="353">
          <cell r="A353" t="str">
            <v>01382</v>
          </cell>
          <cell r="B353" t="str">
            <v>互太纺织</v>
          </cell>
          <cell r="C353">
            <v>0</v>
          </cell>
          <cell r="D353">
            <v>1.25</v>
          </cell>
        </row>
        <row r="354">
          <cell r="A354" t="str">
            <v>01385</v>
          </cell>
          <cell r="B354" t="str">
            <v>上海复旦</v>
          </cell>
          <cell r="C354">
            <v>0</v>
          </cell>
          <cell r="D354">
            <v>45.06</v>
          </cell>
        </row>
        <row r="355">
          <cell r="A355" t="str">
            <v>01398</v>
          </cell>
          <cell r="B355" t="str">
            <v>工商银行</v>
          </cell>
          <cell r="C355">
            <v>0</v>
          </cell>
          <cell r="D355">
            <v>6.12</v>
          </cell>
        </row>
        <row r="356">
          <cell r="A356" t="str">
            <v>01405</v>
          </cell>
          <cell r="B356" t="str">
            <v>达势股份</v>
          </cell>
          <cell r="C356">
            <v>1.72</v>
          </cell>
          <cell r="D356">
            <v>73.849999999999994</v>
          </cell>
        </row>
        <row r="357">
          <cell r="A357" t="str">
            <v>01415</v>
          </cell>
          <cell r="B357" t="str">
            <v>高伟电子</v>
          </cell>
          <cell r="C357">
            <v>-0.22</v>
          </cell>
          <cell r="D357">
            <v>27.64</v>
          </cell>
        </row>
        <row r="358">
          <cell r="A358" t="str">
            <v>01432</v>
          </cell>
          <cell r="B358" t="str">
            <v>中国圣牧</v>
          </cell>
          <cell r="C358">
            <v>1.47</v>
          </cell>
          <cell r="D358">
            <v>0.34499999999999997</v>
          </cell>
        </row>
        <row r="359">
          <cell r="A359" t="str">
            <v>01448</v>
          </cell>
          <cell r="B359" t="str">
            <v>福寿园</v>
          </cell>
          <cell r="C359">
            <v>0</v>
          </cell>
          <cell r="D359">
            <v>2.84</v>
          </cell>
        </row>
        <row r="360">
          <cell r="A360" t="str">
            <v>01456</v>
          </cell>
          <cell r="B360" t="str">
            <v>国联民生</v>
          </cell>
          <cell r="C360">
            <v>0.75</v>
          </cell>
          <cell r="D360">
            <v>5.36</v>
          </cell>
        </row>
        <row r="361">
          <cell r="A361" t="str">
            <v>01458</v>
          </cell>
          <cell r="B361" t="str">
            <v>周黑鸭</v>
          </cell>
          <cell r="C361">
            <v>1.18</v>
          </cell>
          <cell r="D361">
            <v>1.71</v>
          </cell>
        </row>
        <row r="362">
          <cell r="A362" t="str">
            <v>01468</v>
          </cell>
          <cell r="B362" t="str">
            <v>嘉高达资本</v>
          </cell>
          <cell r="C362">
            <v>-0.71</v>
          </cell>
          <cell r="D362">
            <v>0.13900000000000001</v>
          </cell>
        </row>
        <row r="363">
          <cell r="A363" t="str">
            <v>01475</v>
          </cell>
          <cell r="B363" t="str">
            <v>日清食品</v>
          </cell>
          <cell r="C363">
            <v>-0.57999999999999996</v>
          </cell>
          <cell r="D363">
            <v>6.8</v>
          </cell>
        </row>
        <row r="364">
          <cell r="A364" t="str">
            <v>01477</v>
          </cell>
          <cell r="B364" t="str">
            <v>欧康维视生物－Ｂ</v>
          </cell>
          <cell r="C364">
            <v>1.24</v>
          </cell>
          <cell r="D364">
            <v>8.17</v>
          </cell>
        </row>
        <row r="365">
          <cell r="A365" t="str">
            <v>01478</v>
          </cell>
          <cell r="B365" t="str">
            <v>丘钛科技</v>
          </cell>
          <cell r="C365">
            <v>1.19</v>
          </cell>
          <cell r="D365">
            <v>8.52</v>
          </cell>
        </row>
        <row r="366">
          <cell r="A366" t="str">
            <v>01508</v>
          </cell>
          <cell r="B366" t="str">
            <v>中国再保险</v>
          </cell>
          <cell r="C366">
            <v>3.75</v>
          </cell>
          <cell r="D366">
            <v>1.66</v>
          </cell>
        </row>
        <row r="367">
          <cell r="A367" t="str">
            <v>01513</v>
          </cell>
          <cell r="B367" t="str">
            <v>丽珠医药</v>
          </cell>
          <cell r="C367">
            <v>1.73</v>
          </cell>
          <cell r="D367">
            <v>29.4</v>
          </cell>
        </row>
        <row r="368">
          <cell r="A368" t="str">
            <v>01515</v>
          </cell>
          <cell r="B368" t="str">
            <v>华润医疗</v>
          </cell>
          <cell r="C368">
            <v>1.85</v>
          </cell>
          <cell r="D368">
            <v>3.3</v>
          </cell>
        </row>
        <row r="369">
          <cell r="A369" t="str">
            <v>01516</v>
          </cell>
          <cell r="B369" t="str">
            <v>融创服务</v>
          </cell>
          <cell r="C369">
            <v>-0.7</v>
          </cell>
          <cell r="D369">
            <v>1.41</v>
          </cell>
        </row>
        <row r="370">
          <cell r="A370" t="str">
            <v>01519</v>
          </cell>
          <cell r="B370" t="str">
            <v>极兔速递－Ｗ</v>
          </cell>
          <cell r="C370">
            <v>0.67</v>
          </cell>
          <cell r="D370">
            <v>10.5</v>
          </cell>
        </row>
        <row r="371">
          <cell r="A371" t="str">
            <v>01521</v>
          </cell>
          <cell r="B371" t="str">
            <v>方达控股</v>
          </cell>
          <cell r="C371">
            <v>-0.98</v>
          </cell>
          <cell r="D371">
            <v>1.01</v>
          </cell>
        </row>
        <row r="372">
          <cell r="A372" t="str">
            <v>01528</v>
          </cell>
          <cell r="B372" t="str">
            <v>红星美凯龙</v>
          </cell>
          <cell r="C372">
            <v>4.88</v>
          </cell>
          <cell r="D372">
            <v>1.29</v>
          </cell>
        </row>
        <row r="373">
          <cell r="A373" t="str">
            <v>01530</v>
          </cell>
          <cell r="B373" t="str">
            <v>三生制药</v>
          </cell>
          <cell r="C373">
            <v>2.99</v>
          </cell>
          <cell r="D373">
            <v>26.16</v>
          </cell>
        </row>
        <row r="374">
          <cell r="A374" t="str">
            <v>01541</v>
          </cell>
          <cell r="B374" t="str">
            <v>宜明昂科－Ｂ</v>
          </cell>
          <cell r="C374">
            <v>3.14</v>
          </cell>
          <cell r="D374">
            <v>6.24</v>
          </cell>
        </row>
        <row r="375">
          <cell r="A375" t="str">
            <v>01548</v>
          </cell>
          <cell r="B375" t="str">
            <v>金斯瑞生物科技</v>
          </cell>
          <cell r="C375">
            <v>2.3199999999999998</v>
          </cell>
          <cell r="D375">
            <v>13.22</v>
          </cell>
        </row>
        <row r="376">
          <cell r="A376" t="str">
            <v>01551</v>
          </cell>
          <cell r="B376" t="str">
            <v>广州农商银行</v>
          </cell>
          <cell r="C376">
            <v>3.87</v>
          </cell>
          <cell r="D376">
            <v>1.61</v>
          </cell>
        </row>
        <row r="377">
          <cell r="A377" t="str">
            <v>01563</v>
          </cell>
          <cell r="B377" t="str">
            <v>友联国际教育租赁</v>
          </cell>
          <cell r="C377">
            <v>0</v>
          </cell>
          <cell r="D377">
            <v>0.185</v>
          </cell>
        </row>
        <row r="378">
          <cell r="A378" t="str">
            <v>01569</v>
          </cell>
          <cell r="B378" t="str">
            <v>民生教育</v>
          </cell>
          <cell r="C378">
            <v>1.08</v>
          </cell>
          <cell r="D378">
            <v>0.188</v>
          </cell>
        </row>
        <row r="379">
          <cell r="A379" t="str">
            <v>01578</v>
          </cell>
          <cell r="B379" t="str">
            <v>天津银行</v>
          </cell>
          <cell r="C379">
            <v>0.42</v>
          </cell>
          <cell r="D379">
            <v>2.37</v>
          </cell>
        </row>
        <row r="380">
          <cell r="A380" t="str">
            <v>01579</v>
          </cell>
          <cell r="B380" t="str">
            <v>颐海国际</v>
          </cell>
          <cell r="C380">
            <v>2.27</v>
          </cell>
          <cell r="D380">
            <v>12.64</v>
          </cell>
        </row>
        <row r="381">
          <cell r="A381" t="str">
            <v>01583</v>
          </cell>
          <cell r="B381" t="str">
            <v>亲亲食品</v>
          </cell>
          <cell r="C381">
            <v>0</v>
          </cell>
          <cell r="D381">
            <v>1.32</v>
          </cell>
        </row>
        <row r="382">
          <cell r="A382" t="str">
            <v>01585</v>
          </cell>
          <cell r="B382" t="str">
            <v>雅迪控股</v>
          </cell>
          <cell r="C382">
            <v>1.42</v>
          </cell>
          <cell r="D382">
            <v>12.17</v>
          </cell>
        </row>
        <row r="383">
          <cell r="A383" t="str">
            <v>01600</v>
          </cell>
          <cell r="B383" t="str">
            <v>天伦燃气</v>
          </cell>
          <cell r="C383">
            <v>-1.63</v>
          </cell>
          <cell r="D383">
            <v>3.01</v>
          </cell>
        </row>
        <row r="384">
          <cell r="A384" t="str">
            <v>01606</v>
          </cell>
          <cell r="B384" t="str">
            <v>国银金租</v>
          </cell>
          <cell r="C384">
            <v>-0.6</v>
          </cell>
          <cell r="D384">
            <v>1.66</v>
          </cell>
        </row>
        <row r="385">
          <cell r="A385" t="str">
            <v>01608</v>
          </cell>
          <cell r="B385" t="str">
            <v>伟能集团</v>
          </cell>
          <cell r="C385">
            <v>-1.08</v>
          </cell>
          <cell r="D385">
            <v>0.183</v>
          </cell>
        </row>
        <row r="386">
          <cell r="A386" t="str">
            <v>01610</v>
          </cell>
          <cell r="B386" t="str">
            <v>中粮家佳康</v>
          </cell>
          <cell r="C386">
            <v>0</v>
          </cell>
          <cell r="D386">
            <v>1.55</v>
          </cell>
        </row>
        <row r="387">
          <cell r="A387" t="str">
            <v>01618</v>
          </cell>
          <cell r="B387" t="str">
            <v>中国中冶</v>
          </cell>
          <cell r="C387">
            <v>0.53</v>
          </cell>
          <cell r="D387">
            <v>1.9</v>
          </cell>
        </row>
        <row r="388">
          <cell r="A388" t="str">
            <v>01622</v>
          </cell>
          <cell r="B388" t="str">
            <v>力高集团</v>
          </cell>
          <cell r="C388">
            <v>4.0599999999999996</v>
          </cell>
          <cell r="D388">
            <v>0.20499999999999999</v>
          </cell>
        </row>
        <row r="389">
          <cell r="A389" t="str">
            <v>01628</v>
          </cell>
          <cell r="B389" t="str">
            <v>禹洲集团</v>
          </cell>
          <cell r="C389">
            <v>3.64</v>
          </cell>
          <cell r="D389">
            <v>0.114</v>
          </cell>
        </row>
        <row r="390">
          <cell r="A390" t="str">
            <v>01635</v>
          </cell>
          <cell r="B390" t="str">
            <v>大众公用</v>
          </cell>
          <cell r="C390">
            <v>0.89</v>
          </cell>
          <cell r="D390">
            <v>3.39</v>
          </cell>
        </row>
        <row r="391">
          <cell r="A391" t="str">
            <v>01636</v>
          </cell>
          <cell r="B391" t="str">
            <v>中国金属利用</v>
          </cell>
          <cell r="C391">
            <v>0</v>
          </cell>
          <cell r="D391">
            <v>0.62</v>
          </cell>
        </row>
        <row r="392">
          <cell r="A392" t="str">
            <v>01638</v>
          </cell>
          <cell r="B392" t="str">
            <v>佳兆业集团</v>
          </cell>
          <cell r="C392">
            <v>2.88</v>
          </cell>
          <cell r="D392">
            <v>0.107</v>
          </cell>
        </row>
        <row r="393">
          <cell r="A393" t="str">
            <v>01658</v>
          </cell>
          <cell r="B393" t="str">
            <v>邮储银行</v>
          </cell>
          <cell r="C393">
            <v>1.53</v>
          </cell>
          <cell r="D393">
            <v>5.3</v>
          </cell>
        </row>
        <row r="394">
          <cell r="A394" t="str">
            <v>01661</v>
          </cell>
          <cell r="B394" t="str">
            <v>中国前沿科技集团</v>
          </cell>
          <cell r="C394">
            <v>-3.37</v>
          </cell>
          <cell r="D394">
            <v>0.86</v>
          </cell>
        </row>
        <row r="395">
          <cell r="A395" t="str">
            <v>01666</v>
          </cell>
          <cell r="B395" t="str">
            <v>同仁堂科技</v>
          </cell>
          <cell r="C395">
            <v>0.9</v>
          </cell>
          <cell r="D395">
            <v>4.49</v>
          </cell>
        </row>
        <row r="396">
          <cell r="A396" t="str">
            <v>01668</v>
          </cell>
          <cell r="B396" t="str">
            <v>华南城</v>
          </cell>
          <cell r="C396">
            <v>0</v>
          </cell>
          <cell r="D396">
            <v>0.107</v>
          </cell>
        </row>
        <row r="397">
          <cell r="A397" t="str">
            <v>01675</v>
          </cell>
          <cell r="B397" t="str">
            <v>亚信科技</v>
          </cell>
          <cell r="C397">
            <v>0.54</v>
          </cell>
          <cell r="D397">
            <v>7.41</v>
          </cell>
        </row>
        <row r="398">
          <cell r="A398" t="str">
            <v>01680</v>
          </cell>
          <cell r="B398" t="str">
            <v>澳门励骏</v>
          </cell>
          <cell r="C398">
            <v>1.59</v>
          </cell>
          <cell r="D398">
            <v>0.32</v>
          </cell>
        </row>
        <row r="399">
          <cell r="A399" t="str">
            <v>01681</v>
          </cell>
          <cell r="B399" t="str">
            <v>康臣药业</v>
          </cell>
          <cell r="C399">
            <v>2.1800000000000002</v>
          </cell>
          <cell r="D399">
            <v>15.91</v>
          </cell>
        </row>
        <row r="400">
          <cell r="A400" t="str">
            <v>01685</v>
          </cell>
          <cell r="B400" t="str">
            <v>博耳电力</v>
          </cell>
          <cell r="C400">
            <v>0</v>
          </cell>
          <cell r="D400">
            <v>0.27500000000000002</v>
          </cell>
        </row>
        <row r="401">
          <cell r="A401" t="str">
            <v>01686</v>
          </cell>
          <cell r="B401" t="str">
            <v>新意网集团</v>
          </cell>
          <cell r="C401">
            <v>1.08</v>
          </cell>
          <cell r="D401">
            <v>4.67</v>
          </cell>
        </row>
        <row r="402">
          <cell r="A402" t="str">
            <v>01691</v>
          </cell>
          <cell r="B402" t="str">
            <v>ＪＳ环球生活</v>
          </cell>
          <cell r="C402">
            <v>-0.52</v>
          </cell>
          <cell r="D402">
            <v>1.93</v>
          </cell>
        </row>
        <row r="403">
          <cell r="A403" t="str">
            <v>01709</v>
          </cell>
          <cell r="B403" t="str">
            <v>德林控股</v>
          </cell>
          <cell r="C403">
            <v>4.67</v>
          </cell>
          <cell r="D403">
            <v>1.57</v>
          </cell>
        </row>
        <row r="404">
          <cell r="A404" t="str">
            <v>01717</v>
          </cell>
          <cell r="B404" t="str">
            <v>澳优</v>
          </cell>
          <cell r="C404">
            <v>2.39</v>
          </cell>
          <cell r="D404">
            <v>2.14</v>
          </cell>
        </row>
        <row r="405">
          <cell r="A405" t="str">
            <v>01725</v>
          </cell>
          <cell r="B405" t="str">
            <v>中国技术集团</v>
          </cell>
          <cell r="C405">
            <v>0</v>
          </cell>
          <cell r="D405">
            <v>0.78</v>
          </cell>
        </row>
        <row r="406">
          <cell r="A406" t="str">
            <v>01728</v>
          </cell>
          <cell r="B406" t="str">
            <v>正通汽车</v>
          </cell>
          <cell r="C406">
            <v>0</v>
          </cell>
          <cell r="D406">
            <v>0.14299999999999999</v>
          </cell>
        </row>
        <row r="407">
          <cell r="A407" t="str">
            <v>01729</v>
          </cell>
          <cell r="B407" t="str">
            <v>汇聚科技</v>
          </cell>
          <cell r="C407">
            <v>5.3</v>
          </cell>
          <cell r="D407">
            <v>16.3</v>
          </cell>
        </row>
        <row r="408">
          <cell r="A408" t="str">
            <v>01735</v>
          </cell>
          <cell r="B408" t="str">
            <v>中环新能源</v>
          </cell>
          <cell r="C408">
            <v>0.25</v>
          </cell>
          <cell r="D408">
            <v>8.1</v>
          </cell>
        </row>
        <row r="409">
          <cell r="A409" t="str">
            <v>01755</v>
          </cell>
          <cell r="B409" t="str">
            <v>新城悦服务</v>
          </cell>
          <cell r="C409">
            <v>0</v>
          </cell>
          <cell r="D409">
            <v>2.8</v>
          </cell>
        </row>
        <row r="410">
          <cell r="A410" t="str">
            <v>01765</v>
          </cell>
          <cell r="B410" t="str">
            <v>希教国际控股</v>
          </cell>
          <cell r="C410">
            <v>2.7</v>
          </cell>
          <cell r="D410">
            <v>0.19</v>
          </cell>
        </row>
        <row r="411">
          <cell r="A411" t="str">
            <v>01766</v>
          </cell>
          <cell r="B411" t="str">
            <v>中国中车</v>
          </cell>
          <cell r="C411">
            <v>1.97</v>
          </cell>
          <cell r="D411">
            <v>6.2</v>
          </cell>
        </row>
        <row r="412">
          <cell r="A412" t="str">
            <v>01769</v>
          </cell>
          <cell r="B412" t="str">
            <v>思考乐教育</v>
          </cell>
          <cell r="C412">
            <v>-3.37</v>
          </cell>
          <cell r="D412">
            <v>2.0099999999999998</v>
          </cell>
        </row>
        <row r="413">
          <cell r="A413" t="str">
            <v>01772</v>
          </cell>
          <cell r="B413" t="str">
            <v>赣锋锂业</v>
          </cell>
          <cell r="C413">
            <v>1.87</v>
          </cell>
          <cell r="D413">
            <v>51.65</v>
          </cell>
        </row>
        <row r="414">
          <cell r="A414" t="str">
            <v>01773</v>
          </cell>
          <cell r="B414" t="str">
            <v>天立国际控股</v>
          </cell>
          <cell r="C414">
            <v>1.75</v>
          </cell>
          <cell r="D414">
            <v>2.3199999999999998</v>
          </cell>
        </row>
        <row r="415">
          <cell r="A415" t="str">
            <v>01776</v>
          </cell>
          <cell r="B415" t="str">
            <v>广发证券</v>
          </cell>
          <cell r="C415">
            <v>0.99</v>
          </cell>
          <cell r="D415">
            <v>18.329999999999998</v>
          </cell>
        </row>
        <row r="416">
          <cell r="A416" t="str">
            <v>01777</v>
          </cell>
          <cell r="B416" t="str">
            <v>花样年控股</v>
          </cell>
          <cell r="C416">
            <v>-1.2</v>
          </cell>
          <cell r="D416">
            <v>8.2000000000000003E-2</v>
          </cell>
        </row>
        <row r="417">
          <cell r="A417" t="str">
            <v>01778</v>
          </cell>
          <cell r="B417" t="str">
            <v>彩生活</v>
          </cell>
          <cell r="C417">
            <v>-1.17</v>
          </cell>
          <cell r="D417">
            <v>0.16900000000000001</v>
          </cell>
        </row>
        <row r="418">
          <cell r="A418" t="str">
            <v>01783</v>
          </cell>
          <cell r="B418" t="str">
            <v>晋景新能</v>
          </cell>
          <cell r="C418">
            <v>-0.34</v>
          </cell>
          <cell r="D418">
            <v>2.97</v>
          </cell>
        </row>
        <row r="419">
          <cell r="A419" t="str">
            <v>01787</v>
          </cell>
          <cell r="B419" t="str">
            <v>山东黄金</v>
          </cell>
          <cell r="C419">
            <v>-2</v>
          </cell>
          <cell r="D419">
            <v>34.299999999999997</v>
          </cell>
        </row>
        <row r="420">
          <cell r="A420" t="str">
            <v>01788</v>
          </cell>
          <cell r="B420" t="str">
            <v>国泰君安国际</v>
          </cell>
          <cell r="C420">
            <v>-0.4</v>
          </cell>
          <cell r="D420">
            <v>2.4900000000000002</v>
          </cell>
        </row>
        <row r="421">
          <cell r="A421" t="str">
            <v>01789</v>
          </cell>
          <cell r="B421" t="str">
            <v>爱康医疗</v>
          </cell>
          <cell r="C421">
            <v>3.85</v>
          </cell>
          <cell r="D421">
            <v>5.67</v>
          </cell>
        </row>
        <row r="422">
          <cell r="A422" t="str">
            <v>01797</v>
          </cell>
          <cell r="B422" t="str">
            <v>东方甄选</v>
          </cell>
          <cell r="C422">
            <v>1.05</v>
          </cell>
          <cell r="D422">
            <v>18.239999999999998</v>
          </cell>
        </row>
        <row r="423">
          <cell r="A423" t="str">
            <v>01798</v>
          </cell>
          <cell r="B423" t="str">
            <v>大唐新能源</v>
          </cell>
          <cell r="C423">
            <v>-0.47</v>
          </cell>
          <cell r="D423">
            <v>2.13</v>
          </cell>
        </row>
        <row r="424">
          <cell r="A424" t="str">
            <v>01799</v>
          </cell>
          <cell r="B424" t="str">
            <v>新特能源</v>
          </cell>
          <cell r="C424">
            <v>1.25</v>
          </cell>
          <cell r="D424">
            <v>7.29</v>
          </cell>
        </row>
        <row r="425">
          <cell r="A425" t="str">
            <v>01800</v>
          </cell>
          <cell r="B425" t="str">
            <v>中国交通建设</v>
          </cell>
          <cell r="C425">
            <v>0</v>
          </cell>
          <cell r="D425">
            <v>5.1100000000000003</v>
          </cell>
        </row>
        <row r="426">
          <cell r="A426" t="str">
            <v>01801</v>
          </cell>
          <cell r="B426" t="str">
            <v>信达生物</v>
          </cell>
          <cell r="C426">
            <v>2.08</v>
          </cell>
          <cell r="D426">
            <v>83.25</v>
          </cell>
        </row>
        <row r="427">
          <cell r="A427" t="str">
            <v>01810</v>
          </cell>
          <cell r="B427" t="str">
            <v>小米集团－Ｗ</v>
          </cell>
          <cell r="C427">
            <v>0.85</v>
          </cell>
          <cell r="D427">
            <v>40.54</v>
          </cell>
        </row>
        <row r="428">
          <cell r="A428" t="str">
            <v>01811</v>
          </cell>
          <cell r="B428" t="str">
            <v>中广核新能源</v>
          </cell>
          <cell r="C428">
            <v>0.38</v>
          </cell>
          <cell r="D428">
            <v>2.62</v>
          </cell>
        </row>
        <row r="429">
          <cell r="A429" t="str">
            <v>01812</v>
          </cell>
          <cell r="B429" t="str">
            <v>晨鸣纸业</v>
          </cell>
          <cell r="C429">
            <v>1.39</v>
          </cell>
          <cell r="D429">
            <v>0.73</v>
          </cell>
        </row>
        <row r="430">
          <cell r="A430" t="str">
            <v>01813</v>
          </cell>
          <cell r="B430" t="str">
            <v>合景泰富集团</v>
          </cell>
          <cell r="C430">
            <v>1.31</v>
          </cell>
          <cell r="D430">
            <v>0.155</v>
          </cell>
        </row>
        <row r="431">
          <cell r="A431" t="str">
            <v>01816</v>
          </cell>
          <cell r="B431" t="str">
            <v>中广核电力</v>
          </cell>
          <cell r="C431">
            <v>-0.68</v>
          </cell>
          <cell r="D431">
            <v>2.93</v>
          </cell>
        </row>
        <row r="432">
          <cell r="A432" t="str">
            <v>01817</v>
          </cell>
          <cell r="B432" t="str">
            <v>慕尚集团控股</v>
          </cell>
          <cell r="C432">
            <v>0</v>
          </cell>
          <cell r="D432">
            <v>0.32</v>
          </cell>
        </row>
        <row r="433">
          <cell r="A433" t="str">
            <v>01818</v>
          </cell>
          <cell r="B433" t="str">
            <v>招金矿业</v>
          </cell>
          <cell r="C433">
            <v>-2.19</v>
          </cell>
          <cell r="D433">
            <v>30.44</v>
          </cell>
        </row>
        <row r="434">
          <cell r="A434" t="str">
            <v>01828</v>
          </cell>
          <cell r="B434" t="str">
            <v>富卫集团</v>
          </cell>
          <cell r="C434">
            <v>0</v>
          </cell>
          <cell r="D434">
            <v>38.14</v>
          </cell>
        </row>
        <row r="435">
          <cell r="A435" t="str">
            <v>01833</v>
          </cell>
          <cell r="B435" t="str">
            <v>平安好医生</v>
          </cell>
          <cell r="C435">
            <v>2.14</v>
          </cell>
          <cell r="D435">
            <v>14.32</v>
          </cell>
        </row>
        <row r="436">
          <cell r="A436" t="str">
            <v>01836</v>
          </cell>
          <cell r="B436" t="str">
            <v>九兴控股</v>
          </cell>
          <cell r="C436">
            <v>-1.24</v>
          </cell>
          <cell r="D436">
            <v>15.97</v>
          </cell>
        </row>
        <row r="437">
          <cell r="A437" t="str">
            <v>01848</v>
          </cell>
          <cell r="B437" t="str">
            <v>中国飞机租赁</v>
          </cell>
          <cell r="C437">
            <v>0</v>
          </cell>
          <cell r="D437">
            <v>4.47</v>
          </cell>
        </row>
        <row r="438">
          <cell r="A438" t="str">
            <v>01855</v>
          </cell>
          <cell r="B438" t="str">
            <v>中庆股份</v>
          </cell>
          <cell r="C438">
            <v>-0.76</v>
          </cell>
          <cell r="D438">
            <v>1.3</v>
          </cell>
        </row>
        <row r="439">
          <cell r="A439" t="str">
            <v>01858</v>
          </cell>
          <cell r="B439" t="str">
            <v>春立医疗</v>
          </cell>
          <cell r="C439">
            <v>1.7</v>
          </cell>
          <cell r="D439">
            <v>15.59</v>
          </cell>
        </row>
        <row r="440">
          <cell r="A440" t="str">
            <v>01860</v>
          </cell>
          <cell r="B440" t="str">
            <v>汇量科技</v>
          </cell>
          <cell r="C440">
            <v>4.99</v>
          </cell>
          <cell r="D440">
            <v>15.56</v>
          </cell>
        </row>
        <row r="441">
          <cell r="A441" t="str">
            <v>01873</v>
          </cell>
          <cell r="B441" t="str">
            <v>维亚生物</v>
          </cell>
          <cell r="C441">
            <v>7.45</v>
          </cell>
          <cell r="D441">
            <v>2.02</v>
          </cell>
        </row>
        <row r="442">
          <cell r="A442" t="str">
            <v>01876</v>
          </cell>
          <cell r="B442" t="str">
            <v>百威亚太</v>
          </cell>
          <cell r="C442">
            <v>-0.38</v>
          </cell>
          <cell r="D442">
            <v>7.85</v>
          </cell>
        </row>
        <row r="443">
          <cell r="A443" t="str">
            <v>01877</v>
          </cell>
          <cell r="B443" t="str">
            <v>君实生物</v>
          </cell>
          <cell r="C443">
            <v>3.38</v>
          </cell>
          <cell r="D443">
            <v>23.24</v>
          </cell>
        </row>
        <row r="444">
          <cell r="A444" t="str">
            <v>01880</v>
          </cell>
          <cell r="B444" t="str">
            <v>中国中免</v>
          </cell>
          <cell r="C444">
            <v>6.88</v>
          </cell>
          <cell r="D444">
            <v>70.7</v>
          </cell>
        </row>
        <row r="445">
          <cell r="A445" t="str">
            <v>01882</v>
          </cell>
          <cell r="B445" t="str">
            <v>海天国际</v>
          </cell>
          <cell r="C445">
            <v>0.09</v>
          </cell>
          <cell r="D445">
            <v>21.6</v>
          </cell>
        </row>
        <row r="446">
          <cell r="A446" t="str">
            <v>01883</v>
          </cell>
          <cell r="B446" t="str">
            <v>中信国际电讯</v>
          </cell>
          <cell r="C446">
            <v>0.4</v>
          </cell>
          <cell r="D446">
            <v>2.54</v>
          </cell>
        </row>
        <row r="447">
          <cell r="A447" t="str">
            <v>01888</v>
          </cell>
          <cell r="B447" t="str">
            <v>建滔积层板</v>
          </cell>
          <cell r="C447">
            <v>0.61</v>
          </cell>
          <cell r="D447">
            <v>11.51</v>
          </cell>
        </row>
        <row r="448">
          <cell r="A448" t="str">
            <v>01890</v>
          </cell>
          <cell r="B448" t="str">
            <v>中国科培</v>
          </cell>
          <cell r="C448">
            <v>0</v>
          </cell>
          <cell r="D448">
            <v>1.38</v>
          </cell>
        </row>
        <row r="449">
          <cell r="A449" t="str">
            <v>01896</v>
          </cell>
          <cell r="B449" t="str">
            <v>猫眼娱乐</v>
          </cell>
          <cell r="C449">
            <v>0.43</v>
          </cell>
          <cell r="D449">
            <v>6.93</v>
          </cell>
        </row>
        <row r="450">
          <cell r="A450" t="str">
            <v>01898</v>
          </cell>
          <cell r="B450" t="str">
            <v>中煤能源</v>
          </cell>
          <cell r="C450">
            <v>-0.48</v>
          </cell>
          <cell r="D450">
            <v>10.35</v>
          </cell>
        </row>
        <row r="451">
          <cell r="A451" t="str">
            <v>01905</v>
          </cell>
          <cell r="B451" t="str">
            <v>海通恒信</v>
          </cell>
          <cell r="C451">
            <v>1.28</v>
          </cell>
          <cell r="D451">
            <v>0.79</v>
          </cell>
        </row>
        <row r="452">
          <cell r="A452" t="str">
            <v>01907</v>
          </cell>
          <cell r="B452" t="str">
            <v>中国旭阳集团</v>
          </cell>
          <cell r="C452">
            <v>0.89</v>
          </cell>
          <cell r="D452">
            <v>2.27</v>
          </cell>
        </row>
        <row r="453">
          <cell r="A453" t="str">
            <v>01908</v>
          </cell>
          <cell r="B453" t="str">
            <v>建发国际集团</v>
          </cell>
          <cell r="C453">
            <v>-1.86</v>
          </cell>
          <cell r="D453">
            <v>16.329999999999998</v>
          </cell>
        </row>
        <row r="454">
          <cell r="A454" t="str">
            <v>01909</v>
          </cell>
          <cell r="B454" t="str">
            <v>火岩控股</v>
          </cell>
          <cell r="C454">
            <v>1.27</v>
          </cell>
          <cell r="D454">
            <v>1.59</v>
          </cell>
        </row>
        <row r="455">
          <cell r="A455" t="str">
            <v>01910</v>
          </cell>
          <cell r="B455" t="str">
            <v>新秀丽</v>
          </cell>
          <cell r="C455">
            <v>-0.59</v>
          </cell>
          <cell r="D455">
            <v>20.2</v>
          </cell>
        </row>
        <row r="456">
          <cell r="A456" t="str">
            <v>01911</v>
          </cell>
          <cell r="B456" t="str">
            <v>华兴资本控股</v>
          </cell>
          <cell r="C456">
            <v>2.82</v>
          </cell>
          <cell r="D456">
            <v>4.38</v>
          </cell>
        </row>
        <row r="457">
          <cell r="A457" t="str">
            <v>01916</v>
          </cell>
          <cell r="B457" t="str">
            <v>江西银行</v>
          </cell>
          <cell r="C457">
            <v>0</v>
          </cell>
          <cell r="D457">
            <v>0.67</v>
          </cell>
        </row>
        <row r="458">
          <cell r="A458" t="str">
            <v>01918</v>
          </cell>
          <cell r="B458" t="str">
            <v>融创中国</v>
          </cell>
          <cell r="C458">
            <v>0.77</v>
          </cell>
          <cell r="D458">
            <v>1.31</v>
          </cell>
        </row>
        <row r="459">
          <cell r="A459" t="str">
            <v>01919</v>
          </cell>
          <cell r="B459" t="str">
            <v>中远海控</v>
          </cell>
          <cell r="C459">
            <v>-1.17</v>
          </cell>
          <cell r="D459">
            <v>13.53</v>
          </cell>
        </row>
        <row r="460">
          <cell r="A460" t="str">
            <v>01921</v>
          </cell>
          <cell r="B460" t="str">
            <v>达力普控股</v>
          </cell>
          <cell r="C460">
            <v>2.42</v>
          </cell>
          <cell r="D460">
            <v>7.19</v>
          </cell>
        </row>
        <row r="461">
          <cell r="A461" t="str">
            <v>01928</v>
          </cell>
          <cell r="B461" t="str">
            <v>金沙中国有限公司</v>
          </cell>
          <cell r="C461">
            <v>2.7</v>
          </cell>
          <cell r="D461">
            <v>20.52</v>
          </cell>
        </row>
        <row r="462">
          <cell r="A462" t="str">
            <v>01929</v>
          </cell>
          <cell r="B462" t="str">
            <v>周大福</v>
          </cell>
          <cell r="C462">
            <v>3.08</v>
          </cell>
          <cell r="D462">
            <v>12.7</v>
          </cell>
        </row>
        <row r="463">
          <cell r="A463" t="str">
            <v>01942</v>
          </cell>
          <cell r="B463" t="str">
            <v>马可数字科技</v>
          </cell>
          <cell r="C463">
            <v>0</v>
          </cell>
          <cell r="D463">
            <v>0.3</v>
          </cell>
        </row>
        <row r="464">
          <cell r="A464" t="str">
            <v>01951</v>
          </cell>
          <cell r="B464" t="str">
            <v>锦欣生殖</v>
          </cell>
          <cell r="C464">
            <v>1.21</v>
          </cell>
          <cell r="D464">
            <v>2.5099999999999998</v>
          </cell>
        </row>
        <row r="465">
          <cell r="A465" t="str">
            <v>01952</v>
          </cell>
          <cell r="B465" t="str">
            <v>云顶新耀</v>
          </cell>
          <cell r="C465">
            <v>1.91</v>
          </cell>
          <cell r="D465">
            <v>49.02</v>
          </cell>
        </row>
        <row r="466">
          <cell r="A466" t="str">
            <v>01958</v>
          </cell>
          <cell r="B466" t="str">
            <v>北京汽车</v>
          </cell>
          <cell r="C466">
            <v>1.52</v>
          </cell>
          <cell r="D466">
            <v>2.0099999999999998</v>
          </cell>
        </row>
        <row r="467">
          <cell r="A467" t="str">
            <v>01963</v>
          </cell>
          <cell r="B467" t="str">
            <v>重庆银行</v>
          </cell>
          <cell r="C467">
            <v>-1.35</v>
          </cell>
          <cell r="D467">
            <v>8.01</v>
          </cell>
        </row>
        <row r="468">
          <cell r="A468" t="str">
            <v>01966</v>
          </cell>
          <cell r="B468" t="str">
            <v>中骏集团控股</v>
          </cell>
          <cell r="C468">
            <v>1.25</v>
          </cell>
          <cell r="D468">
            <v>8.1000000000000003E-2</v>
          </cell>
        </row>
        <row r="469">
          <cell r="A469" t="str">
            <v>01969</v>
          </cell>
          <cell r="B469" t="str">
            <v>中国春来</v>
          </cell>
          <cell r="C469">
            <v>-0.23</v>
          </cell>
          <cell r="D469">
            <v>4.34</v>
          </cell>
        </row>
        <row r="470">
          <cell r="A470" t="str">
            <v>01970</v>
          </cell>
          <cell r="B470" t="str">
            <v>IMAX CHINA</v>
          </cell>
          <cell r="C470">
            <v>-1.49</v>
          </cell>
          <cell r="D470">
            <v>8.6</v>
          </cell>
        </row>
        <row r="471">
          <cell r="A471" t="str">
            <v>01972</v>
          </cell>
          <cell r="B471" t="str">
            <v>太古地产</v>
          </cell>
          <cell r="C471">
            <v>0.66</v>
          </cell>
          <cell r="D471">
            <v>21.2</v>
          </cell>
        </row>
        <row r="472">
          <cell r="A472" t="str">
            <v>01980</v>
          </cell>
          <cell r="B472" t="str">
            <v>天鸽互动</v>
          </cell>
          <cell r="C472">
            <v>0</v>
          </cell>
          <cell r="D472">
            <v>0.67</v>
          </cell>
        </row>
        <row r="473">
          <cell r="A473" t="str">
            <v>01981</v>
          </cell>
          <cell r="B473" t="str">
            <v>华夏控股</v>
          </cell>
          <cell r="C473">
            <v>0.97</v>
          </cell>
          <cell r="D473">
            <v>1.04</v>
          </cell>
        </row>
        <row r="474">
          <cell r="A474" t="str">
            <v>01988</v>
          </cell>
          <cell r="B474" t="str">
            <v>民生银行</v>
          </cell>
          <cell r="C474">
            <v>-0.98</v>
          </cell>
          <cell r="D474">
            <v>4.05</v>
          </cell>
        </row>
        <row r="475">
          <cell r="A475" t="str">
            <v>01995</v>
          </cell>
          <cell r="B475" t="str">
            <v>永升服务</v>
          </cell>
          <cell r="C475">
            <v>0.57999999999999996</v>
          </cell>
          <cell r="D475">
            <v>1.74</v>
          </cell>
        </row>
        <row r="476">
          <cell r="A476" t="str">
            <v>01996</v>
          </cell>
          <cell r="B476" t="str">
            <v>弘阳地产</v>
          </cell>
          <cell r="C476">
            <v>0</v>
          </cell>
          <cell r="D476">
            <v>0.04</v>
          </cell>
        </row>
        <row r="477">
          <cell r="A477" t="str">
            <v>01997</v>
          </cell>
          <cell r="B477" t="str">
            <v>九龙仓置业</v>
          </cell>
          <cell r="C477">
            <v>2.48</v>
          </cell>
          <cell r="D477">
            <v>24.82</v>
          </cell>
        </row>
        <row r="478">
          <cell r="A478" t="str">
            <v>01999</v>
          </cell>
          <cell r="B478" t="str">
            <v>敏华控股</v>
          </cell>
          <cell r="C478">
            <v>7.95</v>
          </cell>
          <cell r="D478">
            <v>4.75</v>
          </cell>
        </row>
        <row r="479">
          <cell r="A479" t="str">
            <v>02001</v>
          </cell>
          <cell r="B479" t="str">
            <v>新高教集团</v>
          </cell>
          <cell r="C479">
            <v>3</v>
          </cell>
          <cell r="D479">
            <v>1.03</v>
          </cell>
        </row>
        <row r="480">
          <cell r="A480" t="str">
            <v>02003</v>
          </cell>
          <cell r="B480" t="str">
            <v>维信金科</v>
          </cell>
          <cell r="C480">
            <v>3.95</v>
          </cell>
          <cell r="D480">
            <v>2.63</v>
          </cell>
        </row>
        <row r="481">
          <cell r="A481" t="str">
            <v>02005</v>
          </cell>
          <cell r="B481" t="str">
            <v>石四药集团</v>
          </cell>
          <cell r="C481">
            <v>1.37</v>
          </cell>
          <cell r="D481">
            <v>2.96</v>
          </cell>
        </row>
        <row r="482">
          <cell r="A482" t="str">
            <v>02007</v>
          </cell>
          <cell r="B482" t="str">
            <v>碧桂园</v>
          </cell>
          <cell r="C482">
            <v>-2.15</v>
          </cell>
          <cell r="D482">
            <v>0.45500000000000002</v>
          </cell>
        </row>
        <row r="483">
          <cell r="A483" t="str">
            <v>02008</v>
          </cell>
          <cell r="B483" t="str">
            <v>凤凰卫视</v>
          </cell>
          <cell r="C483">
            <v>1.2</v>
          </cell>
          <cell r="D483">
            <v>1.68</v>
          </cell>
        </row>
        <row r="484">
          <cell r="A484" t="str">
            <v>02009</v>
          </cell>
          <cell r="B484" t="str">
            <v>金隅集团</v>
          </cell>
          <cell r="C484">
            <v>0</v>
          </cell>
          <cell r="D484">
            <v>0.73</v>
          </cell>
        </row>
        <row r="485">
          <cell r="A485" t="str">
            <v>02013</v>
          </cell>
          <cell r="B485" t="str">
            <v>微盟集团</v>
          </cell>
          <cell r="C485">
            <v>0</v>
          </cell>
          <cell r="D485">
            <v>1.81</v>
          </cell>
        </row>
        <row r="486">
          <cell r="A486" t="str">
            <v>02015</v>
          </cell>
          <cell r="B486" t="str">
            <v>理想汽车－Ｗ</v>
          </cell>
          <cell r="C486">
            <v>3.81</v>
          </cell>
          <cell r="D486">
            <v>65.45</v>
          </cell>
        </row>
        <row r="487">
          <cell r="A487" t="str">
            <v>02016</v>
          </cell>
          <cell r="B487" t="str">
            <v>浙商银行</v>
          </cell>
          <cell r="C487">
            <v>0.79</v>
          </cell>
          <cell r="D487">
            <v>2.5499999999999998</v>
          </cell>
        </row>
        <row r="488">
          <cell r="A488" t="str">
            <v>02018</v>
          </cell>
          <cell r="B488" t="str">
            <v>瑞声科技</v>
          </cell>
          <cell r="C488">
            <v>0.32</v>
          </cell>
          <cell r="D488">
            <v>37.82</v>
          </cell>
        </row>
        <row r="489">
          <cell r="A489" t="str">
            <v>02019</v>
          </cell>
          <cell r="B489" t="str">
            <v>德信中国</v>
          </cell>
          <cell r="C489">
            <v>0</v>
          </cell>
          <cell r="D489">
            <v>8.5000000000000006E-2</v>
          </cell>
        </row>
        <row r="490">
          <cell r="A490" t="str">
            <v>02020</v>
          </cell>
          <cell r="B490" t="str">
            <v>安踏体育</v>
          </cell>
          <cell r="C490">
            <v>-0.61</v>
          </cell>
          <cell r="D490">
            <v>81.5</v>
          </cell>
        </row>
        <row r="491">
          <cell r="A491" t="str">
            <v>02038</v>
          </cell>
          <cell r="B491" t="str">
            <v>富智康集团</v>
          </cell>
          <cell r="C491">
            <v>0.43</v>
          </cell>
          <cell r="D491">
            <v>18.829999999999998</v>
          </cell>
        </row>
        <row r="492">
          <cell r="A492" t="str">
            <v>02039</v>
          </cell>
          <cell r="B492" t="str">
            <v>中集集团</v>
          </cell>
          <cell r="C492">
            <v>15.47</v>
          </cell>
          <cell r="D492">
            <v>8.8800000000000008</v>
          </cell>
        </row>
        <row r="493">
          <cell r="A493" t="str">
            <v>02048</v>
          </cell>
          <cell r="B493" t="str">
            <v>易居企业控股</v>
          </cell>
          <cell r="C493">
            <v>-1.43</v>
          </cell>
          <cell r="D493">
            <v>6.9000000000000006E-2</v>
          </cell>
        </row>
        <row r="494">
          <cell r="A494" t="str">
            <v>02050</v>
          </cell>
          <cell r="B494" t="str">
            <v>三花智控</v>
          </cell>
          <cell r="C494">
            <v>4.92</v>
          </cell>
          <cell r="D494">
            <v>34.799999999999997</v>
          </cell>
        </row>
        <row r="495">
          <cell r="A495" t="str">
            <v>02051</v>
          </cell>
          <cell r="B495" t="str">
            <v>VALA</v>
          </cell>
          <cell r="C495">
            <v>3.85</v>
          </cell>
          <cell r="D495">
            <v>0.54</v>
          </cell>
        </row>
        <row r="496">
          <cell r="A496" t="str">
            <v>02057</v>
          </cell>
          <cell r="B496" t="str">
            <v>中通快递－Ｗ</v>
          </cell>
          <cell r="C496">
            <v>0.91</v>
          </cell>
          <cell r="D496">
            <v>166.7</v>
          </cell>
        </row>
        <row r="497">
          <cell r="A497" t="str">
            <v>02068</v>
          </cell>
          <cell r="B497" t="str">
            <v>中铝国际</v>
          </cell>
          <cell r="C497">
            <v>1.72</v>
          </cell>
          <cell r="D497">
            <v>2.37</v>
          </cell>
        </row>
        <row r="498">
          <cell r="A498" t="str">
            <v>02096</v>
          </cell>
          <cell r="B498" t="str">
            <v>先声药业</v>
          </cell>
          <cell r="C498">
            <v>2.66</v>
          </cell>
          <cell r="D498">
            <v>13.11</v>
          </cell>
        </row>
        <row r="499">
          <cell r="A499" t="str">
            <v>02097</v>
          </cell>
          <cell r="B499" t="str">
            <v>蜜雪集团</v>
          </cell>
          <cell r="C499">
            <v>-1.4</v>
          </cell>
          <cell r="D499">
            <v>395</v>
          </cell>
        </row>
        <row r="500">
          <cell r="A500" t="str">
            <v>02098</v>
          </cell>
          <cell r="B500" t="str">
            <v>卓尔智联</v>
          </cell>
          <cell r="C500">
            <v>0.99</v>
          </cell>
          <cell r="D500">
            <v>0.10199999999999999</v>
          </cell>
        </row>
        <row r="501">
          <cell r="A501" t="str">
            <v>02099</v>
          </cell>
          <cell r="B501" t="str">
            <v>中国黄金国际</v>
          </cell>
          <cell r="C501">
            <v>-1.49</v>
          </cell>
          <cell r="D501">
            <v>151.6</v>
          </cell>
        </row>
        <row r="502">
          <cell r="A502" t="str">
            <v>02105</v>
          </cell>
          <cell r="B502" t="str">
            <v>来凯医药－Ｂ</v>
          </cell>
          <cell r="C502">
            <v>1.25</v>
          </cell>
          <cell r="D502">
            <v>15.44</v>
          </cell>
        </row>
        <row r="503">
          <cell r="A503" t="str">
            <v>02111</v>
          </cell>
          <cell r="B503" t="str">
            <v>超盈国际控股</v>
          </cell>
          <cell r="C503">
            <v>-0.9</v>
          </cell>
          <cell r="D503">
            <v>3.32</v>
          </cell>
        </row>
        <row r="504">
          <cell r="A504" t="str">
            <v>02121</v>
          </cell>
          <cell r="B504" t="str">
            <v>创新奇智</v>
          </cell>
          <cell r="C504">
            <v>2.38</v>
          </cell>
          <cell r="D504">
            <v>5.59</v>
          </cell>
        </row>
        <row r="505">
          <cell r="A505" t="str">
            <v>02126</v>
          </cell>
          <cell r="B505" t="str">
            <v>药明巨诺－Ｂ</v>
          </cell>
          <cell r="C505">
            <v>-2.52</v>
          </cell>
          <cell r="D505">
            <v>2.71</v>
          </cell>
        </row>
        <row r="506">
          <cell r="A506" t="str">
            <v>02128</v>
          </cell>
          <cell r="B506" t="str">
            <v>中国联塑</v>
          </cell>
          <cell r="C506">
            <v>1.57</v>
          </cell>
          <cell r="D506">
            <v>4.53</v>
          </cell>
        </row>
        <row r="507">
          <cell r="A507" t="str">
            <v>02136</v>
          </cell>
          <cell r="B507" t="str">
            <v>利福中国</v>
          </cell>
          <cell r="C507">
            <v>0</v>
          </cell>
          <cell r="D507">
            <v>0.65</v>
          </cell>
        </row>
        <row r="508">
          <cell r="A508" t="str">
            <v>02137</v>
          </cell>
          <cell r="B508" t="str">
            <v>腾盛博药－Ｂ</v>
          </cell>
          <cell r="C508">
            <v>4.76</v>
          </cell>
          <cell r="D508">
            <v>1.54</v>
          </cell>
        </row>
        <row r="509">
          <cell r="A509" t="str">
            <v>02138</v>
          </cell>
          <cell r="B509" t="str">
            <v>医思健康</v>
          </cell>
          <cell r="C509">
            <v>-3.45</v>
          </cell>
          <cell r="D509">
            <v>0.56000000000000005</v>
          </cell>
        </row>
        <row r="510">
          <cell r="A510" t="str">
            <v>02142</v>
          </cell>
          <cell r="B510" t="str">
            <v>和铂医药－Ｂ</v>
          </cell>
          <cell r="C510">
            <v>6.63</v>
          </cell>
          <cell r="D510">
            <v>13.34</v>
          </cell>
        </row>
        <row r="511">
          <cell r="A511" t="str">
            <v>02145</v>
          </cell>
          <cell r="B511" t="str">
            <v>上美股份</v>
          </cell>
          <cell r="C511">
            <v>6.93</v>
          </cell>
          <cell r="D511">
            <v>88</v>
          </cell>
        </row>
        <row r="512">
          <cell r="A512" t="str">
            <v>02150</v>
          </cell>
          <cell r="B512" t="str">
            <v>奈雪的茶</v>
          </cell>
          <cell r="C512">
            <v>1.94</v>
          </cell>
          <cell r="D512">
            <v>1.05</v>
          </cell>
        </row>
        <row r="513">
          <cell r="A513" t="str">
            <v>02155</v>
          </cell>
          <cell r="B513" t="str">
            <v>森松国际</v>
          </cell>
          <cell r="C513">
            <v>10.58</v>
          </cell>
          <cell r="D513">
            <v>9.3000000000000007</v>
          </cell>
        </row>
        <row r="514">
          <cell r="A514" t="str">
            <v>02156</v>
          </cell>
          <cell r="B514" t="str">
            <v>建发物业</v>
          </cell>
          <cell r="C514">
            <v>-0.75</v>
          </cell>
          <cell r="D514">
            <v>2.63</v>
          </cell>
        </row>
        <row r="515">
          <cell r="A515" t="str">
            <v>02157</v>
          </cell>
          <cell r="B515" t="str">
            <v>乐普生物－Ｂ</v>
          </cell>
          <cell r="C515">
            <v>5.23</v>
          </cell>
          <cell r="D515">
            <v>5.43</v>
          </cell>
        </row>
        <row r="516">
          <cell r="A516" t="str">
            <v>02158</v>
          </cell>
          <cell r="B516" t="str">
            <v>医渡科技</v>
          </cell>
          <cell r="C516">
            <v>1.35</v>
          </cell>
          <cell r="D516">
            <v>5.24</v>
          </cell>
        </row>
        <row r="517">
          <cell r="A517" t="str">
            <v>02160</v>
          </cell>
          <cell r="B517" t="str">
            <v>心通医疗－Ｂ</v>
          </cell>
          <cell r="C517">
            <v>-6.09</v>
          </cell>
          <cell r="D517">
            <v>1.08</v>
          </cell>
        </row>
        <row r="518">
          <cell r="A518" t="str">
            <v>02162</v>
          </cell>
          <cell r="B518" t="str">
            <v>康诺亚－Ｂ</v>
          </cell>
          <cell r="C518">
            <v>3.35</v>
          </cell>
          <cell r="D518">
            <v>55.5</v>
          </cell>
        </row>
        <row r="519">
          <cell r="A519" t="str">
            <v>02169</v>
          </cell>
          <cell r="B519" t="str">
            <v>沧港铁路</v>
          </cell>
          <cell r="C519">
            <v>1.37</v>
          </cell>
          <cell r="D519">
            <v>0.74</v>
          </cell>
        </row>
        <row r="520">
          <cell r="A520" t="str">
            <v>02171</v>
          </cell>
          <cell r="B520" t="str">
            <v>科济药业－Ｂ</v>
          </cell>
          <cell r="C520">
            <v>1.28</v>
          </cell>
          <cell r="D520">
            <v>15</v>
          </cell>
        </row>
        <row r="521">
          <cell r="A521" t="str">
            <v>02172</v>
          </cell>
          <cell r="B521" t="str">
            <v>微创脑科学</v>
          </cell>
          <cell r="C521">
            <v>3.56</v>
          </cell>
          <cell r="D521">
            <v>10.75</v>
          </cell>
        </row>
        <row r="522">
          <cell r="A522" t="str">
            <v>02186</v>
          </cell>
          <cell r="B522" t="str">
            <v>绿叶制药</v>
          </cell>
          <cell r="C522">
            <v>1.77</v>
          </cell>
          <cell r="D522">
            <v>2.88</v>
          </cell>
        </row>
        <row r="523">
          <cell r="A523" t="str">
            <v>02192</v>
          </cell>
          <cell r="B523" t="str">
            <v>医脉通</v>
          </cell>
          <cell r="C523">
            <v>4.0199999999999996</v>
          </cell>
          <cell r="D523">
            <v>10.36</v>
          </cell>
        </row>
        <row r="524">
          <cell r="A524" t="str">
            <v>02196</v>
          </cell>
          <cell r="B524" t="str">
            <v>复星医药</v>
          </cell>
          <cell r="C524">
            <v>2.23</v>
          </cell>
          <cell r="D524">
            <v>21.08</v>
          </cell>
        </row>
        <row r="525">
          <cell r="A525" t="str">
            <v>02197</v>
          </cell>
          <cell r="B525" t="str">
            <v>三叶草生物－Ｂ</v>
          </cell>
          <cell r="C525">
            <v>0</v>
          </cell>
          <cell r="D525">
            <v>2.52</v>
          </cell>
        </row>
        <row r="526">
          <cell r="A526" t="str">
            <v>02199</v>
          </cell>
          <cell r="B526" t="str">
            <v>维珍妮</v>
          </cell>
          <cell r="C526">
            <v>-0.43</v>
          </cell>
          <cell r="D526">
            <v>2.29</v>
          </cell>
        </row>
        <row r="527">
          <cell r="A527" t="str">
            <v>02202</v>
          </cell>
          <cell r="B527" t="str">
            <v>万科企业</v>
          </cell>
          <cell r="C527">
            <v>1.69</v>
          </cell>
          <cell r="D527">
            <v>3.61</v>
          </cell>
        </row>
        <row r="528">
          <cell r="A528" t="str">
            <v>02208</v>
          </cell>
          <cell r="B528" t="str">
            <v>金风科技</v>
          </cell>
          <cell r="C528">
            <v>-0.15</v>
          </cell>
          <cell r="D528">
            <v>13.2</v>
          </cell>
        </row>
        <row r="529">
          <cell r="A529" t="str">
            <v>02218</v>
          </cell>
          <cell r="B529" t="str">
            <v>安德利果汁</v>
          </cell>
          <cell r="C529">
            <v>4.46</v>
          </cell>
          <cell r="D529">
            <v>13.83</v>
          </cell>
        </row>
        <row r="530">
          <cell r="A530" t="str">
            <v>02228</v>
          </cell>
          <cell r="B530" t="str">
            <v>晶泰控股</v>
          </cell>
          <cell r="C530">
            <v>5.86</v>
          </cell>
          <cell r="D530">
            <v>9.76</v>
          </cell>
        </row>
        <row r="531">
          <cell r="A531" t="str">
            <v>02232</v>
          </cell>
          <cell r="B531" t="str">
            <v>晶苑国际</v>
          </cell>
          <cell r="C531">
            <v>-1</v>
          </cell>
          <cell r="D531">
            <v>6.91</v>
          </cell>
        </row>
        <row r="532">
          <cell r="A532" t="str">
            <v>02233</v>
          </cell>
          <cell r="B532" t="str">
            <v>西部水泥</v>
          </cell>
          <cell r="C532">
            <v>0.69</v>
          </cell>
          <cell r="D532">
            <v>2.91</v>
          </cell>
        </row>
        <row r="533">
          <cell r="A533" t="str">
            <v>02238</v>
          </cell>
          <cell r="B533" t="str">
            <v>广汽集团</v>
          </cell>
          <cell r="C533">
            <v>2.62</v>
          </cell>
          <cell r="D533">
            <v>3.92</v>
          </cell>
        </row>
        <row r="534">
          <cell r="A534" t="str">
            <v>02246</v>
          </cell>
          <cell r="B534" t="str">
            <v>快狗打车</v>
          </cell>
          <cell r="C534">
            <v>0.86</v>
          </cell>
          <cell r="D534">
            <v>2.35</v>
          </cell>
        </row>
        <row r="535">
          <cell r="A535" t="str">
            <v>02252</v>
          </cell>
          <cell r="B535" t="str">
            <v>微创机器人－Ｂ</v>
          </cell>
          <cell r="C535">
            <v>3.86</v>
          </cell>
          <cell r="D535">
            <v>21.54</v>
          </cell>
        </row>
        <row r="536">
          <cell r="A536" t="str">
            <v>02255</v>
          </cell>
          <cell r="B536" t="str">
            <v>海昌海洋公园</v>
          </cell>
          <cell r="C536">
            <v>1.06</v>
          </cell>
          <cell r="D536">
            <v>0.47499999999999998</v>
          </cell>
        </row>
        <row r="537">
          <cell r="A537" t="str">
            <v>02257</v>
          </cell>
          <cell r="B537" t="str">
            <v>圣诺医药－Ｂ</v>
          </cell>
          <cell r="C537">
            <v>2.35</v>
          </cell>
          <cell r="D537">
            <v>8.27</v>
          </cell>
        </row>
        <row r="538">
          <cell r="A538" t="str">
            <v>02259</v>
          </cell>
          <cell r="B538" t="str">
            <v>紫金黄金国际</v>
          </cell>
          <cell r="C538">
            <v>-1.95</v>
          </cell>
          <cell r="D538">
            <v>146.1</v>
          </cell>
        </row>
        <row r="539">
          <cell r="A539" t="str">
            <v>02268</v>
          </cell>
          <cell r="B539" t="str">
            <v>药明合联</v>
          </cell>
          <cell r="C539">
            <v>3.02</v>
          </cell>
          <cell r="D539">
            <v>70</v>
          </cell>
        </row>
        <row r="540">
          <cell r="A540" t="str">
            <v>02269</v>
          </cell>
          <cell r="B540" t="str">
            <v>药明生物</v>
          </cell>
          <cell r="C540">
            <v>4.4000000000000004</v>
          </cell>
          <cell r="D540">
            <v>34.159999999999997</v>
          </cell>
        </row>
        <row r="541">
          <cell r="A541" t="str">
            <v>02273</v>
          </cell>
          <cell r="B541" t="str">
            <v>固生堂</v>
          </cell>
          <cell r="C541">
            <v>1.72</v>
          </cell>
          <cell r="D541">
            <v>29.52</v>
          </cell>
        </row>
        <row r="542">
          <cell r="A542" t="str">
            <v>02276</v>
          </cell>
          <cell r="B542" t="str">
            <v>康耐特光学</v>
          </cell>
          <cell r="C542">
            <v>3.57</v>
          </cell>
          <cell r="D542">
            <v>53.7</v>
          </cell>
        </row>
        <row r="543">
          <cell r="A543" t="str">
            <v>02279</v>
          </cell>
          <cell r="B543" t="str">
            <v>雍禾医疗</v>
          </cell>
          <cell r="C543">
            <v>0</v>
          </cell>
          <cell r="D543">
            <v>1.69</v>
          </cell>
        </row>
        <row r="544">
          <cell r="A544" t="str">
            <v>02280</v>
          </cell>
          <cell r="B544" t="str">
            <v>慧聪集团</v>
          </cell>
          <cell r="C544">
            <v>7.26</v>
          </cell>
          <cell r="D544">
            <v>0.192</v>
          </cell>
        </row>
        <row r="545">
          <cell r="A545" t="str">
            <v>02282</v>
          </cell>
          <cell r="B545" t="str">
            <v>美高梅中国</v>
          </cell>
          <cell r="C545">
            <v>6.61</v>
          </cell>
          <cell r="D545">
            <v>16.61</v>
          </cell>
        </row>
        <row r="546">
          <cell r="A546" t="str">
            <v>02285</v>
          </cell>
          <cell r="B546" t="str">
            <v>泉峰控股</v>
          </cell>
          <cell r="C546">
            <v>3.52</v>
          </cell>
          <cell r="D546">
            <v>21.18</v>
          </cell>
        </row>
        <row r="547">
          <cell r="A547" t="str">
            <v>02291</v>
          </cell>
          <cell r="B547" t="str">
            <v>心泰医疗</v>
          </cell>
          <cell r="C547">
            <v>2.9</v>
          </cell>
          <cell r="D547">
            <v>16.68</v>
          </cell>
        </row>
        <row r="548">
          <cell r="A548" t="str">
            <v>02298</v>
          </cell>
          <cell r="B548" t="str">
            <v>都市丽人</v>
          </cell>
          <cell r="C548">
            <v>-5</v>
          </cell>
          <cell r="D548">
            <v>0.28499999999999998</v>
          </cell>
        </row>
        <row r="549">
          <cell r="A549" t="str">
            <v>02313</v>
          </cell>
          <cell r="B549" t="str">
            <v>申洲国际</v>
          </cell>
          <cell r="C549">
            <v>-3.18</v>
          </cell>
          <cell r="D549">
            <v>60.95</v>
          </cell>
        </row>
        <row r="550">
          <cell r="A550" t="str">
            <v>02314</v>
          </cell>
          <cell r="B550" t="str">
            <v>理文造纸</v>
          </cell>
          <cell r="C550">
            <v>1.06</v>
          </cell>
          <cell r="D550">
            <v>2.85</v>
          </cell>
        </row>
        <row r="551">
          <cell r="A551" t="str">
            <v>02318</v>
          </cell>
          <cell r="B551" t="str">
            <v>中国平安</v>
          </cell>
          <cell r="C551">
            <v>0.38</v>
          </cell>
          <cell r="D551">
            <v>65.45</v>
          </cell>
        </row>
        <row r="552">
          <cell r="A552" t="str">
            <v>02319</v>
          </cell>
          <cell r="B552" t="str">
            <v>蒙牛乳业</v>
          </cell>
          <cell r="C552">
            <v>0.66</v>
          </cell>
          <cell r="D552">
            <v>15.34</v>
          </cell>
        </row>
        <row r="553">
          <cell r="A553" t="str">
            <v>02326</v>
          </cell>
          <cell r="B553" t="str">
            <v>新源万恒控股</v>
          </cell>
          <cell r="C553">
            <v>0</v>
          </cell>
          <cell r="D553">
            <v>0.01</v>
          </cell>
        </row>
        <row r="554">
          <cell r="A554" t="str">
            <v>02328</v>
          </cell>
          <cell r="B554" t="str">
            <v>中国财险</v>
          </cell>
          <cell r="C554">
            <v>0.97</v>
          </cell>
          <cell r="D554">
            <v>16.66</v>
          </cell>
        </row>
        <row r="555">
          <cell r="A555" t="str">
            <v>02329</v>
          </cell>
          <cell r="B555" t="str">
            <v>国瑞健康</v>
          </cell>
          <cell r="C555">
            <v>2.5</v>
          </cell>
          <cell r="D555">
            <v>0.123</v>
          </cell>
        </row>
        <row r="556">
          <cell r="A556" t="str">
            <v>02331</v>
          </cell>
          <cell r="B556" t="str">
            <v>李宁</v>
          </cell>
          <cell r="C556">
            <v>-0.68</v>
          </cell>
          <cell r="D556">
            <v>19</v>
          </cell>
        </row>
        <row r="557">
          <cell r="A557" t="str">
            <v>02333</v>
          </cell>
          <cell r="B557" t="str">
            <v>长城汽车</v>
          </cell>
          <cell r="C557">
            <v>0.91</v>
          </cell>
          <cell r="D557">
            <v>14.46</v>
          </cell>
        </row>
        <row r="558">
          <cell r="A558" t="str">
            <v>02338</v>
          </cell>
          <cell r="B558" t="str">
            <v>潍柴动力</v>
          </cell>
          <cell r="C558">
            <v>2.19</v>
          </cell>
          <cell r="D558">
            <v>19.62</v>
          </cell>
        </row>
        <row r="559">
          <cell r="A559" t="str">
            <v>02342</v>
          </cell>
          <cell r="B559" t="str">
            <v>京信通信</v>
          </cell>
          <cell r="C559">
            <v>2.97</v>
          </cell>
          <cell r="D559">
            <v>2.4300000000000002</v>
          </cell>
        </row>
        <row r="560">
          <cell r="A560" t="str">
            <v>02343</v>
          </cell>
          <cell r="B560" t="str">
            <v>太平洋航运</v>
          </cell>
          <cell r="C560">
            <v>-0.43</v>
          </cell>
          <cell r="D560">
            <v>2.3199999999999998</v>
          </cell>
        </row>
        <row r="561">
          <cell r="A561" t="str">
            <v>02356</v>
          </cell>
          <cell r="B561" t="str">
            <v>大新银行集团</v>
          </cell>
          <cell r="C561">
            <v>1.05</v>
          </cell>
          <cell r="D561">
            <v>10.61</v>
          </cell>
        </row>
        <row r="562">
          <cell r="A562" t="str">
            <v>02357</v>
          </cell>
          <cell r="B562" t="str">
            <v>中航科工</v>
          </cell>
          <cell r="C562">
            <v>1.04</v>
          </cell>
          <cell r="D562">
            <v>3.89</v>
          </cell>
        </row>
        <row r="563">
          <cell r="A563" t="str">
            <v>02359</v>
          </cell>
          <cell r="B563" t="str">
            <v>药明康德</v>
          </cell>
          <cell r="C563">
            <v>1.47</v>
          </cell>
          <cell r="D563">
            <v>103.8</v>
          </cell>
        </row>
        <row r="564">
          <cell r="A564" t="str">
            <v>02362</v>
          </cell>
          <cell r="B564" t="str">
            <v>金川国际</v>
          </cell>
          <cell r="C564">
            <v>0</v>
          </cell>
          <cell r="D564">
            <v>0.64</v>
          </cell>
        </row>
        <row r="565">
          <cell r="A565" t="str">
            <v>02363</v>
          </cell>
          <cell r="B565" t="str">
            <v>通达宏泰</v>
          </cell>
          <cell r="C565">
            <v>0</v>
          </cell>
          <cell r="D565">
            <v>0.34499999999999997</v>
          </cell>
        </row>
        <row r="566">
          <cell r="A566" t="str">
            <v>02367</v>
          </cell>
          <cell r="B566" t="str">
            <v>巨子生物</v>
          </cell>
          <cell r="C566">
            <v>2.6</v>
          </cell>
          <cell r="D566">
            <v>35.479999999999997</v>
          </cell>
        </row>
        <row r="567">
          <cell r="A567" t="str">
            <v>02369</v>
          </cell>
          <cell r="B567" t="str">
            <v>酷派集团</v>
          </cell>
          <cell r="C567">
            <v>0</v>
          </cell>
          <cell r="D567">
            <v>1.1299999999999999</v>
          </cell>
        </row>
        <row r="568">
          <cell r="A568" t="str">
            <v>02378</v>
          </cell>
          <cell r="B568" t="str">
            <v>保诚</v>
          </cell>
          <cell r="C568">
            <v>1.45</v>
          </cell>
          <cell r="D568">
            <v>118.6</v>
          </cell>
        </row>
        <row r="569">
          <cell r="A569" t="str">
            <v>02380</v>
          </cell>
          <cell r="B569" t="str">
            <v>中国电力</v>
          </cell>
          <cell r="C569">
            <v>-0.88</v>
          </cell>
          <cell r="D569">
            <v>3.36</v>
          </cell>
        </row>
        <row r="570">
          <cell r="A570" t="str">
            <v>02382</v>
          </cell>
          <cell r="B570" t="str">
            <v>舜宇光学科技</v>
          </cell>
          <cell r="C570">
            <v>-0.54</v>
          </cell>
          <cell r="D570">
            <v>65</v>
          </cell>
        </row>
        <row r="571">
          <cell r="A571" t="str">
            <v>02386</v>
          </cell>
          <cell r="B571" t="str">
            <v>中石化炼化工程</v>
          </cell>
          <cell r="C571">
            <v>-1.62</v>
          </cell>
          <cell r="D571">
            <v>7.31</v>
          </cell>
        </row>
        <row r="572">
          <cell r="A572" t="str">
            <v>02388</v>
          </cell>
          <cell r="B572" t="str">
            <v>中银香港</v>
          </cell>
          <cell r="C572">
            <v>0.1</v>
          </cell>
          <cell r="D572">
            <v>38.340000000000003</v>
          </cell>
        </row>
        <row r="573">
          <cell r="A573" t="str">
            <v>02400</v>
          </cell>
          <cell r="B573" t="str">
            <v>心动公司</v>
          </cell>
          <cell r="C573">
            <v>-0.81</v>
          </cell>
          <cell r="D573">
            <v>61.35</v>
          </cell>
        </row>
        <row r="574">
          <cell r="A574" t="str">
            <v>02402</v>
          </cell>
          <cell r="B574" t="str">
            <v>亿华通</v>
          </cell>
          <cell r="C574">
            <v>0.08</v>
          </cell>
          <cell r="D574">
            <v>23.9</v>
          </cell>
        </row>
        <row r="575">
          <cell r="A575" t="str">
            <v>02407</v>
          </cell>
          <cell r="B575" t="str">
            <v>高视医疗</v>
          </cell>
          <cell r="C575">
            <v>-4.28</v>
          </cell>
          <cell r="D575">
            <v>8.73</v>
          </cell>
        </row>
        <row r="576">
          <cell r="A576" t="str">
            <v>02410</v>
          </cell>
          <cell r="B576" t="str">
            <v>同源康医药－Ｂ</v>
          </cell>
          <cell r="C576">
            <v>-2.77</v>
          </cell>
          <cell r="D576">
            <v>13.32</v>
          </cell>
        </row>
        <row r="577">
          <cell r="A577" t="str">
            <v>02411</v>
          </cell>
          <cell r="B577" t="str">
            <v>百果园集团</v>
          </cell>
          <cell r="C577">
            <v>0.56999999999999995</v>
          </cell>
          <cell r="D577">
            <v>1.76</v>
          </cell>
        </row>
        <row r="578">
          <cell r="A578" t="str">
            <v>02415</v>
          </cell>
          <cell r="B578" t="str">
            <v>梅斯健康</v>
          </cell>
          <cell r="C578">
            <v>1.52</v>
          </cell>
          <cell r="D578">
            <v>1.34</v>
          </cell>
        </row>
        <row r="579">
          <cell r="A579" t="str">
            <v>02416</v>
          </cell>
          <cell r="B579" t="str">
            <v>易点云</v>
          </cell>
          <cell r="C579">
            <v>-2.42</v>
          </cell>
          <cell r="D579">
            <v>2.02</v>
          </cell>
        </row>
        <row r="580">
          <cell r="A580" t="str">
            <v>02419</v>
          </cell>
          <cell r="B580" t="str">
            <v>德康农牧</v>
          </cell>
          <cell r="C580">
            <v>3.59</v>
          </cell>
          <cell r="D580">
            <v>75</v>
          </cell>
        </row>
        <row r="581">
          <cell r="A581" t="str">
            <v>02423</v>
          </cell>
          <cell r="B581" t="str">
            <v>贝壳－Ｗ</v>
          </cell>
          <cell r="C581">
            <v>-0.24</v>
          </cell>
          <cell r="D581">
            <v>41.72</v>
          </cell>
        </row>
        <row r="582">
          <cell r="A582" t="str">
            <v>02429</v>
          </cell>
          <cell r="B582" t="str">
            <v>友宝在线</v>
          </cell>
          <cell r="C582">
            <v>0.83</v>
          </cell>
          <cell r="D582">
            <v>2.42</v>
          </cell>
        </row>
        <row r="583">
          <cell r="A583" t="str">
            <v>02431</v>
          </cell>
          <cell r="B583" t="str">
            <v>佑驾创新</v>
          </cell>
          <cell r="C583">
            <v>31.22</v>
          </cell>
          <cell r="D583">
            <v>14.71</v>
          </cell>
        </row>
        <row r="584">
          <cell r="A584" t="str">
            <v>02432</v>
          </cell>
          <cell r="B584" t="str">
            <v>越疆</v>
          </cell>
          <cell r="C584">
            <v>2.67</v>
          </cell>
          <cell r="D584">
            <v>33.04</v>
          </cell>
        </row>
        <row r="585">
          <cell r="A585" t="str">
            <v>02443</v>
          </cell>
          <cell r="B585" t="str">
            <v>汽车街</v>
          </cell>
          <cell r="C585">
            <v>-1.1499999999999999</v>
          </cell>
          <cell r="D585">
            <v>2.58</v>
          </cell>
        </row>
        <row r="586">
          <cell r="A586" t="str">
            <v>02453</v>
          </cell>
          <cell r="B586" t="str">
            <v>美中嘉和</v>
          </cell>
          <cell r="C586">
            <v>-2.29</v>
          </cell>
          <cell r="D586">
            <v>1.71</v>
          </cell>
        </row>
        <row r="587">
          <cell r="A587" t="str">
            <v>02460</v>
          </cell>
          <cell r="B587" t="str">
            <v>华润饮料</v>
          </cell>
          <cell r="C587">
            <v>0</v>
          </cell>
          <cell r="D587">
            <v>10.3</v>
          </cell>
        </row>
        <row r="588">
          <cell r="A588" t="str">
            <v>02465</v>
          </cell>
          <cell r="B588" t="str">
            <v>龙蟠科技</v>
          </cell>
          <cell r="C588">
            <v>2.2799999999999998</v>
          </cell>
          <cell r="D588">
            <v>13.45</v>
          </cell>
        </row>
        <row r="589">
          <cell r="A589" t="str">
            <v>02469</v>
          </cell>
          <cell r="B589" t="str">
            <v>粉笔</v>
          </cell>
          <cell r="C589">
            <v>-1.75</v>
          </cell>
          <cell r="D589">
            <v>2.2400000000000002</v>
          </cell>
        </row>
        <row r="590">
          <cell r="A590" t="str">
            <v>02473</v>
          </cell>
          <cell r="B590" t="str">
            <v>喜相逢集团</v>
          </cell>
          <cell r="C590">
            <v>-2.0099999999999998</v>
          </cell>
          <cell r="D590">
            <v>8.2899999999999991</v>
          </cell>
        </row>
        <row r="591">
          <cell r="A591" t="str">
            <v>02487</v>
          </cell>
          <cell r="B591" t="str">
            <v>科笛－Ｂ</v>
          </cell>
          <cell r="C591">
            <v>0.57999999999999996</v>
          </cell>
          <cell r="D591">
            <v>5.19</v>
          </cell>
        </row>
        <row r="592">
          <cell r="A592" t="str">
            <v>02498</v>
          </cell>
          <cell r="B592" t="str">
            <v>速腾聚创</v>
          </cell>
          <cell r="C592">
            <v>3.32</v>
          </cell>
          <cell r="D592">
            <v>37.299999999999997</v>
          </cell>
        </row>
        <row r="593">
          <cell r="A593" t="str">
            <v>02500</v>
          </cell>
          <cell r="B593" t="str">
            <v>启明医疗－Ｂ</v>
          </cell>
          <cell r="C593">
            <v>1.65</v>
          </cell>
          <cell r="D593">
            <v>2.4700000000000002</v>
          </cell>
        </row>
        <row r="594">
          <cell r="A594" t="str">
            <v>02506</v>
          </cell>
          <cell r="B594" t="str">
            <v>讯飞医疗科技</v>
          </cell>
          <cell r="C594">
            <v>2.11</v>
          </cell>
          <cell r="D594">
            <v>74.849999999999994</v>
          </cell>
        </row>
        <row r="595">
          <cell r="A595" t="str">
            <v>02507</v>
          </cell>
          <cell r="B595" t="str">
            <v>西锐</v>
          </cell>
          <cell r="C595">
            <v>0.93</v>
          </cell>
          <cell r="D595">
            <v>54</v>
          </cell>
        </row>
        <row r="596">
          <cell r="A596" t="str">
            <v>02510</v>
          </cell>
          <cell r="B596" t="str">
            <v>德翔海运</v>
          </cell>
          <cell r="C596">
            <v>3.03</v>
          </cell>
          <cell r="D596">
            <v>8.17</v>
          </cell>
        </row>
        <row r="597">
          <cell r="A597" t="str">
            <v>02511</v>
          </cell>
          <cell r="B597" t="str">
            <v>君圣泰医药－Ｂ</v>
          </cell>
          <cell r="C597">
            <v>0.38</v>
          </cell>
          <cell r="D597">
            <v>2.62</v>
          </cell>
        </row>
        <row r="598">
          <cell r="A598" t="str">
            <v>02517</v>
          </cell>
          <cell r="B598" t="str">
            <v>锅圈</v>
          </cell>
          <cell r="C598">
            <v>-0.89</v>
          </cell>
          <cell r="D598">
            <v>3.34</v>
          </cell>
        </row>
        <row r="599">
          <cell r="A599" t="str">
            <v>02522</v>
          </cell>
          <cell r="B599" t="str">
            <v>一脉阳光</v>
          </cell>
          <cell r="C599">
            <v>3.49</v>
          </cell>
          <cell r="D599">
            <v>9.1999999999999993</v>
          </cell>
        </row>
        <row r="600">
          <cell r="A600" t="str">
            <v>02533</v>
          </cell>
          <cell r="B600" t="str">
            <v>黑芝麻智能</v>
          </cell>
          <cell r="C600">
            <v>1.55</v>
          </cell>
          <cell r="D600">
            <v>19.7</v>
          </cell>
        </row>
        <row r="601">
          <cell r="A601" t="str">
            <v>02550</v>
          </cell>
          <cell r="B601" t="str">
            <v>宜搜科技</v>
          </cell>
          <cell r="C601">
            <v>-0.32</v>
          </cell>
          <cell r="D601">
            <v>3.11</v>
          </cell>
        </row>
        <row r="602">
          <cell r="A602" t="str">
            <v>02555</v>
          </cell>
          <cell r="B602" t="str">
            <v>茶百道</v>
          </cell>
          <cell r="C602">
            <v>1.42</v>
          </cell>
          <cell r="D602">
            <v>7.12</v>
          </cell>
        </row>
        <row r="603">
          <cell r="A603" t="str">
            <v>02556</v>
          </cell>
          <cell r="B603" t="str">
            <v>迈富时</v>
          </cell>
          <cell r="C603">
            <v>1.24</v>
          </cell>
          <cell r="D603">
            <v>29.42</v>
          </cell>
        </row>
        <row r="604">
          <cell r="A604" t="str">
            <v>02562</v>
          </cell>
          <cell r="B604" t="str">
            <v>狮腾控股</v>
          </cell>
          <cell r="C604">
            <v>-3.88</v>
          </cell>
          <cell r="D604">
            <v>2.23</v>
          </cell>
        </row>
        <row r="605">
          <cell r="A605" t="str">
            <v>02570</v>
          </cell>
          <cell r="B605" t="str">
            <v>重塑能源</v>
          </cell>
          <cell r="C605">
            <v>4.5199999999999996</v>
          </cell>
          <cell r="D605">
            <v>70.599999999999994</v>
          </cell>
        </row>
        <row r="606">
          <cell r="A606" t="str">
            <v>02577</v>
          </cell>
          <cell r="B606" t="str">
            <v>英诺赛科</v>
          </cell>
          <cell r="C606">
            <v>1.43</v>
          </cell>
          <cell r="D606">
            <v>71.099999999999994</v>
          </cell>
        </row>
        <row r="607">
          <cell r="A607" t="str">
            <v>02580</v>
          </cell>
          <cell r="B607" t="str">
            <v>奥克斯电气</v>
          </cell>
          <cell r="C607">
            <v>-0.3</v>
          </cell>
          <cell r="D607">
            <v>13.51</v>
          </cell>
        </row>
        <row r="608">
          <cell r="A608" t="str">
            <v>02582</v>
          </cell>
          <cell r="B608" t="str">
            <v>国富氢能</v>
          </cell>
          <cell r="C608">
            <v>2.13</v>
          </cell>
          <cell r="D608">
            <v>25.92</v>
          </cell>
        </row>
        <row r="609">
          <cell r="A609" t="str">
            <v>02586</v>
          </cell>
          <cell r="B609" t="str">
            <v>多点数智</v>
          </cell>
          <cell r="C609">
            <v>1.43</v>
          </cell>
          <cell r="D609">
            <v>7.1</v>
          </cell>
        </row>
        <row r="610">
          <cell r="A610" t="str">
            <v>02587</v>
          </cell>
          <cell r="B610" t="str">
            <v>健康之路</v>
          </cell>
          <cell r="C610">
            <v>4.82</v>
          </cell>
          <cell r="D610">
            <v>4.57</v>
          </cell>
        </row>
        <row r="611">
          <cell r="A611" t="str">
            <v>02588</v>
          </cell>
          <cell r="B611" t="str">
            <v>中银航空租赁</v>
          </cell>
          <cell r="C611">
            <v>0.76</v>
          </cell>
          <cell r="D611">
            <v>73</v>
          </cell>
        </row>
        <row r="612">
          <cell r="A612" t="str">
            <v>02589</v>
          </cell>
          <cell r="B612" t="str">
            <v>沪上阿姨</v>
          </cell>
          <cell r="C612">
            <v>-2.76</v>
          </cell>
          <cell r="D612">
            <v>91.6</v>
          </cell>
        </row>
        <row r="613">
          <cell r="A613" t="str">
            <v>02591</v>
          </cell>
          <cell r="B613" t="str">
            <v>银诺医药－Ｂ</v>
          </cell>
          <cell r="C613">
            <v>7.69</v>
          </cell>
          <cell r="D613">
            <v>33.32</v>
          </cell>
        </row>
        <row r="614">
          <cell r="A614" t="str">
            <v>02600</v>
          </cell>
          <cell r="B614" t="str">
            <v>中国铝业</v>
          </cell>
          <cell r="C614">
            <v>3.38</v>
          </cell>
          <cell r="D614">
            <v>11.33</v>
          </cell>
        </row>
        <row r="615">
          <cell r="A615" t="str">
            <v>02601</v>
          </cell>
          <cell r="B615" t="str">
            <v>中国太保</v>
          </cell>
          <cell r="C615">
            <v>-0.95</v>
          </cell>
          <cell r="D615">
            <v>35.58</v>
          </cell>
        </row>
        <row r="616">
          <cell r="A616" t="str">
            <v>02602</v>
          </cell>
          <cell r="B616" t="str">
            <v>万物云</v>
          </cell>
          <cell r="C616">
            <v>-1.46</v>
          </cell>
          <cell r="D616">
            <v>18.91</v>
          </cell>
        </row>
        <row r="617">
          <cell r="A617" t="str">
            <v>02603</v>
          </cell>
          <cell r="B617" t="str">
            <v>吉宏股份</v>
          </cell>
          <cell r="C617">
            <v>6.94</v>
          </cell>
          <cell r="D617">
            <v>13.26</v>
          </cell>
        </row>
        <row r="618">
          <cell r="A618" t="str">
            <v>02607</v>
          </cell>
          <cell r="B618" t="str">
            <v>上海医药</v>
          </cell>
          <cell r="C618">
            <v>-0.25</v>
          </cell>
          <cell r="D618">
            <v>11.83</v>
          </cell>
        </row>
        <row r="619">
          <cell r="A619" t="str">
            <v>02609</v>
          </cell>
          <cell r="B619" t="str">
            <v>佰泽医疗</v>
          </cell>
          <cell r="C619">
            <v>0.23</v>
          </cell>
          <cell r="D619">
            <v>4.3</v>
          </cell>
        </row>
        <row r="620">
          <cell r="A620" t="str">
            <v>02610</v>
          </cell>
          <cell r="B620" t="str">
            <v>南山铝业国际</v>
          </cell>
          <cell r="C620">
            <v>0.18</v>
          </cell>
          <cell r="D620">
            <v>44.48</v>
          </cell>
        </row>
        <row r="621">
          <cell r="A621" t="str">
            <v>02611</v>
          </cell>
          <cell r="B621" t="str">
            <v>国泰海通</v>
          </cell>
          <cell r="C621">
            <v>2.87</v>
          </cell>
          <cell r="D621">
            <v>16.87</v>
          </cell>
        </row>
        <row r="622">
          <cell r="A622" t="str">
            <v>02616</v>
          </cell>
          <cell r="B622" t="str">
            <v>基石药业－Ｂ</v>
          </cell>
          <cell r="C622">
            <v>3.97</v>
          </cell>
          <cell r="D622">
            <v>6.02</v>
          </cell>
        </row>
        <row r="623">
          <cell r="A623" t="str">
            <v>02617</v>
          </cell>
          <cell r="B623" t="str">
            <v>药捷安康－Ｂ</v>
          </cell>
          <cell r="C623">
            <v>-2.44</v>
          </cell>
          <cell r="D623">
            <v>163.9</v>
          </cell>
        </row>
        <row r="624">
          <cell r="A624" t="str">
            <v>02618</v>
          </cell>
          <cell r="B624" t="str">
            <v>京东物流</v>
          </cell>
          <cell r="C624">
            <v>1.37</v>
          </cell>
          <cell r="D624">
            <v>11.83</v>
          </cell>
        </row>
        <row r="625">
          <cell r="A625" t="str">
            <v>02628</v>
          </cell>
          <cell r="B625" t="str">
            <v>中国人寿</v>
          </cell>
          <cell r="C625">
            <v>1.19</v>
          </cell>
          <cell r="D625">
            <v>28.8</v>
          </cell>
        </row>
        <row r="626">
          <cell r="A626" t="str">
            <v>02629</v>
          </cell>
          <cell r="B626" t="str">
            <v>MIRXES-B</v>
          </cell>
          <cell r="C626">
            <v>-2.44</v>
          </cell>
          <cell r="D626">
            <v>47.12</v>
          </cell>
        </row>
        <row r="627">
          <cell r="A627" t="str">
            <v>02631</v>
          </cell>
          <cell r="B627" t="str">
            <v>天岳先进</v>
          </cell>
          <cell r="C627">
            <v>0.43</v>
          </cell>
          <cell r="D627">
            <v>57.9</v>
          </cell>
        </row>
        <row r="628">
          <cell r="A628" t="str">
            <v>02643</v>
          </cell>
          <cell r="B628" t="str">
            <v>曹操出行</v>
          </cell>
          <cell r="C628">
            <v>5.46</v>
          </cell>
          <cell r="D628">
            <v>30.54</v>
          </cell>
        </row>
        <row r="629">
          <cell r="A629" t="str">
            <v>02648</v>
          </cell>
          <cell r="B629" t="str">
            <v>安井食品</v>
          </cell>
          <cell r="C629">
            <v>-2.76</v>
          </cell>
          <cell r="D629">
            <v>68.599999999999994</v>
          </cell>
        </row>
        <row r="630">
          <cell r="A630" t="str">
            <v>02666</v>
          </cell>
          <cell r="B630" t="str">
            <v>环球医疗</v>
          </cell>
          <cell r="C630">
            <v>-0.49</v>
          </cell>
          <cell r="D630">
            <v>6.07</v>
          </cell>
        </row>
        <row r="631">
          <cell r="A631" t="str">
            <v>02669</v>
          </cell>
          <cell r="B631" t="str">
            <v>中海物业</v>
          </cell>
          <cell r="C631">
            <v>-0.21</v>
          </cell>
          <cell r="D631">
            <v>4.6500000000000004</v>
          </cell>
        </row>
        <row r="632">
          <cell r="A632" t="str">
            <v>02678</v>
          </cell>
          <cell r="B632" t="str">
            <v>天虹国际集团</v>
          </cell>
          <cell r="C632">
            <v>-1.52</v>
          </cell>
          <cell r="D632">
            <v>4.54</v>
          </cell>
        </row>
        <row r="633">
          <cell r="A633" t="str">
            <v>02688</v>
          </cell>
          <cell r="B633" t="str">
            <v>新奥能源</v>
          </cell>
          <cell r="C633">
            <v>-0.36</v>
          </cell>
          <cell r="D633">
            <v>68.7</v>
          </cell>
        </row>
        <row r="634">
          <cell r="A634" t="str">
            <v>02689</v>
          </cell>
          <cell r="B634" t="str">
            <v>玖龙纸业</v>
          </cell>
          <cell r="C634">
            <v>1.57</v>
          </cell>
          <cell r="D634">
            <v>5.81</v>
          </cell>
        </row>
        <row r="635">
          <cell r="A635" t="str">
            <v>02727</v>
          </cell>
          <cell r="B635" t="str">
            <v>上海电气</v>
          </cell>
          <cell r="C635">
            <v>-0.26</v>
          </cell>
          <cell r="D635">
            <v>3.9</v>
          </cell>
        </row>
        <row r="636">
          <cell r="A636" t="str">
            <v>02772</v>
          </cell>
          <cell r="B636" t="str">
            <v>中梁控股</v>
          </cell>
          <cell r="C636">
            <v>-2.94</v>
          </cell>
          <cell r="D636">
            <v>6.6000000000000003E-2</v>
          </cell>
        </row>
        <row r="637">
          <cell r="A637" t="str">
            <v>02777</v>
          </cell>
          <cell r="B637" t="str">
            <v>富力地产</v>
          </cell>
          <cell r="C637">
            <v>-12.7</v>
          </cell>
          <cell r="D637">
            <v>0.55000000000000004</v>
          </cell>
        </row>
        <row r="638">
          <cell r="A638" t="str">
            <v>02798</v>
          </cell>
          <cell r="B638" t="str">
            <v>久泰邦达能源</v>
          </cell>
          <cell r="C638">
            <v>1.69</v>
          </cell>
          <cell r="D638">
            <v>1.2</v>
          </cell>
        </row>
        <row r="639">
          <cell r="A639" t="str">
            <v>02799</v>
          </cell>
          <cell r="B639" t="str">
            <v>中信金融资产</v>
          </cell>
          <cell r="C639">
            <v>1.1599999999999999</v>
          </cell>
          <cell r="D639">
            <v>0.87</v>
          </cell>
        </row>
        <row r="640">
          <cell r="A640" t="str">
            <v>02858</v>
          </cell>
          <cell r="B640" t="str">
            <v>易鑫集团</v>
          </cell>
          <cell r="C640">
            <v>3.1</v>
          </cell>
          <cell r="D640">
            <v>2.66</v>
          </cell>
        </row>
        <row r="641">
          <cell r="A641" t="str">
            <v>02865</v>
          </cell>
          <cell r="B641" t="str">
            <v>钧达股份</v>
          </cell>
          <cell r="C641">
            <v>-1.1299999999999999</v>
          </cell>
          <cell r="D641">
            <v>18.309999999999999</v>
          </cell>
        </row>
        <row r="642">
          <cell r="A642" t="str">
            <v>02866</v>
          </cell>
          <cell r="B642" t="str">
            <v>中远海发</v>
          </cell>
          <cell r="C642">
            <v>0</v>
          </cell>
          <cell r="D642">
            <v>1.06</v>
          </cell>
        </row>
        <row r="643">
          <cell r="A643" t="str">
            <v>02869</v>
          </cell>
          <cell r="B643" t="str">
            <v>绿城服务</v>
          </cell>
          <cell r="C643">
            <v>0.44</v>
          </cell>
          <cell r="D643">
            <v>4.5199999999999996</v>
          </cell>
        </row>
        <row r="644">
          <cell r="A644" t="str">
            <v>02877</v>
          </cell>
          <cell r="B644" t="str">
            <v>神威药业</v>
          </cell>
          <cell r="C644">
            <v>3.64</v>
          </cell>
          <cell r="D644">
            <v>8.5500000000000007</v>
          </cell>
        </row>
        <row r="645">
          <cell r="A645" t="str">
            <v>02880</v>
          </cell>
          <cell r="B645" t="str">
            <v>辽港股份</v>
          </cell>
          <cell r="C645">
            <v>1.25</v>
          </cell>
          <cell r="D645">
            <v>0.81</v>
          </cell>
        </row>
        <row r="646">
          <cell r="A646" t="str">
            <v>02882</v>
          </cell>
          <cell r="B646" t="str">
            <v>金至尊集团</v>
          </cell>
          <cell r="C646">
            <v>0</v>
          </cell>
          <cell r="D646">
            <v>0.55000000000000004</v>
          </cell>
        </row>
        <row r="647">
          <cell r="A647" t="str">
            <v>02883</v>
          </cell>
          <cell r="B647" t="str">
            <v>中海油田服务</v>
          </cell>
          <cell r="C647">
            <v>0.14000000000000001</v>
          </cell>
          <cell r="D647">
            <v>6.91</v>
          </cell>
        </row>
        <row r="648">
          <cell r="A648" t="str">
            <v>02888</v>
          </cell>
          <cell r="B648" t="str">
            <v>渣打集团</v>
          </cell>
          <cell r="C648">
            <v>1.74</v>
          </cell>
          <cell r="D648">
            <v>187.2</v>
          </cell>
        </row>
        <row r="649">
          <cell r="A649" t="str">
            <v>02899</v>
          </cell>
          <cell r="B649" t="str">
            <v>紫金矿业</v>
          </cell>
          <cell r="C649">
            <v>1.2</v>
          </cell>
          <cell r="D649">
            <v>33.6</v>
          </cell>
        </row>
        <row r="650">
          <cell r="A650" t="str">
            <v>02979</v>
          </cell>
          <cell r="B650" t="str">
            <v>万国黄金集团－旧</v>
          </cell>
          <cell r="C650">
            <v>-2.1800000000000002</v>
          </cell>
          <cell r="D650">
            <v>7.17</v>
          </cell>
        </row>
        <row r="651">
          <cell r="A651" t="str">
            <v>02990</v>
          </cell>
          <cell r="B651" t="str">
            <v>弘毅文化集团</v>
          </cell>
          <cell r="C651">
            <v>-1.41</v>
          </cell>
          <cell r="D651">
            <v>0.35</v>
          </cell>
        </row>
        <row r="652">
          <cell r="A652" t="str">
            <v>03288</v>
          </cell>
          <cell r="B652" t="str">
            <v>海天味业</v>
          </cell>
          <cell r="C652">
            <v>2.9</v>
          </cell>
          <cell r="D652">
            <v>33.4</v>
          </cell>
        </row>
        <row r="653">
          <cell r="A653" t="str">
            <v>03301</v>
          </cell>
          <cell r="B653" t="str">
            <v>融信中国</v>
          </cell>
          <cell r="C653">
            <v>1.3</v>
          </cell>
          <cell r="D653">
            <v>0.156</v>
          </cell>
        </row>
        <row r="654">
          <cell r="A654" t="str">
            <v>03306</v>
          </cell>
          <cell r="B654" t="str">
            <v>江南布衣</v>
          </cell>
          <cell r="C654">
            <v>1.3</v>
          </cell>
          <cell r="D654">
            <v>20.28</v>
          </cell>
        </row>
        <row r="655">
          <cell r="A655" t="str">
            <v>03309</v>
          </cell>
          <cell r="B655" t="str">
            <v>希玛医疗</v>
          </cell>
          <cell r="C655">
            <v>0.61</v>
          </cell>
          <cell r="D655">
            <v>1.66</v>
          </cell>
        </row>
        <row r="656">
          <cell r="A656" t="str">
            <v>03311</v>
          </cell>
          <cell r="B656" t="str">
            <v>中国建筑国际</v>
          </cell>
          <cell r="C656">
            <v>-0.32</v>
          </cell>
          <cell r="D656">
            <v>9.26</v>
          </cell>
        </row>
        <row r="657">
          <cell r="A657" t="str">
            <v>03319</v>
          </cell>
          <cell r="B657" t="str">
            <v>雅生活服务</v>
          </cell>
          <cell r="C657">
            <v>4.4800000000000004</v>
          </cell>
          <cell r="D657">
            <v>2.33</v>
          </cell>
        </row>
        <row r="658">
          <cell r="A658" t="str">
            <v>03320</v>
          </cell>
          <cell r="B658" t="str">
            <v>华润医药</v>
          </cell>
          <cell r="C658">
            <v>0.66</v>
          </cell>
          <cell r="D658">
            <v>4.57</v>
          </cell>
        </row>
        <row r="659">
          <cell r="A659" t="str">
            <v>03323</v>
          </cell>
          <cell r="B659" t="str">
            <v>中国建材</v>
          </cell>
          <cell r="C659">
            <v>0.42</v>
          </cell>
          <cell r="D659">
            <v>4.8099999999999996</v>
          </cell>
        </row>
        <row r="660">
          <cell r="A660" t="str">
            <v>03328</v>
          </cell>
          <cell r="B660" t="str">
            <v>交通银行</v>
          </cell>
          <cell r="C660">
            <v>0.15</v>
          </cell>
          <cell r="D660">
            <v>6.51</v>
          </cell>
        </row>
        <row r="661">
          <cell r="A661" t="str">
            <v>03329</v>
          </cell>
          <cell r="B661" t="str">
            <v>交银国际</v>
          </cell>
          <cell r="C661">
            <v>4.17</v>
          </cell>
          <cell r="D661">
            <v>0.375</v>
          </cell>
        </row>
        <row r="662">
          <cell r="A662" t="str">
            <v>03339</v>
          </cell>
          <cell r="B662" t="str">
            <v>中国龙工</v>
          </cell>
          <cell r="C662">
            <v>0</v>
          </cell>
          <cell r="D662">
            <v>2.99</v>
          </cell>
        </row>
        <row r="663">
          <cell r="A663" t="str">
            <v>03347</v>
          </cell>
          <cell r="B663" t="str">
            <v>泰格医药</v>
          </cell>
          <cell r="C663">
            <v>5.22</v>
          </cell>
          <cell r="D663">
            <v>41.56</v>
          </cell>
        </row>
        <row r="664">
          <cell r="A664" t="str">
            <v>03360</v>
          </cell>
          <cell r="B664" t="str">
            <v>远东宏信</v>
          </cell>
          <cell r="C664">
            <v>-0.85</v>
          </cell>
          <cell r="D664">
            <v>8.2100000000000009</v>
          </cell>
        </row>
        <row r="665">
          <cell r="A665" t="str">
            <v>03368</v>
          </cell>
          <cell r="B665" t="str">
            <v>百盛集团</v>
          </cell>
          <cell r="C665">
            <v>-1.24</v>
          </cell>
          <cell r="D665">
            <v>0.159</v>
          </cell>
        </row>
        <row r="666">
          <cell r="A666" t="str">
            <v>03369</v>
          </cell>
          <cell r="B666" t="str">
            <v>秦港股份</v>
          </cell>
          <cell r="C666">
            <v>1.1100000000000001</v>
          </cell>
          <cell r="D666">
            <v>2.74</v>
          </cell>
        </row>
        <row r="667">
          <cell r="A667" t="str">
            <v>03377</v>
          </cell>
          <cell r="B667" t="str">
            <v>远洋集团</v>
          </cell>
          <cell r="C667">
            <v>0</v>
          </cell>
          <cell r="D667">
            <v>0.105</v>
          </cell>
        </row>
        <row r="668">
          <cell r="A668" t="str">
            <v>03380</v>
          </cell>
          <cell r="B668" t="str">
            <v>龙光集团</v>
          </cell>
          <cell r="C668">
            <v>0</v>
          </cell>
          <cell r="D668">
            <v>1.7</v>
          </cell>
        </row>
        <row r="669">
          <cell r="A669" t="str">
            <v>03382</v>
          </cell>
          <cell r="B669" t="str">
            <v>天津港发展</v>
          </cell>
          <cell r="C669">
            <v>0</v>
          </cell>
          <cell r="D669">
            <v>0.67</v>
          </cell>
        </row>
        <row r="670">
          <cell r="A670" t="str">
            <v>03383</v>
          </cell>
          <cell r="B670" t="str">
            <v>雅居乐集团</v>
          </cell>
          <cell r="C670">
            <v>0</v>
          </cell>
          <cell r="D670">
            <v>0.3</v>
          </cell>
        </row>
        <row r="671">
          <cell r="A671" t="str">
            <v>03389</v>
          </cell>
          <cell r="B671" t="str">
            <v>亨得利</v>
          </cell>
          <cell r="C671">
            <v>0</v>
          </cell>
          <cell r="D671">
            <v>0.13900000000000001</v>
          </cell>
        </row>
        <row r="672">
          <cell r="A672" t="str">
            <v>03393</v>
          </cell>
          <cell r="B672" t="str">
            <v>威胜控股</v>
          </cell>
          <cell r="C672">
            <v>-0.06</v>
          </cell>
          <cell r="D672">
            <v>16.34</v>
          </cell>
        </row>
        <row r="673">
          <cell r="A673" t="str">
            <v>03396</v>
          </cell>
          <cell r="B673" t="str">
            <v>联想控股</v>
          </cell>
          <cell r="C673">
            <v>1.25</v>
          </cell>
          <cell r="D673">
            <v>8.8800000000000008</v>
          </cell>
        </row>
        <row r="674">
          <cell r="A674" t="str">
            <v>03606</v>
          </cell>
          <cell r="B674" t="str">
            <v>福耀玻璃</v>
          </cell>
          <cell r="C674">
            <v>0.53</v>
          </cell>
          <cell r="D674">
            <v>66.2</v>
          </cell>
        </row>
        <row r="675">
          <cell r="A675" t="str">
            <v>03613</v>
          </cell>
          <cell r="B675" t="str">
            <v>同仁堂国药</v>
          </cell>
          <cell r="C675">
            <v>-0.47</v>
          </cell>
          <cell r="D675">
            <v>8.51</v>
          </cell>
        </row>
        <row r="676">
          <cell r="A676" t="str">
            <v>03618</v>
          </cell>
          <cell r="B676" t="str">
            <v>重庆农村商业银行</v>
          </cell>
          <cell r="C676">
            <v>0.33</v>
          </cell>
          <cell r="D676">
            <v>6.16</v>
          </cell>
        </row>
        <row r="677">
          <cell r="A677" t="str">
            <v>03633</v>
          </cell>
          <cell r="B677" t="str">
            <v>中裕能源</v>
          </cell>
          <cell r="C677">
            <v>1.08</v>
          </cell>
          <cell r="D677">
            <v>2.8</v>
          </cell>
        </row>
        <row r="678">
          <cell r="A678" t="str">
            <v>03650</v>
          </cell>
          <cell r="B678" t="str">
            <v>KEEP</v>
          </cell>
          <cell r="C678">
            <v>4.87</v>
          </cell>
          <cell r="D678">
            <v>4.09</v>
          </cell>
        </row>
        <row r="679">
          <cell r="A679" t="str">
            <v>03668</v>
          </cell>
          <cell r="B679" t="str">
            <v>兖煤澳大利亚</v>
          </cell>
          <cell r="C679">
            <v>4.2300000000000004</v>
          </cell>
          <cell r="D679">
            <v>25.64</v>
          </cell>
        </row>
        <row r="680">
          <cell r="A680" t="str">
            <v>03669</v>
          </cell>
          <cell r="B680" t="str">
            <v>永达汽车</v>
          </cell>
          <cell r="C680">
            <v>3.68</v>
          </cell>
          <cell r="D680">
            <v>1.69</v>
          </cell>
        </row>
        <row r="681">
          <cell r="A681" t="str">
            <v>03677</v>
          </cell>
          <cell r="B681" t="str">
            <v>正力新能</v>
          </cell>
          <cell r="C681">
            <v>1.46</v>
          </cell>
          <cell r="D681">
            <v>8.34</v>
          </cell>
        </row>
        <row r="682">
          <cell r="A682" t="str">
            <v>03678</v>
          </cell>
          <cell r="B682" t="str">
            <v>弘业期货</v>
          </cell>
          <cell r="C682">
            <v>2.74</v>
          </cell>
          <cell r="D682">
            <v>3.38</v>
          </cell>
        </row>
        <row r="683">
          <cell r="A683" t="str">
            <v>03690</v>
          </cell>
          <cell r="B683" t="str">
            <v>美团－Ｗ</v>
          </cell>
          <cell r="C683">
            <v>1.28</v>
          </cell>
          <cell r="D683">
            <v>102.7</v>
          </cell>
        </row>
        <row r="684">
          <cell r="A684" t="str">
            <v>03692</v>
          </cell>
          <cell r="B684" t="str">
            <v>翰森制药</v>
          </cell>
          <cell r="C684">
            <v>-1.18</v>
          </cell>
          <cell r="D684">
            <v>38.5</v>
          </cell>
        </row>
        <row r="685">
          <cell r="A685" t="str">
            <v>03698</v>
          </cell>
          <cell r="B685" t="str">
            <v>徽商银行</v>
          </cell>
          <cell r="C685">
            <v>-0.31</v>
          </cell>
          <cell r="D685">
            <v>3.19</v>
          </cell>
        </row>
        <row r="686">
          <cell r="A686" t="str">
            <v>03709</v>
          </cell>
          <cell r="B686" t="str">
            <v>赢家时尚</v>
          </cell>
          <cell r="C686">
            <v>1.1399999999999999</v>
          </cell>
          <cell r="D686">
            <v>7.96</v>
          </cell>
        </row>
        <row r="687">
          <cell r="A687" t="str">
            <v>03738</v>
          </cell>
          <cell r="B687" t="str">
            <v>阜博集团</v>
          </cell>
          <cell r="C687">
            <v>0.72</v>
          </cell>
          <cell r="D687">
            <v>4.21</v>
          </cell>
        </row>
        <row r="688">
          <cell r="A688" t="str">
            <v>03750</v>
          </cell>
          <cell r="B688" t="str">
            <v>宁德时代</v>
          </cell>
          <cell r="C688">
            <v>2.23</v>
          </cell>
          <cell r="D688">
            <v>505</v>
          </cell>
        </row>
        <row r="689">
          <cell r="A689" t="str">
            <v>03759</v>
          </cell>
          <cell r="B689" t="str">
            <v>康龙化成</v>
          </cell>
          <cell r="C689">
            <v>4.13</v>
          </cell>
          <cell r="D689">
            <v>22.2</v>
          </cell>
        </row>
        <row r="690">
          <cell r="A690" t="str">
            <v>03788</v>
          </cell>
          <cell r="B690" t="str">
            <v>中国罕王</v>
          </cell>
          <cell r="C690">
            <v>-1.1299999999999999</v>
          </cell>
          <cell r="D690">
            <v>3.49</v>
          </cell>
        </row>
        <row r="691">
          <cell r="A691" t="str">
            <v>03800</v>
          </cell>
          <cell r="B691" t="str">
            <v>协鑫科技</v>
          </cell>
          <cell r="C691">
            <v>0</v>
          </cell>
          <cell r="D691">
            <v>1.0900000000000001</v>
          </cell>
        </row>
        <row r="692">
          <cell r="A692" t="str">
            <v>03808</v>
          </cell>
          <cell r="B692" t="str">
            <v>中国重汽</v>
          </cell>
          <cell r="C692">
            <v>-6.33</v>
          </cell>
          <cell r="D692">
            <v>27.24</v>
          </cell>
        </row>
        <row r="693">
          <cell r="A693" t="str">
            <v>03813</v>
          </cell>
          <cell r="B693" t="str">
            <v>宝胜国际</v>
          </cell>
          <cell r="C693">
            <v>0</v>
          </cell>
          <cell r="D693">
            <v>0.46500000000000002</v>
          </cell>
        </row>
        <row r="694">
          <cell r="A694" t="str">
            <v>03818</v>
          </cell>
          <cell r="B694" t="str">
            <v>中国动向</v>
          </cell>
          <cell r="C694">
            <v>0</v>
          </cell>
          <cell r="D694">
            <v>0.47</v>
          </cell>
        </row>
        <row r="695">
          <cell r="A695" t="str">
            <v>03836</v>
          </cell>
          <cell r="B695" t="str">
            <v>和谐汽车</v>
          </cell>
          <cell r="C695">
            <v>-1.9</v>
          </cell>
          <cell r="D695">
            <v>1.03</v>
          </cell>
        </row>
        <row r="696">
          <cell r="A696" t="str">
            <v>03866</v>
          </cell>
          <cell r="B696" t="str">
            <v>青岛银行</v>
          </cell>
          <cell r="C696">
            <v>0.26</v>
          </cell>
          <cell r="D696">
            <v>3.91</v>
          </cell>
        </row>
        <row r="697">
          <cell r="A697" t="str">
            <v>03868</v>
          </cell>
          <cell r="B697" t="str">
            <v>信义能源</v>
          </cell>
          <cell r="C697">
            <v>3.54</v>
          </cell>
          <cell r="D697">
            <v>1.17</v>
          </cell>
        </row>
        <row r="698">
          <cell r="A698" t="str">
            <v>03877</v>
          </cell>
          <cell r="B698" t="str">
            <v>中国船舶租赁</v>
          </cell>
          <cell r="C698">
            <v>0.49</v>
          </cell>
          <cell r="D698">
            <v>2.0499999999999998</v>
          </cell>
        </row>
        <row r="699">
          <cell r="A699" t="str">
            <v>03883</v>
          </cell>
          <cell r="B699" t="str">
            <v>中国奥园</v>
          </cell>
          <cell r="C699">
            <v>1.19</v>
          </cell>
          <cell r="D699">
            <v>8.5000000000000006E-2</v>
          </cell>
        </row>
        <row r="700">
          <cell r="A700" t="str">
            <v>03886</v>
          </cell>
          <cell r="B700" t="str">
            <v>康健国际医疗</v>
          </cell>
          <cell r="C700">
            <v>0</v>
          </cell>
          <cell r="D700">
            <v>0.25</v>
          </cell>
        </row>
        <row r="701">
          <cell r="A701" t="str">
            <v>03888</v>
          </cell>
          <cell r="B701" t="str">
            <v>金山软件</v>
          </cell>
          <cell r="C701">
            <v>-0.42</v>
          </cell>
          <cell r="D701">
            <v>28.14</v>
          </cell>
        </row>
        <row r="702">
          <cell r="A702" t="str">
            <v>03896</v>
          </cell>
          <cell r="B702" t="str">
            <v>金山云</v>
          </cell>
          <cell r="C702">
            <v>2.4700000000000002</v>
          </cell>
          <cell r="D702">
            <v>5.8</v>
          </cell>
        </row>
        <row r="703">
          <cell r="A703" t="str">
            <v>03898</v>
          </cell>
          <cell r="B703" t="str">
            <v>时代电气</v>
          </cell>
          <cell r="C703">
            <v>2.0099999999999998</v>
          </cell>
          <cell r="D703">
            <v>38.58</v>
          </cell>
        </row>
        <row r="704">
          <cell r="A704" t="str">
            <v>03899</v>
          </cell>
          <cell r="B704" t="str">
            <v>中集安瑞科</v>
          </cell>
          <cell r="C704">
            <v>0.24</v>
          </cell>
          <cell r="D704">
            <v>8.24</v>
          </cell>
        </row>
        <row r="705">
          <cell r="A705" t="str">
            <v>03900</v>
          </cell>
          <cell r="B705" t="str">
            <v>绿城中国</v>
          </cell>
          <cell r="C705">
            <v>0</v>
          </cell>
          <cell r="D705">
            <v>8.3800000000000008</v>
          </cell>
        </row>
        <row r="706">
          <cell r="A706" t="str">
            <v>03908</v>
          </cell>
          <cell r="B706" t="str">
            <v>中金公司</v>
          </cell>
          <cell r="C706">
            <v>4.63</v>
          </cell>
          <cell r="D706">
            <v>20.34</v>
          </cell>
        </row>
        <row r="707">
          <cell r="A707" t="str">
            <v>03913</v>
          </cell>
          <cell r="B707" t="str">
            <v>合景悠活</v>
          </cell>
          <cell r="C707">
            <v>3.85</v>
          </cell>
          <cell r="D707">
            <v>0.216</v>
          </cell>
        </row>
        <row r="708">
          <cell r="A708" t="str">
            <v>03918</v>
          </cell>
          <cell r="B708" t="str">
            <v>金界控股</v>
          </cell>
          <cell r="C708">
            <v>1.5</v>
          </cell>
          <cell r="D708">
            <v>4.7300000000000004</v>
          </cell>
        </row>
        <row r="709">
          <cell r="A709" t="str">
            <v>03931</v>
          </cell>
          <cell r="B709" t="str">
            <v>中创新航</v>
          </cell>
          <cell r="C709">
            <v>2.29</v>
          </cell>
          <cell r="D709">
            <v>25.86</v>
          </cell>
        </row>
        <row r="710">
          <cell r="A710" t="str">
            <v>03933</v>
          </cell>
          <cell r="B710" t="str">
            <v>联邦制药</v>
          </cell>
          <cell r="C710">
            <v>2.72</v>
          </cell>
          <cell r="D710">
            <v>12.45</v>
          </cell>
        </row>
        <row r="711">
          <cell r="A711" t="str">
            <v>03939</v>
          </cell>
          <cell r="B711" t="str">
            <v>万国黄金集团－新</v>
          </cell>
          <cell r="C711">
            <v>-1.23</v>
          </cell>
          <cell r="D711">
            <v>7.21</v>
          </cell>
        </row>
        <row r="712">
          <cell r="A712" t="str">
            <v>03958</v>
          </cell>
          <cell r="B712" t="str">
            <v>东方证券</v>
          </cell>
          <cell r="C712">
            <v>0.56000000000000005</v>
          </cell>
          <cell r="D712">
            <v>7.12</v>
          </cell>
        </row>
        <row r="713">
          <cell r="A713" t="str">
            <v>03968</v>
          </cell>
          <cell r="B713" t="str">
            <v>招商银行</v>
          </cell>
          <cell r="C713">
            <v>0.89</v>
          </cell>
          <cell r="D713">
            <v>51.05</v>
          </cell>
        </row>
        <row r="714">
          <cell r="A714" t="str">
            <v>03969</v>
          </cell>
          <cell r="B714" t="str">
            <v>中国通号</v>
          </cell>
          <cell r="C714">
            <v>0.57999999999999996</v>
          </cell>
          <cell r="D714">
            <v>3.44</v>
          </cell>
        </row>
        <row r="715">
          <cell r="A715" t="str">
            <v>03988</v>
          </cell>
          <cell r="B715" t="str">
            <v>中国银行</v>
          </cell>
          <cell r="C715">
            <v>0.91</v>
          </cell>
          <cell r="D715">
            <v>4.42</v>
          </cell>
        </row>
        <row r="716">
          <cell r="A716" t="str">
            <v>03990</v>
          </cell>
          <cell r="B716" t="str">
            <v>美的置业</v>
          </cell>
          <cell r="C716">
            <v>0.24</v>
          </cell>
          <cell r="D716">
            <v>4.13</v>
          </cell>
        </row>
        <row r="717">
          <cell r="A717" t="str">
            <v>03993</v>
          </cell>
          <cell r="B717" t="str">
            <v>洛阳钼业</v>
          </cell>
          <cell r="C717">
            <v>1.24</v>
          </cell>
          <cell r="D717">
            <v>18.77</v>
          </cell>
        </row>
        <row r="718">
          <cell r="A718" t="str">
            <v>03996</v>
          </cell>
          <cell r="B718" t="str">
            <v>中国能源建设</v>
          </cell>
          <cell r="C718">
            <v>0.93</v>
          </cell>
          <cell r="D718">
            <v>1.08</v>
          </cell>
        </row>
        <row r="719">
          <cell r="A719" t="str">
            <v>03998</v>
          </cell>
          <cell r="B719" t="str">
            <v>波司登</v>
          </cell>
          <cell r="C719">
            <v>-1.29</v>
          </cell>
          <cell r="D719">
            <v>4.5999999999999996</v>
          </cell>
        </row>
        <row r="720">
          <cell r="A720" t="str">
            <v>06030</v>
          </cell>
          <cell r="B720" t="str">
            <v>中信证券</v>
          </cell>
          <cell r="C720">
            <v>0.72</v>
          </cell>
          <cell r="D720">
            <v>28.12</v>
          </cell>
        </row>
        <row r="721">
          <cell r="A721" t="str">
            <v>06031</v>
          </cell>
          <cell r="B721" t="str">
            <v>三一重工</v>
          </cell>
          <cell r="C721">
            <v>0.75</v>
          </cell>
          <cell r="D721">
            <v>21.58</v>
          </cell>
        </row>
        <row r="722">
          <cell r="A722" t="str">
            <v>06049</v>
          </cell>
          <cell r="B722" t="str">
            <v>保利物业</v>
          </cell>
          <cell r="C722">
            <v>-0.36</v>
          </cell>
          <cell r="D722">
            <v>33.54</v>
          </cell>
        </row>
        <row r="723">
          <cell r="A723" t="str">
            <v>06055</v>
          </cell>
          <cell r="B723" t="str">
            <v>中烟香港</v>
          </cell>
          <cell r="C723">
            <v>6.68</v>
          </cell>
          <cell r="D723">
            <v>34.479999999999997</v>
          </cell>
        </row>
        <row r="724">
          <cell r="A724" t="str">
            <v>06060</v>
          </cell>
          <cell r="B724" t="str">
            <v>众安在线</v>
          </cell>
          <cell r="C724">
            <v>1.58</v>
          </cell>
          <cell r="D724">
            <v>15.39</v>
          </cell>
        </row>
        <row r="725">
          <cell r="A725" t="str">
            <v>06066</v>
          </cell>
          <cell r="B725" t="str">
            <v>中信建投证券</v>
          </cell>
          <cell r="C725">
            <v>1.79</v>
          </cell>
          <cell r="D725">
            <v>13.1</v>
          </cell>
        </row>
        <row r="726">
          <cell r="A726" t="str">
            <v>06068</v>
          </cell>
          <cell r="B726" t="str">
            <v>光正教育</v>
          </cell>
          <cell r="C726">
            <v>0</v>
          </cell>
          <cell r="D726">
            <v>8.7999999999999995E-2</v>
          </cell>
        </row>
        <row r="727">
          <cell r="A727" t="str">
            <v>06069</v>
          </cell>
          <cell r="B727" t="str">
            <v>盛业</v>
          </cell>
          <cell r="C727">
            <v>1.72</v>
          </cell>
          <cell r="D727">
            <v>11.23</v>
          </cell>
        </row>
        <row r="728">
          <cell r="A728" t="str">
            <v>06078</v>
          </cell>
          <cell r="B728" t="str">
            <v>海吉亚医疗</v>
          </cell>
          <cell r="C728">
            <v>1.74</v>
          </cell>
          <cell r="D728">
            <v>12.85</v>
          </cell>
        </row>
        <row r="729">
          <cell r="A729" t="str">
            <v>06086</v>
          </cell>
          <cell r="B729" t="str">
            <v>方舟健客</v>
          </cell>
          <cell r="C729">
            <v>-1.1499999999999999</v>
          </cell>
          <cell r="D729">
            <v>2.58</v>
          </cell>
        </row>
        <row r="730">
          <cell r="A730" t="str">
            <v>06088</v>
          </cell>
          <cell r="B730" t="str">
            <v>FIT HON TENG</v>
          </cell>
          <cell r="C730">
            <v>0.37</v>
          </cell>
          <cell r="D730">
            <v>5.4</v>
          </cell>
        </row>
        <row r="731">
          <cell r="A731" t="str">
            <v>06098</v>
          </cell>
          <cell r="B731" t="str">
            <v>碧桂园服务</v>
          </cell>
          <cell r="C731">
            <v>-1.89</v>
          </cell>
          <cell r="D731">
            <v>6.23</v>
          </cell>
        </row>
        <row r="732">
          <cell r="A732" t="str">
            <v>06099</v>
          </cell>
          <cell r="B732" t="str">
            <v>招商证券</v>
          </cell>
          <cell r="C732">
            <v>2.2000000000000002</v>
          </cell>
          <cell r="D732">
            <v>14.37</v>
          </cell>
        </row>
        <row r="733">
          <cell r="A733" t="str">
            <v>06100</v>
          </cell>
          <cell r="B733" t="str">
            <v>同道猎聘</v>
          </cell>
          <cell r="C733">
            <v>2.5299999999999998</v>
          </cell>
          <cell r="D733">
            <v>4.05</v>
          </cell>
        </row>
        <row r="734">
          <cell r="A734" t="str">
            <v>06110</v>
          </cell>
          <cell r="B734" t="str">
            <v>滔搏</v>
          </cell>
          <cell r="C734">
            <v>-0.32</v>
          </cell>
          <cell r="D734">
            <v>3.14</v>
          </cell>
        </row>
        <row r="735">
          <cell r="A735" t="str">
            <v>06127</v>
          </cell>
          <cell r="B735" t="str">
            <v>昭衍新药</v>
          </cell>
          <cell r="C735">
            <v>-2.41</v>
          </cell>
          <cell r="D735">
            <v>21.88</v>
          </cell>
        </row>
        <row r="736">
          <cell r="A736" t="str">
            <v>06158</v>
          </cell>
          <cell r="B736" t="str">
            <v>正荣地产</v>
          </cell>
          <cell r="C736">
            <v>3.23</v>
          </cell>
          <cell r="D736">
            <v>3.2000000000000001E-2</v>
          </cell>
        </row>
        <row r="737">
          <cell r="A737" t="str">
            <v>06160</v>
          </cell>
          <cell r="B737" t="str">
            <v>百济神州</v>
          </cell>
          <cell r="C737">
            <v>0.43</v>
          </cell>
          <cell r="D737">
            <v>185.1</v>
          </cell>
        </row>
        <row r="738">
          <cell r="A738" t="str">
            <v>06166</v>
          </cell>
          <cell r="B738" t="str">
            <v>剑桥科技</v>
          </cell>
          <cell r="C738">
            <v>-1.87</v>
          </cell>
          <cell r="D738">
            <v>81.150000000000006</v>
          </cell>
        </row>
        <row r="739">
          <cell r="A739" t="str">
            <v>06168</v>
          </cell>
          <cell r="B739" t="str">
            <v>周六福</v>
          </cell>
          <cell r="C739">
            <v>-5.52</v>
          </cell>
          <cell r="D739">
            <v>36.619999999999997</v>
          </cell>
        </row>
        <row r="740">
          <cell r="A740" t="str">
            <v>06169</v>
          </cell>
          <cell r="B740" t="str">
            <v>宇华教育</v>
          </cell>
          <cell r="C740">
            <v>1.92</v>
          </cell>
          <cell r="D740">
            <v>0.53</v>
          </cell>
        </row>
        <row r="741">
          <cell r="A741" t="str">
            <v>06178</v>
          </cell>
          <cell r="B741" t="str">
            <v>光大证券</v>
          </cell>
          <cell r="C741">
            <v>0.22</v>
          </cell>
          <cell r="D741">
            <v>9.1300000000000008</v>
          </cell>
        </row>
        <row r="742">
          <cell r="A742" t="str">
            <v>06181</v>
          </cell>
          <cell r="B742" t="str">
            <v>老铺黄金</v>
          </cell>
          <cell r="C742">
            <v>-1.72</v>
          </cell>
          <cell r="D742">
            <v>658</v>
          </cell>
        </row>
        <row r="743">
          <cell r="A743" t="str">
            <v>06185</v>
          </cell>
          <cell r="B743" t="str">
            <v>康希诺生物</v>
          </cell>
          <cell r="C743">
            <v>-0.65</v>
          </cell>
          <cell r="D743">
            <v>36.840000000000003</v>
          </cell>
        </row>
        <row r="744">
          <cell r="A744" t="str">
            <v>06186</v>
          </cell>
          <cell r="B744" t="str">
            <v>中国飞鹤</v>
          </cell>
          <cell r="C744">
            <v>2.46</v>
          </cell>
          <cell r="D744">
            <v>4.16</v>
          </cell>
        </row>
        <row r="745">
          <cell r="A745" t="str">
            <v>06196</v>
          </cell>
          <cell r="B745" t="str">
            <v>郑州银行</v>
          </cell>
          <cell r="C745">
            <v>0.85</v>
          </cell>
          <cell r="D745">
            <v>1.18</v>
          </cell>
        </row>
        <row r="746">
          <cell r="A746" t="str">
            <v>06198</v>
          </cell>
          <cell r="B746" t="str">
            <v>青岛港</v>
          </cell>
          <cell r="C746">
            <v>1.41</v>
          </cell>
          <cell r="D746">
            <v>7.17</v>
          </cell>
        </row>
        <row r="747">
          <cell r="A747" t="str">
            <v>06601</v>
          </cell>
          <cell r="B747" t="str">
            <v>朝云集团</v>
          </cell>
          <cell r="C747">
            <v>0.46</v>
          </cell>
          <cell r="D747">
            <v>2.2000000000000002</v>
          </cell>
        </row>
        <row r="748">
          <cell r="A748" t="str">
            <v>06603</v>
          </cell>
          <cell r="B748" t="str">
            <v>IFBH</v>
          </cell>
          <cell r="C748">
            <v>0.96</v>
          </cell>
          <cell r="D748">
            <v>14.71</v>
          </cell>
        </row>
        <row r="749">
          <cell r="A749" t="str">
            <v>06613</v>
          </cell>
          <cell r="B749" t="str">
            <v>蓝思科技</v>
          </cell>
          <cell r="C749">
            <v>2.38</v>
          </cell>
          <cell r="D749">
            <v>25.84</v>
          </cell>
        </row>
        <row r="750">
          <cell r="A750" t="str">
            <v>06616</v>
          </cell>
          <cell r="B750" t="str">
            <v>环球新材国际</v>
          </cell>
          <cell r="C750">
            <v>3.05</v>
          </cell>
          <cell r="D750">
            <v>9.7899999999999991</v>
          </cell>
        </row>
        <row r="751">
          <cell r="A751" t="str">
            <v>06618</v>
          </cell>
          <cell r="B751" t="str">
            <v>京东健康</v>
          </cell>
          <cell r="C751">
            <v>2.13</v>
          </cell>
          <cell r="D751">
            <v>57.5</v>
          </cell>
        </row>
        <row r="752">
          <cell r="A752" t="str">
            <v>06639</v>
          </cell>
          <cell r="B752" t="str">
            <v>瑞尔集团</v>
          </cell>
          <cell r="C752">
            <v>0</v>
          </cell>
          <cell r="D752">
            <v>1.83</v>
          </cell>
        </row>
        <row r="753">
          <cell r="A753" t="str">
            <v>06655</v>
          </cell>
          <cell r="B753" t="str">
            <v>华新建材</v>
          </cell>
          <cell r="C753">
            <v>0.69</v>
          </cell>
          <cell r="D753">
            <v>17.45</v>
          </cell>
        </row>
        <row r="754">
          <cell r="A754" t="str">
            <v>06660</v>
          </cell>
          <cell r="B754" t="str">
            <v>艾美疫苗</v>
          </cell>
          <cell r="C754">
            <v>0.28999999999999998</v>
          </cell>
          <cell r="D754">
            <v>3.44</v>
          </cell>
        </row>
        <row r="755">
          <cell r="A755" t="str">
            <v>06666</v>
          </cell>
          <cell r="B755" t="str">
            <v>恒大物业</v>
          </cell>
          <cell r="C755">
            <v>3.51</v>
          </cell>
          <cell r="D755">
            <v>1.18</v>
          </cell>
        </row>
        <row r="756">
          <cell r="A756" t="str">
            <v>06680</v>
          </cell>
          <cell r="B756" t="str">
            <v>金力永磁</v>
          </cell>
          <cell r="C756">
            <v>0.99</v>
          </cell>
          <cell r="D756">
            <v>18.399999999999999</v>
          </cell>
        </row>
        <row r="757">
          <cell r="A757" t="str">
            <v>06681</v>
          </cell>
          <cell r="B757" t="str">
            <v>脑动极光－Ｂ</v>
          </cell>
          <cell r="C757">
            <v>1.38</v>
          </cell>
          <cell r="D757">
            <v>5.89</v>
          </cell>
        </row>
        <row r="758">
          <cell r="A758" t="str">
            <v>06682</v>
          </cell>
          <cell r="B758" t="str">
            <v>第四范式</v>
          </cell>
          <cell r="C758">
            <v>1.28</v>
          </cell>
          <cell r="D758">
            <v>42.74</v>
          </cell>
        </row>
        <row r="759">
          <cell r="A759" t="str">
            <v>06683</v>
          </cell>
          <cell r="B759" t="str">
            <v>巨星传奇</v>
          </cell>
          <cell r="C759">
            <v>4.0599999999999996</v>
          </cell>
          <cell r="D759">
            <v>5.9</v>
          </cell>
        </row>
        <row r="760">
          <cell r="A760" t="str">
            <v>06689</v>
          </cell>
          <cell r="B760" t="str">
            <v>洪九果品</v>
          </cell>
          <cell r="C760">
            <v>0</v>
          </cell>
          <cell r="D760">
            <v>1.74</v>
          </cell>
        </row>
        <row r="761">
          <cell r="A761" t="str">
            <v>06690</v>
          </cell>
          <cell r="B761" t="str">
            <v>海尔智家</v>
          </cell>
          <cell r="C761">
            <v>-0.68</v>
          </cell>
          <cell r="D761">
            <v>26.26</v>
          </cell>
        </row>
        <row r="762">
          <cell r="A762" t="str">
            <v>06693</v>
          </cell>
          <cell r="B762" t="str">
            <v>赤峰黄金</v>
          </cell>
          <cell r="C762">
            <v>-1.1100000000000001</v>
          </cell>
          <cell r="D762">
            <v>30.42</v>
          </cell>
        </row>
        <row r="763">
          <cell r="A763" t="str">
            <v>06698</v>
          </cell>
          <cell r="B763" t="str">
            <v>星空华文</v>
          </cell>
          <cell r="C763">
            <v>0</v>
          </cell>
          <cell r="D763">
            <v>1.08</v>
          </cell>
        </row>
        <row r="764">
          <cell r="A764" t="str">
            <v>06699</v>
          </cell>
          <cell r="B764" t="str">
            <v>时代天使</v>
          </cell>
          <cell r="C764">
            <v>0.56999999999999995</v>
          </cell>
          <cell r="D764">
            <v>62.25</v>
          </cell>
        </row>
        <row r="765">
          <cell r="A765" t="str">
            <v>06806</v>
          </cell>
          <cell r="B765" t="str">
            <v>申万宏源</v>
          </cell>
          <cell r="C765">
            <v>0.32</v>
          </cell>
          <cell r="D765">
            <v>3.13</v>
          </cell>
        </row>
        <row r="766">
          <cell r="A766" t="str">
            <v>06808</v>
          </cell>
          <cell r="B766" t="str">
            <v>高鑫零售</v>
          </cell>
          <cell r="C766">
            <v>0.56000000000000005</v>
          </cell>
          <cell r="D766">
            <v>1.79</v>
          </cell>
        </row>
        <row r="767">
          <cell r="A767" t="str">
            <v>06818</v>
          </cell>
          <cell r="B767" t="str">
            <v>中国光大银行</v>
          </cell>
          <cell r="C767">
            <v>0</v>
          </cell>
          <cell r="D767">
            <v>3.71</v>
          </cell>
        </row>
        <row r="768">
          <cell r="A768" t="str">
            <v>06821</v>
          </cell>
          <cell r="B768" t="str">
            <v>凯莱英</v>
          </cell>
          <cell r="C768">
            <v>10.42</v>
          </cell>
          <cell r="D768">
            <v>80</v>
          </cell>
        </row>
        <row r="769">
          <cell r="A769" t="str">
            <v>06826</v>
          </cell>
          <cell r="B769" t="str">
            <v>昊海生物科技</v>
          </cell>
          <cell r="C769">
            <v>0.55000000000000004</v>
          </cell>
          <cell r="D769">
            <v>25.68</v>
          </cell>
        </row>
        <row r="770">
          <cell r="A770" t="str">
            <v>06828</v>
          </cell>
          <cell r="B770" t="str">
            <v>北京燃气蓝天</v>
          </cell>
          <cell r="C770">
            <v>0</v>
          </cell>
          <cell r="D770">
            <v>3.4000000000000002E-2</v>
          </cell>
        </row>
        <row r="771">
          <cell r="A771" t="str">
            <v>06855</v>
          </cell>
          <cell r="B771" t="str">
            <v>亚盛医药－Ｂ</v>
          </cell>
          <cell r="C771">
            <v>0.54</v>
          </cell>
          <cell r="D771">
            <v>56.35</v>
          </cell>
        </row>
        <row r="772">
          <cell r="A772" t="str">
            <v>06862</v>
          </cell>
          <cell r="B772" t="str">
            <v>海底捞</v>
          </cell>
          <cell r="C772">
            <v>1.23</v>
          </cell>
          <cell r="D772">
            <v>14.77</v>
          </cell>
        </row>
        <row r="773">
          <cell r="A773" t="str">
            <v>06865</v>
          </cell>
          <cell r="B773" t="str">
            <v>福莱特玻璃</v>
          </cell>
          <cell r="C773">
            <v>1.23</v>
          </cell>
          <cell r="D773">
            <v>9.84</v>
          </cell>
        </row>
        <row r="774">
          <cell r="A774" t="str">
            <v>06869</v>
          </cell>
          <cell r="B774" t="str">
            <v>长飞光纤光缆</v>
          </cell>
          <cell r="C774">
            <v>12.01</v>
          </cell>
          <cell r="D774">
            <v>51.75</v>
          </cell>
        </row>
        <row r="775">
          <cell r="A775" t="str">
            <v>06878</v>
          </cell>
          <cell r="B775" t="str">
            <v>鼎丰集团汽车</v>
          </cell>
          <cell r="C775">
            <v>0</v>
          </cell>
          <cell r="D775">
            <v>3.6999999999999998E-2</v>
          </cell>
        </row>
        <row r="776">
          <cell r="A776" t="str">
            <v>06881</v>
          </cell>
          <cell r="B776" t="str">
            <v>中国银河</v>
          </cell>
          <cell r="C776">
            <v>0.57999999999999996</v>
          </cell>
          <cell r="D776">
            <v>10.36</v>
          </cell>
        </row>
        <row r="777">
          <cell r="A777" t="str">
            <v>06886</v>
          </cell>
          <cell r="B777" t="str">
            <v>HTSC</v>
          </cell>
          <cell r="C777">
            <v>0.83</v>
          </cell>
          <cell r="D777">
            <v>19.399999999999999</v>
          </cell>
        </row>
        <row r="778">
          <cell r="A778" t="str">
            <v>06887</v>
          </cell>
          <cell r="B778" t="str">
            <v>东阳光药</v>
          </cell>
          <cell r="C778">
            <v>0.91</v>
          </cell>
          <cell r="D778">
            <v>44.56</v>
          </cell>
        </row>
        <row r="779">
          <cell r="A779" t="str">
            <v>06929</v>
          </cell>
          <cell r="B779" t="str">
            <v>业聚医疗</v>
          </cell>
          <cell r="C779">
            <v>-2.17</v>
          </cell>
          <cell r="D779">
            <v>3.61</v>
          </cell>
        </row>
        <row r="780">
          <cell r="A780" t="str">
            <v>06936</v>
          </cell>
          <cell r="B780" t="str">
            <v>顺丰控股</v>
          </cell>
          <cell r="C780">
            <v>1.04</v>
          </cell>
          <cell r="D780">
            <v>34.96</v>
          </cell>
        </row>
        <row r="781">
          <cell r="A781" t="str">
            <v>06955</v>
          </cell>
          <cell r="B781" t="str">
            <v>博安生物</v>
          </cell>
          <cell r="C781">
            <v>3.1</v>
          </cell>
          <cell r="D781">
            <v>8.98</v>
          </cell>
        </row>
        <row r="782">
          <cell r="A782" t="str">
            <v>06963</v>
          </cell>
          <cell r="B782" t="str">
            <v>阳光保险</v>
          </cell>
          <cell r="C782">
            <v>2.33</v>
          </cell>
          <cell r="D782">
            <v>3.96</v>
          </cell>
        </row>
        <row r="783">
          <cell r="A783" t="str">
            <v>06968</v>
          </cell>
          <cell r="B783" t="str">
            <v>港龙中国地产</v>
          </cell>
          <cell r="C783">
            <v>1.35</v>
          </cell>
          <cell r="D783">
            <v>7.4999999999999997E-2</v>
          </cell>
        </row>
        <row r="784">
          <cell r="A784" t="str">
            <v>06969</v>
          </cell>
          <cell r="B784" t="str">
            <v>思摩尔国际</v>
          </cell>
          <cell r="C784">
            <v>3.39</v>
          </cell>
          <cell r="D784">
            <v>12.2</v>
          </cell>
        </row>
        <row r="785">
          <cell r="A785" t="str">
            <v>06978</v>
          </cell>
          <cell r="B785" t="str">
            <v>永泰生物－Ｂ</v>
          </cell>
          <cell r="C785">
            <v>3.97</v>
          </cell>
          <cell r="D785">
            <v>2.88</v>
          </cell>
        </row>
        <row r="786">
          <cell r="A786" t="str">
            <v>06979</v>
          </cell>
          <cell r="B786" t="str">
            <v>珍酒李渡</v>
          </cell>
          <cell r="C786">
            <v>1.65</v>
          </cell>
          <cell r="D786">
            <v>8</v>
          </cell>
        </row>
        <row r="787">
          <cell r="A787" t="str">
            <v>06988</v>
          </cell>
          <cell r="B787" t="str">
            <v>乐享集团</v>
          </cell>
          <cell r="C787">
            <v>5.45</v>
          </cell>
          <cell r="D787">
            <v>0.11600000000000001</v>
          </cell>
        </row>
        <row r="788">
          <cell r="A788" t="str">
            <v>06989</v>
          </cell>
          <cell r="B788" t="str">
            <v>卓越商企服务</v>
          </cell>
          <cell r="C788">
            <v>-3.49</v>
          </cell>
          <cell r="D788">
            <v>0.83</v>
          </cell>
        </row>
        <row r="789">
          <cell r="A789" t="str">
            <v>06990</v>
          </cell>
          <cell r="B789" t="str">
            <v>科伦博泰生物－Ｂ</v>
          </cell>
          <cell r="C789">
            <v>3.51</v>
          </cell>
          <cell r="D789">
            <v>419.2</v>
          </cell>
        </row>
        <row r="790">
          <cell r="A790" t="str">
            <v>06993</v>
          </cell>
          <cell r="B790" t="str">
            <v>蓝月亮集团</v>
          </cell>
          <cell r="C790">
            <v>-1.06</v>
          </cell>
          <cell r="D790">
            <v>2.81</v>
          </cell>
        </row>
        <row r="791">
          <cell r="A791" t="str">
            <v>06996</v>
          </cell>
          <cell r="B791" t="str">
            <v>德琪医药－Ｂ</v>
          </cell>
          <cell r="C791">
            <v>2.5299999999999998</v>
          </cell>
          <cell r="D791">
            <v>4.05</v>
          </cell>
        </row>
        <row r="792">
          <cell r="A792" t="str">
            <v>06998</v>
          </cell>
          <cell r="B792" t="str">
            <v>嘉和生物－Ｂ</v>
          </cell>
          <cell r="C792">
            <v>0.28999999999999998</v>
          </cell>
          <cell r="D792">
            <v>3.4</v>
          </cell>
        </row>
        <row r="793">
          <cell r="A793" t="str">
            <v>09606</v>
          </cell>
          <cell r="B793" t="str">
            <v>映恩生物－Ｂ</v>
          </cell>
          <cell r="C793">
            <v>9.2899999999999991</v>
          </cell>
          <cell r="D793">
            <v>336.6</v>
          </cell>
        </row>
        <row r="794">
          <cell r="A794" t="str">
            <v>09618</v>
          </cell>
          <cell r="B794" t="str">
            <v>京东集团－ＳＷ</v>
          </cell>
          <cell r="C794">
            <v>-0.8</v>
          </cell>
          <cell r="D794">
            <v>111.3</v>
          </cell>
        </row>
        <row r="795">
          <cell r="A795" t="str">
            <v>09626</v>
          </cell>
          <cell r="B795" t="str">
            <v>哔哩哔哩－Ｗ</v>
          </cell>
          <cell r="C795">
            <v>0.52</v>
          </cell>
          <cell r="D795">
            <v>192.8</v>
          </cell>
        </row>
        <row r="796">
          <cell r="A796" t="str">
            <v>09633</v>
          </cell>
          <cell r="B796" t="str">
            <v>农夫山泉</v>
          </cell>
          <cell r="C796">
            <v>3.76</v>
          </cell>
          <cell r="D796">
            <v>47.5</v>
          </cell>
        </row>
        <row r="797">
          <cell r="A797" t="str">
            <v>09636</v>
          </cell>
          <cell r="B797" t="str">
            <v>九方智投（一百）</v>
          </cell>
          <cell r="C797">
            <v>2.5499999999999998</v>
          </cell>
          <cell r="D797">
            <v>50.25</v>
          </cell>
        </row>
        <row r="798">
          <cell r="A798" t="str">
            <v>09658</v>
          </cell>
          <cell r="B798" t="str">
            <v>特海国际</v>
          </cell>
          <cell r="C798">
            <v>1.06</v>
          </cell>
          <cell r="D798">
            <v>13.32</v>
          </cell>
        </row>
        <row r="799">
          <cell r="A799" t="str">
            <v>09660</v>
          </cell>
          <cell r="B799" t="str">
            <v>地平线机器人－Ｗ</v>
          </cell>
          <cell r="C799">
            <v>7.04</v>
          </cell>
          <cell r="D799">
            <v>9.1199999999999992</v>
          </cell>
        </row>
        <row r="800">
          <cell r="A800" t="str">
            <v>09666</v>
          </cell>
          <cell r="B800" t="str">
            <v>金科服务</v>
          </cell>
          <cell r="C800">
            <v>-1.27</v>
          </cell>
          <cell r="D800">
            <v>7.8</v>
          </cell>
        </row>
        <row r="801">
          <cell r="A801" t="str">
            <v>09668</v>
          </cell>
          <cell r="B801" t="str">
            <v>渤海银行</v>
          </cell>
          <cell r="C801">
            <v>-2.13</v>
          </cell>
          <cell r="D801">
            <v>0.92</v>
          </cell>
        </row>
        <row r="802">
          <cell r="A802" t="str">
            <v>09669</v>
          </cell>
          <cell r="B802" t="str">
            <v>北森控股</v>
          </cell>
          <cell r="C802">
            <v>-0.14000000000000001</v>
          </cell>
          <cell r="D802">
            <v>7.34</v>
          </cell>
        </row>
        <row r="803">
          <cell r="A803" t="str">
            <v>09676</v>
          </cell>
          <cell r="B803" t="str">
            <v>十月稻田</v>
          </cell>
          <cell r="C803">
            <v>1.1100000000000001</v>
          </cell>
          <cell r="D803">
            <v>7.3</v>
          </cell>
        </row>
        <row r="804">
          <cell r="A804" t="str">
            <v>09678</v>
          </cell>
          <cell r="B804" t="str">
            <v>云知声</v>
          </cell>
          <cell r="C804">
            <v>2.4</v>
          </cell>
          <cell r="D804">
            <v>427.2</v>
          </cell>
        </row>
        <row r="805">
          <cell r="A805" t="str">
            <v>09688</v>
          </cell>
          <cell r="B805" t="str">
            <v>再鼎医药</v>
          </cell>
          <cell r="C805">
            <v>0.36</v>
          </cell>
          <cell r="D805">
            <v>13.85</v>
          </cell>
        </row>
        <row r="806">
          <cell r="A806" t="str">
            <v>09690</v>
          </cell>
          <cell r="B806" t="str">
            <v>途虎－Ｗ</v>
          </cell>
          <cell r="C806">
            <v>0.19</v>
          </cell>
          <cell r="D806">
            <v>15.97</v>
          </cell>
        </row>
        <row r="807">
          <cell r="A807" t="str">
            <v>09696</v>
          </cell>
          <cell r="B807" t="str">
            <v>天齐锂业</v>
          </cell>
          <cell r="C807">
            <v>1.72</v>
          </cell>
          <cell r="D807">
            <v>49.76</v>
          </cell>
        </row>
        <row r="808">
          <cell r="A808" t="str">
            <v>09699</v>
          </cell>
          <cell r="B808" t="str">
            <v>顺丰同城</v>
          </cell>
          <cell r="C808">
            <v>2.2799999999999998</v>
          </cell>
          <cell r="D808">
            <v>10.78</v>
          </cell>
        </row>
        <row r="809">
          <cell r="A809" t="str">
            <v>09857</v>
          </cell>
          <cell r="B809" t="str">
            <v>柠萌影视</v>
          </cell>
          <cell r="C809">
            <v>-0.27</v>
          </cell>
          <cell r="D809">
            <v>3.73</v>
          </cell>
        </row>
        <row r="810">
          <cell r="A810" t="str">
            <v>09858</v>
          </cell>
          <cell r="B810" t="str">
            <v>优然牧业</v>
          </cell>
          <cell r="C810">
            <v>0.22</v>
          </cell>
          <cell r="D810">
            <v>4.53</v>
          </cell>
        </row>
        <row r="811">
          <cell r="A811" t="str">
            <v>09860</v>
          </cell>
          <cell r="B811" t="str">
            <v>艾迪康控股</v>
          </cell>
          <cell r="C811">
            <v>1.96</v>
          </cell>
          <cell r="D811">
            <v>4.68</v>
          </cell>
        </row>
        <row r="812">
          <cell r="A812" t="str">
            <v>09863</v>
          </cell>
          <cell r="B812" t="str">
            <v>零跑汽车</v>
          </cell>
          <cell r="C812">
            <v>5.74</v>
          </cell>
          <cell r="D812">
            <v>50.5</v>
          </cell>
        </row>
        <row r="813">
          <cell r="A813" t="str">
            <v>09868</v>
          </cell>
          <cell r="B813" t="str">
            <v>小鹏汽车－Ｗ</v>
          </cell>
          <cell r="C813">
            <v>7.65</v>
          </cell>
          <cell r="D813">
            <v>76.650000000000006</v>
          </cell>
        </row>
        <row r="814">
          <cell r="A814" t="str">
            <v>09869</v>
          </cell>
          <cell r="B814" t="str">
            <v>海伦司</v>
          </cell>
          <cell r="C814">
            <v>3.19</v>
          </cell>
          <cell r="D814">
            <v>0.97</v>
          </cell>
        </row>
        <row r="815">
          <cell r="A815" t="str">
            <v>09877</v>
          </cell>
          <cell r="B815" t="str">
            <v>健世科技－Ｂ</v>
          </cell>
          <cell r="C815">
            <v>0.11</v>
          </cell>
          <cell r="D815">
            <v>8.8800000000000008</v>
          </cell>
        </row>
        <row r="816">
          <cell r="A816" t="str">
            <v>09878</v>
          </cell>
          <cell r="B816" t="str">
            <v>汇通达网络</v>
          </cell>
          <cell r="C816">
            <v>-2.08</v>
          </cell>
          <cell r="D816">
            <v>10.38</v>
          </cell>
        </row>
        <row r="817">
          <cell r="A817" t="str">
            <v>09880</v>
          </cell>
          <cell r="B817" t="str">
            <v>优必选</v>
          </cell>
          <cell r="C817">
            <v>4.68</v>
          </cell>
          <cell r="D817">
            <v>111.8</v>
          </cell>
        </row>
        <row r="818">
          <cell r="A818" t="str">
            <v>09885</v>
          </cell>
          <cell r="B818" t="str">
            <v>药师帮</v>
          </cell>
          <cell r="C818">
            <v>5.56</v>
          </cell>
          <cell r="D818">
            <v>5.89</v>
          </cell>
        </row>
        <row r="819">
          <cell r="A819" t="str">
            <v>09886</v>
          </cell>
          <cell r="B819" t="str">
            <v>叮当健康</v>
          </cell>
          <cell r="C819">
            <v>3.81</v>
          </cell>
          <cell r="D819">
            <v>1.0900000000000001</v>
          </cell>
        </row>
        <row r="820">
          <cell r="A820" t="str">
            <v>09890</v>
          </cell>
          <cell r="B820" t="str">
            <v>贪玩</v>
          </cell>
          <cell r="C820">
            <v>5.32</v>
          </cell>
          <cell r="D820">
            <v>18.03</v>
          </cell>
        </row>
        <row r="821">
          <cell r="A821" t="str">
            <v>09896</v>
          </cell>
          <cell r="B821" t="str">
            <v>名创优品</v>
          </cell>
          <cell r="C821">
            <v>1.58</v>
          </cell>
          <cell r="D821">
            <v>38.6</v>
          </cell>
        </row>
        <row r="822">
          <cell r="A822" t="str">
            <v>09899</v>
          </cell>
          <cell r="B822" t="str">
            <v>网易云音乐</v>
          </cell>
          <cell r="C822">
            <v>-1.61</v>
          </cell>
          <cell r="D822">
            <v>189</v>
          </cell>
        </row>
        <row r="823">
          <cell r="A823" t="str">
            <v>09909</v>
          </cell>
          <cell r="B823" t="str">
            <v>宝龙商业</v>
          </cell>
          <cell r="C823">
            <v>1.61</v>
          </cell>
          <cell r="D823">
            <v>2.5299999999999998</v>
          </cell>
        </row>
        <row r="824">
          <cell r="A824" t="str">
            <v>09922</v>
          </cell>
          <cell r="B824" t="str">
            <v>九毛九</v>
          </cell>
          <cell r="C824">
            <v>2.91</v>
          </cell>
          <cell r="D824">
            <v>1.77</v>
          </cell>
        </row>
        <row r="825">
          <cell r="A825" t="str">
            <v>09923</v>
          </cell>
          <cell r="B825" t="str">
            <v>移卡</v>
          </cell>
          <cell r="C825">
            <v>2.2799999999999998</v>
          </cell>
          <cell r="D825">
            <v>8.06</v>
          </cell>
        </row>
        <row r="826">
          <cell r="A826" t="str">
            <v>09926</v>
          </cell>
          <cell r="B826" t="str">
            <v>康方生物</v>
          </cell>
          <cell r="C826">
            <v>1.1200000000000001</v>
          </cell>
          <cell r="D826">
            <v>117.2</v>
          </cell>
        </row>
        <row r="827">
          <cell r="A827" t="str">
            <v>09927</v>
          </cell>
          <cell r="B827" t="str">
            <v>赛力斯</v>
          </cell>
          <cell r="C827">
            <v>3.05</v>
          </cell>
          <cell r="D827">
            <v>108.2</v>
          </cell>
        </row>
        <row r="828">
          <cell r="A828" t="str">
            <v>09928</v>
          </cell>
          <cell r="B828" t="str">
            <v>时代邻里</v>
          </cell>
          <cell r="C828">
            <v>0</v>
          </cell>
          <cell r="D828">
            <v>0.57999999999999996</v>
          </cell>
        </row>
        <row r="829">
          <cell r="A829" t="str">
            <v>09930</v>
          </cell>
          <cell r="B829" t="str">
            <v>宏信建发</v>
          </cell>
          <cell r="C829">
            <v>-1.72</v>
          </cell>
          <cell r="D829">
            <v>1.1399999999999999</v>
          </cell>
        </row>
        <row r="830">
          <cell r="A830" t="str">
            <v>09939</v>
          </cell>
          <cell r="B830" t="str">
            <v>开拓药业－Ｂ</v>
          </cell>
          <cell r="C830">
            <v>1.57</v>
          </cell>
          <cell r="D830">
            <v>1.94</v>
          </cell>
        </row>
        <row r="831">
          <cell r="A831" t="str">
            <v>09955</v>
          </cell>
          <cell r="B831" t="str">
            <v>智云健康</v>
          </cell>
          <cell r="C831">
            <v>0</v>
          </cell>
          <cell r="D831">
            <v>1</v>
          </cell>
        </row>
        <row r="832">
          <cell r="A832" t="str">
            <v>09956</v>
          </cell>
          <cell r="B832" t="str">
            <v>安能物流</v>
          </cell>
          <cell r="C832">
            <v>0.69</v>
          </cell>
          <cell r="D832">
            <v>11.71</v>
          </cell>
        </row>
        <row r="833">
          <cell r="A833" t="str">
            <v>09959</v>
          </cell>
          <cell r="B833" t="str">
            <v>联易融科技－Ｗ</v>
          </cell>
          <cell r="C833">
            <v>1.3</v>
          </cell>
          <cell r="D833">
            <v>2.33</v>
          </cell>
        </row>
        <row r="834">
          <cell r="A834" t="str">
            <v>09966</v>
          </cell>
          <cell r="B834" t="str">
            <v>康宁杰瑞制药－Ｂ</v>
          </cell>
          <cell r="C834">
            <v>2.25</v>
          </cell>
          <cell r="D834">
            <v>10.91</v>
          </cell>
        </row>
        <row r="835">
          <cell r="A835" t="str">
            <v>09968</v>
          </cell>
          <cell r="B835" t="str">
            <v>汇景控股</v>
          </cell>
          <cell r="C835">
            <v>-4.55</v>
          </cell>
          <cell r="D835">
            <v>2.1000000000000001E-2</v>
          </cell>
        </row>
        <row r="836">
          <cell r="A836" t="str">
            <v>09969</v>
          </cell>
          <cell r="B836" t="str">
            <v>诺诚健华</v>
          </cell>
          <cell r="C836">
            <v>2.73</v>
          </cell>
          <cell r="D836">
            <v>13.54</v>
          </cell>
        </row>
        <row r="837">
          <cell r="A837" t="str">
            <v>09973</v>
          </cell>
          <cell r="B837" t="str">
            <v>奇瑞汽车</v>
          </cell>
          <cell r="C837">
            <v>0.6</v>
          </cell>
          <cell r="D837">
            <v>30.36</v>
          </cell>
        </row>
        <row r="838">
          <cell r="A838" t="str">
            <v>09979</v>
          </cell>
          <cell r="B838" t="str">
            <v>绿城管理控股</v>
          </cell>
          <cell r="C838">
            <v>0.35</v>
          </cell>
          <cell r="D838">
            <v>2.89</v>
          </cell>
        </row>
        <row r="839">
          <cell r="A839" t="str">
            <v>09982</v>
          </cell>
          <cell r="B839" t="str">
            <v>中原建业</v>
          </cell>
          <cell r="C839">
            <v>0</v>
          </cell>
          <cell r="D839">
            <v>0.11</v>
          </cell>
        </row>
        <row r="840">
          <cell r="A840" t="str">
            <v>09983</v>
          </cell>
          <cell r="B840" t="str">
            <v>建业新生活</v>
          </cell>
          <cell r="C840">
            <v>-4.6900000000000004</v>
          </cell>
          <cell r="D840">
            <v>0.61</v>
          </cell>
        </row>
        <row r="841">
          <cell r="A841" t="str">
            <v>09985</v>
          </cell>
          <cell r="B841" t="str">
            <v>卫龙美味</v>
          </cell>
          <cell r="C841">
            <v>5.96</v>
          </cell>
          <cell r="D841">
            <v>11.2</v>
          </cell>
        </row>
        <row r="842">
          <cell r="A842" t="str">
            <v>09987</v>
          </cell>
          <cell r="B842" t="str">
            <v>百胜中国</v>
          </cell>
          <cell r="C842">
            <v>0.59</v>
          </cell>
          <cell r="D842">
            <v>375.2</v>
          </cell>
        </row>
        <row r="843">
          <cell r="A843" t="str">
            <v>09988</v>
          </cell>
          <cell r="B843" t="str">
            <v>阿里巴巴－Ｗ</v>
          </cell>
          <cell r="C843">
            <v>0.83</v>
          </cell>
          <cell r="D843">
            <v>145.30000000000001</v>
          </cell>
        </row>
        <row r="844">
          <cell r="A844" t="str">
            <v>09989</v>
          </cell>
          <cell r="B844" t="str">
            <v>海普瑞</v>
          </cell>
          <cell r="C844">
            <v>0.96</v>
          </cell>
          <cell r="D844">
            <v>5.24</v>
          </cell>
        </row>
        <row r="845">
          <cell r="A845" t="str">
            <v>09990</v>
          </cell>
          <cell r="B845" t="str">
            <v>祖龙娱乐</v>
          </cell>
          <cell r="C845">
            <v>1.24</v>
          </cell>
          <cell r="D845">
            <v>1.63</v>
          </cell>
        </row>
        <row r="846">
          <cell r="A846" t="str">
            <v>09992</v>
          </cell>
          <cell r="B846" t="str">
            <v>泡泡玛特</v>
          </cell>
          <cell r="C846">
            <v>-0.16</v>
          </cell>
          <cell r="D846">
            <v>192.9</v>
          </cell>
        </row>
        <row r="847">
          <cell r="A847" t="str">
            <v>09993</v>
          </cell>
          <cell r="B847" t="str">
            <v>金辉控股</v>
          </cell>
          <cell r="C847">
            <v>-1</v>
          </cell>
          <cell r="D847">
            <v>1.99</v>
          </cell>
        </row>
        <row r="848">
          <cell r="A848" t="str">
            <v>09995</v>
          </cell>
          <cell r="B848" t="str">
            <v>荣昌生物</v>
          </cell>
          <cell r="C848">
            <v>2.09</v>
          </cell>
          <cell r="D848">
            <v>78.3</v>
          </cell>
        </row>
        <row r="849">
          <cell r="A849" t="str">
            <v>09996</v>
          </cell>
          <cell r="B849" t="str">
            <v>沛嘉医疗－Ｂ</v>
          </cell>
          <cell r="C849">
            <v>4.3</v>
          </cell>
          <cell r="D849">
            <v>6.07</v>
          </cell>
        </row>
        <row r="850">
          <cell r="A850" t="str">
            <v>SHGGT</v>
          </cell>
          <cell r="B850" t="str">
            <v>SHGGT</v>
          </cell>
          <cell r="C850" t="str">
            <v xml:space="preserve">--  </v>
          </cell>
          <cell r="D850">
            <v>0</v>
          </cell>
        </row>
        <row r="851">
          <cell r="A851" t="str">
            <v>SZGGT</v>
          </cell>
          <cell r="B851" t="str">
            <v>SZGGT</v>
          </cell>
          <cell r="C851" t="str">
            <v xml:space="preserve">--  </v>
          </cell>
          <cell r="D851">
            <v>0</v>
          </cell>
        </row>
        <row r="852">
          <cell r="A852" t="str">
            <v>00007</v>
          </cell>
          <cell r="B852" t="str">
            <v>智富资源投资</v>
          </cell>
          <cell r="C852">
            <v>0</v>
          </cell>
          <cell r="D852">
            <v>3.2000000000000001E-2</v>
          </cell>
        </row>
        <row r="853">
          <cell r="A853" t="str">
            <v>00009</v>
          </cell>
          <cell r="B853" t="str">
            <v>金奥国际</v>
          </cell>
          <cell r="C853">
            <v>0</v>
          </cell>
          <cell r="D853">
            <v>1.2999999999999999E-2</v>
          </cell>
        </row>
        <row r="854">
          <cell r="A854" t="str">
            <v>00018</v>
          </cell>
          <cell r="B854" t="str">
            <v>东方企控集团</v>
          </cell>
          <cell r="C854">
            <v>0</v>
          </cell>
          <cell r="D854">
            <v>0.32500000000000001</v>
          </cell>
        </row>
        <row r="855">
          <cell r="A855" t="str">
            <v>00021</v>
          </cell>
          <cell r="B855" t="str">
            <v>大中华控股</v>
          </cell>
          <cell r="C855">
            <v>-2.08</v>
          </cell>
          <cell r="D855">
            <v>9.4E-2</v>
          </cell>
        </row>
        <row r="856">
          <cell r="A856" t="str">
            <v>00022</v>
          </cell>
          <cell r="B856" t="str">
            <v>茂盛控股</v>
          </cell>
          <cell r="C856">
            <v>-7.05</v>
          </cell>
          <cell r="D856">
            <v>0.14499999999999999</v>
          </cell>
        </row>
        <row r="857">
          <cell r="A857" t="str">
            <v>00025</v>
          </cell>
          <cell r="B857" t="str">
            <v>CHEVALIER INT'L</v>
          </cell>
          <cell r="C857">
            <v>0</v>
          </cell>
          <cell r="D857">
            <v>4.21</v>
          </cell>
        </row>
        <row r="858">
          <cell r="A858" t="str">
            <v>00026</v>
          </cell>
          <cell r="B858" t="str">
            <v>中华汽车</v>
          </cell>
          <cell r="C858">
            <v>0.85</v>
          </cell>
          <cell r="D858">
            <v>59</v>
          </cell>
        </row>
        <row r="859">
          <cell r="A859" t="str">
            <v>00028</v>
          </cell>
          <cell r="B859" t="str">
            <v>天安</v>
          </cell>
          <cell r="C859">
            <v>0.22</v>
          </cell>
          <cell r="D859">
            <v>4.5199999999999996</v>
          </cell>
        </row>
        <row r="860">
          <cell r="A860" t="str">
            <v>00029</v>
          </cell>
          <cell r="B860" t="str">
            <v>达力集团</v>
          </cell>
          <cell r="C860">
            <v>0.68</v>
          </cell>
          <cell r="D860">
            <v>11.87</v>
          </cell>
        </row>
        <row r="861">
          <cell r="A861" t="str">
            <v>00030</v>
          </cell>
          <cell r="B861" t="str">
            <v>云白国际</v>
          </cell>
          <cell r="C861">
            <v>0</v>
          </cell>
          <cell r="D861">
            <v>0.26</v>
          </cell>
        </row>
        <row r="862">
          <cell r="A862" t="str">
            <v>00031</v>
          </cell>
          <cell r="B862" t="str">
            <v>航天控股</v>
          </cell>
          <cell r="C862">
            <v>-3.17</v>
          </cell>
          <cell r="D862">
            <v>0.61</v>
          </cell>
        </row>
        <row r="863">
          <cell r="A863" t="str">
            <v>00032</v>
          </cell>
          <cell r="B863" t="str">
            <v>港通控股</v>
          </cell>
          <cell r="C863">
            <v>-0.12</v>
          </cell>
          <cell r="D863">
            <v>8.33</v>
          </cell>
        </row>
        <row r="864">
          <cell r="A864" t="str">
            <v>00033</v>
          </cell>
          <cell r="B864" t="str">
            <v>INTL GENIUS</v>
          </cell>
          <cell r="C864">
            <v>0</v>
          </cell>
          <cell r="D864">
            <v>0.4</v>
          </cell>
        </row>
        <row r="865">
          <cell r="A865" t="str">
            <v>00034</v>
          </cell>
          <cell r="B865" t="str">
            <v>九龙建业</v>
          </cell>
          <cell r="C865">
            <v>0.75</v>
          </cell>
          <cell r="D865">
            <v>4.03</v>
          </cell>
        </row>
        <row r="866">
          <cell r="A866" t="str">
            <v>00036</v>
          </cell>
          <cell r="B866" t="str">
            <v>远东控股国际</v>
          </cell>
          <cell r="C866">
            <v>0</v>
          </cell>
          <cell r="D866">
            <v>0.16500000000000001</v>
          </cell>
        </row>
        <row r="867">
          <cell r="A867" t="str">
            <v>00037</v>
          </cell>
          <cell r="B867" t="str">
            <v>远东酒店实业</v>
          </cell>
          <cell r="C867">
            <v>-2.33</v>
          </cell>
          <cell r="D867">
            <v>0.42</v>
          </cell>
        </row>
        <row r="868">
          <cell r="A868" t="str">
            <v>00039</v>
          </cell>
          <cell r="B868" t="str">
            <v>中国北大荒</v>
          </cell>
          <cell r="C868">
            <v>1.1499999999999999</v>
          </cell>
          <cell r="D868">
            <v>8.7999999999999995E-2</v>
          </cell>
        </row>
        <row r="869">
          <cell r="A869" t="str">
            <v>00040</v>
          </cell>
          <cell r="B869" t="str">
            <v>金山科技工业</v>
          </cell>
          <cell r="C869">
            <v>-1.37</v>
          </cell>
          <cell r="D869">
            <v>0.72</v>
          </cell>
        </row>
        <row r="870">
          <cell r="A870" t="str">
            <v>00046</v>
          </cell>
          <cell r="B870" t="str">
            <v>科联系统</v>
          </cell>
          <cell r="C870">
            <v>0</v>
          </cell>
          <cell r="D870">
            <v>1.54</v>
          </cell>
        </row>
        <row r="871">
          <cell r="A871" t="str">
            <v>00048</v>
          </cell>
          <cell r="B871" t="str">
            <v>中国汽车内饰</v>
          </cell>
          <cell r="C871">
            <v>0</v>
          </cell>
          <cell r="D871">
            <v>0.14699999999999999</v>
          </cell>
        </row>
        <row r="872">
          <cell r="A872" t="str">
            <v>00050</v>
          </cell>
          <cell r="B872" t="str">
            <v>香港小轮（集团）</v>
          </cell>
          <cell r="C872">
            <v>0.42</v>
          </cell>
          <cell r="D872">
            <v>4.78</v>
          </cell>
        </row>
        <row r="873">
          <cell r="A873" t="str">
            <v>00051</v>
          </cell>
          <cell r="B873" t="str">
            <v>海港企业</v>
          </cell>
          <cell r="C873">
            <v>0</v>
          </cell>
          <cell r="D873">
            <v>4.28</v>
          </cell>
        </row>
        <row r="874">
          <cell r="A874" t="str">
            <v>00052</v>
          </cell>
          <cell r="B874" t="str">
            <v>大快活集团</v>
          </cell>
          <cell r="C874">
            <v>-0.41</v>
          </cell>
          <cell r="D874">
            <v>4.8099999999999996</v>
          </cell>
        </row>
        <row r="875">
          <cell r="A875" t="str">
            <v>00053</v>
          </cell>
          <cell r="B875" t="str">
            <v>国浩集团</v>
          </cell>
          <cell r="C875">
            <v>-0.28000000000000003</v>
          </cell>
          <cell r="D875">
            <v>70.8</v>
          </cell>
        </row>
        <row r="876">
          <cell r="A876" t="str">
            <v>00055</v>
          </cell>
          <cell r="B876" t="str">
            <v>中星集团控股</v>
          </cell>
          <cell r="C876">
            <v>0</v>
          </cell>
          <cell r="D876">
            <v>0.16500000000000001</v>
          </cell>
        </row>
        <row r="877">
          <cell r="A877" t="str">
            <v>00057</v>
          </cell>
          <cell r="B877" t="str">
            <v>震雄集团</v>
          </cell>
          <cell r="C877">
            <v>0</v>
          </cell>
          <cell r="D877">
            <v>1.62</v>
          </cell>
        </row>
        <row r="878">
          <cell r="A878" t="str">
            <v>00058</v>
          </cell>
          <cell r="B878" t="str">
            <v>新威国际</v>
          </cell>
          <cell r="C878">
            <v>1.96</v>
          </cell>
          <cell r="D878">
            <v>0.20799999999999999</v>
          </cell>
        </row>
        <row r="879">
          <cell r="A879" t="str">
            <v>00060</v>
          </cell>
          <cell r="B879" t="str">
            <v>香港食品投资</v>
          </cell>
          <cell r="C879">
            <v>4.6500000000000004</v>
          </cell>
          <cell r="D879">
            <v>0.45</v>
          </cell>
        </row>
        <row r="880">
          <cell r="A880" t="str">
            <v>00061</v>
          </cell>
          <cell r="B880" t="str">
            <v>绿领控股</v>
          </cell>
          <cell r="C880">
            <v>7.41</v>
          </cell>
          <cell r="D880">
            <v>8.6999999999999994E-2</v>
          </cell>
        </row>
        <row r="881">
          <cell r="A881" t="str">
            <v>00062</v>
          </cell>
          <cell r="B881" t="str">
            <v>载通</v>
          </cell>
          <cell r="C881">
            <v>-0.37</v>
          </cell>
          <cell r="D881">
            <v>10.68</v>
          </cell>
        </row>
        <row r="882">
          <cell r="A882" t="str">
            <v>00063</v>
          </cell>
          <cell r="B882" t="str">
            <v>中亚烯谷集团</v>
          </cell>
          <cell r="C882">
            <v>3.08</v>
          </cell>
          <cell r="D882">
            <v>6.7000000000000004E-2</v>
          </cell>
        </row>
        <row r="883">
          <cell r="A883" t="str">
            <v>00064</v>
          </cell>
          <cell r="B883" t="str">
            <v>结好控股</v>
          </cell>
          <cell r="C883">
            <v>1.67</v>
          </cell>
          <cell r="D883">
            <v>3.05</v>
          </cell>
        </row>
        <row r="884">
          <cell r="A884" t="str">
            <v>00065</v>
          </cell>
          <cell r="B884" t="str">
            <v>弘海高新资源</v>
          </cell>
          <cell r="C884">
            <v>0</v>
          </cell>
          <cell r="D884">
            <v>0.36</v>
          </cell>
        </row>
        <row r="885">
          <cell r="A885" t="str">
            <v>00070</v>
          </cell>
          <cell r="B885" t="str">
            <v>金粤控股</v>
          </cell>
          <cell r="C885">
            <v>1.85</v>
          </cell>
          <cell r="D885">
            <v>5.5E-2</v>
          </cell>
        </row>
        <row r="886">
          <cell r="A886" t="str">
            <v>00071</v>
          </cell>
          <cell r="B886" t="str">
            <v>美丽华酒店</v>
          </cell>
          <cell r="C886">
            <v>0.4</v>
          </cell>
          <cell r="D886">
            <v>10.07</v>
          </cell>
        </row>
        <row r="887">
          <cell r="A887" t="str">
            <v>00072</v>
          </cell>
          <cell r="B887" t="str">
            <v>超媒体控股</v>
          </cell>
          <cell r="C887">
            <v>0</v>
          </cell>
          <cell r="D887">
            <v>0.223</v>
          </cell>
        </row>
        <row r="888">
          <cell r="A888" t="str">
            <v>00073</v>
          </cell>
          <cell r="B888" t="str">
            <v>亚洲果业</v>
          </cell>
          <cell r="C888">
            <v>0</v>
          </cell>
          <cell r="D888">
            <v>1.9</v>
          </cell>
        </row>
        <row r="889">
          <cell r="A889" t="str">
            <v>00075</v>
          </cell>
          <cell r="B889" t="str">
            <v>渝太地产</v>
          </cell>
          <cell r="C889">
            <v>0</v>
          </cell>
          <cell r="D889">
            <v>0.154</v>
          </cell>
        </row>
        <row r="890">
          <cell r="A890" t="str">
            <v>00076</v>
          </cell>
          <cell r="B890" t="str">
            <v>谊砾控股</v>
          </cell>
          <cell r="C890">
            <v>-5.95</v>
          </cell>
          <cell r="D890">
            <v>0.17399999999999999</v>
          </cell>
        </row>
        <row r="891">
          <cell r="A891" t="str">
            <v>00077</v>
          </cell>
          <cell r="B891" t="str">
            <v>进智公共交通</v>
          </cell>
          <cell r="C891">
            <v>0</v>
          </cell>
          <cell r="D891">
            <v>0.45500000000000002</v>
          </cell>
        </row>
        <row r="892">
          <cell r="A892" t="str">
            <v>00078</v>
          </cell>
          <cell r="B892" t="str">
            <v>REGAL INT'L</v>
          </cell>
          <cell r="C892">
            <v>1.85</v>
          </cell>
          <cell r="D892">
            <v>0.55000000000000004</v>
          </cell>
        </row>
        <row r="893">
          <cell r="A893" t="str">
            <v>00079</v>
          </cell>
          <cell r="B893" t="str">
            <v>世纪建业</v>
          </cell>
          <cell r="C893">
            <v>0</v>
          </cell>
          <cell r="D893">
            <v>0.109</v>
          </cell>
        </row>
        <row r="894">
          <cell r="A894" t="str">
            <v>00080</v>
          </cell>
          <cell r="B894" t="str">
            <v>ＣＡＩ控股</v>
          </cell>
          <cell r="C894">
            <v>-2.67</v>
          </cell>
          <cell r="D894">
            <v>0.36499999999999999</v>
          </cell>
        </row>
        <row r="895">
          <cell r="A895" t="str">
            <v>00082</v>
          </cell>
          <cell r="B895" t="str">
            <v>疯狂体育</v>
          </cell>
          <cell r="C895">
            <v>-1.2</v>
          </cell>
          <cell r="D895">
            <v>8.2000000000000003E-2</v>
          </cell>
        </row>
        <row r="896">
          <cell r="A896" t="str">
            <v>00084</v>
          </cell>
          <cell r="B896" t="str">
            <v>宝光实业</v>
          </cell>
          <cell r="C896">
            <v>-2.99</v>
          </cell>
          <cell r="D896">
            <v>6.5000000000000002E-2</v>
          </cell>
        </row>
        <row r="897">
          <cell r="A897" t="str">
            <v>00085</v>
          </cell>
          <cell r="B897" t="str">
            <v>中电华大科技</v>
          </cell>
          <cell r="C897">
            <v>2.38</v>
          </cell>
          <cell r="D897">
            <v>1.29</v>
          </cell>
        </row>
        <row r="898">
          <cell r="A898" t="str">
            <v>00088</v>
          </cell>
          <cell r="B898" t="str">
            <v>TAI CHEUNG HOLD</v>
          </cell>
          <cell r="C898">
            <v>3.86</v>
          </cell>
          <cell r="D898">
            <v>3.5</v>
          </cell>
        </row>
        <row r="899">
          <cell r="A899" t="str">
            <v>00089</v>
          </cell>
          <cell r="B899" t="str">
            <v>大生地产</v>
          </cell>
          <cell r="C899">
            <v>5.0199999999999996</v>
          </cell>
          <cell r="D899">
            <v>2.2999999999999998</v>
          </cell>
        </row>
        <row r="900">
          <cell r="A900" t="str">
            <v>00090</v>
          </cell>
          <cell r="B900" t="str">
            <v>普星能量</v>
          </cell>
          <cell r="C900">
            <v>8.1300000000000008</v>
          </cell>
          <cell r="D900">
            <v>1.33</v>
          </cell>
        </row>
        <row r="901">
          <cell r="A901" t="str">
            <v>00092</v>
          </cell>
          <cell r="B901" t="str">
            <v>冠军科技集团</v>
          </cell>
          <cell r="C901">
            <v>-9.18</v>
          </cell>
          <cell r="D901">
            <v>0.17799999999999999</v>
          </cell>
        </row>
        <row r="902">
          <cell r="A902" t="str">
            <v>00093</v>
          </cell>
          <cell r="B902" t="str">
            <v>零在科技金融</v>
          </cell>
          <cell r="C902">
            <v>5.05</v>
          </cell>
          <cell r="D902">
            <v>0.52</v>
          </cell>
        </row>
        <row r="903">
          <cell r="A903" t="str">
            <v>00094</v>
          </cell>
          <cell r="B903" t="str">
            <v>绿心集团</v>
          </cell>
          <cell r="C903">
            <v>13.04</v>
          </cell>
          <cell r="D903">
            <v>7.8E-2</v>
          </cell>
        </row>
        <row r="904">
          <cell r="A904" t="str">
            <v>00096</v>
          </cell>
          <cell r="B904" t="str">
            <v>YUSEI</v>
          </cell>
          <cell r="C904">
            <v>0</v>
          </cell>
          <cell r="D904">
            <v>0.56000000000000005</v>
          </cell>
        </row>
        <row r="905">
          <cell r="A905" t="str">
            <v>00097</v>
          </cell>
          <cell r="B905" t="str">
            <v>恒基发展</v>
          </cell>
          <cell r="C905">
            <v>3.19</v>
          </cell>
          <cell r="D905">
            <v>0.19400000000000001</v>
          </cell>
        </row>
        <row r="906">
          <cell r="A906" t="str">
            <v>00098</v>
          </cell>
          <cell r="B906" t="str">
            <v>兴发铝业</v>
          </cell>
          <cell r="C906">
            <v>-0.67</v>
          </cell>
          <cell r="D906">
            <v>7.41</v>
          </cell>
        </row>
        <row r="907">
          <cell r="A907" t="str">
            <v>00099</v>
          </cell>
          <cell r="B907" t="str">
            <v>王氏国际</v>
          </cell>
          <cell r="C907">
            <v>0</v>
          </cell>
          <cell r="D907">
            <v>1.25</v>
          </cell>
        </row>
        <row r="908">
          <cell r="A908" t="str">
            <v>00103</v>
          </cell>
          <cell r="B908" t="str">
            <v>首佳科技</v>
          </cell>
          <cell r="C908">
            <v>-1.25</v>
          </cell>
          <cell r="D908">
            <v>3.16</v>
          </cell>
        </row>
        <row r="909">
          <cell r="A909" t="str">
            <v>00104</v>
          </cell>
          <cell r="B909" t="str">
            <v>ASIA COMM HOLD</v>
          </cell>
          <cell r="C909">
            <v>-0.44</v>
          </cell>
          <cell r="D909">
            <v>0.22700000000000001</v>
          </cell>
        </row>
        <row r="910">
          <cell r="A910" t="str">
            <v>00105</v>
          </cell>
          <cell r="B910" t="str">
            <v>凯联国际酒店</v>
          </cell>
          <cell r="C910">
            <v>0</v>
          </cell>
          <cell r="D910">
            <v>5.15</v>
          </cell>
        </row>
        <row r="911">
          <cell r="A911" t="str">
            <v>00106</v>
          </cell>
          <cell r="B911" t="str">
            <v>朗诗绿色管理</v>
          </cell>
          <cell r="C911">
            <v>0</v>
          </cell>
          <cell r="D911">
            <v>1.9E-2</v>
          </cell>
        </row>
        <row r="912">
          <cell r="A912" t="str">
            <v>00108</v>
          </cell>
          <cell r="B912" t="str">
            <v>国锐生活</v>
          </cell>
          <cell r="C912">
            <v>-1.98</v>
          </cell>
          <cell r="D912">
            <v>2.97</v>
          </cell>
        </row>
        <row r="913">
          <cell r="A913" t="str">
            <v>00110</v>
          </cell>
          <cell r="B913" t="str">
            <v>中国长远</v>
          </cell>
          <cell r="C913">
            <v>0</v>
          </cell>
          <cell r="D913">
            <v>0.22500000000000001</v>
          </cell>
        </row>
        <row r="914">
          <cell r="A914" t="str">
            <v>00111</v>
          </cell>
          <cell r="B914" t="str">
            <v>信达国际控股</v>
          </cell>
          <cell r="C914">
            <v>-1.82</v>
          </cell>
          <cell r="D914">
            <v>0.54</v>
          </cell>
        </row>
        <row r="915">
          <cell r="A915" t="str">
            <v>00113</v>
          </cell>
          <cell r="B915" t="str">
            <v>迪生创建</v>
          </cell>
          <cell r="C915">
            <v>0</v>
          </cell>
          <cell r="D915">
            <v>5.84</v>
          </cell>
        </row>
        <row r="916">
          <cell r="A916" t="str">
            <v>00114</v>
          </cell>
          <cell r="B916" t="str">
            <v>HERALD HOLD</v>
          </cell>
          <cell r="C916">
            <v>1.54</v>
          </cell>
          <cell r="D916">
            <v>0.66</v>
          </cell>
        </row>
        <row r="917">
          <cell r="A917" t="str">
            <v>00115</v>
          </cell>
          <cell r="B917" t="str">
            <v>钧濠集团</v>
          </cell>
          <cell r="C917">
            <v>-0.74</v>
          </cell>
          <cell r="D917">
            <v>8.09</v>
          </cell>
        </row>
        <row r="918">
          <cell r="A918" t="str">
            <v>00117</v>
          </cell>
          <cell r="B918" t="str">
            <v>天利控股集团</v>
          </cell>
          <cell r="C918">
            <v>-13.64</v>
          </cell>
          <cell r="D918">
            <v>0.47499999999999998</v>
          </cell>
        </row>
        <row r="919">
          <cell r="A919" t="str">
            <v>00118</v>
          </cell>
          <cell r="B919" t="str">
            <v>大同机械</v>
          </cell>
          <cell r="C919">
            <v>0</v>
          </cell>
          <cell r="D919">
            <v>0.23799999999999999</v>
          </cell>
        </row>
        <row r="920">
          <cell r="A920" t="str">
            <v>00122</v>
          </cell>
          <cell r="B920" t="str">
            <v>鳄鱼恤</v>
          </cell>
          <cell r="C920">
            <v>0</v>
          </cell>
          <cell r="D920">
            <v>1.5</v>
          </cell>
        </row>
        <row r="921">
          <cell r="A921" t="str">
            <v>00125</v>
          </cell>
          <cell r="B921" t="str">
            <v>新兴光学</v>
          </cell>
          <cell r="C921">
            <v>0</v>
          </cell>
          <cell r="D921">
            <v>0.35</v>
          </cell>
        </row>
        <row r="922">
          <cell r="A922" t="str">
            <v>00126</v>
          </cell>
          <cell r="B922" t="str">
            <v>佳宁娜</v>
          </cell>
          <cell r="C922">
            <v>0</v>
          </cell>
          <cell r="D922">
            <v>0.127</v>
          </cell>
        </row>
        <row r="923">
          <cell r="A923" t="str">
            <v>00128</v>
          </cell>
          <cell r="B923" t="str">
            <v>安宁控股</v>
          </cell>
          <cell r="C923">
            <v>-1.61</v>
          </cell>
          <cell r="D923">
            <v>0.30499999999999999</v>
          </cell>
        </row>
        <row r="924">
          <cell r="A924" t="str">
            <v>00129</v>
          </cell>
          <cell r="B924" t="str">
            <v>泛海集团</v>
          </cell>
          <cell r="C924">
            <v>0</v>
          </cell>
          <cell r="D924">
            <v>0.26</v>
          </cell>
        </row>
        <row r="925">
          <cell r="A925" t="str">
            <v>00130</v>
          </cell>
          <cell r="B925" t="str">
            <v>慕诗国际</v>
          </cell>
          <cell r="C925">
            <v>5.26</v>
          </cell>
          <cell r="D925">
            <v>0.16</v>
          </cell>
        </row>
        <row r="926">
          <cell r="A926" t="str">
            <v>00131</v>
          </cell>
          <cell r="B926" t="str">
            <v>卓能（集团）</v>
          </cell>
          <cell r="C926">
            <v>0</v>
          </cell>
          <cell r="D926">
            <v>1.1499999999999999</v>
          </cell>
        </row>
        <row r="927">
          <cell r="A927" t="str">
            <v>00132</v>
          </cell>
          <cell r="B927" t="str">
            <v>兴业控股</v>
          </cell>
          <cell r="C927">
            <v>0</v>
          </cell>
          <cell r="D927">
            <v>0.23699999999999999</v>
          </cell>
        </row>
        <row r="928">
          <cell r="A928" t="str">
            <v>00133</v>
          </cell>
          <cell r="B928" t="str">
            <v>招商局中国基金</v>
          </cell>
          <cell r="C928">
            <v>0</v>
          </cell>
          <cell r="D928">
            <v>15.7</v>
          </cell>
        </row>
        <row r="929">
          <cell r="A929" t="str">
            <v>00137</v>
          </cell>
          <cell r="B929" t="str">
            <v>金辉集团</v>
          </cell>
          <cell r="C929">
            <v>0</v>
          </cell>
          <cell r="D929">
            <v>0.7</v>
          </cell>
        </row>
        <row r="930">
          <cell r="A930" t="str">
            <v>00138</v>
          </cell>
          <cell r="B930" t="str">
            <v>中建富通</v>
          </cell>
          <cell r="C930">
            <v>0</v>
          </cell>
          <cell r="D930">
            <v>7.1999999999999995E-2</v>
          </cell>
        </row>
        <row r="931">
          <cell r="A931" t="str">
            <v>00139</v>
          </cell>
          <cell r="B931" t="str">
            <v>小鱼盈通</v>
          </cell>
          <cell r="C931">
            <v>4.17</v>
          </cell>
          <cell r="D931">
            <v>0.15</v>
          </cell>
        </row>
        <row r="932">
          <cell r="A932" t="str">
            <v>00145</v>
          </cell>
          <cell r="B932" t="str">
            <v>信能低碳</v>
          </cell>
          <cell r="C932">
            <v>0</v>
          </cell>
          <cell r="D932">
            <v>0.59</v>
          </cell>
        </row>
        <row r="933">
          <cell r="A933" t="str">
            <v>00146</v>
          </cell>
          <cell r="B933" t="str">
            <v>TAI PING CARPET</v>
          </cell>
          <cell r="C933">
            <v>0</v>
          </cell>
          <cell r="D933">
            <v>1.85</v>
          </cell>
        </row>
        <row r="934">
          <cell r="A934" t="str">
            <v>00147</v>
          </cell>
          <cell r="B934" t="str">
            <v>国际商业结算</v>
          </cell>
          <cell r="C934">
            <v>0.54</v>
          </cell>
          <cell r="D934">
            <v>0.187</v>
          </cell>
        </row>
        <row r="935">
          <cell r="A935" t="str">
            <v>00149</v>
          </cell>
          <cell r="B935" t="str">
            <v>中国农产品交易</v>
          </cell>
          <cell r="C935">
            <v>1.33</v>
          </cell>
          <cell r="D935">
            <v>7.5999999999999998E-2</v>
          </cell>
        </row>
        <row r="936">
          <cell r="A936" t="str">
            <v>00150</v>
          </cell>
          <cell r="B936" t="str">
            <v>HYPEBEAST</v>
          </cell>
          <cell r="C936">
            <v>0</v>
          </cell>
          <cell r="D936">
            <v>0.186</v>
          </cell>
        </row>
        <row r="937">
          <cell r="A937" t="str">
            <v>00154</v>
          </cell>
          <cell r="B937" t="str">
            <v>北京控股环境集团</v>
          </cell>
          <cell r="C937">
            <v>-1.92</v>
          </cell>
          <cell r="D937">
            <v>0.51</v>
          </cell>
        </row>
        <row r="938">
          <cell r="A938" t="str">
            <v>00156</v>
          </cell>
          <cell r="B938" t="str">
            <v>力宝华润</v>
          </cell>
          <cell r="C938">
            <v>0</v>
          </cell>
          <cell r="D938">
            <v>0.82</v>
          </cell>
        </row>
        <row r="939">
          <cell r="A939" t="str">
            <v>00157</v>
          </cell>
          <cell r="B939" t="str">
            <v>自然美</v>
          </cell>
          <cell r="C939">
            <v>-7.22</v>
          </cell>
          <cell r="D939">
            <v>0.45</v>
          </cell>
        </row>
        <row r="940">
          <cell r="A940" t="str">
            <v>00158</v>
          </cell>
          <cell r="B940" t="str">
            <v>万邦投资</v>
          </cell>
          <cell r="C940">
            <v>0</v>
          </cell>
          <cell r="D940">
            <v>63.85</v>
          </cell>
        </row>
        <row r="941">
          <cell r="A941" t="str">
            <v>00159</v>
          </cell>
          <cell r="B941" t="str">
            <v>布莱克万矿业</v>
          </cell>
          <cell r="C941">
            <v>0</v>
          </cell>
          <cell r="D941">
            <v>8.5999999999999993E-2</v>
          </cell>
        </row>
        <row r="942">
          <cell r="A942" t="str">
            <v>00160</v>
          </cell>
          <cell r="B942" t="str">
            <v>汉国置业</v>
          </cell>
          <cell r="C942">
            <v>0</v>
          </cell>
          <cell r="D942">
            <v>0.95</v>
          </cell>
        </row>
        <row r="943">
          <cell r="A943" t="str">
            <v>00162</v>
          </cell>
          <cell r="B943" t="str">
            <v>世纪金花</v>
          </cell>
          <cell r="C943">
            <v>0</v>
          </cell>
          <cell r="D943">
            <v>4.2000000000000003E-2</v>
          </cell>
        </row>
        <row r="944">
          <cell r="A944" t="str">
            <v>00164</v>
          </cell>
          <cell r="B944" t="str">
            <v>中国宝力科技</v>
          </cell>
          <cell r="C944">
            <v>-2.67</v>
          </cell>
          <cell r="D944">
            <v>0.36499999999999999</v>
          </cell>
        </row>
        <row r="945">
          <cell r="A945" t="str">
            <v>00166</v>
          </cell>
          <cell r="B945" t="str">
            <v>新时代集团控股</v>
          </cell>
          <cell r="C945">
            <v>0</v>
          </cell>
          <cell r="D945">
            <v>4.2999999999999997E-2</v>
          </cell>
        </row>
        <row r="946">
          <cell r="A946" t="str">
            <v>00167</v>
          </cell>
          <cell r="B946" t="str">
            <v>IDT INT'L</v>
          </cell>
          <cell r="C946">
            <v>3.4</v>
          </cell>
          <cell r="D946">
            <v>3.35</v>
          </cell>
        </row>
        <row r="947">
          <cell r="A947" t="str">
            <v>00169</v>
          </cell>
          <cell r="B947" t="str">
            <v>万达酒店发展</v>
          </cell>
          <cell r="C947">
            <v>-4</v>
          </cell>
          <cell r="D947">
            <v>0.12</v>
          </cell>
        </row>
        <row r="948">
          <cell r="A948" t="str">
            <v>00171</v>
          </cell>
          <cell r="B948" t="str">
            <v>银建国际</v>
          </cell>
          <cell r="C948">
            <v>1.1100000000000001</v>
          </cell>
          <cell r="D948">
            <v>9.0999999999999998E-2</v>
          </cell>
        </row>
        <row r="949">
          <cell r="A949" t="str">
            <v>00174</v>
          </cell>
          <cell r="B949" t="str">
            <v>盛洋投资</v>
          </cell>
          <cell r="C949">
            <v>0.48</v>
          </cell>
          <cell r="D949">
            <v>0.21099999999999999</v>
          </cell>
        </row>
        <row r="950">
          <cell r="A950" t="str">
            <v>00176</v>
          </cell>
          <cell r="B950" t="str">
            <v>先机企业集团</v>
          </cell>
          <cell r="C950">
            <v>0</v>
          </cell>
          <cell r="D950">
            <v>1.2999999999999999E-2</v>
          </cell>
        </row>
        <row r="951">
          <cell r="A951" t="str">
            <v>00180</v>
          </cell>
          <cell r="B951" t="str">
            <v>开达集团</v>
          </cell>
          <cell r="C951">
            <v>-4.59</v>
          </cell>
          <cell r="D951">
            <v>0.187</v>
          </cell>
        </row>
        <row r="952">
          <cell r="A952" t="str">
            <v>00181</v>
          </cell>
          <cell r="B952" t="str">
            <v>闽港控股</v>
          </cell>
          <cell r="C952">
            <v>0</v>
          </cell>
          <cell r="D952">
            <v>0.10299999999999999</v>
          </cell>
        </row>
        <row r="953">
          <cell r="A953" t="str">
            <v>00182</v>
          </cell>
          <cell r="B953" t="str">
            <v>协合新能源</v>
          </cell>
          <cell r="C953">
            <v>-1.56</v>
          </cell>
          <cell r="D953">
            <v>0.315</v>
          </cell>
        </row>
        <row r="954">
          <cell r="A954" t="str">
            <v>00183</v>
          </cell>
          <cell r="B954" t="str">
            <v>宏辉集团</v>
          </cell>
          <cell r="C954">
            <v>-0.56999999999999995</v>
          </cell>
          <cell r="D954">
            <v>0.17399999999999999</v>
          </cell>
        </row>
        <row r="955">
          <cell r="A955" t="str">
            <v>00184</v>
          </cell>
          <cell r="B955" t="str">
            <v>激成投资</v>
          </cell>
          <cell r="C955">
            <v>0.93</v>
          </cell>
          <cell r="D955">
            <v>2.1800000000000002</v>
          </cell>
        </row>
        <row r="956">
          <cell r="A956" t="str">
            <v>00186</v>
          </cell>
          <cell r="B956" t="str">
            <v>敏捷控股</v>
          </cell>
          <cell r="C956">
            <v>0</v>
          </cell>
          <cell r="D956">
            <v>0.158</v>
          </cell>
        </row>
        <row r="957">
          <cell r="A957" t="str">
            <v>00188</v>
          </cell>
          <cell r="B957" t="str">
            <v>新华汇富金融</v>
          </cell>
          <cell r="C957">
            <v>0</v>
          </cell>
          <cell r="D957">
            <v>0.25</v>
          </cell>
        </row>
        <row r="958">
          <cell r="A958" t="str">
            <v>00191</v>
          </cell>
          <cell r="B958" t="str">
            <v>丽新国际</v>
          </cell>
          <cell r="C958">
            <v>2</v>
          </cell>
          <cell r="D958">
            <v>0.51</v>
          </cell>
        </row>
        <row r="959">
          <cell r="A959" t="str">
            <v>00193</v>
          </cell>
          <cell r="B959" t="str">
            <v>冠中地产</v>
          </cell>
          <cell r="C959">
            <v>3.37</v>
          </cell>
          <cell r="D959">
            <v>0.184</v>
          </cell>
        </row>
        <row r="960">
          <cell r="A960" t="str">
            <v>00194</v>
          </cell>
          <cell r="B960" t="str">
            <v>廖创兴企业</v>
          </cell>
          <cell r="C960">
            <v>0</v>
          </cell>
          <cell r="D960">
            <v>4.41</v>
          </cell>
        </row>
        <row r="961">
          <cell r="A961" t="str">
            <v>00195</v>
          </cell>
          <cell r="B961" t="str">
            <v>绿科科技国际</v>
          </cell>
          <cell r="C961">
            <v>0</v>
          </cell>
          <cell r="D961">
            <v>0.28000000000000003</v>
          </cell>
        </row>
        <row r="962">
          <cell r="A962" t="str">
            <v>00196</v>
          </cell>
          <cell r="B962" t="str">
            <v>宏华集团</v>
          </cell>
          <cell r="C962">
            <v>0</v>
          </cell>
          <cell r="D962">
            <v>0.17100000000000001</v>
          </cell>
        </row>
        <row r="963">
          <cell r="A963" t="str">
            <v>00197</v>
          </cell>
          <cell r="B963" t="str">
            <v>亨泰</v>
          </cell>
          <cell r="C963">
            <v>-0.8</v>
          </cell>
          <cell r="D963">
            <v>0.248</v>
          </cell>
        </row>
        <row r="964">
          <cell r="A964" t="str">
            <v>00199</v>
          </cell>
          <cell r="B964" t="str">
            <v>德祥地产</v>
          </cell>
          <cell r="C964">
            <v>-1.96</v>
          </cell>
          <cell r="D964">
            <v>1</v>
          </cell>
        </row>
        <row r="965">
          <cell r="A965" t="str">
            <v>00201</v>
          </cell>
          <cell r="B965" t="str">
            <v>华大酒店</v>
          </cell>
          <cell r="C965">
            <v>0</v>
          </cell>
          <cell r="D965">
            <v>7.0000000000000007E-2</v>
          </cell>
        </row>
        <row r="966">
          <cell r="A966" t="str">
            <v>00202</v>
          </cell>
          <cell r="B966" t="str">
            <v>润中国际控股</v>
          </cell>
          <cell r="C966">
            <v>0</v>
          </cell>
          <cell r="D966">
            <v>0.13400000000000001</v>
          </cell>
        </row>
        <row r="967">
          <cell r="A967" t="str">
            <v>00204</v>
          </cell>
          <cell r="B967" t="str">
            <v>资本界金控</v>
          </cell>
          <cell r="C967">
            <v>2.2200000000000002</v>
          </cell>
          <cell r="D967">
            <v>0.184</v>
          </cell>
        </row>
        <row r="968">
          <cell r="A968" t="str">
            <v>00205</v>
          </cell>
          <cell r="B968" t="str">
            <v>财讯传媒</v>
          </cell>
          <cell r="C968">
            <v>-17.649999999999999</v>
          </cell>
          <cell r="D968">
            <v>0.56000000000000005</v>
          </cell>
        </row>
        <row r="969">
          <cell r="A969" t="str">
            <v>00206</v>
          </cell>
          <cell r="B969" t="str">
            <v>华商能源</v>
          </cell>
          <cell r="C969">
            <v>0</v>
          </cell>
          <cell r="D969">
            <v>0.26500000000000001</v>
          </cell>
        </row>
        <row r="970">
          <cell r="A970" t="str">
            <v>00207</v>
          </cell>
          <cell r="B970" t="str">
            <v>大悦城地产</v>
          </cell>
          <cell r="C970" t="str">
            <v xml:space="preserve">--  </v>
          </cell>
          <cell r="D970">
            <v>0</v>
          </cell>
        </row>
        <row r="971">
          <cell r="A971" t="str">
            <v>00209</v>
          </cell>
          <cell r="B971" t="str">
            <v>瀛晟科学</v>
          </cell>
          <cell r="C971">
            <v>-1.1299999999999999</v>
          </cell>
          <cell r="D971">
            <v>0.17499999999999999</v>
          </cell>
        </row>
        <row r="972">
          <cell r="A972" t="str">
            <v>00210</v>
          </cell>
          <cell r="B972" t="str">
            <v>达芙妮国际</v>
          </cell>
          <cell r="C972">
            <v>2.41</v>
          </cell>
          <cell r="D972">
            <v>0.42499999999999999</v>
          </cell>
        </row>
        <row r="973">
          <cell r="A973" t="str">
            <v>00211</v>
          </cell>
          <cell r="B973" t="str">
            <v>STYLAND HOLD</v>
          </cell>
          <cell r="C973">
            <v>1.82</v>
          </cell>
          <cell r="D973">
            <v>0.28000000000000003</v>
          </cell>
        </row>
        <row r="974">
          <cell r="A974" t="str">
            <v>00212</v>
          </cell>
          <cell r="B974" t="str">
            <v>NANYANG HOLD</v>
          </cell>
          <cell r="C974">
            <v>0</v>
          </cell>
          <cell r="D974">
            <v>30</v>
          </cell>
        </row>
        <row r="975">
          <cell r="A975" t="str">
            <v>00213</v>
          </cell>
          <cell r="B975" t="str">
            <v>NATIONAL ELEC H</v>
          </cell>
          <cell r="C975">
            <v>0</v>
          </cell>
          <cell r="D975">
            <v>0.34</v>
          </cell>
        </row>
        <row r="976">
          <cell r="A976" t="str">
            <v>00214</v>
          </cell>
          <cell r="B976" t="str">
            <v>汇汉控股</v>
          </cell>
          <cell r="C976">
            <v>1.61</v>
          </cell>
          <cell r="D976">
            <v>0.315</v>
          </cell>
        </row>
        <row r="977">
          <cell r="A977" t="str">
            <v>00216</v>
          </cell>
          <cell r="B977" t="str">
            <v>建业实业</v>
          </cell>
          <cell r="C977">
            <v>0</v>
          </cell>
          <cell r="D977">
            <v>0.56999999999999995</v>
          </cell>
        </row>
        <row r="978">
          <cell r="A978" t="str">
            <v>00217</v>
          </cell>
          <cell r="B978" t="str">
            <v>中国诚通发展集团</v>
          </cell>
          <cell r="C978">
            <v>3.36</v>
          </cell>
          <cell r="D978">
            <v>0.123</v>
          </cell>
        </row>
        <row r="979">
          <cell r="A979" t="str">
            <v>00218</v>
          </cell>
          <cell r="B979" t="str">
            <v>申万宏源香港</v>
          </cell>
          <cell r="C979">
            <v>-1.45</v>
          </cell>
          <cell r="D979">
            <v>1.36</v>
          </cell>
        </row>
        <row r="980">
          <cell r="A980" t="str">
            <v>00219</v>
          </cell>
          <cell r="B980" t="str">
            <v>顺豪物业</v>
          </cell>
          <cell r="C980">
            <v>3.57</v>
          </cell>
          <cell r="D980">
            <v>0.57999999999999996</v>
          </cell>
        </row>
        <row r="981">
          <cell r="A981" t="str">
            <v>00222</v>
          </cell>
          <cell r="B981" t="str">
            <v>闽信集团</v>
          </cell>
          <cell r="C981">
            <v>-4.0199999999999996</v>
          </cell>
          <cell r="D981">
            <v>3.34</v>
          </cell>
        </row>
        <row r="982">
          <cell r="A982" t="str">
            <v>00223</v>
          </cell>
          <cell r="B982" t="str">
            <v>易生活控股</v>
          </cell>
          <cell r="C982">
            <v>0</v>
          </cell>
          <cell r="D982">
            <v>0.109</v>
          </cell>
        </row>
        <row r="983">
          <cell r="A983" t="str">
            <v>00224</v>
          </cell>
          <cell r="B983" t="str">
            <v>建生国际</v>
          </cell>
          <cell r="C983">
            <v>-1.67</v>
          </cell>
          <cell r="D983">
            <v>0.59</v>
          </cell>
        </row>
        <row r="984">
          <cell r="A984" t="str">
            <v>00225</v>
          </cell>
          <cell r="B984" t="str">
            <v>博富临置业</v>
          </cell>
          <cell r="C984">
            <v>2.5</v>
          </cell>
          <cell r="D984">
            <v>5.75</v>
          </cell>
        </row>
        <row r="985">
          <cell r="A985" t="str">
            <v>00227</v>
          </cell>
          <cell r="B985" t="str">
            <v>第一上海</v>
          </cell>
          <cell r="C985">
            <v>-3.77</v>
          </cell>
          <cell r="D985">
            <v>0.255</v>
          </cell>
        </row>
        <row r="986">
          <cell r="A986" t="str">
            <v>00228</v>
          </cell>
          <cell r="B986" t="str">
            <v>中能控股</v>
          </cell>
          <cell r="C986">
            <v>0</v>
          </cell>
          <cell r="D986">
            <v>1.44</v>
          </cell>
        </row>
        <row r="987">
          <cell r="A987" t="str">
            <v>00229</v>
          </cell>
          <cell r="B987" t="str">
            <v>利民实业</v>
          </cell>
          <cell r="C987">
            <v>0</v>
          </cell>
          <cell r="D987">
            <v>0.92</v>
          </cell>
        </row>
        <row r="988">
          <cell r="A988" t="str">
            <v>00230</v>
          </cell>
          <cell r="B988" t="str">
            <v>五矿地产</v>
          </cell>
          <cell r="C988">
            <v>1.04</v>
          </cell>
          <cell r="D988">
            <v>0.97</v>
          </cell>
        </row>
        <row r="989">
          <cell r="A989" t="str">
            <v>00232</v>
          </cell>
          <cell r="B989" t="str">
            <v>大陆航空科技控股</v>
          </cell>
          <cell r="C989">
            <v>0</v>
          </cell>
          <cell r="D989">
            <v>0.14699999999999999</v>
          </cell>
        </row>
        <row r="990">
          <cell r="A990" t="str">
            <v>00234</v>
          </cell>
          <cell r="B990" t="str">
            <v>新世纪集团</v>
          </cell>
          <cell r="C990">
            <v>0</v>
          </cell>
          <cell r="D990">
            <v>3.4000000000000002E-2</v>
          </cell>
        </row>
        <row r="991">
          <cell r="A991" t="str">
            <v>00235</v>
          </cell>
          <cell r="B991" t="str">
            <v>中策资本控股</v>
          </cell>
          <cell r="C991">
            <v>0</v>
          </cell>
          <cell r="D991">
            <v>0.03</v>
          </cell>
        </row>
        <row r="992">
          <cell r="A992" t="str">
            <v>00236</v>
          </cell>
          <cell r="B992" t="str">
            <v>香港生力啤</v>
          </cell>
          <cell r="C992">
            <v>0</v>
          </cell>
          <cell r="D992">
            <v>1.23</v>
          </cell>
        </row>
        <row r="993">
          <cell r="A993" t="str">
            <v>00237</v>
          </cell>
          <cell r="B993" t="str">
            <v>安全货仓</v>
          </cell>
          <cell r="C993">
            <v>1.5</v>
          </cell>
          <cell r="D993">
            <v>2.0299999999999998</v>
          </cell>
        </row>
        <row r="994">
          <cell r="A994" t="str">
            <v>00239</v>
          </cell>
          <cell r="B994" t="str">
            <v>白花油</v>
          </cell>
          <cell r="C994">
            <v>2.4700000000000002</v>
          </cell>
          <cell r="D994">
            <v>2.4900000000000002</v>
          </cell>
        </row>
        <row r="995">
          <cell r="A995" t="str">
            <v>00240</v>
          </cell>
          <cell r="B995" t="str">
            <v>利基控股</v>
          </cell>
          <cell r="C995">
            <v>0</v>
          </cell>
          <cell r="D995">
            <v>1.45</v>
          </cell>
        </row>
        <row r="996">
          <cell r="A996" t="str">
            <v>00243</v>
          </cell>
          <cell r="B996" t="str">
            <v>QPL INT'L</v>
          </cell>
          <cell r="C996">
            <v>-11.25</v>
          </cell>
          <cell r="D996">
            <v>0.35499999999999998</v>
          </cell>
        </row>
        <row r="997">
          <cell r="A997" t="str">
            <v>00244</v>
          </cell>
          <cell r="B997" t="str">
            <v>先施</v>
          </cell>
          <cell r="C997">
            <v>3.12</v>
          </cell>
          <cell r="D997">
            <v>0.33</v>
          </cell>
        </row>
        <row r="998">
          <cell r="A998" t="str">
            <v>00247</v>
          </cell>
          <cell r="B998" t="str">
            <v>TST PROPERTIES</v>
          </cell>
          <cell r="C998">
            <v>0</v>
          </cell>
          <cell r="D998">
            <v>20.100000000000001</v>
          </cell>
        </row>
        <row r="999">
          <cell r="A999" t="str">
            <v>00248</v>
          </cell>
          <cell r="B999" t="str">
            <v>香港通讯国际控股</v>
          </cell>
          <cell r="C999">
            <v>5.13</v>
          </cell>
          <cell r="D999">
            <v>4.1000000000000002E-2</v>
          </cell>
        </row>
        <row r="1000">
          <cell r="A1000" t="str">
            <v>00251</v>
          </cell>
          <cell r="B1000" t="str">
            <v>爪哇控股</v>
          </cell>
          <cell r="C1000">
            <v>0</v>
          </cell>
          <cell r="D1000">
            <v>1.3</v>
          </cell>
        </row>
        <row r="1001">
          <cell r="A1001" t="str">
            <v>00252</v>
          </cell>
          <cell r="B1001" t="str">
            <v>华信地产财务</v>
          </cell>
          <cell r="C1001">
            <v>0</v>
          </cell>
          <cell r="D1001">
            <v>1.6</v>
          </cell>
        </row>
        <row r="1002">
          <cell r="A1002" t="str">
            <v>00253</v>
          </cell>
          <cell r="B1002" t="str">
            <v>顺豪控股</v>
          </cell>
          <cell r="C1002">
            <v>5.66</v>
          </cell>
          <cell r="D1002">
            <v>0.56000000000000005</v>
          </cell>
        </row>
        <row r="1003">
          <cell r="A1003" t="str">
            <v>00254</v>
          </cell>
          <cell r="B1003" t="str">
            <v>国家联合资源</v>
          </cell>
          <cell r="C1003">
            <v>1.69</v>
          </cell>
          <cell r="D1003">
            <v>0.6</v>
          </cell>
        </row>
        <row r="1004">
          <cell r="A1004" t="str">
            <v>00255</v>
          </cell>
          <cell r="B1004" t="str">
            <v>龙记集团</v>
          </cell>
          <cell r="C1004">
            <v>0.55000000000000004</v>
          </cell>
          <cell r="D1004">
            <v>1.82</v>
          </cell>
        </row>
        <row r="1005">
          <cell r="A1005" t="str">
            <v>00258</v>
          </cell>
          <cell r="B1005" t="str">
            <v>汤臣集团</v>
          </cell>
          <cell r="C1005">
            <v>0</v>
          </cell>
          <cell r="D1005">
            <v>2.5099999999999998</v>
          </cell>
        </row>
        <row r="1006">
          <cell r="A1006" t="str">
            <v>00259</v>
          </cell>
          <cell r="B1006" t="str">
            <v>亿都（国际控股）</v>
          </cell>
          <cell r="C1006">
            <v>0.74</v>
          </cell>
          <cell r="D1006">
            <v>4.08</v>
          </cell>
        </row>
        <row r="1007">
          <cell r="A1007" t="str">
            <v>00261</v>
          </cell>
          <cell r="B1007" t="str">
            <v>ＧＢＡ集团</v>
          </cell>
          <cell r="C1007">
            <v>-4</v>
          </cell>
          <cell r="D1007">
            <v>0.24</v>
          </cell>
        </row>
        <row r="1008">
          <cell r="A1008" t="str">
            <v>00262</v>
          </cell>
          <cell r="B1008" t="str">
            <v>迪臣发展国际</v>
          </cell>
          <cell r="C1008">
            <v>-2.73</v>
          </cell>
          <cell r="D1008">
            <v>0.107</v>
          </cell>
        </row>
        <row r="1009">
          <cell r="A1009" t="str">
            <v>00264</v>
          </cell>
          <cell r="B1009" t="str">
            <v>中联发展控股</v>
          </cell>
          <cell r="C1009">
            <v>-0.41</v>
          </cell>
          <cell r="D1009">
            <v>2.42</v>
          </cell>
        </row>
        <row r="1010">
          <cell r="A1010" t="str">
            <v>00265</v>
          </cell>
          <cell r="B1010" t="str">
            <v>港誉智慧城市服务</v>
          </cell>
          <cell r="C1010">
            <v>0</v>
          </cell>
          <cell r="D1010">
            <v>1.8</v>
          </cell>
        </row>
        <row r="1011">
          <cell r="A1011" t="str">
            <v>00266</v>
          </cell>
          <cell r="B1011" t="str">
            <v>天德地产</v>
          </cell>
          <cell r="C1011">
            <v>1.46</v>
          </cell>
          <cell r="D1011">
            <v>2.09</v>
          </cell>
        </row>
        <row r="1012">
          <cell r="A1012" t="str">
            <v>00269</v>
          </cell>
          <cell r="B1012" t="str">
            <v>中国资源交通</v>
          </cell>
          <cell r="C1012">
            <v>0</v>
          </cell>
          <cell r="D1012">
            <v>0.01</v>
          </cell>
        </row>
        <row r="1013">
          <cell r="A1013" t="str">
            <v>00271</v>
          </cell>
          <cell r="B1013" t="str">
            <v>亚证地产</v>
          </cell>
          <cell r="C1013">
            <v>0</v>
          </cell>
          <cell r="D1013">
            <v>0.20499999999999999</v>
          </cell>
        </row>
        <row r="1014">
          <cell r="A1014" t="str">
            <v>00274</v>
          </cell>
          <cell r="B1014" t="str">
            <v>复兴亚洲</v>
          </cell>
          <cell r="C1014">
            <v>0</v>
          </cell>
          <cell r="D1014">
            <v>0.49</v>
          </cell>
        </row>
        <row r="1015">
          <cell r="A1015" t="str">
            <v>00276</v>
          </cell>
          <cell r="B1015" t="str">
            <v>蒙古能源</v>
          </cell>
          <cell r="C1015">
            <v>-5.41</v>
          </cell>
          <cell r="D1015">
            <v>0.7</v>
          </cell>
        </row>
        <row r="1016">
          <cell r="A1016" t="str">
            <v>00277</v>
          </cell>
          <cell r="B1016" t="str">
            <v>太兴置业</v>
          </cell>
          <cell r="C1016">
            <v>0</v>
          </cell>
          <cell r="D1016">
            <v>1.47</v>
          </cell>
        </row>
        <row r="1017">
          <cell r="A1017" t="str">
            <v>00280</v>
          </cell>
          <cell r="B1017" t="str">
            <v>景福集团</v>
          </cell>
          <cell r="C1017">
            <v>0</v>
          </cell>
          <cell r="D1017">
            <v>0.5</v>
          </cell>
        </row>
        <row r="1018">
          <cell r="A1018" t="str">
            <v>00286</v>
          </cell>
          <cell r="B1018" t="str">
            <v>爱帝宫</v>
          </cell>
          <cell r="C1018">
            <v>0</v>
          </cell>
          <cell r="D1018">
            <v>1.31</v>
          </cell>
        </row>
        <row r="1019">
          <cell r="A1019" t="str">
            <v>00287</v>
          </cell>
          <cell r="B1019" t="str">
            <v>永发置业</v>
          </cell>
          <cell r="C1019">
            <v>0</v>
          </cell>
          <cell r="D1019">
            <v>4.08</v>
          </cell>
        </row>
        <row r="1020">
          <cell r="A1020" t="str">
            <v>00289</v>
          </cell>
          <cell r="B1020" t="str">
            <v>WING ON CO</v>
          </cell>
          <cell r="C1020">
            <v>0.86</v>
          </cell>
          <cell r="D1020">
            <v>14</v>
          </cell>
        </row>
        <row r="1021">
          <cell r="A1021" t="str">
            <v>00290</v>
          </cell>
          <cell r="B1021" t="str">
            <v>国富量子</v>
          </cell>
          <cell r="C1021">
            <v>0.79</v>
          </cell>
          <cell r="D1021">
            <v>2.5499999999999998</v>
          </cell>
        </row>
        <row r="1022">
          <cell r="A1022" t="str">
            <v>00294</v>
          </cell>
          <cell r="B1022" t="str">
            <v>长江制衣</v>
          </cell>
          <cell r="C1022">
            <v>7.14</v>
          </cell>
          <cell r="D1022">
            <v>0.9</v>
          </cell>
        </row>
        <row r="1023">
          <cell r="A1023" t="str">
            <v>00298</v>
          </cell>
          <cell r="B1023" t="str">
            <v>庄士中国</v>
          </cell>
          <cell r="C1023">
            <v>0</v>
          </cell>
          <cell r="D1023">
            <v>0.108</v>
          </cell>
        </row>
        <row r="1024">
          <cell r="A1024" t="str">
            <v>00301</v>
          </cell>
          <cell r="B1024" t="str">
            <v>三和精化</v>
          </cell>
          <cell r="C1024">
            <v>-3.6</v>
          </cell>
          <cell r="D1024">
            <v>1.34</v>
          </cell>
        </row>
        <row r="1025">
          <cell r="A1025" t="str">
            <v>00305</v>
          </cell>
          <cell r="B1025" t="str">
            <v>五菱汽车</v>
          </cell>
          <cell r="C1025">
            <v>0</v>
          </cell>
          <cell r="D1025">
            <v>0.47</v>
          </cell>
        </row>
        <row r="1026">
          <cell r="A1026" t="str">
            <v>00306</v>
          </cell>
          <cell r="B1026" t="str">
            <v>冠忠巴士集团</v>
          </cell>
          <cell r="C1026">
            <v>-1.41</v>
          </cell>
          <cell r="D1026">
            <v>2.8</v>
          </cell>
        </row>
        <row r="1027">
          <cell r="A1027" t="str">
            <v>00309</v>
          </cell>
          <cell r="B1027" t="str">
            <v>新华通讯频媒</v>
          </cell>
          <cell r="C1027">
            <v>-2.63</v>
          </cell>
          <cell r="D1027">
            <v>3.6999999999999998E-2</v>
          </cell>
        </row>
        <row r="1028">
          <cell r="A1028" t="str">
            <v>00310</v>
          </cell>
          <cell r="B1028" t="str">
            <v>嘉进投资国际</v>
          </cell>
          <cell r="C1028">
            <v>0</v>
          </cell>
          <cell r="D1028">
            <v>0.14199999999999999</v>
          </cell>
        </row>
        <row r="1029">
          <cell r="A1029" t="str">
            <v>00311</v>
          </cell>
          <cell r="B1029" t="str">
            <v>联泰控股</v>
          </cell>
          <cell r="C1029">
            <v>0</v>
          </cell>
          <cell r="D1029">
            <v>0.19500000000000001</v>
          </cell>
        </row>
        <row r="1030">
          <cell r="A1030" t="str">
            <v>00312</v>
          </cell>
          <cell r="B1030" t="str">
            <v>岁宝百货</v>
          </cell>
          <cell r="C1030">
            <v>0</v>
          </cell>
          <cell r="D1030">
            <v>5.0999999999999997E-2</v>
          </cell>
        </row>
        <row r="1031">
          <cell r="A1031" t="str">
            <v>00313</v>
          </cell>
          <cell r="B1031" t="str">
            <v>裕田中国</v>
          </cell>
          <cell r="C1031">
            <v>-4.08</v>
          </cell>
          <cell r="D1031">
            <v>9.4E-2</v>
          </cell>
        </row>
        <row r="1032">
          <cell r="A1032" t="str">
            <v>00318</v>
          </cell>
          <cell r="B1032" t="str">
            <v>黄河实业</v>
          </cell>
          <cell r="C1032">
            <v>0</v>
          </cell>
          <cell r="D1032">
            <v>0.64</v>
          </cell>
        </row>
        <row r="1033">
          <cell r="A1033" t="str">
            <v>00320</v>
          </cell>
          <cell r="B1033" t="str">
            <v>金宝通</v>
          </cell>
          <cell r="C1033">
            <v>0</v>
          </cell>
          <cell r="D1033">
            <v>0.49</v>
          </cell>
        </row>
        <row r="1034">
          <cell r="A1034" t="str">
            <v>00326</v>
          </cell>
          <cell r="B1034" t="str">
            <v>中国星集团</v>
          </cell>
          <cell r="C1034">
            <v>-1.31</v>
          </cell>
          <cell r="D1034">
            <v>2.2599999999999998</v>
          </cell>
        </row>
        <row r="1035">
          <cell r="A1035" t="str">
            <v>00328</v>
          </cell>
          <cell r="B1035" t="str">
            <v>ALCO HOLDINGS</v>
          </cell>
          <cell r="C1035">
            <v>3.16</v>
          </cell>
          <cell r="D1035">
            <v>2.61</v>
          </cell>
        </row>
        <row r="1036">
          <cell r="A1036" t="str">
            <v>00329</v>
          </cell>
          <cell r="B1036" t="str">
            <v>叁龙国际</v>
          </cell>
          <cell r="C1036">
            <v>3.45</v>
          </cell>
          <cell r="D1036">
            <v>0.3</v>
          </cell>
        </row>
        <row r="1037">
          <cell r="A1037" t="str">
            <v>00331</v>
          </cell>
          <cell r="B1037" t="str">
            <v>丰盛生活服务</v>
          </cell>
          <cell r="C1037">
            <v>0.18</v>
          </cell>
          <cell r="D1037">
            <v>5.7</v>
          </cell>
        </row>
        <row r="1038">
          <cell r="A1038" t="str">
            <v>00332</v>
          </cell>
          <cell r="B1038" t="str">
            <v>元亨燃气</v>
          </cell>
          <cell r="C1038">
            <v>0</v>
          </cell>
          <cell r="D1038">
            <v>1.7999999999999999E-2</v>
          </cell>
        </row>
        <row r="1039">
          <cell r="A1039" t="str">
            <v>00333</v>
          </cell>
          <cell r="B1039" t="str">
            <v>黛丽斯国际</v>
          </cell>
          <cell r="C1039">
            <v>4.26</v>
          </cell>
          <cell r="D1039">
            <v>0.245</v>
          </cell>
        </row>
        <row r="1040">
          <cell r="A1040" t="str">
            <v>00334</v>
          </cell>
          <cell r="B1040" t="str">
            <v>华显光电</v>
          </cell>
          <cell r="C1040">
            <v>0</v>
          </cell>
          <cell r="D1040">
            <v>0.33500000000000002</v>
          </cell>
        </row>
        <row r="1041">
          <cell r="A1041" t="str">
            <v>00335</v>
          </cell>
          <cell r="B1041" t="str">
            <v>美建集团</v>
          </cell>
          <cell r="C1041">
            <v>2.94</v>
          </cell>
          <cell r="D1041">
            <v>0.7</v>
          </cell>
        </row>
        <row r="1042">
          <cell r="A1042" t="str">
            <v>00339</v>
          </cell>
          <cell r="B1042" t="str">
            <v>中国科创产业投资</v>
          </cell>
          <cell r="C1042">
            <v>3.68</v>
          </cell>
          <cell r="D1042">
            <v>0.19700000000000001</v>
          </cell>
        </row>
        <row r="1043">
          <cell r="A1043" t="str">
            <v>00340</v>
          </cell>
          <cell r="B1043" t="str">
            <v>潼关黄金</v>
          </cell>
          <cell r="C1043">
            <v>2.23</v>
          </cell>
          <cell r="D1043">
            <v>2.75</v>
          </cell>
        </row>
        <row r="1044">
          <cell r="A1044" t="str">
            <v>00343</v>
          </cell>
          <cell r="B1044" t="str">
            <v>文化传信</v>
          </cell>
          <cell r="C1044">
            <v>-2.92</v>
          </cell>
          <cell r="D1044">
            <v>0.16600000000000001</v>
          </cell>
        </row>
        <row r="1045">
          <cell r="A1045" t="str">
            <v>00346</v>
          </cell>
          <cell r="B1045" t="str">
            <v>延长石油国际</v>
          </cell>
          <cell r="C1045">
            <v>-1.28</v>
          </cell>
          <cell r="D1045">
            <v>0.38500000000000001</v>
          </cell>
        </row>
        <row r="1046">
          <cell r="A1046" t="str">
            <v>00348</v>
          </cell>
          <cell r="B1046" t="str">
            <v>中国智能健康</v>
          </cell>
          <cell r="C1046">
            <v>9.2100000000000009</v>
          </cell>
          <cell r="D1046">
            <v>0.16600000000000001</v>
          </cell>
        </row>
        <row r="1047">
          <cell r="A1047" t="str">
            <v>00351</v>
          </cell>
          <cell r="B1047" t="str">
            <v>亚洲能源物流</v>
          </cell>
          <cell r="C1047">
            <v>1.92</v>
          </cell>
          <cell r="D1047">
            <v>0.26500000000000001</v>
          </cell>
        </row>
        <row r="1048">
          <cell r="A1048" t="str">
            <v>00352</v>
          </cell>
          <cell r="B1048" t="str">
            <v>富阳</v>
          </cell>
          <cell r="C1048">
            <v>0</v>
          </cell>
          <cell r="D1048">
            <v>0.36</v>
          </cell>
        </row>
        <row r="1049">
          <cell r="A1049" t="str">
            <v>00353</v>
          </cell>
          <cell r="B1049" t="str">
            <v>能源国际投资</v>
          </cell>
          <cell r="C1049">
            <v>0</v>
          </cell>
          <cell r="D1049">
            <v>0.30499999999999999</v>
          </cell>
        </row>
        <row r="1050">
          <cell r="A1050" t="str">
            <v>00355</v>
          </cell>
          <cell r="B1050" t="str">
            <v>世纪城市国际</v>
          </cell>
          <cell r="C1050">
            <v>2.56</v>
          </cell>
          <cell r="D1050">
            <v>0.08</v>
          </cell>
        </row>
        <row r="1051">
          <cell r="A1051" t="str">
            <v>00356</v>
          </cell>
          <cell r="B1051" t="str">
            <v>鼎立资本</v>
          </cell>
          <cell r="C1051">
            <v>-4.4800000000000004</v>
          </cell>
          <cell r="D1051">
            <v>6.4000000000000001E-2</v>
          </cell>
        </row>
        <row r="1052">
          <cell r="A1052" t="str">
            <v>00357</v>
          </cell>
          <cell r="B1052" t="str">
            <v>美兰空港</v>
          </cell>
          <cell r="C1052">
            <v>0.19</v>
          </cell>
          <cell r="D1052">
            <v>10.77</v>
          </cell>
        </row>
        <row r="1053">
          <cell r="A1053" t="str">
            <v>00360</v>
          </cell>
          <cell r="B1053" t="str">
            <v>新焦点</v>
          </cell>
          <cell r="C1053">
            <v>0</v>
          </cell>
          <cell r="D1053">
            <v>4.7E-2</v>
          </cell>
        </row>
        <row r="1054">
          <cell r="A1054" t="str">
            <v>00361</v>
          </cell>
          <cell r="B1054" t="str">
            <v>顺龙控股</v>
          </cell>
          <cell r="C1054">
            <v>-2.2200000000000002</v>
          </cell>
          <cell r="D1054">
            <v>8.7999999999999995E-2</v>
          </cell>
        </row>
        <row r="1055">
          <cell r="A1055" t="str">
            <v>00362</v>
          </cell>
          <cell r="B1055" t="str">
            <v>中国天化工</v>
          </cell>
          <cell r="C1055">
            <v>0</v>
          </cell>
          <cell r="D1055">
            <v>1.4999999999999999E-2</v>
          </cell>
        </row>
        <row r="1056">
          <cell r="A1056" t="str">
            <v>00365</v>
          </cell>
          <cell r="B1056" t="str">
            <v>芯成科技</v>
          </cell>
          <cell r="C1056">
            <v>0</v>
          </cell>
          <cell r="D1056">
            <v>0.29499999999999998</v>
          </cell>
        </row>
        <row r="1057">
          <cell r="A1057" t="str">
            <v>00366</v>
          </cell>
          <cell r="B1057" t="str">
            <v>陆氏集团（越南）</v>
          </cell>
          <cell r="C1057">
            <v>-1.08</v>
          </cell>
          <cell r="D1057">
            <v>0.92</v>
          </cell>
        </row>
        <row r="1058">
          <cell r="A1058" t="str">
            <v>00367</v>
          </cell>
          <cell r="B1058" t="str">
            <v>庄士机构国际</v>
          </cell>
          <cell r="C1058">
            <v>-4.76</v>
          </cell>
          <cell r="D1058">
            <v>0.3</v>
          </cell>
        </row>
        <row r="1059">
          <cell r="A1059" t="str">
            <v>00368</v>
          </cell>
          <cell r="B1059" t="str">
            <v>德合集团</v>
          </cell>
          <cell r="C1059">
            <v>4.55</v>
          </cell>
          <cell r="D1059">
            <v>0.46</v>
          </cell>
        </row>
        <row r="1060">
          <cell r="A1060" t="str">
            <v>00369</v>
          </cell>
          <cell r="B1060" t="str">
            <v>永泰地产</v>
          </cell>
          <cell r="C1060">
            <v>0.59</v>
          </cell>
          <cell r="D1060">
            <v>1.7</v>
          </cell>
        </row>
        <row r="1061">
          <cell r="A1061" t="str">
            <v>00370</v>
          </cell>
          <cell r="B1061" t="str">
            <v>港仔机器人</v>
          </cell>
          <cell r="C1061">
            <v>10.29</v>
          </cell>
          <cell r="D1061">
            <v>0.75</v>
          </cell>
        </row>
        <row r="1062">
          <cell r="A1062" t="str">
            <v>00372</v>
          </cell>
          <cell r="B1062" t="str">
            <v>保德国际发展</v>
          </cell>
          <cell r="C1062">
            <v>0</v>
          </cell>
          <cell r="D1062">
            <v>0.27</v>
          </cell>
        </row>
        <row r="1063">
          <cell r="A1063" t="str">
            <v>00373</v>
          </cell>
          <cell r="B1063" t="str">
            <v>联合集团</v>
          </cell>
          <cell r="C1063">
            <v>0</v>
          </cell>
          <cell r="D1063">
            <v>2.2999999999999998</v>
          </cell>
        </row>
        <row r="1064">
          <cell r="A1064" t="str">
            <v>00374</v>
          </cell>
          <cell r="B1064" t="str">
            <v>四洲集团</v>
          </cell>
          <cell r="C1064">
            <v>0</v>
          </cell>
          <cell r="D1064">
            <v>2.71</v>
          </cell>
        </row>
        <row r="1065">
          <cell r="A1065" t="str">
            <v>00375</v>
          </cell>
          <cell r="B1065" t="str">
            <v>YGM TRADING</v>
          </cell>
          <cell r="C1065">
            <v>0</v>
          </cell>
          <cell r="D1065">
            <v>0.93</v>
          </cell>
        </row>
        <row r="1066">
          <cell r="A1066" t="str">
            <v>00376</v>
          </cell>
          <cell r="B1066" t="str">
            <v>云锋金融</v>
          </cell>
          <cell r="C1066">
            <v>6.05</v>
          </cell>
          <cell r="D1066">
            <v>3.33</v>
          </cell>
        </row>
        <row r="1067">
          <cell r="A1067" t="str">
            <v>00377</v>
          </cell>
          <cell r="B1067" t="str">
            <v>中国华君</v>
          </cell>
          <cell r="C1067">
            <v>0</v>
          </cell>
          <cell r="D1067">
            <v>1.21</v>
          </cell>
        </row>
        <row r="1068">
          <cell r="A1068" t="str">
            <v>00379</v>
          </cell>
          <cell r="B1068" t="str">
            <v>恒嘉融资租赁</v>
          </cell>
          <cell r="C1068">
            <v>-7.41</v>
          </cell>
          <cell r="D1068">
            <v>7.4999999999999997E-2</v>
          </cell>
        </row>
        <row r="1069">
          <cell r="A1069" t="str">
            <v>00380</v>
          </cell>
          <cell r="B1069" t="str">
            <v>中国管业</v>
          </cell>
          <cell r="C1069">
            <v>0</v>
          </cell>
          <cell r="D1069">
            <v>0.14599999999999999</v>
          </cell>
        </row>
        <row r="1070">
          <cell r="A1070" t="str">
            <v>00381</v>
          </cell>
          <cell r="B1070" t="str">
            <v>权识国际</v>
          </cell>
          <cell r="C1070">
            <v>0.93</v>
          </cell>
          <cell r="D1070">
            <v>0.218</v>
          </cell>
        </row>
        <row r="1071">
          <cell r="A1071" t="str">
            <v>00382</v>
          </cell>
          <cell r="B1071" t="str">
            <v>中汇集团</v>
          </cell>
          <cell r="C1071">
            <v>1.4</v>
          </cell>
          <cell r="D1071">
            <v>1.45</v>
          </cell>
        </row>
        <row r="1072">
          <cell r="A1072" t="str">
            <v>00383</v>
          </cell>
          <cell r="B1072" t="str">
            <v>天安卓健</v>
          </cell>
          <cell r="C1072">
            <v>0</v>
          </cell>
          <cell r="D1072">
            <v>1.03</v>
          </cell>
        </row>
        <row r="1073">
          <cell r="A1073" t="str">
            <v>00385</v>
          </cell>
          <cell r="B1073" t="str">
            <v>建联集团</v>
          </cell>
          <cell r="C1073">
            <v>1.06</v>
          </cell>
          <cell r="D1073">
            <v>0.47499999999999998</v>
          </cell>
        </row>
        <row r="1074">
          <cell r="A1074" t="str">
            <v>00387</v>
          </cell>
          <cell r="B1074" t="str">
            <v>力丰（集团）</v>
          </cell>
          <cell r="C1074">
            <v>0</v>
          </cell>
          <cell r="D1074">
            <v>0.67</v>
          </cell>
        </row>
        <row r="1075">
          <cell r="A1075" t="str">
            <v>00389</v>
          </cell>
          <cell r="B1075" t="str">
            <v>通天酒业</v>
          </cell>
          <cell r="C1075">
            <v>0</v>
          </cell>
          <cell r="D1075">
            <v>0.43</v>
          </cell>
        </row>
        <row r="1076">
          <cell r="A1076" t="str">
            <v>00391</v>
          </cell>
          <cell r="B1076" t="str">
            <v>美亚娱乐资讯</v>
          </cell>
          <cell r="C1076">
            <v>0</v>
          </cell>
          <cell r="D1076">
            <v>0.1</v>
          </cell>
        </row>
        <row r="1077">
          <cell r="A1077" t="str">
            <v>00393</v>
          </cell>
          <cell r="B1077" t="str">
            <v>旭日企业</v>
          </cell>
          <cell r="C1077">
            <v>-0.71</v>
          </cell>
          <cell r="D1077">
            <v>1.4</v>
          </cell>
        </row>
        <row r="1078">
          <cell r="A1078" t="str">
            <v>00396</v>
          </cell>
          <cell r="B1078" t="str">
            <v>兴利（香港）控股</v>
          </cell>
          <cell r="C1078">
            <v>0</v>
          </cell>
          <cell r="D1078">
            <v>0.112</v>
          </cell>
        </row>
        <row r="1079">
          <cell r="A1079" t="str">
            <v>00397</v>
          </cell>
          <cell r="B1079" t="str">
            <v>嬴集团</v>
          </cell>
          <cell r="C1079">
            <v>0</v>
          </cell>
          <cell r="D1079">
            <v>4.4999999999999998E-2</v>
          </cell>
        </row>
        <row r="1080">
          <cell r="A1080" t="str">
            <v>00398</v>
          </cell>
          <cell r="B1080" t="str">
            <v>东方表行集团</v>
          </cell>
          <cell r="C1080">
            <v>1.1200000000000001</v>
          </cell>
          <cell r="D1080">
            <v>3.6</v>
          </cell>
        </row>
        <row r="1081">
          <cell r="A1081" t="str">
            <v>00399</v>
          </cell>
          <cell r="B1081" t="str">
            <v>星太链集团</v>
          </cell>
          <cell r="C1081">
            <v>4.26</v>
          </cell>
          <cell r="D1081">
            <v>9.8000000000000004E-2</v>
          </cell>
        </row>
        <row r="1082">
          <cell r="A1082" t="str">
            <v>00401</v>
          </cell>
          <cell r="B1082" t="str">
            <v>万嘉集团</v>
          </cell>
          <cell r="C1082">
            <v>0.96</v>
          </cell>
          <cell r="D1082">
            <v>0.105</v>
          </cell>
        </row>
        <row r="1083">
          <cell r="A1083" t="str">
            <v>00403</v>
          </cell>
          <cell r="B1083" t="str">
            <v>星光集团</v>
          </cell>
          <cell r="C1083">
            <v>-2.52</v>
          </cell>
          <cell r="D1083">
            <v>0.155</v>
          </cell>
        </row>
        <row r="1084">
          <cell r="A1084" t="str">
            <v>00406</v>
          </cell>
          <cell r="B1084" t="str">
            <v>有利集团</v>
          </cell>
          <cell r="C1084">
            <v>0</v>
          </cell>
          <cell r="D1084">
            <v>0.68</v>
          </cell>
        </row>
        <row r="1085">
          <cell r="A1085" t="str">
            <v>00408</v>
          </cell>
          <cell r="B1085" t="str">
            <v>叶氏化工集团</v>
          </cell>
          <cell r="C1085">
            <v>0</v>
          </cell>
          <cell r="D1085">
            <v>1.9</v>
          </cell>
        </row>
        <row r="1086">
          <cell r="A1086" t="str">
            <v>00411</v>
          </cell>
          <cell r="B1086" t="str">
            <v>南顺（香港）</v>
          </cell>
          <cell r="C1086">
            <v>-4.46</v>
          </cell>
          <cell r="D1086">
            <v>10.7</v>
          </cell>
        </row>
        <row r="1087">
          <cell r="A1087" t="str">
            <v>00413</v>
          </cell>
          <cell r="B1087" t="str">
            <v>南华集团控股</v>
          </cell>
          <cell r="C1087">
            <v>0</v>
          </cell>
          <cell r="D1087">
            <v>3.3000000000000002E-2</v>
          </cell>
        </row>
        <row r="1088">
          <cell r="A1088" t="str">
            <v>00417</v>
          </cell>
          <cell r="B1088" t="str">
            <v>谢瑞麟</v>
          </cell>
          <cell r="C1088">
            <v>-7.07</v>
          </cell>
          <cell r="D1088">
            <v>0.92</v>
          </cell>
        </row>
        <row r="1089">
          <cell r="A1089" t="str">
            <v>00418</v>
          </cell>
          <cell r="B1089" t="str">
            <v>方正控股</v>
          </cell>
          <cell r="C1089">
            <v>2.27</v>
          </cell>
          <cell r="D1089">
            <v>0.9</v>
          </cell>
        </row>
        <row r="1090">
          <cell r="A1090" t="str">
            <v>00419</v>
          </cell>
          <cell r="B1090" t="str">
            <v>弘毅文化集团</v>
          </cell>
          <cell r="C1090" t="str">
            <v xml:space="preserve">--  </v>
          </cell>
          <cell r="D1090">
            <v>0</v>
          </cell>
        </row>
        <row r="1091">
          <cell r="A1091" t="str">
            <v>00420</v>
          </cell>
          <cell r="B1091" t="str">
            <v>福田实业</v>
          </cell>
          <cell r="C1091">
            <v>1.67</v>
          </cell>
          <cell r="D1091">
            <v>0.61</v>
          </cell>
        </row>
        <row r="1092">
          <cell r="A1092" t="str">
            <v>00422</v>
          </cell>
          <cell r="B1092" t="str">
            <v>越南制造加工出口</v>
          </cell>
          <cell r="C1092">
            <v>0</v>
          </cell>
          <cell r="D1092">
            <v>0.28999999999999998</v>
          </cell>
        </row>
        <row r="1093">
          <cell r="A1093" t="str">
            <v>00423</v>
          </cell>
          <cell r="B1093" t="str">
            <v>经济日报集团</v>
          </cell>
          <cell r="C1093">
            <v>-1.35</v>
          </cell>
          <cell r="D1093">
            <v>0.73</v>
          </cell>
        </row>
        <row r="1094">
          <cell r="A1094" t="str">
            <v>00426</v>
          </cell>
          <cell r="B1094" t="str">
            <v>万华媒体</v>
          </cell>
          <cell r="C1094">
            <v>-5.32</v>
          </cell>
          <cell r="D1094">
            <v>8.8999999999999996E-2</v>
          </cell>
        </row>
        <row r="1095">
          <cell r="A1095" t="str">
            <v>00428</v>
          </cell>
          <cell r="B1095" t="str">
            <v>中国天弓控股</v>
          </cell>
          <cell r="C1095">
            <v>1.68</v>
          </cell>
          <cell r="D1095">
            <v>0.24199999999999999</v>
          </cell>
        </row>
        <row r="1096">
          <cell r="A1096" t="str">
            <v>00430</v>
          </cell>
          <cell r="B1096" t="str">
            <v>东方兴业控股</v>
          </cell>
          <cell r="C1096">
            <v>-3.45</v>
          </cell>
          <cell r="D1096">
            <v>0.42</v>
          </cell>
        </row>
        <row r="1097">
          <cell r="A1097" t="str">
            <v>00431</v>
          </cell>
          <cell r="B1097" t="str">
            <v>大中华金融</v>
          </cell>
          <cell r="C1097">
            <v>0</v>
          </cell>
          <cell r="D1097">
            <v>0.01</v>
          </cell>
        </row>
        <row r="1098">
          <cell r="A1098" t="str">
            <v>00433</v>
          </cell>
          <cell r="B1098" t="str">
            <v>北方矿业</v>
          </cell>
          <cell r="C1098">
            <v>2.56</v>
          </cell>
          <cell r="D1098">
            <v>0.08</v>
          </cell>
        </row>
        <row r="1099">
          <cell r="A1099" t="str">
            <v>00434</v>
          </cell>
          <cell r="B1099" t="str">
            <v>博雅互动</v>
          </cell>
          <cell r="C1099">
            <v>0.86</v>
          </cell>
          <cell r="D1099">
            <v>3.53</v>
          </cell>
        </row>
        <row r="1100">
          <cell r="A1100" t="str">
            <v>00436</v>
          </cell>
          <cell r="B1100" t="str">
            <v>新宇环保</v>
          </cell>
          <cell r="C1100">
            <v>0</v>
          </cell>
          <cell r="D1100">
            <v>6.5000000000000002E-2</v>
          </cell>
        </row>
        <row r="1101">
          <cell r="A1101" t="str">
            <v>00438</v>
          </cell>
          <cell r="B1101" t="str">
            <v>彩虹新能源</v>
          </cell>
          <cell r="C1101">
            <v>-4.0199999999999996</v>
          </cell>
          <cell r="D1101">
            <v>1.91</v>
          </cell>
        </row>
        <row r="1102">
          <cell r="A1102" t="str">
            <v>00442</v>
          </cell>
          <cell r="B1102" t="str">
            <v>域能控股</v>
          </cell>
          <cell r="C1102">
            <v>6.67</v>
          </cell>
          <cell r="D1102">
            <v>0.8</v>
          </cell>
        </row>
        <row r="1103">
          <cell r="A1103" t="str">
            <v>00444</v>
          </cell>
          <cell r="B1103" t="str">
            <v>SINCEREWATCH HK</v>
          </cell>
          <cell r="C1103">
            <v>0</v>
          </cell>
          <cell r="D1103">
            <v>0.01</v>
          </cell>
        </row>
        <row r="1104">
          <cell r="A1104" t="str">
            <v>00450</v>
          </cell>
          <cell r="B1104" t="str">
            <v>鸿兴印刷集团</v>
          </cell>
          <cell r="C1104">
            <v>2.2200000000000002</v>
          </cell>
          <cell r="D1104">
            <v>0.92</v>
          </cell>
        </row>
        <row r="1105">
          <cell r="A1105" t="str">
            <v>00455</v>
          </cell>
          <cell r="B1105" t="str">
            <v>天大药业</v>
          </cell>
          <cell r="C1105">
            <v>0</v>
          </cell>
          <cell r="D1105">
            <v>0.114</v>
          </cell>
        </row>
        <row r="1106">
          <cell r="A1106" t="str">
            <v>00456</v>
          </cell>
          <cell r="B1106" t="str">
            <v>新城市建设发展</v>
          </cell>
          <cell r="C1106">
            <v>0</v>
          </cell>
          <cell r="D1106">
            <v>0.435</v>
          </cell>
        </row>
        <row r="1107">
          <cell r="A1107" t="str">
            <v>00458</v>
          </cell>
          <cell r="B1107" t="str">
            <v>联亚集团</v>
          </cell>
          <cell r="C1107">
            <v>0</v>
          </cell>
          <cell r="D1107">
            <v>1.78</v>
          </cell>
        </row>
        <row r="1108">
          <cell r="A1108" t="str">
            <v>00459</v>
          </cell>
          <cell r="B1108" t="str">
            <v>鋑联控股</v>
          </cell>
          <cell r="C1108">
            <v>0.83</v>
          </cell>
          <cell r="D1108">
            <v>0.121</v>
          </cell>
        </row>
        <row r="1109">
          <cell r="A1109" t="str">
            <v>00464</v>
          </cell>
          <cell r="B1109" t="str">
            <v>中国智能科技</v>
          </cell>
          <cell r="C1109">
            <v>-3.9</v>
          </cell>
          <cell r="D1109">
            <v>1.48</v>
          </cell>
        </row>
        <row r="1110">
          <cell r="A1110" t="str">
            <v>00465</v>
          </cell>
          <cell r="B1110" t="str">
            <v>富通科技</v>
          </cell>
          <cell r="C1110">
            <v>-1.43</v>
          </cell>
          <cell r="D1110">
            <v>0.69</v>
          </cell>
        </row>
        <row r="1111">
          <cell r="A1111" t="str">
            <v>00471</v>
          </cell>
          <cell r="B1111" t="str">
            <v>中播数据</v>
          </cell>
          <cell r="C1111">
            <v>0</v>
          </cell>
          <cell r="D1111">
            <v>0.69</v>
          </cell>
        </row>
        <row r="1112">
          <cell r="A1112" t="str">
            <v>00472</v>
          </cell>
          <cell r="B1112" t="str">
            <v>新丝路文旅</v>
          </cell>
          <cell r="C1112">
            <v>16.39</v>
          </cell>
          <cell r="D1112">
            <v>0.35499999999999998</v>
          </cell>
        </row>
        <row r="1113">
          <cell r="A1113" t="str">
            <v>00474</v>
          </cell>
          <cell r="B1113" t="str">
            <v>信铭生命科技</v>
          </cell>
          <cell r="C1113">
            <v>0</v>
          </cell>
          <cell r="D1113">
            <v>0.12</v>
          </cell>
        </row>
        <row r="1114">
          <cell r="A1114" t="str">
            <v>00475</v>
          </cell>
          <cell r="B1114" t="str">
            <v>中发展控股</v>
          </cell>
          <cell r="C1114">
            <v>0</v>
          </cell>
          <cell r="D1114">
            <v>0.48</v>
          </cell>
        </row>
        <row r="1115">
          <cell r="A1115" t="str">
            <v>00476</v>
          </cell>
          <cell r="B1115" t="str">
            <v>科轩动力控股</v>
          </cell>
          <cell r="C1115">
            <v>-2.35</v>
          </cell>
          <cell r="D1115">
            <v>0.83</v>
          </cell>
        </row>
        <row r="1116">
          <cell r="A1116" t="str">
            <v>00482</v>
          </cell>
          <cell r="B1116" t="str">
            <v>圣马丁国际</v>
          </cell>
          <cell r="C1116">
            <v>0</v>
          </cell>
          <cell r="D1116">
            <v>7.4999999999999997E-2</v>
          </cell>
        </row>
        <row r="1117">
          <cell r="A1117" t="str">
            <v>00483</v>
          </cell>
          <cell r="B1117" t="str">
            <v>包浩斯国际</v>
          </cell>
          <cell r="C1117">
            <v>0</v>
          </cell>
          <cell r="D1117">
            <v>0.28000000000000003</v>
          </cell>
        </row>
        <row r="1118">
          <cell r="A1118" t="str">
            <v>00484</v>
          </cell>
          <cell r="B1118" t="str">
            <v>云游控股</v>
          </cell>
          <cell r="C1118">
            <v>0</v>
          </cell>
          <cell r="D1118">
            <v>0.88</v>
          </cell>
        </row>
        <row r="1119">
          <cell r="A1119" t="str">
            <v>00485</v>
          </cell>
          <cell r="B1119" t="str">
            <v>中国华星</v>
          </cell>
          <cell r="C1119">
            <v>7.5</v>
          </cell>
          <cell r="D1119">
            <v>0.43</v>
          </cell>
        </row>
        <row r="1120">
          <cell r="A1120" t="str">
            <v>00486</v>
          </cell>
          <cell r="B1120" t="str">
            <v>俄铝</v>
          </cell>
          <cell r="C1120">
            <v>0</v>
          </cell>
          <cell r="D1120">
            <v>4.58</v>
          </cell>
        </row>
        <row r="1121">
          <cell r="A1121" t="str">
            <v>00487</v>
          </cell>
          <cell r="B1121" t="str">
            <v>实德环球</v>
          </cell>
          <cell r="C1121">
            <v>-1.82</v>
          </cell>
          <cell r="D1121">
            <v>5.3999999999999999E-2</v>
          </cell>
        </row>
        <row r="1122">
          <cell r="A1122" t="str">
            <v>00491</v>
          </cell>
          <cell r="B1122" t="str">
            <v>英皇文化产业</v>
          </cell>
          <cell r="C1122">
            <v>-2.86</v>
          </cell>
          <cell r="D1122">
            <v>3.4000000000000002E-2</v>
          </cell>
        </row>
        <row r="1123">
          <cell r="A1123" t="str">
            <v>00495</v>
          </cell>
          <cell r="B1123" t="str">
            <v>PALADIN</v>
          </cell>
          <cell r="C1123">
            <v>0</v>
          </cell>
          <cell r="D1123">
            <v>1.2E-2</v>
          </cell>
        </row>
        <row r="1124">
          <cell r="A1124" t="str">
            <v>00497</v>
          </cell>
          <cell r="B1124" t="str">
            <v>资本策略地产</v>
          </cell>
          <cell r="C1124">
            <v>-0.56999999999999995</v>
          </cell>
          <cell r="D1124">
            <v>0.17499999999999999</v>
          </cell>
        </row>
        <row r="1125">
          <cell r="A1125" t="str">
            <v>00498</v>
          </cell>
          <cell r="B1125" t="str">
            <v>蓝河控股</v>
          </cell>
          <cell r="C1125">
            <v>0</v>
          </cell>
          <cell r="D1125">
            <v>0.125</v>
          </cell>
        </row>
        <row r="1126">
          <cell r="A1126" t="str">
            <v>00499</v>
          </cell>
          <cell r="B1126" t="str">
            <v>青岛控股</v>
          </cell>
          <cell r="C1126">
            <v>-3.74</v>
          </cell>
          <cell r="D1126">
            <v>0.10299999999999999</v>
          </cell>
        </row>
        <row r="1127">
          <cell r="A1127" t="str">
            <v>00500</v>
          </cell>
          <cell r="B1127" t="str">
            <v>先丰服务集团</v>
          </cell>
          <cell r="C1127">
            <v>1.41</v>
          </cell>
          <cell r="D1127">
            <v>7.1999999999999995E-2</v>
          </cell>
        </row>
        <row r="1128">
          <cell r="A1128" t="str">
            <v>00505</v>
          </cell>
          <cell r="B1128" t="str">
            <v>兴业合金</v>
          </cell>
          <cell r="C1128">
            <v>0</v>
          </cell>
          <cell r="D1128">
            <v>0.89</v>
          </cell>
        </row>
        <row r="1129">
          <cell r="A1129" t="str">
            <v>00509</v>
          </cell>
          <cell r="B1129" t="str">
            <v>世纪阳光</v>
          </cell>
          <cell r="C1129">
            <v>0</v>
          </cell>
          <cell r="D1129">
            <v>0.17</v>
          </cell>
        </row>
        <row r="1130">
          <cell r="A1130" t="str">
            <v>00510</v>
          </cell>
          <cell r="B1130" t="str">
            <v>时富金融服务集团</v>
          </cell>
          <cell r="C1130">
            <v>3.09</v>
          </cell>
          <cell r="D1130">
            <v>0.5</v>
          </cell>
        </row>
        <row r="1131">
          <cell r="A1131" t="str">
            <v>00513</v>
          </cell>
          <cell r="B1131" t="str">
            <v>恒和集团</v>
          </cell>
          <cell r="C1131">
            <v>0</v>
          </cell>
          <cell r="D1131">
            <v>0.13100000000000001</v>
          </cell>
        </row>
        <row r="1132">
          <cell r="A1132" t="str">
            <v>00515</v>
          </cell>
          <cell r="B1132" t="str">
            <v>中华银科技</v>
          </cell>
          <cell r="C1132">
            <v>0</v>
          </cell>
          <cell r="D1132">
            <v>0.17299999999999999</v>
          </cell>
        </row>
        <row r="1133">
          <cell r="A1133" t="str">
            <v>00518</v>
          </cell>
          <cell r="B1133" t="str">
            <v>同得仕（集团）</v>
          </cell>
          <cell r="C1133">
            <v>-1.03</v>
          </cell>
          <cell r="D1133">
            <v>0.193</v>
          </cell>
        </row>
        <row r="1134">
          <cell r="A1134" t="str">
            <v>00519</v>
          </cell>
          <cell r="B1134" t="str">
            <v>诺科达科技</v>
          </cell>
          <cell r="C1134">
            <v>4.9800000000000004</v>
          </cell>
          <cell r="D1134">
            <v>0.21099999999999999</v>
          </cell>
        </row>
        <row r="1135">
          <cell r="A1135" t="str">
            <v>00521</v>
          </cell>
          <cell r="B1135" t="str">
            <v>CWT INT'L</v>
          </cell>
          <cell r="C1135">
            <v>0</v>
          </cell>
          <cell r="D1135">
            <v>0.27500000000000002</v>
          </cell>
        </row>
        <row r="1136">
          <cell r="A1136" t="str">
            <v>00524</v>
          </cell>
          <cell r="B1136" t="str">
            <v>长城天下</v>
          </cell>
          <cell r="C1136">
            <v>0</v>
          </cell>
          <cell r="D1136">
            <v>0.3</v>
          </cell>
        </row>
        <row r="1137">
          <cell r="A1137" t="str">
            <v>00526</v>
          </cell>
          <cell r="B1137" t="str">
            <v>利时集团控股</v>
          </cell>
          <cell r="C1137">
            <v>0</v>
          </cell>
          <cell r="D1137">
            <v>8.5000000000000006E-2</v>
          </cell>
        </row>
        <row r="1138">
          <cell r="A1138" t="str">
            <v>00527</v>
          </cell>
          <cell r="B1138" t="str">
            <v>瑞风新能源</v>
          </cell>
          <cell r="C1138">
            <v>0</v>
          </cell>
          <cell r="D1138">
            <v>0.62</v>
          </cell>
        </row>
        <row r="1139">
          <cell r="A1139" t="str">
            <v>00528</v>
          </cell>
          <cell r="B1139" t="str">
            <v>金达控股</v>
          </cell>
          <cell r="C1139">
            <v>0</v>
          </cell>
          <cell r="D1139">
            <v>1.06</v>
          </cell>
        </row>
        <row r="1140">
          <cell r="A1140" t="str">
            <v>00529</v>
          </cell>
          <cell r="B1140" t="str">
            <v>SIS INT'L</v>
          </cell>
          <cell r="C1140">
            <v>0</v>
          </cell>
          <cell r="D1140">
            <v>2.04</v>
          </cell>
        </row>
        <row r="1141">
          <cell r="A1141" t="str">
            <v>00532</v>
          </cell>
          <cell r="B1141" t="str">
            <v>WKK INTL (HOLD)</v>
          </cell>
          <cell r="C1141">
            <v>0</v>
          </cell>
          <cell r="D1141">
            <v>0.32500000000000001</v>
          </cell>
        </row>
        <row r="1142">
          <cell r="A1142" t="str">
            <v>00533</v>
          </cell>
          <cell r="B1142" t="str">
            <v>金利来集团</v>
          </cell>
          <cell r="C1142">
            <v>0</v>
          </cell>
          <cell r="D1142">
            <v>0.95</v>
          </cell>
        </row>
        <row r="1143">
          <cell r="A1143" t="str">
            <v>00536</v>
          </cell>
          <cell r="B1143" t="str">
            <v>贸易通</v>
          </cell>
          <cell r="C1143">
            <v>0</v>
          </cell>
          <cell r="D1143">
            <v>1.04</v>
          </cell>
        </row>
        <row r="1144">
          <cell r="A1144" t="str">
            <v>00538</v>
          </cell>
          <cell r="B1144" t="str">
            <v>味千（中国）</v>
          </cell>
          <cell r="C1144">
            <v>0</v>
          </cell>
          <cell r="D1144">
            <v>0.9</v>
          </cell>
        </row>
        <row r="1145">
          <cell r="A1145" t="str">
            <v>00540</v>
          </cell>
          <cell r="B1145" t="str">
            <v>迅捷环球控股</v>
          </cell>
          <cell r="C1145">
            <v>0</v>
          </cell>
          <cell r="D1145">
            <v>0.18</v>
          </cell>
        </row>
        <row r="1146">
          <cell r="A1146" t="str">
            <v>00542</v>
          </cell>
          <cell r="B1146" t="str">
            <v>中国文旅农业</v>
          </cell>
          <cell r="C1146">
            <v>0</v>
          </cell>
          <cell r="D1146">
            <v>0.75</v>
          </cell>
        </row>
        <row r="1147">
          <cell r="A1147" t="str">
            <v>00543</v>
          </cell>
          <cell r="B1147" t="str">
            <v>太平洋网络</v>
          </cell>
          <cell r="C1147">
            <v>0</v>
          </cell>
          <cell r="D1147">
            <v>0.35</v>
          </cell>
        </row>
        <row r="1148">
          <cell r="A1148" t="str">
            <v>00544</v>
          </cell>
          <cell r="B1148" t="str">
            <v>大同集团</v>
          </cell>
          <cell r="C1148">
            <v>-4.4400000000000004</v>
          </cell>
          <cell r="D1148">
            <v>1.72</v>
          </cell>
        </row>
        <row r="1149">
          <cell r="A1149" t="str">
            <v>00550</v>
          </cell>
          <cell r="B1149" t="str">
            <v>律齐文化</v>
          </cell>
          <cell r="C1149">
            <v>0</v>
          </cell>
          <cell r="D1149">
            <v>0.122</v>
          </cell>
        </row>
        <row r="1150">
          <cell r="A1150" t="str">
            <v>00554</v>
          </cell>
          <cell r="B1150" t="str">
            <v>汉思集团控股</v>
          </cell>
          <cell r="C1150">
            <v>3.24</v>
          </cell>
          <cell r="D1150">
            <v>0.255</v>
          </cell>
        </row>
        <row r="1151">
          <cell r="A1151" t="str">
            <v>00556</v>
          </cell>
          <cell r="B1151" t="str">
            <v>泛亚环保</v>
          </cell>
          <cell r="C1151">
            <v>0</v>
          </cell>
          <cell r="D1151">
            <v>0.57999999999999996</v>
          </cell>
        </row>
        <row r="1152">
          <cell r="A1152" t="str">
            <v>00557</v>
          </cell>
          <cell r="B1152" t="str">
            <v>天元医疗</v>
          </cell>
          <cell r="C1152">
            <v>-3.9</v>
          </cell>
          <cell r="D1152">
            <v>0.74</v>
          </cell>
        </row>
        <row r="1153">
          <cell r="A1153" t="str">
            <v>00559</v>
          </cell>
          <cell r="B1153" t="str">
            <v>德泰新能源集团</v>
          </cell>
          <cell r="C1153">
            <v>-0.99</v>
          </cell>
          <cell r="D1153">
            <v>0.1</v>
          </cell>
        </row>
        <row r="1154">
          <cell r="A1154" t="str">
            <v>00560</v>
          </cell>
          <cell r="B1154" t="str">
            <v>珠江船务</v>
          </cell>
          <cell r="C1154">
            <v>-1.32</v>
          </cell>
          <cell r="D1154">
            <v>0.75</v>
          </cell>
        </row>
        <row r="1155">
          <cell r="A1155" t="str">
            <v>00565</v>
          </cell>
          <cell r="B1155" t="str">
            <v>锦艺集团控股</v>
          </cell>
          <cell r="C1155">
            <v>-2.13</v>
          </cell>
          <cell r="D1155">
            <v>1.38</v>
          </cell>
        </row>
        <row r="1156">
          <cell r="A1156" t="str">
            <v>00567</v>
          </cell>
          <cell r="B1156" t="str">
            <v>大昌微线集团</v>
          </cell>
          <cell r="C1156">
            <v>0</v>
          </cell>
          <cell r="D1156">
            <v>8.4000000000000005E-2</v>
          </cell>
        </row>
        <row r="1157">
          <cell r="A1157" t="str">
            <v>00571</v>
          </cell>
          <cell r="B1157" t="str">
            <v>丰德丽控股</v>
          </cell>
          <cell r="C1157">
            <v>0</v>
          </cell>
          <cell r="D1157">
            <v>4.2999999999999997E-2</v>
          </cell>
        </row>
        <row r="1158">
          <cell r="A1158" t="str">
            <v>00572</v>
          </cell>
          <cell r="B1158" t="str">
            <v>未来世界控股</v>
          </cell>
          <cell r="C1158">
            <v>-5.26</v>
          </cell>
          <cell r="D1158">
            <v>0.45</v>
          </cell>
        </row>
        <row r="1159">
          <cell r="A1159" t="str">
            <v>00573</v>
          </cell>
          <cell r="B1159" t="str">
            <v>稻香控股</v>
          </cell>
          <cell r="C1159">
            <v>3.08</v>
          </cell>
          <cell r="D1159">
            <v>0.33500000000000002</v>
          </cell>
        </row>
        <row r="1160">
          <cell r="A1160" t="str">
            <v>00574</v>
          </cell>
          <cell r="B1160" t="str">
            <v>百信国际</v>
          </cell>
          <cell r="C1160">
            <v>10</v>
          </cell>
          <cell r="D1160">
            <v>4.3999999999999997E-2</v>
          </cell>
        </row>
        <row r="1161">
          <cell r="A1161" t="str">
            <v>00575</v>
          </cell>
          <cell r="B1161" t="str">
            <v>励晶太平洋</v>
          </cell>
          <cell r="C1161">
            <v>0</v>
          </cell>
          <cell r="D1161">
            <v>0.98</v>
          </cell>
        </row>
        <row r="1162">
          <cell r="A1162" t="str">
            <v>00580</v>
          </cell>
          <cell r="B1162" t="str">
            <v>赛晶科技</v>
          </cell>
          <cell r="C1162">
            <v>2.0499999999999998</v>
          </cell>
          <cell r="D1162">
            <v>1.99</v>
          </cell>
        </row>
        <row r="1163">
          <cell r="A1163" t="str">
            <v>00583</v>
          </cell>
          <cell r="B1163" t="str">
            <v>长城环亚控股</v>
          </cell>
          <cell r="C1163">
            <v>0</v>
          </cell>
          <cell r="D1163">
            <v>0.22700000000000001</v>
          </cell>
        </row>
        <row r="1164">
          <cell r="A1164" t="str">
            <v>00585</v>
          </cell>
          <cell r="B1164" t="str">
            <v>意力国际</v>
          </cell>
          <cell r="C1164">
            <v>2.94</v>
          </cell>
          <cell r="D1164">
            <v>0.7</v>
          </cell>
        </row>
        <row r="1165">
          <cell r="A1165" t="str">
            <v>00589</v>
          </cell>
          <cell r="B1165" t="str">
            <v>建中建设</v>
          </cell>
          <cell r="C1165" t="str">
            <v xml:space="preserve">--  </v>
          </cell>
          <cell r="D1165">
            <v>0</v>
          </cell>
        </row>
        <row r="1166">
          <cell r="A1166" t="str">
            <v>00591</v>
          </cell>
          <cell r="B1166" t="str">
            <v>中国高精密</v>
          </cell>
          <cell r="C1166">
            <v>-1.69</v>
          </cell>
          <cell r="D1166">
            <v>0.28999999999999998</v>
          </cell>
        </row>
        <row r="1167">
          <cell r="A1167" t="str">
            <v>00593</v>
          </cell>
          <cell r="B1167" t="str">
            <v>梦东方</v>
          </cell>
          <cell r="C1167">
            <v>0</v>
          </cell>
          <cell r="D1167">
            <v>0.19</v>
          </cell>
        </row>
        <row r="1168">
          <cell r="A1168" t="str">
            <v>00595</v>
          </cell>
          <cell r="B1168" t="str">
            <v>AV CONCEPT HOLD</v>
          </cell>
          <cell r="C1168">
            <v>0</v>
          </cell>
          <cell r="D1168">
            <v>0.39500000000000002</v>
          </cell>
        </row>
        <row r="1169">
          <cell r="A1169" t="str">
            <v>00596</v>
          </cell>
          <cell r="B1169" t="str">
            <v>浪潮数字企业</v>
          </cell>
          <cell r="C1169">
            <v>3.72</v>
          </cell>
          <cell r="D1169">
            <v>6.7</v>
          </cell>
        </row>
        <row r="1170">
          <cell r="A1170" t="str">
            <v>00599</v>
          </cell>
          <cell r="B1170" t="str">
            <v>怡邦行控股</v>
          </cell>
          <cell r="C1170">
            <v>0</v>
          </cell>
          <cell r="D1170">
            <v>0.185</v>
          </cell>
        </row>
        <row r="1171">
          <cell r="A1171" t="str">
            <v>00601</v>
          </cell>
          <cell r="B1171" t="str">
            <v>稀镁科技</v>
          </cell>
          <cell r="C1171">
            <v>1.2</v>
          </cell>
          <cell r="D1171">
            <v>8.4000000000000005E-2</v>
          </cell>
        </row>
        <row r="1172">
          <cell r="A1172" t="str">
            <v>00602</v>
          </cell>
          <cell r="B1172" t="str">
            <v>佳华百货控股</v>
          </cell>
          <cell r="C1172">
            <v>0</v>
          </cell>
          <cell r="D1172">
            <v>0.05</v>
          </cell>
        </row>
        <row r="1173">
          <cell r="A1173" t="str">
            <v>00603</v>
          </cell>
          <cell r="B1173" t="str">
            <v>中油燃气</v>
          </cell>
          <cell r="C1173">
            <v>1.29</v>
          </cell>
          <cell r="D1173">
            <v>0.157</v>
          </cell>
        </row>
        <row r="1174">
          <cell r="A1174" t="str">
            <v>00605</v>
          </cell>
          <cell r="B1174" t="str">
            <v>中国金融投资管理</v>
          </cell>
          <cell r="C1174">
            <v>2.38</v>
          </cell>
          <cell r="D1174">
            <v>0.86</v>
          </cell>
        </row>
        <row r="1175">
          <cell r="A1175" t="str">
            <v>00606</v>
          </cell>
          <cell r="B1175" t="str">
            <v>中骏商管</v>
          </cell>
          <cell r="C1175">
            <v>-3.57</v>
          </cell>
          <cell r="D1175">
            <v>0.27</v>
          </cell>
        </row>
        <row r="1176">
          <cell r="A1176" t="str">
            <v>00608</v>
          </cell>
          <cell r="B1176" t="str">
            <v>达利国际</v>
          </cell>
          <cell r="C1176">
            <v>-2.0699999999999998</v>
          </cell>
          <cell r="D1176">
            <v>1.42</v>
          </cell>
        </row>
        <row r="1177">
          <cell r="A1177" t="str">
            <v>00609</v>
          </cell>
          <cell r="B1177" t="str">
            <v>天德化工</v>
          </cell>
          <cell r="C1177">
            <v>-2.0699999999999998</v>
          </cell>
          <cell r="D1177">
            <v>1.42</v>
          </cell>
        </row>
        <row r="1178">
          <cell r="A1178" t="str">
            <v>00610</v>
          </cell>
          <cell r="B1178" t="str">
            <v>WAI KEE HOLD</v>
          </cell>
          <cell r="C1178">
            <v>1.18</v>
          </cell>
          <cell r="D1178">
            <v>0.86</v>
          </cell>
        </row>
        <row r="1179">
          <cell r="A1179" t="str">
            <v>00611</v>
          </cell>
          <cell r="B1179" t="str">
            <v>中国核能科技</v>
          </cell>
          <cell r="C1179">
            <v>3.64</v>
          </cell>
          <cell r="D1179">
            <v>0.56999999999999995</v>
          </cell>
        </row>
        <row r="1180">
          <cell r="A1180" t="str">
            <v>00613</v>
          </cell>
          <cell r="B1180" t="str">
            <v>梧桐国际</v>
          </cell>
          <cell r="C1180">
            <v>0</v>
          </cell>
          <cell r="D1180">
            <v>1.8</v>
          </cell>
        </row>
        <row r="1181">
          <cell r="A1181" t="str">
            <v>00616</v>
          </cell>
          <cell r="B1181" t="str">
            <v>高山企业</v>
          </cell>
          <cell r="C1181">
            <v>4.29</v>
          </cell>
          <cell r="D1181">
            <v>0.36499999999999999</v>
          </cell>
        </row>
        <row r="1182">
          <cell r="A1182" t="str">
            <v>00617</v>
          </cell>
          <cell r="B1182" t="str">
            <v>百利保控股</v>
          </cell>
          <cell r="C1182">
            <v>1.65</v>
          </cell>
          <cell r="D1182">
            <v>0.247</v>
          </cell>
        </row>
        <row r="1183">
          <cell r="A1183" t="str">
            <v>00618</v>
          </cell>
          <cell r="B1183" t="str">
            <v>北大资源</v>
          </cell>
          <cell r="C1183">
            <v>2.21</v>
          </cell>
          <cell r="D1183">
            <v>0.185</v>
          </cell>
        </row>
        <row r="1184">
          <cell r="A1184" t="str">
            <v>00619</v>
          </cell>
          <cell r="B1184" t="str">
            <v>南华金融</v>
          </cell>
          <cell r="C1184">
            <v>0</v>
          </cell>
          <cell r="D1184">
            <v>0.375</v>
          </cell>
        </row>
        <row r="1185">
          <cell r="A1185" t="str">
            <v>00620</v>
          </cell>
          <cell r="B1185" t="str">
            <v>大唐西市</v>
          </cell>
          <cell r="C1185">
            <v>0</v>
          </cell>
          <cell r="D1185">
            <v>0.51</v>
          </cell>
        </row>
        <row r="1186">
          <cell r="A1186" t="str">
            <v>00621</v>
          </cell>
          <cell r="B1186" t="str">
            <v>坛金矿业</v>
          </cell>
          <cell r="C1186">
            <v>0</v>
          </cell>
          <cell r="D1186">
            <v>0.61</v>
          </cell>
        </row>
        <row r="1187">
          <cell r="A1187" t="str">
            <v>00622</v>
          </cell>
          <cell r="B1187" t="str">
            <v>威华达控股</v>
          </cell>
          <cell r="C1187">
            <v>-8</v>
          </cell>
          <cell r="D1187">
            <v>0.69</v>
          </cell>
        </row>
        <row r="1188">
          <cell r="A1188" t="str">
            <v>00623</v>
          </cell>
          <cell r="B1188" t="str">
            <v>中视金桥</v>
          </cell>
          <cell r="C1188">
            <v>3.26</v>
          </cell>
          <cell r="D1188">
            <v>1.9</v>
          </cell>
        </row>
        <row r="1189">
          <cell r="A1189" t="str">
            <v>00626</v>
          </cell>
          <cell r="B1189" t="str">
            <v>大众金融控股</v>
          </cell>
          <cell r="C1189">
            <v>0.74</v>
          </cell>
          <cell r="D1189">
            <v>1.37</v>
          </cell>
        </row>
        <row r="1190">
          <cell r="A1190" t="str">
            <v>00627</v>
          </cell>
          <cell r="B1190" t="str">
            <v>共生智筑</v>
          </cell>
          <cell r="C1190">
            <v>0</v>
          </cell>
          <cell r="D1190">
            <v>0.59</v>
          </cell>
        </row>
        <row r="1191">
          <cell r="A1191" t="str">
            <v>00628</v>
          </cell>
          <cell r="B1191" t="str">
            <v>通通ＡＩ社交</v>
          </cell>
          <cell r="C1191">
            <v>-1.41</v>
          </cell>
          <cell r="D1191">
            <v>0.21</v>
          </cell>
        </row>
        <row r="1192">
          <cell r="A1192" t="str">
            <v>00629</v>
          </cell>
          <cell r="B1192" t="str">
            <v>悦达国际控股</v>
          </cell>
          <cell r="C1192">
            <v>0</v>
          </cell>
          <cell r="D1192">
            <v>0.32</v>
          </cell>
        </row>
        <row r="1193">
          <cell r="A1193" t="str">
            <v>00630</v>
          </cell>
          <cell r="B1193" t="str">
            <v>隽泰控股</v>
          </cell>
          <cell r="C1193">
            <v>0</v>
          </cell>
          <cell r="D1193">
            <v>0.245</v>
          </cell>
        </row>
        <row r="1194">
          <cell r="A1194" t="str">
            <v>00632</v>
          </cell>
          <cell r="B1194" t="str">
            <v>中港石油</v>
          </cell>
          <cell r="C1194">
            <v>-9.3699999999999992</v>
          </cell>
          <cell r="D1194">
            <v>0.17399999999999999</v>
          </cell>
        </row>
        <row r="1195">
          <cell r="A1195" t="str">
            <v>00635</v>
          </cell>
          <cell r="B1195" t="str">
            <v>彩星集团</v>
          </cell>
          <cell r="C1195">
            <v>-1.92</v>
          </cell>
          <cell r="D1195">
            <v>0.51</v>
          </cell>
        </row>
        <row r="1196">
          <cell r="A1196" t="str">
            <v>00637</v>
          </cell>
          <cell r="B1196" t="str">
            <v>利记</v>
          </cell>
          <cell r="C1196">
            <v>0</v>
          </cell>
          <cell r="D1196">
            <v>0.156</v>
          </cell>
        </row>
        <row r="1197">
          <cell r="A1197" t="str">
            <v>00640</v>
          </cell>
          <cell r="B1197" t="str">
            <v>星谦发展</v>
          </cell>
          <cell r="C1197">
            <v>-1.23</v>
          </cell>
          <cell r="D1197">
            <v>2.41</v>
          </cell>
        </row>
        <row r="1198">
          <cell r="A1198" t="str">
            <v>00641</v>
          </cell>
          <cell r="B1198" t="str">
            <v>中国恒天立信国际</v>
          </cell>
          <cell r="C1198">
            <v>11.11</v>
          </cell>
          <cell r="D1198">
            <v>0.3</v>
          </cell>
        </row>
        <row r="1199">
          <cell r="A1199" t="str">
            <v>00643</v>
          </cell>
          <cell r="B1199" t="str">
            <v>恒富控股</v>
          </cell>
          <cell r="C1199">
            <v>0</v>
          </cell>
          <cell r="D1199">
            <v>0.25</v>
          </cell>
        </row>
        <row r="1200">
          <cell r="A1200" t="str">
            <v>00645</v>
          </cell>
          <cell r="B1200" t="str">
            <v>安域亚洲</v>
          </cell>
          <cell r="C1200">
            <v>0</v>
          </cell>
          <cell r="D1200">
            <v>0.125</v>
          </cell>
        </row>
        <row r="1201">
          <cell r="A1201" t="str">
            <v>00646</v>
          </cell>
          <cell r="B1201" t="str">
            <v>中国环保科技</v>
          </cell>
          <cell r="C1201">
            <v>0</v>
          </cell>
          <cell r="D1201">
            <v>0.16200000000000001</v>
          </cell>
        </row>
        <row r="1202">
          <cell r="A1202" t="str">
            <v>00648</v>
          </cell>
          <cell r="B1202" t="str">
            <v>京玖康疗</v>
          </cell>
          <cell r="C1202">
            <v>-4.59</v>
          </cell>
          <cell r="D1202">
            <v>0.187</v>
          </cell>
        </row>
        <row r="1203">
          <cell r="A1203" t="str">
            <v>00653</v>
          </cell>
          <cell r="B1203" t="str">
            <v>卓悦控股</v>
          </cell>
          <cell r="C1203">
            <v>-23.7</v>
          </cell>
          <cell r="D1203">
            <v>0.10299999999999999</v>
          </cell>
        </row>
        <row r="1204">
          <cell r="A1204" t="str">
            <v>00655</v>
          </cell>
          <cell r="B1204" t="str">
            <v>香港华人有限公司</v>
          </cell>
          <cell r="C1204">
            <v>0</v>
          </cell>
          <cell r="D1204">
            <v>0.29499999999999998</v>
          </cell>
        </row>
        <row r="1205">
          <cell r="A1205" t="str">
            <v>00657</v>
          </cell>
          <cell r="B1205" t="str">
            <v>环科国际</v>
          </cell>
          <cell r="C1205">
            <v>0</v>
          </cell>
          <cell r="D1205">
            <v>2.5000000000000001E-2</v>
          </cell>
        </row>
        <row r="1206">
          <cell r="A1206" t="str">
            <v>00660</v>
          </cell>
          <cell r="B1206" t="str">
            <v>玮俊生物科技</v>
          </cell>
          <cell r="C1206">
            <v>-3.14</v>
          </cell>
          <cell r="D1206">
            <v>0.185</v>
          </cell>
        </row>
        <row r="1207">
          <cell r="A1207" t="str">
            <v>00661</v>
          </cell>
          <cell r="B1207" t="str">
            <v>中国大冶有色金属</v>
          </cell>
          <cell r="C1207">
            <v>3.37</v>
          </cell>
          <cell r="D1207">
            <v>9.1999999999999998E-2</v>
          </cell>
        </row>
        <row r="1208">
          <cell r="A1208" t="str">
            <v>00662</v>
          </cell>
          <cell r="B1208" t="str">
            <v>亚洲金融</v>
          </cell>
          <cell r="C1208">
            <v>1.05</v>
          </cell>
          <cell r="D1208">
            <v>4.8</v>
          </cell>
        </row>
        <row r="1209">
          <cell r="A1209" t="str">
            <v>00663</v>
          </cell>
          <cell r="B1209" t="str">
            <v>金山能源</v>
          </cell>
          <cell r="C1209">
            <v>0</v>
          </cell>
          <cell r="D1209">
            <v>0.10199999999999999</v>
          </cell>
        </row>
        <row r="1210">
          <cell r="A1210" t="str">
            <v>00672</v>
          </cell>
          <cell r="B1210" t="str">
            <v>众安集团</v>
          </cell>
          <cell r="C1210">
            <v>-3.51</v>
          </cell>
          <cell r="D1210">
            <v>0.11</v>
          </cell>
        </row>
        <row r="1211">
          <cell r="A1211" t="str">
            <v>00673</v>
          </cell>
          <cell r="B1211" t="str">
            <v>中国卫生集团</v>
          </cell>
          <cell r="C1211">
            <v>15.15</v>
          </cell>
          <cell r="D1211">
            <v>0.76</v>
          </cell>
        </row>
        <row r="1212">
          <cell r="A1212" t="str">
            <v>00674</v>
          </cell>
          <cell r="B1212" t="str">
            <v>中国唐商</v>
          </cell>
          <cell r="C1212">
            <v>1.18</v>
          </cell>
          <cell r="D1212">
            <v>8.5999999999999993E-2</v>
          </cell>
        </row>
        <row r="1213">
          <cell r="A1213" t="str">
            <v>00675</v>
          </cell>
          <cell r="B1213" t="str">
            <v>坚宝国际</v>
          </cell>
          <cell r="C1213">
            <v>0</v>
          </cell>
          <cell r="D1213">
            <v>0.41</v>
          </cell>
        </row>
        <row r="1214">
          <cell r="A1214" t="str">
            <v>00676</v>
          </cell>
          <cell r="B1214" t="str">
            <v>创信国际</v>
          </cell>
          <cell r="C1214">
            <v>0</v>
          </cell>
          <cell r="D1214">
            <v>0.99</v>
          </cell>
        </row>
        <row r="1215">
          <cell r="A1215" t="str">
            <v>00677</v>
          </cell>
          <cell r="B1215" t="str">
            <v>金源发展国际实业</v>
          </cell>
          <cell r="C1215">
            <v>-1.47</v>
          </cell>
          <cell r="D1215">
            <v>0.33500000000000002</v>
          </cell>
        </row>
        <row r="1216">
          <cell r="A1216" t="str">
            <v>00679</v>
          </cell>
          <cell r="B1216" t="str">
            <v>亚洲联网科技</v>
          </cell>
          <cell r="C1216">
            <v>0</v>
          </cell>
          <cell r="D1216">
            <v>0.92</v>
          </cell>
        </row>
        <row r="1217">
          <cell r="A1217" t="str">
            <v>00681</v>
          </cell>
          <cell r="B1217" t="str">
            <v>中民控股</v>
          </cell>
          <cell r="C1217">
            <v>0</v>
          </cell>
          <cell r="D1217">
            <v>3.4000000000000002E-2</v>
          </cell>
        </row>
        <row r="1218">
          <cell r="A1218" t="str">
            <v>00682</v>
          </cell>
          <cell r="B1218" t="str">
            <v>超大现代</v>
          </cell>
          <cell r="C1218">
            <v>-9.84</v>
          </cell>
          <cell r="D1218">
            <v>0.27500000000000002</v>
          </cell>
        </row>
        <row r="1219">
          <cell r="A1219" t="str">
            <v>00684</v>
          </cell>
          <cell r="B1219" t="str">
            <v>亚伦国际</v>
          </cell>
          <cell r="C1219">
            <v>0</v>
          </cell>
          <cell r="D1219">
            <v>0.55000000000000004</v>
          </cell>
        </row>
        <row r="1220">
          <cell r="A1220" t="str">
            <v>00685</v>
          </cell>
          <cell r="B1220" t="str">
            <v>世界华文媒体</v>
          </cell>
          <cell r="C1220">
            <v>0</v>
          </cell>
          <cell r="D1220">
            <v>0.193</v>
          </cell>
        </row>
        <row r="1221">
          <cell r="A1221" t="str">
            <v>00689</v>
          </cell>
          <cell r="B1221" t="str">
            <v>长盈集团（控股）</v>
          </cell>
          <cell r="C1221">
            <v>-2</v>
          </cell>
          <cell r="D1221">
            <v>0.19600000000000001</v>
          </cell>
        </row>
        <row r="1222">
          <cell r="A1222" t="str">
            <v>00690</v>
          </cell>
          <cell r="B1222" t="str">
            <v>联康生物科技集团</v>
          </cell>
          <cell r="C1222">
            <v>0</v>
          </cell>
          <cell r="D1222">
            <v>0.11700000000000001</v>
          </cell>
        </row>
        <row r="1223">
          <cell r="A1223" t="str">
            <v>00693</v>
          </cell>
          <cell r="B1223" t="str">
            <v>陈唱国际</v>
          </cell>
          <cell r="C1223">
            <v>0.53</v>
          </cell>
          <cell r="D1223">
            <v>1.91</v>
          </cell>
        </row>
        <row r="1224">
          <cell r="A1224" t="str">
            <v>00695</v>
          </cell>
          <cell r="B1224" t="str">
            <v>东吴水泥</v>
          </cell>
          <cell r="C1224">
            <v>3.71</v>
          </cell>
          <cell r="D1224">
            <v>6.43</v>
          </cell>
        </row>
        <row r="1225">
          <cell r="A1225" t="str">
            <v>00701</v>
          </cell>
          <cell r="B1225" t="str">
            <v>CNT GROUP</v>
          </cell>
          <cell r="C1225">
            <v>0</v>
          </cell>
          <cell r="D1225">
            <v>0.19700000000000001</v>
          </cell>
        </row>
        <row r="1226">
          <cell r="A1226" t="str">
            <v>00702</v>
          </cell>
          <cell r="B1226" t="str">
            <v>中国油气控股</v>
          </cell>
          <cell r="C1226">
            <v>0</v>
          </cell>
          <cell r="D1226">
            <v>3.4000000000000002E-2</v>
          </cell>
        </row>
        <row r="1227">
          <cell r="A1227" t="str">
            <v>00703</v>
          </cell>
          <cell r="B1227" t="str">
            <v>FUTURE BRIGHT</v>
          </cell>
          <cell r="C1227">
            <v>0.77</v>
          </cell>
          <cell r="D1227">
            <v>0.13100000000000001</v>
          </cell>
        </row>
        <row r="1228">
          <cell r="A1228" t="str">
            <v>00704</v>
          </cell>
          <cell r="B1228" t="str">
            <v>和嘉控股</v>
          </cell>
          <cell r="C1228">
            <v>52.94</v>
          </cell>
          <cell r="D1228">
            <v>0.13</v>
          </cell>
        </row>
        <row r="1229">
          <cell r="A1229" t="str">
            <v>00707</v>
          </cell>
          <cell r="B1229" t="str">
            <v>亚洲电视控股</v>
          </cell>
          <cell r="C1229">
            <v>0</v>
          </cell>
          <cell r="D1229">
            <v>0.06</v>
          </cell>
        </row>
        <row r="1230">
          <cell r="A1230" t="str">
            <v>00708</v>
          </cell>
          <cell r="B1230" t="str">
            <v>恒大汽车</v>
          </cell>
          <cell r="C1230">
            <v>0</v>
          </cell>
          <cell r="D1230">
            <v>0.17</v>
          </cell>
        </row>
        <row r="1231">
          <cell r="A1231" t="str">
            <v>00711</v>
          </cell>
          <cell r="B1231" t="str">
            <v>亚洲联合基建控股</v>
          </cell>
          <cell r="C1231">
            <v>0</v>
          </cell>
          <cell r="D1231">
            <v>0.43</v>
          </cell>
        </row>
        <row r="1232">
          <cell r="A1232" t="str">
            <v>00712</v>
          </cell>
          <cell r="B1232" t="str">
            <v>卡姆丹克太阳能</v>
          </cell>
          <cell r="C1232">
            <v>0</v>
          </cell>
          <cell r="D1232">
            <v>0.104</v>
          </cell>
        </row>
        <row r="1233">
          <cell r="A1233" t="str">
            <v>00713</v>
          </cell>
          <cell r="B1233" t="str">
            <v>世界（集团）</v>
          </cell>
          <cell r="C1233">
            <v>0</v>
          </cell>
          <cell r="D1233">
            <v>0.41499999999999998</v>
          </cell>
        </row>
        <row r="1234">
          <cell r="A1234" t="str">
            <v>00716</v>
          </cell>
          <cell r="B1234" t="str">
            <v>胜狮货柜</v>
          </cell>
          <cell r="C1234">
            <v>0</v>
          </cell>
          <cell r="D1234">
            <v>0.7</v>
          </cell>
        </row>
        <row r="1235">
          <cell r="A1235" t="str">
            <v>00717</v>
          </cell>
          <cell r="B1235" t="str">
            <v>英皇资本</v>
          </cell>
          <cell r="C1235">
            <v>-6.54</v>
          </cell>
          <cell r="D1235">
            <v>0.1</v>
          </cell>
        </row>
        <row r="1236">
          <cell r="A1236" t="str">
            <v>00720</v>
          </cell>
          <cell r="B1236" t="str">
            <v>意达利控股</v>
          </cell>
          <cell r="C1236">
            <v>0</v>
          </cell>
          <cell r="D1236">
            <v>0.15</v>
          </cell>
        </row>
        <row r="1237">
          <cell r="A1237" t="str">
            <v>00722</v>
          </cell>
          <cell r="B1237" t="str">
            <v>联合医务</v>
          </cell>
          <cell r="C1237">
            <v>1.0900000000000001</v>
          </cell>
          <cell r="D1237">
            <v>0.46500000000000002</v>
          </cell>
        </row>
        <row r="1238">
          <cell r="A1238" t="str">
            <v>00723</v>
          </cell>
          <cell r="B1238" t="str">
            <v>信保环球控股</v>
          </cell>
          <cell r="C1238">
            <v>0</v>
          </cell>
          <cell r="D1238">
            <v>0.23</v>
          </cell>
        </row>
        <row r="1239">
          <cell r="A1239" t="str">
            <v>00724</v>
          </cell>
          <cell r="B1239" t="str">
            <v>瑞鑫国际集团</v>
          </cell>
          <cell r="C1239">
            <v>0</v>
          </cell>
          <cell r="D1239">
            <v>0.105</v>
          </cell>
        </row>
        <row r="1240">
          <cell r="A1240" t="str">
            <v>00725</v>
          </cell>
          <cell r="B1240" t="str">
            <v>恒都集团</v>
          </cell>
          <cell r="C1240">
            <v>0</v>
          </cell>
          <cell r="D1240">
            <v>0.76</v>
          </cell>
        </row>
        <row r="1241">
          <cell r="A1241" t="str">
            <v>00726</v>
          </cell>
          <cell r="B1241" t="str">
            <v>筑友智造科技</v>
          </cell>
          <cell r="C1241">
            <v>-2.44</v>
          </cell>
          <cell r="D1241">
            <v>0.04</v>
          </cell>
        </row>
        <row r="1242">
          <cell r="A1242" t="str">
            <v>00727</v>
          </cell>
          <cell r="B1242" t="str">
            <v>皇冠环球集团</v>
          </cell>
          <cell r="C1242">
            <v>0</v>
          </cell>
          <cell r="D1242">
            <v>0.76</v>
          </cell>
        </row>
        <row r="1243">
          <cell r="A1243" t="str">
            <v>00730</v>
          </cell>
          <cell r="B1243" t="str">
            <v>首惠产业金融</v>
          </cell>
          <cell r="C1243">
            <v>0</v>
          </cell>
          <cell r="D1243">
            <v>0.12</v>
          </cell>
        </row>
        <row r="1244">
          <cell r="A1244" t="str">
            <v>00731</v>
          </cell>
          <cell r="B1244" t="str">
            <v>建发新胜</v>
          </cell>
          <cell r="C1244">
            <v>-2.29</v>
          </cell>
          <cell r="D1244">
            <v>0.21299999999999999</v>
          </cell>
        </row>
        <row r="1245">
          <cell r="A1245" t="str">
            <v>00733</v>
          </cell>
          <cell r="B1245" t="str">
            <v>合富辉煌</v>
          </cell>
          <cell r="C1245">
            <v>0</v>
          </cell>
          <cell r="D1245">
            <v>0.30499999999999999</v>
          </cell>
        </row>
        <row r="1246">
          <cell r="A1246" t="str">
            <v>00736</v>
          </cell>
          <cell r="B1246" t="str">
            <v>中国置业投资</v>
          </cell>
          <cell r="C1246">
            <v>2.6</v>
          </cell>
          <cell r="D1246">
            <v>0.79</v>
          </cell>
        </row>
        <row r="1247">
          <cell r="A1247" t="str">
            <v>00738</v>
          </cell>
          <cell r="B1247" t="str">
            <v>莱尔斯丹</v>
          </cell>
          <cell r="C1247">
            <v>0.87</v>
          </cell>
          <cell r="D1247">
            <v>0.23100000000000001</v>
          </cell>
        </row>
        <row r="1248">
          <cell r="A1248" t="str">
            <v>00745</v>
          </cell>
          <cell r="B1248" t="str">
            <v>中国国家文化产业</v>
          </cell>
          <cell r="C1248">
            <v>0</v>
          </cell>
          <cell r="D1248">
            <v>0.68</v>
          </cell>
        </row>
        <row r="1249">
          <cell r="A1249" t="str">
            <v>00746</v>
          </cell>
          <cell r="B1249" t="str">
            <v>理文化工</v>
          </cell>
          <cell r="C1249">
            <v>-0.56999999999999995</v>
          </cell>
          <cell r="D1249">
            <v>5.25</v>
          </cell>
        </row>
        <row r="1250">
          <cell r="A1250" t="str">
            <v>00747</v>
          </cell>
          <cell r="B1250" t="str">
            <v>渖阳公用发展股份</v>
          </cell>
          <cell r="C1250">
            <v>8.9600000000000009</v>
          </cell>
          <cell r="D1250">
            <v>7.2999999999999995E-2</v>
          </cell>
        </row>
        <row r="1251">
          <cell r="A1251" t="str">
            <v>00750</v>
          </cell>
          <cell r="B1251" t="str">
            <v>水发兴业能源</v>
          </cell>
          <cell r="C1251">
            <v>0</v>
          </cell>
          <cell r="D1251">
            <v>0.23799999999999999</v>
          </cell>
        </row>
        <row r="1252">
          <cell r="A1252" t="str">
            <v>00752</v>
          </cell>
          <cell r="B1252" t="str">
            <v>PICO FAR EAST</v>
          </cell>
          <cell r="C1252">
            <v>-0.37</v>
          </cell>
          <cell r="D1252">
            <v>2.68</v>
          </cell>
        </row>
        <row r="1253">
          <cell r="A1253" t="str">
            <v>00755</v>
          </cell>
          <cell r="B1253" t="str">
            <v>大方广瑞德</v>
          </cell>
          <cell r="C1253">
            <v>11.59</v>
          </cell>
          <cell r="D1253">
            <v>0.38500000000000001</v>
          </cell>
        </row>
        <row r="1254">
          <cell r="A1254" t="str">
            <v>00756</v>
          </cell>
          <cell r="B1254" t="str">
            <v>森美控股</v>
          </cell>
          <cell r="C1254">
            <v>-14.13</v>
          </cell>
          <cell r="D1254">
            <v>0.39500000000000002</v>
          </cell>
        </row>
        <row r="1255">
          <cell r="A1255" t="str">
            <v>00757</v>
          </cell>
          <cell r="B1255" t="str">
            <v>阳光能源</v>
          </cell>
          <cell r="C1255">
            <v>2.5</v>
          </cell>
          <cell r="D1255">
            <v>8.2000000000000003E-2</v>
          </cell>
        </row>
        <row r="1256">
          <cell r="A1256" t="str">
            <v>00759</v>
          </cell>
          <cell r="B1256" t="str">
            <v>CEC INT'L HOLD</v>
          </cell>
          <cell r="C1256">
            <v>0</v>
          </cell>
          <cell r="D1256">
            <v>0.23</v>
          </cell>
        </row>
        <row r="1257">
          <cell r="A1257" t="str">
            <v>00760</v>
          </cell>
          <cell r="B1257" t="str">
            <v>新天地产集团</v>
          </cell>
          <cell r="C1257">
            <v>0</v>
          </cell>
          <cell r="D1257">
            <v>0.17</v>
          </cell>
        </row>
        <row r="1258">
          <cell r="A1258" t="str">
            <v>00764</v>
          </cell>
          <cell r="B1258" t="str">
            <v>永恒策略</v>
          </cell>
          <cell r="C1258">
            <v>0</v>
          </cell>
          <cell r="D1258">
            <v>1</v>
          </cell>
        </row>
        <row r="1259">
          <cell r="A1259" t="str">
            <v>00765</v>
          </cell>
          <cell r="B1259" t="str">
            <v>PERFECTECH INTL</v>
          </cell>
          <cell r="C1259">
            <v>1.69</v>
          </cell>
          <cell r="D1259">
            <v>0.3</v>
          </cell>
        </row>
        <row r="1260">
          <cell r="A1260" t="str">
            <v>00767</v>
          </cell>
          <cell r="B1260" t="str">
            <v>中基长寿科学</v>
          </cell>
          <cell r="C1260">
            <v>-1.92</v>
          </cell>
          <cell r="D1260">
            <v>0.51</v>
          </cell>
        </row>
        <row r="1261">
          <cell r="A1261" t="str">
            <v>00768</v>
          </cell>
          <cell r="B1261" t="str">
            <v>开明投资</v>
          </cell>
          <cell r="C1261">
            <v>0</v>
          </cell>
          <cell r="D1261">
            <v>4.2000000000000003E-2</v>
          </cell>
        </row>
        <row r="1262">
          <cell r="A1262" t="str">
            <v>00769</v>
          </cell>
          <cell r="B1262" t="str">
            <v>中国稀土</v>
          </cell>
          <cell r="C1262">
            <v>0</v>
          </cell>
          <cell r="D1262">
            <v>0.7</v>
          </cell>
        </row>
        <row r="1263">
          <cell r="A1263" t="str">
            <v>00770</v>
          </cell>
          <cell r="B1263" t="str">
            <v>SHANGHAI GROWTH</v>
          </cell>
          <cell r="C1263">
            <v>0</v>
          </cell>
          <cell r="D1263">
            <v>0.36</v>
          </cell>
        </row>
        <row r="1264">
          <cell r="A1264" t="str">
            <v>00771</v>
          </cell>
          <cell r="B1264" t="str">
            <v>自动系统</v>
          </cell>
          <cell r="C1264">
            <v>0</v>
          </cell>
          <cell r="D1264">
            <v>0.8</v>
          </cell>
        </row>
        <row r="1265">
          <cell r="A1265" t="str">
            <v>00776</v>
          </cell>
          <cell r="B1265" t="str">
            <v>帝国科技集团</v>
          </cell>
          <cell r="C1265">
            <v>0.83</v>
          </cell>
          <cell r="D1265">
            <v>1.22</v>
          </cell>
        </row>
        <row r="1266">
          <cell r="A1266" t="str">
            <v>00784</v>
          </cell>
          <cell r="B1266" t="str">
            <v>凌锐控股</v>
          </cell>
          <cell r="C1266">
            <v>-1.02</v>
          </cell>
          <cell r="D1266">
            <v>9.7000000000000003E-2</v>
          </cell>
        </row>
        <row r="1267">
          <cell r="A1267" t="str">
            <v>00789</v>
          </cell>
          <cell r="B1267" t="str">
            <v>雅天妮集团</v>
          </cell>
          <cell r="C1267">
            <v>0</v>
          </cell>
          <cell r="D1267">
            <v>0.38</v>
          </cell>
        </row>
        <row r="1268">
          <cell r="A1268" t="str">
            <v>00794</v>
          </cell>
          <cell r="B1268" t="str">
            <v>锦胜集团（控股）</v>
          </cell>
          <cell r="C1268">
            <v>0</v>
          </cell>
          <cell r="D1268">
            <v>0.19800000000000001</v>
          </cell>
        </row>
        <row r="1269">
          <cell r="A1269" t="str">
            <v>00797</v>
          </cell>
          <cell r="B1269" t="str">
            <v>第七大道</v>
          </cell>
          <cell r="C1269">
            <v>0</v>
          </cell>
          <cell r="D1269">
            <v>0.51</v>
          </cell>
        </row>
        <row r="1270">
          <cell r="A1270" t="str">
            <v>00798</v>
          </cell>
          <cell r="B1270" t="str">
            <v>中电光谷</v>
          </cell>
          <cell r="C1270">
            <v>0.44</v>
          </cell>
          <cell r="D1270">
            <v>0.22600000000000001</v>
          </cell>
        </row>
        <row r="1271">
          <cell r="A1271" t="str">
            <v>00800</v>
          </cell>
          <cell r="B1271" t="str">
            <v>文远知行－Ｗ</v>
          </cell>
          <cell r="C1271">
            <v>0.71</v>
          </cell>
          <cell r="D1271">
            <v>22.7</v>
          </cell>
        </row>
        <row r="1272">
          <cell r="A1272" t="str">
            <v>00802</v>
          </cell>
          <cell r="B1272" t="str">
            <v>中国钱包</v>
          </cell>
          <cell r="C1272">
            <v>0</v>
          </cell>
          <cell r="D1272">
            <v>4.4999999999999998E-2</v>
          </cell>
        </row>
        <row r="1273">
          <cell r="A1273" t="str">
            <v>00804</v>
          </cell>
          <cell r="B1273" t="str">
            <v>鼎石资本</v>
          </cell>
          <cell r="C1273">
            <v>1.82</v>
          </cell>
          <cell r="D1273">
            <v>3.91</v>
          </cell>
        </row>
        <row r="1274">
          <cell r="A1274" t="str">
            <v>00805</v>
          </cell>
          <cell r="B1274" t="str">
            <v>嘉能可</v>
          </cell>
          <cell r="C1274">
            <v>1</v>
          </cell>
          <cell r="D1274">
            <v>1.01</v>
          </cell>
        </row>
        <row r="1275">
          <cell r="A1275" t="str">
            <v>00807</v>
          </cell>
          <cell r="B1275" t="str">
            <v>上海实业环境</v>
          </cell>
          <cell r="C1275">
            <v>0</v>
          </cell>
          <cell r="D1275">
            <v>1.07</v>
          </cell>
        </row>
        <row r="1276">
          <cell r="A1276" t="str">
            <v>00809</v>
          </cell>
          <cell r="B1276" t="str">
            <v>大成生化科技</v>
          </cell>
          <cell r="C1276">
            <v>0</v>
          </cell>
          <cell r="D1276">
            <v>6.5000000000000002E-2</v>
          </cell>
        </row>
        <row r="1277">
          <cell r="A1277" t="str">
            <v>00810</v>
          </cell>
          <cell r="B1277" t="str">
            <v>中国铸晨８１</v>
          </cell>
          <cell r="C1277">
            <v>-2.11</v>
          </cell>
          <cell r="D1277">
            <v>0.13900000000000001</v>
          </cell>
        </row>
        <row r="1278">
          <cell r="A1278" t="str">
            <v>00814</v>
          </cell>
          <cell r="B1278" t="str">
            <v>北京京客隆</v>
          </cell>
          <cell r="C1278">
            <v>3.28</v>
          </cell>
          <cell r="D1278">
            <v>0.315</v>
          </cell>
        </row>
        <row r="1279">
          <cell r="A1279" t="str">
            <v>00815</v>
          </cell>
          <cell r="B1279" t="str">
            <v>中国白银集团</v>
          </cell>
          <cell r="C1279">
            <v>-2.82</v>
          </cell>
          <cell r="D1279">
            <v>0.69</v>
          </cell>
        </row>
        <row r="1280">
          <cell r="A1280" t="str">
            <v>00818</v>
          </cell>
          <cell r="B1280" t="str">
            <v>高阳科技</v>
          </cell>
          <cell r="C1280">
            <v>1.04</v>
          </cell>
          <cell r="D1280">
            <v>0.48499999999999999</v>
          </cell>
        </row>
        <row r="1281">
          <cell r="A1281" t="str">
            <v>00821</v>
          </cell>
          <cell r="B1281" t="str">
            <v>汇盈控股</v>
          </cell>
          <cell r="C1281">
            <v>0</v>
          </cell>
          <cell r="D1281">
            <v>0.33</v>
          </cell>
        </row>
        <row r="1282">
          <cell r="A1282" t="str">
            <v>00822</v>
          </cell>
          <cell r="B1282" t="str">
            <v>嘉瑞国际</v>
          </cell>
          <cell r="C1282">
            <v>1.32</v>
          </cell>
          <cell r="D1282">
            <v>0.38500000000000001</v>
          </cell>
        </row>
        <row r="1283">
          <cell r="A1283" t="str">
            <v>00825</v>
          </cell>
          <cell r="B1283" t="str">
            <v>新世界百货中国</v>
          </cell>
          <cell r="C1283">
            <v>3.51</v>
          </cell>
          <cell r="D1283">
            <v>0.29499999999999998</v>
          </cell>
        </row>
        <row r="1284">
          <cell r="A1284" t="str">
            <v>00827</v>
          </cell>
          <cell r="B1284" t="str">
            <v>玖源集团</v>
          </cell>
          <cell r="C1284">
            <v>0</v>
          </cell>
          <cell r="D1284">
            <v>2.9000000000000001E-2</v>
          </cell>
        </row>
        <row r="1285">
          <cell r="A1285" t="str">
            <v>00828</v>
          </cell>
          <cell r="B1285" t="str">
            <v>王朝酒业</v>
          </cell>
          <cell r="C1285">
            <v>-3.57</v>
          </cell>
          <cell r="D1285">
            <v>0.27</v>
          </cell>
        </row>
        <row r="1286">
          <cell r="A1286" t="str">
            <v>00830</v>
          </cell>
          <cell r="B1286" t="str">
            <v>中国建筑兴业</v>
          </cell>
          <cell r="C1286">
            <v>-0.83</v>
          </cell>
          <cell r="D1286">
            <v>1.19</v>
          </cell>
        </row>
        <row r="1287">
          <cell r="A1287" t="str">
            <v>00831</v>
          </cell>
          <cell r="B1287" t="str">
            <v>利亚零售</v>
          </cell>
          <cell r="C1287">
            <v>0</v>
          </cell>
          <cell r="D1287">
            <v>0.33</v>
          </cell>
        </row>
        <row r="1288">
          <cell r="A1288" t="str">
            <v>00833</v>
          </cell>
          <cell r="B1288" t="str">
            <v>华讯</v>
          </cell>
          <cell r="C1288">
            <v>3.12</v>
          </cell>
          <cell r="D1288">
            <v>0.66</v>
          </cell>
        </row>
        <row r="1289">
          <cell r="A1289" t="str">
            <v>00834</v>
          </cell>
          <cell r="B1289" t="str">
            <v>康大食品</v>
          </cell>
          <cell r="C1289">
            <v>13.58</v>
          </cell>
          <cell r="D1289">
            <v>0.46</v>
          </cell>
        </row>
        <row r="1290">
          <cell r="A1290" t="str">
            <v>00837</v>
          </cell>
          <cell r="B1290" t="str">
            <v>谭木匠</v>
          </cell>
          <cell r="C1290">
            <v>1.58</v>
          </cell>
          <cell r="D1290">
            <v>7.71</v>
          </cell>
        </row>
        <row r="1291">
          <cell r="A1291" t="str">
            <v>00838</v>
          </cell>
          <cell r="B1291" t="str">
            <v>亿和控股</v>
          </cell>
          <cell r="C1291">
            <v>-1.18</v>
          </cell>
          <cell r="D1291">
            <v>0.84</v>
          </cell>
        </row>
        <row r="1292">
          <cell r="A1292" t="str">
            <v>00840</v>
          </cell>
          <cell r="B1292" t="str">
            <v>天业节水</v>
          </cell>
          <cell r="C1292">
            <v>0</v>
          </cell>
          <cell r="D1292">
            <v>0.255</v>
          </cell>
        </row>
        <row r="1293">
          <cell r="A1293" t="str">
            <v>00841</v>
          </cell>
          <cell r="B1293" t="str">
            <v>木薯资源</v>
          </cell>
          <cell r="C1293">
            <v>13.45</v>
          </cell>
          <cell r="D1293">
            <v>0.27</v>
          </cell>
        </row>
        <row r="1294">
          <cell r="A1294" t="str">
            <v>00842</v>
          </cell>
          <cell r="B1294" t="str">
            <v>理士国际</v>
          </cell>
          <cell r="C1294">
            <v>-0.55000000000000004</v>
          </cell>
          <cell r="D1294">
            <v>1.8</v>
          </cell>
        </row>
        <row r="1295">
          <cell r="A1295" t="str">
            <v>00844</v>
          </cell>
          <cell r="B1295" t="str">
            <v>广泰国际控股</v>
          </cell>
          <cell r="C1295">
            <v>-10</v>
          </cell>
          <cell r="D1295">
            <v>0.54</v>
          </cell>
        </row>
        <row r="1296">
          <cell r="A1296" t="str">
            <v>00848</v>
          </cell>
          <cell r="B1296" t="str">
            <v>茂业国际</v>
          </cell>
          <cell r="C1296">
            <v>3.91</v>
          </cell>
          <cell r="D1296">
            <v>0.13300000000000001</v>
          </cell>
        </row>
        <row r="1297">
          <cell r="A1297" t="str">
            <v>00851</v>
          </cell>
          <cell r="B1297" t="str">
            <v>盛源控股</v>
          </cell>
          <cell r="C1297">
            <v>-2.7</v>
          </cell>
          <cell r="D1297">
            <v>0.18</v>
          </cell>
        </row>
        <row r="1298">
          <cell r="A1298" t="str">
            <v>00852</v>
          </cell>
          <cell r="B1298" t="str">
            <v>海峡石油化工</v>
          </cell>
          <cell r="C1298">
            <v>0</v>
          </cell>
          <cell r="D1298">
            <v>0.16600000000000001</v>
          </cell>
        </row>
        <row r="1299">
          <cell r="A1299" t="str">
            <v>00854</v>
          </cell>
          <cell r="B1299" t="str">
            <v>威雅利</v>
          </cell>
          <cell r="C1299">
            <v>0</v>
          </cell>
          <cell r="D1299">
            <v>5.69</v>
          </cell>
        </row>
        <row r="1300">
          <cell r="A1300" t="str">
            <v>00858</v>
          </cell>
          <cell r="B1300" t="str">
            <v>精优药业</v>
          </cell>
          <cell r="C1300">
            <v>-5.26</v>
          </cell>
          <cell r="D1300">
            <v>0.09</v>
          </cell>
        </row>
        <row r="1301">
          <cell r="A1301" t="str">
            <v>00859</v>
          </cell>
          <cell r="B1301" t="str">
            <v>中昌国际控股</v>
          </cell>
          <cell r="C1301">
            <v>0</v>
          </cell>
          <cell r="D1301">
            <v>0.115</v>
          </cell>
        </row>
        <row r="1302">
          <cell r="A1302" t="str">
            <v>00862</v>
          </cell>
          <cell r="B1302" t="str">
            <v>远见控股</v>
          </cell>
          <cell r="C1302">
            <v>-2.2200000000000002</v>
          </cell>
          <cell r="D1302">
            <v>4.3999999999999997E-2</v>
          </cell>
        </row>
        <row r="1303">
          <cell r="A1303" t="str">
            <v>00863</v>
          </cell>
          <cell r="B1303" t="str">
            <v>ＯＳＬ集团</v>
          </cell>
          <cell r="C1303">
            <v>-0.49</v>
          </cell>
          <cell r="D1303">
            <v>16.3</v>
          </cell>
        </row>
        <row r="1304">
          <cell r="A1304" t="str">
            <v>00864</v>
          </cell>
          <cell r="B1304" t="str">
            <v>永利地产发展</v>
          </cell>
          <cell r="C1304">
            <v>0</v>
          </cell>
          <cell r="D1304">
            <v>0.13500000000000001</v>
          </cell>
        </row>
        <row r="1305">
          <cell r="A1305" t="str">
            <v>00865</v>
          </cell>
          <cell r="B1305" t="str">
            <v>建德国际控股</v>
          </cell>
          <cell r="C1305">
            <v>2.56</v>
          </cell>
          <cell r="D1305">
            <v>0.04</v>
          </cell>
        </row>
        <row r="1306">
          <cell r="A1306" t="str">
            <v>00866</v>
          </cell>
          <cell r="B1306" t="str">
            <v>中国秦发</v>
          </cell>
          <cell r="C1306">
            <v>-1.87</v>
          </cell>
          <cell r="D1306">
            <v>2.62</v>
          </cell>
        </row>
        <row r="1307">
          <cell r="A1307" t="str">
            <v>00869</v>
          </cell>
          <cell r="B1307" t="str">
            <v>彩星玩具</v>
          </cell>
          <cell r="C1307">
            <v>-1.92</v>
          </cell>
          <cell r="D1307">
            <v>0.51</v>
          </cell>
        </row>
        <row r="1308">
          <cell r="A1308" t="str">
            <v>00871</v>
          </cell>
          <cell r="B1308" t="str">
            <v>中国疏浚环保</v>
          </cell>
          <cell r="C1308">
            <v>0</v>
          </cell>
          <cell r="D1308">
            <v>6.8000000000000005E-2</v>
          </cell>
        </row>
        <row r="1309">
          <cell r="A1309" t="str">
            <v>00875</v>
          </cell>
          <cell r="B1309" t="str">
            <v>从玉智农</v>
          </cell>
          <cell r="C1309">
            <v>0</v>
          </cell>
          <cell r="D1309">
            <v>1.49</v>
          </cell>
        </row>
        <row r="1310">
          <cell r="A1310" t="str">
            <v>00876</v>
          </cell>
          <cell r="B1310" t="str">
            <v>佳兆业健康</v>
          </cell>
          <cell r="C1310">
            <v>2.74</v>
          </cell>
          <cell r="D1310">
            <v>7.4999999999999997E-2</v>
          </cell>
        </row>
        <row r="1311">
          <cell r="A1311" t="str">
            <v>00878</v>
          </cell>
          <cell r="B1311" t="str">
            <v>金朝阳集团</v>
          </cell>
          <cell r="C1311">
            <v>0.81</v>
          </cell>
          <cell r="D1311">
            <v>6.25</v>
          </cell>
        </row>
        <row r="1312">
          <cell r="A1312" t="str">
            <v>00882</v>
          </cell>
          <cell r="B1312" t="str">
            <v>天津发展</v>
          </cell>
          <cell r="C1312">
            <v>-0.41</v>
          </cell>
          <cell r="D1312">
            <v>2.42</v>
          </cell>
        </row>
        <row r="1313">
          <cell r="A1313" t="str">
            <v>00887</v>
          </cell>
          <cell r="B1313" t="str">
            <v>英皇钟表珠宝</v>
          </cell>
          <cell r="C1313">
            <v>1.63</v>
          </cell>
          <cell r="D1313">
            <v>0.25</v>
          </cell>
        </row>
        <row r="1314">
          <cell r="A1314" t="str">
            <v>00888</v>
          </cell>
          <cell r="B1314" t="str">
            <v>贝森金融</v>
          </cell>
          <cell r="C1314">
            <v>-4.12</v>
          </cell>
          <cell r="D1314">
            <v>9.2999999999999999E-2</v>
          </cell>
        </row>
        <row r="1315">
          <cell r="A1315" t="str">
            <v>00889</v>
          </cell>
          <cell r="B1315" t="str">
            <v>连达科技控股</v>
          </cell>
          <cell r="C1315">
            <v>0</v>
          </cell>
          <cell r="D1315">
            <v>0.35499999999999998</v>
          </cell>
        </row>
        <row r="1316">
          <cell r="A1316" t="str">
            <v>00893</v>
          </cell>
          <cell r="B1316" t="str">
            <v>中国铁钛</v>
          </cell>
          <cell r="C1316">
            <v>1.25</v>
          </cell>
          <cell r="D1316">
            <v>8.1000000000000003E-2</v>
          </cell>
        </row>
        <row r="1317">
          <cell r="A1317" t="str">
            <v>00894</v>
          </cell>
          <cell r="B1317" t="str">
            <v>万裕科技</v>
          </cell>
          <cell r="C1317">
            <v>1.32</v>
          </cell>
          <cell r="D1317">
            <v>0.77</v>
          </cell>
        </row>
        <row r="1318">
          <cell r="A1318" t="str">
            <v>00896</v>
          </cell>
          <cell r="B1318" t="str">
            <v>兴胜创建</v>
          </cell>
          <cell r="C1318">
            <v>-1.96</v>
          </cell>
          <cell r="D1318">
            <v>0.25</v>
          </cell>
        </row>
        <row r="1319">
          <cell r="A1319" t="str">
            <v>00897</v>
          </cell>
          <cell r="B1319" t="str">
            <v>位元堂</v>
          </cell>
          <cell r="C1319">
            <v>7.5</v>
          </cell>
          <cell r="D1319">
            <v>0.43</v>
          </cell>
        </row>
        <row r="1320">
          <cell r="A1320" t="str">
            <v>00898</v>
          </cell>
          <cell r="B1320" t="str">
            <v>万事昌国际</v>
          </cell>
          <cell r="C1320">
            <v>0</v>
          </cell>
          <cell r="D1320">
            <v>0.99</v>
          </cell>
        </row>
        <row r="1321">
          <cell r="A1321" t="str">
            <v>00899</v>
          </cell>
          <cell r="B1321" t="str">
            <v>中加国信</v>
          </cell>
          <cell r="C1321">
            <v>-1.03</v>
          </cell>
          <cell r="D1321">
            <v>0.193</v>
          </cell>
        </row>
        <row r="1322">
          <cell r="A1322" t="str">
            <v>00900</v>
          </cell>
          <cell r="B1322" t="str">
            <v>AEON CREDIT</v>
          </cell>
          <cell r="C1322">
            <v>-0.55000000000000004</v>
          </cell>
          <cell r="D1322">
            <v>7.21</v>
          </cell>
        </row>
        <row r="1323">
          <cell r="A1323" t="str">
            <v>00905</v>
          </cell>
          <cell r="B1323" t="str">
            <v>胡桃资本</v>
          </cell>
          <cell r="C1323">
            <v>0.56000000000000005</v>
          </cell>
          <cell r="D1323">
            <v>1.79</v>
          </cell>
        </row>
        <row r="1324">
          <cell r="A1324" t="str">
            <v>00907</v>
          </cell>
          <cell r="B1324" t="str">
            <v>高雅光学</v>
          </cell>
          <cell r="C1324">
            <v>0</v>
          </cell>
          <cell r="D1324">
            <v>0.05</v>
          </cell>
        </row>
        <row r="1325">
          <cell r="A1325" t="str">
            <v>00910</v>
          </cell>
          <cell r="B1325" t="str">
            <v>中国三迪</v>
          </cell>
          <cell r="C1325">
            <v>0</v>
          </cell>
          <cell r="D1325">
            <v>1.4E-2</v>
          </cell>
        </row>
        <row r="1326">
          <cell r="A1326" t="str">
            <v>00912</v>
          </cell>
          <cell r="B1326" t="str">
            <v>信佳国际</v>
          </cell>
          <cell r="C1326">
            <v>2.75</v>
          </cell>
          <cell r="D1326">
            <v>1.1200000000000001</v>
          </cell>
        </row>
        <row r="1327">
          <cell r="A1327" t="str">
            <v>00913</v>
          </cell>
          <cell r="B1327" t="str">
            <v>港湾数字</v>
          </cell>
          <cell r="C1327">
            <v>-1.67</v>
          </cell>
          <cell r="D1327">
            <v>0.29499999999999998</v>
          </cell>
        </row>
        <row r="1328">
          <cell r="A1328" t="str">
            <v>00915</v>
          </cell>
          <cell r="B1328" t="str">
            <v>道和环球</v>
          </cell>
          <cell r="C1328">
            <v>0</v>
          </cell>
          <cell r="D1328">
            <v>5.0999999999999997E-2</v>
          </cell>
        </row>
        <row r="1329">
          <cell r="A1329" t="str">
            <v>00918</v>
          </cell>
          <cell r="B1329" t="str">
            <v>龙翼航空科技</v>
          </cell>
          <cell r="C1329">
            <v>-1.69</v>
          </cell>
          <cell r="D1329">
            <v>0.57999999999999996</v>
          </cell>
        </row>
        <row r="1330">
          <cell r="A1330" t="str">
            <v>00919</v>
          </cell>
          <cell r="B1330" t="str">
            <v>现代健康科技</v>
          </cell>
          <cell r="C1330">
            <v>0</v>
          </cell>
          <cell r="D1330">
            <v>7.8E-2</v>
          </cell>
        </row>
        <row r="1331">
          <cell r="A1331" t="str">
            <v>00922</v>
          </cell>
          <cell r="B1331" t="str">
            <v>安贤园中国</v>
          </cell>
          <cell r="C1331">
            <v>0</v>
          </cell>
          <cell r="D1331">
            <v>0.128</v>
          </cell>
        </row>
        <row r="1332">
          <cell r="A1332" t="str">
            <v>00923</v>
          </cell>
          <cell r="B1332" t="str">
            <v>综合环保集团</v>
          </cell>
          <cell r="C1332">
            <v>0</v>
          </cell>
          <cell r="D1332">
            <v>2.1999999999999999E-2</v>
          </cell>
        </row>
        <row r="1333">
          <cell r="A1333" t="str">
            <v>00924</v>
          </cell>
          <cell r="B1333" t="str">
            <v>坤集团</v>
          </cell>
          <cell r="C1333">
            <v>-0.79</v>
          </cell>
          <cell r="D1333">
            <v>0.126</v>
          </cell>
        </row>
        <row r="1334">
          <cell r="A1334" t="str">
            <v>00926</v>
          </cell>
          <cell r="B1334" t="str">
            <v>碧生源</v>
          </cell>
          <cell r="C1334">
            <v>0</v>
          </cell>
          <cell r="D1334">
            <v>2.39</v>
          </cell>
        </row>
        <row r="1335">
          <cell r="A1335" t="str">
            <v>00927</v>
          </cell>
          <cell r="B1335" t="str">
            <v>富士高实业</v>
          </cell>
          <cell r="C1335">
            <v>0</v>
          </cell>
          <cell r="D1335">
            <v>0.69</v>
          </cell>
        </row>
        <row r="1336">
          <cell r="A1336" t="str">
            <v>00928</v>
          </cell>
          <cell r="B1336" t="str">
            <v>帝王国际投资</v>
          </cell>
          <cell r="C1336">
            <v>-3.33</v>
          </cell>
          <cell r="D1336">
            <v>8.6999999999999994E-2</v>
          </cell>
        </row>
        <row r="1337">
          <cell r="A1337" t="str">
            <v>00929</v>
          </cell>
          <cell r="B1337" t="str">
            <v>国际精密</v>
          </cell>
          <cell r="C1337">
            <v>-1.28</v>
          </cell>
          <cell r="D1337">
            <v>0.77</v>
          </cell>
        </row>
        <row r="1338">
          <cell r="A1338" t="str">
            <v>00932</v>
          </cell>
          <cell r="B1338" t="str">
            <v>顺腾国际控股</v>
          </cell>
          <cell r="C1338">
            <v>5.41</v>
          </cell>
          <cell r="D1338">
            <v>3.9E-2</v>
          </cell>
        </row>
        <row r="1339">
          <cell r="A1339" t="str">
            <v>00936</v>
          </cell>
          <cell r="B1339" t="str">
            <v>佳兆业资本</v>
          </cell>
          <cell r="C1339">
            <v>1.32</v>
          </cell>
          <cell r="D1339">
            <v>0.38500000000000001</v>
          </cell>
        </row>
        <row r="1340">
          <cell r="A1340" t="str">
            <v>00938</v>
          </cell>
          <cell r="B1340" t="str">
            <v>民生国际</v>
          </cell>
          <cell r="C1340">
            <v>0</v>
          </cell>
          <cell r="D1340">
            <v>0.33</v>
          </cell>
        </row>
        <row r="1341">
          <cell r="A1341" t="str">
            <v>00943</v>
          </cell>
          <cell r="B1341" t="str">
            <v>中证国际</v>
          </cell>
          <cell r="C1341">
            <v>-8.9</v>
          </cell>
          <cell r="D1341">
            <v>0.17399999999999999</v>
          </cell>
        </row>
        <row r="1342">
          <cell r="A1342" t="str">
            <v>00945</v>
          </cell>
          <cell r="B1342" t="str">
            <v>宏利金融－Ｓ</v>
          </cell>
          <cell r="C1342">
            <v>0.93</v>
          </cell>
          <cell r="D1342">
            <v>281</v>
          </cell>
        </row>
        <row r="1343">
          <cell r="A1343" t="str">
            <v>00947</v>
          </cell>
          <cell r="B1343" t="str">
            <v>摩比发展</v>
          </cell>
          <cell r="C1343">
            <v>2.68</v>
          </cell>
          <cell r="D1343">
            <v>0.153</v>
          </cell>
        </row>
        <row r="1344">
          <cell r="A1344" t="str">
            <v>00948</v>
          </cell>
          <cell r="B1344" t="str">
            <v>阿尔法企业</v>
          </cell>
          <cell r="C1344">
            <v>0</v>
          </cell>
          <cell r="D1344">
            <v>0.23100000000000001</v>
          </cell>
        </row>
        <row r="1345">
          <cell r="A1345" t="str">
            <v>00952</v>
          </cell>
          <cell r="B1345" t="str">
            <v>华富建业金融</v>
          </cell>
          <cell r="C1345">
            <v>-0.71</v>
          </cell>
          <cell r="D1345">
            <v>0.14000000000000001</v>
          </cell>
        </row>
        <row r="1346">
          <cell r="A1346" t="str">
            <v>00953</v>
          </cell>
          <cell r="B1346" t="str">
            <v>邵氏兄弟控股</v>
          </cell>
          <cell r="C1346">
            <v>3.64</v>
          </cell>
          <cell r="D1346">
            <v>0.28499999999999998</v>
          </cell>
        </row>
        <row r="1347">
          <cell r="A1347" t="str">
            <v>00954</v>
          </cell>
          <cell r="B1347" t="str">
            <v>常茂生物</v>
          </cell>
          <cell r="C1347">
            <v>0</v>
          </cell>
          <cell r="D1347">
            <v>0.28499999999999998</v>
          </cell>
        </row>
        <row r="1348">
          <cell r="A1348" t="str">
            <v>00959</v>
          </cell>
          <cell r="B1348" t="str">
            <v>世纪娱乐国际</v>
          </cell>
          <cell r="C1348">
            <v>0</v>
          </cell>
          <cell r="D1348">
            <v>0.72</v>
          </cell>
        </row>
        <row r="1349">
          <cell r="A1349" t="str">
            <v>00969</v>
          </cell>
          <cell r="B1349" t="str">
            <v>华联国际</v>
          </cell>
          <cell r="C1349">
            <v>-3.67</v>
          </cell>
          <cell r="D1349">
            <v>0.105</v>
          </cell>
        </row>
        <row r="1350">
          <cell r="A1350" t="str">
            <v>00970</v>
          </cell>
          <cell r="B1350" t="str">
            <v>新耀莱</v>
          </cell>
          <cell r="C1350">
            <v>-5.17</v>
          </cell>
          <cell r="D1350">
            <v>0.55000000000000004</v>
          </cell>
        </row>
        <row r="1351">
          <cell r="A1351" t="str">
            <v>00974</v>
          </cell>
          <cell r="B1351" t="str">
            <v>中国顺客隆</v>
          </cell>
          <cell r="C1351">
            <v>0</v>
          </cell>
          <cell r="D1351">
            <v>1.1100000000000001</v>
          </cell>
        </row>
        <row r="1352">
          <cell r="A1352" t="str">
            <v>00979</v>
          </cell>
          <cell r="B1352" t="str">
            <v>绿色能源科技集团</v>
          </cell>
          <cell r="C1352">
            <v>-5.66</v>
          </cell>
          <cell r="D1352">
            <v>0.25</v>
          </cell>
        </row>
        <row r="1353">
          <cell r="A1353" t="str">
            <v>00980</v>
          </cell>
          <cell r="B1353" t="str">
            <v>联华超市</v>
          </cell>
          <cell r="C1353">
            <v>-1.45</v>
          </cell>
          <cell r="D1353">
            <v>0.34</v>
          </cell>
        </row>
        <row r="1354">
          <cell r="A1354" t="str">
            <v>00983</v>
          </cell>
          <cell r="B1354" t="str">
            <v>瑞安建业</v>
          </cell>
          <cell r="C1354">
            <v>0</v>
          </cell>
          <cell r="D1354">
            <v>0.33500000000000002</v>
          </cell>
        </row>
        <row r="1355">
          <cell r="A1355" t="str">
            <v>00984</v>
          </cell>
          <cell r="B1355" t="str">
            <v>永旺</v>
          </cell>
          <cell r="C1355">
            <v>0</v>
          </cell>
          <cell r="D1355">
            <v>0.38</v>
          </cell>
        </row>
        <row r="1356">
          <cell r="A1356" t="str">
            <v>00986</v>
          </cell>
          <cell r="B1356" t="str">
            <v>杜甫酒业集团</v>
          </cell>
          <cell r="C1356">
            <v>-3.19</v>
          </cell>
          <cell r="D1356">
            <v>9.0999999999999998E-2</v>
          </cell>
        </row>
        <row r="1357">
          <cell r="A1357" t="str">
            <v>00987</v>
          </cell>
          <cell r="B1357" t="str">
            <v>中国再生能源投资</v>
          </cell>
          <cell r="C1357">
            <v>0.79</v>
          </cell>
          <cell r="D1357">
            <v>0.128</v>
          </cell>
        </row>
        <row r="1358">
          <cell r="A1358" t="str">
            <v>00993</v>
          </cell>
          <cell r="B1358" t="str">
            <v>信控国际资本</v>
          </cell>
          <cell r="C1358">
            <v>0</v>
          </cell>
          <cell r="D1358">
            <v>0.16</v>
          </cell>
        </row>
        <row r="1359">
          <cell r="A1359" t="str">
            <v>00994</v>
          </cell>
          <cell r="B1359" t="str">
            <v>中天顺联</v>
          </cell>
          <cell r="C1359">
            <v>0</v>
          </cell>
          <cell r="D1359">
            <v>0.29499999999999998</v>
          </cell>
        </row>
        <row r="1360">
          <cell r="A1360" t="str">
            <v>00997</v>
          </cell>
          <cell r="B1360" t="str">
            <v>普汇中金国际</v>
          </cell>
          <cell r="C1360">
            <v>3.03</v>
          </cell>
          <cell r="D1360">
            <v>3.4000000000000002E-2</v>
          </cell>
        </row>
        <row r="1361">
          <cell r="A1361" t="str">
            <v>01000</v>
          </cell>
          <cell r="B1361" t="str">
            <v>北青传媒</v>
          </cell>
          <cell r="C1361">
            <v>0</v>
          </cell>
          <cell r="D1361">
            <v>0.57999999999999996</v>
          </cell>
        </row>
        <row r="1362">
          <cell r="A1362" t="str">
            <v>01001</v>
          </cell>
          <cell r="B1362" t="str">
            <v>沪港联合</v>
          </cell>
          <cell r="C1362">
            <v>0</v>
          </cell>
          <cell r="D1362">
            <v>0.39500000000000002</v>
          </cell>
        </row>
        <row r="1363">
          <cell r="A1363" t="str">
            <v>01002</v>
          </cell>
          <cell r="B1363" t="str">
            <v>威铖国际</v>
          </cell>
          <cell r="C1363">
            <v>0</v>
          </cell>
          <cell r="D1363">
            <v>5.1999999999999998E-2</v>
          </cell>
        </row>
        <row r="1364">
          <cell r="A1364" t="str">
            <v>01003</v>
          </cell>
          <cell r="B1364" t="str">
            <v>欢喜传媒</v>
          </cell>
          <cell r="C1364">
            <v>0</v>
          </cell>
          <cell r="D1364">
            <v>0.31</v>
          </cell>
        </row>
        <row r="1365">
          <cell r="A1365" t="str">
            <v>01004</v>
          </cell>
          <cell r="B1365" t="str">
            <v>中国智慧能源</v>
          </cell>
          <cell r="C1365">
            <v>-6.67</v>
          </cell>
          <cell r="D1365">
            <v>2.8000000000000001E-2</v>
          </cell>
        </row>
        <row r="1366">
          <cell r="A1366" t="str">
            <v>01005</v>
          </cell>
          <cell r="B1366" t="str">
            <v>MATRIX HOLDINGS</v>
          </cell>
          <cell r="C1366">
            <v>20</v>
          </cell>
          <cell r="D1366">
            <v>0.48</v>
          </cell>
        </row>
        <row r="1367">
          <cell r="A1367" t="str">
            <v>01007</v>
          </cell>
          <cell r="B1367" t="str">
            <v>龙辉国际控股</v>
          </cell>
          <cell r="C1367">
            <v>0</v>
          </cell>
          <cell r="D1367">
            <v>7.0000000000000007E-2</v>
          </cell>
        </row>
        <row r="1368">
          <cell r="A1368" t="str">
            <v>01008</v>
          </cell>
          <cell r="B1368" t="str">
            <v>力图控股</v>
          </cell>
          <cell r="C1368">
            <v>0.48</v>
          </cell>
          <cell r="D1368">
            <v>0.21</v>
          </cell>
        </row>
        <row r="1369">
          <cell r="A1369" t="str">
            <v>01009</v>
          </cell>
          <cell r="B1369" t="str">
            <v>国际娱乐</v>
          </cell>
          <cell r="C1369">
            <v>0</v>
          </cell>
          <cell r="D1369">
            <v>1.2</v>
          </cell>
        </row>
        <row r="1370">
          <cell r="A1370" t="str">
            <v>01010</v>
          </cell>
          <cell r="B1370" t="str">
            <v>天玺曜１１</v>
          </cell>
          <cell r="C1370">
            <v>-3.06</v>
          </cell>
          <cell r="D1370">
            <v>9.5000000000000001E-2</v>
          </cell>
        </row>
        <row r="1371">
          <cell r="A1371" t="str">
            <v>01011</v>
          </cell>
          <cell r="B1371" t="str">
            <v>泰凌医药</v>
          </cell>
          <cell r="C1371">
            <v>2.4700000000000002</v>
          </cell>
          <cell r="D1371">
            <v>0.83</v>
          </cell>
        </row>
        <row r="1372">
          <cell r="A1372" t="str">
            <v>01013</v>
          </cell>
          <cell r="B1372" t="str">
            <v>伟俊集团控股</v>
          </cell>
          <cell r="C1372">
            <v>0</v>
          </cell>
          <cell r="D1372">
            <v>0.19</v>
          </cell>
        </row>
        <row r="1373">
          <cell r="A1373" t="str">
            <v>01020</v>
          </cell>
          <cell r="B1373" t="str">
            <v>赛伯乐国际控股</v>
          </cell>
          <cell r="C1373">
            <v>-3.87</v>
          </cell>
          <cell r="D1373">
            <v>0.14899999999999999</v>
          </cell>
        </row>
        <row r="1374">
          <cell r="A1374" t="str">
            <v>01022</v>
          </cell>
          <cell r="B1374" t="str">
            <v>飞鱼科技</v>
          </cell>
          <cell r="C1374">
            <v>3.45</v>
          </cell>
          <cell r="D1374">
            <v>0.6</v>
          </cell>
        </row>
        <row r="1375">
          <cell r="A1375" t="str">
            <v>01023</v>
          </cell>
          <cell r="B1375" t="str">
            <v>时代集团控股</v>
          </cell>
          <cell r="C1375">
            <v>1.96</v>
          </cell>
          <cell r="D1375">
            <v>0.52</v>
          </cell>
        </row>
        <row r="1376">
          <cell r="A1376" t="str">
            <v>01025</v>
          </cell>
          <cell r="B1376" t="str">
            <v>嘉艺控股</v>
          </cell>
          <cell r="C1376">
            <v>-3.33</v>
          </cell>
          <cell r="D1376">
            <v>0.28999999999999998</v>
          </cell>
        </row>
        <row r="1377">
          <cell r="A1377" t="str">
            <v>01026</v>
          </cell>
          <cell r="B1377" t="str">
            <v>环球实业科技</v>
          </cell>
          <cell r="C1377">
            <v>0</v>
          </cell>
          <cell r="D1377">
            <v>0.105</v>
          </cell>
        </row>
        <row r="1378">
          <cell r="A1378" t="str">
            <v>01027</v>
          </cell>
          <cell r="B1378" t="str">
            <v>中国集成控股</v>
          </cell>
          <cell r="C1378">
            <v>-1.45</v>
          </cell>
          <cell r="D1378">
            <v>4.09</v>
          </cell>
        </row>
        <row r="1379">
          <cell r="A1379" t="str">
            <v>01029</v>
          </cell>
          <cell r="B1379" t="str">
            <v>铁货</v>
          </cell>
          <cell r="C1379">
            <v>0</v>
          </cell>
          <cell r="D1379">
            <v>0.5</v>
          </cell>
        </row>
        <row r="1380">
          <cell r="A1380" t="str">
            <v>01036</v>
          </cell>
          <cell r="B1380" t="str">
            <v>万科海外</v>
          </cell>
          <cell r="C1380">
            <v>-1.64</v>
          </cell>
          <cell r="D1380">
            <v>1.8</v>
          </cell>
        </row>
        <row r="1381">
          <cell r="A1381" t="str">
            <v>01037</v>
          </cell>
          <cell r="B1381" t="str">
            <v>云智汇科技</v>
          </cell>
          <cell r="C1381">
            <v>-3.08</v>
          </cell>
          <cell r="D1381">
            <v>0.63</v>
          </cell>
        </row>
        <row r="1382">
          <cell r="A1382" t="str">
            <v>01039</v>
          </cell>
          <cell r="B1382" t="str">
            <v>畅由国际集团</v>
          </cell>
          <cell r="C1382">
            <v>4</v>
          </cell>
          <cell r="D1382">
            <v>5.1999999999999998E-2</v>
          </cell>
        </row>
        <row r="1383">
          <cell r="A1383" t="str">
            <v>01045</v>
          </cell>
          <cell r="B1383" t="str">
            <v>亚太卫星</v>
          </cell>
          <cell r="C1383">
            <v>-0.49</v>
          </cell>
          <cell r="D1383">
            <v>2.02</v>
          </cell>
        </row>
        <row r="1384">
          <cell r="A1384" t="str">
            <v>01046</v>
          </cell>
          <cell r="B1384" t="str">
            <v>寰宇娱乐文化</v>
          </cell>
          <cell r="C1384">
            <v>-3.7</v>
          </cell>
          <cell r="D1384">
            <v>0.39</v>
          </cell>
        </row>
        <row r="1385">
          <cell r="A1385" t="str">
            <v>01047</v>
          </cell>
          <cell r="B1385" t="str">
            <v>毅兴行</v>
          </cell>
          <cell r="C1385">
            <v>0</v>
          </cell>
          <cell r="D1385">
            <v>0.4</v>
          </cell>
        </row>
        <row r="1386">
          <cell r="A1386" t="str">
            <v>01049</v>
          </cell>
          <cell r="B1386" t="str">
            <v>时富投资</v>
          </cell>
          <cell r="C1386">
            <v>0</v>
          </cell>
          <cell r="D1386">
            <v>1.06</v>
          </cell>
        </row>
        <row r="1387">
          <cell r="A1387" t="str">
            <v>01050</v>
          </cell>
          <cell r="B1387" t="str">
            <v>嘉利国际</v>
          </cell>
          <cell r="C1387">
            <v>0.83</v>
          </cell>
          <cell r="D1387">
            <v>2.4300000000000002</v>
          </cell>
        </row>
        <row r="1388">
          <cell r="A1388" t="str">
            <v>01051</v>
          </cell>
          <cell r="B1388" t="str">
            <v>国际资源</v>
          </cell>
          <cell r="C1388">
            <v>1.57</v>
          </cell>
          <cell r="D1388">
            <v>11.61</v>
          </cell>
        </row>
        <row r="1389">
          <cell r="A1389" t="str">
            <v>01058</v>
          </cell>
          <cell r="B1389" t="str">
            <v>南粤控股</v>
          </cell>
          <cell r="C1389">
            <v>0</v>
          </cell>
          <cell r="D1389">
            <v>0.36</v>
          </cell>
        </row>
        <row r="1390">
          <cell r="A1390" t="str">
            <v>01059</v>
          </cell>
          <cell r="B1390" t="str">
            <v>看通集团</v>
          </cell>
          <cell r="C1390">
            <v>1.1599999999999999</v>
          </cell>
          <cell r="D1390">
            <v>0.435</v>
          </cell>
        </row>
        <row r="1391">
          <cell r="A1391" t="str">
            <v>01061</v>
          </cell>
          <cell r="B1391" t="str">
            <v>亿胜生物科技</v>
          </cell>
          <cell r="C1391">
            <v>2.36</v>
          </cell>
          <cell r="D1391">
            <v>3.9</v>
          </cell>
        </row>
        <row r="1392">
          <cell r="A1392" t="str">
            <v>01062</v>
          </cell>
          <cell r="B1392" t="str">
            <v>国开国际投资</v>
          </cell>
          <cell r="C1392">
            <v>0</v>
          </cell>
          <cell r="D1392">
            <v>9.8000000000000004E-2</v>
          </cell>
        </row>
        <row r="1393">
          <cell r="A1393" t="str">
            <v>01063</v>
          </cell>
          <cell r="B1393" t="str">
            <v>新确科技</v>
          </cell>
          <cell r="C1393">
            <v>0</v>
          </cell>
          <cell r="D1393">
            <v>0.11</v>
          </cell>
        </row>
        <row r="1394">
          <cell r="A1394" t="str">
            <v>01064</v>
          </cell>
          <cell r="B1394" t="str">
            <v>中华国际</v>
          </cell>
          <cell r="C1394">
            <v>1.43</v>
          </cell>
          <cell r="D1394">
            <v>7.0999999999999994E-2</v>
          </cell>
        </row>
        <row r="1395">
          <cell r="A1395" t="str">
            <v>01069</v>
          </cell>
          <cell r="B1395" t="str">
            <v>中国健康科技集团</v>
          </cell>
          <cell r="C1395">
            <v>-3.3</v>
          </cell>
          <cell r="D1395">
            <v>0.44</v>
          </cell>
        </row>
        <row r="1396">
          <cell r="A1396" t="str">
            <v>01073</v>
          </cell>
          <cell r="B1396" t="str">
            <v>大禹金融</v>
          </cell>
          <cell r="C1396">
            <v>3</v>
          </cell>
          <cell r="D1396">
            <v>0.10299999999999999</v>
          </cell>
        </row>
        <row r="1397">
          <cell r="A1397" t="str">
            <v>01075</v>
          </cell>
          <cell r="B1397" t="str">
            <v>首都信息</v>
          </cell>
          <cell r="C1397">
            <v>0</v>
          </cell>
          <cell r="D1397">
            <v>3.08</v>
          </cell>
        </row>
        <row r="1398">
          <cell r="A1398" t="str">
            <v>01079</v>
          </cell>
          <cell r="B1398" t="str">
            <v>松景科技</v>
          </cell>
          <cell r="C1398">
            <v>0</v>
          </cell>
          <cell r="D1398">
            <v>0.32</v>
          </cell>
        </row>
        <row r="1399">
          <cell r="A1399" t="str">
            <v>01080</v>
          </cell>
          <cell r="B1399" t="str">
            <v>胜利管道</v>
          </cell>
          <cell r="C1399">
            <v>0</v>
          </cell>
          <cell r="D1399">
            <v>8.7999999999999995E-2</v>
          </cell>
        </row>
        <row r="1400">
          <cell r="A1400" t="str">
            <v>01082</v>
          </cell>
          <cell r="B1400" t="str">
            <v>源宇宙教育</v>
          </cell>
          <cell r="C1400">
            <v>0</v>
          </cell>
          <cell r="D1400">
            <v>1.59</v>
          </cell>
        </row>
        <row r="1401">
          <cell r="A1401" t="str">
            <v>01084</v>
          </cell>
          <cell r="B1401" t="str">
            <v>绿新生物科技</v>
          </cell>
          <cell r="C1401">
            <v>0</v>
          </cell>
          <cell r="D1401">
            <v>0.62</v>
          </cell>
        </row>
        <row r="1402">
          <cell r="A1402" t="str">
            <v>01085</v>
          </cell>
          <cell r="B1402" t="str">
            <v>亨鑫科技</v>
          </cell>
          <cell r="C1402">
            <v>-4.2300000000000004</v>
          </cell>
          <cell r="D1402">
            <v>1.36</v>
          </cell>
        </row>
        <row r="1403">
          <cell r="A1403" t="str">
            <v>01087</v>
          </cell>
          <cell r="B1403" t="str">
            <v>威讯控股</v>
          </cell>
          <cell r="C1403">
            <v>0.92</v>
          </cell>
          <cell r="D1403">
            <v>1.1000000000000001</v>
          </cell>
        </row>
        <row r="1404">
          <cell r="A1404" t="str">
            <v>01090</v>
          </cell>
          <cell r="B1404" t="str">
            <v>大明国际</v>
          </cell>
          <cell r="C1404">
            <v>0</v>
          </cell>
          <cell r="D1404">
            <v>0.85</v>
          </cell>
        </row>
        <row r="1405">
          <cell r="A1405" t="str">
            <v>01091</v>
          </cell>
          <cell r="B1405" t="str">
            <v>南方锰业</v>
          </cell>
          <cell r="C1405">
            <v>11.83</v>
          </cell>
          <cell r="D1405">
            <v>0.52</v>
          </cell>
        </row>
        <row r="1406">
          <cell r="A1406" t="str">
            <v>01094</v>
          </cell>
          <cell r="B1406" t="str">
            <v>承辉国际</v>
          </cell>
          <cell r="C1406">
            <v>0</v>
          </cell>
          <cell r="D1406">
            <v>0.35</v>
          </cell>
        </row>
        <row r="1407">
          <cell r="A1407" t="str">
            <v>01100</v>
          </cell>
          <cell r="B1407" t="str">
            <v>飞达控股</v>
          </cell>
          <cell r="C1407">
            <v>-2.34</v>
          </cell>
          <cell r="D1407">
            <v>1.25</v>
          </cell>
        </row>
        <row r="1408">
          <cell r="A1408" t="str">
            <v>01101</v>
          </cell>
          <cell r="B1408" t="str">
            <v>华荣能源</v>
          </cell>
          <cell r="C1408">
            <v>0</v>
          </cell>
          <cell r="D1408">
            <v>0.02</v>
          </cell>
        </row>
        <row r="1409">
          <cell r="A1409" t="str">
            <v>01102</v>
          </cell>
          <cell r="B1409" t="str">
            <v>环能国际</v>
          </cell>
          <cell r="C1409">
            <v>8.89</v>
          </cell>
          <cell r="D1409">
            <v>4.9000000000000002E-2</v>
          </cell>
        </row>
        <row r="1410">
          <cell r="A1410" t="str">
            <v>01104</v>
          </cell>
          <cell r="B1410" t="str">
            <v>亚太资源</v>
          </cell>
          <cell r="C1410">
            <v>-2.0099999999999998</v>
          </cell>
          <cell r="D1410">
            <v>1.95</v>
          </cell>
        </row>
        <row r="1411">
          <cell r="A1411" t="str">
            <v>01105</v>
          </cell>
          <cell r="B1411" t="str">
            <v>星岛</v>
          </cell>
          <cell r="C1411">
            <v>-3.67</v>
          </cell>
          <cell r="D1411">
            <v>0.21</v>
          </cell>
        </row>
        <row r="1412">
          <cell r="A1412" t="str">
            <v>01107</v>
          </cell>
          <cell r="B1412" t="str">
            <v>当代置业</v>
          </cell>
          <cell r="C1412">
            <v>-4.76</v>
          </cell>
          <cell r="D1412">
            <v>0.02</v>
          </cell>
        </row>
        <row r="1413">
          <cell r="A1413" t="str">
            <v>01110</v>
          </cell>
          <cell r="B1413" t="str">
            <v>金活医药集团</v>
          </cell>
          <cell r="C1413">
            <v>0</v>
          </cell>
          <cell r="D1413">
            <v>0.54</v>
          </cell>
        </row>
        <row r="1414">
          <cell r="A1414" t="str">
            <v>01111</v>
          </cell>
          <cell r="B1414" t="str">
            <v>华视集团控股</v>
          </cell>
          <cell r="C1414">
            <v>0</v>
          </cell>
          <cell r="D1414">
            <v>0.27</v>
          </cell>
        </row>
        <row r="1415">
          <cell r="A1415" t="str">
            <v>01116</v>
          </cell>
          <cell r="B1415" t="str">
            <v>慧源同创科技</v>
          </cell>
          <cell r="C1415">
            <v>-1.49</v>
          </cell>
          <cell r="D1415">
            <v>0.33</v>
          </cell>
        </row>
        <row r="1416">
          <cell r="A1416" t="str">
            <v>01118</v>
          </cell>
          <cell r="B1416" t="str">
            <v>高力集团</v>
          </cell>
          <cell r="C1416">
            <v>-5.61</v>
          </cell>
          <cell r="D1416">
            <v>1.01</v>
          </cell>
        </row>
        <row r="1417">
          <cell r="A1417" t="str">
            <v>01120</v>
          </cell>
          <cell r="B1417" t="str">
            <v>雅视光学</v>
          </cell>
          <cell r="C1417">
            <v>0</v>
          </cell>
          <cell r="D1417">
            <v>0.85</v>
          </cell>
        </row>
        <row r="1418">
          <cell r="A1418" t="str">
            <v>01122</v>
          </cell>
          <cell r="B1418" t="str">
            <v>庆铃汽车股份</v>
          </cell>
          <cell r="C1418">
            <v>5.19</v>
          </cell>
          <cell r="D1418">
            <v>0.81</v>
          </cell>
        </row>
        <row r="1419">
          <cell r="A1419" t="str">
            <v>01123</v>
          </cell>
          <cell r="B1419" t="str">
            <v>中港照相</v>
          </cell>
          <cell r="C1419">
            <v>-4.17</v>
          </cell>
          <cell r="D1419">
            <v>0.115</v>
          </cell>
        </row>
        <row r="1420">
          <cell r="A1420" t="str">
            <v>01124</v>
          </cell>
          <cell r="B1420" t="str">
            <v>沿海家园</v>
          </cell>
          <cell r="C1420">
            <v>-1.96</v>
          </cell>
          <cell r="D1420">
            <v>0.25</v>
          </cell>
        </row>
        <row r="1421">
          <cell r="A1421" t="str">
            <v>01125</v>
          </cell>
          <cell r="B1421" t="str">
            <v>丽丰控股</v>
          </cell>
          <cell r="C1421">
            <v>3.33</v>
          </cell>
          <cell r="D1421">
            <v>0.93</v>
          </cell>
        </row>
        <row r="1422">
          <cell r="A1422" t="str">
            <v>01126</v>
          </cell>
          <cell r="B1422" t="str">
            <v>德林国际</v>
          </cell>
          <cell r="C1422">
            <v>5.04</v>
          </cell>
          <cell r="D1422">
            <v>8.5399999999999991</v>
          </cell>
        </row>
        <row r="1423">
          <cell r="A1423" t="str">
            <v>01127</v>
          </cell>
          <cell r="B1423" t="str">
            <v>狮子山集团</v>
          </cell>
          <cell r="C1423">
            <v>0</v>
          </cell>
          <cell r="D1423">
            <v>1.4</v>
          </cell>
        </row>
        <row r="1424">
          <cell r="A1424" t="str">
            <v>01129</v>
          </cell>
          <cell r="B1424" t="str">
            <v>中国水业集团</v>
          </cell>
          <cell r="C1424">
            <v>-8.82</v>
          </cell>
          <cell r="D1424">
            <v>0.31</v>
          </cell>
        </row>
        <row r="1425">
          <cell r="A1425" t="str">
            <v>01130</v>
          </cell>
          <cell r="B1425" t="str">
            <v>中国环境资源</v>
          </cell>
          <cell r="C1425">
            <v>-1.56</v>
          </cell>
          <cell r="D1425">
            <v>0.63</v>
          </cell>
        </row>
        <row r="1426">
          <cell r="A1426" t="str">
            <v>01132</v>
          </cell>
          <cell r="B1426" t="str">
            <v>橙天嘉禾</v>
          </cell>
          <cell r="C1426">
            <v>-1.45</v>
          </cell>
          <cell r="D1426">
            <v>6.8000000000000005E-2</v>
          </cell>
        </row>
        <row r="1427">
          <cell r="A1427" t="str">
            <v>01133</v>
          </cell>
          <cell r="B1427" t="str">
            <v>哈尔滨电气</v>
          </cell>
          <cell r="C1427">
            <v>2.4700000000000002</v>
          </cell>
          <cell r="D1427">
            <v>15.79</v>
          </cell>
        </row>
        <row r="1428">
          <cell r="A1428" t="str">
            <v>01134</v>
          </cell>
          <cell r="B1428" t="str">
            <v>恒发光学</v>
          </cell>
          <cell r="C1428">
            <v>0</v>
          </cell>
          <cell r="D1428">
            <v>0.29499999999999998</v>
          </cell>
        </row>
        <row r="1429">
          <cell r="A1429" t="str">
            <v>01142</v>
          </cell>
          <cell r="B1429" t="str">
            <v>能源及能量环球</v>
          </cell>
          <cell r="C1429">
            <v>4.3899999999999997</v>
          </cell>
          <cell r="D1429">
            <v>0.23799999999999999</v>
          </cell>
        </row>
        <row r="1430">
          <cell r="A1430" t="str">
            <v>01143</v>
          </cell>
          <cell r="B1430" t="str">
            <v>中国储能科技发展</v>
          </cell>
          <cell r="C1430">
            <v>0</v>
          </cell>
          <cell r="D1430">
            <v>0.41</v>
          </cell>
        </row>
        <row r="1431">
          <cell r="A1431" t="str">
            <v>01145</v>
          </cell>
          <cell r="B1431" t="str">
            <v>勇利投资</v>
          </cell>
          <cell r="C1431">
            <v>-1.82</v>
          </cell>
          <cell r="D1431">
            <v>0.16200000000000001</v>
          </cell>
        </row>
        <row r="1432">
          <cell r="A1432" t="str">
            <v>01146</v>
          </cell>
          <cell r="B1432" t="str">
            <v>汇成国际控股</v>
          </cell>
          <cell r="C1432">
            <v>-5.88</v>
          </cell>
          <cell r="D1432">
            <v>3.2000000000000001E-2</v>
          </cell>
        </row>
        <row r="1433">
          <cell r="A1433" t="str">
            <v>01147</v>
          </cell>
          <cell r="B1433" t="str">
            <v>伊登软件</v>
          </cell>
          <cell r="C1433">
            <v>2.38</v>
          </cell>
          <cell r="D1433">
            <v>0.129</v>
          </cell>
        </row>
        <row r="1434">
          <cell r="A1434" t="str">
            <v>01148</v>
          </cell>
          <cell r="B1434" t="str">
            <v>新晨动力</v>
          </cell>
          <cell r="C1434">
            <v>-3.03</v>
          </cell>
          <cell r="D1434">
            <v>0.32</v>
          </cell>
        </row>
        <row r="1435">
          <cell r="A1435" t="str">
            <v>01150</v>
          </cell>
          <cell r="B1435" t="str">
            <v>米兰站</v>
          </cell>
          <cell r="C1435">
            <v>-1.22</v>
          </cell>
          <cell r="D1435">
            <v>0.16200000000000001</v>
          </cell>
        </row>
        <row r="1436">
          <cell r="A1436" t="str">
            <v>01152</v>
          </cell>
          <cell r="B1436" t="str">
            <v>正乾金融控股</v>
          </cell>
          <cell r="C1436">
            <v>3.33</v>
          </cell>
          <cell r="D1436">
            <v>0.31</v>
          </cell>
        </row>
        <row r="1437">
          <cell r="A1437" t="str">
            <v>01153</v>
          </cell>
          <cell r="B1437" t="str">
            <v>佳源服务</v>
          </cell>
          <cell r="C1437">
            <v>-3.75</v>
          </cell>
          <cell r="D1437">
            <v>0.38500000000000001</v>
          </cell>
        </row>
        <row r="1438">
          <cell r="A1438" t="str">
            <v>01156</v>
          </cell>
          <cell r="B1438" t="str">
            <v>CHINANEWENERGY</v>
          </cell>
          <cell r="C1438">
            <v>4.29</v>
          </cell>
          <cell r="D1438">
            <v>0.14599999999999999</v>
          </cell>
        </row>
        <row r="1439">
          <cell r="A1439" t="str">
            <v>01159</v>
          </cell>
          <cell r="B1439" t="str">
            <v>智数科技集团</v>
          </cell>
          <cell r="C1439">
            <v>-0.57999999999999996</v>
          </cell>
          <cell r="D1439">
            <v>1.72</v>
          </cell>
        </row>
        <row r="1440">
          <cell r="A1440" t="str">
            <v>01160</v>
          </cell>
          <cell r="B1440" t="str">
            <v>金石资本集团</v>
          </cell>
          <cell r="C1440">
            <v>0</v>
          </cell>
          <cell r="D1440">
            <v>0.41</v>
          </cell>
        </row>
        <row r="1441">
          <cell r="A1441" t="str">
            <v>01161</v>
          </cell>
          <cell r="B1441" t="str">
            <v>奥思集团</v>
          </cell>
          <cell r="C1441">
            <v>2.17</v>
          </cell>
          <cell r="D1441">
            <v>0.94</v>
          </cell>
        </row>
        <row r="1442">
          <cell r="A1442" t="str">
            <v>01162</v>
          </cell>
          <cell r="B1442" t="str">
            <v>莹岚集团</v>
          </cell>
          <cell r="C1442">
            <v>1.5</v>
          </cell>
          <cell r="D1442">
            <v>0.20300000000000001</v>
          </cell>
        </row>
        <row r="1443">
          <cell r="A1443" t="str">
            <v>01163</v>
          </cell>
          <cell r="B1443" t="str">
            <v>虎视传媒</v>
          </cell>
          <cell r="C1443">
            <v>-4.49</v>
          </cell>
          <cell r="D1443">
            <v>0.17</v>
          </cell>
        </row>
        <row r="1444">
          <cell r="A1444" t="str">
            <v>01166</v>
          </cell>
          <cell r="B1444" t="str">
            <v>星凯控股</v>
          </cell>
          <cell r="C1444">
            <v>0</v>
          </cell>
          <cell r="D1444">
            <v>0.53</v>
          </cell>
        </row>
        <row r="1445">
          <cell r="A1445" t="str">
            <v>01168</v>
          </cell>
          <cell r="B1445" t="str">
            <v>Z FIN</v>
          </cell>
          <cell r="C1445">
            <v>-0.78</v>
          </cell>
          <cell r="D1445">
            <v>5.07</v>
          </cell>
        </row>
        <row r="1446">
          <cell r="A1446" t="str">
            <v>01170</v>
          </cell>
          <cell r="B1446" t="str">
            <v>信星集团</v>
          </cell>
          <cell r="C1446">
            <v>0</v>
          </cell>
          <cell r="D1446">
            <v>0.55000000000000004</v>
          </cell>
        </row>
        <row r="1447">
          <cell r="A1447" t="str">
            <v>01172</v>
          </cell>
          <cell r="B1447" t="str">
            <v>融太集团</v>
          </cell>
          <cell r="C1447">
            <v>-3.85</v>
          </cell>
          <cell r="D1447">
            <v>2.5000000000000001E-2</v>
          </cell>
        </row>
        <row r="1448">
          <cell r="A1448" t="str">
            <v>01173</v>
          </cell>
          <cell r="B1448" t="str">
            <v>威高国际</v>
          </cell>
          <cell r="C1448">
            <v>-3.23</v>
          </cell>
          <cell r="D1448">
            <v>0.03</v>
          </cell>
        </row>
        <row r="1449">
          <cell r="A1449" t="str">
            <v>01179</v>
          </cell>
          <cell r="B1449" t="str">
            <v>华住集团－Ｓ</v>
          </cell>
          <cell r="C1449">
            <v>1.39</v>
          </cell>
          <cell r="D1449">
            <v>38</v>
          </cell>
        </row>
        <row r="1450">
          <cell r="A1450" t="str">
            <v>01180</v>
          </cell>
          <cell r="B1450" t="str">
            <v>汇彩控股</v>
          </cell>
          <cell r="C1450">
            <v>1.61</v>
          </cell>
          <cell r="D1450">
            <v>0.63</v>
          </cell>
        </row>
        <row r="1451">
          <cell r="A1451" t="str">
            <v>01181</v>
          </cell>
          <cell r="B1451" t="str">
            <v>唐宫中国</v>
          </cell>
          <cell r="C1451">
            <v>0</v>
          </cell>
          <cell r="D1451">
            <v>0.21</v>
          </cell>
        </row>
        <row r="1452">
          <cell r="A1452" t="str">
            <v>01182</v>
          </cell>
          <cell r="B1452" t="str">
            <v>胜龙国际</v>
          </cell>
          <cell r="C1452">
            <v>0</v>
          </cell>
          <cell r="D1452">
            <v>0.72</v>
          </cell>
        </row>
        <row r="1453">
          <cell r="A1453" t="str">
            <v>01183</v>
          </cell>
          <cell r="B1453" t="str">
            <v>澳能建设</v>
          </cell>
          <cell r="C1453">
            <v>-0.73</v>
          </cell>
          <cell r="D1453">
            <v>0.13600000000000001</v>
          </cell>
        </row>
        <row r="1454">
          <cell r="A1454" t="str">
            <v>01184</v>
          </cell>
          <cell r="B1454" t="str">
            <v>S.A.S. DRAGON</v>
          </cell>
          <cell r="C1454">
            <v>0.22</v>
          </cell>
          <cell r="D1454">
            <v>4.5199999999999996</v>
          </cell>
        </row>
        <row r="1455">
          <cell r="A1455" t="str">
            <v>01185</v>
          </cell>
          <cell r="B1455" t="str">
            <v>中国航天万源</v>
          </cell>
          <cell r="C1455" t="str">
            <v xml:space="preserve">--  </v>
          </cell>
          <cell r="D1455">
            <v>0</v>
          </cell>
        </row>
        <row r="1456">
          <cell r="A1456" t="str">
            <v>01189</v>
          </cell>
          <cell r="B1456" t="str">
            <v>大湾区聚变力量</v>
          </cell>
          <cell r="C1456">
            <v>0</v>
          </cell>
          <cell r="D1456">
            <v>4.8000000000000001E-2</v>
          </cell>
        </row>
        <row r="1457">
          <cell r="A1457" t="str">
            <v>01195</v>
          </cell>
          <cell r="B1457" t="str">
            <v>京维集团</v>
          </cell>
          <cell r="C1457">
            <v>-9.09</v>
          </cell>
          <cell r="D1457">
            <v>0.02</v>
          </cell>
        </row>
        <row r="1458">
          <cell r="A1458" t="str">
            <v>01198</v>
          </cell>
          <cell r="B1458" t="str">
            <v>皇朝家俬</v>
          </cell>
          <cell r="C1458">
            <v>0</v>
          </cell>
          <cell r="D1458">
            <v>0.13500000000000001</v>
          </cell>
        </row>
        <row r="1459">
          <cell r="A1459" t="str">
            <v>01200</v>
          </cell>
          <cell r="B1459" t="str">
            <v>美联集团</v>
          </cell>
          <cell r="C1459">
            <v>1.9</v>
          </cell>
          <cell r="D1459">
            <v>2.14</v>
          </cell>
        </row>
        <row r="1460">
          <cell r="A1460" t="str">
            <v>01201</v>
          </cell>
          <cell r="B1460" t="str">
            <v>天臣控股</v>
          </cell>
          <cell r="C1460">
            <v>0</v>
          </cell>
          <cell r="D1460">
            <v>1.33</v>
          </cell>
        </row>
        <row r="1461">
          <cell r="A1461" t="str">
            <v>01202</v>
          </cell>
          <cell r="B1461" t="str">
            <v>四威科技</v>
          </cell>
          <cell r="C1461">
            <v>5.88</v>
          </cell>
          <cell r="D1461">
            <v>0.9</v>
          </cell>
        </row>
        <row r="1462">
          <cell r="A1462" t="str">
            <v>01203</v>
          </cell>
          <cell r="B1462" t="str">
            <v>广南（集团）</v>
          </cell>
          <cell r="C1462">
            <v>1.18</v>
          </cell>
          <cell r="D1462">
            <v>0.86</v>
          </cell>
        </row>
        <row r="1463">
          <cell r="A1463" t="str">
            <v>01204</v>
          </cell>
          <cell r="B1463" t="str">
            <v>博维智慧</v>
          </cell>
          <cell r="C1463">
            <v>0</v>
          </cell>
          <cell r="D1463">
            <v>1.99</v>
          </cell>
        </row>
        <row r="1464">
          <cell r="A1464" t="str">
            <v>01206</v>
          </cell>
          <cell r="B1464" t="str">
            <v>同方泰德</v>
          </cell>
          <cell r="C1464">
            <v>4.2300000000000004</v>
          </cell>
          <cell r="D1464">
            <v>0.37</v>
          </cell>
        </row>
        <row r="1465">
          <cell r="A1465" t="str">
            <v>01213</v>
          </cell>
          <cell r="B1465" t="str">
            <v>万保刚集团</v>
          </cell>
          <cell r="C1465">
            <v>15.12</v>
          </cell>
          <cell r="D1465">
            <v>0.495</v>
          </cell>
        </row>
        <row r="1466">
          <cell r="A1466" t="str">
            <v>01215</v>
          </cell>
          <cell r="B1466" t="str">
            <v>开源控股</v>
          </cell>
          <cell r="C1466">
            <v>0</v>
          </cell>
          <cell r="D1466">
            <v>2.3E-2</v>
          </cell>
        </row>
        <row r="1467">
          <cell r="A1467" t="str">
            <v>01216</v>
          </cell>
          <cell r="B1467" t="str">
            <v>中原银行</v>
          </cell>
          <cell r="C1467">
            <v>0</v>
          </cell>
          <cell r="D1467">
            <v>0.31</v>
          </cell>
        </row>
        <row r="1468">
          <cell r="A1468" t="str">
            <v>01217</v>
          </cell>
          <cell r="B1468" t="str">
            <v>中国创新投资</v>
          </cell>
          <cell r="C1468">
            <v>0</v>
          </cell>
          <cell r="D1468">
            <v>1.4E-2</v>
          </cell>
        </row>
        <row r="1469">
          <cell r="A1469" t="str">
            <v>01218</v>
          </cell>
          <cell r="B1469" t="str">
            <v>永义国际</v>
          </cell>
          <cell r="C1469">
            <v>-5.57</v>
          </cell>
          <cell r="D1469">
            <v>3.05</v>
          </cell>
        </row>
        <row r="1470">
          <cell r="A1470" t="str">
            <v>01220</v>
          </cell>
          <cell r="B1470" t="str">
            <v>志道国际</v>
          </cell>
          <cell r="C1470">
            <v>0</v>
          </cell>
          <cell r="D1470">
            <v>5.6000000000000001E-2</v>
          </cell>
        </row>
        <row r="1471">
          <cell r="A1471" t="str">
            <v>01221</v>
          </cell>
          <cell r="B1471" t="str">
            <v>SINO HOTELS</v>
          </cell>
          <cell r="C1471">
            <v>0</v>
          </cell>
          <cell r="D1471">
            <v>1.51</v>
          </cell>
        </row>
        <row r="1472">
          <cell r="A1472" t="str">
            <v>01222</v>
          </cell>
          <cell r="B1472" t="str">
            <v>WANG ON GROUP</v>
          </cell>
          <cell r="C1472">
            <v>-4</v>
          </cell>
          <cell r="D1472">
            <v>2.4E-2</v>
          </cell>
        </row>
        <row r="1473">
          <cell r="A1473" t="str">
            <v>01223</v>
          </cell>
          <cell r="B1473" t="str">
            <v>新沣集团</v>
          </cell>
          <cell r="C1473">
            <v>1.95</v>
          </cell>
          <cell r="D1473">
            <v>1.57</v>
          </cell>
        </row>
        <row r="1474">
          <cell r="A1474" t="str">
            <v>01224</v>
          </cell>
          <cell r="B1474" t="str">
            <v>中渝置地</v>
          </cell>
          <cell r="C1474">
            <v>0</v>
          </cell>
          <cell r="D1474">
            <v>1.2</v>
          </cell>
        </row>
        <row r="1475">
          <cell r="A1475" t="str">
            <v>01225</v>
          </cell>
          <cell r="B1475" t="str">
            <v>隆成金融</v>
          </cell>
          <cell r="C1475">
            <v>0</v>
          </cell>
          <cell r="D1475">
            <v>0.19800000000000001</v>
          </cell>
        </row>
        <row r="1476">
          <cell r="A1476" t="str">
            <v>01226</v>
          </cell>
          <cell r="B1476" t="str">
            <v>中国投融资</v>
          </cell>
          <cell r="C1476">
            <v>0</v>
          </cell>
          <cell r="D1476">
            <v>0.78</v>
          </cell>
        </row>
        <row r="1477">
          <cell r="A1477" t="str">
            <v>01228</v>
          </cell>
          <cell r="B1477" t="str">
            <v>北海康成－Ｂ</v>
          </cell>
          <cell r="C1477">
            <v>-6.34</v>
          </cell>
          <cell r="D1477">
            <v>1.92</v>
          </cell>
        </row>
        <row r="1478">
          <cell r="A1478" t="str">
            <v>01229</v>
          </cell>
          <cell r="B1478" t="str">
            <v>南南资源</v>
          </cell>
          <cell r="C1478">
            <v>-1.79</v>
          </cell>
          <cell r="D1478">
            <v>0.22</v>
          </cell>
        </row>
        <row r="1479">
          <cell r="A1479" t="str">
            <v>01231</v>
          </cell>
          <cell r="B1479" t="str">
            <v>新矿资源</v>
          </cell>
          <cell r="C1479">
            <v>0</v>
          </cell>
          <cell r="D1479">
            <v>0.3</v>
          </cell>
        </row>
        <row r="1480">
          <cell r="A1480" t="str">
            <v>01232</v>
          </cell>
          <cell r="B1480" t="str">
            <v>金轮天地控股</v>
          </cell>
          <cell r="C1480">
            <v>0</v>
          </cell>
          <cell r="D1480">
            <v>0.40500000000000003</v>
          </cell>
        </row>
        <row r="1481">
          <cell r="A1481" t="str">
            <v>01235</v>
          </cell>
          <cell r="B1481" t="str">
            <v>专业旅运</v>
          </cell>
          <cell r="C1481">
            <v>0.56999999999999995</v>
          </cell>
          <cell r="D1481">
            <v>0.17599999999999999</v>
          </cell>
        </row>
        <row r="1482">
          <cell r="A1482" t="str">
            <v>01237</v>
          </cell>
          <cell r="B1482" t="str">
            <v>中科生物</v>
          </cell>
          <cell r="C1482">
            <v>-7.14</v>
          </cell>
          <cell r="D1482">
            <v>0.78</v>
          </cell>
        </row>
        <row r="1483">
          <cell r="A1483" t="str">
            <v>01239</v>
          </cell>
          <cell r="B1483" t="str">
            <v>TEAMWAY INTL GP</v>
          </cell>
          <cell r="C1483">
            <v>0</v>
          </cell>
          <cell r="D1483">
            <v>0.45</v>
          </cell>
        </row>
        <row r="1484">
          <cell r="A1484" t="str">
            <v>01240</v>
          </cell>
          <cell r="B1484" t="str">
            <v>青建国际</v>
          </cell>
          <cell r="C1484">
            <v>0</v>
          </cell>
          <cell r="D1484">
            <v>0.189</v>
          </cell>
        </row>
        <row r="1485">
          <cell r="A1485" t="str">
            <v>01241</v>
          </cell>
          <cell r="B1485" t="str">
            <v>双桦控股</v>
          </cell>
          <cell r="C1485">
            <v>0</v>
          </cell>
          <cell r="D1485">
            <v>0.20100000000000001</v>
          </cell>
        </row>
        <row r="1486">
          <cell r="A1486" t="str">
            <v>01243</v>
          </cell>
          <cell r="B1486" t="str">
            <v>宏安地产</v>
          </cell>
          <cell r="C1486">
            <v>0</v>
          </cell>
          <cell r="D1486">
            <v>3.3000000000000002E-2</v>
          </cell>
        </row>
        <row r="1487">
          <cell r="A1487" t="str">
            <v>01245</v>
          </cell>
          <cell r="B1487" t="str">
            <v>NIRAKU</v>
          </cell>
          <cell r="C1487">
            <v>0</v>
          </cell>
          <cell r="D1487">
            <v>0.214</v>
          </cell>
        </row>
        <row r="1488">
          <cell r="A1488" t="str">
            <v>01246</v>
          </cell>
          <cell r="B1488" t="str">
            <v>保集健康</v>
          </cell>
          <cell r="C1488">
            <v>0</v>
          </cell>
          <cell r="D1488">
            <v>2.1000000000000001E-2</v>
          </cell>
        </row>
        <row r="1489">
          <cell r="A1489" t="str">
            <v>01247</v>
          </cell>
          <cell r="B1489" t="str">
            <v>米格国际控股</v>
          </cell>
          <cell r="C1489">
            <v>2.82</v>
          </cell>
          <cell r="D1489">
            <v>3.28</v>
          </cell>
        </row>
        <row r="1490">
          <cell r="A1490" t="str">
            <v>01251</v>
          </cell>
          <cell r="B1490" t="str">
            <v>华油能源</v>
          </cell>
          <cell r="C1490">
            <v>-3.54</v>
          </cell>
          <cell r="D1490">
            <v>0.191</v>
          </cell>
        </row>
        <row r="1491">
          <cell r="A1491" t="str">
            <v>01252</v>
          </cell>
          <cell r="B1491" t="str">
            <v>中国天瑞水泥</v>
          </cell>
          <cell r="C1491">
            <v>0</v>
          </cell>
          <cell r="D1491">
            <v>0.28499999999999998</v>
          </cell>
        </row>
        <row r="1492">
          <cell r="A1492" t="str">
            <v>01255</v>
          </cell>
          <cell r="B1492" t="str">
            <v>ＴＡＴＡ健康</v>
          </cell>
          <cell r="C1492">
            <v>-4.96</v>
          </cell>
          <cell r="D1492">
            <v>1.34</v>
          </cell>
        </row>
        <row r="1493">
          <cell r="A1493" t="str">
            <v>01259</v>
          </cell>
          <cell r="B1493" t="str">
            <v>未来发展控股</v>
          </cell>
          <cell r="C1493">
            <v>7.41</v>
          </cell>
          <cell r="D1493">
            <v>2.9000000000000001E-2</v>
          </cell>
        </row>
        <row r="1494">
          <cell r="A1494" t="str">
            <v>01260</v>
          </cell>
          <cell r="B1494" t="str">
            <v>皓天财经集团</v>
          </cell>
          <cell r="C1494">
            <v>-1.18</v>
          </cell>
          <cell r="D1494">
            <v>0.42</v>
          </cell>
        </row>
        <row r="1495">
          <cell r="A1495" t="str">
            <v>01262</v>
          </cell>
          <cell r="B1495" t="str">
            <v>蜡笔小新食品</v>
          </cell>
          <cell r="C1495">
            <v>0</v>
          </cell>
          <cell r="D1495">
            <v>1.99</v>
          </cell>
        </row>
        <row r="1496">
          <cell r="A1496" t="str">
            <v>01263</v>
          </cell>
          <cell r="B1496" t="str">
            <v>栢能集团</v>
          </cell>
          <cell r="C1496">
            <v>-1.01</v>
          </cell>
          <cell r="D1496">
            <v>4.8899999999999997</v>
          </cell>
        </row>
        <row r="1497">
          <cell r="A1497" t="str">
            <v>01265</v>
          </cell>
          <cell r="B1497" t="str">
            <v>天津津燃公用</v>
          </cell>
          <cell r="C1497">
            <v>0.56000000000000005</v>
          </cell>
          <cell r="D1497">
            <v>0.17799999999999999</v>
          </cell>
        </row>
        <row r="1498">
          <cell r="A1498" t="str">
            <v>01271</v>
          </cell>
          <cell r="B1498" t="str">
            <v>佳明集团控股</v>
          </cell>
          <cell r="C1498">
            <v>6.17</v>
          </cell>
          <cell r="D1498">
            <v>0.86</v>
          </cell>
        </row>
        <row r="1499">
          <cell r="A1499" t="str">
            <v>01272</v>
          </cell>
          <cell r="B1499" t="str">
            <v>大唐环境</v>
          </cell>
          <cell r="C1499">
            <v>-3.42</v>
          </cell>
          <cell r="D1499">
            <v>1.1299999999999999</v>
          </cell>
        </row>
        <row r="1500">
          <cell r="A1500" t="str">
            <v>01273</v>
          </cell>
          <cell r="B1500" t="str">
            <v>香港信贷</v>
          </cell>
          <cell r="C1500">
            <v>0</v>
          </cell>
          <cell r="D1500">
            <v>0.61</v>
          </cell>
        </row>
        <row r="1501">
          <cell r="A1501" t="str">
            <v>01278</v>
          </cell>
          <cell r="B1501" t="str">
            <v>中国新城镇</v>
          </cell>
          <cell r="C1501">
            <v>-1.1499999999999999</v>
          </cell>
          <cell r="D1501">
            <v>8.5999999999999993E-2</v>
          </cell>
        </row>
        <row r="1502">
          <cell r="A1502" t="str">
            <v>01280</v>
          </cell>
          <cell r="B1502" t="str">
            <v>奇点国峰</v>
          </cell>
          <cell r="C1502">
            <v>-0.28000000000000003</v>
          </cell>
          <cell r="D1502">
            <v>3.55</v>
          </cell>
        </row>
        <row r="1503">
          <cell r="A1503" t="str">
            <v>01281</v>
          </cell>
          <cell r="B1503" t="str">
            <v>鑫达投资控股</v>
          </cell>
          <cell r="C1503">
            <v>0</v>
          </cell>
          <cell r="D1503">
            <v>0.108</v>
          </cell>
        </row>
        <row r="1504">
          <cell r="A1504" t="str">
            <v>01283</v>
          </cell>
          <cell r="B1504" t="str">
            <v>高陞集团控股</v>
          </cell>
          <cell r="C1504">
            <v>2.99</v>
          </cell>
          <cell r="D1504">
            <v>1.72</v>
          </cell>
        </row>
        <row r="1505">
          <cell r="A1505" t="str">
            <v>01284</v>
          </cell>
          <cell r="B1505" t="str">
            <v>新传企划</v>
          </cell>
          <cell r="C1505">
            <v>0</v>
          </cell>
          <cell r="D1505">
            <v>0.36</v>
          </cell>
        </row>
        <row r="1506">
          <cell r="A1506" t="str">
            <v>01285</v>
          </cell>
          <cell r="B1506" t="str">
            <v>嘉士利集团</v>
          </cell>
          <cell r="C1506">
            <v>0</v>
          </cell>
          <cell r="D1506">
            <v>1.1200000000000001</v>
          </cell>
        </row>
        <row r="1507">
          <cell r="A1507" t="str">
            <v>01289</v>
          </cell>
          <cell r="B1507" t="str">
            <v>盛力达科技</v>
          </cell>
          <cell r="C1507">
            <v>-2.82</v>
          </cell>
          <cell r="D1507">
            <v>2.76</v>
          </cell>
        </row>
        <row r="1508">
          <cell r="A1508" t="str">
            <v>01290</v>
          </cell>
          <cell r="B1508" t="str">
            <v>中国汇融</v>
          </cell>
          <cell r="C1508">
            <v>-5</v>
          </cell>
          <cell r="D1508">
            <v>0.56999999999999995</v>
          </cell>
        </row>
        <row r="1509">
          <cell r="A1509" t="str">
            <v>01292</v>
          </cell>
          <cell r="B1509" t="str">
            <v>长安民生物流</v>
          </cell>
          <cell r="C1509">
            <v>0</v>
          </cell>
          <cell r="D1509">
            <v>3.76</v>
          </cell>
        </row>
        <row r="1510">
          <cell r="A1510" t="str">
            <v>01298</v>
          </cell>
          <cell r="B1510" t="str">
            <v>云能国际</v>
          </cell>
          <cell r="C1510">
            <v>0</v>
          </cell>
          <cell r="D1510">
            <v>0.98</v>
          </cell>
        </row>
        <row r="1511">
          <cell r="A1511" t="str">
            <v>01300</v>
          </cell>
          <cell r="B1511" t="str">
            <v>俊知集团</v>
          </cell>
          <cell r="C1511">
            <v>1.67</v>
          </cell>
          <cell r="D1511">
            <v>0.30499999999999999</v>
          </cell>
        </row>
        <row r="1512">
          <cell r="A1512" t="str">
            <v>01301</v>
          </cell>
          <cell r="B1512" t="str">
            <v>德基科技控股</v>
          </cell>
          <cell r="C1512">
            <v>0</v>
          </cell>
          <cell r="D1512">
            <v>0.36</v>
          </cell>
        </row>
        <row r="1513">
          <cell r="A1513" t="str">
            <v>01303</v>
          </cell>
          <cell r="B1513" t="str">
            <v>汇力资源</v>
          </cell>
          <cell r="C1513">
            <v>0</v>
          </cell>
          <cell r="D1513">
            <v>0.24</v>
          </cell>
        </row>
        <row r="1514">
          <cell r="A1514" t="str">
            <v>01305</v>
          </cell>
          <cell r="B1514" t="str">
            <v>伟志控股</v>
          </cell>
          <cell r="C1514">
            <v>0</v>
          </cell>
          <cell r="D1514">
            <v>0.69</v>
          </cell>
        </row>
        <row r="1515">
          <cell r="A1515" t="str">
            <v>01312</v>
          </cell>
          <cell r="B1515" t="str">
            <v>华控康泰</v>
          </cell>
          <cell r="C1515">
            <v>-3.45</v>
          </cell>
          <cell r="D1515">
            <v>2.8000000000000001E-2</v>
          </cell>
        </row>
        <row r="1516">
          <cell r="A1516" t="str">
            <v>01314</v>
          </cell>
          <cell r="B1516" t="str">
            <v>翠华控股</v>
          </cell>
          <cell r="C1516">
            <v>3.82</v>
          </cell>
          <cell r="D1516">
            <v>0.16300000000000001</v>
          </cell>
        </row>
        <row r="1517">
          <cell r="A1517" t="str">
            <v>01319</v>
          </cell>
          <cell r="B1517" t="str">
            <v>霭华押业信贷</v>
          </cell>
          <cell r="C1517">
            <v>3.77</v>
          </cell>
          <cell r="D1517">
            <v>0.27500000000000002</v>
          </cell>
        </row>
        <row r="1518">
          <cell r="A1518" t="str">
            <v>01321</v>
          </cell>
          <cell r="B1518" t="str">
            <v>中国新城市</v>
          </cell>
          <cell r="C1518">
            <v>4.62</v>
          </cell>
          <cell r="D1518">
            <v>0.68</v>
          </cell>
        </row>
        <row r="1519">
          <cell r="A1519" t="str">
            <v>01323</v>
          </cell>
          <cell r="B1519" t="str">
            <v>华盛国际控股</v>
          </cell>
          <cell r="C1519">
            <v>4.3899999999999997</v>
          </cell>
          <cell r="D1519">
            <v>0.11899999999999999</v>
          </cell>
        </row>
        <row r="1520">
          <cell r="A1520" t="str">
            <v>01326</v>
          </cell>
          <cell r="B1520" t="str">
            <v>传递娱乐</v>
          </cell>
          <cell r="C1520">
            <v>0</v>
          </cell>
          <cell r="D1520">
            <v>2.7E-2</v>
          </cell>
        </row>
        <row r="1521">
          <cell r="A1521" t="str">
            <v>01327</v>
          </cell>
          <cell r="B1521" t="str">
            <v>励时集团</v>
          </cell>
          <cell r="C1521">
            <v>0</v>
          </cell>
          <cell r="D1521">
            <v>0.63</v>
          </cell>
        </row>
        <row r="1522">
          <cell r="A1522" t="str">
            <v>01328</v>
          </cell>
          <cell r="B1522" t="str">
            <v>金涌投资</v>
          </cell>
          <cell r="C1522">
            <v>1.99</v>
          </cell>
          <cell r="D1522">
            <v>3.07</v>
          </cell>
        </row>
        <row r="1523">
          <cell r="A1523" t="str">
            <v>01332</v>
          </cell>
          <cell r="B1523" t="str">
            <v>透云生物</v>
          </cell>
          <cell r="C1523">
            <v>13.36</v>
          </cell>
          <cell r="D1523">
            <v>0.246</v>
          </cell>
        </row>
        <row r="1524">
          <cell r="A1524" t="str">
            <v>01334</v>
          </cell>
          <cell r="B1524" t="str">
            <v>瑞昌国际控股</v>
          </cell>
          <cell r="C1524">
            <v>0</v>
          </cell>
          <cell r="D1524">
            <v>1.01</v>
          </cell>
        </row>
        <row r="1525">
          <cell r="A1525" t="str">
            <v>01335</v>
          </cell>
          <cell r="B1525" t="str">
            <v>顺泰控股</v>
          </cell>
          <cell r="C1525">
            <v>1.54</v>
          </cell>
          <cell r="D1525">
            <v>0.13200000000000001</v>
          </cell>
        </row>
        <row r="1526">
          <cell r="A1526" t="str">
            <v>01338</v>
          </cell>
          <cell r="B1526" t="str">
            <v>霸王集团</v>
          </cell>
          <cell r="C1526">
            <v>0</v>
          </cell>
          <cell r="D1526">
            <v>3.7999999999999999E-2</v>
          </cell>
        </row>
        <row r="1527">
          <cell r="A1527" t="str">
            <v>01340</v>
          </cell>
          <cell r="B1527" t="str">
            <v>惠生国际</v>
          </cell>
          <cell r="C1527">
            <v>6.67</v>
          </cell>
          <cell r="D1527">
            <v>4.8000000000000001E-2</v>
          </cell>
        </row>
        <row r="1528">
          <cell r="A1528" t="str">
            <v>01343</v>
          </cell>
          <cell r="B1528" t="str">
            <v>伟源控股</v>
          </cell>
          <cell r="C1528">
            <v>0</v>
          </cell>
          <cell r="D1528">
            <v>0.12</v>
          </cell>
        </row>
        <row r="1529">
          <cell r="A1529" t="str">
            <v>01345</v>
          </cell>
          <cell r="B1529" t="str">
            <v>上海先锋控股</v>
          </cell>
          <cell r="C1529">
            <v>4.09</v>
          </cell>
          <cell r="D1529">
            <v>2.29</v>
          </cell>
        </row>
        <row r="1530">
          <cell r="A1530" t="str">
            <v>01346</v>
          </cell>
          <cell r="B1530" t="str">
            <v>利华控股集团</v>
          </cell>
          <cell r="C1530">
            <v>-1.99</v>
          </cell>
          <cell r="D1530">
            <v>1.48</v>
          </cell>
        </row>
        <row r="1531">
          <cell r="A1531" t="str">
            <v>01348</v>
          </cell>
          <cell r="B1531" t="str">
            <v>滉达富控股</v>
          </cell>
          <cell r="C1531">
            <v>-22.22</v>
          </cell>
          <cell r="D1531">
            <v>0.154</v>
          </cell>
        </row>
        <row r="1532">
          <cell r="A1532" t="str">
            <v>01351</v>
          </cell>
          <cell r="B1532" t="str">
            <v>辉煌明天</v>
          </cell>
          <cell r="C1532">
            <v>0</v>
          </cell>
          <cell r="D1532">
            <v>0.37</v>
          </cell>
        </row>
        <row r="1533">
          <cell r="A1533" t="str">
            <v>01354</v>
          </cell>
          <cell r="B1533" t="str">
            <v>经发物业</v>
          </cell>
          <cell r="C1533">
            <v>0</v>
          </cell>
          <cell r="D1533">
            <v>3.5</v>
          </cell>
        </row>
        <row r="1534">
          <cell r="A1534" t="str">
            <v>01355</v>
          </cell>
          <cell r="B1534" t="str">
            <v>朸浚国际</v>
          </cell>
          <cell r="C1534">
            <v>-10</v>
          </cell>
          <cell r="D1534">
            <v>0.11700000000000001</v>
          </cell>
        </row>
        <row r="1535">
          <cell r="A1535" t="str">
            <v>01358</v>
          </cell>
          <cell r="B1535" t="str">
            <v>普华和顺</v>
          </cell>
          <cell r="C1535">
            <v>5.56</v>
          </cell>
          <cell r="D1535">
            <v>1.33</v>
          </cell>
        </row>
        <row r="1536">
          <cell r="A1536" t="str">
            <v>01362</v>
          </cell>
          <cell r="B1536" t="str">
            <v>新龙移动</v>
          </cell>
          <cell r="C1536">
            <v>0</v>
          </cell>
          <cell r="D1536">
            <v>0.49</v>
          </cell>
        </row>
        <row r="1537">
          <cell r="A1537" t="str">
            <v>01370</v>
          </cell>
          <cell r="B1537" t="str">
            <v>奥威控股</v>
          </cell>
          <cell r="C1537">
            <v>0</v>
          </cell>
          <cell r="D1537">
            <v>0.36499999999999999</v>
          </cell>
        </row>
        <row r="1538">
          <cell r="A1538" t="str">
            <v>01371</v>
          </cell>
          <cell r="B1538" t="str">
            <v>中国生态旅游</v>
          </cell>
          <cell r="C1538">
            <v>2.68</v>
          </cell>
          <cell r="D1538">
            <v>0.23</v>
          </cell>
        </row>
        <row r="1539">
          <cell r="A1539" t="str">
            <v>01372</v>
          </cell>
          <cell r="B1539" t="str">
            <v>中国碳中和</v>
          </cell>
          <cell r="C1539">
            <v>0</v>
          </cell>
          <cell r="D1539">
            <v>1.63</v>
          </cell>
        </row>
        <row r="1540">
          <cell r="A1540" t="str">
            <v>01373</v>
          </cell>
          <cell r="B1540" t="str">
            <v>国际家居零售</v>
          </cell>
          <cell r="C1540">
            <v>0</v>
          </cell>
          <cell r="D1540">
            <v>0.73</v>
          </cell>
        </row>
        <row r="1541">
          <cell r="A1541" t="str">
            <v>01376</v>
          </cell>
          <cell r="B1541" t="str">
            <v>RAFFLESINTERIOR</v>
          </cell>
          <cell r="C1541">
            <v>0</v>
          </cell>
          <cell r="D1541">
            <v>7.8E-2</v>
          </cell>
        </row>
        <row r="1542">
          <cell r="A1542" t="str">
            <v>01379</v>
          </cell>
          <cell r="B1542" t="str">
            <v>温岭工量刃具</v>
          </cell>
          <cell r="C1542">
            <v>0</v>
          </cell>
          <cell r="D1542">
            <v>3.22</v>
          </cell>
        </row>
        <row r="1543">
          <cell r="A1543" t="str">
            <v>01380</v>
          </cell>
          <cell r="B1543" t="str">
            <v>中国金石</v>
          </cell>
          <cell r="C1543">
            <v>0</v>
          </cell>
          <cell r="D1543">
            <v>0.56000000000000005</v>
          </cell>
        </row>
        <row r="1544">
          <cell r="A1544" t="str">
            <v>01384</v>
          </cell>
          <cell r="B1544" t="str">
            <v>滴普科技</v>
          </cell>
          <cell r="C1544">
            <v>0.3</v>
          </cell>
          <cell r="D1544">
            <v>66.150000000000006</v>
          </cell>
        </row>
        <row r="1545">
          <cell r="A1545" t="str">
            <v>01388</v>
          </cell>
          <cell r="B1545" t="str">
            <v>安莉芳控股</v>
          </cell>
          <cell r="C1545">
            <v>0</v>
          </cell>
          <cell r="D1545">
            <v>0.39500000000000002</v>
          </cell>
        </row>
        <row r="1546">
          <cell r="A1546" t="str">
            <v>01389</v>
          </cell>
          <cell r="B1546" t="str">
            <v>美捷汇控股</v>
          </cell>
          <cell r="C1546">
            <v>0</v>
          </cell>
          <cell r="D1546">
            <v>0.33</v>
          </cell>
        </row>
        <row r="1547">
          <cell r="A1547" t="str">
            <v>01393</v>
          </cell>
          <cell r="B1547" t="str">
            <v>恒鼎实业</v>
          </cell>
          <cell r="C1547">
            <v>3.12</v>
          </cell>
          <cell r="D1547">
            <v>6.6000000000000003E-2</v>
          </cell>
        </row>
        <row r="1548">
          <cell r="A1548" t="str">
            <v>01395</v>
          </cell>
          <cell r="B1548" t="str">
            <v>强泰环保</v>
          </cell>
          <cell r="C1548">
            <v>0.61</v>
          </cell>
          <cell r="D1548">
            <v>0.16500000000000001</v>
          </cell>
        </row>
        <row r="1549">
          <cell r="A1549" t="str">
            <v>01396</v>
          </cell>
          <cell r="B1549" t="str">
            <v>粤港湾控股</v>
          </cell>
          <cell r="C1549">
            <v>-0.21</v>
          </cell>
          <cell r="D1549">
            <v>4.82</v>
          </cell>
        </row>
        <row r="1550">
          <cell r="A1550" t="str">
            <v>01397</v>
          </cell>
          <cell r="B1550" t="str">
            <v>碧瑶绿色集团</v>
          </cell>
          <cell r="C1550">
            <v>0</v>
          </cell>
          <cell r="D1550">
            <v>1.18</v>
          </cell>
        </row>
        <row r="1551">
          <cell r="A1551" t="str">
            <v>01399</v>
          </cell>
          <cell r="B1551" t="str">
            <v>锐信控股</v>
          </cell>
          <cell r="C1551">
            <v>1.01</v>
          </cell>
          <cell r="D1551">
            <v>0.2</v>
          </cell>
        </row>
        <row r="1552">
          <cell r="A1552" t="str">
            <v>01400</v>
          </cell>
          <cell r="B1552" t="str">
            <v>满地科技股份</v>
          </cell>
          <cell r="C1552">
            <v>-5.56</v>
          </cell>
          <cell r="D1552">
            <v>1.7000000000000001E-2</v>
          </cell>
        </row>
        <row r="1553">
          <cell r="A1553" t="str">
            <v>01401</v>
          </cell>
          <cell r="B1553" t="str">
            <v>未来机器有限公司</v>
          </cell>
          <cell r="C1553">
            <v>0</v>
          </cell>
          <cell r="D1553">
            <v>0.56000000000000005</v>
          </cell>
        </row>
        <row r="1554">
          <cell r="A1554" t="str">
            <v>01402</v>
          </cell>
          <cell r="B1554" t="str">
            <v>超智能控股</v>
          </cell>
          <cell r="C1554">
            <v>0</v>
          </cell>
          <cell r="D1554">
            <v>0.245</v>
          </cell>
        </row>
        <row r="1555">
          <cell r="A1555" t="str">
            <v>01406</v>
          </cell>
          <cell r="B1555" t="str">
            <v>清晰医疗</v>
          </cell>
          <cell r="C1555">
            <v>0</v>
          </cell>
          <cell r="D1555">
            <v>0.35499999999999998</v>
          </cell>
        </row>
        <row r="1556">
          <cell r="A1556" t="str">
            <v>01407</v>
          </cell>
          <cell r="B1556" t="str">
            <v>交运燃气</v>
          </cell>
          <cell r="C1556">
            <v>0</v>
          </cell>
          <cell r="D1556">
            <v>0.6</v>
          </cell>
        </row>
        <row r="1557">
          <cell r="A1557" t="str">
            <v>01408</v>
          </cell>
          <cell r="B1557" t="str">
            <v>濠江机电</v>
          </cell>
          <cell r="C1557">
            <v>1.25</v>
          </cell>
          <cell r="D1557">
            <v>0.24299999999999999</v>
          </cell>
        </row>
        <row r="1558">
          <cell r="A1558" t="str">
            <v>01410</v>
          </cell>
          <cell r="B1558" t="str">
            <v>安领国际</v>
          </cell>
          <cell r="C1558">
            <v>1.72</v>
          </cell>
          <cell r="D1558">
            <v>0.59</v>
          </cell>
        </row>
        <row r="1559">
          <cell r="A1559" t="str">
            <v>01412</v>
          </cell>
          <cell r="B1559" t="str">
            <v>隽思集团</v>
          </cell>
          <cell r="C1559">
            <v>0.62</v>
          </cell>
          <cell r="D1559">
            <v>1.62</v>
          </cell>
        </row>
        <row r="1560">
          <cell r="A1560" t="str">
            <v>01413</v>
          </cell>
          <cell r="B1560" t="str">
            <v>铸帝控股</v>
          </cell>
          <cell r="C1560" t="str">
            <v xml:space="preserve">--  </v>
          </cell>
          <cell r="D1560">
            <v>0</v>
          </cell>
        </row>
        <row r="1561">
          <cell r="A1561" t="str">
            <v>01416</v>
          </cell>
          <cell r="B1561" t="str">
            <v>CTR HOLDINGS</v>
          </cell>
          <cell r="C1561">
            <v>-2.66</v>
          </cell>
          <cell r="D1561">
            <v>0.183</v>
          </cell>
        </row>
        <row r="1562">
          <cell r="A1562" t="str">
            <v>01417</v>
          </cell>
          <cell r="B1562" t="str">
            <v>浦江中国</v>
          </cell>
          <cell r="C1562">
            <v>-2.27</v>
          </cell>
          <cell r="D1562">
            <v>0.215</v>
          </cell>
        </row>
        <row r="1563">
          <cell r="A1563" t="str">
            <v>01418</v>
          </cell>
          <cell r="B1563" t="str">
            <v>盛诺集团</v>
          </cell>
          <cell r="C1563">
            <v>0</v>
          </cell>
          <cell r="D1563">
            <v>0.23200000000000001</v>
          </cell>
        </row>
        <row r="1564">
          <cell r="A1564" t="str">
            <v>01419</v>
          </cell>
          <cell r="B1564" t="str">
            <v>盈健医疗</v>
          </cell>
          <cell r="C1564">
            <v>0</v>
          </cell>
          <cell r="D1564">
            <v>0.8</v>
          </cell>
        </row>
        <row r="1565">
          <cell r="A1565" t="str">
            <v>01420</v>
          </cell>
          <cell r="B1565" t="str">
            <v>川控股</v>
          </cell>
          <cell r="C1565">
            <v>-2.35</v>
          </cell>
          <cell r="D1565">
            <v>0.16600000000000001</v>
          </cell>
        </row>
        <row r="1566">
          <cell r="A1566" t="str">
            <v>01421</v>
          </cell>
          <cell r="B1566" t="str">
            <v>恒昌集团国际</v>
          </cell>
          <cell r="C1566">
            <v>-10.91</v>
          </cell>
          <cell r="D1566">
            <v>0.49</v>
          </cell>
        </row>
        <row r="1567">
          <cell r="A1567" t="str">
            <v>01425</v>
          </cell>
          <cell r="B1567" t="str">
            <v>捷隆控股</v>
          </cell>
          <cell r="C1567">
            <v>3.17</v>
          </cell>
          <cell r="D1567">
            <v>0.65</v>
          </cell>
        </row>
        <row r="1568">
          <cell r="A1568" t="str">
            <v>01427</v>
          </cell>
          <cell r="B1568" t="str">
            <v>中国天保集团</v>
          </cell>
          <cell r="C1568">
            <v>1.32</v>
          </cell>
          <cell r="D1568">
            <v>0.23100000000000001</v>
          </cell>
        </row>
        <row r="1569">
          <cell r="A1569" t="str">
            <v>01428</v>
          </cell>
          <cell r="B1569" t="str">
            <v>耀才证券金融</v>
          </cell>
          <cell r="C1569">
            <v>8.77</v>
          </cell>
          <cell r="D1569">
            <v>8.06</v>
          </cell>
        </row>
        <row r="1570">
          <cell r="A1570" t="str">
            <v>01429</v>
          </cell>
          <cell r="B1570" t="str">
            <v>天任集团</v>
          </cell>
          <cell r="C1570">
            <v>0</v>
          </cell>
          <cell r="D1570">
            <v>9.9000000000000005E-2</v>
          </cell>
        </row>
        <row r="1571">
          <cell r="A1571" t="str">
            <v>01431</v>
          </cell>
          <cell r="B1571" t="str">
            <v>原生态牧业</v>
          </cell>
          <cell r="C1571">
            <v>0.42</v>
          </cell>
          <cell r="D1571">
            <v>0.23799999999999999</v>
          </cell>
        </row>
        <row r="1572">
          <cell r="A1572" t="str">
            <v>01433</v>
          </cell>
          <cell r="B1572" t="str">
            <v>常达控股</v>
          </cell>
          <cell r="C1572">
            <v>0</v>
          </cell>
          <cell r="D1572">
            <v>9.8000000000000004E-2</v>
          </cell>
        </row>
        <row r="1573">
          <cell r="A1573" t="str">
            <v>01440</v>
          </cell>
          <cell r="B1573" t="str">
            <v>应星控股</v>
          </cell>
          <cell r="C1573">
            <v>-4.53</v>
          </cell>
          <cell r="D1573">
            <v>6.75</v>
          </cell>
        </row>
        <row r="1574">
          <cell r="A1574" t="str">
            <v>01442</v>
          </cell>
          <cell r="B1574" t="str">
            <v>鹰辉物流</v>
          </cell>
          <cell r="C1574">
            <v>-1.49</v>
          </cell>
          <cell r="D1574">
            <v>0.33</v>
          </cell>
        </row>
        <row r="1575">
          <cell r="A1575" t="str">
            <v>01443</v>
          </cell>
          <cell r="B1575" t="str">
            <v>富临集团控股</v>
          </cell>
          <cell r="C1575">
            <v>-5.71</v>
          </cell>
          <cell r="D1575">
            <v>6.6000000000000003E-2</v>
          </cell>
        </row>
        <row r="1576">
          <cell r="A1576" t="str">
            <v>01446</v>
          </cell>
          <cell r="B1576" t="str">
            <v>鸿福堂</v>
          </cell>
          <cell r="C1576">
            <v>2</v>
          </cell>
          <cell r="D1576">
            <v>0.51</v>
          </cell>
        </row>
        <row r="1577">
          <cell r="A1577" t="str">
            <v>01447</v>
          </cell>
          <cell r="B1577" t="str">
            <v>新福港</v>
          </cell>
          <cell r="C1577">
            <v>0</v>
          </cell>
          <cell r="D1577">
            <v>0.45500000000000002</v>
          </cell>
        </row>
        <row r="1578">
          <cell r="A1578" t="str">
            <v>01449</v>
          </cell>
          <cell r="B1578" t="str">
            <v>立德教育</v>
          </cell>
          <cell r="C1578">
            <v>0</v>
          </cell>
          <cell r="D1578">
            <v>0.255</v>
          </cell>
        </row>
        <row r="1579">
          <cell r="A1579" t="str">
            <v>01450</v>
          </cell>
          <cell r="B1579" t="str">
            <v>交个朋友控股</v>
          </cell>
          <cell r="C1579">
            <v>0</v>
          </cell>
          <cell r="D1579">
            <v>1.21</v>
          </cell>
        </row>
        <row r="1580">
          <cell r="A1580" t="str">
            <v>01451</v>
          </cell>
          <cell r="B1580" t="str">
            <v>万成集团股份</v>
          </cell>
          <cell r="C1580">
            <v>6.03</v>
          </cell>
          <cell r="D1580">
            <v>1.23</v>
          </cell>
        </row>
        <row r="1581">
          <cell r="A1581" t="str">
            <v>01452</v>
          </cell>
          <cell r="B1581" t="str">
            <v>迪诺斯环保</v>
          </cell>
          <cell r="C1581">
            <v>1.8</v>
          </cell>
          <cell r="D1581">
            <v>0.113</v>
          </cell>
        </row>
        <row r="1582">
          <cell r="A1582" t="str">
            <v>01455</v>
          </cell>
          <cell r="B1582" t="str">
            <v>科利实业控股</v>
          </cell>
          <cell r="C1582">
            <v>-0.87</v>
          </cell>
          <cell r="D1582">
            <v>0.22700000000000001</v>
          </cell>
        </row>
        <row r="1583">
          <cell r="A1583" t="str">
            <v>01459</v>
          </cell>
          <cell r="B1583" t="str">
            <v>巨匠建设</v>
          </cell>
          <cell r="C1583">
            <v>-5.56</v>
          </cell>
          <cell r="D1583">
            <v>0.255</v>
          </cell>
        </row>
        <row r="1584">
          <cell r="A1584" t="str">
            <v>01460</v>
          </cell>
          <cell r="B1584" t="str">
            <v>扬科集团</v>
          </cell>
          <cell r="C1584">
            <v>-4.92</v>
          </cell>
          <cell r="D1584">
            <v>0.28999999999999998</v>
          </cell>
        </row>
        <row r="1585">
          <cell r="A1585" t="str">
            <v>01461</v>
          </cell>
          <cell r="B1585" t="str">
            <v>中泰期货</v>
          </cell>
          <cell r="C1585">
            <v>-1.52</v>
          </cell>
          <cell r="D1585">
            <v>0.65</v>
          </cell>
        </row>
        <row r="1586">
          <cell r="A1586" t="str">
            <v>01463</v>
          </cell>
          <cell r="B1586" t="str">
            <v>C-LINK SQ</v>
          </cell>
          <cell r="C1586">
            <v>0</v>
          </cell>
          <cell r="D1586">
            <v>0.255</v>
          </cell>
        </row>
        <row r="1587">
          <cell r="A1587" t="str">
            <v>01466</v>
          </cell>
          <cell r="B1587" t="str">
            <v>佰金生命－八千</v>
          </cell>
          <cell r="C1587">
            <v>10</v>
          </cell>
          <cell r="D1587">
            <v>0.55000000000000004</v>
          </cell>
        </row>
        <row r="1588">
          <cell r="A1588" t="str">
            <v>01470</v>
          </cell>
          <cell r="B1588" t="str">
            <v>富一国际控股</v>
          </cell>
          <cell r="C1588">
            <v>0</v>
          </cell>
          <cell r="D1588">
            <v>0.10299999999999999</v>
          </cell>
        </row>
        <row r="1589">
          <cell r="A1589" t="str">
            <v>01471</v>
          </cell>
          <cell r="B1589" t="str">
            <v>众淼控股</v>
          </cell>
          <cell r="C1589">
            <v>0</v>
          </cell>
          <cell r="D1589">
            <v>16.8</v>
          </cell>
        </row>
        <row r="1590">
          <cell r="A1590" t="str">
            <v>01472</v>
          </cell>
          <cell r="B1590" t="str">
            <v>生兴控股</v>
          </cell>
          <cell r="C1590">
            <v>1.61</v>
          </cell>
          <cell r="D1590">
            <v>6.3E-2</v>
          </cell>
        </row>
        <row r="1591">
          <cell r="A1591" t="str">
            <v>01473</v>
          </cell>
          <cell r="B1591" t="str">
            <v>环联连讯</v>
          </cell>
          <cell r="C1591">
            <v>3.95</v>
          </cell>
          <cell r="D1591">
            <v>0.39500000000000002</v>
          </cell>
        </row>
        <row r="1592">
          <cell r="A1592" t="str">
            <v>01476</v>
          </cell>
          <cell r="B1592" t="str">
            <v>金融街证券</v>
          </cell>
          <cell r="C1592">
            <v>0</v>
          </cell>
          <cell r="D1592">
            <v>1.87</v>
          </cell>
        </row>
        <row r="1593">
          <cell r="A1593" t="str">
            <v>01480</v>
          </cell>
          <cell r="B1593" t="str">
            <v>恩达集团控股</v>
          </cell>
          <cell r="C1593">
            <v>-0.81</v>
          </cell>
          <cell r="D1593">
            <v>1.23</v>
          </cell>
        </row>
        <row r="1594">
          <cell r="A1594" t="str">
            <v>01481</v>
          </cell>
          <cell r="B1594" t="str">
            <v>竣球控股</v>
          </cell>
          <cell r="C1594">
            <v>-0.56000000000000005</v>
          </cell>
          <cell r="D1594">
            <v>1.78</v>
          </cell>
        </row>
        <row r="1595">
          <cell r="A1595" t="str">
            <v>01483</v>
          </cell>
          <cell r="B1595" t="str">
            <v>网誉科技</v>
          </cell>
          <cell r="C1595">
            <v>4.8499999999999996</v>
          </cell>
          <cell r="D1595">
            <v>1.08</v>
          </cell>
        </row>
        <row r="1596">
          <cell r="A1596" t="str">
            <v>01486</v>
          </cell>
          <cell r="B1596" t="str">
            <v>思城控股</v>
          </cell>
          <cell r="C1596">
            <v>3.45</v>
          </cell>
          <cell r="D1596">
            <v>0.6</v>
          </cell>
        </row>
        <row r="1597">
          <cell r="A1597" t="str">
            <v>01488</v>
          </cell>
          <cell r="B1597" t="str">
            <v>百福控股</v>
          </cell>
          <cell r="C1597">
            <v>-12.86</v>
          </cell>
          <cell r="D1597">
            <v>0.61</v>
          </cell>
        </row>
        <row r="1598">
          <cell r="A1598" t="str">
            <v>01489</v>
          </cell>
          <cell r="B1598" t="str">
            <v>GC CONSTRUCTION</v>
          </cell>
          <cell r="C1598">
            <v>1.33</v>
          </cell>
          <cell r="D1598">
            <v>0.38</v>
          </cell>
        </row>
        <row r="1599">
          <cell r="A1599" t="str">
            <v>01490</v>
          </cell>
          <cell r="B1599" t="str">
            <v>车市科技</v>
          </cell>
          <cell r="C1599">
            <v>0</v>
          </cell>
          <cell r="D1599">
            <v>0.189</v>
          </cell>
        </row>
        <row r="1600">
          <cell r="A1600" t="str">
            <v>01495</v>
          </cell>
          <cell r="B1600" t="str">
            <v>集一控股</v>
          </cell>
          <cell r="C1600">
            <v>0</v>
          </cell>
          <cell r="D1600">
            <v>9.8000000000000004E-2</v>
          </cell>
        </row>
        <row r="1601">
          <cell r="A1601" t="str">
            <v>01496</v>
          </cell>
          <cell r="B1601" t="str">
            <v>亚积邦租赁</v>
          </cell>
          <cell r="C1601">
            <v>0</v>
          </cell>
          <cell r="D1601">
            <v>0.15</v>
          </cell>
        </row>
        <row r="1602">
          <cell r="A1602" t="str">
            <v>01497</v>
          </cell>
          <cell r="B1602" t="str">
            <v>燕之屋</v>
          </cell>
          <cell r="C1602">
            <v>-0.52</v>
          </cell>
          <cell r="D1602">
            <v>5.69</v>
          </cell>
        </row>
        <row r="1603">
          <cell r="A1603" t="str">
            <v>01498</v>
          </cell>
          <cell r="B1603" t="str">
            <v>培力农本方</v>
          </cell>
          <cell r="C1603">
            <v>0</v>
          </cell>
          <cell r="D1603">
            <v>0.36499999999999999</v>
          </cell>
        </row>
        <row r="1604">
          <cell r="A1604" t="str">
            <v>01499</v>
          </cell>
          <cell r="B1604" t="str">
            <v>欧科云链</v>
          </cell>
          <cell r="C1604">
            <v>5.26</v>
          </cell>
          <cell r="D1604">
            <v>0.18</v>
          </cell>
        </row>
        <row r="1605">
          <cell r="A1605" t="str">
            <v>01500</v>
          </cell>
          <cell r="B1605" t="str">
            <v>现恒建筑</v>
          </cell>
          <cell r="C1605">
            <v>-2.14</v>
          </cell>
          <cell r="D1605">
            <v>0.13700000000000001</v>
          </cell>
        </row>
        <row r="1606">
          <cell r="A1606" t="str">
            <v>01501</v>
          </cell>
          <cell r="B1606" t="str">
            <v>瑛泰医疗</v>
          </cell>
          <cell r="C1606">
            <v>-1.68</v>
          </cell>
          <cell r="D1606">
            <v>30.48</v>
          </cell>
        </row>
        <row r="1607">
          <cell r="A1607" t="str">
            <v>01502</v>
          </cell>
          <cell r="B1607" t="str">
            <v>金融街物业</v>
          </cell>
          <cell r="C1607">
            <v>1.98</v>
          </cell>
          <cell r="D1607">
            <v>2.06</v>
          </cell>
        </row>
        <row r="1608">
          <cell r="A1608" t="str">
            <v>01518</v>
          </cell>
          <cell r="B1608" t="str">
            <v>新世纪医疗</v>
          </cell>
          <cell r="C1608">
            <v>0</v>
          </cell>
          <cell r="D1608">
            <v>0.7</v>
          </cell>
        </row>
        <row r="1609">
          <cell r="A1609" t="str">
            <v>01520</v>
          </cell>
          <cell r="B1609" t="str">
            <v>天机控股</v>
          </cell>
          <cell r="C1609">
            <v>0.92</v>
          </cell>
          <cell r="D1609">
            <v>1.1000000000000001</v>
          </cell>
        </row>
        <row r="1610">
          <cell r="A1610" t="str">
            <v>01522</v>
          </cell>
          <cell r="B1610" t="str">
            <v>京投交通科技</v>
          </cell>
          <cell r="C1610">
            <v>1.52</v>
          </cell>
          <cell r="D1610">
            <v>0.33500000000000002</v>
          </cell>
        </row>
        <row r="1611">
          <cell r="A1611" t="str">
            <v>01523</v>
          </cell>
          <cell r="B1611" t="str">
            <v>珩湾科技</v>
          </cell>
          <cell r="C1611">
            <v>2.2400000000000002</v>
          </cell>
          <cell r="D1611">
            <v>5.93</v>
          </cell>
        </row>
        <row r="1612">
          <cell r="A1612" t="str">
            <v>01525</v>
          </cell>
          <cell r="B1612" t="str">
            <v>建桥教育</v>
          </cell>
          <cell r="C1612">
            <v>-1.63</v>
          </cell>
          <cell r="D1612">
            <v>3.01</v>
          </cell>
        </row>
        <row r="1613">
          <cell r="A1613" t="str">
            <v>01526</v>
          </cell>
          <cell r="B1613" t="str">
            <v>瑞慈医疗</v>
          </cell>
          <cell r="C1613">
            <v>5.75</v>
          </cell>
          <cell r="D1613">
            <v>0.92</v>
          </cell>
        </row>
        <row r="1614">
          <cell r="A1614" t="str">
            <v>01527</v>
          </cell>
          <cell r="B1614" t="str">
            <v>天洁环境</v>
          </cell>
          <cell r="C1614">
            <v>0</v>
          </cell>
          <cell r="D1614">
            <v>1.96</v>
          </cell>
        </row>
        <row r="1615">
          <cell r="A1615" t="str">
            <v>01529</v>
          </cell>
          <cell r="B1615" t="str">
            <v>乐氏国际控股</v>
          </cell>
          <cell r="C1615">
            <v>1.75</v>
          </cell>
          <cell r="D1615">
            <v>0.57999999999999996</v>
          </cell>
        </row>
        <row r="1616">
          <cell r="A1616" t="str">
            <v>01532</v>
          </cell>
          <cell r="B1616" t="str">
            <v>中国派对文化</v>
          </cell>
          <cell r="C1616">
            <v>0</v>
          </cell>
          <cell r="D1616">
            <v>0.107</v>
          </cell>
        </row>
        <row r="1617">
          <cell r="A1617" t="str">
            <v>01536</v>
          </cell>
          <cell r="B1617" t="str">
            <v>煜荣集团</v>
          </cell>
          <cell r="C1617">
            <v>0</v>
          </cell>
          <cell r="D1617">
            <v>0.17</v>
          </cell>
        </row>
        <row r="1618">
          <cell r="A1618" t="str">
            <v>01538</v>
          </cell>
          <cell r="B1618" t="str">
            <v>中奥到家</v>
          </cell>
          <cell r="C1618">
            <v>0</v>
          </cell>
          <cell r="D1618">
            <v>0.39</v>
          </cell>
        </row>
        <row r="1619">
          <cell r="A1619" t="str">
            <v>01539</v>
          </cell>
          <cell r="B1619" t="str">
            <v>知行集团控股</v>
          </cell>
          <cell r="C1619">
            <v>-1.64</v>
          </cell>
          <cell r="D1619">
            <v>0.3</v>
          </cell>
        </row>
        <row r="1620">
          <cell r="A1620" t="str">
            <v>01540</v>
          </cell>
          <cell r="B1620" t="str">
            <v>澳狮环球</v>
          </cell>
          <cell r="C1620">
            <v>0</v>
          </cell>
          <cell r="D1620">
            <v>0.43</v>
          </cell>
        </row>
        <row r="1621">
          <cell r="A1621" t="str">
            <v>01542</v>
          </cell>
          <cell r="B1621" t="str">
            <v>台州水务</v>
          </cell>
          <cell r="C1621">
            <v>0</v>
          </cell>
          <cell r="D1621">
            <v>1.1399999999999999</v>
          </cell>
        </row>
        <row r="1622">
          <cell r="A1622" t="str">
            <v>01543</v>
          </cell>
          <cell r="B1622" t="str">
            <v>中盈盛达融资担保</v>
          </cell>
          <cell r="C1622">
            <v>5.17</v>
          </cell>
          <cell r="D1622">
            <v>0.30499999999999999</v>
          </cell>
        </row>
        <row r="1623">
          <cell r="A1623" t="str">
            <v>01545</v>
          </cell>
          <cell r="B1623" t="str">
            <v>设计都会</v>
          </cell>
          <cell r="C1623">
            <v>4.95</v>
          </cell>
          <cell r="D1623">
            <v>0.106</v>
          </cell>
        </row>
        <row r="1624">
          <cell r="A1624" t="str">
            <v>01546</v>
          </cell>
          <cell r="B1624" t="str">
            <v>德莱建业</v>
          </cell>
          <cell r="C1624">
            <v>45.76</v>
          </cell>
          <cell r="D1624">
            <v>8.5999999999999993E-2</v>
          </cell>
        </row>
        <row r="1625">
          <cell r="A1625" t="str">
            <v>01547</v>
          </cell>
          <cell r="B1625" t="str">
            <v>IBI GROUP HLDGS</v>
          </cell>
          <cell r="C1625">
            <v>-4.43</v>
          </cell>
          <cell r="D1625">
            <v>0.19400000000000001</v>
          </cell>
        </row>
        <row r="1626">
          <cell r="A1626" t="str">
            <v>01549</v>
          </cell>
          <cell r="B1626" t="str">
            <v>永丰集团控股</v>
          </cell>
          <cell r="C1626">
            <v>0</v>
          </cell>
          <cell r="D1626">
            <v>0.106</v>
          </cell>
        </row>
        <row r="1627">
          <cell r="A1627" t="str">
            <v>01552</v>
          </cell>
          <cell r="B1627" t="str">
            <v>BHCC HOLDING</v>
          </cell>
          <cell r="C1627">
            <v>-3.48</v>
          </cell>
          <cell r="D1627">
            <v>0.222</v>
          </cell>
        </row>
        <row r="1628">
          <cell r="A1628" t="str">
            <v>01553</v>
          </cell>
          <cell r="B1628" t="str">
            <v>迈科管业</v>
          </cell>
          <cell r="C1628">
            <v>1.32</v>
          </cell>
          <cell r="D1628">
            <v>1.54</v>
          </cell>
        </row>
        <row r="1629">
          <cell r="A1629" t="str">
            <v>01555</v>
          </cell>
          <cell r="B1629" t="str">
            <v>ＭＩ能源</v>
          </cell>
          <cell r="C1629">
            <v>0</v>
          </cell>
          <cell r="D1629">
            <v>2.9000000000000001E-2</v>
          </cell>
        </row>
        <row r="1630">
          <cell r="A1630" t="str">
            <v>01556</v>
          </cell>
          <cell r="B1630" t="str">
            <v>建业建荣</v>
          </cell>
          <cell r="C1630">
            <v>0</v>
          </cell>
          <cell r="D1630">
            <v>0.35</v>
          </cell>
        </row>
        <row r="1631">
          <cell r="A1631" t="str">
            <v>01557</v>
          </cell>
          <cell r="B1631" t="str">
            <v>剑虹集团控股</v>
          </cell>
          <cell r="C1631">
            <v>0</v>
          </cell>
          <cell r="D1631">
            <v>0.34499999999999997</v>
          </cell>
        </row>
        <row r="1632">
          <cell r="A1632" t="str">
            <v>01559</v>
          </cell>
          <cell r="B1632" t="str">
            <v>均安控股</v>
          </cell>
          <cell r="C1632">
            <v>0</v>
          </cell>
          <cell r="D1632">
            <v>0.08</v>
          </cell>
        </row>
        <row r="1633">
          <cell r="A1633" t="str">
            <v>01560</v>
          </cell>
          <cell r="B1633" t="str">
            <v>星星集团</v>
          </cell>
          <cell r="C1633">
            <v>1.74</v>
          </cell>
          <cell r="D1633">
            <v>0.11700000000000001</v>
          </cell>
        </row>
        <row r="1634">
          <cell r="A1634" t="str">
            <v>01561</v>
          </cell>
          <cell r="B1634" t="str">
            <v>联洋智能控股</v>
          </cell>
          <cell r="C1634">
            <v>0</v>
          </cell>
          <cell r="D1634">
            <v>7.8E-2</v>
          </cell>
        </row>
        <row r="1635">
          <cell r="A1635" t="str">
            <v>01565</v>
          </cell>
          <cell r="B1635" t="str">
            <v>成实外教育</v>
          </cell>
          <cell r="C1635">
            <v>5.64</v>
          </cell>
          <cell r="D1635">
            <v>0.20599999999999999</v>
          </cell>
        </row>
        <row r="1636">
          <cell r="A1636" t="str">
            <v>01566</v>
          </cell>
          <cell r="B1636" t="str">
            <v>华夏文化科技</v>
          </cell>
          <cell r="C1636">
            <v>0</v>
          </cell>
          <cell r="D1636">
            <v>5.0999999999999997E-2</v>
          </cell>
        </row>
        <row r="1637">
          <cell r="A1637" t="str">
            <v>01568</v>
          </cell>
          <cell r="B1637" t="str">
            <v>承达集团</v>
          </cell>
          <cell r="C1637">
            <v>-1.33</v>
          </cell>
          <cell r="D1637">
            <v>0.74</v>
          </cell>
        </row>
        <row r="1638">
          <cell r="A1638" t="str">
            <v>01570</v>
          </cell>
          <cell r="B1638" t="str">
            <v>伟业控股</v>
          </cell>
          <cell r="C1638">
            <v>-1.1100000000000001</v>
          </cell>
          <cell r="D1638">
            <v>5.34</v>
          </cell>
        </row>
        <row r="1639">
          <cell r="A1639" t="str">
            <v>01571</v>
          </cell>
          <cell r="B1639" t="str">
            <v>信邦控股</v>
          </cell>
          <cell r="C1639">
            <v>1.08</v>
          </cell>
          <cell r="D1639">
            <v>3.74</v>
          </cell>
        </row>
        <row r="1640">
          <cell r="A1640" t="str">
            <v>01572</v>
          </cell>
          <cell r="B1640" t="str">
            <v>中国艺术金融</v>
          </cell>
          <cell r="C1640">
            <v>4.95</v>
          </cell>
          <cell r="D1640">
            <v>0.106</v>
          </cell>
        </row>
        <row r="1641">
          <cell r="A1641" t="str">
            <v>01575</v>
          </cell>
          <cell r="B1641" t="str">
            <v>皇庭智家</v>
          </cell>
          <cell r="C1641">
            <v>0</v>
          </cell>
          <cell r="D1641">
            <v>4.9000000000000002E-2</v>
          </cell>
        </row>
        <row r="1642">
          <cell r="A1642" t="str">
            <v>01576</v>
          </cell>
          <cell r="B1642" t="str">
            <v>齐鲁高速</v>
          </cell>
          <cell r="C1642">
            <v>0</v>
          </cell>
          <cell r="D1642">
            <v>1.81</v>
          </cell>
        </row>
        <row r="1643">
          <cell r="A1643" t="str">
            <v>01577</v>
          </cell>
          <cell r="B1643" t="str">
            <v>汇鑫小贷</v>
          </cell>
          <cell r="C1643">
            <v>0</v>
          </cell>
          <cell r="D1643">
            <v>1</v>
          </cell>
        </row>
        <row r="1644">
          <cell r="A1644" t="str">
            <v>01580</v>
          </cell>
          <cell r="B1644" t="str">
            <v>大森控股</v>
          </cell>
          <cell r="C1644">
            <v>-5.24</v>
          </cell>
          <cell r="D1644">
            <v>0.18099999999999999</v>
          </cell>
        </row>
        <row r="1645">
          <cell r="A1645" t="str">
            <v>01581</v>
          </cell>
          <cell r="B1645" t="str">
            <v>进升集团控股</v>
          </cell>
          <cell r="C1645">
            <v>0</v>
          </cell>
          <cell r="D1645">
            <v>0.21099999999999999</v>
          </cell>
        </row>
        <row r="1646">
          <cell r="A1646" t="str">
            <v>01582</v>
          </cell>
          <cell r="B1646" t="str">
            <v>华营建筑</v>
          </cell>
          <cell r="C1646">
            <v>-1.41</v>
          </cell>
          <cell r="D1646">
            <v>0.35</v>
          </cell>
        </row>
        <row r="1647">
          <cell r="A1647" t="str">
            <v>01586</v>
          </cell>
          <cell r="B1647" t="str">
            <v>力鸿检验</v>
          </cell>
          <cell r="C1647">
            <v>0</v>
          </cell>
          <cell r="D1647">
            <v>2.19</v>
          </cell>
        </row>
        <row r="1648">
          <cell r="A1648" t="str">
            <v>01587</v>
          </cell>
          <cell r="B1648" t="str">
            <v>欣融国际</v>
          </cell>
          <cell r="C1648">
            <v>0</v>
          </cell>
          <cell r="D1648">
            <v>0.62</v>
          </cell>
        </row>
        <row r="1649">
          <cell r="A1649" t="str">
            <v>01588</v>
          </cell>
          <cell r="B1649" t="str">
            <v>畅捷通</v>
          </cell>
          <cell r="C1649">
            <v>1.27</v>
          </cell>
          <cell r="D1649">
            <v>7.99</v>
          </cell>
        </row>
        <row r="1650">
          <cell r="A1650" t="str">
            <v>01591</v>
          </cell>
          <cell r="B1650" t="str">
            <v>汛和集团</v>
          </cell>
          <cell r="C1650">
            <v>1.43</v>
          </cell>
          <cell r="D1650">
            <v>0.14199999999999999</v>
          </cell>
        </row>
        <row r="1651">
          <cell r="A1651" t="str">
            <v>01592</v>
          </cell>
          <cell r="B1651" t="str">
            <v>基石控股</v>
          </cell>
          <cell r="C1651">
            <v>-1.23</v>
          </cell>
          <cell r="D1651">
            <v>0.16</v>
          </cell>
        </row>
        <row r="1652">
          <cell r="A1652" t="str">
            <v>01593</v>
          </cell>
          <cell r="B1652" t="str">
            <v>辰林教育</v>
          </cell>
          <cell r="C1652">
            <v>-0.81</v>
          </cell>
          <cell r="D1652">
            <v>1.23</v>
          </cell>
        </row>
        <row r="1653">
          <cell r="A1653" t="str">
            <v>01596</v>
          </cell>
          <cell r="B1653" t="str">
            <v>翼辰实业</v>
          </cell>
          <cell r="C1653">
            <v>0</v>
          </cell>
          <cell r="D1653">
            <v>0.66</v>
          </cell>
        </row>
        <row r="1654">
          <cell r="A1654" t="str">
            <v>01597</v>
          </cell>
          <cell r="B1654" t="str">
            <v>纳泉能源科技</v>
          </cell>
          <cell r="C1654">
            <v>0</v>
          </cell>
          <cell r="D1654">
            <v>2.75</v>
          </cell>
        </row>
        <row r="1655">
          <cell r="A1655" t="str">
            <v>01598</v>
          </cell>
          <cell r="B1655" t="str">
            <v>２１世纪教育</v>
          </cell>
          <cell r="C1655">
            <v>0</v>
          </cell>
          <cell r="D1655">
            <v>0.111</v>
          </cell>
        </row>
        <row r="1656">
          <cell r="A1656" t="str">
            <v>01599</v>
          </cell>
          <cell r="B1656" t="str">
            <v>城建设计</v>
          </cell>
          <cell r="C1656">
            <v>0</v>
          </cell>
          <cell r="D1656">
            <v>1.35</v>
          </cell>
        </row>
        <row r="1657">
          <cell r="A1657" t="str">
            <v>01601</v>
          </cell>
          <cell r="B1657" t="str">
            <v>中关村科技租赁</v>
          </cell>
          <cell r="C1657">
            <v>0</v>
          </cell>
          <cell r="D1657">
            <v>0.86</v>
          </cell>
        </row>
        <row r="1658">
          <cell r="A1658" t="str">
            <v>01611</v>
          </cell>
          <cell r="B1658" t="str">
            <v>新火科技控股</v>
          </cell>
          <cell r="C1658">
            <v>0.35</v>
          </cell>
          <cell r="D1658">
            <v>2.83</v>
          </cell>
        </row>
        <row r="1659">
          <cell r="A1659" t="str">
            <v>01612</v>
          </cell>
          <cell r="B1659" t="str">
            <v>永胜医疗</v>
          </cell>
          <cell r="C1659">
            <v>1.2</v>
          </cell>
          <cell r="D1659">
            <v>0.84</v>
          </cell>
        </row>
        <row r="1660">
          <cell r="A1660" t="str">
            <v>01613</v>
          </cell>
          <cell r="B1660" t="str">
            <v>协同通信</v>
          </cell>
          <cell r="C1660">
            <v>0</v>
          </cell>
          <cell r="D1660">
            <v>0.17399999999999999</v>
          </cell>
        </row>
        <row r="1661">
          <cell r="A1661" t="str">
            <v>01615</v>
          </cell>
          <cell r="B1661" t="str">
            <v>奥邦建筑</v>
          </cell>
          <cell r="C1661">
            <v>0</v>
          </cell>
          <cell r="D1661">
            <v>0.34499999999999997</v>
          </cell>
        </row>
        <row r="1662">
          <cell r="A1662" t="str">
            <v>01616</v>
          </cell>
          <cell r="B1662" t="str">
            <v>一元宇宙</v>
          </cell>
          <cell r="C1662">
            <v>0</v>
          </cell>
          <cell r="D1662">
            <v>0.06</v>
          </cell>
        </row>
        <row r="1663">
          <cell r="A1663" t="str">
            <v>01617</v>
          </cell>
          <cell r="B1663" t="str">
            <v>南方通信</v>
          </cell>
          <cell r="C1663">
            <v>-0.99</v>
          </cell>
          <cell r="D1663">
            <v>0.1</v>
          </cell>
        </row>
        <row r="1664">
          <cell r="A1664" t="str">
            <v>01620</v>
          </cell>
          <cell r="B1664" t="str">
            <v>富盈环球集团</v>
          </cell>
          <cell r="C1664">
            <v>1.01</v>
          </cell>
          <cell r="D1664">
            <v>0.1</v>
          </cell>
        </row>
        <row r="1665">
          <cell r="A1665" t="str">
            <v>01621</v>
          </cell>
          <cell r="B1665" t="str">
            <v>域高国际控股</v>
          </cell>
          <cell r="C1665">
            <v>0.81</v>
          </cell>
          <cell r="D1665">
            <v>0.125</v>
          </cell>
        </row>
        <row r="1666">
          <cell r="A1666" t="str">
            <v>01623</v>
          </cell>
          <cell r="B1666" t="str">
            <v>海隆控股</v>
          </cell>
          <cell r="C1666">
            <v>0</v>
          </cell>
          <cell r="D1666">
            <v>0.19600000000000001</v>
          </cell>
        </row>
        <row r="1667">
          <cell r="A1667" t="str">
            <v>01626</v>
          </cell>
          <cell r="B1667" t="str">
            <v>嘉耀控股</v>
          </cell>
          <cell r="C1667">
            <v>2.83</v>
          </cell>
          <cell r="D1667">
            <v>2.54</v>
          </cell>
        </row>
        <row r="1668">
          <cell r="A1668" t="str">
            <v>01627</v>
          </cell>
          <cell r="B1668" t="str">
            <v>安保工程控股</v>
          </cell>
          <cell r="C1668">
            <v>0</v>
          </cell>
          <cell r="D1668">
            <v>0.66</v>
          </cell>
        </row>
        <row r="1669">
          <cell r="A1669" t="str">
            <v>01629</v>
          </cell>
          <cell r="B1669" t="str">
            <v>冠均国际控股</v>
          </cell>
          <cell r="C1669">
            <v>0</v>
          </cell>
          <cell r="D1669">
            <v>0.14000000000000001</v>
          </cell>
        </row>
        <row r="1670">
          <cell r="A1670" t="str">
            <v>01630</v>
          </cell>
          <cell r="B1670" t="str">
            <v>建成控股</v>
          </cell>
          <cell r="C1670">
            <v>0</v>
          </cell>
          <cell r="D1670">
            <v>4.7E-2</v>
          </cell>
        </row>
        <row r="1671">
          <cell r="A1671" t="str">
            <v>01631</v>
          </cell>
          <cell r="B1671" t="str">
            <v>REF HOLDINGS</v>
          </cell>
          <cell r="C1671">
            <v>0</v>
          </cell>
          <cell r="D1671">
            <v>0.43</v>
          </cell>
        </row>
        <row r="1672">
          <cell r="A1672" t="str">
            <v>01632</v>
          </cell>
          <cell r="B1672" t="str">
            <v>民商创科</v>
          </cell>
          <cell r="C1672">
            <v>-2.86</v>
          </cell>
          <cell r="D1672">
            <v>0.10199999999999999</v>
          </cell>
        </row>
        <row r="1673">
          <cell r="A1673" t="str">
            <v>01633</v>
          </cell>
          <cell r="B1673" t="str">
            <v>上谕集团</v>
          </cell>
          <cell r="C1673">
            <v>-5.67</v>
          </cell>
          <cell r="D1673">
            <v>0.13300000000000001</v>
          </cell>
        </row>
        <row r="1674">
          <cell r="A1674" t="str">
            <v>01637</v>
          </cell>
          <cell r="B1674" t="str">
            <v>顺兴集团控股</v>
          </cell>
          <cell r="C1674">
            <v>0</v>
          </cell>
          <cell r="D1674">
            <v>0.23400000000000001</v>
          </cell>
        </row>
        <row r="1675">
          <cell r="A1675" t="str">
            <v>01640</v>
          </cell>
          <cell r="B1675" t="str">
            <v>千循科技</v>
          </cell>
          <cell r="C1675">
            <v>0</v>
          </cell>
          <cell r="D1675">
            <v>3.83</v>
          </cell>
        </row>
        <row r="1676">
          <cell r="A1676" t="str">
            <v>01643</v>
          </cell>
          <cell r="B1676" t="str">
            <v>现代中药集团</v>
          </cell>
          <cell r="C1676">
            <v>-1.89</v>
          </cell>
          <cell r="D1676">
            <v>0.52</v>
          </cell>
        </row>
        <row r="1677">
          <cell r="A1677" t="str">
            <v>01645</v>
          </cell>
          <cell r="B1677" t="str">
            <v>海纳智能</v>
          </cell>
          <cell r="C1677">
            <v>-2.83</v>
          </cell>
          <cell r="D1677">
            <v>3.43</v>
          </cell>
        </row>
        <row r="1678">
          <cell r="A1678" t="str">
            <v>01647</v>
          </cell>
          <cell r="B1678" t="str">
            <v>雄岸科技</v>
          </cell>
          <cell r="C1678">
            <v>0</v>
          </cell>
          <cell r="D1678">
            <v>7.3999999999999996E-2</v>
          </cell>
        </row>
        <row r="1679">
          <cell r="A1679" t="str">
            <v>01650</v>
          </cell>
          <cell r="B1679" t="str">
            <v>HYGIEIA GROUP</v>
          </cell>
          <cell r="C1679">
            <v>-0.87</v>
          </cell>
          <cell r="D1679">
            <v>0.114</v>
          </cell>
        </row>
        <row r="1680">
          <cell r="A1680" t="str">
            <v>01651</v>
          </cell>
          <cell r="B1680" t="str">
            <v>津上机床中国</v>
          </cell>
          <cell r="C1680">
            <v>0.7</v>
          </cell>
          <cell r="D1680">
            <v>31.64</v>
          </cell>
        </row>
        <row r="1681">
          <cell r="A1681" t="str">
            <v>01652</v>
          </cell>
          <cell r="B1681" t="str">
            <v>福森药业</v>
          </cell>
          <cell r="C1681">
            <v>0</v>
          </cell>
          <cell r="D1681">
            <v>0.76</v>
          </cell>
        </row>
        <row r="1682">
          <cell r="A1682" t="str">
            <v>01653</v>
          </cell>
          <cell r="B1682" t="str">
            <v>MOS HOUSE</v>
          </cell>
          <cell r="C1682">
            <v>-3.85</v>
          </cell>
          <cell r="D1682">
            <v>2.5</v>
          </cell>
        </row>
        <row r="1683">
          <cell r="A1683" t="str">
            <v>01655</v>
          </cell>
          <cell r="B1683" t="str">
            <v>OKURA HOLDINGS</v>
          </cell>
          <cell r="C1683">
            <v>0</v>
          </cell>
          <cell r="D1683">
            <v>0.20399999999999999</v>
          </cell>
        </row>
        <row r="1684">
          <cell r="A1684" t="str">
            <v>01656</v>
          </cell>
          <cell r="B1684" t="str">
            <v>亿仕登控股</v>
          </cell>
          <cell r="C1684">
            <v>0</v>
          </cell>
          <cell r="D1684">
            <v>2.25</v>
          </cell>
        </row>
        <row r="1685">
          <cell r="A1685" t="str">
            <v>01657</v>
          </cell>
          <cell r="B1685" t="str">
            <v>桦欣控股</v>
          </cell>
          <cell r="C1685">
            <v>0</v>
          </cell>
          <cell r="D1685">
            <v>16.350000000000001</v>
          </cell>
        </row>
        <row r="1686">
          <cell r="A1686" t="str">
            <v>01660</v>
          </cell>
          <cell r="B1686" t="str">
            <v>七元投资</v>
          </cell>
          <cell r="C1686">
            <v>1.08</v>
          </cell>
          <cell r="D1686">
            <v>0.47</v>
          </cell>
        </row>
        <row r="1687">
          <cell r="A1687" t="str">
            <v>01662</v>
          </cell>
          <cell r="B1687" t="str">
            <v>义合控股</v>
          </cell>
          <cell r="C1687">
            <v>1.79</v>
          </cell>
          <cell r="D1687">
            <v>2.27</v>
          </cell>
        </row>
        <row r="1688">
          <cell r="A1688" t="str">
            <v>01663</v>
          </cell>
          <cell r="B1688" t="str">
            <v>汉港控股</v>
          </cell>
          <cell r="C1688">
            <v>0</v>
          </cell>
          <cell r="D1688">
            <v>0.06</v>
          </cell>
        </row>
        <row r="1689">
          <cell r="A1689" t="str">
            <v>01667</v>
          </cell>
          <cell r="B1689" t="str">
            <v>迪米生活控股</v>
          </cell>
          <cell r="C1689">
            <v>-3.8</v>
          </cell>
          <cell r="D1689">
            <v>0.38</v>
          </cell>
        </row>
        <row r="1690">
          <cell r="A1690" t="str">
            <v>01669</v>
          </cell>
          <cell r="B1690" t="str">
            <v>环球信贷集团</v>
          </cell>
          <cell r="C1690">
            <v>-2.27</v>
          </cell>
          <cell r="D1690">
            <v>0.86</v>
          </cell>
        </row>
        <row r="1691">
          <cell r="A1691" t="str">
            <v>01671</v>
          </cell>
          <cell r="B1691" t="str">
            <v>天保能源</v>
          </cell>
          <cell r="C1691">
            <v>0</v>
          </cell>
          <cell r="D1691">
            <v>0.67</v>
          </cell>
        </row>
        <row r="1692">
          <cell r="A1692" t="str">
            <v>01672</v>
          </cell>
          <cell r="B1692" t="str">
            <v>歌礼制药－Ｂ</v>
          </cell>
          <cell r="C1692">
            <v>2.93</v>
          </cell>
          <cell r="D1692">
            <v>13</v>
          </cell>
        </row>
        <row r="1693">
          <cell r="A1693" t="str">
            <v>01673</v>
          </cell>
          <cell r="B1693" t="str">
            <v>华章科技</v>
          </cell>
          <cell r="C1693">
            <v>0</v>
          </cell>
          <cell r="D1693">
            <v>0.23599999999999999</v>
          </cell>
        </row>
        <row r="1694">
          <cell r="A1694" t="str">
            <v>01676</v>
          </cell>
          <cell r="B1694" t="str">
            <v>高地股份</v>
          </cell>
          <cell r="C1694">
            <v>-1.52</v>
          </cell>
          <cell r="D1694">
            <v>0.65</v>
          </cell>
        </row>
        <row r="1695">
          <cell r="A1695" t="str">
            <v>01679</v>
          </cell>
          <cell r="B1695" t="str">
            <v>瑞斯康集团</v>
          </cell>
          <cell r="C1695">
            <v>5.68</v>
          </cell>
          <cell r="D1695">
            <v>0.46500000000000002</v>
          </cell>
        </row>
        <row r="1696">
          <cell r="A1696" t="str">
            <v>01682</v>
          </cell>
          <cell r="B1696" t="str">
            <v>杭品生活科技</v>
          </cell>
          <cell r="C1696">
            <v>-1.02</v>
          </cell>
          <cell r="D1696">
            <v>0.19400000000000001</v>
          </cell>
        </row>
        <row r="1697">
          <cell r="A1697" t="str">
            <v>01683</v>
          </cell>
          <cell r="B1697" t="str">
            <v>旷逸国际</v>
          </cell>
          <cell r="C1697">
            <v>-2.4700000000000002</v>
          </cell>
          <cell r="D1697">
            <v>0.39500000000000002</v>
          </cell>
        </row>
        <row r="1698">
          <cell r="A1698" t="str">
            <v>01689</v>
          </cell>
          <cell r="B1698" t="str">
            <v>华禧控股</v>
          </cell>
          <cell r="C1698">
            <v>-1.1499999999999999</v>
          </cell>
          <cell r="D1698">
            <v>0.43</v>
          </cell>
        </row>
        <row r="1699">
          <cell r="A1699" t="str">
            <v>01690</v>
          </cell>
          <cell r="B1699" t="str">
            <v>立基工程控股</v>
          </cell>
          <cell r="C1699">
            <v>0</v>
          </cell>
          <cell r="D1699">
            <v>7.8E-2</v>
          </cell>
        </row>
        <row r="1700">
          <cell r="A1700" t="str">
            <v>01692</v>
          </cell>
          <cell r="B1700" t="str">
            <v>登辉控股</v>
          </cell>
          <cell r="C1700">
            <v>0</v>
          </cell>
          <cell r="D1700">
            <v>1.8</v>
          </cell>
        </row>
        <row r="1701">
          <cell r="A1701" t="str">
            <v>01693</v>
          </cell>
          <cell r="B1701" t="str">
            <v>璋利国际</v>
          </cell>
          <cell r="C1701">
            <v>16.13</v>
          </cell>
          <cell r="D1701">
            <v>2.16</v>
          </cell>
        </row>
        <row r="1702">
          <cell r="A1702" t="str">
            <v>01695</v>
          </cell>
          <cell r="B1702" t="str">
            <v>椰丰集团</v>
          </cell>
          <cell r="C1702">
            <v>0</v>
          </cell>
          <cell r="D1702">
            <v>9.5000000000000001E-2</v>
          </cell>
        </row>
        <row r="1703">
          <cell r="A1703" t="str">
            <v>01696</v>
          </cell>
          <cell r="B1703" t="str">
            <v>复锐医疗科技</v>
          </cell>
          <cell r="C1703">
            <v>12.92</v>
          </cell>
          <cell r="D1703">
            <v>4.37</v>
          </cell>
        </row>
        <row r="1704">
          <cell r="A1704" t="str">
            <v>01697</v>
          </cell>
          <cell r="B1704" t="str">
            <v>山东国信</v>
          </cell>
          <cell r="C1704">
            <v>0</v>
          </cell>
          <cell r="D1704">
            <v>0.36499999999999999</v>
          </cell>
        </row>
        <row r="1705">
          <cell r="A1705" t="str">
            <v>01698</v>
          </cell>
          <cell r="B1705" t="str">
            <v>腾讯音乐－ＳＷ</v>
          </cell>
          <cell r="C1705">
            <v>1.51</v>
          </cell>
          <cell r="D1705">
            <v>70.55</v>
          </cell>
        </row>
        <row r="1706">
          <cell r="A1706" t="str">
            <v>01701</v>
          </cell>
          <cell r="B1706" t="str">
            <v>途屹控股</v>
          </cell>
          <cell r="C1706">
            <v>5.36</v>
          </cell>
          <cell r="D1706">
            <v>0.11799999999999999</v>
          </cell>
        </row>
        <row r="1707">
          <cell r="A1707" t="str">
            <v>01702</v>
          </cell>
          <cell r="B1707" t="str">
            <v>东光化工</v>
          </cell>
          <cell r="C1707">
            <v>0</v>
          </cell>
          <cell r="D1707">
            <v>1.42</v>
          </cell>
        </row>
        <row r="1708">
          <cell r="A1708" t="str">
            <v>01703</v>
          </cell>
          <cell r="B1708" t="str">
            <v>维力生活科技</v>
          </cell>
          <cell r="C1708">
            <v>0</v>
          </cell>
          <cell r="D1708">
            <v>7.3999999999999996E-2</v>
          </cell>
        </row>
        <row r="1709">
          <cell r="A1709" t="str">
            <v>01705</v>
          </cell>
          <cell r="B1709" t="str">
            <v>宾仕国际</v>
          </cell>
          <cell r="C1709">
            <v>-2.56</v>
          </cell>
          <cell r="D1709">
            <v>0.38</v>
          </cell>
        </row>
        <row r="1710">
          <cell r="A1710" t="str">
            <v>01707</v>
          </cell>
          <cell r="B1710" t="str">
            <v>致浩达控股</v>
          </cell>
          <cell r="C1710">
            <v>0</v>
          </cell>
          <cell r="D1710">
            <v>3.1E-2</v>
          </cell>
        </row>
        <row r="1711">
          <cell r="A1711" t="str">
            <v>01708</v>
          </cell>
          <cell r="B1711" t="str">
            <v>三宝科技</v>
          </cell>
          <cell r="C1711">
            <v>0</v>
          </cell>
          <cell r="D1711">
            <v>0.25</v>
          </cell>
        </row>
        <row r="1712">
          <cell r="A1712" t="str">
            <v>01710</v>
          </cell>
          <cell r="B1712" t="str">
            <v>致丰工业电子</v>
          </cell>
          <cell r="C1712">
            <v>2.5</v>
          </cell>
          <cell r="D1712">
            <v>0.246</v>
          </cell>
        </row>
        <row r="1713">
          <cell r="A1713" t="str">
            <v>01711</v>
          </cell>
          <cell r="B1713" t="str">
            <v>欧化</v>
          </cell>
          <cell r="C1713">
            <v>-14.66</v>
          </cell>
          <cell r="D1713">
            <v>9.9000000000000005E-2</v>
          </cell>
        </row>
        <row r="1714">
          <cell r="A1714" t="str">
            <v>01712</v>
          </cell>
          <cell r="B1714" t="str">
            <v>龙资源</v>
          </cell>
          <cell r="C1714">
            <v>0.15</v>
          </cell>
          <cell r="D1714">
            <v>6.51</v>
          </cell>
        </row>
        <row r="1715">
          <cell r="A1715" t="str">
            <v>01713</v>
          </cell>
          <cell r="B1715" t="str">
            <v>四川能投发展</v>
          </cell>
          <cell r="C1715">
            <v>-0.41</v>
          </cell>
          <cell r="D1715">
            <v>2.44</v>
          </cell>
        </row>
        <row r="1716">
          <cell r="A1716" t="str">
            <v>01715</v>
          </cell>
          <cell r="B1716" t="str">
            <v>智慧健康科技</v>
          </cell>
          <cell r="C1716">
            <v>-4.12</v>
          </cell>
          <cell r="D1716">
            <v>0.46500000000000002</v>
          </cell>
        </row>
        <row r="1717">
          <cell r="A1717" t="str">
            <v>01716</v>
          </cell>
          <cell r="B1717" t="str">
            <v>毛记葵涌</v>
          </cell>
          <cell r="C1717">
            <v>1.79</v>
          </cell>
          <cell r="D1717">
            <v>0.56999999999999995</v>
          </cell>
        </row>
        <row r="1718">
          <cell r="A1718" t="str">
            <v>01718</v>
          </cell>
          <cell r="B1718" t="str">
            <v>宏基集团控股</v>
          </cell>
          <cell r="C1718">
            <v>0</v>
          </cell>
          <cell r="D1718">
            <v>0.3</v>
          </cell>
        </row>
        <row r="1719">
          <cell r="A1719" t="str">
            <v>01719</v>
          </cell>
          <cell r="B1719" t="str">
            <v>中国通商集团</v>
          </cell>
          <cell r="C1719">
            <v>0</v>
          </cell>
          <cell r="D1719">
            <v>0.34499999999999997</v>
          </cell>
        </row>
        <row r="1720">
          <cell r="A1720" t="str">
            <v>01720</v>
          </cell>
          <cell r="B1720" t="str">
            <v>普天通信集团</v>
          </cell>
          <cell r="C1720">
            <v>2.59</v>
          </cell>
          <cell r="D1720">
            <v>0.11899999999999999</v>
          </cell>
        </row>
        <row r="1721">
          <cell r="A1721" t="str">
            <v>01721</v>
          </cell>
          <cell r="B1721" t="str">
            <v>FSM HOLDINGS</v>
          </cell>
          <cell r="C1721">
            <v>0</v>
          </cell>
          <cell r="D1721">
            <v>0.189</v>
          </cell>
        </row>
        <row r="1722">
          <cell r="A1722" t="str">
            <v>01722</v>
          </cell>
          <cell r="B1722" t="str">
            <v>建鹏控股</v>
          </cell>
          <cell r="C1722">
            <v>0</v>
          </cell>
          <cell r="D1722">
            <v>7.4999999999999997E-2</v>
          </cell>
        </row>
        <row r="1723">
          <cell r="A1723" t="str">
            <v>01723</v>
          </cell>
          <cell r="B1723" t="str">
            <v>恒月控股</v>
          </cell>
          <cell r="C1723">
            <v>3.23</v>
          </cell>
          <cell r="D1723">
            <v>1.28</v>
          </cell>
        </row>
        <row r="1724">
          <cell r="A1724" t="str">
            <v>01726</v>
          </cell>
          <cell r="B1724" t="str">
            <v>HKE HOLDINGS</v>
          </cell>
          <cell r="C1724">
            <v>-1.35</v>
          </cell>
          <cell r="D1724">
            <v>1.46</v>
          </cell>
        </row>
        <row r="1725">
          <cell r="A1725" t="str">
            <v>01727</v>
          </cell>
          <cell r="B1725" t="str">
            <v>河北建设</v>
          </cell>
          <cell r="C1725">
            <v>0</v>
          </cell>
          <cell r="D1725">
            <v>0.38</v>
          </cell>
        </row>
        <row r="1726">
          <cell r="A1726" t="str">
            <v>01730</v>
          </cell>
          <cell r="B1726" t="str">
            <v>LHN</v>
          </cell>
          <cell r="C1726" t="str">
            <v xml:space="preserve">--  </v>
          </cell>
          <cell r="D1726">
            <v>0</v>
          </cell>
        </row>
        <row r="1727">
          <cell r="A1727" t="str">
            <v>01731</v>
          </cell>
          <cell r="B1727" t="str">
            <v>其利工业集团</v>
          </cell>
          <cell r="C1727">
            <v>0</v>
          </cell>
          <cell r="D1727">
            <v>0.74</v>
          </cell>
        </row>
        <row r="1728">
          <cell r="A1728" t="str">
            <v>01732</v>
          </cell>
          <cell r="B1728" t="str">
            <v>象兴国际</v>
          </cell>
          <cell r="C1728">
            <v>-3.45</v>
          </cell>
          <cell r="D1728">
            <v>0.28000000000000003</v>
          </cell>
        </row>
        <row r="1729">
          <cell r="A1729" t="str">
            <v>01733</v>
          </cell>
          <cell r="B1729" t="str">
            <v>易大宗</v>
          </cell>
          <cell r="C1729">
            <v>-1.08</v>
          </cell>
          <cell r="D1729">
            <v>0.92</v>
          </cell>
        </row>
        <row r="1730">
          <cell r="A1730" t="str">
            <v>01736</v>
          </cell>
          <cell r="B1730" t="str">
            <v>中国育儿网络</v>
          </cell>
          <cell r="C1730">
            <v>0</v>
          </cell>
          <cell r="D1730">
            <v>0.54</v>
          </cell>
        </row>
        <row r="1731">
          <cell r="A1731" t="str">
            <v>01737</v>
          </cell>
          <cell r="B1731" t="str">
            <v>亚洲实业集团</v>
          </cell>
          <cell r="C1731">
            <v>0</v>
          </cell>
          <cell r="D1731">
            <v>9.6000000000000002E-2</v>
          </cell>
        </row>
        <row r="1732">
          <cell r="A1732" t="str">
            <v>01738</v>
          </cell>
          <cell r="B1732" t="str">
            <v>飞尚无烟煤</v>
          </cell>
          <cell r="C1732">
            <v>-5.69</v>
          </cell>
          <cell r="D1732">
            <v>0.11600000000000001</v>
          </cell>
        </row>
        <row r="1733">
          <cell r="A1733" t="str">
            <v>01739</v>
          </cell>
          <cell r="B1733" t="str">
            <v>齐屹科技</v>
          </cell>
          <cell r="C1733">
            <v>-0.82</v>
          </cell>
          <cell r="D1733">
            <v>0.24299999999999999</v>
          </cell>
        </row>
        <row r="1734">
          <cell r="A1734" t="str">
            <v>01740</v>
          </cell>
          <cell r="B1734" t="str">
            <v>新石文化</v>
          </cell>
          <cell r="C1734">
            <v>-2.86</v>
          </cell>
          <cell r="D1734">
            <v>0.10199999999999999</v>
          </cell>
        </row>
        <row r="1735">
          <cell r="A1735" t="str">
            <v>01741</v>
          </cell>
          <cell r="B1735" t="str">
            <v>成志控股</v>
          </cell>
          <cell r="C1735">
            <v>0.59</v>
          </cell>
          <cell r="D1735">
            <v>0.17100000000000001</v>
          </cell>
        </row>
        <row r="1736">
          <cell r="A1736" t="str">
            <v>01742</v>
          </cell>
          <cell r="B1736" t="str">
            <v>HPC HOLDINGS</v>
          </cell>
          <cell r="C1736">
            <v>0</v>
          </cell>
          <cell r="D1736">
            <v>0.11</v>
          </cell>
        </row>
        <row r="1737">
          <cell r="A1737" t="str">
            <v>01745</v>
          </cell>
          <cell r="B1737" t="str">
            <v>驴迹科技</v>
          </cell>
          <cell r="C1737">
            <v>0</v>
          </cell>
          <cell r="D1737">
            <v>0.10199999999999999</v>
          </cell>
        </row>
        <row r="1738">
          <cell r="A1738" t="str">
            <v>01746</v>
          </cell>
          <cell r="B1738" t="str">
            <v>万顺集团控股</v>
          </cell>
          <cell r="C1738">
            <v>0</v>
          </cell>
          <cell r="D1738">
            <v>0.31</v>
          </cell>
        </row>
        <row r="1739">
          <cell r="A1739" t="str">
            <v>01747</v>
          </cell>
          <cell r="B1739" t="str">
            <v>HOME CONTROL</v>
          </cell>
          <cell r="C1739">
            <v>-0.5</v>
          </cell>
          <cell r="D1739">
            <v>3.99</v>
          </cell>
        </row>
        <row r="1740">
          <cell r="A1740" t="str">
            <v>01748</v>
          </cell>
          <cell r="B1740" t="str">
            <v>信源企业集团</v>
          </cell>
          <cell r="C1740">
            <v>0</v>
          </cell>
          <cell r="D1740">
            <v>1.76</v>
          </cell>
        </row>
        <row r="1741">
          <cell r="A1741" t="str">
            <v>01749</v>
          </cell>
          <cell r="B1741" t="str">
            <v>杉杉品牌</v>
          </cell>
          <cell r="C1741">
            <v>0</v>
          </cell>
          <cell r="D1741">
            <v>0.77</v>
          </cell>
        </row>
        <row r="1742">
          <cell r="A1742" t="str">
            <v>01750</v>
          </cell>
          <cell r="B1742" t="str">
            <v>全达电器集团控股</v>
          </cell>
          <cell r="C1742">
            <v>-13.33</v>
          </cell>
          <cell r="D1742">
            <v>7.8E-2</v>
          </cell>
        </row>
        <row r="1743">
          <cell r="A1743" t="str">
            <v>01751</v>
          </cell>
          <cell r="B1743" t="str">
            <v>景联集团</v>
          </cell>
          <cell r="C1743">
            <v>1.94</v>
          </cell>
          <cell r="D1743">
            <v>2.1</v>
          </cell>
        </row>
        <row r="1744">
          <cell r="A1744" t="str">
            <v>01752</v>
          </cell>
          <cell r="B1744" t="str">
            <v>澳洲成峰高教</v>
          </cell>
          <cell r="C1744">
            <v>0</v>
          </cell>
          <cell r="D1744">
            <v>9.1999999999999998E-2</v>
          </cell>
        </row>
        <row r="1745">
          <cell r="A1745" t="str">
            <v>01753</v>
          </cell>
          <cell r="B1745" t="str">
            <v>兑吧</v>
          </cell>
          <cell r="C1745">
            <v>-7.52</v>
          </cell>
          <cell r="D1745">
            <v>0.20899999999999999</v>
          </cell>
        </row>
        <row r="1746">
          <cell r="A1746" t="str">
            <v>01756</v>
          </cell>
          <cell r="B1746" t="str">
            <v>中国科教产业</v>
          </cell>
          <cell r="C1746">
            <v>0</v>
          </cell>
          <cell r="D1746">
            <v>0.66</v>
          </cell>
        </row>
        <row r="1747">
          <cell r="A1747" t="str">
            <v>01757</v>
          </cell>
          <cell r="B1747" t="str">
            <v>俊裕地基</v>
          </cell>
          <cell r="C1747">
            <v>4.5</v>
          </cell>
          <cell r="D1747">
            <v>2.09</v>
          </cell>
        </row>
        <row r="1748">
          <cell r="A1748" t="str">
            <v>01758</v>
          </cell>
          <cell r="B1748" t="str">
            <v>博骏教育</v>
          </cell>
          <cell r="C1748">
            <v>0</v>
          </cell>
          <cell r="D1748">
            <v>0.125</v>
          </cell>
        </row>
        <row r="1749">
          <cell r="A1749" t="str">
            <v>01759</v>
          </cell>
          <cell r="B1749" t="str">
            <v>中油洁能控股</v>
          </cell>
          <cell r="C1749">
            <v>-0.93</v>
          </cell>
          <cell r="D1749">
            <v>1.07</v>
          </cell>
        </row>
        <row r="1750">
          <cell r="A1750" t="str">
            <v>01760</v>
          </cell>
          <cell r="B1750" t="str">
            <v>英恒科技</v>
          </cell>
          <cell r="C1750">
            <v>3.47</v>
          </cell>
          <cell r="D1750">
            <v>2.09</v>
          </cell>
        </row>
        <row r="1751">
          <cell r="A1751" t="str">
            <v>01762</v>
          </cell>
          <cell r="B1751" t="str">
            <v>万咖壹联</v>
          </cell>
          <cell r="C1751">
            <v>0</v>
          </cell>
          <cell r="D1751">
            <v>0.72</v>
          </cell>
        </row>
        <row r="1752">
          <cell r="A1752" t="str">
            <v>01763</v>
          </cell>
          <cell r="B1752" t="str">
            <v>中国同辐</v>
          </cell>
          <cell r="C1752">
            <v>1.55</v>
          </cell>
          <cell r="D1752">
            <v>21.02</v>
          </cell>
        </row>
        <row r="1753">
          <cell r="A1753" t="str">
            <v>01767</v>
          </cell>
          <cell r="B1753" t="str">
            <v>TS WONDERS</v>
          </cell>
          <cell r="C1753">
            <v>0</v>
          </cell>
          <cell r="D1753">
            <v>0.30499999999999999</v>
          </cell>
        </row>
        <row r="1754">
          <cell r="A1754" t="str">
            <v>01771</v>
          </cell>
          <cell r="B1754" t="str">
            <v>新丰泰集团</v>
          </cell>
          <cell r="C1754">
            <v>0</v>
          </cell>
          <cell r="D1754">
            <v>0.255</v>
          </cell>
        </row>
        <row r="1755">
          <cell r="A1755" t="str">
            <v>01775</v>
          </cell>
          <cell r="B1755" t="str">
            <v>精英汇集团</v>
          </cell>
          <cell r="C1755">
            <v>9.84</v>
          </cell>
          <cell r="D1755">
            <v>0.33500000000000002</v>
          </cell>
        </row>
        <row r="1756">
          <cell r="A1756" t="str">
            <v>01780</v>
          </cell>
          <cell r="B1756" t="str">
            <v>荣尊国际控股</v>
          </cell>
          <cell r="C1756">
            <v>1.32</v>
          </cell>
          <cell r="D1756">
            <v>0.77</v>
          </cell>
        </row>
        <row r="1757">
          <cell r="A1757" t="str">
            <v>01782</v>
          </cell>
          <cell r="B1757" t="str">
            <v>国际商业数字技术</v>
          </cell>
          <cell r="C1757">
            <v>0</v>
          </cell>
          <cell r="D1757">
            <v>4.05</v>
          </cell>
        </row>
        <row r="1758">
          <cell r="A1758" t="str">
            <v>01785</v>
          </cell>
          <cell r="B1758" t="str">
            <v>成都高速</v>
          </cell>
          <cell r="C1758">
            <v>-0.47</v>
          </cell>
          <cell r="D1758">
            <v>2.11</v>
          </cell>
        </row>
        <row r="1759">
          <cell r="A1759" t="str">
            <v>01786</v>
          </cell>
          <cell r="B1759" t="str">
            <v>铁建装备</v>
          </cell>
          <cell r="C1759">
            <v>-1.1000000000000001</v>
          </cell>
          <cell r="D1759">
            <v>0.9</v>
          </cell>
        </row>
        <row r="1760">
          <cell r="A1760" t="str">
            <v>01790</v>
          </cell>
          <cell r="B1760" t="str">
            <v>达力环保</v>
          </cell>
          <cell r="C1760">
            <v>0</v>
          </cell>
          <cell r="D1760">
            <v>0.56999999999999995</v>
          </cell>
        </row>
        <row r="1761">
          <cell r="A1761" t="str">
            <v>01792</v>
          </cell>
          <cell r="B1761" t="str">
            <v>CMON</v>
          </cell>
          <cell r="C1761" t="str">
            <v xml:space="preserve">--  </v>
          </cell>
          <cell r="D1761">
            <v>0</v>
          </cell>
        </row>
        <row r="1762">
          <cell r="A1762" t="str">
            <v>01793</v>
          </cell>
          <cell r="B1762" t="str">
            <v>伟工控股</v>
          </cell>
          <cell r="C1762">
            <v>1.39</v>
          </cell>
          <cell r="D1762">
            <v>0.219</v>
          </cell>
        </row>
        <row r="1763">
          <cell r="A1763" t="str">
            <v>01795</v>
          </cell>
          <cell r="B1763" t="str">
            <v>亚东集团</v>
          </cell>
          <cell r="C1763">
            <v>-1.64</v>
          </cell>
          <cell r="D1763">
            <v>0.6</v>
          </cell>
        </row>
        <row r="1764">
          <cell r="A1764" t="str">
            <v>01796</v>
          </cell>
          <cell r="B1764" t="str">
            <v>中国数智科技</v>
          </cell>
          <cell r="C1764">
            <v>7.42</v>
          </cell>
          <cell r="D1764">
            <v>3.04</v>
          </cell>
        </row>
        <row r="1765">
          <cell r="A1765" t="str">
            <v>01802</v>
          </cell>
          <cell r="B1765" t="str">
            <v>文业集团</v>
          </cell>
          <cell r="C1765">
            <v>0</v>
          </cell>
          <cell r="D1765">
            <v>4.4999999999999998E-2</v>
          </cell>
        </row>
        <row r="1766">
          <cell r="A1766" t="str">
            <v>01803</v>
          </cell>
          <cell r="B1766" t="str">
            <v>北京体育文化</v>
          </cell>
          <cell r="C1766">
            <v>7.29</v>
          </cell>
          <cell r="D1766">
            <v>0.10299999999999999</v>
          </cell>
        </row>
        <row r="1767">
          <cell r="A1767" t="str">
            <v>01808</v>
          </cell>
          <cell r="B1767" t="str">
            <v>企展控股</v>
          </cell>
          <cell r="C1767">
            <v>3.46</v>
          </cell>
          <cell r="D1767">
            <v>2.99</v>
          </cell>
        </row>
        <row r="1768">
          <cell r="A1768" t="str">
            <v>01809</v>
          </cell>
          <cell r="B1768" t="str">
            <v>浦林成山</v>
          </cell>
          <cell r="C1768">
            <v>-0.78</v>
          </cell>
          <cell r="D1768">
            <v>7.65</v>
          </cell>
        </row>
        <row r="1769">
          <cell r="A1769" t="str">
            <v>01815</v>
          </cell>
          <cell r="B1769" t="str">
            <v>珠峰黄金</v>
          </cell>
          <cell r="C1769">
            <v>-1.3</v>
          </cell>
          <cell r="D1769">
            <v>2.2799999999999998</v>
          </cell>
        </row>
        <row r="1770">
          <cell r="A1770" t="str">
            <v>01820</v>
          </cell>
          <cell r="B1770" t="str">
            <v>济丰包装</v>
          </cell>
          <cell r="C1770">
            <v>0</v>
          </cell>
          <cell r="D1770">
            <v>2.5</v>
          </cell>
        </row>
        <row r="1771">
          <cell r="A1771" t="str">
            <v>01822</v>
          </cell>
          <cell r="B1771" t="str">
            <v>中木国际</v>
          </cell>
          <cell r="C1771">
            <v>-0.65</v>
          </cell>
          <cell r="D1771">
            <v>0.154</v>
          </cell>
        </row>
        <row r="1772">
          <cell r="A1772" t="str">
            <v>01823</v>
          </cell>
          <cell r="B1772" t="str">
            <v>华昱高速</v>
          </cell>
          <cell r="C1772">
            <v>-4.0999999999999996</v>
          </cell>
          <cell r="D1772">
            <v>1.17</v>
          </cell>
        </row>
        <row r="1773">
          <cell r="A1773" t="str">
            <v>01825</v>
          </cell>
          <cell r="B1773" t="str">
            <v>STERLING GP</v>
          </cell>
          <cell r="C1773">
            <v>0</v>
          </cell>
          <cell r="D1773">
            <v>0.10100000000000001</v>
          </cell>
        </row>
        <row r="1774">
          <cell r="A1774" t="str">
            <v>01826</v>
          </cell>
          <cell r="B1774" t="str">
            <v>丰展控股</v>
          </cell>
          <cell r="C1774">
            <v>-2.9</v>
          </cell>
          <cell r="D1774">
            <v>6.7000000000000004E-2</v>
          </cell>
        </row>
        <row r="1775">
          <cell r="A1775" t="str">
            <v>01827</v>
          </cell>
          <cell r="B1775" t="str">
            <v>卓珈控股</v>
          </cell>
          <cell r="C1775">
            <v>0</v>
          </cell>
          <cell r="D1775">
            <v>0.95</v>
          </cell>
        </row>
        <row r="1776">
          <cell r="A1776" t="str">
            <v>01830</v>
          </cell>
          <cell r="B1776" t="str">
            <v>完美医疗</v>
          </cell>
          <cell r="C1776">
            <v>0.76</v>
          </cell>
          <cell r="D1776">
            <v>1.33</v>
          </cell>
        </row>
        <row r="1777">
          <cell r="A1777" t="str">
            <v>01831</v>
          </cell>
          <cell r="B1777" t="str">
            <v>十方控股</v>
          </cell>
          <cell r="C1777">
            <v>0</v>
          </cell>
          <cell r="D1777">
            <v>0.2</v>
          </cell>
        </row>
        <row r="1778">
          <cell r="A1778" t="str">
            <v>01832</v>
          </cell>
          <cell r="B1778" t="str">
            <v>海天地悦旅</v>
          </cell>
          <cell r="C1778">
            <v>0</v>
          </cell>
          <cell r="D1778">
            <v>0.63</v>
          </cell>
        </row>
        <row r="1779">
          <cell r="A1779" t="str">
            <v>01835</v>
          </cell>
          <cell r="B1779" t="str">
            <v>瑞威资管</v>
          </cell>
          <cell r="C1779">
            <v>1.96</v>
          </cell>
          <cell r="D1779">
            <v>1.04</v>
          </cell>
        </row>
        <row r="1780">
          <cell r="A1780" t="str">
            <v>01837</v>
          </cell>
          <cell r="B1780" t="str">
            <v>五谷磨房</v>
          </cell>
          <cell r="C1780">
            <v>0</v>
          </cell>
          <cell r="D1780">
            <v>1.1000000000000001</v>
          </cell>
        </row>
        <row r="1781">
          <cell r="A1781" t="str">
            <v>01841</v>
          </cell>
          <cell r="B1781" t="str">
            <v>优越集团控股</v>
          </cell>
          <cell r="C1781">
            <v>0</v>
          </cell>
          <cell r="D1781">
            <v>0.22700000000000001</v>
          </cell>
        </row>
        <row r="1782">
          <cell r="A1782" t="str">
            <v>01842</v>
          </cell>
          <cell r="B1782" t="str">
            <v>植华集团</v>
          </cell>
          <cell r="C1782">
            <v>-13.24</v>
          </cell>
          <cell r="D1782">
            <v>5.8999999999999997E-2</v>
          </cell>
        </row>
        <row r="1783">
          <cell r="A1783" t="str">
            <v>01843</v>
          </cell>
          <cell r="B1783" t="str">
            <v>快餐帝国</v>
          </cell>
          <cell r="C1783">
            <v>0.92</v>
          </cell>
          <cell r="D1783">
            <v>0.11</v>
          </cell>
        </row>
        <row r="1784">
          <cell r="A1784" t="str">
            <v>01845</v>
          </cell>
          <cell r="B1784" t="str">
            <v>维港环保科技</v>
          </cell>
          <cell r="C1784">
            <v>0</v>
          </cell>
          <cell r="D1784">
            <v>0.13400000000000001</v>
          </cell>
        </row>
        <row r="1785">
          <cell r="A1785" t="str">
            <v>01846</v>
          </cell>
          <cell r="B1785" t="str">
            <v>德视佳</v>
          </cell>
          <cell r="C1785">
            <v>-0.62</v>
          </cell>
          <cell r="D1785">
            <v>3.18</v>
          </cell>
        </row>
        <row r="1786">
          <cell r="A1786" t="str">
            <v>01847</v>
          </cell>
          <cell r="B1786" t="str">
            <v>云南建投混凝土</v>
          </cell>
          <cell r="C1786">
            <v>0</v>
          </cell>
          <cell r="D1786">
            <v>0.51</v>
          </cell>
        </row>
        <row r="1787">
          <cell r="A1787" t="str">
            <v>01849</v>
          </cell>
          <cell r="B1787" t="str">
            <v>秀商时代控股</v>
          </cell>
          <cell r="C1787">
            <v>0</v>
          </cell>
          <cell r="D1787">
            <v>0.05</v>
          </cell>
        </row>
        <row r="1788">
          <cell r="A1788" t="str">
            <v>01850</v>
          </cell>
          <cell r="B1788" t="str">
            <v>鸿盛昌资源</v>
          </cell>
          <cell r="C1788">
            <v>5.08</v>
          </cell>
          <cell r="D1788">
            <v>0.62</v>
          </cell>
        </row>
        <row r="1789">
          <cell r="A1789" t="str">
            <v>01851</v>
          </cell>
          <cell r="B1789" t="str">
            <v>银杏教育</v>
          </cell>
          <cell r="C1789">
            <v>11.47</v>
          </cell>
          <cell r="D1789">
            <v>2.4300000000000002</v>
          </cell>
        </row>
        <row r="1790">
          <cell r="A1790" t="str">
            <v>01853</v>
          </cell>
          <cell r="B1790" t="str">
            <v>春城热力</v>
          </cell>
          <cell r="C1790">
            <v>0</v>
          </cell>
          <cell r="D1790">
            <v>1.53</v>
          </cell>
        </row>
        <row r="1791">
          <cell r="A1791" t="str">
            <v>01854</v>
          </cell>
          <cell r="B1791" t="str">
            <v>中国万天控股</v>
          </cell>
          <cell r="C1791">
            <v>0</v>
          </cell>
          <cell r="D1791">
            <v>1.39</v>
          </cell>
        </row>
        <row r="1792">
          <cell r="A1792" t="str">
            <v>01856</v>
          </cell>
          <cell r="B1792" t="str">
            <v>依波路</v>
          </cell>
          <cell r="C1792">
            <v>1.58</v>
          </cell>
          <cell r="D1792">
            <v>1.93</v>
          </cell>
        </row>
        <row r="1793">
          <cell r="A1793" t="str">
            <v>01857</v>
          </cell>
          <cell r="B1793" t="str">
            <v>中国光大水务</v>
          </cell>
          <cell r="C1793">
            <v>0.65</v>
          </cell>
          <cell r="D1793">
            <v>1.55</v>
          </cell>
        </row>
        <row r="1794">
          <cell r="A1794" t="str">
            <v>01861</v>
          </cell>
          <cell r="B1794" t="str">
            <v>保宝龙科技</v>
          </cell>
          <cell r="C1794">
            <v>0</v>
          </cell>
          <cell r="D1794">
            <v>1.98</v>
          </cell>
        </row>
        <row r="1795">
          <cell r="A1795" t="str">
            <v>01862</v>
          </cell>
          <cell r="B1795" t="str">
            <v>景瑞控股</v>
          </cell>
          <cell r="C1795">
            <v>0</v>
          </cell>
          <cell r="D1795">
            <v>1.7000000000000001E-2</v>
          </cell>
        </row>
        <row r="1796">
          <cell r="A1796" t="str">
            <v>01863</v>
          </cell>
          <cell r="B1796" t="str">
            <v>中国龙天集团</v>
          </cell>
          <cell r="C1796">
            <v>0</v>
          </cell>
          <cell r="D1796">
            <v>1.37</v>
          </cell>
        </row>
        <row r="1797">
          <cell r="A1797" t="str">
            <v>01865</v>
          </cell>
          <cell r="B1797" t="str">
            <v>鹏高控股集团</v>
          </cell>
          <cell r="C1797">
            <v>0</v>
          </cell>
          <cell r="D1797">
            <v>0.246</v>
          </cell>
        </row>
        <row r="1798">
          <cell r="A1798" t="str">
            <v>01866</v>
          </cell>
          <cell r="B1798" t="str">
            <v>中国心连心化肥</v>
          </cell>
          <cell r="C1798">
            <v>1.19</v>
          </cell>
          <cell r="D1798">
            <v>8.48</v>
          </cell>
        </row>
        <row r="1799">
          <cell r="A1799" t="str">
            <v>01867</v>
          </cell>
          <cell r="B1799" t="str">
            <v>标准发展集团</v>
          </cell>
          <cell r="C1799">
            <v>-7.27</v>
          </cell>
          <cell r="D1799">
            <v>0.255</v>
          </cell>
        </row>
        <row r="1800">
          <cell r="A1800" t="str">
            <v>01868</v>
          </cell>
          <cell r="B1800" t="str">
            <v>同方友友</v>
          </cell>
          <cell r="C1800">
            <v>0</v>
          </cell>
          <cell r="D1800">
            <v>0.36499999999999999</v>
          </cell>
        </row>
        <row r="1801">
          <cell r="A1801" t="str">
            <v>01869</v>
          </cell>
          <cell r="B1801" t="str">
            <v>猫屎咖啡控股</v>
          </cell>
          <cell r="C1801">
            <v>7.27</v>
          </cell>
          <cell r="D1801">
            <v>0.11799999999999999</v>
          </cell>
        </row>
        <row r="1802">
          <cell r="A1802" t="str">
            <v>01870</v>
          </cell>
          <cell r="B1802" t="str">
            <v>益美国际控股</v>
          </cell>
          <cell r="C1802">
            <v>-3.7</v>
          </cell>
          <cell r="D1802">
            <v>0.52</v>
          </cell>
        </row>
        <row r="1803">
          <cell r="A1803" t="str">
            <v>01871</v>
          </cell>
          <cell r="B1803" t="str">
            <v>向中国际</v>
          </cell>
          <cell r="C1803">
            <v>0</v>
          </cell>
          <cell r="D1803">
            <v>0.26</v>
          </cell>
        </row>
        <row r="1804">
          <cell r="A1804" t="str">
            <v>01872</v>
          </cell>
          <cell r="B1804" t="str">
            <v>冠轈控股</v>
          </cell>
          <cell r="C1804">
            <v>-0.35</v>
          </cell>
          <cell r="D1804">
            <v>5.66</v>
          </cell>
        </row>
        <row r="1805">
          <cell r="A1805" t="str">
            <v>01875</v>
          </cell>
          <cell r="B1805" t="str">
            <v>东曜药业－Ｂ</v>
          </cell>
          <cell r="C1805">
            <v>2.5299999999999998</v>
          </cell>
          <cell r="D1805">
            <v>2.0299999999999998</v>
          </cell>
        </row>
        <row r="1806">
          <cell r="A1806" t="str">
            <v>01878</v>
          </cell>
          <cell r="B1806" t="str">
            <v>南戈壁</v>
          </cell>
          <cell r="C1806">
            <v>0.51</v>
          </cell>
          <cell r="D1806">
            <v>1.99</v>
          </cell>
        </row>
        <row r="1807">
          <cell r="A1807" t="str">
            <v>01884</v>
          </cell>
          <cell r="B1807" t="str">
            <v>ＥＰＲＩＮＴ集团</v>
          </cell>
          <cell r="C1807">
            <v>0</v>
          </cell>
          <cell r="D1807">
            <v>0.11600000000000001</v>
          </cell>
        </row>
        <row r="1808">
          <cell r="A1808" t="str">
            <v>01889</v>
          </cell>
          <cell r="B1808" t="str">
            <v>三爱健康集团</v>
          </cell>
          <cell r="C1808">
            <v>0</v>
          </cell>
          <cell r="D1808">
            <v>0.495</v>
          </cell>
        </row>
        <row r="1809">
          <cell r="A1809" t="str">
            <v>01891</v>
          </cell>
          <cell r="B1809" t="str">
            <v>兴合控股</v>
          </cell>
          <cell r="C1809">
            <v>0</v>
          </cell>
          <cell r="D1809">
            <v>0.13400000000000001</v>
          </cell>
        </row>
        <row r="1810">
          <cell r="A1810" t="str">
            <v>01894</v>
          </cell>
          <cell r="B1810" t="str">
            <v>恒益控股</v>
          </cell>
          <cell r="C1810">
            <v>-3.7</v>
          </cell>
          <cell r="D1810">
            <v>2.5999999999999999E-2</v>
          </cell>
        </row>
        <row r="1811">
          <cell r="A1811" t="str">
            <v>01895</v>
          </cell>
          <cell r="B1811" t="str">
            <v>鑫苑服务</v>
          </cell>
          <cell r="C1811">
            <v>2.08</v>
          </cell>
          <cell r="D1811">
            <v>0.49</v>
          </cell>
        </row>
        <row r="1812">
          <cell r="A1812" t="str">
            <v>01897</v>
          </cell>
          <cell r="B1812" t="str">
            <v>美亨实业</v>
          </cell>
          <cell r="C1812">
            <v>1.08</v>
          </cell>
          <cell r="D1812">
            <v>0.47</v>
          </cell>
        </row>
        <row r="1813">
          <cell r="A1813" t="str">
            <v>01899</v>
          </cell>
          <cell r="B1813" t="str">
            <v>兴达国际</v>
          </cell>
          <cell r="C1813">
            <v>-1.56</v>
          </cell>
          <cell r="D1813">
            <v>1.26</v>
          </cell>
        </row>
        <row r="1814">
          <cell r="A1814" t="str">
            <v>01900</v>
          </cell>
          <cell r="B1814" t="str">
            <v>中国智能交通</v>
          </cell>
          <cell r="C1814">
            <v>-1.96</v>
          </cell>
          <cell r="D1814">
            <v>0.25</v>
          </cell>
        </row>
        <row r="1815">
          <cell r="A1815" t="str">
            <v>01901</v>
          </cell>
          <cell r="B1815" t="str">
            <v>飞扬集团</v>
          </cell>
          <cell r="C1815">
            <v>12.2</v>
          </cell>
          <cell r="D1815">
            <v>0.46</v>
          </cell>
        </row>
        <row r="1816">
          <cell r="A1816" t="str">
            <v>01903</v>
          </cell>
          <cell r="B1816" t="str">
            <v>JBB BUILDERS</v>
          </cell>
          <cell r="C1816">
            <v>-3.95</v>
          </cell>
          <cell r="D1816">
            <v>1.46</v>
          </cell>
        </row>
        <row r="1817">
          <cell r="A1817" t="str">
            <v>01906</v>
          </cell>
          <cell r="B1817" t="str">
            <v>博尼控股</v>
          </cell>
          <cell r="C1817">
            <v>-1.96</v>
          </cell>
          <cell r="D1817">
            <v>0.5</v>
          </cell>
        </row>
        <row r="1818">
          <cell r="A1818" t="str">
            <v>01912</v>
          </cell>
          <cell r="B1818" t="str">
            <v>康特隆（新）</v>
          </cell>
          <cell r="C1818">
            <v>-4.1100000000000003</v>
          </cell>
          <cell r="D1818">
            <v>0.7</v>
          </cell>
        </row>
        <row r="1819">
          <cell r="A1819" t="str">
            <v>01913</v>
          </cell>
          <cell r="B1819" t="str">
            <v>普拉达</v>
          </cell>
          <cell r="C1819">
            <v>0.9</v>
          </cell>
          <cell r="D1819">
            <v>47.1</v>
          </cell>
        </row>
        <row r="1820">
          <cell r="A1820" t="str">
            <v>01915</v>
          </cell>
          <cell r="B1820" t="str">
            <v>泰和小贷</v>
          </cell>
          <cell r="C1820">
            <v>0</v>
          </cell>
          <cell r="D1820">
            <v>0.26500000000000001</v>
          </cell>
        </row>
        <row r="1821">
          <cell r="A1821" t="str">
            <v>01917</v>
          </cell>
          <cell r="B1821" t="str">
            <v>豆盟科技</v>
          </cell>
          <cell r="C1821">
            <v>-6.99</v>
          </cell>
          <cell r="D1821">
            <v>0.13300000000000001</v>
          </cell>
        </row>
        <row r="1822">
          <cell r="A1822" t="str">
            <v>01920</v>
          </cell>
          <cell r="B1822" t="str">
            <v>中国网成</v>
          </cell>
          <cell r="C1822">
            <v>0</v>
          </cell>
          <cell r="D1822">
            <v>0.4</v>
          </cell>
        </row>
        <row r="1823">
          <cell r="A1823" t="str">
            <v>01922</v>
          </cell>
          <cell r="B1823" t="str">
            <v>瑞森生活服务</v>
          </cell>
          <cell r="C1823">
            <v>0</v>
          </cell>
          <cell r="D1823">
            <v>1.36</v>
          </cell>
        </row>
        <row r="1824">
          <cell r="A1824" t="str">
            <v>01925</v>
          </cell>
          <cell r="B1824" t="str">
            <v>旷世芳香</v>
          </cell>
          <cell r="C1824">
            <v>0.95</v>
          </cell>
          <cell r="D1824">
            <v>1.06</v>
          </cell>
        </row>
        <row r="1825">
          <cell r="A1825" t="str">
            <v>01927</v>
          </cell>
          <cell r="B1825" t="str">
            <v>久久王</v>
          </cell>
          <cell r="C1825">
            <v>-1.46</v>
          </cell>
          <cell r="D1825">
            <v>0.13500000000000001</v>
          </cell>
        </row>
        <row r="1826">
          <cell r="A1826" t="str">
            <v>01930</v>
          </cell>
          <cell r="B1826" t="str">
            <v>勋龙</v>
          </cell>
          <cell r="C1826">
            <v>0</v>
          </cell>
          <cell r="D1826">
            <v>0.39500000000000002</v>
          </cell>
        </row>
        <row r="1827">
          <cell r="A1827" t="str">
            <v>01931</v>
          </cell>
          <cell r="B1827" t="str">
            <v>华检医疗</v>
          </cell>
          <cell r="C1827">
            <v>-14.68</v>
          </cell>
          <cell r="D1827">
            <v>2.79</v>
          </cell>
        </row>
        <row r="1828">
          <cell r="A1828" t="str">
            <v>01932</v>
          </cell>
          <cell r="B1828" t="str">
            <v>中漆集团</v>
          </cell>
          <cell r="C1828">
            <v>0</v>
          </cell>
          <cell r="D1828">
            <v>0.13</v>
          </cell>
        </row>
        <row r="1829">
          <cell r="A1829" t="str">
            <v>01933</v>
          </cell>
          <cell r="B1829" t="str">
            <v>元力控股</v>
          </cell>
          <cell r="C1829">
            <v>0.76</v>
          </cell>
          <cell r="D1829">
            <v>0.13200000000000001</v>
          </cell>
        </row>
        <row r="1830">
          <cell r="A1830" t="str">
            <v>01935</v>
          </cell>
          <cell r="B1830" t="str">
            <v>嘉宏教育</v>
          </cell>
          <cell r="C1830">
            <v>0</v>
          </cell>
          <cell r="D1830">
            <v>0.83</v>
          </cell>
        </row>
        <row r="1831">
          <cell r="A1831" t="str">
            <v>01936</v>
          </cell>
          <cell r="B1831" t="str">
            <v>利特米</v>
          </cell>
          <cell r="C1831">
            <v>7.46</v>
          </cell>
          <cell r="D1831">
            <v>0.72</v>
          </cell>
        </row>
        <row r="1832">
          <cell r="A1832" t="str">
            <v>01937</v>
          </cell>
          <cell r="B1832" t="str">
            <v>佳辰控股</v>
          </cell>
          <cell r="C1832">
            <v>0</v>
          </cell>
          <cell r="D1832">
            <v>0.18</v>
          </cell>
        </row>
        <row r="1833">
          <cell r="A1833" t="str">
            <v>01938</v>
          </cell>
          <cell r="B1833" t="str">
            <v>珠江钢管</v>
          </cell>
          <cell r="C1833">
            <v>-1.79</v>
          </cell>
          <cell r="D1833">
            <v>0.27500000000000002</v>
          </cell>
        </row>
        <row r="1834">
          <cell r="A1834" t="str">
            <v>01939</v>
          </cell>
          <cell r="B1834" t="str">
            <v>上善黄金</v>
          </cell>
          <cell r="C1834">
            <v>-3.94</v>
          </cell>
          <cell r="D1834">
            <v>1.22</v>
          </cell>
        </row>
        <row r="1835">
          <cell r="A1835" t="str">
            <v>01940</v>
          </cell>
          <cell r="B1835" t="str">
            <v>CGII HLDGS</v>
          </cell>
          <cell r="C1835">
            <v>2.33</v>
          </cell>
          <cell r="D1835">
            <v>0.88</v>
          </cell>
        </row>
        <row r="1836">
          <cell r="A1836" t="str">
            <v>01941</v>
          </cell>
          <cell r="B1836" t="str">
            <v>烨星集团</v>
          </cell>
          <cell r="C1836">
            <v>0</v>
          </cell>
          <cell r="D1836">
            <v>0.23699999999999999</v>
          </cell>
        </row>
        <row r="1837">
          <cell r="A1837" t="str">
            <v>01943</v>
          </cell>
          <cell r="B1837" t="str">
            <v>金石控股集团</v>
          </cell>
          <cell r="C1837">
            <v>-5</v>
          </cell>
          <cell r="D1837">
            <v>0.56999999999999995</v>
          </cell>
        </row>
        <row r="1838">
          <cell r="A1838" t="str">
            <v>01945</v>
          </cell>
          <cell r="B1838" t="str">
            <v>清科控股</v>
          </cell>
          <cell r="C1838">
            <v>3.52</v>
          </cell>
          <cell r="D1838">
            <v>1.47</v>
          </cell>
        </row>
        <row r="1839">
          <cell r="A1839" t="str">
            <v>01947</v>
          </cell>
          <cell r="B1839" t="str">
            <v>美皓集团</v>
          </cell>
          <cell r="C1839">
            <v>0</v>
          </cell>
          <cell r="D1839">
            <v>0.36</v>
          </cell>
        </row>
        <row r="1840">
          <cell r="A1840" t="str">
            <v>01948</v>
          </cell>
          <cell r="B1840" t="str">
            <v>优矩控股</v>
          </cell>
          <cell r="C1840">
            <v>0.5</v>
          </cell>
          <cell r="D1840">
            <v>4.0199999999999996</v>
          </cell>
        </row>
        <row r="1841">
          <cell r="A1841" t="str">
            <v>01949</v>
          </cell>
          <cell r="B1841" t="str">
            <v>佰达国际控股－新</v>
          </cell>
          <cell r="C1841">
            <v>0</v>
          </cell>
          <cell r="D1841">
            <v>0.81</v>
          </cell>
        </row>
        <row r="1842">
          <cell r="A1842" t="str">
            <v>01950</v>
          </cell>
          <cell r="B1842" t="str">
            <v>帝王实业控股</v>
          </cell>
          <cell r="C1842">
            <v>-10.5</v>
          </cell>
          <cell r="D1842">
            <v>0.16200000000000001</v>
          </cell>
        </row>
        <row r="1843">
          <cell r="A1843" t="str">
            <v>01953</v>
          </cell>
          <cell r="B1843" t="str">
            <v>RIMBACO</v>
          </cell>
          <cell r="C1843">
            <v>0</v>
          </cell>
          <cell r="D1843">
            <v>0.16900000000000001</v>
          </cell>
        </row>
        <row r="1844">
          <cell r="A1844" t="str">
            <v>01955</v>
          </cell>
          <cell r="B1844" t="str">
            <v>庄臣控股</v>
          </cell>
          <cell r="C1844">
            <v>0</v>
          </cell>
          <cell r="D1844">
            <v>0.6</v>
          </cell>
        </row>
        <row r="1845">
          <cell r="A1845" t="str">
            <v>01957</v>
          </cell>
          <cell r="B1845" t="str">
            <v>大人国际</v>
          </cell>
          <cell r="C1845">
            <v>4.8099999999999996</v>
          </cell>
          <cell r="D1845">
            <v>0.19600000000000001</v>
          </cell>
        </row>
        <row r="1846">
          <cell r="A1846" t="str">
            <v>01959</v>
          </cell>
          <cell r="B1846" t="str">
            <v>世纪联合控股</v>
          </cell>
          <cell r="C1846">
            <v>12.24</v>
          </cell>
          <cell r="D1846">
            <v>3.21</v>
          </cell>
        </row>
        <row r="1847">
          <cell r="A1847" t="str">
            <v>01960</v>
          </cell>
          <cell r="B1847" t="str">
            <v>TBKS HLDGS</v>
          </cell>
          <cell r="C1847">
            <v>-5.35</v>
          </cell>
          <cell r="D1847">
            <v>0.23</v>
          </cell>
        </row>
        <row r="1848">
          <cell r="A1848" t="str">
            <v>01961</v>
          </cell>
          <cell r="B1848" t="str">
            <v>多牛科技</v>
          </cell>
          <cell r="C1848">
            <v>0</v>
          </cell>
          <cell r="D1848">
            <v>0.29499999999999998</v>
          </cell>
        </row>
        <row r="1849">
          <cell r="A1849" t="str">
            <v>01962</v>
          </cell>
          <cell r="B1849" t="str">
            <v>训修实业</v>
          </cell>
          <cell r="C1849">
            <v>0</v>
          </cell>
          <cell r="D1849">
            <v>0.46500000000000002</v>
          </cell>
        </row>
        <row r="1850">
          <cell r="A1850" t="str">
            <v>01965</v>
          </cell>
          <cell r="B1850" t="str">
            <v>朗诗绿色生活</v>
          </cell>
          <cell r="C1850">
            <v>0</v>
          </cell>
          <cell r="D1850">
            <v>0.13</v>
          </cell>
        </row>
        <row r="1851">
          <cell r="A1851" t="str">
            <v>01967</v>
          </cell>
          <cell r="B1851" t="str">
            <v>信恳智能</v>
          </cell>
          <cell r="C1851">
            <v>-2.38</v>
          </cell>
          <cell r="D1851">
            <v>0.41</v>
          </cell>
        </row>
        <row r="1852">
          <cell r="A1852" t="str">
            <v>01968</v>
          </cell>
          <cell r="B1852" t="str">
            <v>兴纺控股</v>
          </cell>
          <cell r="C1852">
            <v>-2.4</v>
          </cell>
          <cell r="D1852">
            <v>0.16300000000000001</v>
          </cell>
        </row>
        <row r="1853">
          <cell r="A1853" t="str">
            <v>01971</v>
          </cell>
          <cell r="B1853" t="str">
            <v>弘阳服务</v>
          </cell>
          <cell r="C1853">
            <v>0</v>
          </cell>
          <cell r="D1853">
            <v>0.41499999999999998</v>
          </cell>
        </row>
        <row r="1854">
          <cell r="A1854" t="str">
            <v>01973</v>
          </cell>
          <cell r="B1854" t="str">
            <v>天图投资</v>
          </cell>
          <cell r="C1854">
            <v>-5.5</v>
          </cell>
          <cell r="D1854">
            <v>2.75</v>
          </cell>
        </row>
        <row r="1855">
          <cell r="A1855" t="str">
            <v>01975</v>
          </cell>
          <cell r="B1855" t="str">
            <v>新兴印刷</v>
          </cell>
          <cell r="C1855">
            <v>5.41</v>
          </cell>
          <cell r="D1855">
            <v>0.39</v>
          </cell>
        </row>
        <row r="1856">
          <cell r="A1856" t="str">
            <v>01977</v>
          </cell>
          <cell r="B1856" t="str">
            <v>安乐工程</v>
          </cell>
          <cell r="C1856">
            <v>0</v>
          </cell>
          <cell r="D1856">
            <v>0.9</v>
          </cell>
        </row>
        <row r="1857">
          <cell r="A1857" t="str">
            <v>01978</v>
          </cell>
          <cell r="B1857" t="str">
            <v>叙福楼集团</v>
          </cell>
          <cell r="C1857">
            <v>0</v>
          </cell>
          <cell r="D1857">
            <v>0.36</v>
          </cell>
        </row>
        <row r="1858">
          <cell r="A1858" t="str">
            <v>01979</v>
          </cell>
          <cell r="B1858" t="str">
            <v>天宝集团</v>
          </cell>
          <cell r="C1858">
            <v>1.97</v>
          </cell>
          <cell r="D1858">
            <v>2.0699999999999998</v>
          </cell>
        </row>
        <row r="1859">
          <cell r="A1859" t="str">
            <v>01982</v>
          </cell>
          <cell r="B1859" t="str">
            <v>南旋控股</v>
          </cell>
          <cell r="C1859">
            <v>0</v>
          </cell>
          <cell r="D1859">
            <v>1.05</v>
          </cell>
        </row>
        <row r="1860">
          <cell r="A1860" t="str">
            <v>01983</v>
          </cell>
          <cell r="B1860" t="str">
            <v>泸州银行</v>
          </cell>
          <cell r="C1860">
            <v>10.63</v>
          </cell>
          <cell r="D1860">
            <v>2.29</v>
          </cell>
        </row>
        <row r="1861">
          <cell r="A1861" t="str">
            <v>01985</v>
          </cell>
          <cell r="B1861" t="str">
            <v>美高域</v>
          </cell>
          <cell r="C1861">
            <v>0</v>
          </cell>
          <cell r="D1861">
            <v>1.2</v>
          </cell>
        </row>
        <row r="1862">
          <cell r="A1862" t="str">
            <v>01986</v>
          </cell>
          <cell r="B1862" t="str">
            <v>彩客新能源</v>
          </cell>
          <cell r="C1862">
            <v>1.28</v>
          </cell>
          <cell r="D1862">
            <v>0.79</v>
          </cell>
        </row>
        <row r="1863">
          <cell r="A1863" t="str">
            <v>01987</v>
          </cell>
          <cell r="B1863" t="str">
            <v>BENG SOON MACH</v>
          </cell>
          <cell r="C1863">
            <v>0</v>
          </cell>
          <cell r="D1863">
            <v>0.20200000000000001</v>
          </cell>
        </row>
        <row r="1864">
          <cell r="A1864" t="str">
            <v>01991</v>
          </cell>
          <cell r="B1864" t="str">
            <v>大洋集团</v>
          </cell>
          <cell r="C1864">
            <v>5.63</v>
          </cell>
          <cell r="D1864">
            <v>0.75</v>
          </cell>
        </row>
        <row r="1865">
          <cell r="A1865" t="str">
            <v>01993</v>
          </cell>
          <cell r="B1865" t="str">
            <v>雅仕维</v>
          </cell>
          <cell r="C1865">
            <v>-15</v>
          </cell>
          <cell r="D1865">
            <v>0.51</v>
          </cell>
        </row>
        <row r="1866">
          <cell r="A1866" t="str">
            <v>02000</v>
          </cell>
          <cell r="B1866" t="str">
            <v>晨讯科技</v>
          </cell>
          <cell r="C1866">
            <v>5.63</v>
          </cell>
          <cell r="D1866">
            <v>0.375</v>
          </cell>
        </row>
        <row r="1867">
          <cell r="A1867" t="str">
            <v>02002</v>
          </cell>
          <cell r="B1867" t="str">
            <v>阳光纸业</v>
          </cell>
          <cell r="C1867">
            <v>0.67</v>
          </cell>
          <cell r="D1867">
            <v>1.5</v>
          </cell>
        </row>
        <row r="1868">
          <cell r="A1868" t="str">
            <v>02011</v>
          </cell>
          <cell r="B1868" t="str">
            <v>进腾集团</v>
          </cell>
          <cell r="C1868">
            <v>0</v>
          </cell>
          <cell r="D1868">
            <v>1.49</v>
          </cell>
        </row>
        <row r="1869">
          <cell r="A1869" t="str">
            <v>02012</v>
          </cell>
          <cell r="B1869" t="str">
            <v>阳光油砂</v>
          </cell>
          <cell r="C1869">
            <v>-4.76</v>
          </cell>
          <cell r="D1869">
            <v>0.4</v>
          </cell>
        </row>
        <row r="1870">
          <cell r="A1870" t="str">
            <v>02017</v>
          </cell>
          <cell r="B1870" t="str">
            <v>沧海控股</v>
          </cell>
          <cell r="C1870">
            <v>14.5</v>
          </cell>
          <cell r="D1870">
            <v>0.22900000000000001</v>
          </cell>
        </row>
        <row r="1871">
          <cell r="A1871" t="str">
            <v>02022</v>
          </cell>
          <cell r="B1871" t="str">
            <v>游莱互动</v>
          </cell>
          <cell r="C1871">
            <v>-1.82</v>
          </cell>
          <cell r="D1871">
            <v>5.3999999999999999E-2</v>
          </cell>
        </row>
        <row r="1872">
          <cell r="A1872" t="str">
            <v>02023</v>
          </cell>
          <cell r="B1872" t="str">
            <v>中国绿岛科技</v>
          </cell>
          <cell r="C1872">
            <v>1.37</v>
          </cell>
          <cell r="D1872">
            <v>0.74</v>
          </cell>
        </row>
        <row r="1873">
          <cell r="A1873" t="str">
            <v>02025</v>
          </cell>
          <cell r="B1873" t="str">
            <v>瑞丰动力</v>
          </cell>
          <cell r="C1873">
            <v>0.6</v>
          </cell>
          <cell r="D1873">
            <v>10.050000000000001</v>
          </cell>
        </row>
        <row r="1874">
          <cell r="A1874" t="str">
            <v>02026</v>
          </cell>
          <cell r="B1874" t="str">
            <v>小马智行－Ｗ</v>
          </cell>
          <cell r="C1874">
            <v>3.69</v>
          </cell>
          <cell r="D1874">
            <v>115.2</v>
          </cell>
        </row>
        <row r="1875">
          <cell r="A1875" t="str">
            <v>02028</v>
          </cell>
          <cell r="B1875" t="str">
            <v>映美控股</v>
          </cell>
          <cell r="C1875">
            <v>0</v>
          </cell>
          <cell r="D1875">
            <v>8.1000000000000003E-2</v>
          </cell>
        </row>
        <row r="1876">
          <cell r="A1876" t="str">
            <v>02030</v>
          </cell>
          <cell r="B1876" t="str">
            <v>卡宾</v>
          </cell>
          <cell r="C1876">
            <v>0</v>
          </cell>
          <cell r="D1876">
            <v>1.48</v>
          </cell>
        </row>
        <row r="1877">
          <cell r="A1877" t="str">
            <v>02031</v>
          </cell>
          <cell r="B1877" t="str">
            <v>澳至尊</v>
          </cell>
          <cell r="C1877">
            <v>-4.41</v>
          </cell>
          <cell r="D1877">
            <v>0.32500000000000001</v>
          </cell>
        </row>
        <row r="1878">
          <cell r="A1878" t="str">
            <v>02033</v>
          </cell>
          <cell r="B1878" t="str">
            <v>时计宝</v>
          </cell>
          <cell r="C1878">
            <v>0</v>
          </cell>
          <cell r="D1878">
            <v>0.33500000000000002</v>
          </cell>
        </row>
        <row r="1879">
          <cell r="A1879" t="str">
            <v>02060</v>
          </cell>
          <cell r="B1879" t="str">
            <v>浦江国际</v>
          </cell>
          <cell r="C1879" t="str">
            <v xml:space="preserve">--  </v>
          </cell>
          <cell r="D1879">
            <v>0</v>
          </cell>
        </row>
        <row r="1880">
          <cell r="A1880" t="str">
            <v>02066</v>
          </cell>
          <cell r="B1880" t="str">
            <v>盛京银行</v>
          </cell>
          <cell r="C1880" t="str">
            <v xml:space="preserve">--  </v>
          </cell>
          <cell r="D1880">
            <v>0</v>
          </cell>
        </row>
        <row r="1881">
          <cell r="A1881" t="str">
            <v>02076</v>
          </cell>
          <cell r="B1881" t="str">
            <v>ＢＯＳＳ直聘－Ｗ</v>
          </cell>
          <cell r="C1881">
            <v>9.85</v>
          </cell>
          <cell r="D1881">
            <v>87</v>
          </cell>
        </row>
        <row r="1882">
          <cell r="A1882" t="str">
            <v>02078</v>
          </cell>
          <cell r="B1882" t="str">
            <v>荣阳实业</v>
          </cell>
          <cell r="C1882">
            <v>-5.22</v>
          </cell>
          <cell r="D1882">
            <v>0.127</v>
          </cell>
        </row>
        <row r="1883">
          <cell r="A1883" t="str">
            <v>02080</v>
          </cell>
          <cell r="B1883" t="str">
            <v>奥克斯国际</v>
          </cell>
          <cell r="C1883">
            <v>-4.29</v>
          </cell>
          <cell r="D1883">
            <v>0.33500000000000002</v>
          </cell>
        </row>
        <row r="1884">
          <cell r="A1884" t="str">
            <v>02086</v>
          </cell>
          <cell r="B1884" t="str">
            <v>高维科技</v>
          </cell>
          <cell r="C1884">
            <v>0</v>
          </cell>
          <cell r="D1884">
            <v>0.46</v>
          </cell>
        </row>
        <row r="1885">
          <cell r="A1885" t="str">
            <v>02088</v>
          </cell>
          <cell r="B1885" t="str">
            <v>西王置业</v>
          </cell>
          <cell r="C1885">
            <v>0</v>
          </cell>
          <cell r="D1885">
            <v>3.7999999999999999E-2</v>
          </cell>
        </row>
        <row r="1886">
          <cell r="A1886" t="str">
            <v>02100</v>
          </cell>
          <cell r="B1886" t="str">
            <v>百奥家庭互动</v>
          </cell>
          <cell r="C1886">
            <v>-1.19</v>
          </cell>
          <cell r="D1886">
            <v>0.41499999999999998</v>
          </cell>
        </row>
        <row r="1887">
          <cell r="A1887" t="str">
            <v>02101</v>
          </cell>
          <cell r="B1887" t="str">
            <v>福禄控股</v>
          </cell>
          <cell r="C1887">
            <v>-0.79</v>
          </cell>
          <cell r="D1887">
            <v>1.26</v>
          </cell>
        </row>
        <row r="1888">
          <cell r="A1888" t="str">
            <v>02102</v>
          </cell>
          <cell r="B1888" t="str">
            <v>德利机械</v>
          </cell>
          <cell r="C1888">
            <v>0</v>
          </cell>
          <cell r="D1888">
            <v>0.28000000000000003</v>
          </cell>
        </row>
        <row r="1889">
          <cell r="A1889" t="str">
            <v>02107</v>
          </cell>
          <cell r="B1889" t="str">
            <v>第一服务控股</v>
          </cell>
          <cell r="C1889">
            <v>-2.56</v>
          </cell>
          <cell r="D1889">
            <v>0.22800000000000001</v>
          </cell>
        </row>
        <row r="1890">
          <cell r="A1890" t="str">
            <v>02108</v>
          </cell>
          <cell r="B1890" t="str">
            <v>K2 F&amp;B</v>
          </cell>
          <cell r="C1890">
            <v>-1.35</v>
          </cell>
          <cell r="D1890">
            <v>0.36499999999999999</v>
          </cell>
        </row>
        <row r="1891">
          <cell r="A1891" t="str">
            <v>02110</v>
          </cell>
          <cell r="B1891" t="str">
            <v>天成控股</v>
          </cell>
          <cell r="C1891">
            <v>0</v>
          </cell>
          <cell r="D1891">
            <v>9.1999999999999998E-2</v>
          </cell>
        </row>
        <row r="1892">
          <cell r="A1892" t="str">
            <v>02112</v>
          </cell>
          <cell r="B1892" t="str">
            <v>恩典生命科技</v>
          </cell>
          <cell r="C1892">
            <v>0</v>
          </cell>
          <cell r="D1892">
            <v>5.5E-2</v>
          </cell>
        </row>
        <row r="1893">
          <cell r="A1893" t="str">
            <v>02113</v>
          </cell>
          <cell r="B1893" t="str">
            <v>世纪集团国际</v>
          </cell>
          <cell r="C1893">
            <v>0</v>
          </cell>
          <cell r="D1893">
            <v>6.4000000000000001E-2</v>
          </cell>
        </row>
        <row r="1894">
          <cell r="A1894" t="str">
            <v>02116</v>
          </cell>
          <cell r="B1894" t="str">
            <v>江苏创新</v>
          </cell>
          <cell r="C1894">
            <v>0</v>
          </cell>
          <cell r="D1894">
            <v>0.51</v>
          </cell>
        </row>
        <row r="1895">
          <cell r="A1895" t="str">
            <v>02119</v>
          </cell>
          <cell r="B1895" t="str">
            <v>捷荣国际控股</v>
          </cell>
          <cell r="C1895">
            <v>0</v>
          </cell>
          <cell r="D1895">
            <v>0.55000000000000004</v>
          </cell>
        </row>
        <row r="1896">
          <cell r="A1896" t="str">
            <v>02120</v>
          </cell>
          <cell r="B1896" t="str">
            <v>康宁医院</v>
          </cell>
          <cell r="C1896">
            <v>0.1</v>
          </cell>
          <cell r="D1896">
            <v>10.01</v>
          </cell>
        </row>
        <row r="1897">
          <cell r="A1897" t="str">
            <v>02122</v>
          </cell>
          <cell r="B1897" t="str">
            <v>凯知乐国际</v>
          </cell>
          <cell r="C1897">
            <v>5.26</v>
          </cell>
          <cell r="D1897">
            <v>0.3</v>
          </cell>
        </row>
        <row r="1898">
          <cell r="A1898" t="str">
            <v>02125</v>
          </cell>
          <cell r="B1898" t="str">
            <v>稻草熊娱乐</v>
          </cell>
          <cell r="C1898">
            <v>-1.04</v>
          </cell>
          <cell r="D1898">
            <v>0.47499999999999998</v>
          </cell>
        </row>
        <row r="1899">
          <cell r="A1899" t="str">
            <v>02127</v>
          </cell>
          <cell r="B1899" t="str">
            <v>汇森股份</v>
          </cell>
          <cell r="C1899">
            <v>0</v>
          </cell>
          <cell r="D1899">
            <v>0.02</v>
          </cell>
        </row>
        <row r="1900">
          <cell r="A1900" t="str">
            <v>02129</v>
          </cell>
          <cell r="B1900" t="str">
            <v>LEGION CONSO</v>
          </cell>
          <cell r="C1900">
            <v>-1.99</v>
          </cell>
          <cell r="D1900">
            <v>0.14799999999999999</v>
          </cell>
        </row>
        <row r="1901">
          <cell r="A1901" t="str">
            <v>02130</v>
          </cell>
          <cell r="B1901" t="str">
            <v>嘉泓物流</v>
          </cell>
          <cell r="C1901">
            <v>0.3</v>
          </cell>
          <cell r="D1901">
            <v>3.36</v>
          </cell>
        </row>
        <row r="1902">
          <cell r="A1902" t="str">
            <v>02131</v>
          </cell>
          <cell r="B1902" t="str">
            <v>云想科技</v>
          </cell>
          <cell r="C1902">
            <v>0</v>
          </cell>
          <cell r="D1902">
            <v>0.45500000000000002</v>
          </cell>
        </row>
        <row r="1903">
          <cell r="A1903" t="str">
            <v>02132</v>
          </cell>
          <cell r="B1903" t="str">
            <v>誉燊丰控股</v>
          </cell>
          <cell r="C1903">
            <v>-9.09</v>
          </cell>
          <cell r="D1903">
            <v>0.12</v>
          </cell>
        </row>
        <row r="1904">
          <cell r="A1904" t="str">
            <v>02135</v>
          </cell>
          <cell r="B1904" t="str">
            <v>瑞丽医美</v>
          </cell>
          <cell r="C1904">
            <v>14.97</v>
          </cell>
          <cell r="D1904">
            <v>0.16900000000000001</v>
          </cell>
        </row>
        <row r="1905">
          <cell r="A1905" t="str">
            <v>02139</v>
          </cell>
          <cell r="B1905" t="str">
            <v>甘肃银行</v>
          </cell>
          <cell r="C1905">
            <v>0.41</v>
          </cell>
          <cell r="D1905">
            <v>0.24299999999999999</v>
          </cell>
        </row>
        <row r="1906">
          <cell r="A1906" t="str">
            <v>02146</v>
          </cell>
          <cell r="B1906" t="str">
            <v>荣万家</v>
          </cell>
          <cell r="C1906">
            <v>11.11</v>
          </cell>
          <cell r="D1906">
            <v>1.5</v>
          </cell>
        </row>
        <row r="1907">
          <cell r="A1907" t="str">
            <v>02147</v>
          </cell>
          <cell r="B1907" t="str">
            <v>正味集团</v>
          </cell>
          <cell r="C1907">
            <v>0</v>
          </cell>
          <cell r="D1907">
            <v>4.4999999999999998E-2</v>
          </cell>
        </row>
        <row r="1908">
          <cell r="A1908" t="str">
            <v>02149</v>
          </cell>
          <cell r="B1908" t="str">
            <v>贝克微</v>
          </cell>
          <cell r="C1908">
            <v>-0.37</v>
          </cell>
          <cell r="D1908">
            <v>43</v>
          </cell>
        </row>
        <row r="1909">
          <cell r="A1909" t="str">
            <v>02152</v>
          </cell>
          <cell r="B1909" t="str">
            <v>苏新服务</v>
          </cell>
          <cell r="C1909">
            <v>0</v>
          </cell>
          <cell r="D1909">
            <v>5.7</v>
          </cell>
        </row>
        <row r="1910">
          <cell r="A1910" t="str">
            <v>02153</v>
          </cell>
          <cell r="B1910" t="str">
            <v>达丰设备</v>
          </cell>
          <cell r="C1910">
            <v>-1.04</v>
          </cell>
          <cell r="D1910">
            <v>0.95</v>
          </cell>
        </row>
        <row r="1911">
          <cell r="A1911" t="str">
            <v>02159</v>
          </cell>
          <cell r="B1911" t="str">
            <v>麦迪卫康</v>
          </cell>
          <cell r="C1911">
            <v>0</v>
          </cell>
          <cell r="D1911">
            <v>1.1299999999999999</v>
          </cell>
        </row>
        <row r="1912">
          <cell r="A1912" t="str">
            <v>02161</v>
          </cell>
          <cell r="B1912" t="str">
            <v>健倍苗苗</v>
          </cell>
          <cell r="C1912">
            <v>0</v>
          </cell>
          <cell r="D1912">
            <v>2.6</v>
          </cell>
        </row>
        <row r="1913">
          <cell r="A1913" t="str">
            <v>02163</v>
          </cell>
          <cell r="B1913" t="str">
            <v>远大住工</v>
          </cell>
          <cell r="C1913">
            <v>0</v>
          </cell>
          <cell r="D1913">
            <v>0.6</v>
          </cell>
        </row>
        <row r="1914">
          <cell r="A1914" t="str">
            <v>02165</v>
          </cell>
          <cell r="B1914" t="str">
            <v>领悦服务集团</v>
          </cell>
          <cell r="C1914">
            <v>-1.04</v>
          </cell>
          <cell r="D1914">
            <v>1.9</v>
          </cell>
        </row>
        <row r="1915">
          <cell r="A1915" t="str">
            <v>02166</v>
          </cell>
          <cell r="B1915" t="str">
            <v>芯智控股</v>
          </cell>
          <cell r="C1915">
            <v>-0.52</v>
          </cell>
          <cell r="D1915">
            <v>1.93</v>
          </cell>
        </row>
        <row r="1916">
          <cell r="A1916" t="str">
            <v>02167</v>
          </cell>
          <cell r="B1916" t="str">
            <v>天润云</v>
          </cell>
          <cell r="C1916">
            <v>3.02</v>
          </cell>
          <cell r="D1916">
            <v>5.12</v>
          </cell>
        </row>
        <row r="1917">
          <cell r="A1917" t="str">
            <v>02168</v>
          </cell>
          <cell r="B1917" t="str">
            <v>佳兆业美好</v>
          </cell>
          <cell r="C1917">
            <v>5.97</v>
          </cell>
          <cell r="D1917">
            <v>1.42</v>
          </cell>
        </row>
        <row r="1918">
          <cell r="A1918" t="str">
            <v>02170</v>
          </cell>
          <cell r="B1918" t="str">
            <v>贝康医疗－Ｂ</v>
          </cell>
          <cell r="C1918">
            <v>4.8499999999999996</v>
          </cell>
          <cell r="D1918">
            <v>2.16</v>
          </cell>
        </row>
        <row r="1919">
          <cell r="A1919" t="str">
            <v>02175</v>
          </cell>
          <cell r="B1919" t="str">
            <v>中国通才教育</v>
          </cell>
          <cell r="C1919">
            <v>0</v>
          </cell>
          <cell r="D1919">
            <v>3.21</v>
          </cell>
        </row>
        <row r="1920">
          <cell r="A1920" t="str">
            <v>02176</v>
          </cell>
          <cell r="B1920" t="str">
            <v>赛迪顾问</v>
          </cell>
          <cell r="C1920">
            <v>0</v>
          </cell>
          <cell r="D1920">
            <v>1.62</v>
          </cell>
        </row>
        <row r="1921">
          <cell r="A1921" t="str">
            <v>02177</v>
          </cell>
          <cell r="B1921" t="str">
            <v>优趣汇控股</v>
          </cell>
          <cell r="C1921">
            <v>1.82</v>
          </cell>
          <cell r="D1921">
            <v>3.36</v>
          </cell>
        </row>
        <row r="1922">
          <cell r="A1922" t="str">
            <v>02178</v>
          </cell>
          <cell r="B1922" t="str">
            <v>百勤油服</v>
          </cell>
          <cell r="C1922">
            <v>0</v>
          </cell>
          <cell r="D1922">
            <v>0.05</v>
          </cell>
        </row>
        <row r="1923">
          <cell r="A1923" t="str">
            <v>02179</v>
          </cell>
          <cell r="B1923" t="str">
            <v>瑞科生物－Ｂ</v>
          </cell>
          <cell r="C1923">
            <v>-7.48</v>
          </cell>
          <cell r="D1923">
            <v>5.07</v>
          </cell>
        </row>
        <row r="1924">
          <cell r="A1924" t="str">
            <v>02180</v>
          </cell>
          <cell r="B1924" t="str">
            <v>万宝盛华</v>
          </cell>
          <cell r="C1924">
            <v>4.3600000000000003</v>
          </cell>
          <cell r="D1924">
            <v>5.5</v>
          </cell>
        </row>
        <row r="1925">
          <cell r="A1925" t="str">
            <v>02181</v>
          </cell>
          <cell r="B1925" t="str">
            <v>迈博药业－Ｂ</v>
          </cell>
          <cell r="C1925">
            <v>0</v>
          </cell>
          <cell r="D1925">
            <v>0.53</v>
          </cell>
        </row>
        <row r="1926">
          <cell r="A1926" t="str">
            <v>02182</v>
          </cell>
          <cell r="B1926" t="str">
            <v>天长集团</v>
          </cell>
          <cell r="C1926">
            <v>0</v>
          </cell>
          <cell r="D1926">
            <v>0.375</v>
          </cell>
        </row>
        <row r="1927">
          <cell r="A1927" t="str">
            <v>02185</v>
          </cell>
          <cell r="B1927" t="str">
            <v>百心安－Ｂ</v>
          </cell>
          <cell r="C1927">
            <v>3.39</v>
          </cell>
          <cell r="D1927">
            <v>5.79</v>
          </cell>
        </row>
        <row r="1928">
          <cell r="A1928" t="str">
            <v>02187</v>
          </cell>
          <cell r="B1928" t="str">
            <v>智欣集团控股</v>
          </cell>
          <cell r="C1928">
            <v>2.11</v>
          </cell>
          <cell r="D1928">
            <v>0.48499999999999999</v>
          </cell>
        </row>
        <row r="1929">
          <cell r="A1929" t="str">
            <v>02188</v>
          </cell>
          <cell r="B1929" t="str">
            <v>泰坦能源技术</v>
          </cell>
          <cell r="C1929">
            <v>3.89</v>
          </cell>
          <cell r="D1929">
            <v>0.187</v>
          </cell>
        </row>
        <row r="1930">
          <cell r="A1930" t="str">
            <v>02189</v>
          </cell>
          <cell r="B1930" t="str">
            <v>嘉涛（香港）控股</v>
          </cell>
          <cell r="C1930">
            <v>0</v>
          </cell>
          <cell r="D1930">
            <v>0.45</v>
          </cell>
        </row>
        <row r="1931">
          <cell r="A1931" t="str">
            <v>02190</v>
          </cell>
          <cell r="B1931" t="str">
            <v>归创通桥</v>
          </cell>
          <cell r="C1931">
            <v>2.2200000000000002</v>
          </cell>
          <cell r="D1931">
            <v>23</v>
          </cell>
        </row>
        <row r="1932">
          <cell r="A1932" t="str">
            <v>02193</v>
          </cell>
          <cell r="B1932" t="str">
            <v>万景控股</v>
          </cell>
          <cell r="C1932">
            <v>-1.96</v>
          </cell>
          <cell r="D1932">
            <v>0.25</v>
          </cell>
        </row>
        <row r="1933">
          <cell r="A1933" t="str">
            <v>02195</v>
          </cell>
          <cell r="B1933" t="str">
            <v>盈汇企业控股</v>
          </cell>
          <cell r="C1933">
            <v>1.1000000000000001</v>
          </cell>
          <cell r="D1933">
            <v>0.46</v>
          </cell>
        </row>
        <row r="1934">
          <cell r="A1934" t="str">
            <v>02198</v>
          </cell>
          <cell r="B1934" t="str">
            <v>中国三江化工</v>
          </cell>
          <cell r="C1934">
            <v>3.32</v>
          </cell>
          <cell r="D1934">
            <v>3.11</v>
          </cell>
        </row>
        <row r="1935">
          <cell r="A1935" t="str">
            <v>02203</v>
          </cell>
          <cell r="B1935" t="str">
            <v>脑洞科技</v>
          </cell>
          <cell r="C1935">
            <v>0.43</v>
          </cell>
          <cell r="D1935">
            <v>0.23100000000000001</v>
          </cell>
        </row>
        <row r="1936">
          <cell r="A1936" t="str">
            <v>02205</v>
          </cell>
          <cell r="B1936" t="str">
            <v>康桥悦生活</v>
          </cell>
          <cell r="C1936">
            <v>73.91</v>
          </cell>
          <cell r="D1936">
            <v>1.2</v>
          </cell>
        </row>
        <row r="1937">
          <cell r="A1937" t="str">
            <v>02209</v>
          </cell>
          <cell r="B1937" t="str">
            <v>喆丽控股</v>
          </cell>
          <cell r="C1937">
            <v>-0.49</v>
          </cell>
          <cell r="D1937">
            <v>4.0999999999999996</v>
          </cell>
        </row>
        <row r="1938">
          <cell r="A1938" t="str">
            <v>02210</v>
          </cell>
          <cell r="B1938" t="str">
            <v>京城佳业</v>
          </cell>
          <cell r="C1938">
            <v>0</v>
          </cell>
          <cell r="D1938">
            <v>2.61</v>
          </cell>
        </row>
        <row r="1939">
          <cell r="A1939" t="str">
            <v>02211</v>
          </cell>
          <cell r="B1939" t="str">
            <v>大健康国际</v>
          </cell>
          <cell r="C1939">
            <v>0</v>
          </cell>
          <cell r="D1939">
            <v>1.76</v>
          </cell>
        </row>
        <row r="1940">
          <cell r="A1940" t="str">
            <v>02212</v>
          </cell>
          <cell r="B1940" t="str">
            <v>高鹏矿业</v>
          </cell>
          <cell r="C1940">
            <v>0</v>
          </cell>
          <cell r="D1940">
            <v>0.21</v>
          </cell>
        </row>
        <row r="1941">
          <cell r="A1941" t="str">
            <v>02215</v>
          </cell>
          <cell r="B1941" t="str">
            <v>德信服务集团</v>
          </cell>
          <cell r="C1941">
            <v>-7.14</v>
          </cell>
          <cell r="D1941">
            <v>0.32500000000000001</v>
          </cell>
        </row>
        <row r="1942">
          <cell r="A1942" t="str">
            <v>02216</v>
          </cell>
          <cell r="B1942" t="str">
            <v>堃博医疗－Ｂ</v>
          </cell>
          <cell r="C1942">
            <v>0</v>
          </cell>
          <cell r="D1942">
            <v>2.25</v>
          </cell>
        </row>
        <row r="1943">
          <cell r="A1943" t="str">
            <v>02219</v>
          </cell>
          <cell r="B1943" t="str">
            <v>朝聚眼科</v>
          </cell>
          <cell r="C1943">
            <v>1.83</v>
          </cell>
          <cell r="D1943">
            <v>2.78</v>
          </cell>
        </row>
        <row r="1944">
          <cell r="A1944" t="str">
            <v>02221</v>
          </cell>
          <cell r="B1944" t="str">
            <v>创业集团控股</v>
          </cell>
          <cell r="C1944">
            <v>-4.26</v>
          </cell>
          <cell r="D1944">
            <v>0.9</v>
          </cell>
        </row>
        <row r="1945">
          <cell r="A1945" t="str">
            <v>02222</v>
          </cell>
          <cell r="B1945" t="str">
            <v>雷士国际</v>
          </cell>
          <cell r="C1945">
            <v>7.69</v>
          </cell>
          <cell r="D1945">
            <v>0.7</v>
          </cell>
        </row>
        <row r="1946">
          <cell r="A1946" t="str">
            <v>02223</v>
          </cell>
          <cell r="B1946" t="str">
            <v>卡撒天娇</v>
          </cell>
          <cell r="C1946">
            <v>-1.45</v>
          </cell>
          <cell r="D1946">
            <v>0.68</v>
          </cell>
        </row>
        <row r="1947">
          <cell r="A1947" t="str">
            <v>02225</v>
          </cell>
          <cell r="B1947" t="str">
            <v>今海医疗科技</v>
          </cell>
          <cell r="C1947">
            <v>0.84</v>
          </cell>
          <cell r="D1947">
            <v>1.2</v>
          </cell>
        </row>
        <row r="1948">
          <cell r="A1948" t="str">
            <v>02226</v>
          </cell>
          <cell r="B1948" t="str">
            <v>老恒和酿造</v>
          </cell>
          <cell r="C1948">
            <v>1.96</v>
          </cell>
          <cell r="D1948">
            <v>0.52</v>
          </cell>
        </row>
        <row r="1949">
          <cell r="A1949" t="str">
            <v>02227</v>
          </cell>
          <cell r="B1949" t="str">
            <v>守益控股</v>
          </cell>
          <cell r="C1949">
            <v>0.71</v>
          </cell>
          <cell r="D1949">
            <v>0.14099999999999999</v>
          </cell>
        </row>
        <row r="1950">
          <cell r="A1950" t="str">
            <v>02230</v>
          </cell>
          <cell r="B1950" t="str">
            <v>羚邦集团</v>
          </cell>
          <cell r="C1950">
            <v>1.26</v>
          </cell>
          <cell r="D1950">
            <v>0.24099999999999999</v>
          </cell>
        </row>
        <row r="1951">
          <cell r="A1951" t="str">
            <v>02231</v>
          </cell>
          <cell r="B1951" t="str">
            <v>景业名邦集团</v>
          </cell>
          <cell r="C1951">
            <v>0</v>
          </cell>
          <cell r="D1951">
            <v>0.09</v>
          </cell>
        </row>
        <row r="1952">
          <cell r="A1952" t="str">
            <v>02235</v>
          </cell>
          <cell r="B1952" t="str">
            <v>微泰医疗－Ｂ</v>
          </cell>
          <cell r="C1952">
            <v>3.72</v>
          </cell>
          <cell r="D1952">
            <v>7.8</v>
          </cell>
        </row>
        <row r="1953">
          <cell r="A1953" t="str">
            <v>02236</v>
          </cell>
          <cell r="B1953" t="str">
            <v>惠生工程</v>
          </cell>
          <cell r="C1953">
            <v>0</v>
          </cell>
          <cell r="D1953">
            <v>0.39500000000000002</v>
          </cell>
        </row>
        <row r="1954">
          <cell r="A1954" t="str">
            <v>02237</v>
          </cell>
          <cell r="B1954" t="str">
            <v>中国石墨</v>
          </cell>
          <cell r="C1954">
            <v>4.4800000000000004</v>
          </cell>
          <cell r="D1954">
            <v>0.35</v>
          </cell>
        </row>
        <row r="1955">
          <cell r="A1955" t="str">
            <v>02239</v>
          </cell>
          <cell r="B1955" t="str">
            <v>国微控股</v>
          </cell>
          <cell r="C1955">
            <v>-1.25</v>
          </cell>
          <cell r="D1955">
            <v>0.79</v>
          </cell>
        </row>
        <row r="1956">
          <cell r="A1956" t="str">
            <v>02245</v>
          </cell>
          <cell r="B1956" t="str">
            <v>力勤资源</v>
          </cell>
          <cell r="C1956">
            <v>8.56</v>
          </cell>
          <cell r="D1956">
            <v>18.89</v>
          </cell>
        </row>
        <row r="1957">
          <cell r="A1957" t="str">
            <v>02250</v>
          </cell>
          <cell r="B1957" t="str">
            <v>小黄鸭德盈</v>
          </cell>
          <cell r="C1957">
            <v>0</v>
          </cell>
          <cell r="D1957">
            <v>0.97</v>
          </cell>
        </row>
        <row r="1958">
          <cell r="A1958" t="str">
            <v>02251</v>
          </cell>
          <cell r="B1958" t="str">
            <v>鹰瞳科技－Ｂ</v>
          </cell>
          <cell r="C1958">
            <v>3.92</v>
          </cell>
          <cell r="D1958">
            <v>11.94</v>
          </cell>
        </row>
        <row r="1959">
          <cell r="A1959" t="str">
            <v>02256</v>
          </cell>
          <cell r="B1959" t="str">
            <v>和誉－Ｂ</v>
          </cell>
          <cell r="C1959">
            <v>1.89</v>
          </cell>
          <cell r="D1959">
            <v>13.48</v>
          </cell>
        </row>
        <row r="1960">
          <cell r="A1960" t="str">
            <v>02258</v>
          </cell>
          <cell r="B1960" t="str">
            <v>华滋国际海洋</v>
          </cell>
          <cell r="C1960">
            <v>0</v>
          </cell>
          <cell r="D1960">
            <v>0.22</v>
          </cell>
        </row>
        <row r="1961">
          <cell r="A1961" t="str">
            <v>02260</v>
          </cell>
          <cell r="B1961" t="str">
            <v>环龙控股</v>
          </cell>
          <cell r="C1961">
            <v>10.34</v>
          </cell>
          <cell r="D1961">
            <v>1.28</v>
          </cell>
        </row>
        <row r="1962">
          <cell r="A1962" t="str">
            <v>02262</v>
          </cell>
          <cell r="B1962" t="str">
            <v>梁志天设计集团</v>
          </cell>
          <cell r="C1962">
            <v>0</v>
          </cell>
          <cell r="D1962">
            <v>0.8</v>
          </cell>
        </row>
        <row r="1963">
          <cell r="A1963" t="str">
            <v>02263</v>
          </cell>
          <cell r="B1963" t="str">
            <v>富石金融</v>
          </cell>
          <cell r="C1963">
            <v>-5</v>
          </cell>
          <cell r="D1963">
            <v>0.28499999999999998</v>
          </cell>
        </row>
        <row r="1964">
          <cell r="A1964" t="str">
            <v>02265</v>
          </cell>
          <cell r="B1964" t="str">
            <v>鸿承环保科技</v>
          </cell>
          <cell r="C1964">
            <v>0</v>
          </cell>
          <cell r="D1964">
            <v>1.04</v>
          </cell>
        </row>
        <row r="1965">
          <cell r="A1965" t="str">
            <v>02266</v>
          </cell>
          <cell r="B1965" t="str">
            <v>黎氏企业</v>
          </cell>
          <cell r="C1965">
            <v>1.49</v>
          </cell>
          <cell r="D1965">
            <v>0.34</v>
          </cell>
        </row>
        <row r="1966">
          <cell r="A1966" t="str">
            <v>02270</v>
          </cell>
          <cell r="B1966" t="str">
            <v>德商产投服务</v>
          </cell>
          <cell r="C1966">
            <v>0</v>
          </cell>
          <cell r="D1966">
            <v>4</v>
          </cell>
        </row>
        <row r="1967">
          <cell r="A1967" t="str">
            <v>02271</v>
          </cell>
          <cell r="B1967" t="str">
            <v>众安智慧生活</v>
          </cell>
          <cell r="C1967">
            <v>0.5</v>
          </cell>
          <cell r="D1967">
            <v>2</v>
          </cell>
        </row>
        <row r="1968">
          <cell r="A1968" t="str">
            <v>02281</v>
          </cell>
          <cell r="B1968" t="str">
            <v>兴泸水务</v>
          </cell>
          <cell r="C1968">
            <v>4.17</v>
          </cell>
          <cell r="D1968">
            <v>0.75</v>
          </cell>
        </row>
        <row r="1969">
          <cell r="A1969" t="str">
            <v>02283</v>
          </cell>
          <cell r="B1969" t="str">
            <v>东江集团控股</v>
          </cell>
          <cell r="C1969">
            <v>0.4</v>
          </cell>
          <cell r="D1969">
            <v>2.5299999999999998</v>
          </cell>
        </row>
        <row r="1970">
          <cell r="A1970" t="str">
            <v>02286</v>
          </cell>
          <cell r="B1970" t="str">
            <v>辰兴发展</v>
          </cell>
          <cell r="C1970">
            <v>0</v>
          </cell>
          <cell r="D1970">
            <v>0.23200000000000001</v>
          </cell>
        </row>
        <row r="1971">
          <cell r="A1971" t="str">
            <v>02288</v>
          </cell>
          <cell r="B1971" t="str">
            <v>宏基资本</v>
          </cell>
          <cell r="C1971">
            <v>0</v>
          </cell>
          <cell r="D1971">
            <v>0.14499999999999999</v>
          </cell>
        </row>
        <row r="1972">
          <cell r="A1972" t="str">
            <v>02289</v>
          </cell>
          <cell r="B1972" t="str">
            <v>创美药业</v>
          </cell>
          <cell r="C1972">
            <v>0</v>
          </cell>
          <cell r="D1972">
            <v>5.13</v>
          </cell>
        </row>
        <row r="1973">
          <cell r="A1973" t="str">
            <v>02293</v>
          </cell>
          <cell r="B1973" t="str">
            <v>百本医护</v>
          </cell>
          <cell r="C1973">
            <v>0</v>
          </cell>
          <cell r="D1973">
            <v>0.5</v>
          </cell>
        </row>
        <row r="1974">
          <cell r="A1974" t="str">
            <v>02295</v>
          </cell>
          <cell r="B1974" t="str">
            <v>丰城控股</v>
          </cell>
          <cell r="C1974">
            <v>0</v>
          </cell>
          <cell r="D1974">
            <v>4.1500000000000004</v>
          </cell>
        </row>
        <row r="1975">
          <cell r="A1975" t="str">
            <v>02297</v>
          </cell>
          <cell r="B1975" t="str">
            <v>润迈德－Ｂ</v>
          </cell>
          <cell r="C1975">
            <v>0</v>
          </cell>
          <cell r="D1975">
            <v>0.28499999999999998</v>
          </cell>
        </row>
        <row r="1976">
          <cell r="A1976" t="str">
            <v>02299</v>
          </cell>
          <cell r="B1976" t="str">
            <v>百宏实业</v>
          </cell>
          <cell r="C1976">
            <v>0</v>
          </cell>
          <cell r="D1976">
            <v>4.6500000000000004</v>
          </cell>
        </row>
        <row r="1977">
          <cell r="A1977" t="str">
            <v>02302</v>
          </cell>
          <cell r="B1977" t="str">
            <v>中核国际</v>
          </cell>
          <cell r="C1977">
            <v>3.65</v>
          </cell>
          <cell r="D1977">
            <v>4.83</v>
          </cell>
        </row>
        <row r="1978">
          <cell r="A1978" t="str">
            <v>02306</v>
          </cell>
          <cell r="B1978" t="str">
            <v>乐华娱乐</v>
          </cell>
          <cell r="C1978">
            <v>-0.43</v>
          </cell>
          <cell r="D1978">
            <v>2.2999999999999998</v>
          </cell>
        </row>
        <row r="1979">
          <cell r="A1979" t="str">
            <v>02307</v>
          </cell>
          <cell r="B1979" t="str">
            <v>锦兴国际控股</v>
          </cell>
          <cell r="C1979">
            <v>6.6</v>
          </cell>
          <cell r="D1979">
            <v>0.22600000000000001</v>
          </cell>
        </row>
        <row r="1980">
          <cell r="A1980" t="str">
            <v>02309</v>
          </cell>
          <cell r="B1980" t="str">
            <v>大象未来集团</v>
          </cell>
          <cell r="C1980">
            <v>-1.9</v>
          </cell>
          <cell r="D1980">
            <v>2.06</v>
          </cell>
        </row>
        <row r="1981">
          <cell r="A1981" t="str">
            <v>02310</v>
          </cell>
          <cell r="B1981" t="str">
            <v>时代环球集团</v>
          </cell>
          <cell r="C1981">
            <v>0</v>
          </cell>
          <cell r="D1981">
            <v>3.4000000000000002E-2</v>
          </cell>
        </row>
        <row r="1982">
          <cell r="A1982" t="str">
            <v>02312</v>
          </cell>
          <cell r="B1982" t="str">
            <v>中国金融租赁</v>
          </cell>
          <cell r="C1982">
            <v>2.88</v>
          </cell>
          <cell r="D1982">
            <v>1.07</v>
          </cell>
        </row>
        <row r="1983">
          <cell r="A1983" t="str">
            <v>02315</v>
          </cell>
          <cell r="B1983" t="str">
            <v>百奥赛图－Ｂ</v>
          </cell>
          <cell r="C1983">
            <v>8.31</v>
          </cell>
          <cell r="D1983">
            <v>28.16</v>
          </cell>
        </row>
        <row r="1984">
          <cell r="A1984" t="str">
            <v>02317</v>
          </cell>
          <cell r="B1984" t="str">
            <v>味丹国际</v>
          </cell>
          <cell r="C1984">
            <v>0</v>
          </cell>
          <cell r="D1984">
            <v>0.65</v>
          </cell>
        </row>
        <row r="1985">
          <cell r="A1985" t="str">
            <v>02320</v>
          </cell>
          <cell r="B1985" t="str">
            <v>合丰集团</v>
          </cell>
          <cell r="C1985">
            <v>0</v>
          </cell>
          <cell r="D1985">
            <v>7.0000000000000007E-2</v>
          </cell>
        </row>
        <row r="1986">
          <cell r="A1986" t="str">
            <v>02321</v>
          </cell>
          <cell r="B1986" t="str">
            <v>双财庄</v>
          </cell>
          <cell r="C1986">
            <v>0</v>
          </cell>
          <cell r="D1986">
            <v>0.41499999999999998</v>
          </cell>
        </row>
        <row r="1987">
          <cell r="A1987" t="str">
            <v>02322</v>
          </cell>
          <cell r="B1987" t="str">
            <v>新质数字</v>
          </cell>
          <cell r="C1987">
            <v>7.53</v>
          </cell>
          <cell r="D1987">
            <v>0.1</v>
          </cell>
        </row>
        <row r="1988">
          <cell r="A1988" t="str">
            <v>02323</v>
          </cell>
          <cell r="B1988" t="str">
            <v>融科控股</v>
          </cell>
          <cell r="C1988">
            <v>0</v>
          </cell>
          <cell r="D1988">
            <v>1.9E-2</v>
          </cell>
        </row>
        <row r="1989">
          <cell r="A1989" t="str">
            <v>02324</v>
          </cell>
          <cell r="B1989" t="str">
            <v>首都创投</v>
          </cell>
          <cell r="C1989">
            <v>0</v>
          </cell>
          <cell r="D1989">
            <v>0.124</v>
          </cell>
        </row>
        <row r="1990">
          <cell r="A1990" t="str">
            <v>02325</v>
          </cell>
          <cell r="B1990" t="str">
            <v>云康集团</v>
          </cell>
          <cell r="C1990">
            <v>-5.71</v>
          </cell>
          <cell r="D1990">
            <v>0.99</v>
          </cell>
        </row>
        <row r="1991">
          <cell r="A1991" t="str">
            <v>02327</v>
          </cell>
          <cell r="B1991" t="str">
            <v>美瑞健康国际</v>
          </cell>
          <cell r="C1991">
            <v>0</v>
          </cell>
          <cell r="D1991">
            <v>0.28000000000000003</v>
          </cell>
        </row>
        <row r="1992">
          <cell r="A1992" t="str">
            <v>02330</v>
          </cell>
          <cell r="B1992" t="str">
            <v>中国上城</v>
          </cell>
          <cell r="C1992">
            <v>0.6</v>
          </cell>
          <cell r="D1992">
            <v>0.16700000000000001</v>
          </cell>
        </row>
        <row r="1993">
          <cell r="A1993" t="str">
            <v>02336</v>
          </cell>
          <cell r="B1993" t="str">
            <v>硕奥国际</v>
          </cell>
          <cell r="C1993">
            <v>4.17</v>
          </cell>
          <cell r="D1993">
            <v>0.25</v>
          </cell>
        </row>
        <row r="1994">
          <cell r="A1994" t="str">
            <v>02337</v>
          </cell>
          <cell r="B1994" t="str">
            <v>众诚能源</v>
          </cell>
          <cell r="C1994">
            <v>1.19</v>
          </cell>
          <cell r="D1994">
            <v>1.7</v>
          </cell>
        </row>
        <row r="1995">
          <cell r="A1995" t="str">
            <v>02339</v>
          </cell>
          <cell r="B1995" t="str">
            <v>京西国际</v>
          </cell>
          <cell r="C1995">
            <v>0.35</v>
          </cell>
          <cell r="D1995">
            <v>2.89</v>
          </cell>
        </row>
        <row r="1996">
          <cell r="A1996" t="str">
            <v>02340</v>
          </cell>
          <cell r="B1996" t="str">
            <v>昇柏控股</v>
          </cell>
          <cell r="C1996">
            <v>7.01</v>
          </cell>
          <cell r="D1996">
            <v>0.16800000000000001</v>
          </cell>
        </row>
        <row r="1997">
          <cell r="A1997" t="str">
            <v>02347</v>
          </cell>
          <cell r="B1997" t="str">
            <v>友和集团</v>
          </cell>
          <cell r="C1997">
            <v>4.41</v>
          </cell>
          <cell r="D1997">
            <v>0.71</v>
          </cell>
        </row>
        <row r="1998">
          <cell r="A1998" t="str">
            <v>02348</v>
          </cell>
          <cell r="B1998" t="str">
            <v>东瑞制药</v>
          </cell>
          <cell r="C1998">
            <v>-0.81</v>
          </cell>
          <cell r="D1998">
            <v>1.23</v>
          </cell>
        </row>
        <row r="1999">
          <cell r="A1999" t="str">
            <v>02349</v>
          </cell>
          <cell r="B1999" t="str">
            <v>中国城市基础设施</v>
          </cell>
          <cell r="C1999">
            <v>0</v>
          </cell>
          <cell r="D1999">
            <v>6.2E-2</v>
          </cell>
        </row>
        <row r="2000">
          <cell r="A2000" t="str">
            <v>02350</v>
          </cell>
          <cell r="B2000" t="str">
            <v>数科集团</v>
          </cell>
          <cell r="C2000">
            <v>0</v>
          </cell>
          <cell r="D2000">
            <v>0.53</v>
          </cell>
        </row>
        <row r="2001">
          <cell r="A2001" t="str">
            <v>02352</v>
          </cell>
          <cell r="B2001" t="str">
            <v>东原仁知服务</v>
          </cell>
          <cell r="C2001">
            <v>0</v>
          </cell>
          <cell r="D2001">
            <v>6</v>
          </cell>
        </row>
        <row r="2002">
          <cell r="A2002" t="str">
            <v>02355</v>
          </cell>
          <cell r="B2002" t="str">
            <v>宝业集团</v>
          </cell>
          <cell r="C2002">
            <v>0</v>
          </cell>
          <cell r="D2002">
            <v>3.99</v>
          </cell>
        </row>
        <row r="2003">
          <cell r="A2003" t="str">
            <v>02358</v>
          </cell>
          <cell r="B2003" t="str">
            <v>久融控股</v>
          </cell>
          <cell r="C2003">
            <v>0</v>
          </cell>
          <cell r="D2003">
            <v>1.2E-2</v>
          </cell>
        </row>
        <row r="2004">
          <cell r="A2004" t="str">
            <v>02360</v>
          </cell>
          <cell r="B2004" t="str">
            <v>优品３６０</v>
          </cell>
          <cell r="C2004">
            <v>0.49</v>
          </cell>
          <cell r="D2004">
            <v>2.04</v>
          </cell>
        </row>
        <row r="2005">
          <cell r="A2005" t="str">
            <v>02361</v>
          </cell>
          <cell r="B2005" t="str">
            <v>中康控股</v>
          </cell>
          <cell r="C2005">
            <v>-3.65</v>
          </cell>
          <cell r="D2005">
            <v>5.01</v>
          </cell>
        </row>
        <row r="2006">
          <cell r="A2006" t="str">
            <v>02368</v>
          </cell>
          <cell r="B2006" t="str">
            <v>鹰美</v>
          </cell>
          <cell r="C2006">
            <v>1.1499999999999999</v>
          </cell>
          <cell r="D2006">
            <v>3.53</v>
          </cell>
        </row>
        <row r="2007">
          <cell r="A2007" t="str">
            <v>02370</v>
          </cell>
          <cell r="B2007" t="str">
            <v>力高健康生活</v>
          </cell>
          <cell r="C2007">
            <v>57.65</v>
          </cell>
          <cell r="D2007">
            <v>0.67</v>
          </cell>
        </row>
        <row r="2008">
          <cell r="A2008" t="str">
            <v>02371</v>
          </cell>
          <cell r="B2008" t="str">
            <v>创联控股</v>
          </cell>
          <cell r="C2008">
            <v>0</v>
          </cell>
          <cell r="D2008">
            <v>0.03</v>
          </cell>
        </row>
        <row r="2009">
          <cell r="A2009" t="str">
            <v>02372</v>
          </cell>
          <cell r="B2009" t="str">
            <v>伟立控股</v>
          </cell>
          <cell r="C2009">
            <v>-1.79</v>
          </cell>
          <cell r="D2009">
            <v>0.27500000000000002</v>
          </cell>
        </row>
        <row r="2010">
          <cell r="A2010" t="str">
            <v>02373</v>
          </cell>
          <cell r="B2010" t="str">
            <v>美丽田园医疗健康</v>
          </cell>
          <cell r="C2010">
            <v>0.38</v>
          </cell>
          <cell r="D2010">
            <v>26.36</v>
          </cell>
        </row>
        <row r="2011">
          <cell r="A2011" t="str">
            <v>02376</v>
          </cell>
          <cell r="B2011" t="str">
            <v>鲁商服务</v>
          </cell>
          <cell r="C2011">
            <v>0</v>
          </cell>
          <cell r="D2011">
            <v>3</v>
          </cell>
        </row>
        <row r="2012">
          <cell r="A2012" t="str">
            <v>02377</v>
          </cell>
          <cell r="B2012" t="str">
            <v>博奇环保</v>
          </cell>
          <cell r="C2012">
            <v>3.09</v>
          </cell>
          <cell r="D2012">
            <v>1</v>
          </cell>
        </row>
        <row r="2013">
          <cell r="A2013" t="str">
            <v>02381</v>
          </cell>
          <cell r="B2013" t="str">
            <v>蚬壳电业</v>
          </cell>
          <cell r="C2013">
            <v>-1.49</v>
          </cell>
          <cell r="D2013">
            <v>0.13200000000000001</v>
          </cell>
        </row>
        <row r="2014">
          <cell r="A2014" t="str">
            <v>02383</v>
          </cell>
          <cell r="B2014" t="str">
            <v>ＴＯＭ集团</v>
          </cell>
          <cell r="C2014">
            <v>-1.18</v>
          </cell>
          <cell r="D2014">
            <v>0.42</v>
          </cell>
        </row>
        <row r="2015">
          <cell r="A2015" t="str">
            <v>02385</v>
          </cell>
          <cell r="B2015" t="str">
            <v>读书郎</v>
          </cell>
          <cell r="C2015">
            <v>0.16</v>
          </cell>
          <cell r="D2015">
            <v>6.25</v>
          </cell>
        </row>
        <row r="2016">
          <cell r="A2016" t="str">
            <v>02389</v>
          </cell>
          <cell r="B2016" t="str">
            <v>北京健康</v>
          </cell>
          <cell r="C2016">
            <v>-4.41</v>
          </cell>
          <cell r="D2016">
            <v>6.5000000000000002E-2</v>
          </cell>
        </row>
        <row r="2017">
          <cell r="A2017" t="str">
            <v>02390</v>
          </cell>
          <cell r="B2017" t="str">
            <v>知乎－Ｗ</v>
          </cell>
          <cell r="C2017">
            <v>2.16</v>
          </cell>
          <cell r="D2017">
            <v>8.98</v>
          </cell>
        </row>
        <row r="2018">
          <cell r="A2018" t="str">
            <v>02391</v>
          </cell>
          <cell r="B2018" t="str">
            <v>涂鸦智能－Ｗ</v>
          </cell>
          <cell r="C2018">
            <v>4.51</v>
          </cell>
          <cell r="D2018">
            <v>17.61</v>
          </cell>
        </row>
        <row r="2019">
          <cell r="A2019" t="str">
            <v>02392</v>
          </cell>
          <cell r="B2019" t="str">
            <v>玄武云</v>
          </cell>
          <cell r="C2019">
            <v>-0.91</v>
          </cell>
          <cell r="D2019">
            <v>1.0900000000000001</v>
          </cell>
        </row>
        <row r="2020">
          <cell r="A2020" t="str">
            <v>02393</v>
          </cell>
          <cell r="B2020" t="str">
            <v>巨星医疗控股</v>
          </cell>
          <cell r="C2020">
            <v>-3.03</v>
          </cell>
          <cell r="D2020">
            <v>9.6000000000000002E-2</v>
          </cell>
        </row>
        <row r="2021">
          <cell r="A2021" t="str">
            <v>02399</v>
          </cell>
          <cell r="B2021" t="str">
            <v>中国安储能源</v>
          </cell>
          <cell r="C2021">
            <v>-1.45</v>
          </cell>
          <cell r="D2021">
            <v>0.68</v>
          </cell>
        </row>
        <row r="2022">
          <cell r="A2022" t="str">
            <v>02405</v>
          </cell>
          <cell r="B2022" t="str">
            <v>力盟科技</v>
          </cell>
          <cell r="C2022">
            <v>4.21</v>
          </cell>
          <cell r="D2022">
            <v>0.99</v>
          </cell>
        </row>
        <row r="2023">
          <cell r="A2023" t="str">
            <v>02408</v>
          </cell>
          <cell r="B2023" t="str">
            <v>遇见小面</v>
          </cell>
          <cell r="C2023">
            <v>-2.87</v>
          </cell>
          <cell r="D2023">
            <v>4.74</v>
          </cell>
        </row>
        <row r="2024">
          <cell r="A2024" t="str">
            <v>02409</v>
          </cell>
          <cell r="B2024" t="str">
            <v>洲际船务</v>
          </cell>
          <cell r="C2024">
            <v>0.97</v>
          </cell>
          <cell r="D2024">
            <v>4.17</v>
          </cell>
        </row>
        <row r="2025">
          <cell r="A2025" t="str">
            <v>02418</v>
          </cell>
          <cell r="B2025" t="str">
            <v>德银天下</v>
          </cell>
          <cell r="C2025">
            <v>0</v>
          </cell>
          <cell r="D2025">
            <v>9.77</v>
          </cell>
        </row>
        <row r="2026">
          <cell r="A2026" t="str">
            <v>02420</v>
          </cell>
          <cell r="B2026" t="str">
            <v>子不语</v>
          </cell>
          <cell r="C2026">
            <v>1.61</v>
          </cell>
          <cell r="D2026">
            <v>3.15</v>
          </cell>
        </row>
        <row r="2027">
          <cell r="A2027" t="str">
            <v>02421</v>
          </cell>
          <cell r="B2027" t="str">
            <v>嘉创地产</v>
          </cell>
          <cell r="C2027">
            <v>0</v>
          </cell>
          <cell r="D2027">
            <v>0.6</v>
          </cell>
        </row>
        <row r="2028">
          <cell r="A2028" t="str">
            <v>02422</v>
          </cell>
          <cell r="B2028" t="str">
            <v>润歌互动</v>
          </cell>
          <cell r="C2028">
            <v>-3.03</v>
          </cell>
          <cell r="D2028">
            <v>0.48</v>
          </cell>
        </row>
        <row r="2029">
          <cell r="A2029" t="str">
            <v>02425</v>
          </cell>
          <cell r="B2029" t="str">
            <v>澳亚集团</v>
          </cell>
          <cell r="C2029">
            <v>0</v>
          </cell>
          <cell r="D2029">
            <v>1.87</v>
          </cell>
        </row>
        <row r="2030">
          <cell r="A2030" t="str">
            <v>02427</v>
          </cell>
          <cell r="B2030" t="str">
            <v>GUANZE MEDICAL</v>
          </cell>
          <cell r="C2030">
            <v>0</v>
          </cell>
          <cell r="D2030">
            <v>0.55000000000000004</v>
          </cell>
        </row>
        <row r="2031">
          <cell r="A2031" t="str">
            <v>02433</v>
          </cell>
          <cell r="B2031" t="str">
            <v>中天湖南集团</v>
          </cell>
          <cell r="C2031">
            <v>4.1100000000000003</v>
          </cell>
          <cell r="D2031">
            <v>7.5999999999999998E-2</v>
          </cell>
        </row>
        <row r="2032">
          <cell r="A2032" t="str">
            <v>02436</v>
          </cell>
          <cell r="B2032" t="str">
            <v>凌雄科技</v>
          </cell>
          <cell r="C2032">
            <v>0</v>
          </cell>
          <cell r="D2032">
            <v>4.07</v>
          </cell>
        </row>
        <row r="2033">
          <cell r="A2033" t="str">
            <v>02438</v>
          </cell>
          <cell r="B2033" t="str">
            <v>出门问问</v>
          </cell>
          <cell r="C2033">
            <v>3.77</v>
          </cell>
          <cell r="D2033">
            <v>0.55000000000000004</v>
          </cell>
        </row>
        <row r="2034">
          <cell r="A2034" t="str">
            <v>02439</v>
          </cell>
          <cell r="B2034" t="str">
            <v>中宝新材</v>
          </cell>
          <cell r="C2034">
            <v>1.39</v>
          </cell>
          <cell r="D2034">
            <v>0.219</v>
          </cell>
        </row>
        <row r="2035">
          <cell r="A2035" t="str">
            <v>02440</v>
          </cell>
          <cell r="B2035" t="str">
            <v>迷策略</v>
          </cell>
          <cell r="C2035">
            <v>0</v>
          </cell>
          <cell r="D2035">
            <v>2.0299999999999998</v>
          </cell>
        </row>
        <row r="2036">
          <cell r="A2036" t="str">
            <v>02442</v>
          </cell>
          <cell r="B2036" t="str">
            <v>怡俊集团控股</v>
          </cell>
          <cell r="C2036">
            <v>-2.5</v>
          </cell>
          <cell r="D2036">
            <v>9.75</v>
          </cell>
        </row>
        <row r="2037">
          <cell r="A2037" t="str">
            <v>02448</v>
          </cell>
          <cell r="B2037" t="str">
            <v>恒宇集团</v>
          </cell>
          <cell r="C2037">
            <v>0</v>
          </cell>
          <cell r="D2037">
            <v>0.09</v>
          </cell>
        </row>
        <row r="2038">
          <cell r="A2038" t="str">
            <v>02450</v>
          </cell>
          <cell r="B2038" t="str">
            <v>淮北绿金股份</v>
          </cell>
          <cell r="C2038">
            <v>2.41</v>
          </cell>
          <cell r="D2038">
            <v>3.4</v>
          </cell>
        </row>
        <row r="2039">
          <cell r="A2039" t="str">
            <v>02451</v>
          </cell>
          <cell r="B2039" t="str">
            <v>绿源集团控股</v>
          </cell>
          <cell r="C2039">
            <v>0</v>
          </cell>
          <cell r="D2039">
            <v>12.78</v>
          </cell>
        </row>
        <row r="2040">
          <cell r="A2040" t="str">
            <v>02455</v>
          </cell>
          <cell r="B2040" t="str">
            <v>润华服务</v>
          </cell>
          <cell r="C2040">
            <v>0</v>
          </cell>
          <cell r="D2040">
            <v>0.73</v>
          </cell>
        </row>
        <row r="2041">
          <cell r="A2041" t="str">
            <v>02457</v>
          </cell>
          <cell r="B2041" t="str">
            <v>步阳国际</v>
          </cell>
          <cell r="C2041">
            <v>0</v>
          </cell>
          <cell r="D2041">
            <v>0.28999999999999998</v>
          </cell>
        </row>
        <row r="2042">
          <cell r="A2042" t="str">
            <v>02458</v>
          </cell>
          <cell r="B2042" t="str">
            <v>望尘科技控股</v>
          </cell>
          <cell r="C2042">
            <v>1.94</v>
          </cell>
          <cell r="D2042">
            <v>6.29</v>
          </cell>
        </row>
        <row r="2043">
          <cell r="A2043" t="str">
            <v>02459</v>
          </cell>
          <cell r="B2043" t="str">
            <v>升能集团</v>
          </cell>
          <cell r="C2043">
            <v>-0.94</v>
          </cell>
          <cell r="D2043">
            <v>0.105</v>
          </cell>
        </row>
        <row r="2044">
          <cell r="A2044" t="str">
            <v>02477</v>
          </cell>
          <cell r="B2044" t="str">
            <v>经纬天地</v>
          </cell>
          <cell r="C2044">
            <v>-2.8</v>
          </cell>
          <cell r="D2044">
            <v>13.91</v>
          </cell>
        </row>
        <row r="2045">
          <cell r="A2045" t="str">
            <v>02479</v>
          </cell>
          <cell r="B2045" t="str">
            <v>天聚地合</v>
          </cell>
          <cell r="C2045">
            <v>0</v>
          </cell>
          <cell r="D2045">
            <v>65</v>
          </cell>
        </row>
        <row r="2046">
          <cell r="A2046" t="str">
            <v>02480</v>
          </cell>
          <cell r="B2046" t="str">
            <v>绿竹生物－Ｂ</v>
          </cell>
          <cell r="C2046">
            <v>0.09</v>
          </cell>
          <cell r="D2046">
            <v>23.06</v>
          </cell>
        </row>
        <row r="2047">
          <cell r="A2047" t="str">
            <v>02481</v>
          </cell>
          <cell r="B2047" t="str">
            <v>慧居科技</v>
          </cell>
          <cell r="C2047">
            <v>0</v>
          </cell>
          <cell r="D2047">
            <v>2.54</v>
          </cell>
        </row>
        <row r="2048">
          <cell r="A2048" t="str">
            <v>02482</v>
          </cell>
          <cell r="B2048" t="str">
            <v>维天运通</v>
          </cell>
          <cell r="C2048">
            <v>-5.48</v>
          </cell>
          <cell r="D2048">
            <v>0.69</v>
          </cell>
        </row>
        <row r="2049">
          <cell r="A2049" t="str">
            <v>02483</v>
          </cell>
          <cell r="B2049" t="str">
            <v>Ｋ　ＣＡＳＨ集团</v>
          </cell>
          <cell r="C2049">
            <v>0</v>
          </cell>
          <cell r="D2049">
            <v>1.7</v>
          </cell>
        </row>
        <row r="2050">
          <cell r="A2050" t="str">
            <v>02486</v>
          </cell>
          <cell r="B2050" t="str">
            <v>普乐师集团控股</v>
          </cell>
          <cell r="C2050">
            <v>0</v>
          </cell>
          <cell r="D2050">
            <v>7.36</v>
          </cell>
        </row>
        <row r="2051">
          <cell r="A2051" t="str">
            <v>02488</v>
          </cell>
          <cell r="B2051" t="str">
            <v>元征科技</v>
          </cell>
          <cell r="C2051">
            <v>1.43</v>
          </cell>
          <cell r="D2051">
            <v>8.5399999999999991</v>
          </cell>
        </row>
        <row r="2052">
          <cell r="A2052" t="str">
            <v>02489</v>
          </cell>
          <cell r="B2052" t="str">
            <v>集海资源</v>
          </cell>
          <cell r="C2052">
            <v>2.91</v>
          </cell>
          <cell r="D2052">
            <v>1.06</v>
          </cell>
        </row>
        <row r="2053">
          <cell r="A2053" t="str">
            <v>02490</v>
          </cell>
          <cell r="B2053" t="str">
            <v>乐舱物流</v>
          </cell>
          <cell r="C2053">
            <v>0.4</v>
          </cell>
          <cell r="D2053">
            <v>5.0199999999999996</v>
          </cell>
        </row>
        <row r="2054">
          <cell r="A2054" t="str">
            <v>02495</v>
          </cell>
          <cell r="B2054" t="str">
            <v>声通科技</v>
          </cell>
          <cell r="C2054">
            <v>2.99</v>
          </cell>
          <cell r="D2054">
            <v>56.85</v>
          </cell>
        </row>
        <row r="2055">
          <cell r="A2055" t="str">
            <v>02496</v>
          </cell>
          <cell r="B2055" t="str">
            <v>友芝友生物－Ｂ</v>
          </cell>
          <cell r="C2055">
            <v>0</v>
          </cell>
          <cell r="D2055">
            <v>7.09</v>
          </cell>
        </row>
        <row r="2056">
          <cell r="A2056" t="str">
            <v>02497</v>
          </cell>
          <cell r="B2056" t="str">
            <v>富景中国控股</v>
          </cell>
          <cell r="C2056">
            <v>11.36</v>
          </cell>
          <cell r="D2056">
            <v>0.49</v>
          </cell>
        </row>
        <row r="2057">
          <cell r="A2057" t="str">
            <v>02499</v>
          </cell>
          <cell r="B2057" t="str">
            <v>佛朗斯股份</v>
          </cell>
          <cell r="C2057">
            <v>0.33</v>
          </cell>
          <cell r="D2057">
            <v>6.02</v>
          </cell>
        </row>
        <row r="2058">
          <cell r="A2058" t="str">
            <v>02501</v>
          </cell>
          <cell r="B2058" t="str">
            <v>迈越科技</v>
          </cell>
          <cell r="C2058">
            <v>5.43</v>
          </cell>
          <cell r="D2058">
            <v>0.97</v>
          </cell>
        </row>
        <row r="2059">
          <cell r="A2059" t="str">
            <v>02502</v>
          </cell>
          <cell r="B2059" t="str">
            <v>金源氢化</v>
          </cell>
          <cell r="C2059">
            <v>-6.17</v>
          </cell>
          <cell r="D2059">
            <v>0.38</v>
          </cell>
        </row>
        <row r="2060">
          <cell r="A2060" t="str">
            <v>02503</v>
          </cell>
          <cell r="B2060" t="str">
            <v>中深建业</v>
          </cell>
          <cell r="C2060">
            <v>-3.45</v>
          </cell>
          <cell r="D2060">
            <v>0.56000000000000005</v>
          </cell>
        </row>
        <row r="2061">
          <cell r="A2061" t="str">
            <v>02505</v>
          </cell>
          <cell r="B2061" t="str">
            <v>ＥＤＡ集团控股</v>
          </cell>
          <cell r="C2061">
            <v>3.5</v>
          </cell>
          <cell r="D2061">
            <v>1.48</v>
          </cell>
        </row>
        <row r="2062">
          <cell r="A2062" t="str">
            <v>02508</v>
          </cell>
          <cell r="B2062" t="str">
            <v>圣贝拉</v>
          </cell>
          <cell r="C2062">
            <v>0.25</v>
          </cell>
          <cell r="D2062">
            <v>4.04</v>
          </cell>
        </row>
        <row r="2063">
          <cell r="A2063" t="str">
            <v>02509</v>
          </cell>
          <cell r="B2063" t="str">
            <v>荃信生物－Ｂ</v>
          </cell>
          <cell r="C2063">
            <v>1.95</v>
          </cell>
          <cell r="D2063">
            <v>18.79</v>
          </cell>
        </row>
        <row r="2064">
          <cell r="A2064" t="str">
            <v>02512</v>
          </cell>
          <cell r="B2064" t="str">
            <v>云工场</v>
          </cell>
          <cell r="C2064">
            <v>0</v>
          </cell>
          <cell r="D2064">
            <v>3.77</v>
          </cell>
        </row>
        <row r="2065">
          <cell r="A2065" t="str">
            <v>02515</v>
          </cell>
          <cell r="B2065" t="str">
            <v>天津建发</v>
          </cell>
          <cell r="C2065">
            <v>0</v>
          </cell>
          <cell r="D2065">
            <v>0.72</v>
          </cell>
        </row>
        <row r="2066">
          <cell r="A2066" t="str">
            <v>02516</v>
          </cell>
          <cell r="B2066" t="str">
            <v>泛远国际</v>
          </cell>
          <cell r="C2066">
            <v>1.32</v>
          </cell>
          <cell r="D2066">
            <v>0.77</v>
          </cell>
        </row>
        <row r="2067">
          <cell r="A2067" t="str">
            <v>02518</v>
          </cell>
          <cell r="B2067" t="str">
            <v>汽车之家－Ｓ</v>
          </cell>
          <cell r="C2067">
            <v>4.0199999999999996</v>
          </cell>
          <cell r="D2067">
            <v>47.06</v>
          </cell>
        </row>
        <row r="2068">
          <cell r="A2068" t="str">
            <v>02519</v>
          </cell>
          <cell r="B2068" t="str">
            <v>傲基股份</v>
          </cell>
          <cell r="C2068">
            <v>0.93</v>
          </cell>
          <cell r="D2068">
            <v>5.4</v>
          </cell>
        </row>
        <row r="2069">
          <cell r="A2069" t="str">
            <v>02520</v>
          </cell>
          <cell r="B2069" t="str">
            <v>山西安装</v>
          </cell>
          <cell r="C2069">
            <v>-4.17</v>
          </cell>
          <cell r="D2069">
            <v>2.2999999999999998</v>
          </cell>
        </row>
        <row r="2070">
          <cell r="A2070" t="str">
            <v>02521</v>
          </cell>
          <cell r="B2070" t="str">
            <v>升辉清洁</v>
          </cell>
          <cell r="C2070">
            <v>7.02</v>
          </cell>
          <cell r="D2070">
            <v>0.61</v>
          </cell>
        </row>
        <row r="2071">
          <cell r="A2071" t="str">
            <v>02525</v>
          </cell>
          <cell r="B2071" t="str">
            <v>禾赛－Ｗ</v>
          </cell>
          <cell r="C2071">
            <v>4.5999999999999996</v>
          </cell>
          <cell r="D2071">
            <v>175.1</v>
          </cell>
        </row>
        <row r="2072">
          <cell r="A2072" t="str">
            <v>02528</v>
          </cell>
          <cell r="B2072" t="str">
            <v>尚晋国际控股</v>
          </cell>
          <cell r="C2072">
            <v>0</v>
          </cell>
          <cell r="D2072">
            <v>0.33500000000000002</v>
          </cell>
        </row>
        <row r="2073">
          <cell r="A2073" t="str">
            <v>02529</v>
          </cell>
          <cell r="B2073" t="str">
            <v>泓盈城市服务</v>
          </cell>
          <cell r="C2073">
            <v>0</v>
          </cell>
          <cell r="D2073">
            <v>2.9</v>
          </cell>
        </row>
        <row r="2074">
          <cell r="A2074" t="str">
            <v>02530</v>
          </cell>
          <cell r="B2074" t="str">
            <v>纽曼思</v>
          </cell>
          <cell r="C2074">
            <v>7.14</v>
          </cell>
          <cell r="D2074">
            <v>0.6</v>
          </cell>
        </row>
        <row r="2075">
          <cell r="A2075" t="str">
            <v>02531</v>
          </cell>
          <cell r="B2075" t="str">
            <v>广联科技控股</v>
          </cell>
          <cell r="C2075">
            <v>-14.29</v>
          </cell>
          <cell r="D2075">
            <v>9.42</v>
          </cell>
        </row>
        <row r="2076">
          <cell r="A2076" t="str">
            <v>02535</v>
          </cell>
          <cell r="B2076" t="str">
            <v>泓基集团</v>
          </cell>
          <cell r="C2076">
            <v>-2.38</v>
          </cell>
          <cell r="D2076">
            <v>0.82</v>
          </cell>
        </row>
        <row r="2077">
          <cell r="A2077" t="str">
            <v>02536</v>
          </cell>
          <cell r="B2077" t="str">
            <v>百乐皇宫</v>
          </cell>
          <cell r="C2077">
            <v>-3.47</v>
          </cell>
          <cell r="D2077">
            <v>2.5</v>
          </cell>
        </row>
        <row r="2078">
          <cell r="A2078" t="str">
            <v>02539</v>
          </cell>
          <cell r="B2078" t="str">
            <v>乐摩科技</v>
          </cell>
          <cell r="C2078">
            <v>-8.3000000000000007</v>
          </cell>
          <cell r="D2078">
            <v>53.6</v>
          </cell>
        </row>
        <row r="2079">
          <cell r="A2079" t="str">
            <v>02540</v>
          </cell>
          <cell r="B2079" t="str">
            <v>乐思集团</v>
          </cell>
          <cell r="C2079">
            <v>0</v>
          </cell>
          <cell r="D2079">
            <v>1.35</v>
          </cell>
        </row>
        <row r="2080">
          <cell r="A2080" t="str">
            <v>02543</v>
          </cell>
          <cell r="B2080" t="str">
            <v>大行科工</v>
          </cell>
          <cell r="C2080">
            <v>-2.15</v>
          </cell>
          <cell r="D2080">
            <v>37.340000000000003</v>
          </cell>
        </row>
        <row r="2081">
          <cell r="A2081" t="str">
            <v>02545</v>
          </cell>
          <cell r="B2081" t="str">
            <v>中赣通信</v>
          </cell>
          <cell r="C2081">
            <v>3.45</v>
          </cell>
          <cell r="D2081">
            <v>0.45</v>
          </cell>
        </row>
        <row r="2082">
          <cell r="A2082" t="str">
            <v>02546</v>
          </cell>
          <cell r="B2082" t="str">
            <v>智汇矿业</v>
          </cell>
          <cell r="C2082">
            <v>90.69</v>
          </cell>
          <cell r="D2082">
            <v>8.6</v>
          </cell>
        </row>
        <row r="2083">
          <cell r="A2083" t="str">
            <v>02549</v>
          </cell>
          <cell r="B2083" t="str">
            <v>卡罗特</v>
          </cell>
          <cell r="C2083">
            <v>0.87</v>
          </cell>
          <cell r="D2083">
            <v>4.6399999999999997</v>
          </cell>
        </row>
        <row r="2084">
          <cell r="A2084" t="str">
            <v>02551</v>
          </cell>
          <cell r="B2084" t="str">
            <v>晶科电子股份</v>
          </cell>
          <cell r="C2084">
            <v>1.03</v>
          </cell>
          <cell r="D2084">
            <v>2.95</v>
          </cell>
        </row>
        <row r="2085">
          <cell r="A2085" t="str">
            <v>02552</v>
          </cell>
          <cell r="B2085" t="str">
            <v>华领医药－Ｂ</v>
          </cell>
          <cell r="C2085">
            <v>2.96</v>
          </cell>
          <cell r="D2085">
            <v>3.13</v>
          </cell>
        </row>
        <row r="2086">
          <cell r="A2086" t="str">
            <v>02558</v>
          </cell>
          <cell r="B2086" t="str">
            <v>晋商银行</v>
          </cell>
          <cell r="C2086">
            <v>0</v>
          </cell>
          <cell r="D2086">
            <v>1.41</v>
          </cell>
        </row>
        <row r="2087">
          <cell r="A2087" t="str">
            <v>02559</v>
          </cell>
          <cell r="B2087" t="str">
            <v>嘀嗒出行</v>
          </cell>
          <cell r="C2087">
            <v>1.26</v>
          </cell>
          <cell r="D2087">
            <v>2.41</v>
          </cell>
        </row>
        <row r="2088">
          <cell r="A2088" t="str">
            <v>02560</v>
          </cell>
          <cell r="B2088" t="str">
            <v>海螺材料科技</v>
          </cell>
          <cell r="C2088">
            <v>0.57999999999999996</v>
          </cell>
          <cell r="D2088">
            <v>1.72</v>
          </cell>
        </row>
        <row r="2089">
          <cell r="A2089" t="str">
            <v>02561</v>
          </cell>
          <cell r="B2089" t="str">
            <v>维昇药业－Ｂ</v>
          </cell>
          <cell r="C2089">
            <v>-2.31</v>
          </cell>
          <cell r="D2089">
            <v>35.5</v>
          </cell>
        </row>
        <row r="2090">
          <cell r="A2090" t="str">
            <v>02563</v>
          </cell>
          <cell r="B2090" t="str">
            <v>华昊中天医药－Ｂ</v>
          </cell>
          <cell r="C2090">
            <v>0.3</v>
          </cell>
          <cell r="D2090">
            <v>3.29</v>
          </cell>
        </row>
        <row r="2091">
          <cell r="A2091" t="str">
            <v>02565</v>
          </cell>
          <cell r="B2091" t="str">
            <v>派格生物医药－Ｂ</v>
          </cell>
          <cell r="C2091">
            <v>-1.1000000000000001</v>
          </cell>
          <cell r="D2091">
            <v>63</v>
          </cell>
        </row>
        <row r="2092">
          <cell r="A2092" t="str">
            <v>02566</v>
          </cell>
          <cell r="B2092" t="str">
            <v>九源基因</v>
          </cell>
          <cell r="C2092">
            <v>1.84</v>
          </cell>
          <cell r="D2092">
            <v>7.73</v>
          </cell>
        </row>
        <row r="2093">
          <cell r="A2093" t="str">
            <v>02567</v>
          </cell>
          <cell r="B2093" t="str">
            <v>七牛智能</v>
          </cell>
          <cell r="C2093">
            <v>2.74</v>
          </cell>
          <cell r="D2093">
            <v>0.75</v>
          </cell>
        </row>
        <row r="2094">
          <cell r="A2094" t="str">
            <v>02569</v>
          </cell>
          <cell r="B2094" t="str">
            <v>舒宝国际</v>
          </cell>
          <cell r="C2094">
            <v>0</v>
          </cell>
          <cell r="D2094">
            <v>0.96</v>
          </cell>
        </row>
        <row r="2095">
          <cell r="A2095" t="str">
            <v>02571</v>
          </cell>
          <cell r="B2095" t="str">
            <v>赛目科技</v>
          </cell>
          <cell r="C2095">
            <v>0</v>
          </cell>
          <cell r="D2095">
            <v>12.88</v>
          </cell>
        </row>
        <row r="2096">
          <cell r="A2096" t="str">
            <v>02573</v>
          </cell>
          <cell r="B2096" t="str">
            <v>新琪安</v>
          </cell>
          <cell r="C2096">
            <v>1.54</v>
          </cell>
          <cell r="D2096">
            <v>8.5500000000000007</v>
          </cell>
        </row>
        <row r="2097">
          <cell r="A2097" t="str">
            <v>02575</v>
          </cell>
          <cell r="B2097" t="str">
            <v>轩竹生物－Ｂ</v>
          </cell>
          <cell r="C2097">
            <v>1.06</v>
          </cell>
          <cell r="D2097">
            <v>71.25</v>
          </cell>
        </row>
        <row r="2098">
          <cell r="A2098" t="str">
            <v>02576</v>
          </cell>
          <cell r="B2098" t="str">
            <v>太美医疗科技</v>
          </cell>
          <cell r="C2098">
            <v>0</v>
          </cell>
          <cell r="D2098">
            <v>3.73</v>
          </cell>
        </row>
        <row r="2099">
          <cell r="A2099" t="str">
            <v>02583</v>
          </cell>
          <cell r="B2099" t="str">
            <v>西普尼</v>
          </cell>
          <cell r="C2099">
            <v>1.39</v>
          </cell>
          <cell r="D2099">
            <v>160.30000000000001</v>
          </cell>
        </row>
        <row r="2100">
          <cell r="A2100" t="str">
            <v>02585</v>
          </cell>
          <cell r="B2100" t="str">
            <v>梦金园</v>
          </cell>
          <cell r="C2100">
            <v>2.2999999999999998</v>
          </cell>
          <cell r="D2100">
            <v>13.8</v>
          </cell>
        </row>
        <row r="2101">
          <cell r="A2101" t="str">
            <v>02590</v>
          </cell>
          <cell r="B2101" t="str">
            <v>极智嘉－Ｗ</v>
          </cell>
          <cell r="C2101">
            <v>2.57</v>
          </cell>
          <cell r="D2101">
            <v>22.36</v>
          </cell>
        </row>
        <row r="2102">
          <cell r="A2102" t="str">
            <v>02592</v>
          </cell>
          <cell r="B2102" t="str">
            <v>拨康视云－Ｂ</v>
          </cell>
          <cell r="C2102">
            <v>-3.85</v>
          </cell>
          <cell r="D2102">
            <v>5.75</v>
          </cell>
        </row>
        <row r="2103">
          <cell r="A2103" t="str">
            <v>02593</v>
          </cell>
          <cell r="B2103" t="str">
            <v>草姬集团</v>
          </cell>
          <cell r="C2103">
            <v>0.84</v>
          </cell>
          <cell r="D2103">
            <v>1.2</v>
          </cell>
        </row>
        <row r="2104">
          <cell r="A2104" t="str">
            <v>02595</v>
          </cell>
          <cell r="B2104" t="str">
            <v>劲方医药－Ｂ</v>
          </cell>
          <cell r="C2104">
            <v>1.27</v>
          </cell>
          <cell r="D2104">
            <v>27.08</v>
          </cell>
        </row>
        <row r="2105">
          <cell r="A2105" t="str">
            <v>02596</v>
          </cell>
          <cell r="B2105" t="str">
            <v>宜宾银行</v>
          </cell>
          <cell r="C2105">
            <v>0</v>
          </cell>
          <cell r="D2105">
            <v>2.61</v>
          </cell>
        </row>
        <row r="2106">
          <cell r="A2106" t="str">
            <v>02597</v>
          </cell>
          <cell r="B2106" t="str">
            <v>讯众通信</v>
          </cell>
          <cell r="C2106">
            <v>2.14</v>
          </cell>
          <cell r="D2106">
            <v>14.3</v>
          </cell>
        </row>
        <row r="2107">
          <cell r="A2107" t="str">
            <v>02598</v>
          </cell>
          <cell r="B2107" t="str">
            <v>连连数字</v>
          </cell>
          <cell r="C2107">
            <v>4.03</v>
          </cell>
          <cell r="D2107">
            <v>6.45</v>
          </cell>
        </row>
        <row r="2108">
          <cell r="A2108" t="str">
            <v>02605</v>
          </cell>
          <cell r="B2108" t="str">
            <v>METALIGHT</v>
          </cell>
          <cell r="C2108">
            <v>-0.33</v>
          </cell>
          <cell r="D2108">
            <v>2.99</v>
          </cell>
        </row>
        <row r="2109">
          <cell r="A2109" t="str">
            <v>02608</v>
          </cell>
          <cell r="B2109" t="str">
            <v>阳光１００中国</v>
          </cell>
          <cell r="C2109">
            <v>10</v>
          </cell>
          <cell r="D2109">
            <v>1.0999999999999999E-2</v>
          </cell>
        </row>
        <row r="2110">
          <cell r="A2110" t="str">
            <v>02613</v>
          </cell>
          <cell r="B2110" t="str">
            <v>汇舸环保</v>
          </cell>
          <cell r="C2110">
            <v>-0.19</v>
          </cell>
          <cell r="D2110">
            <v>32.340000000000003</v>
          </cell>
        </row>
        <row r="2111">
          <cell r="A2111" t="str">
            <v>02615</v>
          </cell>
          <cell r="B2111" t="str">
            <v>百利天恒</v>
          </cell>
          <cell r="C2111" t="str">
            <v xml:space="preserve">--  </v>
          </cell>
          <cell r="D2111">
            <v>0</v>
          </cell>
        </row>
        <row r="2112">
          <cell r="A2112" t="str">
            <v>02619</v>
          </cell>
          <cell r="B2112" t="str">
            <v>香江电器</v>
          </cell>
          <cell r="C2112">
            <v>8.5399999999999991</v>
          </cell>
          <cell r="D2112">
            <v>2.16</v>
          </cell>
        </row>
        <row r="2113">
          <cell r="A2113" t="str">
            <v>02621</v>
          </cell>
          <cell r="B2113" t="str">
            <v>手回集团</v>
          </cell>
          <cell r="C2113">
            <v>0.28000000000000003</v>
          </cell>
          <cell r="D2113">
            <v>3.53</v>
          </cell>
        </row>
        <row r="2114">
          <cell r="A2114" t="str">
            <v>02623</v>
          </cell>
          <cell r="B2114" t="str">
            <v>爱德新能源</v>
          </cell>
          <cell r="C2114">
            <v>1.26</v>
          </cell>
          <cell r="D2114">
            <v>4.8099999999999996</v>
          </cell>
        </row>
        <row r="2115">
          <cell r="A2115" t="str">
            <v>02625</v>
          </cell>
          <cell r="B2115" t="str">
            <v>江苏宏信</v>
          </cell>
          <cell r="C2115">
            <v>5.25</v>
          </cell>
          <cell r="D2115">
            <v>4.21</v>
          </cell>
        </row>
        <row r="2116">
          <cell r="A2116" t="str">
            <v>02627</v>
          </cell>
          <cell r="B2116" t="str">
            <v>中慧生物－Ｂ</v>
          </cell>
          <cell r="C2116">
            <v>0.54</v>
          </cell>
          <cell r="D2116">
            <v>40.82</v>
          </cell>
        </row>
        <row r="2117">
          <cell r="A2117" t="str">
            <v>02630</v>
          </cell>
          <cell r="B2117" t="str">
            <v>旺山旺水－Ｂ</v>
          </cell>
          <cell r="C2117">
            <v>-1.1399999999999999</v>
          </cell>
          <cell r="D2117">
            <v>82.05</v>
          </cell>
        </row>
        <row r="2118">
          <cell r="A2118" t="str">
            <v>02633</v>
          </cell>
          <cell r="B2118" t="str">
            <v>雅各臣科研制药</v>
          </cell>
          <cell r="C2118">
            <v>-0.8</v>
          </cell>
          <cell r="D2118">
            <v>1.24</v>
          </cell>
        </row>
        <row r="2119">
          <cell r="A2119" t="str">
            <v>02637</v>
          </cell>
          <cell r="B2119" t="str">
            <v>海西新药</v>
          </cell>
          <cell r="C2119">
            <v>0.45</v>
          </cell>
          <cell r="D2119">
            <v>132.80000000000001</v>
          </cell>
        </row>
        <row r="2120">
          <cell r="A2120" t="str">
            <v>02638</v>
          </cell>
          <cell r="B2120" t="str">
            <v>港灯－ＳＳ</v>
          </cell>
          <cell r="C2120">
            <v>0.48</v>
          </cell>
          <cell r="D2120">
            <v>6.3</v>
          </cell>
        </row>
        <row r="2121">
          <cell r="A2121" t="str">
            <v>02650</v>
          </cell>
          <cell r="B2121" t="str">
            <v>挚达科技</v>
          </cell>
          <cell r="C2121">
            <v>-1.0900000000000001</v>
          </cell>
          <cell r="D2121">
            <v>199.6</v>
          </cell>
        </row>
        <row r="2122">
          <cell r="A2122" t="str">
            <v>02651</v>
          </cell>
          <cell r="B2122" t="str">
            <v>大众口腔</v>
          </cell>
          <cell r="C2122">
            <v>8.42</v>
          </cell>
          <cell r="D2122">
            <v>11.59</v>
          </cell>
        </row>
        <row r="2123">
          <cell r="A2123" t="str">
            <v>02652</v>
          </cell>
          <cell r="B2123" t="str">
            <v>长风药业</v>
          </cell>
          <cell r="C2123">
            <v>1.93</v>
          </cell>
          <cell r="D2123">
            <v>34.86</v>
          </cell>
        </row>
        <row r="2124">
          <cell r="A2124" t="str">
            <v>02655</v>
          </cell>
          <cell r="B2124" t="str">
            <v>果下科技</v>
          </cell>
          <cell r="C2124">
            <v>2.16</v>
          </cell>
          <cell r="D2124">
            <v>36.880000000000003</v>
          </cell>
        </row>
        <row r="2125">
          <cell r="A2125" t="str">
            <v>02656</v>
          </cell>
          <cell r="B2125" t="str">
            <v>健康１６０</v>
          </cell>
          <cell r="C2125">
            <v>0.57999999999999996</v>
          </cell>
          <cell r="D2125">
            <v>52.35</v>
          </cell>
        </row>
        <row r="2126">
          <cell r="A2126" t="str">
            <v>02658</v>
          </cell>
          <cell r="B2126" t="str">
            <v>天域半导体</v>
          </cell>
          <cell r="C2126">
            <v>1.49</v>
          </cell>
          <cell r="D2126">
            <v>47.8</v>
          </cell>
        </row>
        <row r="2127">
          <cell r="A2127" t="str">
            <v>02659</v>
          </cell>
          <cell r="B2127" t="str">
            <v>宝济药业－Ｂ</v>
          </cell>
          <cell r="C2127">
            <v>0.69</v>
          </cell>
          <cell r="D2127">
            <v>73</v>
          </cell>
        </row>
        <row r="2128">
          <cell r="A2128" t="str">
            <v>02660</v>
          </cell>
          <cell r="B2128" t="str">
            <v>禅游科技</v>
          </cell>
          <cell r="C2128">
            <v>1.18</v>
          </cell>
          <cell r="D2128">
            <v>2.58</v>
          </cell>
        </row>
        <row r="2129">
          <cell r="A2129" t="str">
            <v>02663</v>
          </cell>
          <cell r="B2129" t="str">
            <v>应力控股</v>
          </cell>
          <cell r="C2129">
            <v>0</v>
          </cell>
          <cell r="D2129">
            <v>0.28000000000000003</v>
          </cell>
        </row>
        <row r="2130">
          <cell r="A2130" t="str">
            <v>02665</v>
          </cell>
          <cell r="B2130" t="str">
            <v>图达通</v>
          </cell>
          <cell r="C2130">
            <v>-8.2200000000000006</v>
          </cell>
          <cell r="D2130">
            <v>14.41</v>
          </cell>
        </row>
        <row r="2131">
          <cell r="A2131" t="str">
            <v>02668</v>
          </cell>
          <cell r="B2131" t="str">
            <v>百德国际</v>
          </cell>
          <cell r="C2131">
            <v>-4.0999999999999996</v>
          </cell>
          <cell r="D2131">
            <v>0.11700000000000001</v>
          </cell>
        </row>
        <row r="2132">
          <cell r="A2132" t="str">
            <v>02670</v>
          </cell>
          <cell r="B2132" t="str">
            <v>云迹</v>
          </cell>
          <cell r="C2132">
            <v>-5.59</v>
          </cell>
          <cell r="D2132">
            <v>123.3</v>
          </cell>
        </row>
        <row r="2133">
          <cell r="A2133" t="str">
            <v>02676</v>
          </cell>
          <cell r="B2133" t="str">
            <v>纳芯微</v>
          </cell>
          <cell r="C2133">
            <v>-2.48</v>
          </cell>
          <cell r="D2133">
            <v>110.2</v>
          </cell>
        </row>
        <row r="2134">
          <cell r="A2134" t="str">
            <v>02680</v>
          </cell>
          <cell r="B2134" t="str">
            <v>创陞控股</v>
          </cell>
          <cell r="C2134">
            <v>-3.38</v>
          </cell>
          <cell r="D2134">
            <v>10</v>
          </cell>
        </row>
        <row r="2135">
          <cell r="A2135" t="str">
            <v>02682</v>
          </cell>
          <cell r="B2135" t="str">
            <v>润利海事</v>
          </cell>
          <cell r="C2135">
            <v>0</v>
          </cell>
          <cell r="D2135">
            <v>0.158</v>
          </cell>
        </row>
        <row r="2136">
          <cell r="A2136" t="str">
            <v>02683</v>
          </cell>
          <cell r="B2136" t="str">
            <v>华新手袋国际控股</v>
          </cell>
          <cell r="C2136">
            <v>-2.56</v>
          </cell>
          <cell r="D2136">
            <v>1.1399999999999999</v>
          </cell>
        </row>
        <row r="2137">
          <cell r="A2137" t="str">
            <v>02685</v>
          </cell>
          <cell r="B2137" t="str">
            <v>量化派</v>
          </cell>
          <cell r="C2137">
            <v>0</v>
          </cell>
          <cell r="D2137">
            <v>25.16</v>
          </cell>
        </row>
        <row r="2138">
          <cell r="A2138" t="str">
            <v>02687</v>
          </cell>
          <cell r="B2138" t="str">
            <v>卓越睿新</v>
          </cell>
          <cell r="C2138">
            <v>1.38</v>
          </cell>
          <cell r="D2138">
            <v>169.3</v>
          </cell>
        </row>
        <row r="2139">
          <cell r="A2139" t="str">
            <v>02693</v>
          </cell>
          <cell r="B2139" t="str">
            <v>金岩高岭新材</v>
          </cell>
          <cell r="C2139">
            <v>0.75</v>
          </cell>
          <cell r="D2139">
            <v>5.4</v>
          </cell>
        </row>
        <row r="2140">
          <cell r="A2140" t="str">
            <v>02696</v>
          </cell>
          <cell r="B2140" t="str">
            <v>复宏汉霖</v>
          </cell>
          <cell r="C2140">
            <v>3.3</v>
          </cell>
          <cell r="D2140">
            <v>62.55</v>
          </cell>
        </row>
        <row r="2141">
          <cell r="A2141" t="str">
            <v>02698</v>
          </cell>
          <cell r="B2141" t="str">
            <v>乐舒适</v>
          </cell>
          <cell r="C2141">
            <v>-2.3199999999999998</v>
          </cell>
          <cell r="D2141">
            <v>32.04</v>
          </cell>
        </row>
        <row r="2142">
          <cell r="A2142" t="str">
            <v>02699</v>
          </cell>
          <cell r="B2142" t="str">
            <v>新明中国</v>
          </cell>
          <cell r="C2142">
            <v>-0.84</v>
          </cell>
          <cell r="D2142">
            <v>0.23599999999999999</v>
          </cell>
        </row>
        <row r="2143">
          <cell r="A2143" t="str">
            <v>02700</v>
          </cell>
          <cell r="B2143" t="str">
            <v>格林国际控股</v>
          </cell>
          <cell r="C2143">
            <v>0</v>
          </cell>
          <cell r="D2143">
            <v>0.56000000000000005</v>
          </cell>
        </row>
        <row r="2144">
          <cell r="A2144" t="str">
            <v>02708</v>
          </cell>
          <cell r="B2144" t="str">
            <v>艾伯科技</v>
          </cell>
          <cell r="C2144" t="str">
            <v xml:space="preserve">--  </v>
          </cell>
          <cell r="D2144">
            <v>0</v>
          </cell>
        </row>
        <row r="2145">
          <cell r="A2145" t="str">
            <v>02718</v>
          </cell>
          <cell r="B2145" t="str">
            <v>明略科技－Ｗ</v>
          </cell>
          <cell r="C2145">
            <v>1.61</v>
          </cell>
          <cell r="D2145">
            <v>195.1</v>
          </cell>
        </row>
        <row r="2146">
          <cell r="A2146" t="str">
            <v>02722</v>
          </cell>
          <cell r="B2146" t="str">
            <v>重庆机电</v>
          </cell>
          <cell r="C2146">
            <v>2.14</v>
          </cell>
          <cell r="D2146">
            <v>1.91</v>
          </cell>
        </row>
        <row r="2147">
          <cell r="A2147" t="str">
            <v>02728</v>
          </cell>
          <cell r="B2147" t="str">
            <v>金泰能源控股</v>
          </cell>
          <cell r="C2147">
            <v>4.3499999999999996</v>
          </cell>
          <cell r="D2147">
            <v>2.4E-2</v>
          </cell>
        </row>
        <row r="2148">
          <cell r="A2148" t="str">
            <v>02738</v>
          </cell>
          <cell r="B2148" t="str">
            <v>华津国际控股</v>
          </cell>
          <cell r="C2148">
            <v>0</v>
          </cell>
          <cell r="D2148">
            <v>0.27</v>
          </cell>
        </row>
        <row r="2149">
          <cell r="A2149" t="str">
            <v>02779</v>
          </cell>
          <cell r="B2149" t="str">
            <v>中国新华教育</v>
          </cell>
          <cell r="C2149">
            <v>1.82</v>
          </cell>
          <cell r="D2149">
            <v>0.56000000000000005</v>
          </cell>
        </row>
        <row r="2150">
          <cell r="A2150" t="str">
            <v>02788</v>
          </cell>
          <cell r="B2150" t="str">
            <v>创新实业</v>
          </cell>
          <cell r="C2150">
            <v>5.13</v>
          </cell>
          <cell r="D2150">
            <v>19.25</v>
          </cell>
        </row>
        <row r="2151">
          <cell r="A2151" t="str">
            <v>02789</v>
          </cell>
          <cell r="B2151" t="str">
            <v>远大中国</v>
          </cell>
          <cell r="C2151">
            <v>2.42</v>
          </cell>
          <cell r="D2151">
            <v>0.16900000000000001</v>
          </cell>
        </row>
        <row r="2152">
          <cell r="A2152" t="str">
            <v>02863</v>
          </cell>
          <cell r="B2152" t="str">
            <v>高丰集团控股</v>
          </cell>
          <cell r="C2152">
            <v>0</v>
          </cell>
          <cell r="D2152">
            <v>0.36</v>
          </cell>
        </row>
        <row r="2153">
          <cell r="A2153" t="str">
            <v>02878</v>
          </cell>
          <cell r="B2153" t="str">
            <v>晶门半导体</v>
          </cell>
          <cell r="C2153">
            <v>-1.18</v>
          </cell>
          <cell r="D2153">
            <v>0.42</v>
          </cell>
        </row>
        <row r="2154">
          <cell r="A2154" t="str">
            <v>02881</v>
          </cell>
          <cell r="B2154" t="str">
            <v>武汉有机</v>
          </cell>
          <cell r="C2154">
            <v>0</v>
          </cell>
          <cell r="D2154">
            <v>5.33</v>
          </cell>
        </row>
        <row r="2155">
          <cell r="A2155" t="str">
            <v>02885</v>
          </cell>
          <cell r="B2155" t="str">
            <v>彼岸控股</v>
          </cell>
          <cell r="C2155">
            <v>3.61</v>
          </cell>
          <cell r="D2155">
            <v>0.86</v>
          </cell>
        </row>
        <row r="2156">
          <cell r="A2156" t="str">
            <v>02886</v>
          </cell>
          <cell r="B2156" t="str">
            <v>滨海投资</v>
          </cell>
          <cell r="C2156">
            <v>-1.79</v>
          </cell>
          <cell r="D2156">
            <v>1.1000000000000001</v>
          </cell>
        </row>
        <row r="2157">
          <cell r="A2157" t="str">
            <v>02889</v>
          </cell>
          <cell r="B2157" t="str">
            <v>博泰车联</v>
          </cell>
          <cell r="C2157">
            <v>-2.92</v>
          </cell>
          <cell r="D2157">
            <v>186</v>
          </cell>
        </row>
        <row r="2158">
          <cell r="A2158" t="str">
            <v>02892</v>
          </cell>
          <cell r="B2158" t="str">
            <v>万城控股</v>
          </cell>
          <cell r="C2158">
            <v>-1.47</v>
          </cell>
          <cell r="D2158">
            <v>0.33500000000000002</v>
          </cell>
        </row>
        <row r="2159">
          <cell r="A2159" t="str">
            <v>02898</v>
          </cell>
          <cell r="B2159" t="str">
            <v>盛禾生物－Ｂ</v>
          </cell>
          <cell r="C2159">
            <v>-1.47</v>
          </cell>
          <cell r="D2159">
            <v>6.7</v>
          </cell>
        </row>
        <row r="2160">
          <cell r="A2160" t="str">
            <v>02906</v>
          </cell>
          <cell r="B2160" t="str">
            <v>京玖康疗－旧</v>
          </cell>
          <cell r="C2160" t="str">
            <v xml:space="preserve">--  </v>
          </cell>
          <cell r="D2160">
            <v>0</v>
          </cell>
        </row>
        <row r="2161">
          <cell r="A2161" t="str">
            <v>02943</v>
          </cell>
          <cell r="B2161" t="str">
            <v>禹洲集团（旧）</v>
          </cell>
          <cell r="C2161" t="str">
            <v xml:space="preserve">--  </v>
          </cell>
          <cell r="D2161">
            <v>0</v>
          </cell>
        </row>
        <row r="2162">
          <cell r="A2162" t="str">
            <v>02945</v>
          </cell>
          <cell r="B2162" t="str">
            <v>晋景新能（旧）</v>
          </cell>
          <cell r="C2162" t="str">
            <v xml:space="preserve">--  </v>
          </cell>
          <cell r="D2162">
            <v>0</v>
          </cell>
        </row>
        <row r="2163">
          <cell r="A2163" t="str">
            <v>02946</v>
          </cell>
          <cell r="B2163" t="str">
            <v>小鱼盈通（旧）</v>
          </cell>
          <cell r="C2163" t="str">
            <v xml:space="preserve">--  </v>
          </cell>
          <cell r="D2163">
            <v>0</v>
          </cell>
        </row>
        <row r="2164">
          <cell r="A2164" t="str">
            <v>02948</v>
          </cell>
          <cell r="B2164" t="str">
            <v>ALCO HOLD-OLD</v>
          </cell>
          <cell r="C2164" t="str">
            <v xml:space="preserve">--  </v>
          </cell>
          <cell r="D2164">
            <v>0</v>
          </cell>
        </row>
        <row r="2165">
          <cell r="A2165" t="str">
            <v>02950</v>
          </cell>
          <cell r="B2165" t="str">
            <v>创业集团控股－旧</v>
          </cell>
          <cell r="C2165" t="str">
            <v xml:space="preserve">--  </v>
          </cell>
          <cell r="D2165">
            <v>0</v>
          </cell>
        </row>
        <row r="2166">
          <cell r="A2166" t="str">
            <v>02951</v>
          </cell>
          <cell r="B2166" t="str">
            <v>通达集团（旧）</v>
          </cell>
          <cell r="C2166" t="str">
            <v xml:space="preserve">--  </v>
          </cell>
          <cell r="D2166">
            <v>0</v>
          </cell>
        </row>
        <row r="2167">
          <cell r="A2167" t="str">
            <v>02952</v>
          </cell>
          <cell r="B2167" t="str">
            <v>ALCO HOLD RTS</v>
          </cell>
          <cell r="C2167" t="str">
            <v xml:space="preserve">--  </v>
          </cell>
          <cell r="D2167">
            <v>0</v>
          </cell>
        </row>
        <row r="2168">
          <cell r="A2168" t="str">
            <v>02953</v>
          </cell>
          <cell r="B2168" t="str">
            <v>永泰生物－Ｂ股权</v>
          </cell>
          <cell r="C2168" t="str">
            <v xml:space="preserve">--  </v>
          </cell>
          <cell r="D2168">
            <v>0</v>
          </cell>
        </row>
        <row r="2169">
          <cell r="A2169" t="str">
            <v>02954</v>
          </cell>
          <cell r="B2169" t="str">
            <v>阿尔法企业－二千</v>
          </cell>
          <cell r="C2169" t="str">
            <v xml:space="preserve">--  </v>
          </cell>
          <cell r="D2169">
            <v>0</v>
          </cell>
        </row>
        <row r="2170">
          <cell r="A2170" t="str">
            <v>02955</v>
          </cell>
          <cell r="B2170" t="str">
            <v>星谦发展（旧）</v>
          </cell>
          <cell r="C2170" t="str">
            <v xml:space="preserve">--  </v>
          </cell>
          <cell r="D2170">
            <v>0</v>
          </cell>
        </row>
        <row r="2171">
          <cell r="A2171" t="str">
            <v>02956</v>
          </cell>
          <cell r="B2171" t="str">
            <v>PERFECTECH RTS</v>
          </cell>
          <cell r="C2171" t="str">
            <v xml:space="preserve">--  </v>
          </cell>
          <cell r="D2171">
            <v>0</v>
          </cell>
        </row>
        <row r="2172">
          <cell r="A2172" t="str">
            <v>02957</v>
          </cell>
          <cell r="B2172" t="str">
            <v>基石控股（旧）</v>
          </cell>
          <cell r="C2172" t="str">
            <v xml:space="preserve">--  </v>
          </cell>
          <cell r="D2172">
            <v>0</v>
          </cell>
        </row>
        <row r="2173">
          <cell r="A2173" t="str">
            <v>02958</v>
          </cell>
          <cell r="B2173" t="str">
            <v>中国新经济股权</v>
          </cell>
          <cell r="C2173" t="str">
            <v xml:space="preserve">--  </v>
          </cell>
          <cell r="D2173">
            <v>0</v>
          </cell>
        </row>
        <row r="2174">
          <cell r="A2174" t="str">
            <v>02959</v>
          </cell>
          <cell r="B2174" t="str">
            <v>盈汇企业控股－旧</v>
          </cell>
          <cell r="C2174" t="str">
            <v xml:space="preserve">--  </v>
          </cell>
          <cell r="D2174">
            <v>0</v>
          </cell>
        </row>
        <row r="2175">
          <cell r="A2175" t="str">
            <v>02960</v>
          </cell>
          <cell r="B2175" t="str">
            <v>中能控股（旧）</v>
          </cell>
          <cell r="C2175" t="str">
            <v xml:space="preserve">--  </v>
          </cell>
          <cell r="D2175">
            <v>0</v>
          </cell>
        </row>
        <row r="2176">
          <cell r="A2176" t="str">
            <v>02961</v>
          </cell>
          <cell r="B2176" t="str">
            <v>中国文旅农业－旧</v>
          </cell>
          <cell r="C2176" t="str">
            <v xml:space="preserve">--  </v>
          </cell>
          <cell r="D2176">
            <v>0</v>
          </cell>
        </row>
        <row r="2177">
          <cell r="A2177" t="str">
            <v>02963</v>
          </cell>
          <cell r="B2177" t="str">
            <v>首佳科技（旧）</v>
          </cell>
          <cell r="C2177" t="str">
            <v xml:space="preserve">--  </v>
          </cell>
          <cell r="D2177">
            <v>0</v>
          </cell>
        </row>
        <row r="2178">
          <cell r="A2178" t="str">
            <v>02964</v>
          </cell>
          <cell r="B2178" t="str">
            <v>多想云股权</v>
          </cell>
          <cell r="C2178" t="str">
            <v xml:space="preserve">--  </v>
          </cell>
          <cell r="D2178">
            <v>0</v>
          </cell>
        </row>
        <row r="2179">
          <cell r="A2179" t="str">
            <v>02965</v>
          </cell>
          <cell r="B2179" t="str">
            <v>国富量子（八千）</v>
          </cell>
          <cell r="C2179" t="str">
            <v xml:space="preserve">--  </v>
          </cell>
          <cell r="D2179">
            <v>0</v>
          </cell>
        </row>
        <row r="2180">
          <cell r="A2180" t="str">
            <v>02966</v>
          </cell>
          <cell r="B2180" t="str">
            <v>德林国际（二千）</v>
          </cell>
          <cell r="C2180" t="str">
            <v xml:space="preserve">--  </v>
          </cell>
          <cell r="D2180">
            <v>0</v>
          </cell>
        </row>
        <row r="2181">
          <cell r="A2181" t="str">
            <v>02968</v>
          </cell>
          <cell r="B2181" t="str">
            <v>中国绿地博大－旧</v>
          </cell>
          <cell r="C2181" t="str">
            <v xml:space="preserve">--  </v>
          </cell>
          <cell r="D2181">
            <v>0</v>
          </cell>
        </row>
        <row r="2182">
          <cell r="A2182" t="str">
            <v>02969</v>
          </cell>
          <cell r="B2182" t="str">
            <v>中国织材控股－旧</v>
          </cell>
          <cell r="C2182" t="str">
            <v xml:space="preserve">--  </v>
          </cell>
          <cell r="D2182">
            <v>0</v>
          </cell>
        </row>
        <row r="2183">
          <cell r="A2183" t="str">
            <v>02970</v>
          </cell>
          <cell r="B2183" t="str">
            <v>信能低碳股权</v>
          </cell>
          <cell r="C2183" t="str">
            <v xml:space="preserve">--  </v>
          </cell>
          <cell r="D2183">
            <v>0</v>
          </cell>
        </row>
        <row r="2184">
          <cell r="A2184" t="str">
            <v>02971</v>
          </cell>
          <cell r="B2184" t="str">
            <v>中能控股股权</v>
          </cell>
          <cell r="C2184" t="str">
            <v xml:space="preserve">--  </v>
          </cell>
          <cell r="D2184">
            <v>0</v>
          </cell>
        </row>
        <row r="2185">
          <cell r="A2185" t="str">
            <v>02972</v>
          </cell>
          <cell r="B2185" t="str">
            <v>康特隆（旧）</v>
          </cell>
          <cell r="C2185">
            <v>0</v>
          </cell>
          <cell r="D2185">
            <v>0.7</v>
          </cell>
        </row>
        <row r="2186">
          <cell r="A2186" t="str">
            <v>02974</v>
          </cell>
          <cell r="B2186" t="str">
            <v>粤港湾控股－八千</v>
          </cell>
          <cell r="C2186" t="str">
            <v xml:space="preserve">--  </v>
          </cell>
          <cell r="D2186">
            <v>0</v>
          </cell>
        </row>
        <row r="2187">
          <cell r="A2187" t="str">
            <v>02975</v>
          </cell>
          <cell r="B2187" t="str">
            <v>火岩控股股权</v>
          </cell>
          <cell r="C2187" t="str">
            <v xml:space="preserve">--  </v>
          </cell>
          <cell r="D2187">
            <v>0</v>
          </cell>
        </row>
        <row r="2188">
          <cell r="A2188" t="str">
            <v>02977</v>
          </cell>
          <cell r="B2188" t="str">
            <v>鳄鱼恤股权</v>
          </cell>
          <cell r="C2188" t="str">
            <v xml:space="preserve">--  </v>
          </cell>
          <cell r="D2188">
            <v>0</v>
          </cell>
        </row>
        <row r="2189">
          <cell r="A2189" t="str">
            <v>02980</v>
          </cell>
          <cell r="B2189" t="str">
            <v>中国汽车内饰股权</v>
          </cell>
          <cell r="C2189" t="str">
            <v xml:space="preserve">--  </v>
          </cell>
          <cell r="D2189">
            <v>0</v>
          </cell>
        </row>
        <row r="2190">
          <cell r="A2190" t="str">
            <v>02983</v>
          </cell>
          <cell r="B2190" t="str">
            <v>中加国信股权</v>
          </cell>
          <cell r="C2190" t="str">
            <v xml:space="preserve">--  </v>
          </cell>
          <cell r="D2190">
            <v>0</v>
          </cell>
        </row>
        <row r="2191">
          <cell r="A2191" t="str">
            <v>02985</v>
          </cell>
          <cell r="B2191" t="str">
            <v>佰达国际控股－旧</v>
          </cell>
          <cell r="C2191">
            <v>0</v>
          </cell>
          <cell r="D2191">
            <v>0.81</v>
          </cell>
        </row>
        <row r="2192">
          <cell r="A2192" t="str">
            <v>02988</v>
          </cell>
          <cell r="B2192" t="str">
            <v>九方智投（五百）</v>
          </cell>
          <cell r="C2192">
            <v>0</v>
          </cell>
          <cell r="D2192">
            <v>52.7</v>
          </cell>
        </row>
        <row r="2193">
          <cell r="A2193" t="str">
            <v>02989</v>
          </cell>
          <cell r="B2193" t="str">
            <v>佰金生命－三万二</v>
          </cell>
          <cell r="C2193">
            <v>0</v>
          </cell>
          <cell r="D2193">
            <v>0.51</v>
          </cell>
        </row>
        <row r="2194">
          <cell r="A2194" t="str">
            <v>02991</v>
          </cell>
          <cell r="B2194" t="str">
            <v>CMON</v>
          </cell>
          <cell r="C2194">
            <v>-7.14</v>
          </cell>
          <cell r="D2194">
            <v>1.04</v>
          </cell>
        </row>
        <row r="2195">
          <cell r="A2195" t="str">
            <v>03300</v>
          </cell>
          <cell r="B2195" t="str">
            <v>中国玻璃</v>
          </cell>
          <cell r="C2195">
            <v>3.51</v>
          </cell>
          <cell r="D2195">
            <v>0.59</v>
          </cell>
        </row>
        <row r="2196">
          <cell r="A2196" t="str">
            <v>03302</v>
          </cell>
          <cell r="B2196" t="str">
            <v>精技集团</v>
          </cell>
          <cell r="C2196">
            <v>3.85</v>
          </cell>
          <cell r="D2196">
            <v>0.40500000000000003</v>
          </cell>
        </row>
        <row r="2197">
          <cell r="A2197" t="str">
            <v>03303</v>
          </cell>
          <cell r="B2197" t="str">
            <v>巨涛海洋石油服务</v>
          </cell>
          <cell r="C2197">
            <v>-1.79</v>
          </cell>
          <cell r="D2197">
            <v>0.55000000000000004</v>
          </cell>
        </row>
        <row r="2198">
          <cell r="A2198" t="str">
            <v>03313</v>
          </cell>
          <cell r="B2198" t="str">
            <v>雅高控股</v>
          </cell>
          <cell r="C2198">
            <v>0</v>
          </cell>
          <cell r="D2198">
            <v>0.14699999999999999</v>
          </cell>
        </row>
        <row r="2199">
          <cell r="A2199" t="str">
            <v>03315</v>
          </cell>
          <cell r="B2199" t="str">
            <v>金邦达宝嘉</v>
          </cell>
          <cell r="C2199">
            <v>0</v>
          </cell>
          <cell r="D2199">
            <v>0.84</v>
          </cell>
        </row>
        <row r="2200">
          <cell r="A2200" t="str">
            <v>03316</v>
          </cell>
          <cell r="B2200" t="str">
            <v>滨江服务</v>
          </cell>
          <cell r="C2200">
            <v>-0.5</v>
          </cell>
          <cell r="D2200">
            <v>24.08</v>
          </cell>
        </row>
        <row r="2201">
          <cell r="A2201" t="str">
            <v>03318</v>
          </cell>
          <cell r="B2201" t="str">
            <v>中国波顿</v>
          </cell>
          <cell r="C2201">
            <v>-3.17</v>
          </cell>
          <cell r="D2201">
            <v>1.83</v>
          </cell>
        </row>
        <row r="2202">
          <cell r="A2202" t="str">
            <v>03321</v>
          </cell>
          <cell r="B2202" t="str">
            <v>伟鸿集团控股</v>
          </cell>
          <cell r="C2202">
            <v>0</v>
          </cell>
          <cell r="D2202">
            <v>4.5999999999999999E-2</v>
          </cell>
        </row>
        <row r="2203">
          <cell r="A2203" t="str">
            <v>03322</v>
          </cell>
          <cell r="B2203" t="str">
            <v>永嘉集团</v>
          </cell>
          <cell r="C2203">
            <v>0</v>
          </cell>
          <cell r="D2203">
            <v>0.23899999999999999</v>
          </cell>
        </row>
        <row r="2204">
          <cell r="A2204" t="str">
            <v>03326</v>
          </cell>
          <cell r="B2204" t="str">
            <v>保发集团</v>
          </cell>
          <cell r="C2204" t="str">
            <v xml:space="preserve">--  </v>
          </cell>
          <cell r="D2204">
            <v>0</v>
          </cell>
        </row>
        <row r="2205">
          <cell r="A2205" t="str">
            <v>03330</v>
          </cell>
          <cell r="B2205" t="str">
            <v>灵宝黄金</v>
          </cell>
          <cell r="C2205">
            <v>-0.78</v>
          </cell>
          <cell r="D2205">
            <v>17.73</v>
          </cell>
        </row>
        <row r="2206">
          <cell r="A2206" t="str">
            <v>03332</v>
          </cell>
          <cell r="B2206" t="str">
            <v>中生联合</v>
          </cell>
          <cell r="C2206">
            <v>0</v>
          </cell>
          <cell r="D2206">
            <v>0.36</v>
          </cell>
        </row>
        <row r="2207">
          <cell r="A2207" t="str">
            <v>03336</v>
          </cell>
          <cell r="B2207" t="str">
            <v>巨腾国际</v>
          </cell>
          <cell r="C2207">
            <v>1.1100000000000001</v>
          </cell>
          <cell r="D2207">
            <v>1.82</v>
          </cell>
        </row>
        <row r="2208">
          <cell r="A2208" t="str">
            <v>03337</v>
          </cell>
          <cell r="B2208" t="str">
            <v>安东油田服务</v>
          </cell>
          <cell r="C2208">
            <v>-5.95</v>
          </cell>
          <cell r="D2208">
            <v>0.79</v>
          </cell>
        </row>
        <row r="2209">
          <cell r="A2209" t="str">
            <v>03348</v>
          </cell>
          <cell r="B2209" t="str">
            <v>中国鹏飞集团</v>
          </cell>
          <cell r="C2209">
            <v>0</v>
          </cell>
          <cell r="D2209">
            <v>1.31</v>
          </cell>
        </row>
        <row r="2210">
          <cell r="A2210" t="str">
            <v>03363</v>
          </cell>
          <cell r="B2210" t="str">
            <v>正业国际</v>
          </cell>
          <cell r="C2210">
            <v>0</v>
          </cell>
          <cell r="D2210">
            <v>0.36</v>
          </cell>
        </row>
        <row r="2211">
          <cell r="A2211" t="str">
            <v>03366</v>
          </cell>
          <cell r="B2211" t="str">
            <v>华侨城（亚洲）</v>
          </cell>
          <cell r="C2211">
            <v>7.41</v>
          </cell>
          <cell r="D2211">
            <v>0.28999999999999998</v>
          </cell>
        </row>
        <row r="2212">
          <cell r="A2212" t="str">
            <v>03390</v>
          </cell>
          <cell r="B2212" t="str">
            <v>满贯集团</v>
          </cell>
          <cell r="C2212">
            <v>2</v>
          </cell>
          <cell r="D2212">
            <v>0.255</v>
          </cell>
        </row>
        <row r="2213">
          <cell r="A2213" t="str">
            <v>03395</v>
          </cell>
          <cell r="B2213" t="str">
            <v>吉星新能源</v>
          </cell>
          <cell r="C2213">
            <v>3.92</v>
          </cell>
          <cell r="D2213">
            <v>0.26500000000000001</v>
          </cell>
        </row>
        <row r="2214">
          <cell r="A2214" t="str">
            <v>03398</v>
          </cell>
          <cell r="B2214" t="str">
            <v>华鼎控股</v>
          </cell>
          <cell r="C2214">
            <v>0</v>
          </cell>
          <cell r="D2214">
            <v>6.5000000000000002E-2</v>
          </cell>
        </row>
        <row r="2215">
          <cell r="A2215" t="str">
            <v>03399</v>
          </cell>
          <cell r="B2215" t="str">
            <v>粤运交通</v>
          </cell>
          <cell r="C2215">
            <v>1.26</v>
          </cell>
          <cell r="D2215">
            <v>1.61</v>
          </cell>
        </row>
        <row r="2216">
          <cell r="A2216" t="str">
            <v>03600</v>
          </cell>
          <cell r="B2216" t="str">
            <v>现代牙科</v>
          </cell>
          <cell r="C2216">
            <v>0.18</v>
          </cell>
          <cell r="D2216">
            <v>5.46</v>
          </cell>
        </row>
        <row r="2217">
          <cell r="A2217" t="str">
            <v>03601</v>
          </cell>
          <cell r="B2217" t="str">
            <v>鲁大师</v>
          </cell>
          <cell r="C2217">
            <v>-2.2200000000000002</v>
          </cell>
          <cell r="D2217">
            <v>0.88</v>
          </cell>
        </row>
        <row r="2218">
          <cell r="A2218" t="str">
            <v>03603</v>
          </cell>
          <cell r="B2218" t="str">
            <v>信基沙溪</v>
          </cell>
          <cell r="C2218">
            <v>-1.82</v>
          </cell>
          <cell r="D2218">
            <v>5.3999999999999999E-2</v>
          </cell>
        </row>
        <row r="2219">
          <cell r="A2219" t="str">
            <v>03616</v>
          </cell>
          <cell r="B2219" t="str">
            <v>恒达集团控股</v>
          </cell>
          <cell r="C2219">
            <v>1.43</v>
          </cell>
          <cell r="D2219">
            <v>0.35499999999999998</v>
          </cell>
        </row>
        <row r="2220">
          <cell r="A2220" t="str">
            <v>03623</v>
          </cell>
          <cell r="B2220" t="str">
            <v>中国金融发展</v>
          </cell>
          <cell r="C2220">
            <v>0.93</v>
          </cell>
          <cell r="D2220">
            <v>1.08</v>
          </cell>
        </row>
        <row r="2221">
          <cell r="A2221" t="str">
            <v>03626</v>
          </cell>
          <cell r="B2221" t="str">
            <v>HSSP INTL</v>
          </cell>
          <cell r="C2221">
            <v>7.09</v>
          </cell>
          <cell r="D2221">
            <v>3.02</v>
          </cell>
        </row>
        <row r="2222">
          <cell r="A2222" t="str">
            <v>03628</v>
          </cell>
          <cell r="B2222" t="str">
            <v>仁恒实业控股</v>
          </cell>
          <cell r="C2222">
            <v>-5</v>
          </cell>
          <cell r="D2222">
            <v>0.19</v>
          </cell>
        </row>
        <row r="2223">
          <cell r="A2223" t="str">
            <v>03638</v>
          </cell>
          <cell r="B2223" t="str">
            <v>亨利加集团</v>
          </cell>
          <cell r="C2223">
            <v>0.65</v>
          </cell>
          <cell r="D2223">
            <v>13.95</v>
          </cell>
        </row>
        <row r="2224">
          <cell r="A2224" t="str">
            <v>03639</v>
          </cell>
          <cell r="B2224" t="str">
            <v>亿达中国</v>
          </cell>
          <cell r="C2224">
            <v>-10.34</v>
          </cell>
          <cell r="D2224">
            <v>5.1999999999999998E-2</v>
          </cell>
        </row>
        <row r="2225">
          <cell r="A2225" t="str">
            <v>03658</v>
          </cell>
          <cell r="B2225" t="str">
            <v>新希望服务</v>
          </cell>
          <cell r="C2225">
            <v>-0.51</v>
          </cell>
          <cell r="D2225">
            <v>1.96</v>
          </cell>
        </row>
        <row r="2226">
          <cell r="A2226" t="str">
            <v>03660</v>
          </cell>
          <cell r="B2226" t="str">
            <v>奇富科技－Ｓ</v>
          </cell>
          <cell r="C2226">
            <v>0.87</v>
          </cell>
          <cell r="D2226">
            <v>75.099999999999994</v>
          </cell>
        </row>
        <row r="2227">
          <cell r="A2227" t="str">
            <v>03662</v>
          </cell>
          <cell r="B2227" t="str">
            <v>星悦康旅</v>
          </cell>
          <cell r="C2227">
            <v>0</v>
          </cell>
          <cell r="D2227">
            <v>0.44500000000000001</v>
          </cell>
        </row>
        <row r="2228">
          <cell r="A2228" t="str">
            <v>03666</v>
          </cell>
          <cell r="B2228" t="str">
            <v>上海小南国</v>
          </cell>
          <cell r="C2228">
            <v>-2.56</v>
          </cell>
          <cell r="D2228">
            <v>3.7999999999999999E-2</v>
          </cell>
        </row>
        <row r="2229">
          <cell r="A2229" t="str">
            <v>03680</v>
          </cell>
          <cell r="B2229" t="str">
            <v>瑞和数智</v>
          </cell>
          <cell r="C2229">
            <v>0.63</v>
          </cell>
          <cell r="D2229">
            <v>1.6</v>
          </cell>
        </row>
        <row r="2230">
          <cell r="A2230" t="str">
            <v>03681</v>
          </cell>
          <cell r="B2230" t="str">
            <v>中国抗体－Ｂ</v>
          </cell>
          <cell r="C2230">
            <v>2.0699999999999998</v>
          </cell>
          <cell r="D2230">
            <v>1.48</v>
          </cell>
        </row>
        <row r="2231">
          <cell r="A2231" t="str">
            <v>03683</v>
          </cell>
          <cell r="B2231" t="str">
            <v>荣丰亿控股</v>
          </cell>
          <cell r="C2231">
            <v>0</v>
          </cell>
          <cell r="D2231">
            <v>0.08</v>
          </cell>
        </row>
        <row r="2232">
          <cell r="A2232" t="str">
            <v>03686</v>
          </cell>
          <cell r="B2232" t="str">
            <v>祈福生活服务</v>
          </cell>
          <cell r="C2232">
            <v>-1.43</v>
          </cell>
          <cell r="D2232">
            <v>0.69</v>
          </cell>
        </row>
        <row r="2233">
          <cell r="A2233" t="str">
            <v>03688</v>
          </cell>
          <cell r="B2233" t="str">
            <v>莱蒙国际</v>
          </cell>
          <cell r="C2233">
            <v>0</v>
          </cell>
          <cell r="D2233">
            <v>0.4</v>
          </cell>
        </row>
        <row r="2234">
          <cell r="A2234" t="str">
            <v>03689</v>
          </cell>
          <cell r="B2234" t="str">
            <v>康华医疗</v>
          </cell>
          <cell r="C2234">
            <v>0</v>
          </cell>
          <cell r="D2234">
            <v>1.95</v>
          </cell>
        </row>
        <row r="2235">
          <cell r="A2235" t="str">
            <v>03699</v>
          </cell>
          <cell r="B2235" t="str">
            <v>光大永年</v>
          </cell>
          <cell r="C2235">
            <v>0</v>
          </cell>
          <cell r="D2235">
            <v>0.38</v>
          </cell>
        </row>
        <row r="2236">
          <cell r="A2236" t="str">
            <v>03700</v>
          </cell>
          <cell r="B2236" t="str">
            <v>映宇宙</v>
          </cell>
          <cell r="C2236">
            <v>7.45</v>
          </cell>
          <cell r="D2236">
            <v>1.01</v>
          </cell>
        </row>
        <row r="2237">
          <cell r="A2237" t="str">
            <v>03708</v>
          </cell>
          <cell r="B2237" t="str">
            <v>中国供应链产业</v>
          </cell>
          <cell r="C2237">
            <v>-2.78</v>
          </cell>
          <cell r="D2237">
            <v>3.5000000000000003E-2</v>
          </cell>
        </row>
        <row r="2238">
          <cell r="A2238" t="str">
            <v>03718</v>
          </cell>
          <cell r="B2238" t="str">
            <v>北控城市资源</v>
          </cell>
          <cell r="C2238">
            <v>0</v>
          </cell>
          <cell r="D2238">
            <v>0.4</v>
          </cell>
        </row>
        <row r="2239">
          <cell r="A2239" t="str">
            <v>03728</v>
          </cell>
          <cell r="B2239" t="str">
            <v>正利控股</v>
          </cell>
          <cell r="C2239">
            <v>0</v>
          </cell>
          <cell r="D2239">
            <v>6.2E-2</v>
          </cell>
        </row>
        <row r="2240">
          <cell r="A2240" t="str">
            <v>03737</v>
          </cell>
          <cell r="B2240" t="str">
            <v>中智药业</v>
          </cell>
          <cell r="C2240">
            <v>0</v>
          </cell>
          <cell r="D2240">
            <v>0.56999999999999995</v>
          </cell>
        </row>
        <row r="2241">
          <cell r="A2241" t="str">
            <v>03768</v>
          </cell>
          <cell r="B2241" t="str">
            <v>滇池水务</v>
          </cell>
          <cell r="C2241">
            <v>1.35</v>
          </cell>
          <cell r="D2241">
            <v>0.75</v>
          </cell>
        </row>
        <row r="2242">
          <cell r="A2242" t="str">
            <v>03773</v>
          </cell>
          <cell r="B2242" t="str">
            <v>银盛数惠</v>
          </cell>
          <cell r="C2242">
            <v>-1.23</v>
          </cell>
          <cell r="D2242">
            <v>1.6</v>
          </cell>
        </row>
        <row r="2243">
          <cell r="A2243" t="str">
            <v>03778</v>
          </cell>
          <cell r="B2243" t="str">
            <v>中国织材控股</v>
          </cell>
          <cell r="C2243">
            <v>-7.81</v>
          </cell>
          <cell r="D2243">
            <v>2.95</v>
          </cell>
        </row>
        <row r="2244">
          <cell r="A2244" t="str">
            <v>03789</v>
          </cell>
          <cell r="B2244" t="str">
            <v>御佳控股</v>
          </cell>
          <cell r="C2244">
            <v>4.05</v>
          </cell>
          <cell r="D2244">
            <v>7.6999999999999999E-2</v>
          </cell>
        </row>
        <row r="2245">
          <cell r="A2245" t="str">
            <v>03798</v>
          </cell>
          <cell r="B2245" t="str">
            <v>家乡互动</v>
          </cell>
          <cell r="C2245">
            <v>-0.67</v>
          </cell>
          <cell r="D2245">
            <v>1.48</v>
          </cell>
        </row>
        <row r="2246">
          <cell r="A2246" t="str">
            <v>03816</v>
          </cell>
          <cell r="B2246" t="str">
            <v>ＫＦＭ金德</v>
          </cell>
          <cell r="C2246">
            <v>1.01</v>
          </cell>
          <cell r="D2246">
            <v>0.5</v>
          </cell>
        </row>
        <row r="2247">
          <cell r="A2247" t="str">
            <v>03822</v>
          </cell>
          <cell r="B2247" t="str">
            <v>三和建筑集团</v>
          </cell>
          <cell r="C2247">
            <v>1.82</v>
          </cell>
          <cell r="D2247">
            <v>1.1200000000000001</v>
          </cell>
        </row>
        <row r="2248">
          <cell r="A2248" t="str">
            <v>03828</v>
          </cell>
          <cell r="B2248" t="str">
            <v>明辉国际</v>
          </cell>
          <cell r="C2248">
            <v>1.1000000000000001</v>
          </cell>
          <cell r="D2248">
            <v>0.92</v>
          </cell>
        </row>
        <row r="2249">
          <cell r="A2249" t="str">
            <v>03830</v>
          </cell>
          <cell r="B2249" t="str">
            <v>童园国际</v>
          </cell>
          <cell r="C2249">
            <v>0</v>
          </cell>
          <cell r="D2249">
            <v>6.2E-2</v>
          </cell>
        </row>
        <row r="2250">
          <cell r="A2250" t="str">
            <v>03833</v>
          </cell>
          <cell r="B2250" t="str">
            <v>新疆新鑫矿业</v>
          </cell>
          <cell r="C2250">
            <v>4.63</v>
          </cell>
          <cell r="D2250">
            <v>2.2599999999999998</v>
          </cell>
        </row>
        <row r="2251">
          <cell r="A2251" t="str">
            <v>03838</v>
          </cell>
          <cell r="B2251" t="str">
            <v>中国淀粉</v>
          </cell>
          <cell r="C2251">
            <v>0</v>
          </cell>
          <cell r="D2251">
            <v>0.18099999999999999</v>
          </cell>
        </row>
        <row r="2252">
          <cell r="A2252" t="str">
            <v>03839</v>
          </cell>
          <cell r="B2252" t="str">
            <v>正大企业国际</v>
          </cell>
          <cell r="C2252">
            <v>1.71</v>
          </cell>
          <cell r="D2252">
            <v>7.15</v>
          </cell>
        </row>
        <row r="2253">
          <cell r="A2253" t="str">
            <v>03848</v>
          </cell>
          <cell r="B2253" t="str">
            <v>浩森金融科技</v>
          </cell>
          <cell r="C2253">
            <v>0</v>
          </cell>
          <cell r="D2253">
            <v>11.22</v>
          </cell>
        </row>
        <row r="2254">
          <cell r="A2254" t="str">
            <v>03858</v>
          </cell>
          <cell r="B2254" t="str">
            <v>佳鑫国际资源</v>
          </cell>
          <cell r="C2254">
            <v>0.98</v>
          </cell>
          <cell r="D2254">
            <v>43.14</v>
          </cell>
        </row>
        <row r="2255">
          <cell r="A2255" t="str">
            <v>03860</v>
          </cell>
          <cell r="B2255" t="str">
            <v>ＥＰＳ创健科技</v>
          </cell>
          <cell r="C2255">
            <v>0</v>
          </cell>
          <cell r="D2255">
            <v>0.68</v>
          </cell>
        </row>
        <row r="2256">
          <cell r="A2256" t="str">
            <v>03869</v>
          </cell>
          <cell r="B2256" t="str">
            <v>弘和仁爱医疗</v>
          </cell>
          <cell r="C2256">
            <v>0</v>
          </cell>
          <cell r="D2256">
            <v>6</v>
          </cell>
        </row>
        <row r="2257">
          <cell r="A2257" t="str">
            <v>03878</v>
          </cell>
          <cell r="B2257" t="str">
            <v>VICON HOLDINGS</v>
          </cell>
          <cell r="C2257">
            <v>5.73</v>
          </cell>
          <cell r="D2257">
            <v>0.24</v>
          </cell>
        </row>
        <row r="2258">
          <cell r="A2258" t="str">
            <v>03880</v>
          </cell>
          <cell r="B2258" t="str">
            <v>泰德医药</v>
          </cell>
          <cell r="C2258">
            <v>0.75</v>
          </cell>
          <cell r="D2258">
            <v>29.68</v>
          </cell>
        </row>
        <row r="2259">
          <cell r="A2259" t="str">
            <v>03881</v>
          </cell>
          <cell r="B2259" t="str">
            <v>希迪智驾</v>
          </cell>
          <cell r="C2259">
            <v>-13.69</v>
          </cell>
          <cell r="D2259">
            <v>227</v>
          </cell>
        </row>
        <row r="2260">
          <cell r="A2260" t="str">
            <v>03882</v>
          </cell>
          <cell r="B2260" t="str">
            <v>天彩控股</v>
          </cell>
          <cell r="C2260">
            <v>-2.9</v>
          </cell>
          <cell r="D2260">
            <v>0.67</v>
          </cell>
        </row>
        <row r="2261">
          <cell r="A2261" t="str">
            <v>03887</v>
          </cell>
          <cell r="B2261" t="str">
            <v>HASHKEY HLDGS</v>
          </cell>
          <cell r="C2261">
            <v>3.2</v>
          </cell>
          <cell r="D2261">
            <v>5.81</v>
          </cell>
        </row>
        <row r="2262">
          <cell r="A2262" t="str">
            <v>03889</v>
          </cell>
          <cell r="B2262" t="str">
            <v>大成玉米集团</v>
          </cell>
          <cell r="C2262">
            <v>-6.67</v>
          </cell>
          <cell r="D2262">
            <v>8.4000000000000005E-2</v>
          </cell>
        </row>
        <row r="2263">
          <cell r="A2263" t="str">
            <v>03893</v>
          </cell>
          <cell r="B2263" t="str">
            <v>易纬集团</v>
          </cell>
          <cell r="C2263">
            <v>-2.94</v>
          </cell>
          <cell r="D2263">
            <v>0.99</v>
          </cell>
        </row>
        <row r="2264">
          <cell r="A2264" t="str">
            <v>03903</v>
          </cell>
          <cell r="B2264" t="str">
            <v>瀚华金控</v>
          </cell>
          <cell r="C2264">
            <v>0</v>
          </cell>
          <cell r="D2264">
            <v>0.16800000000000001</v>
          </cell>
        </row>
        <row r="2265">
          <cell r="A2265" t="str">
            <v>03919</v>
          </cell>
          <cell r="B2265" t="str">
            <v>金力集团</v>
          </cell>
          <cell r="C2265">
            <v>0</v>
          </cell>
          <cell r="D2265">
            <v>1.35</v>
          </cell>
        </row>
        <row r="2266">
          <cell r="A2266" t="str">
            <v>03928</v>
          </cell>
          <cell r="B2266" t="str">
            <v>中国新零售供应链</v>
          </cell>
          <cell r="C2266">
            <v>-0.11</v>
          </cell>
          <cell r="D2266">
            <v>9.31</v>
          </cell>
        </row>
        <row r="2267">
          <cell r="A2267" t="str">
            <v>03938</v>
          </cell>
          <cell r="B2267" t="str">
            <v>ＬＦＧ投资控股</v>
          </cell>
          <cell r="C2267">
            <v>-4.5199999999999996</v>
          </cell>
          <cell r="D2267">
            <v>1.48</v>
          </cell>
        </row>
        <row r="2268">
          <cell r="A2268" t="str">
            <v>03963</v>
          </cell>
          <cell r="B2268" t="str">
            <v>融众金融</v>
          </cell>
          <cell r="C2268">
            <v>0</v>
          </cell>
          <cell r="D2268">
            <v>0.14299999999999999</v>
          </cell>
        </row>
        <row r="2269">
          <cell r="A2269" t="str">
            <v>03978</v>
          </cell>
          <cell r="B2269" t="str">
            <v>卓越教育集团</v>
          </cell>
          <cell r="C2269">
            <v>0.25</v>
          </cell>
          <cell r="D2269">
            <v>4.01</v>
          </cell>
        </row>
        <row r="2270">
          <cell r="A2270" t="str">
            <v>03983</v>
          </cell>
          <cell r="B2270" t="str">
            <v>中海石油化学</v>
          </cell>
          <cell r="C2270">
            <v>-0.42</v>
          </cell>
          <cell r="D2270">
            <v>2.38</v>
          </cell>
        </row>
        <row r="2271">
          <cell r="A2271" t="str">
            <v>03989</v>
          </cell>
          <cell r="B2271" t="str">
            <v>首创环境</v>
          </cell>
          <cell r="C2271">
            <v>0</v>
          </cell>
          <cell r="D2271">
            <v>6.9000000000000006E-2</v>
          </cell>
        </row>
        <row r="2272">
          <cell r="A2272" t="str">
            <v>03991</v>
          </cell>
          <cell r="B2272" t="str">
            <v>长虹佳华</v>
          </cell>
          <cell r="C2272">
            <v>0.9</v>
          </cell>
          <cell r="D2272">
            <v>1.1200000000000001</v>
          </cell>
        </row>
        <row r="2273">
          <cell r="A2273" t="str">
            <v>03997</v>
          </cell>
          <cell r="B2273" t="str">
            <v>电讯首科</v>
          </cell>
          <cell r="C2273">
            <v>1.41</v>
          </cell>
          <cell r="D2273">
            <v>0.72</v>
          </cell>
        </row>
        <row r="2274">
          <cell r="A2274" t="str">
            <v>03999</v>
          </cell>
          <cell r="B2274" t="str">
            <v>大成食品</v>
          </cell>
          <cell r="C2274">
            <v>3.45</v>
          </cell>
          <cell r="D2274">
            <v>0.6</v>
          </cell>
        </row>
        <row r="2275">
          <cell r="A2275" t="str">
            <v>04621</v>
          </cell>
          <cell r="B2275" t="str">
            <v>CINDA 21USDPREF</v>
          </cell>
          <cell r="C2275" t="str">
            <v xml:space="preserve">--  </v>
          </cell>
          <cell r="D2275">
            <v>0</v>
          </cell>
        </row>
        <row r="2276">
          <cell r="A2276" t="str">
            <v>06033</v>
          </cell>
          <cell r="B2276" t="str">
            <v>电讯数码控股</v>
          </cell>
          <cell r="C2276">
            <v>0</v>
          </cell>
          <cell r="D2276">
            <v>0.61</v>
          </cell>
        </row>
        <row r="2277">
          <cell r="A2277" t="str">
            <v>06036</v>
          </cell>
          <cell r="B2277" t="str">
            <v>光丽科技</v>
          </cell>
          <cell r="C2277">
            <v>1.2</v>
          </cell>
          <cell r="D2277">
            <v>0.42</v>
          </cell>
        </row>
        <row r="2278">
          <cell r="A2278" t="str">
            <v>06038</v>
          </cell>
          <cell r="B2278" t="str">
            <v>信越控股</v>
          </cell>
          <cell r="C2278">
            <v>1.69</v>
          </cell>
          <cell r="D2278">
            <v>0.3</v>
          </cell>
        </row>
        <row r="2279">
          <cell r="A2279" t="str">
            <v>06058</v>
          </cell>
          <cell r="B2279" t="str">
            <v>兴证国际</v>
          </cell>
          <cell r="C2279">
            <v>-2.06</v>
          </cell>
          <cell r="D2279">
            <v>0.47499999999999998</v>
          </cell>
        </row>
        <row r="2280">
          <cell r="A2280" t="str">
            <v>06063</v>
          </cell>
          <cell r="B2280" t="str">
            <v>智中国际</v>
          </cell>
          <cell r="C2280">
            <v>0</v>
          </cell>
          <cell r="D2280">
            <v>0.19800000000000001</v>
          </cell>
        </row>
        <row r="2281">
          <cell r="A2281" t="str">
            <v>06080</v>
          </cell>
          <cell r="B2281" t="str">
            <v>荣智控股</v>
          </cell>
          <cell r="C2281">
            <v>0.85</v>
          </cell>
          <cell r="D2281">
            <v>0.11799999999999999</v>
          </cell>
        </row>
        <row r="2282">
          <cell r="A2282" t="str">
            <v>06083</v>
          </cell>
          <cell r="B2282" t="str">
            <v>环宇物流（亚洲）</v>
          </cell>
          <cell r="C2282">
            <v>1.92</v>
          </cell>
          <cell r="D2282">
            <v>0.53</v>
          </cell>
        </row>
        <row r="2283">
          <cell r="A2283" t="str">
            <v>06090</v>
          </cell>
          <cell r="B2283" t="str">
            <v>不同集团</v>
          </cell>
          <cell r="C2283">
            <v>0.19</v>
          </cell>
          <cell r="D2283">
            <v>104.7</v>
          </cell>
        </row>
        <row r="2284">
          <cell r="A2284" t="str">
            <v>06093</v>
          </cell>
          <cell r="B2284" t="str">
            <v>和泓服务</v>
          </cell>
          <cell r="C2284">
            <v>4.1100000000000003</v>
          </cell>
          <cell r="D2284">
            <v>0.76</v>
          </cell>
        </row>
        <row r="2285">
          <cell r="A2285" t="str">
            <v>06108</v>
          </cell>
          <cell r="B2285" t="str">
            <v>新锐医药</v>
          </cell>
          <cell r="C2285">
            <v>-2.42</v>
          </cell>
          <cell r="D2285">
            <v>0.24199999999999999</v>
          </cell>
        </row>
        <row r="2286">
          <cell r="A2286" t="str">
            <v>06113</v>
          </cell>
          <cell r="B2286" t="str">
            <v>比特策略</v>
          </cell>
          <cell r="C2286">
            <v>0</v>
          </cell>
          <cell r="D2286">
            <v>1.9</v>
          </cell>
        </row>
        <row r="2287">
          <cell r="A2287" t="str">
            <v>06117</v>
          </cell>
          <cell r="B2287" t="str">
            <v>日照港裕廊</v>
          </cell>
          <cell r="C2287">
            <v>-1.49</v>
          </cell>
          <cell r="D2287">
            <v>0.66</v>
          </cell>
        </row>
        <row r="2288">
          <cell r="A2288" t="str">
            <v>06118</v>
          </cell>
          <cell r="B2288" t="str">
            <v>奥星生命科技</v>
          </cell>
          <cell r="C2288">
            <v>0</v>
          </cell>
          <cell r="D2288">
            <v>0.96</v>
          </cell>
        </row>
        <row r="2289">
          <cell r="A2289" t="str">
            <v>06119</v>
          </cell>
          <cell r="B2289" t="str">
            <v>天源集团</v>
          </cell>
          <cell r="C2289">
            <v>0</v>
          </cell>
          <cell r="D2289">
            <v>0.6</v>
          </cell>
        </row>
        <row r="2290">
          <cell r="A2290" t="str">
            <v>06122</v>
          </cell>
          <cell r="B2290" t="str">
            <v>九台农商银行</v>
          </cell>
          <cell r="C2290" t="str">
            <v xml:space="preserve">--  </v>
          </cell>
          <cell r="D2290">
            <v>0</v>
          </cell>
        </row>
        <row r="2291">
          <cell r="A2291" t="str">
            <v>06123</v>
          </cell>
          <cell r="B2291" t="str">
            <v>圆通国际快递</v>
          </cell>
          <cell r="C2291">
            <v>-0.98</v>
          </cell>
          <cell r="D2291">
            <v>1.01</v>
          </cell>
        </row>
        <row r="2292">
          <cell r="A2292" t="str">
            <v>06128</v>
          </cell>
          <cell r="B2292" t="str">
            <v>烯石电车新材料</v>
          </cell>
          <cell r="C2292">
            <v>-2.89</v>
          </cell>
          <cell r="D2292">
            <v>0.23499999999999999</v>
          </cell>
        </row>
        <row r="2293">
          <cell r="A2293" t="str">
            <v>06133</v>
          </cell>
          <cell r="B2293" t="str">
            <v>维太创科</v>
          </cell>
          <cell r="C2293">
            <v>0</v>
          </cell>
          <cell r="D2293">
            <v>0.17499999999999999</v>
          </cell>
        </row>
        <row r="2294">
          <cell r="A2294" t="str">
            <v>06136</v>
          </cell>
          <cell r="B2294" t="str">
            <v>康达环保</v>
          </cell>
          <cell r="C2294">
            <v>1.1100000000000001</v>
          </cell>
          <cell r="D2294">
            <v>0.45500000000000002</v>
          </cell>
        </row>
        <row r="2295">
          <cell r="A2295" t="str">
            <v>06138</v>
          </cell>
          <cell r="B2295" t="str">
            <v>哈尔滨银行</v>
          </cell>
          <cell r="C2295">
            <v>0</v>
          </cell>
          <cell r="D2295">
            <v>0.37</v>
          </cell>
        </row>
        <row r="2296">
          <cell r="A2296" t="str">
            <v>06162</v>
          </cell>
          <cell r="B2296" t="str">
            <v>天瑞汽车内饰</v>
          </cell>
          <cell r="C2296">
            <v>2.58</v>
          </cell>
          <cell r="D2296">
            <v>0.19900000000000001</v>
          </cell>
        </row>
        <row r="2297">
          <cell r="A2297" t="str">
            <v>06163</v>
          </cell>
          <cell r="B2297" t="str">
            <v>彭顺国际</v>
          </cell>
          <cell r="C2297">
            <v>0</v>
          </cell>
          <cell r="D2297">
            <v>0.28000000000000003</v>
          </cell>
        </row>
        <row r="2298">
          <cell r="A2298" t="str">
            <v>06182</v>
          </cell>
          <cell r="B2298" t="str">
            <v>乙德投资控股</v>
          </cell>
          <cell r="C2298">
            <v>0</v>
          </cell>
          <cell r="D2298">
            <v>0.74</v>
          </cell>
        </row>
        <row r="2299">
          <cell r="A2299" t="str">
            <v>06188</v>
          </cell>
          <cell r="B2299" t="str">
            <v>迪信通</v>
          </cell>
          <cell r="C2299">
            <v>-1.18</v>
          </cell>
          <cell r="D2299">
            <v>0.42</v>
          </cell>
        </row>
        <row r="2300">
          <cell r="A2300" t="str">
            <v>06189</v>
          </cell>
          <cell r="B2300" t="str">
            <v>爱得威建设集团</v>
          </cell>
          <cell r="C2300">
            <v>0</v>
          </cell>
          <cell r="D2300">
            <v>7.1999999999999995E-2</v>
          </cell>
        </row>
        <row r="2301">
          <cell r="A2301" t="str">
            <v>06190</v>
          </cell>
          <cell r="B2301" t="str">
            <v>九江银行</v>
          </cell>
          <cell r="C2301">
            <v>0</v>
          </cell>
          <cell r="D2301">
            <v>1.67</v>
          </cell>
        </row>
        <row r="2302">
          <cell r="A2302" t="str">
            <v>06193</v>
          </cell>
          <cell r="B2302" t="str">
            <v>泰林科建</v>
          </cell>
          <cell r="C2302">
            <v>0</v>
          </cell>
          <cell r="D2302">
            <v>0.28499999999999998</v>
          </cell>
        </row>
        <row r="2303">
          <cell r="A2303" t="str">
            <v>06199</v>
          </cell>
          <cell r="B2303" t="str">
            <v>贵州银行</v>
          </cell>
          <cell r="C2303">
            <v>2.88</v>
          </cell>
          <cell r="D2303">
            <v>1.07</v>
          </cell>
        </row>
        <row r="2304">
          <cell r="A2304" t="str">
            <v>06288</v>
          </cell>
          <cell r="B2304" t="str">
            <v>FAST RETAIL-DRS</v>
          </cell>
          <cell r="C2304">
            <v>0.15</v>
          </cell>
          <cell r="D2304">
            <v>27.44</v>
          </cell>
        </row>
        <row r="2305">
          <cell r="A2305" t="str">
            <v>06606</v>
          </cell>
          <cell r="B2305" t="str">
            <v>诺辉健康</v>
          </cell>
          <cell r="C2305" t="str">
            <v xml:space="preserve">--  </v>
          </cell>
          <cell r="D2305">
            <v>0</v>
          </cell>
        </row>
        <row r="2306">
          <cell r="A2306" t="str">
            <v>06608</v>
          </cell>
          <cell r="B2306" t="str">
            <v>百融云－Ｗ</v>
          </cell>
          <cell r="C2306">
            <v>8.9600000000000009</v>
          </cell>
          <cell r="D2306">
            <v>10.7</v>
          </cell>
        </row>
        <row r="2307">
          <cell r="A2307" t="str">
            <v>06609</v>
          </cell>
          <cell r="B2307" t="str">
            <v>心玮医疗－Ｂ</v>
          </cell>
          <cell r="C2307">
            <v>2.12</v>
          </cell>
          <cell r="D2307">
            <v>53.1</v>
          </cell>
        </row>
        <row r="2308">
          <cell r="A2308" t="str">
            <v>06611</v>
          </cell>
          <cell r="B2308" t="str">
            <v>三巽集团</v>
          </cell>
          <cell r="C2308">
            <v>0</v>
          </cell>
          <cell r="D2308">
            <v>4.5999999999999999E-2</v>
          </cell>
        </row>
        <row r="2309">
          <cell r="A2309" t="str">
            <v>06622</v>
          </cell>
          <cell r="B2309" t="str">
            <v>兆科眼科－Ｂ</v>
          </cell>
          <cell r="C2309">
            <v>0</v>
          </cell>
          <cell r="D2309">
            <v>3.02</v>
          </cell>
        </row>
        <row r="2310">
          <cell r="A2310" t="str">
            <v>06623</v>
          </cell>
          <cell r="B2310" t="str">
            <v>陆控</v>
          </cell>
          <cell r="C2310">
            <v>0</v>
          </cell>
          <cell r="D2310">
            <v>10.9</v>
          </cell>
        </row>
        <row r="2311">
          <cell r="A2311" t="str">
            <v>06626</v>
          </cell>
          <cell r="B2311" t="str">
            <v>越秀服务</v>
          </cell>
          <cell r="C2311">
            <v>0</v>
          </cell>
          <cell r="D2311">
            <v>2.4700000000000002</v>
          </cell>
        </row>
        <row r="2312">
          <cell r="A2312" t="str">
            <v>06628</v>
          </cell>
          <cell r="B2312" t="str">
            <v>创胜集团－Ｂ</v>
          </cell>
          <cell r="C2312">
            <v>2.33</v>
          </cell>
          <cell r="D2312">
            <v>2.2000000000000002</v>
          </cell>
        </row>
        <row r="2313">
          <cell r="A2313" t="str">
            <v>06633</v>
          </cell>
          <cell r="B2313" t="str">
            <v>青瓷游戏</v>
          </cell>
          <cell r="C2313">
            <v>-5.56</v>
          </cell>
          <cell r="D2313">
            <v>2.5499999999999998</v>
          </cell>
        </row>
        <row r="2314">
          <cell r="A2314" t="str">
            <v>06638</v>
          </cell>
          <cell r="B2314" t="str">
            <v>金融壹账通</v>
          </cell>
          <cell r="C2314" t="str">
            <v xml:space="preserve">--  </v>
          </cell>
          <cell r="D2314">
            <v>0</v>
          </cell>
        </row>
        <row r="2315">
          <cell r="A2315" t="str">
            <v>06657</v>
          </cell>
          <cell r="B2315" t="str">
            <v>百望股份</v>
          </cell>
          <cell r="C2315">
            <v>3.2</v>
          </cell>
          <cell r="D2315">
            <v>15.48</v>
          </cell>
        </row>
        <row r="2316">
          <cell r="A2316" t="str">
            <v>06661</v>
          </cell>
          <cell r="B2316" t="str">
            <v>湖州燃气</v>
          </cell>
          <cell r="C2316">
            <v>0</v>
          </cell>
          <cell r="D2316">
            <v>5.01</v>
          </cell>
        </row>
        <row r="2317">
          <cell r="A2317" t="str">
            <v>06663</v>
          </cell>
          <cell r="B2317" t="str">
            <v>国际永胜集团</v>
          </cell>
          <cell r="C2317">
            <v>-3.13</v>
          </cell>
          <cell r="D2317">
            <v>0.31</v>
          </cell>
        </row>
        <row r="2318">
          <cell r="A2318" t="str">
            <v>06667</v>
          </cell>
          <cell r="B2318" t="str">
            <v>美因基因</v>
          </cell>
          <cell r="C2318">
            <v>0</v>
          </cell>
          <cell r="D2318">
            <v>7.2</v>
          </cell>
        </row>
        <row r="2319">
          <cell r="A2319" t="str">
            <v>06668</v>
          </cell>
          <cell r="B2319" t="str">
            <v>星盛商业</v>
          </cell>
          <cell r="C2319">
            <v>-0.73</v>
          </cell>
          <cell r="D2319">
            <v>1.36</v>
          </cell>
        </row>
        <row r="2320">
          <cell r="A2320" t="str">
            <v>06669</v>
          </cell>
          <cell r="B2320" t="str">
            <v>先瑞达医疗－Ｂ</v>
          </cell>
          <cell r="C2320">
            <v>8.74</v>
          </cell>
          <cell r="D2320">
            <v>14.06</v>
          </cell>
        </row>
        <row r="2321">
          <cell r="A2321" t="str">
            <v>06676</v>
          </cell>
          <cell r="B2321" t="str">
            <v>找钢集团－Ｗ</v>
          </cell>
          <cell r="C2321">
            <v>0.57999999999999996</v>
          </cell>
          <cell r="D2321">
            <v>1.74</v>
          </cell>
        </row>
        <row r="2322">
          <cell r="A2322" t="str">
            <v>06677</v>
          </cell>
          <cell r="B2322" t="str">
            <v>远洋服务</v>
          </cell>
          <cell r="C2322">
            <v>2.41</v>
          </cell>
          <cell r="D2322">
            <v>0.42499999999999999</v>
          </cell>
        </row>
        <row r="2323">
          <cell r="A2323" t="str">
            <v>06686</v>
          </cell>
          <cell r="B2323" t="str">
            <v>诺亚控股</v>
          </cell>
          <cell r="C2323">
            <v>0</v>
          </cell>
          <cell r="D2323">
            <v>17.600000000000001</v>
          </cell>
        </row>
        <row r="2324">
          <cell r="A2324" t="str">
            <v>06687</v>
          </cell>
          <cell r="B2324" t="str">
            <v>聚水潭</v>
          </cell>
          <cell r="C2324">
            <v>-4.09</v>
          </cell>
          <cell r="D2324">
            <v>30</v>
          </cell>
        </row>
        <row r="2325">
          <cell r="A2325" t="str">
            <v>06696</v>
          </cell>
          <cell r="B2325" t="str">
            <v>多想云</v>
          </cell>
          <cell r="C2325">
            <v>1.92</v>
          </cell>
          <cell r="D2325">
            <v>0.53</v>
          </cell>
        </row>
        <row r="2326">
          <cell r="A2326" t="str">
            <v>06805</v>
          </cell>
          <cell r="B2326" t="str">
            <v>金茂源环保</v>
          </cell>
          <cell r="C2326">
            <v>0</v>
          </cell>
          <cell r="D2326">
            <v>2.4300000000000002</v>
          </cell>
        </row>
        <row r="2327">
          <cell r="A2327" t="str">
            <v>06811</v>
          </cell>
          <cell r="B2327" t="str">
            <v>太兴集团</v>
          </cell>
          <cell r="C2327">
            <v>0.93</v>
          </cell>
          <cell r="D2327">
            <v>1.08</v>
          </cell>
        </row>
        <row r="2328">
          <cell r="A2328" t="str">
            <v>06812</v>
          </cell>
          <cell r="B2328" t="str">
            <v>永顺控股香港</v>
          </cell>
          <cell r="C2328">
            <v>0</v>
          </cell>
          <cell r="D2328">
            <v>0.19900000000000001</v>
          </cell>
        </row>
        <row r="2329">
          <cell r="A2329" t="str">
            <v>06816</v>
          </cell>
          <cell r="B2329" t="str">
            <v>瑞港建设</v>
          </cell>
          <cell r="C2329">
            <v>0</v>
          </cell>
          <cell r="D2329">
            <v>0.18</v>
          </cell>
        </row>
        <row r="2330">
          <cell r="A2330" t="str">
            <v>06820</v>
          </cell>
          <cell r="B2330" t="str">
            <v>友谊时光</v>
          </cell>
          <cell r="C2330">
            <v>1.08</v>
          </cell>
          <cell r="D2330">
            <v>0.47</v>
          </cell>
        </row>
        <row r="2331">
          <cell r="A2331" t="str">
            <v>06822</v>
          </cell>
          <cell r="B2331" t="str">
            <v>科劲国际</v>
          </cell>
          <cell r="C2331">
            <v>0</v>
          </cell>
          <cell r="D2331">
            <v>0.41</v>
          </cell>
        </row>
        <row r="2332">
          <cell r="A2332" t="str">
            <v>06823</v>
          </cell>
          <cell r="B2332" t="str">
            <v>香港电讯－ＳＳ</v>
          </cell>
          <cell r="C2332">
            <v>1.63</v>
          </cell>
          <cell r="D2332">
            <v>11.85</v>
          </cell>
        </row>
        <row r="2333">
          <cell r="A2333" t="str">
            <v>06829</v>
          </cell>
          <cell r="B2333" t="str">
            <v>龙升集团控股</v>
          </cell>
          <cell r="C2333">
            <v>1.36</v>
          </cell>
          <cell r="D2333">
            <v>2.99</v>
          </cell>
        </row>
        <row r="2334">
          <cell r="A2334" t="str">
            <v>06830</v>
          </cell>
          <cell r="B2334" t="str">
            <v>华众车载</v>
          </cell>
          <cell r="C2334">
            <v>-1.6</v>
          </cell>
          <cell r="D2334">
            <v>0.246</v>
          </cell>
        </row>
        <row r="2335">
          <cell r="A2335" t="str">
            <v>06831</v>
          </cell>
          <cell r="B2335" t="str">
            <v>绿茶集团</v>
          </cell>
          <cell r="C2335">
            <v>-0.49</v>
          </cell>
          <cell r="D2335">
            <v>6.14</v>
          </cell>
        </row>
        <row r="2336">
          <cell r="A2336" t="str">
            <v>06833</v>
          </cell>
          <cell r="B2336" t="str">
            <v>兴科蓉医药</v>
          </cell>
          <cell r="C2336">
            <v>-2.15</v>
          </cell>
          <cell r="D2336">
            <v>0.182</v>
          </cell>
        </row>
        <row r="2337">
          <cell r="A2337" t="str">
            <v>06838</v>
          </cell>
          <cell r="B2337" t="str">
            <v>盈利时</v>
          </cell>
          <cell r="C2337">
            <v>0</v>
          </cell>
          <cell r="D2337">
            <v>0.28000000000000003</v>
          </cell>
        </row>
        <row r="2338">
          <cell r="A2338" t="str">
            <v>06839</v>
          </cell>
          <cell r="B2338" t="str">
            <v>云南水务</v>
          </cell>
          <cell r="C2338">
            <v>0</v>
          </cell>
          <cell r="D2338">
            <v>0.16600000000000001</v>
          </cell>
        </row>
        <row r="2339">
          <cell r="A2339" t="str">
            <v>06858</v>
          </cell>
          <cell r="B2339" t="str">
            <v>本间高尔夫</v>
          </cell>
          <cell r="C2339">
            <v>0</v>
          </cell>
          <cell r="D2339">
            <v>3.22</v>
          </cell>
        </row>
        <row r="2340">
          <cell r="A2340" t="str">
            <v>06860</v>
          </cell>
          <cell r="B2340" t="str">
            <v>指尖悦动</v>
          </cell>
          <cell r="C2340">
            <v>3.83</v>
          </cell>
          <cell r="D2340">
            <v>0.19</v>
          </cell>
        </row>
        <row r="2341">
          <cell r="A2341" t="str">
            <v>06866</v>
          </cell>
          <cell r="B2341" t="str">
            <v>佐力小贷</v>
          </cell>
          <cell r="C2341">
            <v>-3.57</v>
          </cell>
          <cell r="D2341">
            <v>0.27</v>
          </cell>
        </row>
        <row r="2342">
          <cell r="A2342" t="str">
            <v>06868</v>
          </cell>
          <cell r="B2342" t="str">
            <v>天福</v>
          </cell>
          <cell r="C2342">
            <v>0</v>
          </cell>
          <cell r="D2342">
            <v>2.7</v>
          </cell>
        </row>
        <row r="2343">
          <cell r="A2343" t="str">
            <v>06877</v>
          </cell>
          <cell r="B2343" t="str">
            <v>TE HEALTHCARE</v>
          </cell>
          <cell r="C2343">
            <v>-0.66</v>
          </cell>
          <cell r="D2343">
            <v>0.15</v>
          </cell>
        </row>
        <row r="2344">
          <cell r="A2344" t="str">
            <v>06882</v>
          </cell>
          <cell r="B2344" t="str">
            <v>东瀛游</v>
          </cell>
          <cell r="C2344">
            <v>0</v>
          </cell>
          <cell r="D2344">
            <v>0.5</v>
          </cell>
        </row>
        <row r="2345">
          <cell r="A2345" t="str">
            <v>06883</v>
          </cell>
          <cell r="B2345" t="str">
            <v>颖通控股</v>
          </cell>
          <cell r="C2345">
            <v>1.4</v>
          </cell>
          <cell r="D2345">
            <v>2.17</v>
          </cell>
        </row>
        <row r="2346">
          <cell r="A2346" t="str">
            <v>06885</v>
          </cell>
          <cell r="B2346" t="str">
            <v>金马能源</v>
          </cell>
          <cell r="C2346">
            <v>1.96</v>
          </cell>
          <cell r="D2346">
            <v>1.04</v>
          </cell>
        </row>
        <row r="2347">
          <cell r="A2347" t="str">
            <v>06888</v>
          </cell>
          <cell r="B2347" t="str">
            <v>英达公路再生科技</v>
          </cell>
          <cell r="C2347">
            <v>0.68</v>
          </cell>
          <cell r="D2347">
            <v>0.14799999999999999</v>
          </cell>
        </row>
        <row r="2348">
          <cell r="A2348" t="str">
            <v>06889</v>
          </cell>
          <cell r="B2348" t="str">
            <v>DYNAM JAPAN</v>
          </cell>
          <cell r="C2348">
            <v>2.06</v>
          </cell>
          <cell r="D2348">
            <v>3.47</v>
          </cell>
        </row>
        <row r="2349">
          <cell r="A2349" t="str">
            <v>06890</v>
          </cell>
          <cell r="B2349" t="str">
            <v>康利国际控股</v>
          </cell>
          <cell r="C2349">
            <v>9.86</v>
          </cell>
          <cell r="D2349">
            <v>0.39</v>
          </cell>
        </row>
        <row r="2350">
          <cell r="A2350" t="str">
            <v>06893</v>
          </cell>
          <cell r="B2350" t="str">
            <v>衍生集团</v>
          </cell>
          <cell r="C2350">
            <v>1.69</v>
          </cell>
          <cell r="D2350">
            <v>0.3</v>
          </cell>
        </row>
        <row r="2351">
          <cell r="A2351" t="str">
            <v>06896</v>
          </cell>
          <cell r="B2351" t="str">
            <v>金嗓子</v>
          </cell>
          <cell r="C2351">
            <v>1.3</v>
          </cell>
          <cell r="D2351">
            <v>3.12</v>
          </cell>
        </row>
        <row r="2352">
          <cell r="A2352" t="str">
            <v>06898</v>
          </cell>
          <cell r="B2352" t="str">
            <v>中国铝罐</v>
          </cell>
          <cell r="C2352">
            <v>0</v>
          </cell>
          <cell r="D2352">
            <v>0.73</v>
          </cell>
        </row>
        <row r="2353">
          <cell r="A2353" t="str">
            <v>06899</v>
          </cell>
          <cell r="B2353" t="str">
            <v>联众</v>
          </cell>
          <cell r="C2353">
            <v>-4.3499999999999996</v>
          </cell>
          <cell r="D2353">
            <v>0.22</v>
          </cell>
        </row>
        <row r="2354">
          <cell r="A2354" t="str">
            <v>06900</v>
          </cell>
          <cell r="B2354" t="str">
            <v>上坤地产</v>
          </cell>
          <cell r="C2354" t="str">
            <v xml:space="preserve">--  </v>
          </cell>
          <cell r="D2354">
            <v>0</v>
          </cell>
        </row>
        <row r="2355">
          <cell r="A2355" t="str">
            <v>06908</v>
          </cell>
          <cell r="B2355" t="str">
            <v>宏光半导体</v>
          </cell>
          <cell r="C2355">
            <v>0</v>
          </cell>
          <cell r="D2355">
            <v>0.48</v>
          </cell>
        </row>
        <row r="2356">
          <cell r="A2356" t="str">
            <v>06909</v>
          </cell>
          <cell r="B2356" t="str">
            <v>百得利控股</v>
          </cell>
          <cell r="C2356">
            <v>3.49</v>
          </cell>
          <cell r="D2356">
            <v>0.44500000000000001</v>
          </cell>
        </row>
        <row r="2357">
          <cell r="A2357" t="str">
            <v>06911</v>
          </cell>
          <cell r="B2357" t="str">
            <v>澜沧古茶</v>
          </cell>
          <cell r="C2357">
            <v>0</v>
          </cell>
          <cell r="D2357">
            <v>2.5499999999999998</v>
          </cell>
        </row>
        <row r="2358">
          <cell r="A2358" t="str">
            <v>06913</v>
          </cell>
          <cell r="B2358" t="str">
            <v>华南职业教育</v>
          </cell>
          <cell r="C2358">
            <v>0</v>
          </cell>
          <cell r="D2358">
            <v>0.29499999999999998</v>
          </cell>
        </row>
        <row r="2359">
          <cell r="A2359" t="str">
            <v>06918</v>
          </cell>
          <cell r="B2359" t="str">
            <v>奇士达</v>
          </cell>
          <cell r="C2359">
            <v>0.62</v>
          </cell>
          <cell r="D2359">
            <v>0.16200000000000001</v>
          </cell>
        </row>
        <row r="2360">
          <cell r="A2360" t="str">
            <v>06919</v>
          </cell>
          <cell r="B2360" t="str">
            <v>人瑞人才</v>
          </cell>
          <cell r="C2360">
            <v>0</v>
          </cell>
          <cell r="D2360">
            <v>4</v>
          </cell>
        </row>
        <row r="2361">
          <cell r="A2361" t="str">
            <v>06922</v>
          </cell>
          <cell r="B2361" t="str">
            <v>康沣生物－Ｂ</v>
          </cell>
          <cell r="C2361">
            <v>0.66</v>
          </cell>
          <cell r="D2361">
            <v>6.1</v>
          </cell>
        </row>
        <row r="2362">
          <cell r="A2362" t="str">
            <v>06928</v>
          </cell>
          <cell r="B2362" t="str">
            <v>万马控股</v>
          </cell>
          <cell r="C2362">
            <v>0</v>
          </cell>
          <cell r="D2362">
            <v>0.223</v>
          </cell>
        </row>
        <row r="2363">
          <cell r="A2363" t="str">
            <v>06933</v>
          </cell>
          <cell r="B2363" t="str">
            <v>新娱科控股</v>
          </cell>
          <cell r="C2363">
            <v>3.23</v>
          </cell>
          <cell r="D2363">
            <v>0.64</v>
          </cell>
        </row>
        <row r="2364">
          <cell r="A2364" t="str">
            <v>06939</v>
          </cell>
          <cell r="B2364" t="str">
            <v>美佳音控股</v>
          </cell>
          <cell r="C2364">
            <v>6.06</v>
          </cell>
          <cell r="D2364">
            <v>0.7</v>
          </cell>
        </row>
        <row r="2365">
          <cell r="A2365" t="str">
            <v>06958</v>
          </cell>
          <cell r="B2365" t="str">
            <v>正荣服务</v>
          </cell>
          <cell r="C2365">
            <v>0</v>
          </cell>
          <cell r="D2365">
            <v>0.11</v>
          </cell>
        </row>
        <row r="2366">
          <cell r="A2366" t="str">
            <v>06959</v>
          </cell>
          <cell r="B2366" t="str">
            <v>长久股份</v>
          </cell>
          <cell r="C2366">
            <v>-4.8</v>
          </cell>
          <cell r="D2366">
            <v>5.95</v>
          </cell>
        </row>
        <row r="2367">
          <cell r="A2367" t="str">
            <v>06960</v>
          </cell>
          <cell r="B2367" t="str">
            <v>双登股份</v>
          </cell>
          <cell r="C2367">
            <v>1.24</v>
          </cell>
          <cell r="D2367">
            <v>14.67</v>
          </cell>
        </row>
        <row r="2368">
          <cell r="A2368" t="str">
            <v>06966</v>
          </cell>
          <cell r="B2368" t="str">
            <v>中国万桐园</v>
          </cell>
          <cell r="C2368">
            <v>0</v>
          </cell>
          <cell r="D2368">
            <v>0.5</v>
          </cell>
        </row>
        <row r="2369">
          <cell r="A2369" t="str">
            <v>06980</v>
          </cell>
          <cell r="B2369" t="str">
            <v>八马茶业</v>
          </cell>
          <cell r="C2369">
            <v>7.32</v>
          </cell>
          <cell r="D2369">
            <v>35.200000000000003</v>
          </cell>
        </row>
        <row r="2370">
          <cell r="A2370" t="str">
            <v>06999</v>
          </cell>
          <cell r="B2370" t="str">
            <v>领地控股</v>
          </cell>
          <cell r="C2370">
            <v>0</v>
          </cell>
          <cell r="D2370">
            <v>0.11700000000000001</v>
          </cell>
        </row>
        <row r="2371">
          <cell r="A2371" t="str">
            <v>07618</v>
          </cell>
          <cell r="B2371" t="str">
            <v>京东工业</v>
          </cell>
          <cell r="C2371">
            <v>0.5</v>
          </cell>
          <cell r="D2371">
            <v>13.99</v>
          </cell>
        </row>
        <row r="2372">
          <cell r="A2372" t="str">
            <v>07855</v>
          </cell>
          <cell r="B2372" t="str">
            <v>TECHSTARACQ-Z</v>
          </cell>
          <cell r="C2372" t="str">
            <v xml:space="preserve">--  </v>
          </cell>
          <cell r="D2372">
            <v>0</v>
          </cell>
        </row>
        <row r="2373">
          <cell r="A2373" t="str">
            <v>09600</v>
          </cell>
          <cell r="B2373" t="str">
            <v>新纽科技</v>
          </cell>
          <cell r="C2373">
            <v>-2.9</v>
          </cell>
          <cell r="D2373">
            <v>0.20100000000000001</v>
          </cell>
        </row>
        <row r="2374">
          <cell r="A2374" t="str">
            <v>09608</v>
          </cell>
          <cell r="B2374" t="str">
            <v>宋都服务</v>
          </cell>
          <cell r="C2374">
            <v>-2.86</v>
          </cell>
          <cell r="D2374">
            <v>6.8000000000000005E-2</v>
          </cell>
        </row>
        <row r="2375">
          <cell r="A2375" t="str">
            <v>09609</v>
          </cell>
          <cell r="B2375" t="str">
            <v>海伟股份</v>
          </cell>
          <cell r="C2375">
            <v>-0.37</v>
          </cell>
          <cell r="D2375">
            <v>10.71</v>
          </cell>
        </row>
        <row r="2376">
          <cell r="A2376" t="str">
            <v>09616</v>
          </cell>
          <cell r="B2376" t="str">
            <v>东软睿新集团</v>
          </cell>
          <cell r="C2376">
            <v>0</v>
          </cell>
          <cell r="D2376">
            <v>2.5299999999999998</v>
          </cell>
        </row>
        <row r="2377">
          <cell r="A2377" t="str">
            <v>09638</v>
          </cell>
          <cell r="B2377" t="str">
            <v>法拉帝</v>
          </cell>
          <cell r="C2377">
            <v>0</v>
          </cell>
          <cell r="D2377">
            <v>26.88</v>
          </cell>
        </row>
        <row r="2378">
          <cell r="A2378" t="str">
            <v>09639</v>
          </cell>
          <cell r="B2378" t="str">
            <v>荣利营造</v>
          </cell>
          <cell r="C2378">
            <v>-0.87</v>
          </cell>
          <cell r="D2378">
            <v>1.1399999999999999</v>
          </cell>
        </row>
        <row r="2379">
          <cell r="A2379" t="str">
            <v>09663</v>
          </cell>
          <cell r="B2379" t="str">
            <v>国鸿氢能</v>
          </cell>
          <cell r="C2379">
            <v>2.17</v>
          </cell>
          <cell r="D2379">
            <v>4.71</v>
          </cell>
        </row>
        <row r="2380">
          <cell r="A2380" t="str">
            <v>09677</v>
          </cell>
          <cell r="B2380" t="str">
            <v>威海银行</v>
          </cell>
          <cell r="C2380">
            <v>0</v>
          </cell>
          <cell r="D2380">
            <v>3.06</v>
          </cell>
        </row>
        <row r="2381">
          <cell r="A2381" t="str">
            <v>09680</v>
          </cell>
          <cell r="B2381" t="str">
            <v>如祺出行</v>
          </cell>
          <cell r="C2381">
            <v>2.95</v>
          </cell>
          <cell r="D2381">
            <v>9.43</v>
          </cell>
        </row>
        <row r="2382">
          <cell r="A2382" t="str">
            <v>09686</v>
          </cell>
          <cell r="B2382" t="str">
            <v>熙康云医院</v>
          </cell>
          <cell r="C2382">
            <v>0</v>
          </cell>
          <cell r="D2382">
            <v>0.93</v>
          </cell>
        </row>
        <row r="2383">
          <cell r="A2383" t="str">
            <v>09689</v>
          </cell>
          <cell r="B2383" t="str">
            <v>金泰丰国际控股</v>
          </cell>
          <cell r="C2383">
            <v>0</v>
          </cell>
          <cell r="D2383">
            <v>0.375</v>
          </cell>
        </row>
        <row r="2384">
          <cell r="A2384" t="str">
            <v>09698</v>
          </cell>
          <cell r="B2384" t="str">
            <v>万国数据－ＳＷ</v>
          </cell>
          <cell r="C2384">
            <v>1.26</v>
          </cell>
          <cell r="D2384">
            <v>33.68</v>
          </cell>
        </row>
        <row r="2385">
          <cell r="A2385" t="str">
            <v>09866</v>
          </cell>
          <cell r="B2385" t="str">
            <v>蔚来－ＳＷ</v>
          </cell>
          <cell r="C2385">
            <v>2.29</v>
          </cell>
          <cell r="D2385">
            <v>39.299999999999997</v>
          </cell>
        </row>
        <row r="2386">
          <cell r="A2386" t="str">
            <v>09876</v>
          </cell>
          <cell r="B2386" t="str">
            <v>大洋环球控股</v>
          </cell>
          <cell r="C2386">
            <v>1.49</v>
          </cell>
          <cell r="D2386">
            <v>4.0999999999999996</v>
          </cell>
        </row>
        <row r="2387">
          <cell r="A2387" t="str">
            <v>09879</v>
          </cell>
          <cell r="B2387" t="str">
            <v>米高集团</v>
          </cell>
          <cell r="C2387">
            <v>-2.6</v>
          </cell>
          <cell r="D2387">
            <v>7.5</v>
          </cell>
        </row>
        <row r="2388">
          <cell r="A2388" t="str">
            <v>09881</v>
          </cell>
          <cell r="B2388" t="str">
            <v>容大科技</v>
          </cell>
          <cell r="C2388">
            <v>5.49</v>
          </cell>
          <cell r="D2388">
            <v>14.03</v>
          </cell>
        </row>
        <row r="2389">
          <cell r="A2389" t="str">
            <v>09882</v>
          </cell>
          <cell r="B2389" t="str">
            <v>永联丰控股</v>
          </cell>
          <cell r="C2389">
            <v>1.75</v>
          </cell>
          <cell r="D2389">
            <v>0.57999999999999996</v>
          </cell>
        </row>
        <row r="2390">
          <cell r="A2390" t="str">
            <v>09887</v>
          </cell>
          <cell r="B2390" t="str">
            <v>维立志博－Ｂ</v>
          </cell>
          <cell r="C2390">
            <v>-0.69</v>
          </cell>
          <cell r="D2390">
            <v>50.2</v>
          </cell>
        </row>
        <row r="2391">
          <cell r="A2391" t="str">
            <v>09888</v>
          </cell>
          <cell r="B2391" t="str">
            <v>百度集团－ＳＷ</v>
          </cell>
          <cell r="C2391">
            <v>1.02</v>
          </cell>
          <cell r="D2391">
            <v>118.8</v>
          </cell>
        </row>
        <row r="2392">
          <cell r="A2392" t="str">
            <v>09889</v>
          </cell>
          <cell r="B2392" t="str">
            <v>东莞农商银行</v>
          </cell>
          <cell r="C2392">
            <v>0.88</v>
          </cell>
          <cell r="D2392">
            <v>3.43</v>
          </cell>
        </row>
        <row r="2393">
          <cell r="A2393" t="str">
            <v>09893</v>
          </cell>
          <cell r="B2393" t="str">
            <v>比优集团</v>
          </cell>
          <cell r="C2393">
            <v>0</v>
          </cell>
          <cell r="D2393">
            <v>0.95</v>
          </cell>
        </row>
        <row r="2394">
          <cell r="A2394" t="str">
            <v>09898</v>
          </cell>
          <cell r="B2394" t="str">
            <v>微博－ＳＷ</v>
          </cell>
          <cell r="C2394">
            <v>1.47</v>
          </cell>
          <cell r="D2394">
            <v>79.5</v>
          </cell>
        </row>
        <row r="2395">
          <cell r="A2395" t="str">
            <v>09900</v>
          </cell>
          <cell r="B2395" t="str">
            <v>智云科技建设</v>
          </cell>
          <cell r="C2395">
            <v>1.8</v>
          </cell>
          <cell r="D2395">
            <v>5.65</v>
          </cell>
        </row>
        <row r="2396">
          <cell r="A2396" t="str">
            <v>09901</v>
          </cell>
          <cell r="B2396" t="str">
            <v>新东方－Ｓ</v>
          </cell>
          <cell r="C2396">
            <v>-0.32</v>
          </cell>
          <cell r="D2396">
            <v>43.22</v>
          </cell>
        </row>
        <row r="2397">
          <cell r="A2397" t="str">
            <v>09906</v>
          </cell>
          <cell r="B2397" t="str">
            <v>宏力医疗管理</v>
          </cell>
          <cell r="C2397">
            <v>0</v>
          </cell>
          <cell r="D2397">
            <v>1.75</v>
          </cell>
        </row>
        <row r="2398">
          <cell r="A2398" t="str">
            <v>09908</v>
          </cell>
          <cell r="B2398" t="str">
            <v>嘉兴燃气</v>
          </cell>
          <cell r="C2398">
            <v>-0.12</v>
          </cell>
          <cell r="D2398">
            <v>8.19</v>
          </cell>
        </row>
        <row r="2399">
          <cell r="A2399" t="str">
            <v>09911</v>
          </cell>
          <cell r="B2399" t="str">
            <v>赤子城科技</v>
          </cell>
          <cell r="C2399">
            <v>3.63</v>
          </cell>
          <cell r="D2399">
            <v>11.14</v>
          </cell>
        </row>
        <row r="2400">
          <cell r="A2400" t="str">
            <v>09913</v>
          </cell>
          <cell r="B2400" t="str">
            <v>智勤控股</v>
          </cell>
          <cell r="C2400">
            <v>0</v>
          </cell>
          <cell r="D2400">
            <v>2.41</v>
          </cell>
        </row>
        <row r="2401">
          <cell r="A2401" t="str">
            <v>09916</v>
          </cell>
          <cell r="B2401" t="str">
            <v>兴业物联</v>
          </cell>
          <cell r="C2401">
            <v>-3.08</v>
          </cell>
          <cell r="D2401">
            <v>0.315</v>
          </cell>
        </row>
        <row r="2402">
          <cell r="A2402" t="str">
            <v>09918</v>
          </cell>
          <cell r="B2402" t="str">
            <v>丽年国际</v>
          </cell>
          <cell r="C2402">
            <v>0.99</v>
          </cell>
          <cell r="D2402">
            <v>1.02</v>
          </cell>
        </row>
        <row r="2403">
          <cell r="A2403" t="str">
            <v>09919</v>
          </cell>
          <cell r="B2403" t="str">
            <v>艾德韦宣集团</v>
          </cell>
          <cell r="C2403">
            <v>0</v>
          </cell>
          <cell r="D2403">
            <v>1.06</v>
          </cell>
        </row>
        <row r="2404">
          <cell r="A2404" t="str">
            <v>09929</v>
          </cell>
          <cell r="B2404" t="str">
            <v>澳达控股</v>
          </cell>
          <cell r="C2404">
            <v>20</v>
          </cell>
          <cell r="D2404">
            <v>0.6</v>
          </cell>
        </row>
        <row r="2405">
          <cell r="A2405" t="str">
            <v>09933</v>
          </cell>
          <cell r="B2405" t="str">
            <v>GHW INTL</v>
          </cell>
          <cell r="C2405">
            <v>2.96</v>
          </cell>
          <cell r="D2405">
            <v>1.74</v>
          </cell>
        </row>
        <row r="2406">
          <cell r="A2406" t="str">
            <v>09936</v>
          </cell>
          <cell r="B2406" t="str">
            <v>稀美资源</v>
          </cell>
          <cell r="C2406">
            <v>2.69</v>
          </cell>
          <cell r="D2406">
            <v>6.87</v>
          </cell>
        </row>
        <row r="2407">
          <cell r="A2407" t="str">
            <v>09938</v>
          </cell>
          <cell r="B2407" t="str">
            <v>华和控股</v>
          </cell>
          <cell r="C2407">
            <v>2.4</v>
          </cell>
          <cell r="D2407">
            <v>0.128</v>
          </cell>
        </row>
        <row r="2408">
          <cell r="A2408" t="str">
            <v>09958</v>
          </cell>
          <cell r="B2408" t="str">
            <v>力天影业</v>
          </cell>
          <cell r="C2408">
            <v>-29.72</v>
          </cell>
          <cell r="D2408">
            <v>0.17499999999999999</v>
          </cell>
        </row>
        <row r="2409">
          <cell r="A2409" t="str">
            <v>09960</v>
          </cell>
          <cell r="B2409" t="str">
            <v>康圣环球</v>
          </cell>
          <cell r="C2409">
            <v>-1.67</v>
          </cell>
          <cell r="D2409">
            <v>1.18</v>
          </cell>
        </row>
        <row r="2410">
          <cell r="A2410" t="str">
            <v>09961</v>
          </cell>
          <cell r="B2410" t="str">
            <v>携程集团－Ｓ</v>
          </cell>
          <cell r="C2410">
            <v>0.27</v>
          </cell>
          <cell r="D2410">
            <v>560</v>
          </cell>
        </row>
        <row r="2411">
          <cell r="A2411" t="str">
            <v>09963</v>
          </cell>
          <cell r="B2411" t="str">
            <v>高科桥</v>
          </cell>
          <cell r="C2411">
            <v>-12.82</v>
          </cell>
          <cell r="D2411">
            <v>0.68</v>
          </cell>
        </row>
        <row r="2412">
          <cell r="A2412" t="str">
            <v>09978</v>
          </cell>
          <cell r="B2412" t="str">
            <v>方圆生活服务</v>
          </cell>
          <cell r="C2412">
            <v>0</v>
          </cell>
          <cell r="D2412">
            <v>8.4000000000000005E-2</v>
          </cell>
        </row>
        <row r="2413">
          <cell r="A2413" t="str">
            <v>09986</v>
          </cell>
          <cell r="B2413" t="str">
            <v>大山教育</v>
          </cell>
          <cell r="C2413">
            <v>0</v>
          </cell>
          <cell r="D2413">
            <v>1.88</v>
          </cell>
        </row>
        <row r="2414">
          <cell r="A2414" t="str">
            <v>09991</v>
          </cell>
          <cell r="B2414" t="str">
            <v>宝尊电商－Ｗ</v>
          </cell>
          <cell r="C2414">
            <v>0</v>
          </cell>
          <cell r="D2414">
            <v>7.18</v>
          </cell>
        </row>
        <row r="2415">
          <cell r="A2415" t="str">
            <v>09997</v>
          </cell>
          <cell r="B2415" t="str">
            <v>康基医疗</v>
          </cell>
          <cell r="C2415" t="str">
            <v xml:space="preserve">--  </v>
          </cell>
          <cell r="D2415">
            <v>0</v>
          </cell>
        </row>
        <row r="2416">
          <cell r="A2416" t="str">
            <v>09998</v>
          </cell>
          <cell r="B2416" t="str">
            <v>光荣控股</v>
          </cell>
          <cell r="C2416">
            <v>-3.66</v>
          </cell>
          <cell r="D2416">
            <v>0.39500000000000002</v>
          </cell>
        </row>
        <row r="2417">
          <cell r="A2417" t="str">
            <v>09999</v>
          </cell>
          <cell r="B2417" t="str">
            <v>网易－Ｓ</v>
          </cell>
          <cell r="C2417">
            <v>1.32</v>
          </cell>
          <cell r="D2417">
            <v>214.4</v>
          </cell>
        </row>
        <row r="2418">
          <cell r="A2418" t="str">
            <v>80011</v>
          </cell>
          <cell r="B2418" t="str">
            <v>恒生银行－Ｒ</v>
          </cell>
          <cell r="C2418">
            <v>0</v>
          </cell>
          <cell r="D2418">
            <v>138.80000000000001</v>
          </cell>
        </row>
        <row r="2419">
          <cell r="A2419" t="str">
            <v>80016</v>
          </cell>
          <cell r="B2419" t="str">
            <v>新鸿基地产－Ｒ</v>
          </cell>
          <cell r="C2419">
            <v>1.66</v>
          </cell>
          <cell r="D2419">
            <v>85.75</v>
          </cell>
        </row>
        <row r="2420">
          <cell r="A2420" t="str">
            <v>80020</v>
          </cell>
          <cell r="B2420" t="str">
            <v>商汤－ＷＲ</v>
          </cell>
          <cell r="C2420">
            <v>-0.57999999999999996</v>
          </cell>
          <cell r="D2420">
            <v>1.7</v>
          </cell>
        </row>
        <row r="2421">
          <cell r="A2421" t="str">
            <v>80175</v>
          </cell>
          <cell r="B2421" t="str">
            <v>吉利汽车－Ｒ</v>
          </cell>
          <cell r="C2421">
            <v>0.66</v>
          </cell>
          <cell r="D2421">
            <v>15.28</v>
          </cell>
        </row>
        <row r="2422">
          <cell r="A2422" t="str">
            <v>80291</v>
          </cell>
          <cell r="B2422" t="str">
            <v>华润啤酒－Ｒ</v>
          </cell>
          <cell r="C2422">
            <v>0.41</v>
          </cell>
          <cell r="D2422">
            <v>24.6</v>
          </cell>
        </row>
        <row r="2423">
          <cell r="A2423" t="str">
            <v>80388</v>
          </cell>
          <cell r="B2423" t="str">
            <v>香港交易所－Ｒ</v>
          </cell>
          <cell r="C2423">
            <v>1.1000000000000001</v>
          </cell>
          <cell r="D2423">
            <v>367.8</v>
          </cell>
        </row>
        <row r="2424">
          <cell r="A2424" t="str">
            <v>80700</v>
          </cell>
          <cell r="B2424" t="str">
            <v>腾讯控股－Ｒ</v>
          </cell>
          <cell r="C2424">
            <v>2.2000000000000002</v>
          </cell>
          <cell r="D2424">
            <v>557.5</v>
          </cell>
        </row>
        <row r="2425">
          <cell r="A2425" t="str">
            <v>80737</v>
          </cell>
          <cell r="B2425" t="str">
            <v>湾区发展－Ｒ</v>
          </cell>
          <cell r="C2425">
            <v>0</v>
          </cell>
          <cell r="D2425">
            <v>1.67</v>
          </cell>
        </row>
        <row r="2426">
          <cell r="A2426" t="str">
            <v>80883</v>
          </cell>
          <cell r="B2426" t="str">
            <v>中国海洋石油－Ｒ</v>
          </cell>
          <cell r="C2426">
            <v>-0.22</v>
          </cell>
          <cell r="D2426">
            <v>18.399999999999999</v>
          </cell>
        </row>
        <row r="2427">
          <cell r="A2427" t="str">
            <v>80941</v>
          </cell>
          <cell r="B2427" t="str">
            <v>中国移动－Ｒ</v>
          </cell>
          <cell r="C2427">
            <v>-7.0000000000000007E-2</v>
          </cell>
          <cell r="D2427">
            <v>75.8</v>
          </cell>
        </row>
        <row r="2428">
          <cell r="A2428" t="str">
            <v>80992</v>
          </cell>
          <cell r="B2428" t="str">
            <v>联想集团－Ｒ</v>
          </cell>
          <cell r="C2428">
            <v>-1.29</v>
          </cell>
          <cell r="D2428">
            <v>8.39</v>
          </cell>
        </row>
        <row r="2429">
          <cell r="A2429" t="str">
            <v>81024</v>
          </cell>
          <cell r="B2429" t="str">
            <v>快手－ＷＲ</v>
          </cell>
          <cell r="C2429">
            <v>1.53</v>
          </cell>
          <cell r="D2429">
            <v>59.9</v>
          </cell>
        </row>
        <row r="2430">
          <cell r="A2430" t="str">
            <v>81211</v>
          </cell>
          <cell r="B2430" t="str">
            <v>比亚迪股份－Ｒ</v>
          </cell>
          <cell r="C2430">
            <v>0.06</v>
          </cell>
          <cell r="D2430">
            <v>84.65</v>
          </cell>
        </row>
        <row r="2431">
          <cell r="A2431" t="str">
            <v>81299</v>
          </cell>
          <cell r="B2431" t="str">
            <v>友邦保险－Ｒ</v>
          </cell>
          <cell r="C2431">
            <v>1.23</v>
          </cell>
          <cell r="D2431">
            <v>74.2</v>
          </cell>
        </row>
        <row r="2432">
          <cell r="A2432" t="str">
            <v>81810</v>
          </cell>
          <cell r="B2432" t="str">
            <v>小米集团－ＷＲ</v>
          </cell>
          <cell r="C2432">
            <v>0.77</v>
          </cell>
          <cell r="D2432">
            <v>36.619999999999997</v>
          </cell>
        </row>
        <row r="2433">
          <cell r="A2433" t="str">
            <v>82020</v>
          </cell>
          <cell r="B2433" t="str">
            <v>安踏体育－Ｒ</v>
          </cell>
          <cell r="C2433">
            <v>-0.54</v>
          </cell>
          <cell r="D2433">
            <v>73.7</v>
          </cell>
        </row>
        <row r="2434">
          <cell r="A2434" t="str">
            <v>82318</v>
          </cell>
          <cell r="B2434" t="str">
            <v>中国平安－Ｒ</v>
          </cell>
          <cell r="C2434">
            <v>0.17</v>
          </cell>
          <cell r="D2434">
            <v>59.05</v>
          </cell>
        </row>
        <row r="2435">
          <cell r="A2435" t="str">
            <v>82331</v>
          </cell>
          <cell r="B2435" t="str">
            <v>李宁－Ｒ</v>
          </cell>
          <cell r="C2435">
            <v>-0.64</v>
          </cell>
          <cell r="D2435">
            <v>17.190000000000001</v>
          </cell>
        </row>
        <row r="2436">
          <cell r="A2436" t="str">
            <v>82333</v>
          </cell>
          <cell r="B2436" t="str">
            <v>长城汽车－Ｒ</v>
          </cell>
          <cell r="C2436">
            <v>0.46</v>
          </cell>
          <cell r="D2436">
            <v>13.03</v>
          </cell>
        </row>
        <row r="2437">
          <cell r="A2437" t="str">
            <v>82388</v>
          </cell>
          <cell r="B2437" t="str">
            <v>中银香港－Ｒ</v>
          </cell>
          <cell r="C2437">
            <v>0.41</v>
          </cell>
          <cell r="D2437">
            <v>34.68</v>
          </cell>
        </row>
        <row r="2438">
          <cell r="A2438" t="str">
            <v>83690</v>
          </cell>
          <cell r="B2438" t="str">
            <v>美团－ＷＲ</v>
          </cell>
          <cell r="C2438">
            <v>1.1399999999999999</v>
          </cell>
          <cell r="D2438">
            <v>93</v>
          </cell>
        </row>
        <row r="2439">
          <cell r="A2439" t="str">
            <v>86618</v>
          </cell>
          <cell r="B2439" t="str">
            <v>京东健康－Ｒ</v>
          </cell>
          <cell r="C2439">
            <v>1.97</v>
          </cell>
          <cell r="D2439">
            <v>51.7</v>
          </cell>
        </row>
        <row r="2440">
          <cell r="A2440" t="str">
            <v>89618</v>
          </cell>
          <cell r="B2440" t="str">
            <v>京东集团－ＳＷＲ</v>
          </cell>
          <cell r="C2440">
            <v>-0.98</v>
          </cell>
          <cell r="D2440">
            <v>100.6</v>
          </cell>
        </row>
        <row r="2441">
          <cell r="A2441" t="str">
            <v>89888</v>
          </cell>
          <cell r="B2441" t="str">
            <v>百度集团－ＳＷＲ</v>
          </cell>
          <cell r="C2441">
            <v>1.41</v>
          </cell>
          <cell r="D2441">
            <v>107.9</v>
          </cell>
        </row>
        <row r="2442">
          <cell r="A2442" t="str">
            <v>89988</v>
          </cell>
          <cell r="B2442" t="str">
            <v>阿里巴巴－ＷＲ</v>
          </cell>
          <cell r="C2442">
            <v>1.07</v>
          </cell>
          <cell r="D2442">
            <v>131.9</v>
          </cell>
        </row>
        <row r="2443">
          <cell r="A2443" t="str">
            <v>02579</v>
          </cell>
          <cell r="B2443" t="str">
            <v>中伟新材</v>
          </cell>
          <cell r="C2443">
            <v>1.97</v>
          </cell>
          <cell r="D2443">
            <v>26.9</v>
          </cell>
        </row>
        <row r="2444">
          <cell r="A2444" t="str">
            <v>06610</v>
          </cell>
          <cell r="B2444" t="str">
            <v>飞天云动（新）</v>
          </cell>
          <cell r="C2444">
            <v>6.45</v>
          </cell>
          <cell r="D2444">
            <v>1.65</v>
          </cell>
        </row>
        <row r="2445">
          <cell r="A2445" t="str">
            <v>02396</v>
          </cell>
          <cell r="B2445" t="str">
            <v>华芢生物-B</v>
          </cell>
          <cell r="C2445" t="str">
            <v xml:space="preserve">--  </v>
          </cell>
          <cell r="D2445">
            <v>0</v>
          </cell>
        </row>
        <row r="2446">
          <cell r="A2446" t="str">
            <v>02581</v>
          </cell>
          <cell r="B2446" t="str">
            <v>明基医院</v>
          </cell>
          <cell r="C2446" t="str">
            <v xml:space="preserve">--  </v>
          </cell>
          <cell r="D2446">
            <v>0</v>
          </cell>
        </row>
        <row r="2447">
          <cell r="A2447" t="str">
            <v>02635</v>
          </cell>
          <cell r="B2447" t="str">
            <v>诺比侃</v>
          </cell>
          <cell r="C2447" t="str">
            <v xml:space="preserve">--  </v>
          </cell>
          <cell r="D2447">
            <v>0</v>
          </cell>
        </row>
        <row r="2448">
          <cell r="A2448" t="str">
            <v>02657</v>
          </cell>
          <cell r="B2448" t="str">
            <v>林清轩</v>
          </cell>
          <cell r="C2448" t="str">
            <v xml:space="preserve">--  </v>
          </cell>
          <cell r="D2448">
            <v>0</v>
          </cell>
        </row>
        <row r="2449">
          <cell r="A2449" t="str">
            <v>02661</v>
          </cell>
          <cell r="B2449" t="str">
            <v>轻松健康</v>
          </cell>
          <cell r="C2449" t="str">
            <v xml:space="preserve">--  </v>
          </cell>
          <cell r="D2449">
            <v>0</v>
          </cell>
        </row>
        <row r="2450">
          <cell r="A2450" t="str">
            <v>02671</v>
          </cell>
          <cell r="B2450" t="str">
            <v>美联股份</v>
          </cell>
          <cell r="C2450" t="str">
            <v xml:space="preserve">--  </v>
          </cell>
          <cell r="D2450">
            <v>0</v>
          </cell>
        </row>
        <row r="2451">
          <cell r="A2451" t="str">
            <v>02691</v>
          </cell>
          <cell r="B2451" t="str">
            <v>南华期货股份</v>
          </cell>
          <cell r="C2451" t="str">
            <v xml:space="preserve">--  </v>
          </cell>
          <cell r="D2451">
            <v>0</v>
          </cell>
        </row>
        <row r="2452">
          <cell r="A2452" t="str">
            <v>02695</v>
          </cell>
          <cell r="B2452" t="str">
            <v>印象大红袍</v>
          </cell>
          <cell r="C2452" t="str">
            <v xml:space="preserve">--  </v>
          </cell>
          <cell r="D2452">
            <v>0</v>
          </cell>
        </row>
        <row r="2453">
          <cell r="A2453" t="str">
            <v>02993</v>
          </cell>
          <cell r="B2453" t="str">
            <v>铸帝控股</v>
          </cell>
          <cell r="C2453">
            <v>-1.23</v>
          </cell>
          <cell r="D2453">
            <v>0.4</v>
          </cell>
        </row>
        <row r="2454">
          <cell r="A2454" t="str">
            <v>03317</v>
          </cell>
          <cell r="B2454" t="str">
            <v>迅策</v>
          </cell>
          <cell r="C2454" t="str">
            <v xml:space="preserve">--  </v>
          </cell>
          <cell r="D2454">
            <v>0</v>
          </cell>
        </row>
        <row r="2455">
          <cell r="A2455" t="str">
            <v>03378</v>
          </cell>
          <cell r="B2455" t="str">
            <v>翰思艾泰-B</v>
          </cell>
          <cell r="C2455" t="str">
            <v xml:space="preserve">--  </v>
          </cell>
          <cell r="D2455">
            <v>0</v>
          </cell>
        </row>
        <row r="2456">
          <cell r="A2456" t="str">
            <v>03696</v>
          </cell>
          <cell r="B2456" t="str">
            <v>英矽智能</v>
          </cell>
          <cell r="C2456" t="str">
            <v xml:space="preserve">--  </v>
          </cell>
          <cell r="D2456">
            <v>0</v>
          </cell>
        </row>
        <row r="2457">
          <cell r="A2457" t="str">
            <v>06600</v>
          </cell>
          <cell r="B2457" t="str">
            <v>卧安机器人</v>
          </cell>
          <cell r="C2457" t="str">
            <v xml:space="preserve">--  </v>
          </cell>
          <cell r="D2457">
            <v>0</v>
          </cell>
        </row>
        <row r="2458">
          <cell r="A2458" t="str">
            <v>06651</v>
          </cell>
          <cell r="B2458" t="str">
            <v>五一视界</v>
          </cell>
          <cell r="C2458" t="str">
            <v xml:space="preserve">--  </v>
          </cell>
          <cell r="D2458">
            <v>0</v>
          </cell>
        </row>
        <row r="2459">
          <cell r="A2459" t="str">
            <v>#数据来源:通达信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全部Ａ股20251220"/>
    </sheetNames>
    <sheetDataSet>
      <sheetData sheetId="0">
        <row r="1">
          <cell r="A1" t="str">
            <v>代码</v>
          </cell>
          <cell r="B1" t="str">
            <v>名称</v>
          </cell>
          <cell r="C1" t="str">
            <v>涨幅%</v>
          </cell>
          <cell r="D1" t="str">
            <v>现价</v>
          </cell>
        </row>
        <row r="2">
          <cell r="A2" t="str">
            <v>000001</v>
          </cell>
          <cell r="B2" t="str">
            <v>平安银行</v>
          </cell>
          <cell r="C2">
            <v>-0.17</v>
          </cell>
          <cell r="D2">
            <v>11.62</v>
          </cell>
        </row>
        <row r="3">
          <cell r="A3" t="str">
            <v>000002</v>
          </cell>
          <cell r="B3" t="str">
            <v>万 科Ａ</v>
          </cell>
          <cell r="C3">
            <v>0.62</v>
          </cell>
          <cell r="D3">
            <v>4.9000000000000004</v>
          </cell>
        </row>
        <row r="4">
          <cell r="A4" t="str">
            <v>000004</v>
          </cell>
          <cell r="B4" t="str">
            <v>*ST国华</v>
          </cell>
          <cell r="C4">
            <v>1.34</v>
          </cell>
          <cell r="D4">
            <v>10.57</v>
          </cell>
        </row>
        <row r="5">
          <cell r="A5" t="str">
            <v>000006</v>
          </cell>
          <cell r="B5" t="str">
            <v>深振业Ａ</v>
          </cell>
          <cell r="C5">
            <v>2.41</v>
          </cell>
          <cell r="D5">
            <v>9.7799999999999994</v>
          </cell>
        </row>
        <row r="6">
          <cell r="A6" t="str">
            <v>000007</v>
          </cell>
          <cell r="B6" t="str">
            <v>全新好</v>
          </cell>
          <cell r="C6">
            <v>2.17</v>
          </cell>
          <cell r="D6">
            <v>11.75</v>
          </cell>
        </row>
        <row r="7">
          <cell r="A7" t="str">
            <v>000008</v>
          </cell>
          <cell r="B7" t="str">
            <v>神州高铁</v>
          </cell>
          <cell r="C7">
            <v>1.75</v>
          </cell>
          <cell r="D7">
            <v>2.91</v>
          </cell>
        </row>
        <row r="8">
          <cell r="A8" t="str">
            <v>000009</v>
          </cell>
          <cell r="B8" t="str">
            <v>中国宝安</v>
          </cell>
          <cell r="C8">
            <v>1.53</v>
          </cell>
          <cell r="D8">
            <v>9.94</v>
          </cell>
        </row>
        <row r="9">
          <cell r="A9" t="str">
            <v>000010</v>
          </cell>
          <cell r="B9" t="str">
            <v>美丽生态</v>
          </cell>
          <cell r="C9">
            <v>6.07</v>
          </cell>
          <cell r="D9">
            <v>3.67</v>
          </cell>
        </row>
        <row r="10">
          <cell r="A10" t="str">
            <v>000011</v>
          </cell>
          <cell r="B10" t="str">
            <v>深物业A</v>
          </cell>
          <cell r="C10">
            <v>2.69</v>
          </cell>
          <cell r="D10">
            <v>9.17</v>
          </cell>
        </row>
        <row r="11">
          <cell r="A11" t="str">
            <v>000012</v>
          </cell>
          <cell r="B11" t="str">
            <v>南 玻Ａ</v>
          </cell>
          <cell r="C11">
            <v>0.68</v>
          </cell>
          <cell r="D11">
            <v>4.46</v>
          </cell>
        </row>
        <row r="12">
          <cell r="A12" t="str">
            <v>000014</v>
          </cell>
          <cell r="B12" t="str">
            <v>沙河股份</v>
          </cell>
          <cell r="C12">
            <v>2.37</v>
          </cell>
          <cell r="D12">
            <v>13.84</v>
          </cell>
        </row>
        <row r="13">
          <cell r="A13" t="str">
            <v>000016</v>
          </cell>
          <cell r="B13" t="str">
            <v>深康佳Ａ</v>
          </cell>
          <cell r="C13">
            <v>1.17</v>
          </cell>
          <cell r="D13">
            <v>5.2</v>
          </cell>
        </row>
        <row r="14">
          <cell r="A14" t="str">
            <v>000017</v>
          </cell>
          <cell r="B14" t="str">
            <v>深中华A</v>
          </cell>
          <cell r="C14">
            <v>1.2</v>
          </cell>
          <cell r="D14">
            <v>8.42</v>
          </cell>
        </row>
        <row r="15">
          <cell r="A15" t="str">
            <v>000019</v>
          </cell>
          <cell r="B15" t="str">
            <v>深粮控股</v>
          </cell>
          <cell r="C15">
            <v>2.61</v>
          </cell>
          <cell r="D15">
            <v>7.07</v>
          </cell>
        </row>
        <row r="16">
          <cell r="A16" t="str">
            <v>000020</v>
          </cell>
          <cell r="B16" t="str">
            <v>深华发Ａ</v>
          </cell>
          <cell r="C16">
            <v>1.28</v>
          </cell>
          <cell r="D16">
            <v>14.26</v>
          </cell>
        </row>
        <row r="17">
          <cell r="A17" t="str">
            <v>000021</v>
          </cell>
          <cell r="B17" t="str">
            <v>深科技</v>
          </cell>
          <cell r="C17">
            <v>-0.63</v>
          </cell>
          <cell r="D17">
            <v>23.71</v>
          </cell>
        </row>
        <row r="18">
          <cell r="A18" t="str">
            <v>000025</v>
          </cell>
          <cell r="B18" t="str">
            <v>特 力Ａ</v>
          </cell>
          <cell r="C18">
            <v>1.3</v>
          </cell>
          <cell r="D18">
            <v>17.899999999999999</v>
          </cell>
        </row>
        <row r="19">
          <cell r="A19" t="str">
            <v>000026</v>
          </cell>
          <cell r="B19" t="str">
            <v>飞亚达</v>
          </cell>
          <cell r="C19">
            <v>1.44</v>
          </cell>
          <cell r="D19">
            <v>15.53</v>
          </cell>
        </row>
        <row r="20">
          <cell r="A20" t="str">
            <v>000027</v>
          </cell>
          <cell r="B20" t="str">
            <v>深圳能源</v>
          </cell>
          <cell r="C20">
            <v>0.15</v>
          </cell>
          <cell r="D20">
            <v>6.58</v>
          </cell>
        </row>
        <row r="21">
          <cell r="A21" t="str">
            <v>000028</v>
          </cell>
          <cell r="B21" t="str">
            <v>国药一致</v>
          </cell>
          <cell r="C21">
            <v>-0.4</v>
          </cell>
          <cell r="D21">
            <v>25.01</v>
          </cell>
        </row>
        <row r="22">
          <cell r="A22" t="str">
            <v>000029</v>
          </cell>
          <cell r="B22" t="str">
            <v>深深房Ａ</v>
          </cell>
          <cell r="C22">
            <v>4.76</v>
          </cell>
          <cell r="D22">
            <v>23.32</v>
          </cell>
        </row>
        <row r="23">
          <cell r="A23" t="str">
            <v>000030</v>
          </cell>
          <cell r="B23" t="str">
            <v>富奥股份</v>
          </cell>
          <cell r="C23">
            <v>1.78</v>
          </cell>
          <cell r="D23">
            <v>5.71</v>
          </cell>
        </row>
        <row r="24">
          <cell r="A24" t="str">
            <v>000031</v>
          </cell>
          <cell r="B24" t="str">
            <v>大悦城</v>
          </cell>
          <cell r="C24">
            <v>2.78</v>
          </cell>
          <cell r="D24">
            <v>2.96</v>
          </cell>
        </row>
        <row r="25">
          <cell r="A25" t="str">
            <v>000032</v>
          </cell>
          <cell r="B25" t="str">
            <v>深桑达Ａ</v>
          </cell>
          <cell r="C25">
            <v>0.27</v>
          </cell>
          <cell r="D25">
            <v>18.52</v>
          </cell>
        </row>
        <row r="26">
          <cell r="A26" t="str">
            <v>000034</v>
          </cell>
          <cell r="B26" t="str">
            <v>神州数码</v>
          </cell>
          <cell r="C26">
            <v>1.1200000000000001</v>
          </cell>
          <cell r="D26">
            <v>37.86</v>
          </cell>
        </row>
        <row r="27">
          <cell r="A27" t="str">
            <v>000035</v>
          </cell>
          <cell r="B27" t="str">
            <v>中国天楹</v>
          </cell>
          <cell r="C27">
            <v>0.18</v>
          </cell>
          <cell r="D27">
            <v>5.68</v>
          </cell>
        </row>
        <row r="28">
          <cell r="A28" t="str">
            <v>000036</v>
          </cell>
          <cell r="B28" t="str">
            <v>华联控股</v>
          </cell>
          <cell r="C28">
            <v>10.02</v>
          </cell>
          <cell r="D28">
            <v>5.49</v>
          </cell>
        </row>
        <row r="29">
          <cell r="A29" t="str">
            <v>000037</v>
          </cell>
          <cell r="B29" t="str">
            <v>深南电A</v>
          </cell>
          <cell r="C29">
            <v>1.55</v>
          </cell>
          <cell r="D29">
            <v>8.52</v>
          </cell>
        </row>
        <row r="30">
          <cell r="A30" t="str">
            <v>000039</v>
          </cell>
          <cell r="B30" t="str">
            <v>中集集团</v>
          </cell>
          <cell r="C30">
            <v>5.61</v>
          </cell>
          <cell r="D30">
            <v>9.42</v>
          </cell>
        </row>
        <row r="31">
          <cell r="A31" t="str">
            <v>000042</v>
          </cell>
          <cell r="B31" t="str">
            <v>中洲控股</v>
          </cell>
          <cell r="C31">
            <v>2.0499999999999998</v>
          </cell>
          <cell r="D31">
            <v>7.95</v>
          </cell>
        </row>
        <row r="32">
          <cell r="A32" t="str">
            <v>000045</v>
          </cell>
          <cell r="B32" t="str">
            <v>深纺织Ａ</v>
          </cell>
          <cell r="C32">
            <v>0.67</v>
          </cell>
          <cell r="D32">
            <v>12</v>
          </cell>
        </row>
        <row r="33">
          <cell r="A33" t="str">
            <v>000048</v>
          </cell>
          <cell r="B33" t="str">
            <v>京基智农</v>
          </cell>
          <cell r="C33">
            <v>1.54</v>
          </cell>
          <cell r="D33">
            <v>13.2</v>
          </cell>
        </row>
        <row r="34">
          <cell r="A34" t="str">
            <v>000049</v>
          </cell>
          <cell r="B34" t="str">
            <v>德赛电池</v>
          </cell>
          <cell r="C34">
            <v>-0.11</v>
          </cell>
          <cell r="D34">
            <v>26.77</v>
          </cell>
        </row>
        <row r="35">
          <cell r="A35" t="str">
            <v>000050</v>
          </cell>
          <cell r="B35" t="str">
            <v>深天马Ａ</v>
          </cell>
          <cell r="C35">
            <v>0.68</v>
          </cell>
          <cell r="D35">
            <v>8.9</v>
          </cell>
        </row>
        <row r="36">
          <cell r="A36" t="str">
            <v>000055</v>
          </cell>
          <cell r="B36" t="str">
            <v>方大集团</v>
          </cell>
          <cell r="C36">
            <v>1.68</v>
          </cell>
          <cell r="D36">
            <v>4.24</v>
          </cell>
        </row>
        <row r="37">
          <cell r="A37" t="str">
            <v>000056</v>
          </cell>
          <cell r="B37" t="str">
            <v>皇庭国际</v>
          </cell>
          <cell r="C37">
            <v>2.4</v>
          </cell>
          <cell r="D37">
            <v>2.13</v>
          </cell>
        </row>
        <row r="38">
          <cell r="A38" t="str">
            <v>000058</v>
          </cell>
          <cell r="B38" t="str">
            <v>深 赛 格</v>
          </cell>
          <cell r="C38">
            <v>3.97</v>
          </cell>
          <cell r="D38">
            <v>9.17</v>
          </cell>
        </row>
        <row r="39">
          <cell r="A39" t="str">
            <v>000059</v>
          </cell>
          <cell r="B39" t="str">
            <v>华锦股份</v>
          </cell>
          <cell r="C39">
            <v>0.61</v>
          </cell>
          <cell r="D39">
            <v>4.9800000000000004</v>
          </cell>
        </row>
        <row r="40">
          <cell r="A40" t="str">
            <v>000060</v>
          </cell>
          <cell r="B40" t="str">
            <v>中金岭南</v>
          </cell>
          <cell r="C40">
            <v>1.85</v>
          </cell>
          <cell r="D40">
            <v>5.51</v>
          </cell>
        </row>
        <row r="41">
          <cell r="A41" t="str">
            <v>000061</v>
          </cell>
          <cell r="B41" t="str">
            <v>农 产 品</v>
          </cell>
          <cell r="C41">
            <v>2.34</v>
          </cell>
          <cell r="D41">
            <v>9.64</v>
          </cell>
        </row>
        <row r="42">
          <cell r="A42" t="str">
            <v>000062</v>
          </cell>
          <cell r="B42" t="str">
            <v>深圳华强</v>
          </cell>
          <cell r="C42">
            <v>0.88</v>
          </cell>
          <cell r="D42">
            <v>24.2</v>
          </cell>
        </row>
        <row r="43">
          <cell r="A43" t="str">
            <v>000063</v>
          </cell>
          <cell r="B43" t="str">
            <v>中兴通讯</v>
          </cell>
          <cell r="C43">
            <v>1.4</v>
          </cell>
          <cell r="D43">
            <v>37.03</v>
          </cell>
        </row>
        <row r="44">
          <cell r="A44" t="str">
            <v>000065</v>
          </cell>
          <cell r="B44" t="str">
            <v>北方国际</v>
          </cell>
          <cell r="C44">
            <v>0.64</v>
          </cell>
          <cell r="D44">
            <v>12.51</v>
          </cell>
        </row>
        <row r="45">
          <cell r="A45" t="str">
            <v>000066</v>
          </cell>
          <cell r="B45" t="str">
            <v>中国长城</v>
          </cell>
          <cell r="C45">
            <v>0.57999999999999996</v>
          </cell>
          <cell r="D45">
            <v>13.92</v>
          </cell>
        </row>
        <row r="46">
          <cell r="A46" t="str">
            <v>000068</v>
          </cell>
          <cell r="B46" t="str">
            <v>华控赛格</v>
          </cell>
          <cell r="C46">
            <v>2.06</v>
          </cell>
          <cell r="D46">
            <v>3.47</v>
          </cell>
        </row>
        <row r="47">
          <cell r="A47" t="str">
            <v>000069</v>
          </cell>
          <cell r="B47" t="str">
            <v>华侨城Ａ</v>
          </cell>
          <cell r="C47">
            <v>5.95</v>
          </cell>
          <cell r="D47">
            <v>2.67</v>
          </cell>
        </row>
        <row r="48">
          <cell r="A48" t="str">
            <v>000070</v>
          </cell>
          <cell r="B48" t="str">
            <v>特发信息</v>
          </cell>
          <cell r="C48">
            <v>1.1200000000000001</v>
          </cell>
          <cell r="D48">
            <v>11.76</v>
          </cell>
        </row>
        <row r="49">
          <cell r="A49" t="str">
            <v>000078</v>
          </cell>
          <cell r="B49" t="str">
            <v>海王生物</v>
          </cell>
          <cell r="C49">
            <v>-2.08</v>
          </cell>
          <cell r="D49">
            <v>4.2300000000000004</v>
          </cell>
        </row>
        <row r="50">
          <cell r="A50" t="str">
            <v>000088</v>
          </cell>
          <cell r="B50" t="str">
            <v>盐 田 港</v>
          </cell>
          <cell r="C50">
            <v>0.89</v>
          </cell>
          <cell r="D50">
            <v>4.5199999999999996</v>
          </cell>
        </row>
        <row r="51">
          <cell r="A51" t="str">
            <v>000089</v>
          </cell>
          <cell r="B51" t="str">
            <v>深圳机场</v>
          </cell>
          <cell r="C51">
            <v>0.56000000000000005</v>
          </cell>
          <cell r="D51">
            <v>7.12</v>
          </cell>
        </row>
        <row r="52">
          <cell r="A52" t="str">
            <v>000090</v>
          </cell>
          <cell r="B52" t="str">
            <v>天健集团</v>
          </cell>
          <cell r="C52">
            <v>1.9</v>
          </cell>
          <cell r="D52">
            <v>3.75</v>
          </cell>
        </row>
        <row r="53">
          <cell r="A53" t="str">
            <v>000096</v>
          </cell>
          <cell r="B53" t="str">
            <v>广聚能源</v>
          </cell>
          <cell r="C53">
            <v>0.57999999999999996</v>
          </cell>
          <cell r="D53">
            <v>10.34</v>
          </cell>
        </row>
        <row r="54">
          <cell r="A54" t="str">
            <v>000099</v>
          </cell>
          <cell r="B54" t="str">
            <v>中信海直</v>
          </cell>
          <cell r="C54">
            <v>1.69</v>
          </cell>
          <cell r="D54">
            <v>19.850000000000001</v>
          </cell>
        </row>
        <row r="55">
          <cell r="A55" t="str">
            <v>000100</v>
          </cell>
          <cell r="B55" t="str">
            <v>TCL科技</v>
          </cell>
          <cell r="C55">
            <v>0</v>
          </cell>
          <cell r="D55">
            <v>4.59</v>
          </cell>
        </row>
        <row r="56">
          <cell r="A56" t="str">
            <v>000151</v>
          </cell>
          <cell r="B56" t="str">
            <v>中成股份</v>
          </cell>
          <cell r="C56">
            <v>0.33</v>
          </cell>
          <cell r="D56">
            <v>12.05</v>
          </cell>
        </row>
        <row r="57">
          <cell r="A57" t="str">
            <v>000153</v>
          </cell>
          <cell r="B57" t="str">
            <v>丰原药业</v>
          </cell>
          <cell r="C57">
            <v>2.34</v>
          </cell>
          <cell r="D57">
            <v>6.55</v>
          </cell>
        </row>
        <row r="58">
          <cell r="A58" t="str">
            <v>000155</v>
          </cell>
          <cell r="B58" t="str">
            <v>川能动力</v>
          </cell>
          <cell r="C58">
            <v>2.62</v>
          </cell>
          <cell r="D58">
            <v>11.74</v>
          </cell>
        </row>
        <row r="59">
          <cell r="A59" t="str">
            <v>000156</v>
          </cell>
          <cell r="B59" t="str">
            <v>华数传媒</v>
          </cell>
          <cell r="C59">
            <v>1.21</v>
          </cell>
          <cell r="D59">
            <v>7.55</v>
          </cell>
        </row>
        <row r="60">
          <cell r="A60" t="str">
            <v>000157</v>
          </cell>
          <cell r="B60" t="str">
            <v>中联重科</v>
          </cell>
          <cell r="C60">
            <v>0.24</v>
          </cell>
          <cell r="D60">
            <v>8.41</v>
          </cell>
        </row>
        <row r="61">
          <cell r="A61" t="str">
            <v>000158</v>
          </cell>
          <cell r="B61" t="str">
            <v>常山北明</v>
          </cell>
          <cell r="C61">
            <v>1.72</v>
          </cell>
          <cell r="D61">
            <v>20.07</v>
          </cell>
        </row>
        <row r="62">
          <cell r="A62" t="str">
            <v>000159</v>
          </cell>
          <cell r="B62" t="str">
            <v>国际实业</v>
          </cell>
          <cell r="C62">
            <v>2.1800000000000002</v>
          </cell>
          <cell r="D62">
            <v>5.63</v>
          </cell>
        </row>
        <row r="63">
          <cell r="A63" t="str">
            <v>000166</v>
          </cell>
          <cell r="B63" t="str">
            <v>申万宏源</v>
          </cell>
          <cell r="C63">
            <v>0</v>
          </cell>
          <cell r="D63">
            <v>5.28</v>
          </cell>
        </row>
        <row r="64">
          <cell r="A64" t="str">
            <v>000301</v>
          </cell>
          <cell r="B64" t="str">
            <v>东方盛虹</v>
          </cell>
          <cell r="C64">
            <v>0.8</v>
          </cell>
          <cell r="D64">
            <v>10.07</v>
          </cell>
        </row>
        <row r="65">
          <cell r="A65" t="str">
            <v>000333</v>
          </cell>
          <cell r="B65" t="str">
            <v>美的集团</v>
          </cell>
          <cell r="C65">
            <v>-0.48</v>
          </cell>
          <cell r="D65">
            <v>79.45</v>
          </cell>
        </row>
        <row r="66">
          <cell r="A66" t="str">
            <v>000338</v>
          </cell>
          <cell r="B66" t="str">
            <v>潍柴动力</v>
          </cell>
          <cell r="C66">
            <v>1.92</v>
          </cell>
          <cell r="D66">
            <v>17.52</v>
          </cell>
        </row>
        <row r="67">
          <cell r="A67" t="str">
            <v>000400</v>
          </cell>
          <cell r="B67" t="str">
            <v>许继电气</v>
          </cell>
          <cell r="C67">
            <v>3.09</v>
          </cell>
          <cell r="D67">
            <v>26.35</v>
          </cell>
        </row>
        <row r="68">
          <cell r="A68" t="str">
            <v>000401</v>
          </cell>
          <cell r="B68" t="str">
            <v>金隅冀东</v>
          </cell>
          <cell r="C68">
            <v>0.67</v>
          </cell>
          <cell r="D68">
            <v>4.5</v>
          </cell>
        </row>
        <row r="69">
          <cell r="A69" t="str">
            <v>000402</v>
          </cell>
          <cell r="B69" t="str">
            <v>金 融 街</v>
          </cell>
          <cell r="C69">
            <v>1.0900000000000001</v>
          </cell>
          <cell r="D69">
            <v>2.78</v>
          </cell>
        </row>
        <row r="70">
          <cell r="A70" t="str">
            <v>000403</v>
          </cell>
          <cell r="B70" t="str">
            <v>派林生物</v>
          </cell>
          <cell r="C70">
            <v>0.3</v>
          </cell>
          <cell r="D70">
            <v>13.39</v>
          </cell>
        </row>
        <row r="71">
          <cell r="A71" t="str">
            <v>000404</v>
          </cell>
          <cell r="B71" t="str">
            <v>长虹华意</v>
          </cell>
          <cell r="C71">
            <v>1.18</v>
          </cell>
          <cell r="D71">
            <v>6.88</v>
          </cell>
        </row>
        <row r="72">
          <cell r="A72" t="str">
            <v>000407</v>
          </cell>
          <cell r="B72" t="str">
            <v>胜利股份</v>
          </cell>
          <cell r="C72">
            <v>2.66</v>
          </cell>
          <cell r="D72">
            <v>4.63</v>
          </cell>
        </row>
        <row r="73">
          <cell r="A73" t="str">
            <v>000408</v>
          </cell>
          <cell r="B73" t="str">
            <v>藏格矿业</v>
          </cell>
          <cell r="C73">
            <v>6.56</v>
          </cell>
          <cell r="D73">
            <v>79.8</v>
          </cell>
        </row>
        <row r="74">
          <cell r="A74" t="str">
            <v>000409</v>
          </cell>
          <cell r="B74" t="str">
            <v>云鼎科技</v>
          </cell>
          <cell r="C74">
            <v>0.92</v>
          </cell>
          <cell r="D74">
            <v>10.98</v>
          </cell>
        </row>
        <row r="75">
          <cell r="A75" t="str">
            <v>000410</v>
          </cell>
          <cell r="B75" t="str">
            <v>沈阳机床</v>
          </cell>
          <cell r="C75">
            <v>1.1200000000000001</v>
          </cell>
          <cell r="D75">
            <v>7.22</v>
          </cell>
        </row>
        <row r="76">
          <cell r="A76" t="str">
            <v>000411</v>
          </cell>
          <cell r="B76" t="str">
            <v>英特集团</v>
          </cell>
          <cell r="C76">
            <v>-0.83</v>
          </cell>
          <cell r="D76">
            <v>13.07</v>
          </cell>
        </row>
        <row r="77">
          <cell r="A77" t="str">
            <v>000415</v>
          </cell>
          <cell r="B77" t="str">
            <v>渤海租赁</v>
          </cell>
          <cell r="C77">
            <v>0.49</v>
          </cell>
          <cell r="D77">
            <v>4.08</v>
          </cell>
        </row>
        <row r="78">
          <cell r="A78" t="str">
            <v>000417</v>
          </cell>
          <cell r="B78" t="str">
            <v>合百集团</v>
          </cell>
          <cell r="C78">
            <v>10.039999999999999</v>
          </cell>
          <cell r="D78">
            <v>8.33</v>
          </cell>
        </row>
        <row r="79">
          <cell r="A79" t="str">
            <v>000419</v>
          </cell>
          <cell r="B79" t="str">
            <v>通程控股</v>
          </cell>
          <cell r="C79">
            <v>9.98</v>
          </cell>
          <cell r="D79">
            <v>7.05</v>
          </cell>
        </row>
        <row r="80">
          <cell r="A80" t="str">
            <v>000420</v>
          </cell>
          <cell r="B80" t="str">
            <v>吉林化纤</v>
          </cell>
          <cell r="C80">
            <v>1.49</v>
          </cell>
          <cell r="D80">
            <v>4.08</v>
          </cell>
        </row>
        <row r="81">
          <cell r="A81" t="str">
            <v>000421</v>
          </cell>
          <cell r="B81" t="str">
            <v>南京公用</v>
          </cell>
          <cell r="C81">
            <v>2.97</v>
          </cell>
          <cell r="D81">
            <v>6.94</v>
          </cell>
        </row>
        <row r="82">
          <cell r="A82" t="str">
            <v>000422</v>
          </cell>
          <cell r="B82" t="str">
            <v>湖北宜化</v>
          </cell>
          <cell r="C82">
            <v>1.21</v>
          </cell>
          <cell r="D82">
            <v>14.17</v>
          </cell>
        </row>
        <row r="83">
          <cell r="A83" t="str">
            <v>000423</v>
          </cell>
          <cell r="B83" t="str">
            <v>东阿阿胶</v>
          </cell>
          <cell r="C83">
            <v>-0.59</v>
          </cell>
          <cell r="D83">
            <v>48.71</v>
          </cell>
        </row>
        <row r="84">
          <cell r="A84" t="str">
            <v>000425</v>
          </cell>
          <cell r="B84" t="str">
            <v>徐工机械</v>
          </cell>
          <cell r="C84">
            <v>2</v>
          </cell>
          <cell r="D84">
            <v>11.22</v>
          </cell>
        </row>
        <row r="85">
          <cell r="A85" t="str">
            <v>000426</v>
          </cell>
          <cell r="B85" t="str">
            <v>兴业银锡</v>
          </cell>
          <cell r="C85">
            <v>1.58</v>
          </cell>
          <cell r="D85">
            <v>35.33</v>
          </cell>
        </row>
        <row r="86">
          <cell r="A86" t="str">
            <v>000428</v>
          </cell>
          <cell r="B86" t="str">
            <v>华天酒店</v>
          </cell>
          <cell r="C86">
            <v>5.51</v>
          </cell>
          <cell r="D86">
            <v>3.64</v>
          </cell>
        </row>
        <row r="87">
          <cell r="A87" t="str">
            <v>000429</v>
          </cell>
          <cell r="B87" t="str">
            <v>粤高速Ａ</v>
          </cell>
          <cell r="C87">
            <v>-1.08</v>
          </cell>
          <cell r="D87">
            <v>11.86</v>
          </cell>
        </row>
        <row r="88">
          <cell r="A88" t="str">
            <v>000430</v>
          </cell>
          <cell r="B88" t="str">
            <v>*ST张股</v>
          </cell>
          <cell r="C88">
            <v>2.59</v>
          </cell>
          <cell r="D88">
            <v>7.93</v>
          </cell>
        </row>
        <row r="89">
          <cell r="A89" t="str">
            <v>000488</v>
          </cell>
          <cell r="B89" t="str">
            <v>ST晨鸣</v>
          </cell>
          <cell r="C89">
            <v>0.47</v>
          </cell>
          <cell r="D89">
            <v>2.15</v>
          </cell>
        </row>
        <row r="90">
          <cell r="A90" t="str">
            <v>000498</v>
          </cell>
          <cell r="B90" t="str">
            <v>山东路桥</v>
          </cell>
          <cell r="C90">
            <v>0.67</v>
          </cell>
          <cell r="D90">
            <v>5.97</v>
          </cell>
        </row>
        <row r="91">
          <cell r="A91" t="str">
            <v>000501</v>
          </cell>
          <cell r="B91" t="str">
            <v>武商集团</v>
          </cell>
          <cell r="C91">
            <v>5.07</v>
          </cell>
          <cell r="D91">
            <v>10.57</v>
          </cell>
        </row>
        <row r="92">
          <cell r="A92" t="str">
            <v>000503</v>
          </cell>
          <cell r="B92" t="str">
            <v>国新健康</v>
          </cell>
          <cell r="C92">
            <v>-0.21</v>
          </cell>
          <cell r="D92">
            <v>9.2899999999999991</v>
          </cell>
        </row>
        <row r="93">
          <cell r="A93" t="str">
            <v>000504</v>
          </cell>
          <cell r="B93" t="str">
            <v>*ST生物</v>
          </cell>
          <cell r="C93">
            <v>0.12</v>
          </cell>
          <cell r="D93">
            <v>8.4700000000000006</v>
          </cell>
        </row>
        <row r="94">
          <cell r="A94" t="str">
            <v>000505</v>
          </cell>
          <cell r="B94" t="str">
            <v>京粮控股</v>
          </cell>
          <cell r="C94">
            <v>4.0599999999999996</v>
          </cell>
          <cell r="D94">
            <v>7.44</v>
          </cell>
        </row>
        <row r="95">
          <cell r="A95" t="str">
            <v>000506</v>
          </cell>
          <cell r="B95" t="str">
            <v>招金黄金</v>
          </cell>
          <cell r="C95">
            <v>-2.2599999999999998</v>
          </cell>
          <cell r="D95">
            <v>13.38</v>
          </cell>
        </row>
        <row r="96">
          <cell r="A96" t="str">
            <v>000507</v>
          </cell>
          <cell r="B96" t="str">
            <v>珠海港</v>
          </cell>
          <cell r="C96">
            <v>1.1599999999999999</v>
          </cell>
          <cell r="D96">
            <v>5.24</v>
          </cell>
        </row>
        <row r="97">
          <cell r="A97" t="str">
            <v>000509</v>
          </cell>
          <cell r="B97" t="str">
            <v>华塑控股</v>
          </cell>
          <cell r="C97">
            <v>1.47</v>
          </cell>
          <cell r="D97">
            <v>3.46</v>
          </cell>
        </row>
        <row r="98">
          <cell r="A98" t="str">
            <v>000510</v>
          </cell>
          <cell r="B98" t="str">
            <v>新金路</v>
          </cell>
          <cell r="C98">
            <v>9.98</v>
          </cell>
          <cell r="D98">
            <v>10.58</v>
          </cell>
        </row>
        <row r="99">
          <cell r="A99" t="str">
            <v>000513</v>
          </cell>
          <cell r="B99" t="str">
            <v>丽珠集团</v>
          </cell>
          <cell r="C99">
            <v>0.49</v>
          </cell>
          <cell r="D99">
            <v>34.93</v>
          </cell>
        </row>
        <row r="100">
          <cell r="A100" t="str">
            <v>000514</v>
          </cell>
          <cell r="B100" t="str">
            <v>渝 开 发</v>
          </cell>
          <cell r="C100">
            <v>2.23</v>
          </cell>
          <cell r="D100">
            <v>5.05</v>
          </cell>
        </row>
        <row r="101">
          <cell r="A101" t="str">
            <v>000516</v>
          </cell>
          <cell r="B101" t="str">
            <v>国际医学</v>
          </cell>
          <cell r="C101">
            <v>-0.85</v>
          </cell>
          <cell r="D101">
            <v>4.6399999999999997</v>
          </cell>
        </row>
        <row r="102">
          <cell r="A102" t="str">
            <v>000517</v>
          </cell>
          <cell r="B102" t="str">
            <v>荣安地产</v>
          </cell>
          <cell r="C102">
            <v>3.3</v>
          </cell>
          <cell r="D102">
            <v>1.88</v>
          </cell>
        </row>
        <row r="103">
          <cell r="A103" t="str">
            <v>000518</v>
          </cell>
          <cell r="B103" t="str">
            <v>*ST四环</v>
          </cell>
          <cell r="C103">
            <v>0.83</v>
          </cell>
          <cell r="D103">
            <v>2.42</v>
          </cell>
        </row>
        <row r="104">
          <cell r="A104" t="str">
            <v>000519</v>
          </cell>
          <cell r="B104" t="str">
            <v>中兵红箭</v>
          </cell>
          <cell r="C104">
            <v>0.88</v>
          </cell>
          <cell r="D104">
            <v>17.28</v>
          </cell>
        </row>
        <row r="105">
          <cell r="A105" t="str">
            <v>000520</v>
          </cell>
          <cell r="B105" t="str">
            <v>凤凰航运</v>
          </cell>
          <cell r="C105">
            <v>7.55</v>
          </cell>
          <cell r="D105">
            <v>5.13</v>
          </cell>
        </row>
        <row r="106">
          <cell r="A106" t="str">
            <v>000521</v>
          </cell>
          <cell r="B106" t="str">
            <v>长虹美菱</v>
          </cell>
          <cell r="C106">
            <v>1.54</v>
          </cell>
          <cell r="D106">
            <v>6.6</v>
          </cell>
        </row>
        <row r="107">
          <cell r="A107" t="str">
            <v>000523</v>
          </cell>
          <cell r="B107" t="str">
            <v>红棉股份</v>
          </cell>
          <cell r="C107">
            <v>10.029999999999999</v>
          </cell>
          <cell r="D107">
            <v>3.73</v>
          </cell>
        </row>
        <row r="108">
          <cell r="A108" t="str">
            <v>000524</v>
          </cell>
          <cell r="B108" t="str">
            <v>岭南控股</v>
          </cell>
          <cell r="C108">
            <v>2.19</v>
          </cell>
          <cell r="D108">
            <v>12.58</v>
          </cell>
        </row>
        <row r="109">
          <cell r="A109" t="str">
            <v>000525</v>
          </cell>
          <cell r="B109" t="str">
            <v>红太阳</v>
          </cell>
          <cell r="C109">
            <v>0.71</v>
          </cell>
          <cell r="D109">
            <v>5.65</v>
          </cell>
        </row>
        <row r="110">
          <cell r="A110" t="str">
            <v>000526</v>
          </cell>
          <cell r="B110" t="str">
            <v>学大教育</v>
          </cell>
          <cell r="C110">
            <v>5.48</v>
          </cell>
          <cell r="D110">
            <v>39.06</v>
          </cell>
        </row>
        <row r="111">
          <cell r="A111" t="str">
            <v>000528</v>
          </cell>
          <cell r="B111" t="str">
            <v>柳 工</v>
          </cell>
          <cell r="C111">
            <v>1.1299999999999999</v>
          </cell>
          <cell r="D111">
            <v>12.58</v>
          </cell>
        </row>
        <row r="112">
          <cell r="A112" t="str">
            <v>000529</v>
          </cell>
          <cell r="B112" t="str">
            <v>广弘控股</v>
          </cell>
          <cell r="C112">
            <v>3.01</v>
          </cell>
          <cell r="D112">
            <v>6.16</v>
          </cell>
        </row>
        <row r="113">
          <cell r="A113" t="str">
            <v>000530</v>
          </cell>
          <cell r="B113" t="str">
            <v>冰山冷热</v>
          </cell>
          <cell r="C113">
            <v>3.07</v>
          </cell>
          <cell r="D113">
            <v>7.73</v>
          </cell>
        </row>
        <row r="114">
          <cell r="A114" t="str">
            <v>000531</v>
          </cell>
          <cell r="B114" t="str">
            <v>穗恒运Ａ</v>
          </cell>
          <cell r="C114">
            <v>1.41</v>
          </cell>
          <cell r="D114">
            <v>6.49</v>
          </cell>
        </row>
        <row r="115">
          <cell r="A115" t="str">
            <v>000532</v>
          </cell>
          <cell r="B115" t="str">
            <v>华金资本</v>
          </cell>
          <cell r="C115">
            <v>1.22</v>
          </cell>
          <cell r="D115">
            <v>15.71</v>
          </cell>
        </row>
        <row r="116">
          <cell r="A116" t="str">
            <v>000533</v>
          </cell>
          <cell r="B116" t="str">
            <v>顺钠股份</v>
          </cell>
          <cell r="C116">
            <v>2.39</v>
          </cell>
          <cell r="D116">
            <v>8.56</v>
          </cell>
        </row>
        <row r="117">
          <cell r="A117" t="str">
            <v>000534</v>
          </cell>
          <cell r="B117" t="str">
            <v>万泽股份</v>
          </cell>
          <cell r="C117">
            <v>2.4700000000000002</v>
          </cell>
          <cell r="D117">
            <v>22.4</v>
          </cell>
        </row>
        <row r="118">
          <cell r="A118" t="str">
            <v>000536</v>
          </cell>
          <cell r="B118" t="str">
            <v>华映科技</v>
          </cell>
          <cell r="C118">
            <v>2.77</v>
          </cell>
          <cell r="D118">
            <v>5.2</v>
          </cell>
        </row>
        <row r="119">
          <cell r="A119" t="str">
            <v>000537</v>
          </cell>
          <cell r="B119" t="str">
            <v>中绿电</v>
          </cell>
          <cell r="C119">
            <v>1.08</v>
          </cell>
          <cell r="D119">
            <v>8.44</v>
          </cell>
        </row>
        <row r="120">
          <cell r="A120" t="str">
            <v>000538</v>
          </cell>
          <cell r="B120" t="str">
            <v>云南白药</v>
          </cell>
          <cell r="C120">
            <v>-0.21</v>
          </cell>
          <cell r="D120">
            <v>56.53</v>
          </cell>
        </row>
        <row r="121">
          <cell r="A121" t="str">
            <v>000539</v>
          </cell>
          <cell r="B121" t="str">
            <v>粤电力Ａ</v>
          </cell>
          <cell r="C121">
            <v>0.88</v>
          </cell>
          <cell r="D121">
            <v>4.5599999999999996</v>
          </cell>
        </row>
        <row r="122">
          <cell r="A122" t="str">
            <v>000541</v>
          </cell>
          <cell r="B122" t="str">
            <v>佛山照明</v>
          </cell>
          <cell r="C122">
            <v>2</v>
          </cell>
          <cell r="D122">
            <v>6.11</v>
          </cell>
        </row>
        <row r="123">
          <cell r="A123" t="str">
            <v>000543</v>
          </cell>
          <cell r="B123" t="str">
            <v>皖能电力</v>
          </cell>
          <cell r="C123">
            <v>0.49</v>
          </cell>
          <cell r="D123">
            <v>8.2100000000000009</v>
          </cell>
        </row>
        <row r="124">
          <cell r="A124" t="str">
            <v>000544</v>
          </cell>
          <cell r="B124" t="str">
            <v>中原环保</v>
          </cell>
          <cell r="C124">
            <v>0.73</v>
          </cell>
          <cell r="D124">
            <v>8.26</v>
          </cell>
        </row>
        <row r="125">
          <cell r="A125" t="str">
            <v>000545</v>
          </cell>
          <cell r="B125" t="str">
            <v>金浦钛业</v>
          </cell>
          <cell r="C125">
            <v>2.85</v>
          </cell>
          <cell r="D125">
            <v>2.89</v>
          </cell>
        </row>
        <row r="126">
          <cell r="A126" t="str">
            <v>000546</v>
          </cell>
          <cell r="B126" t="str">
            <v>金圆股份</v>
          </cell>
          <cell r="C126">
            <v>10</v>
          </cell>
          <cell r="D126">
            <v>7.48</v>
          </cell>
        </row>
        <row r="127">
          <cell r="A127" t="str">
            <v>000547</v>
          </cell>
          <cell r="B127" t="str">
            <v>航天发展</v>
          </cell>
          <cell r="C127">
            <v>3.96</v>
          </cell>
          <cell r="D127">
            <v>22.3</v>
          </cell>
        </row>
        <row r="128">
          <cell r="A128" t="str">
            <v>000548</v>
          </cell>
          <cell r="B128" t="str">
            <v>湖南投资</v>
          </cell>
          <cell r="C128">
            <v>3.12</v>
          </cell>
          <cell r="D128">
            <v>5.62</v>
          </cell>
        </row>
        <row r="129">
          <cell r="A129" t="str">
            <v>000550</v>
          </cell>
          <cell r="B129" t="str">
            <v>江铃汽车</v>
          </cell>
          <cell r="C129">
            <v>1.26</v>
          </cell>
          <cell r="D129">
            <v>18.52</v>
          </cell>
        </row>
        <row r="130">
          <cell r="A130" t="str">
            <v>000551</v>
          </cell>
          <cell r="B130" t="str">
            <v>创元科技</v>
          </cell>
          <cell r="C130">
            <v>1.1499999999999999</v>
          </cell>
          <cell r="D130">
            <v>11.39</v>
          </cell>
        </row>
        <row r="131">
          <cell r="A131" t="str">
            <v>000552</v>
          </cell>
          <cell r="B131" t="str">
            <v>甘肃能化</v>
          </cell>
          <cell r="C131">
            <v>0.43</v>
          </cell>
          <cell r="D131">
            <v>2.36</v>
          </cell>
        </row>
        <row r="132">
          <cell r="A132" t="str">
            <v>000553</v>
          </cell>
          <cell r="B132" t="str">
            <v>安道麦A</v>
          </cell>
          <cell r="C132">
            <v>1.18</v>
          </cell>
          <cell r="D132">
            <v>5.98</v>
          </cell>
        </row>
        <row r="133">
          <cell r="A133" t="str">
            <v>000554</v>
          </cell>
          <cell r="B133" t="str">
            <v>泰山石油</v>
          </cell>
          <cell r="C133">
            <v>1.1000000000000001</v>
          </cell>
          <cell r="D133">
            <v>6.46</v>
          </cell>
        </row>
        <row r="134">
          <cell r="A134" t="str">
            <v>000555</v>
          </cell>
          <cell r="B134" t="str">
            <v>神州信息</v>
          </cell>
          <cell r="C134">
            <v>-0.63</v>
          </cell>
          <cell r="D134">
            <v>15.85</v>
          </cell>
        </row>
        <row r="135">
          <cell r="A135" t="str">
            <v>000557</v>
          </cell>
          <cell r="B135" t="str">
            <v>西部创业</v>
          </cell>
          <cell r="C135">
            <v>1.85</v>
          </cell>
          <cell r="D135">
            <v>4.95</v>
          </cell>
        </row>
        <row r="136">
          <cell r="A136" t="str">
            <v>000558</v>
          </cell>
          <cell r="B136" t="str">
            <v>天府文旅</v>
          </cell>
          <cell r="C136">
            <v>1.68</v>
          </cell>
          <cell r="D136">
            <v>5.45</v>
          </cell>
        </row>
        <row r="137">
          <cell r="A137" t="str">
            <v>000559</v>
          </cell>
          <cell r="B137" t="str">
            <v>万向钱潮</v>
          </cell>
          <cell r="C137">
            <v>1.42</v>
          </cell>
          <cell r="D137">
            <v>11.41</v>
          </cell>
        </row>
        <row r="138">
          <cell r="A138" t="str">
            <v>000560</v>
          </cell>
          <cell r="B138" t="str">
            <v>我爱我家</v>
          </cell>
          <cell r="C138">
            <v>1.37</v>
          </cell>
          <cell r="D138">
            <v>2.96</v>
          </cell>
        </row>
        <row r="139">
          <cell r="A139" t="str">
            <v>000561</v>
          </cell>
          <cell r="B139" t="str">
            <v>烽火电子</v>
          </cell>
          <cell r="C139">
            <v>1.41</v>
          </cell>
          <cell r="D139">
            <v>11.54</v>
          </cell>
        </row>
        <row r="140">
          <cell r="A140" t="str">
            <v>000563</v>
          </cell>
          <cell r="B140" t="str">
            <v>陕国投Ａ</v>
          </cell>
          <cell r="C140">
            <v>1.76</v>
          </cell>
          <cell r="D140">
            <v>3.47</v>
          </cell>
        </row>
        <row r="141">
          <cell r="A141" t="str">
            <v>000564</v>
          </cell>
          <cell r="B141" t="str">
            <v>供销大集</v>
          </cell>
          <cell r="C141">
            <v>2.71</v>
          </cell>
          <cell r="D141">
            <v>2.65</v>
          </cell>
        </row>
        <row r="142">
          <cell r="A142" t="str">
            <v>000565</v>
          </cell>
          <cell r="B142" t="str">
            <v>渝三峡Ａ</v>
          </cell>
          <cell r="C142">
            <v>1.34</v>
          </cell>
          <cell r="D142">
            <v>7.55</v>
          </cell>
        </row>
        <row r="143">
          <cell r="A143" t="str">
            <v>000566</v>
          </cell>
          <cell r="B143" t="str">
            <v>海南海药</v>
          </cell>
          <cell r="C143">
            <v>10.029999999999999</v>
          </cell>
          <cell r="D143">
            <v>7.24</v>
          </cell>
        </row>
        <row r="144">
          <cell r="A144" t="str">
            <v>000567</v>
          </cell>
          <cell r="B144" t="str">
            <v>海德股份</v>
          </cell>
          <cell r="C144">
            <v>4.71</v>
          </cell>
          <cell r="D144">
            <v>6.23</v>
          </cell>
        </row>
        <row r="145">
          <cell r="A145" t="str">
            <v>000568</v>
          </cell>
          <cell r="B145" t="str">
            <v>泸州老窖</v>
          </cell>
          <cell r="C145">
            <v>0.1</v>
          </cell>
          <cell r="D145">
            <v>122.09</v>
          </cell>
        </row>
        <row r="146">
          <cell r="A146" t="str">
            <v>000570</v>
          </cell>
          <cell r="B146" t="str">
            <v>苏常柴Ａ</v>
          </cell>
          <cell r="C146">
            <v>2.5499999999999998</v>
          </cell>
          <cell r="D146">
            <v>5.63</v>
          </cell>
        </row>
        <row r="147">
          <cell r="A147" t="str">
            <v>000571</v>
          </cell>
          <cell r="B147" t="str">
            <v>新大洲A</v>
          </cell>
          <cell r="C147">
            <v>1.27</v>
          </cell>
          <cell r="D147">
            <v>5.59</v>
          </cell>
        </row>
        <row r="148">
          <cell r="A148" t="str">
            <v>000572</v>
          </cell>
          <cell r="B148" t="str">
            <v>海马汽车</v>
          </cell>
          <cell r="C148">
            <v>3.15</v>
          </cell>
          <cell r="D148">
            <v>8.51</v>
          </cell>
        </row>
        <row r="149">
          <cell r="A149" t="str">
            <v>000573</v>
          </cell>
          <cell r="B149" t="str">
            <v>粤宏远Ａ</v>
          </cell>
          <cell r="C149">
            <v>3.08</v>
          </cell>
          <cell r="D149">
            <v>4.0199999999999996</v>
          </cell>
        </row>
        <row r="150">
          <cell r="A150" t="str">
            <v>000576</v>
          </cell>
          <cell r="B150" t="str">
            <v>甘化科工</v>
          </cell>
          <cell r="C150">
            <v>0.89</v>
          </cell>
          <cell r="D150">
            <v>10.19</v>
          </cell>
        </row>
        <row r="151">
          <cell r="A151" t="str">
            <v>000581</v>
          </cell>
          <cell r="B151" t="str">
            <v>威孚高科</v>
          </cell>
          <cell r="C151">
            <v>0.64</v>
          </cell>
          <cell r="D151">
            <v>20.32</v>
          </cell>
        </row>
        <row r="152">
          <cell r="A152" t="str">
            <v>000582</v>
          </cell>
          <cell r="B152" t="str">
            <v>北部湾港</v>
          </cell>
          <cell r="C152">
            <v>1.79</v>
          </cell>
          <cell r="D152">
            <v>9.1199999999999992</v>
          </cell>
        </row>
        <row r="153">
          <cell r="A153" t="str">
            <v>000586</v>
          </cell>
          <cell r="B153" t="str">
            <v>汇源通信</v>
          </cell>
          <cell r="C153">
            <v>4.21</v>
          </cell>
          <cell r="D153">
            <v>13.87</v>
          </cell>
        </row>
        <row r="154">
          <cell r="A154" t="str">
            <v>000589</v>
          </cell>
          <cell r="B154" t="str">
            <v>贵州轮胎</v>
          </cell>
          <cell r="C154">
            <v>0.59</v>
          </cell>
          <cell r="D154">
            <v>5.09</v>
          </cell>
        </row>
        <row r="155">
          <cell r="A155" t="str">
            <v>000590</v>
          </cell>
          <cell r="B155" t="str">
            <v>启迪药业</v>
          </cell>
          <cell r="C155">
            <v>0.54</v>
          </cell>
          <cell r="D155">
            <v>11.07</v>
          </cell>
        </row>
        <row r="156">
          <cell r="A156" t="str">
            <v>000591</v>
          </cell>
          <cell r="B156" t="str">
            <v>太阳能</v>
          </cell>
          <cell r="C156">
            <v>0.67</v>
          </cell>
          <cell r="D156">
            <v>4.4800000000000004</v>
          </cell>
        </row>
        <row r="157">
          <cell r="A157" t="str">
            <v>000592</v>
          </cell>
          <cell r="B157" t="str">
            <v>平潭发展</v>
          </cell>
          <cell r="C157">
            <v>-7.48</v>
          </cell>
          <cell r="D157">
            <v>13.6</v>
          </cell>
        </row>
        <row r="158">
          <cell r="A158" t="str">
            <v>000593</v>
          </cell>
          <cell r="B158" t="str">
            <v>德龙汇能</v>
          </cell>
          <cell r="C158">
            <v>2.5</v>
          </cell>
          <cell r="D158">
            <v>10.27</v>
          </cell>
        </row>
        <row r="159">
          <cell r="A159" t="str">
            <v>000595</v>
          </cell>
          <cell r="B159" t="str">
            <v>*ST宝实</v>
          </cell>
          <cell r="C159">
            <v>0.91</v>
          </cell>
          <cell r="D159">
            <v>5.54</v>
          </cell>
        </row>
        <row r="160">
          <cell r="A160" t="str">
            <v>000596</v>
          </cell>
          <cell r="B160" t="str">
            <v>古井贡酒</v>
          </cell>
          <cell r="C160">
            <v>0.63</v>
          </cell>
          <cell r="D160">
            <v>144.55000000000001</v>
          </cell>
        </row>
        <row r="161">
          <cell r="A161" t="str">
            <v>000597</v>
          </cell>
          <cell r="B161" t="str">
            <v>东北制药</v>
          </cell>
          <cell r="C161">
            <v>0.94</v>
          </cell>
          <cell r="D161">
            <v>5.37</v>
          </cell>
        </row>
        <row r="162">
          <cell r="A162" t="str">
            <v>000598</v>
          </cell>
          <cell r="B162" t="str">
            <v>兴蓉环境</v>
          </cell>
          <cell r="C162">
            <v>-0.28000000000000003</v>
          </cell>
          <cell r="D162">
            <v>7.22</v>
          </cell>
        </row>
        <row r="163">
          <cell r="A163" t="str">
            <v>000599</v>
          </cell>
          <cell r="B163" t="str">
            <v>青岛双星</v>
          </cell>
          <cell r="C163">
            <v>2.04</v>
          </cell>
          <cell r="D163">
            <v>6.01</v>
          </cell>
        </row>
        <row r="164">
          <cell r="A164" t="str">
            <v>000600</v>
          </cell>
          <cell r="B164" t="str">
            <v>建投能源</v>
          </cell>
          <cell r="C164">
            <v>0.85</v>
          </cell>
          <cell r="D164">
            <v>8.26</v>
          </cell>
        </row>
        <row r="165">
          <cell r="A165" t="str">
            <v>000601</v>
          </cell>
          <cell r="B165" t="str">
            <v>韶能股份</v>
          </cell>
          <cell r="C165">
            <v>0.83</v>
          </cell>
          <cell r="D165">
            <v>4.87</v>
          </cell>
        </row>
        <row r="166">
          <cell r="A166" t="str">
            <v>000603</v>
          </cell>
          <cell r="B166" t="str">
            <v>盛达资源</v>
          </cell>
          <cell r="C166">
            <v>-2.0699999999999998</v>
          </cell>
          <cell r="D166">
            <v>30.28</v>
          </cell>
        </row>
        <row r="167">
          <cell r="A167" t="str">
            <v>000605</v>
          </cell>
          <cell r="B167" t="str">
            <v>渤海股份</v>
          </cell>
          <cell r="C167">
            <v>1.79</v>
          </cell>
          <cell r="D167">
            <v>6.81</v>
          </cell>
        </row>
        <row r="168">
          <cell r="A168" t="str">
            <v>000607</v>
          </cell>
          <cell r="B168" t="str">
            <v>华媒控股</v>
          </cell>
          <cell r="C168">
            <v>2.9</v>
          </cell>
          <cell r="D168">
            <v>4.26</v>
          </cell>
        </row>
        <row r="169">
          <cell r="A169" t="str">
            <v>000608</v>
          </cell>
          <cell r="B169" t="str">
            <v>*ST阳光</v>
          </cell>
          <cell r="C169">
            <v>3.83</v>
          </cell>
          <cell r="D169">
            <v>2.44</v>
          </cell>
        </row>
        <row r="170">
          <cell r="A170" t="str">
            <v>000609</v>
          </cell>
          <cell r="B170" t="str">
            <v>ST中迪</v>
          </cell>
          <cell r="C170">
            <v>-0.68</v>
          </cell>
          <cell r="D170">
            <v>10.210000000000001</v>
          </cell>
        </row>
        <row r="171">
          <cell r="A171" t="str">
            <v>000610</v>
          </cell>
          <cell r="B171" t="str">
            <v>西安旅游</v>
          </cell>
          <cell r="C171">
            <v>2.4500000000000002</v>
          </cell>
          <cell r="D171">
            <v>12.98</v>
          </cell>
        </row>
        <row r="172">
          <cell r="A172" t="str">
            <v>000612</v>
          </cell>
          <cell r="B172" t="str">
            <v>焦作万方</v>
          </cell>
          <cell r="C172">
            <v>3.59</v>
          </cell>
          <cell r="D172">
            <v>10.1</v>
          </cell>
        </row>
        <row r="173">
          <cell r="A173" t="str">
            <v>000615</v>
          </cell>
          <cell r="B173" t="str">
            <v>*ST美谷</v>
          </cell>
          <cell r="C173">
            <v>1.48</v>
          </cell>
          <cell r="D173">
            <v>4.1100000000000003</v>
          </cell>
        </row>
        <row r="174">
          <cell r="A174" t="str">
            <v>000617</v>
          </cell>
          <cell r="B174" t="str">
            <v>中油资本</v>
          </cell>
          <cell r="C174">
            <v>1.79</v>
          </cell>
          <cell r="D174">
            <v>9.09</v>
          </cell>
        </row>
        <row r="175">
          <cell r="A175" t="str">
            <v>000619</v>
          </cell>
          <cell r="B175" t="str">
            <v>海螺新材</v>
          </cell>
          <cell r="C175">
            <v>2.31</v>
          </cell>
          <cell r="D175">
            <v>6.21</v>
          </cell>
        </row>
        <row r="176">
          <cell r="A176" t="str">
            <v>000620</v>
          </cell>
          <cell r="B176" t="str">
            <v>盈新发展</v>
          </cell>
          <cell r="C176">
            <v>-0.35</v>
          </cell>
          <cell r="D176">
            <v>2.87</v>
          </cell>
        </row>
        <row r="177">
          <cell r="A177" t="str">
            <v>000623</v>
          </cell>
          <cell r="B177" t="str">
            <v>吉林敖东</v>
          </cell>
          <cell r="C177">
            <v>0.67</v>
          </cell>
          <cell r="D177">
            <v>19.420000000000002</v>
          </cell>
        </row>
        <row r="178">
          <cell r="A178" t="str">
            <v>000625</v>
          </cell>
          <cell r="B178" t="str">
            <v>长安汽车</v>
          </cell>
          <cell r="C178">
            <v>0.69</v>
          </cell>
          <cell r="D178">
            <v>11.75</v>
          </cell>
        </row>
        <row r="179">
          <cell r="A179" t="str">
            <v>000626</v>
          </cell>
          <cell r="B179" t="str">
            <v>远大控股</v>
          </cell>
          <cell r="C179">
            <v>1.4</v>
          </cell>
          <cell r="D179">
            <v>7.95</v>
          </cell>
        </row>
        <row r="180">
          <cell r="A180" t="str">
            <v>000628</v>
          </cell>
          <cell r="B180" t="str">
            <v>高新发展</v>
          </cell>
          <cell r="C180">
            <v>-0.09</v>
          </cell>
          <cell r="D180">
            <v>43.62</v>
          </cell>
        </row>
        <row r="181">
          <cell r="A181" t="str">
            <v>000629</v>
          </cell>
          <cell r="B181" t="str">
            <v>钒钛股份</v>
          </cell>
          <cell r="C181">
            <v>3.04</v>
          </cell>
          <cell r="D181">
            <v>3.05</v>
          </cell>
        </row>
        <row r="182">
          <cell r="A182" t="str">
            <v>000630</v>
          </cell>
          <cell r="B182" t="str">
            <v>铜陵有色</v>
          </cell>
          <cell r="C182">
            <v>1.1100000000000001</v>
          </cell>
          <cell r="D182">
            <v>5.46</v>
          </cell>
        </row>
        <row r="183">
          <cell r="A183" t="str">
            <v>000631</v>
          </cell>
          <cell r="B183" t="str">
            <v>顺发恒能</v>
          </cell>
          <cell r="C183">
            <v>3.13</v>
          </cell>
          <cell r="D183">
            <v>3.29</v>
          </cell>
        </row>
        <row r="184">
          <cell r="A184" t="str">
            <v>000632</v>
          </cell>
          <cell r="B184" t="str">
            <v>三木集团</v>
          </cell>
          <cell r="C184">
            <v>10.039999999999999</v>
          </cell>
          <cell r="D184">
            <v>6.25</v>
          </cell>
        </row>
        <row r="185">
          <cell r="A185" t="str">
            <v>000633</v>
          </cell>
          <cell r="B185" t="str">
            <v>合金投资</v>
          </cell>
          <cell r="C185">
            <v>2.68</v>
          </cell>
          <cell r="D185">
            <v>7.28</v>
          </cell>
        </row>
        <row r="186">
          <cell r="A186" t="str">
            <v>000635</v>
          </cell>
          <cell r="B186" t="str">
            <v>英 力 特</v>
          </cell>
          <cell r="C186">
            <v>2.4500000000000002</v>
          </cell>
          <cell r="D186">
            <v>9.6199999999999992</v>
          </cell>
        </row>
        <row r="187">
          <cell r="A187" t="str">
            <v>000636</v>
          </cell>
          <cell r="B187" t="str">
            <v>风华高科</v>
          </cell>
          <cell r="C187">
            <v>-0.45</v>
          </cell>
          <cell r="D187">
            <v>15.44</v>
          </cell>
        </row>
        <row r="188">
          <cell r="A188" t="str">
            <v>000637</v>
          </cell>
          <cell r="B188" t="str">
            <v>茂化实华</v>
          </cell>
          <cell r="C188">
            <v>2.08</v>
          </cell>
          <cell r="D188">
            <v>4.41</v>
          </cell>
        </row>
        <row r="189">
          <cell r="A189" t="str">
            <v>000638</v>
          </cell>
          <cell r="B189" t="str">
            <v>*ST万方</v>
          </cell>
          <cell r="C189">
            <v>5.05</v>
          </cell>
          <cell r="D189">
            <v>4.78</v>
          </cell>
        </row>
        <row r="190">
          <cell r="A190" t="str">
            <v>000639</v>
          </cell>
          <cell r="B190" t="str">
            <v>西王食品</v>
          </cell>
          <cell r="C190">
            <v>10.029999999999999</v>
          </cell>
          <cell r="D190">
            <v>3.62</v>
          </cell>
        </row>
        <row r="191">
          <cell r="A191" t="str">
            <v>000650</v>
          </cell>
          <cell r="B191" t="str">
            <v>仁和药业</v>
          </cell>
          <cell r="C191">
            <v>0.86</v>
          </cell>
          <cell r="D191">
            <v>5.87</v>
          </cell>
        </row>
        <row r="192">
          <cell r="A192" t="str">
            <v>000651</v>
          </cell>
          <cell r="B192" t="str">
            <v>格力电器</v>
          </cell>
          <cell r="C192">
            <v>0.44</v>
          </cell>
          <cell r="D192">
            <v>41.14</v>
          </cell>
        </row>
        <row r="193">
          <cell r="A193" t="str">
            <v>000652</v>
          </cell>
          <cell r="B193" t="str">
            <v>泰达股份</v>
          </cell>
          <cell r="C193">
            <v>1.88</v>
          </cell>
          <cell r="D193">
            <v>4.33</v>
          </cell>
        </row>
        <row r="194">
          <cell r="A194" t="str">
            <v>000655</v>
          </cell>
          <cell r="B194" t="str">
            <v>金岭矿业</v>
          </cell>
          <cell r="C194">
            <v>2.5</v>
          </cell>
          <cell r="D194">
            <v>9.01</v>
          </cell>
        </row>
        <row r="195">
          <cell r="A195" t="str">
            <v>000656</v>
          </cell>
          <cell r="B195" t="str">
            <v>*ST金科</v>
          </cell>
          <cell r="C195">
            <v>0.68</v>
          </cell>
          <cell r="D195">
            <v>1.48</v>
          </cell>
        </row>
        <row r="196">
          <cell r="A196" t="str">
            <v>000657</v>
          </cell>
          <cell r="B196" t="str">
            <v>中钨高新</v>
          </cell>
          <cell r="C196">
            <v>0.33</v>
          </cell>
          <cell r="D196">
            <v>27.3</v>
          </cell>
        </row>
        <row r="197">
          <cell r="A197" t="str">
            <v>000659</v>
          </cell>
          <cell r="B197" t="str">
            <v>珠海中富</v>
          </cell>
          <cell r="C197">
            <v>1.25</v>
          </cell>
          <cell r="D197">
            <v>3.25</v>
          </cell>
        </row>
        <row r="198">
          <cell r="A198" t="str">
            <v>000661</v>
          </cell>
          <cell r="B198" t="str">
            <v>长春高新</v>
          </cell>
          <cell r="C198">
            <v>0.65</v>
          </cell>
          <cell r="D198">
            <v>95.98</v>
          </cell>
        </row>
        <row r="199">
          <cell r="A199" t="str">
            <v>000663</v>
          </cell>
          <cell r="B199" t="str">
            <v>永安林业</v>
          </cell>
          <cell r="C199">
            <v>3.09</v>
          </cell>
          <cell r="D199">
            <v>7.67</v>
          </cell>
        </row>
        <row r="200">
          <cell r="A200" t="str">
            <v>000665</v>
          </cell>
          <cell r="B200" t="str">
            <v>湖北广电</v>
          </cell>
          <cell r="C200">
            <v>1.86</v>
          </cell>
          <cell r="D200">
            <v>5.47</v>
          </cell>
        </row>
        <row r="201">
          <cell r="A201" t="str">
            <v>000668</v>
          </cell>
          <cell r="B201" t="str">
            <v>*ST荣控</v>
          </cell>
          <cell r="C201">
            <v>1.77</v>
          </cell>
          <cell r="D201">
            <v>9.1999999999999993</v>
          </cell>
        </row>
        <row r="202">
          <cell r="A202" t="str">
            <v>000669</v>
          </cell>
          <cell r="B202" t="str">
            <v>ST金鸿</v>
          </cell>
          <cell r="C202">
            <v>5.17</v>
          </cell>
          <cell r="D202">
            <v>3.05</v>
          </cell>
        </row>
        <row r="203">
          <cell r="A203" t="str">
            <v>000670</v>
          </cell>
          <cell r="B203" t="str">
            <v>盈方微</v>
          </cell>
          <cell r="C203">
            <v>0.14000000000000001</v>
          </cell>
          <cell r="D203">
            <v>7.32</v>
          </cell>
        </row>
        <row r="204">
          <cell r="A204" t="str">
            <v>000672</v>
          </cell>
          <cell r="B204" t="str">
            <v>上峰水泥</v>
          </cell>
          <cell r="C204">
            <v>1.0900000000000001</v>
          </cell>
          <cell r="D204">
            <v>11.13</v>
          </cell>
        </row>
        <row r="205">
          <cell r="A205" t="str">
            <v>000676</v>
          </cell>
          <cell r="B205" t="str">
            <v>智度股份</v>
          </cell>
          <cell r="C205">
            <v>1.33</v>
          </cell>
          <cell r="D205">
            <v>8.3699999999999992</v>
          </cell>
        </row>
        <row r="206">
          <cell r="A206" t="str">
            <v>000677</v>
          </cell>
          <cell r="B206" t="str">
            <v>恒天海龙</v>
          </cell>
          <cell r="C206">
            <v>2.68</v>
          </cell>
          <cell r="D206">
            <v>4.22</v>
          </cell>
        </row>
        <row r="207">
          <cell r="A207" t="str">
            <v>000678</v>
          </cell>
          <cell r="B207" t="str">
            <v>襄阳轴承</v>
          </cell>
          <cell r="C207">
            <v>3.94</v>
          </cell>
          <cell r="D207">
            <v>14.51</v>
          </cell>
        </row>
        <row r="208">
          <cell r="A208" t="str">
            <v>000679</v>
          </cell>
          <cell r="B208" t="str">
            <v>大连友谊</v>
          </cell>
          <cell r="C208">
            <v>7.24</v>
          </cell>
          <cell r="D208">
            <v>8.89</v>
          </cell>
        </row>
        <row r="209">
          <cell r="A209" t="str">
            <v>000680</v>
          </cell>
          <cell r="B209" t="str">
            <v>山推股份</v>
          </cell>
          <cell r="C209">
            <v>2.7</v>
          </cell>
          <cell r="D209">
            <v>11.42</v>
          </cell>
        </row>
        <row r="210">
          <cell r="A210" t="str">
            <v>000681</v>
          </cell>
          <cell r="B210" t="str">
            <v>视觉中国</v>
          </cell>
          <cell r="C210">
            <v>3.42</v>
          </cell>
          <cell r="D210">
            <v>22.06</v>
          </cell>
        </row>
        <row r="211">
          <cell r="A211" t="str">
            <v>000682</v>
          </cell>
          <cell r="B211" t="str">
            <v>东方电子</v>
          </cell>
          <cell r="C211">
            <v>0.17</v>
          </cell>
          <cell r="D211">
            <v>11.7</v>
          </cell>
        </row>
        <row r="212">
          <cell r="A212" t="str">
            <v>000683</v>
          </cell>
          <cell r="B212" t="str">
            <v>博源化工</v>
          </cell>
          <cell r="C212">
            <v>1.85</v>
          </cell>
          <cell r="D212">
            <v>7.14</v>
          </cell>
        </row>
        <row r="213">
          <cell r="A213" t="str">
            <v>000685</v>
          </cell>
          <cell r="B213" t="str">
            <v>中山公用</v>
          </cell>
          <cell r="C213">
            <v>0.7</v>
          </cell>
          <cell r="D213">
            <v>11.46</v>
          </cell>
        </row>
        <row r="214">
          <cell r="A214" t="str">
            <v>000686</v>
          </cell>
          <cell r="B214" t="str">
            <v>东北证券</v>
          </cell>
          <cell r="C214">
            <v>0.22</v>
          </cell>
          <cell r="D214">
            <v>9.1999999999999993</v>
          </cell>
        </row>
        <row r="215">
          <cell r="A215" t="str">
            <v>000688</v>
          </cell>
          <cell r="B215" t="str">
            <v>国城矿业</v>
          </cell>
          <cell r="C215">
            <v>5.14</v>
          </cell>
          <cell r="D215">
            <v>25.55</v>
          </cell>
        </row>
        <row r="216">
          <cell r="A216" t="str">
            <v>000690</v>
          </cell>
          <cell r="B216" t="str">
            <v>宝新能源</v>
          </cell>
          <cell r="C216">
            <v>0.92</v>
          </cell>
          <cell r="D216">
            <v>4.38</v>
          </cell>
        </row>
        <row r="217">
          <cell r="A217" t="str">
            <v>000691</v>
          </cell>
          <cell r="B217" t="str">
            <v>*ST亚太</v>
          </cell>
          <cell r="C217">
            <v>2.38</v>
          </cell>
          <cell r="D217">
            <v>9.0399999999999991</v>
          </cell>
        </row>
        <row r="218">
          <cell r="A218" t="str">
            <v>000692</v>
          </cell>
          <cell r="B218" t="str">
            <v>惠天热电</v>
          </cell>
          <cell r="C218">
            <v>2.29</v>
          </cell>
          <cell r="D218">
            <v>3.57</v>
          </cell>
        </row>
        <row r="219">
          <cell r="A219" t="str">
            <v>000695</v>
          </cell>
          <cell r="B219" t="str">
            <v>滨海能源</v>
          </cell>
          <cell r="C219">
            <v>1.4</v>
          </cell>
          <cell r="D219">
            <v>12.34</v>
          </cell>
        </row>
        <row r="220">
          <cell r="A220" t="str">
            <v>000697</v>
          </cell>
          <cell r="B220" t="str">
            <v>*ST炼石</v>
          </cell>
          <cell r="C220">
            <v>0.67</v>
          </cell>
          <cell r="D220">
            <v>8.99</v>
          </cell>
        </row>
        <row r="221">
          <cell r="A221" t="str">
            <v>000698</v>
          </cell>
          <cell r="B221" t="str">
            <v>ST沈化</v>
          </cell>
          <cell r="C221">
            <v>1.38</v>
          </cell>
          <cell r="D221">
            <v>3.67</v>
          </cell>
        </row>
        <row r="222">
          <cell r="A222" t="str">
            <v>000700</v>
          </cell>
          <cell r="B222" t="str">
            <v>模塑科技</v>
          </cell>
          <cell r="C222">
            <v>4.1399999999999997</v>
          </cell>
          <cell r="D222">
            <v>10.57</v>
          </cell>
        </row>
        <row r="223">
          <cell r="A223" t="str">
            <v>000701</v>
          </cell>
          <cell r="B223" t="str">
            <v>厦门信达</v>
          </cell>
          <cell r="C223">
            <v>5.84</v>
          </cell>
          <cell r="D223">
            <v>6.71</v>
          </cell>
        </row>
        <row r="224">
          <cell r="A224" t="str">
            <v>000702</v>
          </cell>
          <cell r="B224" t="str">
            <v>正虹科技</v>
          </cell>
          <cell r="C224">
            <v>2.85</v>
          </cell>
          <cell r="D224">
            <v>6.85</v>
          </cell>
        </row>
        <row r="225">
          <cell r="A225" t="str">
            <v>000703</v>
          </cell>
          <cell r="B225" t="str">
            <v>恒逸石化</v>
          </cell>
          <cell r="C225">
            <v>5.2</v>
          </cell>
          <cell r="D225">
            <v>8.2899999999999991</v>
          </cell>
        </row>
        <row r="226">
          <cell r="A226" t="str">
            <v>000705</v>
          </cell>
          <cell r="B226" t="str">
            <v>浙江震元</v>
          </cell>
          <cell r="C226">
            <v>0.95</v>
          </cell>
          <cell r="D226">
            <v>9.6</v>
          </cell>
        </row>
        <row r="227">
          <cell r="A227" t="str">
            <v>000707</v>
          </cell>
          <cell r="B227" t="str">
            <v>双环科技</v>
          </cell>
          <cell r="C227">
            <v>1.47</v>
          </cell>
          <cell r="D227">
            <v>6.23</v>
          </cell>
        </row>
        <row r="228">
          <cell r="A228" t="str">
            <v>000708</v>
          </cell>
          <cell r="B228" t="str">
            <v>中信特钢</v>
          </cell>
          <cell r="C228">
            <v>1.69</v>
          </cell>
          <cell r="D228">
            <v>15.66</v>
          </cell>
        </row>
        <row r="229">
          <cell r="A229" t="str">
            <v>000709</v>
          </cell>
          <cell r="B229" t="str">
            <v>河钢股份</v>
          </cell>
          <cell r="C229">
            <v>2.63</v>
          </cell>
          <cell r="D229">
            <v>2.34</v>
          </cell>
        </row>
        <row r="230">
          <cell r="A230" t="str">
            <v>000710</v>
          </cell>
          <cell r="B230" t="str">
            <v>贝瑞基因</v>
          </cell>
          <cell r="C230">
            <v>-0.6</v>
          </cell>
          <cell r="D230">
            <v>11.68</v>
          </cell>
        </row>
        <row r="231">
          <cell r="A231" t="str">
            <v>000711</v>
          </cell>
          <cell r="B231" t="str">
            <v>ST京蓝</v>
          </cell>
          <cell r="C231">
            <v>1.79</v>
          </cell>
          <cell r="D231">
            <v>1.71</v>
          </cell>
        </row>
        <row r="232">
          <cell r="A232" t="str">
            <v>000712</v>
          </cell>
          <cell r="B232" t="str">
            <v>锦龙股份</v>
          </cell>
          <cell r="C232">
            <v>1.45</v>
          </cell>
          <cell r="D232">
            <v>11.91</v>
          </cell>
        </row>
        <row r="233">
          <cell r="A233" t="str">
            <v>000713</v>
          </cell>
          <cell r="B233" t="str">
            <v>国投丰乐</v>
          </cell>
          <cell r="C233">
            <v>1.35</v>
          </cell>
          <cell r="D233">
            <v>6.74</v>
          </cell>
        </row>
        <row r="234">
          <cell r="A234" t="str">
            <v>000715</v>
          </cell>
          <cell r="B234" t="str">
            <v>中兴商业</v>
          </cell>
          <cell r="C234">
            <v>2.74</v>
          </cell>
          <cell r="D234">
            <v>6.74</v>
          </cell>
        </row>
        <row r="235">
          <cell r="A235" t="str">
            <v>000716</v>
          </cell>
          <cell r="B235" t="str">
            <v>黑芝麻</v>
          </cell>
          <cell r="C235">
            <v>1.22</v>
          </cell>
          <cell r="D235">
            <v>6.66</v>
          </cell>
        </row>
        <row r="236">
          <cell r="A236" t="str">
            <v>000717</v>
          </cell>
          <cell r="B236" t="str">
            <v>中南股份</v>
          </cell>
          <cell r="C236">
            <v>3.95</v>
          </cell>
          <cell r="D236">
            <v>2.63</v>
          </cell>
        </row>
        <row r="237">
          <cell r="A237" t="str">
            <v>000718</v>
          </cell>
          <cell r="B237" t="str">
            <v>苏宁环球</v>
          </cell>
          <cell r="C237">
            <v>2.62</v>
          </cell>
          <cell r="D237">
            <v>2.35</v>
          </cell>
        </row>
        <row r="238">
          <cell r="A238" t="str">
            <v>000719</v>
          </cell>
          <cell r="B238" t="str">
            <v>中原传媒</v>
          </cell>
          <cell r="C238">
            <v>-0.08</v>
          </cell>
          <cell r="D238">
            <v>12.06</v>
          </cell>
        </row>
        <row r="239">
          <cell r="A239" t="str">
            <v>000720</v>
          </cell>
          <cell r="B239" t="str">
            <v>新能泰山</v>
          </cell>
          <cell r="C239">
            <v>0.85</v>
          </cell>
          <cell r="D239">
            <v>3.58</v>
          </cell>
        </row>
        <row r="240">
          <cell r="A240" t="str">
            <v>000721</v>
          </cell>
          <cell r="B240" t="str">
            <v>西安饮食</v>
          </cell>
          <cell r="C240">
            <v>-0.79</v>
          </cell>
          <cell r="D240">
            <v>10.01</v>
          </cell>
        </row>
        <row r="241">
          <cell r="A241" t="str">
            <v>000722</v>
          </cell>
          <cell r="B241" t="str">
            <v>湖南发展</v>
          </cell>
          <cell r="C241">
            <v>1.46</v>
          </cell>
          <cell r="D241">
            <v>11.8</v>
          </cell>
        </row>
        <row r="242">
          <cell r="A242" t="str">
            <v>000723</v>
          </cell>
          <cell r="B242" t="str">
            <v>美锦能源</v>
          </cell>
          <cell r="C242">
            <v>1.08</v>
          </cell>
          <cell r="D242">
            <v>4.7</v>
          </cell>
        </row>
        <row r="243">
          <cell r="A243" t="str">
            <v>000725</v>
          </cell>
          <cell r="B243" t="str">
            <v>京东方Ａ</v>
          </cell>
          <cell r="C243">
            <v>-0.49</v>
          </cell>
          <cell r="D243">
            <v>4.09</v>
          </cell>
        </row>
        <row r="244">
          <cell r="A244" t="str">
            <v>000726</v>
          </cell>
          <cell r="B244" t="str">
            <v>鲁 泰Ａ</v>
          </cell>
          <cell r="C244">
            <v>1.42</v>
          </cell>
          <cell r="D244">
            <v>7.14</v>
          </cell>
        </row>
        <row r="245">
          <cell r="A245" t="str">
            <v>000727</v>
          </cell>
          <cell r="B245" t="str">
            <v>冠捷科技</v>
          </cell>
          <cell r="C245">
            <v>1.95</v>
          </cell>
          <cell r="D245">
            <v>2.61</v>
          </cell>
        </row>
        <row r="246">
          <cell r="A246" t="str">
            <v>000728</v>
          </cell>
          <cell r="B246" t="str">
            <v>国元证券</v>
          </cell>
          <cell r="C246">
            <v>0.85</v>
          </cell>
          <cell r="D246">
            <v>8.34</v>
          </cell>
        </row>
        <row r="247">
          <cell r="A247" t="str">
            <v>000729</v>
          </cell>
          <cell r="B247" t="str">
            <v>燕京啤酒</v>
          </cell>
          <cell r="C247">
            <v>0.25</v>
          </cell>
          <cell r="D247">
            <v>12.15</v>
          </cell>
        </row>
        <row r="248">
          <cell r="A248" t="str">
            <v>000731</v>
          </cell>
          <cell r="B248" t="str">
            <v>四川美丰</v>
          </cell>
          <cell r="C248">
            <v>0.61</v>
          </cell>
          <cell r="D248">
            <v>6.64</v>
          </cell>
        </row>
        <row r="249">
          <cell r="A249" t="str">
            <v>000733</v>
          </cell>
          <cell r="B249" t="str">
            <v>振华科技</v>
          </cell>
          <cell r="C249">
            <v>0.02</v>
          </cell>
          <cell r="D249">
            <v>49.89</v>
          </cell>
        </row>
        <row r="250">
          <cell r="A250" t="str">
            <v>000735</v>
          </cell>
          <cell r="B250" t="str">
            <v>罗 牛 山</v>
          </cell>
          <cell r="C250">
            <v>6.01</v>
          </cell>
          <cell r="D250">
            <v>9.5299999999999994</v>
          </cell>
        </row>
        <row r="251">
          <cell r="A251" t="str">
            <v>000736</v>
          </cell>
          <cell r="B251" t="str">
            <v>*ST中地</v>
          </cell>
          <cell r="C251">
            <v>1.1299999999999999</v>
          </cell>
          <cell r="D251">
            <v>5.39</v>
          </cell>
        </row>
        <row r="252">
          <cell r="A252" t="str">
            <v>000737</v>
          </cell>
          <cell r="B252" t="str">
            <v>北方铜业</v>
          </cell>
          <cell r="C252">
            <v>1.79</v>
          </cell>
          <cell r="D252">
            <v>14.19</v>
          </cell>
        </row>
        <row r="253">
          <cell r="A253" t="str">
            <v>000738</v>
          </cell>
          <cell r="B253" t="str">
            <v>航发控制</v>
          </cell>
          <cell r="C253">
            <v>4.57</v>
          </cell>
          <cell r="D253">
            <v>20.81</v>
          </cell>
        </row>
        <row r="254">
          <cell r="A254" t="str">
            <v>000739</v>
          </cell>
          <cell r="B254" t="str">
            <v>普洛药业</v>
          </cell>
          <cell r="C254">
            <v>0.3</v>
          </cell>
          <cell r="D254">
            <v>16.8</v>
          </cell>
        </row>
        <row r="255">
          <cell r="A255" t="str">
            <v>000750</v>
          </cell>
          <cell r="B255" t="str">
            <v>国海证券</v>
          </cell>
          <cell r="C255">
            <v>1.68</v>
          </cell>
          <cell r="D255">
            <v>4.2300000000000004</v>
          </cell>
        </row>
        <row r="256">
          <cell r="A256" t="str">
            <v>000751</v>
          </cell>
          <cell r="B256" t="str">
            <v>锌业股份</v>
          </cell>
          <cell r="C256">
            <v>2.2999999999999998</v>
          </cell>
          <cell r="D256">
            <v>4.01</v>
          </cell>
        </row>
        <row r="257">
          <cell r="A257" t="str">
            <v>000752</v>
          </cell>
          <cell r="B257" t="str">
            <v>ST西发</v>
          </cell>
          <cell r="C257">
            <v>0.48</v>
          </cell>
          <cell r="D257">
            <v>10.44</v>
          </cell>
        </row>
        <row r="258">
          <cell r="A258" t="str">
            <v>000753</v>
          </cell>
          <cell r="B258" t="str">
            <v>漳州发展</v>
          </cell>
          <cell r="C258">
            <v>4.16</v>
          </cell>
          <cell r="D258">
            <v>7.76</v>
          </cell>
        </row>
        <row r="259">
          <cell r="A259" t="str">
            <v>000755</v>
          </cell>
          <cell r="B259" t="str">
            <v>山西高速</v>
          </cell>
          <cell r="C259">
            <v>0.78</v>
          </cell>
          <cell r="D259">
            <v>5.15</v>
          </cell>
        </row>
        <row r="260">
          <cell r="A260" t="str">
            <v>000756</v>
          </cell>
          <cell r="B260" t="str">
            <v>新华制药</v>
          </cell>
          <cell r="C260">
            <v>1.21</v>
          </cell>
          <cell r="D260">
            <v>15.86</v>
          </cell>
        </row>
        <row r="261">
          <cell r="A261" t="str">
            <v>000757</v>
          </cell>
          <cell r="B261" t="str">
            <v>浩物股份</v>
          </cell>
          <cell r="C261">
            <v>2.84</v>
          </cell>
          <cell r="D261">
            <v>5.07</v>
          </cell>
        </row>
        <row r="262">
          <cell r="A262" t="str">
            <v>000758</v>
          </cell>
          <cell r="B262" t="str">
            <v>中色股份</v>
          </cell>
          <cell r="C262">
            <v>1.82</v>
          </cell>
          <cell r="D262">
            <v>6.16</v>
          </cell>
        </row>
        <row r="263">
          <cell r="A263" t="str">
            <v>000759</v>
          </cell>
          <cell r="B263" t="str">
            <v>中百集团</v>
          </cell>
          <cell r="C263">
            <v>3.53</v>
          </cell>
          <cell r="D263">
            <v>8.2200000000000006</v>
          </cell>
        </row>
        <row r="264">
          <cell r="A264" t="str">
            <v>000761</v>
          </cell>
          <cell r="B264" t="str">
            <v>本钢板材</v>
          </cell>
          <cell r="C264">
            <v>2.8</v>
          </cell>
          <cell r="D264">
            <v>3.31</v>
          </cell>
        </row>
        <row r="265">
          <cell r="A265" t="str">
            <v>000762</v>
          </cell>
          <cell r="B265" t="str">
            <v>西藏矿业</v>
          </cell>
          <cell r="C265">
            <v>3.38</v>
          </cell>
          <cell r="D265">
            <v>26.28</v>
          </cell>
        </row>
        <row r="266">
          <cell r="A266" t="str">
            <v>000766</v>
          </cell>
          <cell r="B266" t="str">
            <v>通化金马</v>
          </cell>
          <cell r="C266">
            <v>1.93</v>
          </cell>
          <cell r="D266">
            <v>28.04</v>
          </cell>
        </row>
        <row r="267">
          <cell r="A267" t="str">
            <v>000767</v>
          </cell>
          <cell r="B267" t="str">
            <v>晋控电力</v>
          </cell>
          <cell r="C267">
            <v>2.15</v>
          </cell>
          <cell r="D267">
            <v>2.85</v>
          </cell>
        </row>
        <row r="268">
          <cell r="A268" t="str">
            <v>000768</v>
          </cell>
          <cell r="B268" t="str">
            <v>中航西飞</v>
          </cell>
          <cell r="C268">
            <v>1.52</v>
          </cell>
          <cell r="D268">
            <v>24.79</v>
          </cell>
        </row>
        <row r="269">
          <cell r="A269" t="str">
            <v>000776</v>
          </cell>
          <cell r="B269" t="str">
            <v>广发证券</v>
          </cell>
          <cell r="C269">
            <v>0.14000000000000001</v>
          </cell>
          <cell r="D269">
            <v>21.65</v>
          </cell>
        </row>
        <row r="270">
          <cell r="A270" t="str">
            <v>000777</v>
          </cell>
          <cell r="B270" t="str">
            <v>中核科技</v>
          </cell>
          <cell r="C270">
            <v>3.42</v>
          </cell>
          <cell r="D270">
            <v>20.86</v>
          </cell>
        </row>
        <row r="271">
          <cell r="A271" t="str">
            <v>000778</v>
          </cell>
          <cell r="B271" t="str">
            <v>新兴铸管</v>
          </cell>
          <cell r="C271">
            <v>1.73</v>
          </cell>
          <cell r="D271">
            <v>4.12</v>
          </cell>
        </row>
        <row r="272">
          <cell r="A272" t="str">
            <v>000779</v>
          </cell>
          <cell r="B272" t="str">
            <v>甘咨询</v>
          </cell>
          <cell r="C272">
            <v>0.96</v>
          </cell>
          <cell r="D272">
            <v>8.4</v>
          </cell>
        </row>
        <row r="273">
          <cell r="A273" t="str">
            <v>000782</v>
          </cell>
          <cell r="B273" t="str">
            <v>恒申新材</v>
          </cell>
          <cell r="C273">
            <v>1.19</v>
          </cell>
          <cell r="D273">
            <v>5.12</v>
          </cell>
        </row>
        <row r="274">
          <cell r="A274" t="str">
            <v>000783</v>
          </cell>
          <cell r="B274" t="str">
            <v>长江证券</v>
          </cell>
          <cell r="C274">
            <v>0.5</v>
          </cell>
          <cell r="D274">
            <v>8.1199999999999992</v>
          </cell>
        </row>
        <row r="275">
          <cell r="A275" t="str">
            <v>000785</v>
          </cell>
          <cell r="B275" t="str">
            <v>居然智家</v>
          </cell>
          <cell r="C275">
            <v>1.94</v>
          </cell>
          <cell r="D275">
            <v>3.15</v>
          </cell>
        </row>
        <row r="276">
          <cell r="A276" t="str">
            <v>000786</v>
          </cell>
          <cell r="B276" t="str">
            <v>北新建材</v>
          </cell>
          <cell r="C276">
            <v>1.4</v>
          </cell>
          <cell r="D276">
            <v>25.27</v>
          </cell>
        </row>
        <row r="277">
          <cell r="A277" t="str">
            <v>000788</v>
          </cell>
          <cell r="B277" t="str">
            <v>北大医药</v>
          </cell>
          <cell r="C277">
            <v>2.65</v>
          </cell>
          <cell r="D277">
            <v>6.59</v>
          </cell>
        </row>
        <row r="278">
          <cell r="A278" t="str">
            <v>000789</v>
          </cell>
          <cell r="B278" t="str">
            <v>万年青</v>
          </cell>
          <cell r="C278">
            <v>1.1299999999999999</v>
          </cell>
          <cell r="D278">
            <v>5.39</v>
          </cell>
        </row>
        <row r="279">
          <cell r="A279" t="str">
            <v>000790</v>
          </cell>
          <cell r="B279" t="str">
            <v>华神科技</v>
          </cell>
          <cell r="C279">
            <v>2.27</v>
          </cell>
          <cell r="D279">
            <v>4.05</v>
          </cell>
        </row>
        <row r="280">
          <cell r="A280" t="str">
            <v>000791</v>
          </cell>
          <cell r="B280" t="str">
            <v>甘肃能源</v>
          </cell>
          <cell r="C280">
            <v>0.61</v>
          </cell>
          <cell r="D280">
            <v>6.6</v>
          </cell>
        </row>
        <row r="281">
          <cell r="A281" t="str">
            <v>000792</v>
          </cell>
          <cell r="B281" t="str">
            <v>盐湖股份</v>
          </cell>
          <cell r="C281">
            <v>2.15</v>
          </cell>
          <cell r="D281">
            <v>27.03</v>
          </cell>
        </row>
        <row r="282">
          <cell r="A282" t="str">
            <v>000793</v>
          </cell>
          <cell r="B282" t="str">
            <v>ST华闻</v>
          </cell>
          <cell r="C282">
            <v>4.71</v>
          </cell>
          <cell r="D282">
            <v>2.89</v>
          </cell>
        </row>
        <row r="283">
          <cell r="A283" t="str">
            <v>000795</v>
          </cell>
          <cell r="B283" t="str">
            <v>英洛华</v>
          </cell>
          <cell r="C283">
            <v>1.35</v>
          </cell>
          <cell r="D283">
            <v>9.76</v>
          </cell>
        </row>
        <row r="284">
          <cell r="A284" t="str">
            <v>000796</v>
          </cell>
          <cell r="B284" t="str">
            <v>凯撒旅业</v>
          </cell>
          <cell r="C284">
            <v>5.58</v>
          </cell>
          <cell r="D284">
            <v>6.43</v>
          </cell>
        </row>
        <row r="285">
          <cell r="A285" t="str">
            <v>000797</v>
          </cell>
          <cell r="B285" t="str">
            <v>中国武夷</v>
          </cell>
          <cell r="C285">
            <v>5.58</v>
          </cell>
          <cell r="D285">
            <v>4.16</v>
          </cell>
        </row>
        <row r="286">
          <cell r="A286" t="str">
            <v>000798</v>
          </cell>
          <cell r="B286" t="str">
            <v>中水渔业</v>
          </cell>
          <cell r="C286">
            <v>2.65</v>
          </cell>
          <cell r="D286">
            <v>11.22</v>
          </cell>
        </row>
        <row r="287">
          <cell r="A287" t="str">
            <v>000799</v>
          </cell>
          <cell r="B287" t="str">
            <v>酒鬼酒</v>
          </cell>
          <cell r="C287">
            <v>1.22</v>
          </cell>
          <cell r="D287">
            <v>55.54</v>
          </cell>
        </row>
        <row r="288">
          <cell r="A288" t="str">
            <v>000800</v>
          </cell>
          <cell r="B288" t="str">
            <v>一汽解放</v>
          </cell>
          <cell r="C288">
            <v>0.6</v>
          </cell>
          <cell r="D288">
            <v>6.74</v>
          </cell>
        </row>
        <row r="289">
          <cell r="A289" t="str">
            <v>000801</v>
          </cell>
          <cell r="B289" t="str">
            <v>四川九洲</v>
          </cell>
          <cell r="C289">
            <v>1.29</v>
          </cell>
          <cell r="D289">
            <v>17.3</v>
          </cell>
        </row>
        <row r="290">
          <cell r="A290" t="str">
            <v>000802</v>
          </cell>
          <cell r="B290" t="str">
            <v>北京文化</v>
          </cell>
          <cell r="C290">
            <v>-2.06</v>
          </cell>
          <cell r="D290">
            <v>5.22</v>
          </cell>
        </row>
        <row r="291">
          <cell r="A291" t="str">
            <v>000803</v>
          </cell>
          <cell r="B291" t="str">
            <v>山高环能</v>
          </cell>
          <cell r="C291">
            <v>0.28000000000000003</v>
          </cell>
          <cell r="D291">
            <v>7.13</v>
          </cell>
        </row>
        <row r="292">
          <cell r="A292" t="str">
            <v>000807</v>
          </cell>
          <cell r="B292" t="str">
            <v>云铝股份</v>
          </cell>
          <cell r="C292">
            <v>6.48</v>
          </cell>
          <cell r="D292">
            <v>29.23</v>
          </cell>
        </row>
        <row r="293">
          <cell r="A293" t="str">
            <v>000809</v>
          </cell>
          <cell r="B293" t="str">
            <v>和展能源</v>
          </cell>
          <cell r="C293">
            <v>2.15</v>
          </cell>
          <cell r="D293">
            <v>3.32</v>
          </cell>
        </row>
        <row r="294">
          <cell r="A294" t="str">
            <v>000810</v>
          </cell>
          <cell r="B294" t="str">
            <v>创维数字</v>
          </cell>
          <cell r="C294">
            <v>0.44</v>
          </cell>
          <cell r="D294">
            <v>11.35</v>
          </cell>
        </row>
        <row r="295">
          <cell r="A295" t="str">
            <v>000811</v>
          </cell>
          <cell r="B295" t="str">
            <v>冰轮环境</v>
          </cell>
          <cell r="C295">
            <v>0.73</v>
          </cell>
          <cell r="D295">
            <v>16.489999999999998</v>
          </cell>
        </row>
        <row r="296">
          <cell r="A296" t="str">
            <v>000812</v>
          </cell>
          <cell r="B296" t="str">
            <v>陕西金叶</v>
          </cell>
          <cell r="C296">
            <v>3.86</v>
          </cell>
          <cell r="D296">
            <v>5.1100000000000003</v>
          </cell>
        </row>
        <row r="297">
          <cell r="A297" t="str">
            <v>000813</v>
          </cell>
          <cell r="B297" t="str">
            <v>德展健康</v>
          </cell>
          <cell r="C297">
            <v>0.76</v>
          </cell>
          <cell r="D297">
            <v>3.96</v>
          </cell>
        </row>
        <row r="298">
          <cell r="A298" t="str">
            <v>000815</v>
          </cell>
          <cell r="B298" t="str">
            <v>美利云</v>
          </cell>
          <cell r="C298">
            <v>0.27</v>
          </cell>
          <cell r="D298">
            <v>11.01</v>
          </cell>
        </row>
        <row r="299">
          <cell r="A299" t="str">
            <v>000816</v>
          </cell>
          <cell r="B299" t="str">
            <v>智慧农业</v>
          </cell>
          <cell r="C299">
            <v>4.68</v>
          </cell>
          <cell r="D299">
            <v>3.58</v>
          </cell>
        </row>
        <row r="300">
          <cell r="A300" t="str">
            <v>000818</v>
          </cell>
          <cell r="B300" t="str">
            <v>航锦科技</v>
          </cell>
          <cell r="C300">
            <v>0.96</v>
          </cell>
          <cell r="D300">
            <v>18.89</v>
          </cell>
        </row>
        <row r="301">
          <cell r="A301" t="str">
            <v>000819</v>
          </cell>
          <cell r="B301" t="str">
            <v>岳阳兴长</v>
          </cell>
          <cell r="C301">
            <v>0.51</v>
          </cell>
          <cell r="D301">
            <v>15.83</v>
          </cell>
        </row>
        <row r="302">
          <cell r="A302" t="str">
            <v>000820</v>
          </cell>
          <cell r="B302" t="str">
            <v>*ST节能</v>
          </cell>
          <cell r="C302">
            <v>3.99</v>
          </cell>
          <cell r="D302">
            <v>3.39</v>
          </cell>
        </row>
        <row r="303">
          <cell r="A303" t="str">
            <v>000821</v>
          </cell>
          <cell r="B303" t="str">
            <v>京山轻机</v>
          </cell>
          <cell r="C303">
            <v>0.47</v>
          </cell>
          <cell r="D303">
            <v>12.76</v>
          </cell>
        </row>
        <row r="304">
          <cell r="A304" t="str">
            <v>000822</v>
          </cell>
          <cell r="B304" t="str">
            <v>山东海化</v>
          </cell>
          <cell r="C304">
            <v>2.89</v>
          </cell>
          <cell r="D304">
            <v>5.34</v>
          </cell>
        </row>
        <row r="305">
          <cell r="A305" t="str">
            <v>000823</v>
          </cell>
          <cell r="B305" t="str">
            <v>超声电子</v>
          </cell>
          <cell r="C305">
            <v>-0.38</v>
          </cell>
          <cell r="D305">
            <v>13.03</v>
          </cell>
        </row>
        <row r="306">
          <cell r="A306" t="str">
            <v>000825</v>
          </cell>
          <cell r="B306" t="str">
            <v>太钢不锈</v>
          </cell>
          <cell r="C306">
            <v>2.9</v>
          </cell>
          <cell r="D306">
            <v>4.97</v>
          </cell>
        </row>
        <row r="307">
          <cell r="A307" t="str">
            <v>000826</v>
          </cell>
          <cell r="B307" t="str">
            <v>启迪环境</v>
          </cell>
          <cell r="C307">
            <v>9.91</v>
          </cell>
          <cell r="D307">
            <v>2.33</v>
          </cell>
        </row>
        <row r="308">
          <cell r="A308" t="str">
            <v>000828</v>
          </cell>
          <cell r="B308" t="str">
            <v>东莞控股</v>
          </cell>
          <cell r="C308">
            <v>1.02</v>
          </cell>
          <cell r="D308">
            <v>10.87</v>
          </cell>
        </row>
        <row r="309">
          <cell r="A309" t="str">
            <v>000829</v>
          </cell>
          <cell r="B309" t="str">
            <v>天音控股</v>
          </cell>
          <cell r="C309">
            <v>1.37</v>
          </cell>
          <cell r="D309">
            <v>11.09</v>
          </cell>
        </row>
        <row r="310">
          <cell r="A310" t="str">
            <v>000830</v>
          </cell>
          <cell r="B310" t="str">
            <v>鲁西化工</v>
          </cell>
          <cell r="C310">
            <v>0.78</v>
          </cell>
          <cell r="D310">
            <v>15.54</v>
          </cell>
        </row>
        <row r="311">
          <cell r="A311" t="str">
            <v>000831</v>
          </cell>
          <cell r="B311" t="str">
            <v>中国稀土</v>
          </cell>
          <cell r="C311">
            <v>2.99</v>
          </cell>
          <cell r="D311">
            <v>45.15</v>
          </cell>
        </row>
        <row r="312">
          <cell r="A312" t="str">
            <v>000833</v>
          </cell>
          <cell r="B312" t="str">
            <v>粤桂股份</v>
          </cell>
          <cell r="C312">
            <v>1.65</v>
          </cell>
          <cell r="D312">
            <v>18.48</v>
          </cell>
        </row>
        <row r="313">
          <cell r="A313" t="str">
            <v>000837</v>
          </cell>
          <cell r="B313" t="str">
            <v>秦川机床</v>
          </cell>
          <cell r="C313">
            <v>2.0299999999999998</v>
          </cell>
          <cell r="D313">
            <v>12.05</v>
          </cell>
        </row>
        <row r="314">
          <cell r="A314" t="str">
            <v>000838</v>
          </cell>
          <cell r="B314" t="str">
            <v>财信发展</v>
          </cell>
          <cell r="C314">
            <v>4.0999999999999996</v>
          </cell>
          <cell r="D314">
            <v>3.3</v>
          </cell>
        </row>
        <row r="315">
          <cell r="A315" t="str">
            <v>000839</v>
          </cell>
          <cell r="B315" t="str">
            <v>国安股份</v>
          </cell>
          <cell r="C315">
            <v>1.92</v>
          </cell>
          <cell r="D315">
            <v>2.65</v>
          </cell>
        </row>
        <row r="316">
          <cell r="A316" t="str">
            <v>000848</v>
          </cell>
          <cell r="B316" t="str">
            <v>承德露露</v>
          </cell>
          <cell r="C316">
            <v>1.85</v>
          </cell>
          <cell r="D316">
            <v>8.83</v>
          </cell>
        </row>
        <row r="317">
          <cell r="A317" t="str">
            <v>000850</v>
          </cell>
          <cell r="B317" t="str">
            <v>华茂股份</v>
          </cell>
          <cell r="C317">
            <v>1.39</v>
          </cell>
          <cell r="D317">
            <v>5.1100000000000003</v>
          </cell>
        </row>
        <row r="318">
          <cell r="A318" t="str">
            <v>000852</v>
          </cell>
          <cell r="B318" t="str">
            <v>石化机械</v>
          </cell>
          <cell r="C318">
            <v>2.57</v>
          </cell>
          <cell r="D318">
            <v>7.19</v>
          </cell>
        </row>
        <row r="319">
          <cell r="A319" t="str">
            <v>000856</v>
          </cell>
          <cell r="B319" t="str">
            <v>冀东装备</v>
          </cell>
          <cell r="C319">
            <v>2.56</v>
          </cell>
          <cell r="D319">
            <v>10.02</v>
          </cell>
        </row>
        <row r="320">
          <cell r="A320" t="str">
            <v>000858</v>
          </cell>
          <cell r="B320" t="str">
            <v>五 粮 液</v>
          </cell>
          <cell r="C320">
            <v>0.09</v>
          </cell>
          <cell r="D320">
            <v>110.53</v>
          </cell>
        </row>
        <row r="321">
          <cell r="A321" t="str">
            <v>000859</v>
          </cell>
          <cell r="B321" t="str">
            <v>国风新材</v>
          </cell>
          <cell r="C321">
            <v>-4.7699999999999996</v>
          </cell>
          <cell r="D321">
            <v>8.99</v>
          </cell>
        </row>
        <row r="322">
          <cell r="A322" t="str">
            <v>000860</v>
          </cell>
          <cell r="B322" t="str">
            <v>顺鑫农业</v>
          </cell>
          <cell r="C322">
            <v>0.27</v>
          </cell>
          <cell r="D322">
            <v>15.01</v>
          </cell>
        </row>
        <row r="323">
          <cell r="A323" t="str">
            <v>000862</v>
          </cell>
          <cell r="B323" t="str">
            <v>银星能源</v>
          </cell>
          <cell r="C323">
            <v>1.53</v>
          </cell>
          <cell r="D323">
            <v>5.96</v>
          </cell>
        </row>
        <row r="324">
          <cell r="A324" t="str">
            <v>000863</v>
          </cell>
          <cell r="B324" t="str">
            <v>三湘印象</v>
          </cell>
          <cell r="C324">
            <v>10.1</v>
          </cell>
          <cell r="D324">
            <v>5.67</v>
          </cell>
        </row>
        <row r="325">
          <cell r="A325" t="str">
            <v>000868</v>
          </cell>
          <cell r="B325" t="str">
            <v>安凯客车</v>
          </cell>
          <cell r="C325">
            <v>1.63</v>
          </cell>
          <cell r="D325">
            <v>4.9800000000000004</v>
          </cell>
        </row>
        <row r="326">
          <cell r="A326" t="str">
            <v>000869</v>
          </cell>
          <cell r="B326" t="str">
            <v>张 裕Ａ</v>
          </cell>
          <cell r="C326">
            <v>0.53</v>
          </cell>
          <cell r="D326">
            <v>20.77</v>
          </cell>
        </row>
        <row r="327">
          <cell r="A327" t="str">
            <v>000875</v>
          </cell>
          <cell r="B327" t="str">
            <v>吉电股份</v>
          </cell>
          <cell r="C327">
            <v>0.72</v>
          </cell>
          <cell r="D327">
            <v>5.63</v>
          </cell>
        </row>
        <row r="328">
          <cell r="A328" t="str">
            <v>000876</v>
          </cell>
          <cell r="B328" t="str">
            <v>新 希 望</v>
          </cell>
          <cell r="C328">
            <v>0.88</v>
          </cell>
          <cell r="D328">
            <v>9.2100000000000009</v>
          </cell>
        </row>
        <row r="329">
          <cell r="A329" t="str">
            <v>000877</v>
          </cell>
          <cell r="B329" t="str">
            <v>天山股份</v>
          </cell>
          <cell r="C329">
            <v>0.37</v>
          </cell>
          <cell r="D329">
            <v>5.37</v>
          </cell>
        </row>
        <row r="330">
          <cell r="A330" t="str">
            <v>000878</v>
          </cell>
          <cell r="B330" t="str">
            <v>云南铜业</v>
          </cell>
          <cell r="C330">
            <v>2.9</v>
          </cell>
          <cell r="D330">
            <v>17.77</v>
          </cell>
        </row>
        <row r="331">
          <cell r="A331" t="str">
            <v>000880</v>
          </cell>
          <cell r="B331" t="str">
            <v>潍柴重机</v>
          </cell>
          <cell r="C331">
            <v>1.05</v>
          </cell>
          <cell r="D331">
            <v>26</v>
          </cell>
        </row>
        <row r="332">
          <cell r="A332" t="str">
            <v>000881</v>
          </cell>
          <cell r="B332" t="str">
            <v>中广核技</v>
          </cell>
          <cell r="C332">
            <v>1.76</v>
          </cell>
          <cell r="D332">
            <v>8.69</v>
          </cell>
        </row>
        <row r="333">
          <cell r="A333" t="str">
            <v>000882</v>
          </cell>
          <cell r="B333" t="str">
            <v>华联股份</v>
          </cell>
          <cell r="C333">
            <v>3.67</v>
          </cell>
          <cell r="D333">
            <v>2.2599999999999998</v>
          </cell>
        </row>
        <row r="334">
          <cell r="A334" t="str">
            <v>000883</v>
          </cell>
          <cell r="B334" t="str">
            <v>湖北能源</v>
          </cell>
          <cell r="C334">
            <v>-0.22</v>
          </cell>
          <cell r="D334">
            <v>4.5999999999999996</v>
          </cell>
        </row>
        <row r="335">
          <cell r="A335" t="str">
            <v>000885</v>
          </cell>
          <cell r="B335" t="str">
            <v>城发环境</v>
          </cell>
          <cell r="C335">
            <v>1.4</v>
          </cell>
          <cell r="D335">
            <v>13.77</v>
          </cell>
        </row>
        <row r="336">
          <cell r="A336" t="str">
            <v>000886</v>
          </cell>
          <cell r="B336" t="str">
            <v>海南高速</v>
          </cell>
          <cell r="C336">
            <v>6.37</v>
          </cell>
          <cell r="D336">
            <v>6.68</v>
          </cell>
        </row>
        <row r="337">
          <cell r="A337" t="str">
            <v>000887</v>
          </cell>
          <cell r="B337" t="str">
            <v>中鼎股份</v>
          </cell>
          <cell r="C337">
            <v>1.79</v>
          </cell>
          <cell r="D337">
            <v>21.66</v>
          </cell>
        </row>
        <row r="338">
          <cell r="A338" t="str">
            <v>000888</v>
          </cell>
          <cell r="B338" t="str">
            <v>峨眉山Ａ</v>
          </cell>
          <cell r="C338">
            <v>4.59</v>
          </cell>
          <cell r="D338">
            <v>13.45</v>
          </cell>
        </row>
        <row r="339">
          <cell r="A339" t="str">
            <v>000889</v>
          </cell>
          <cell r="B339" t="str">
            <v>中嘉博创</v>
          </cell>
          <cell r="C339">
            <v>2.4900000000000002</v>
          </cell>
          <cell r="D339">
            <v>3.7</v>
          </cell>
        </row>
        <row r="340">
          <cell r="A340" t="str">
            <v>000890</v>
          </cell>
          <cell r="B340" t="str">
            <v>法尔胜</v>
          </cell>
          <cell r="C340">
            <v>-10.029999999999999</v>
          </cell>
          <cell r="D340">
            <v>5.83</v>
          </cell>
        </row>
        <row r="341">
          <cell r="A341" t="str">
            <v>000892</v>
          </cell>
          <cell r="B341" t="str">
            <v>欢瑞世纪</v>
          </cell>
          <cell r="C341">
            <v>2.76</v>
          </cell>
          <cell r="D341">
            <v>7.07</v>
          </cell>
        </row>
        <row r="342">
          <cell r="A342" t="str">
            <v>000893</v>
          </cell>
          <cell r="B342" t="str">
            <v>亚钾国际</v>
          </cell>
          <cell r="C342">
            <v>0.45</v>
          </cell>
          <cell r="D342">
            <v>46.92</v>
          </cell>
        </row>
        <row r="343">
          <cell r="A343" t="str">
            <v>000895</v>
          </cell>
          <cell r="B343" t="str">
            <v>双汇发展</v>
          </cell>
          <cell r="C343">
            <v>0.26</v>
          </cell>
          <cell r="D343">
            <v>27.13</v>
          </cell>
        </row>
        <row r="344">
          <cell r="A344" t="str">
            <v>000897</v>
          </cell>
          <cell r="B344" t="str">
            <v>津滨发展</v>
          </cell>
          <cell r="C344">
            <v>2.62</v>
          </cell>
          <cell r="D344">
            <v>2.35</v>
          </cell>
        </row>
        <row r="345">
          <cell r="A345" t="str">
            <v>000898</v>
          </cell>
          <cell r="B345" t="str">
            <v>鞍钢股份</v>
          </cell>
          <cell r="C345">
            <v>3.25</v>
          </cell>
          <cell r="D345">
            <v>2.54</v>
          </cell>
        </row>
        <row r="346">
          <cell r="A346" t="str">
            <v>000899</v>
          </cell>
          <cell r="B346" t="str">
            <v>赣能股份</v>
          </cell>
          <cell r="C346">
            <v>0.1</v>
          </cell>
          <cell r="D346">
            <v>9.89</v>
          </cell>
        </row>
        <row r="347">
          <cell r="A347" t="str">
            <v>000900</v>
          </cell>
          <cell r="B347" t="str">
            <v>现代投资</v>
          </cell>
          <cell r="C347">
            <v>1.22</v>
          </cell>
          <cell r="D347">
            <v>4.1500000000000004</v>
          </cell>
        </row>
        <row r="348">
          <cell r="A348" t="str">
            <v>000901</v>
          </cell>
          <cell r="B348" t="str">
            <v>航天科技</v>
          </cell>
          <cell r="C348">
            <v>3.43</v>
          </cell>
          <cell r="D348">
            <v>24.41</v>
          </cell>
        </row>
        <row r="349">
          <cell r="A349" t="str">
            <v>000902</v>
          </cell>
          <cell r="B349" t="str">
            <v>新洋丰</v>
          </cell>
          <cell r="C349">
            <v>0.83</v>
          </cell>
          <cell r="D349">
            <v>15.71</v>
          </cell>
        </row>
        <row r="350">
          <cell r="A350" t="str">
            <v>000903</v>
          </cell>
          <cell r="B350" t="str">
            <v>ST云动</v>
          </cell>
          <cell r="C350">
            <v>3.45</v>
          </cell>
          <cell r="D350">
            <v>2.7</v>
          </cell>
        </row>
        <row r="351">
          <cell r="A351" t="str">
            <v>000905</v>
          </cell>
          <cell r="B351" t="str">
            <v>厦门港务</v>
          </cell>
          <cell r="C351">
            <v>4.1100000000000003</v>
          </cell>
          <cell r="D351">
            <v>13.17</v>
          </cell>
        </row>
        <row r="352">
          <cell r="A352" t="str">
            <v>000906</v>
          </cell>
          <cell r="B352" t="str">
            <v>浙商中拓</v>
          </cell>
          <cell r="C352">
            <v>1.19</v>
          </cell>
          <cell r="D352">
            <v>5.94</v>
          </cell>
        </row>
        <row r="353">
          <cell r="A353" t="str">
            <v>000908</v>
          </cell>
          <cell r="B353" t="str">
            <v>*ST景峰</v>
          </cell>
          <cell r="C353">
            <v>0.52</v>
          </cell>
          <cell r="D353">
            <v>7.67</v>
          </cell>
        </row>
        <row r="354">
          <cell r="A354" t="str">
            <v>000909</v>
          </cell>
          <cell r="B354" t="str">
            <v>ST数源</v>
          </cell>
          <cell r="C354">
            <v>1.1200000000000001</v>
          </cell>
          <cell r="D354">
            <v>5.4</v>
          </cell>
        </row>
        <row r="355">
          <cell r="A355" t="str">
            <v>000910</v>
          </cell>
          <cell r="B355" t="str">
            <v>大亚圣象</v>
          </cell>
          <cell r="C355">
            <v>0</v>
          </cell>
          <cell r="D355">
            <v>7.54</v>
          </cell>
        </row>
        <row r="356">
          <cell r="A356" t="str">
            <v>000911</v>
          </cell>
          <cell r="B356" t="str">
            <v>广农糖业</v>
          </cell>
          <cell r="C356">
            <v>2</v>
          </cell>
          <cell r="D356">
            <v>7.64</v>
          </cell>
        </row>
        <row r="357">
          <cell r="A357" t="str">
            <v>000912</v>
          </cell>
          <cell r="B357" t="str">
            <v>泸天化</v>
          </cell>
          <cell r="C357">
            <v>0.96</v>
          </cell>
          <cell r="D357">
            <v>4.1900000000000004</v>
          </cell>
        </row>
        <row r="358">
          <cell r="A358" t="str">
            <v>000913</v>
          </cell>
          <cell r="B358" t="str">
            <v>钱江摩托</v>
          </cell>
          <cell r="C358">
            <v>0.52</v>
          </cell>
          <cell r="D358">
            <v>15.38</v>
          </cell>
        </row>
        <row r="359">
          <cell r="A359" t="str">
            <v>000915</v>
          </cell>
          <cell r="B359" t="str">
            <v>华特达因</v>
          </cell>
          <cell r="C359">
            <v>0.12</v>
          </cell>
          <cell r="D359">
            <v>33.33</v>
          </cell>
        </row>
        <row r="360">
          <cell r="A360" t="str">
            <v>000917</v>
          </cell>
          <cell r="B360" t="str">
            <v>电广传媒</v>
          </cell>
          <cell r="C360">
            <v>10.050000000000001</v>
          </cell>
          <cell r="D360">
            <v>10.29</v>
          </cell>
        </row>
        <row r="361">
          <cell r="A361" t="str">
            <v>000919</v>
          </cell>
          <cell r="B361" t="str">
            <v>金陵药业</v>
          </cell>
          <cell r="C361">
            <v>4.6100000000000003</v>
          </cell>
          <cell r="D361">
            <v>7.71</v>
          </cell>
        </row>
        <row r="362">
          <cell r="A362" t="str">
            <v>000920</v>
          </cell>
          <cell r="B362" t="str">
            <v>沃顿科技</v>
          </cell>
          <cell r="C362">
            <v>1.95</v>
          </cell>
          <cell r="D362">
            <v>12.01</v>
          </cell>
        </row>
        <row r="363">
          <cell r="A363" t="str">
            <v>000921</v>
          </cell>
          <cell r="B363" t="str">
            <v>海信家电</v>
          </cell>
          <cell r="C363">
            <v>-0.08</v>
          </cell>
          <cell r="D363">
            <v>25.81</v>
          </cell>
        </row>
        <row r="364">
          <cell r="A364" t="str">
            <v>000922</v>
          </cell>
          <cell r="B364" t="str">
            <v>佳电股份</v>
          </cell>
          <cell r="C364">
            <v>3.12</v>
          </cell>
          <cell r="D364">
            <v>12.91</v>
          </cell>
        </row>
        <row r="365">
          <cell r="A365" t="str">
            <v>000923</v>
          </cell>
          <cell r="B365" t="str">
            <v>河钢资源</v>
          </cell>
          <cell r="C365">
            <v>0.78</v>
          </cell>
          <cell r="D365">
            <v>19.3</v>
          </cell>
        </row>
        <row r="366">
          <cell r="A366" t="str">
            <v>000925</v>
          </cell>
          <cell r="B366" t="str">
            <v>众合科技</v>
          </cell>
          <cell r="C366">
            <v>1.04</v>
          </cell>
          <cell r="D366">
            <v>8.7799999999999994</v>
          </cell>
        </row>
        <row r="367">
          <cell r="A367" t="str">
            <v>000926</v>
          </cell>
          <cell r="B367" t="str">
            <v>福星股份</v>
          </cell>
          <cell r="C367">
            <v>2.61</v>
          </cell>
          <cell r="D367">
            <v>2.36</v>
          </cell>
        </row>
        <row r="368">
          <cell r="A368" t="str">
            <v>000927</v>
          </cell>
          <cell r="B368" t="str">
            <v>中国铁物</v>
          </cell>
          <cell r="C368">
            <v>1.56</v>
          </cell>
          <cell r="D368">
            <v>2.6</v>
          </cell>
        </row>
        <row r="369">
          <cell r="A369" t="str">
            <v>000928</v>
          </cell>
          <cell r="B369" t="str">
            <v>中钢国际</v>
          </cell>
          <cell r="C369">
            <v>1.4</v>
          </cell>
          <cell r="D369">
            <v>6.52</v>
          </cell>
        </row>
        <row r="370">
          <cell r="A370" t="str">
            <v>000929</v>
          </cell>
          <cell r="B370" t="str">
            <v>*ST兰黄</v>
          </cell>
          <cell r="C370">
            <v>0.12</v>
          </cell>
          <cell r="D370">
            <v>8.6999999999999993</v>
          </cell>
        </row>
        <row r="371">
          <cell r="A371" t="str">
            <v>000930</v>
          </cell>
          <cell r="B371" t="str">
            <v>中粮科技</v>
          </cell>
          <cell r="C371">
            <v>1.57</v>
          </cell>
          <cell r="D371">
            <v>5.83</v>
          </cell>
        </row>
        <row r="372">
          <cell r="A372" t="str">
            <v>000931</v>
          </cell>
          <cell r="B372" t="str">
            <v>中 关 村</v>
          </cell>
          <cell r="C372">
            <v>1.22</v>
          </cell>
          <cell r="D372">
            <v>4.96</v>
          </cell>
        </row>
        <row r="373">
          <cell r="A373" t="str">
            <v>000932</v>
          </cell>
          <cell r="B373" t="str">
            <v>华菱钢铁</v>
          </cell>
          <cell r="C373">
            <v>0.9</v>
          </cell>
          <cell r="D373">
            <v>5.58</v>
          </cell>
        </row>
        <row r="374">
          <cell r="A374" t="str">
            <v>000933</v>
          </cell>
          <cell r="B374" t="str">
            <v>神火股份</v>
          </cell>
          <cell r="C374">
            <v>3.9</v>
          </cell>
          <cell r="D374">
            <v>26.4</v>
          </cell>
        </row>
        <row r="375">
          <cell r="A375" t="str">
            <v>000935</v>
          </cell>
          <cell r="B375" t="str">
            <v>四川双马</v>
          </cell>
          <cell r="C375">
            <v>1.32</v>
          </cell>
          <cell r="D375">
            <v>25.29</v>
          </cell>
        </row>
        <row r="376">
          <cell r="A376" t="str">
            <v>000936</v>
          </cell>
          <cell r="B376" t="str">
            <v>华西股份</v>
          </cell>
          <cell r="C376">
            <v>0.5</v>
          </cell>
          <cell r="D376">
            <v>7.97</v>
          </cell>
        </row>
        <row r="377">
          <cell r="A377" t="str">
            <v>000937</v>
          </cell>
          <cell r="B377" t="str">
            <v>冀中能源</v>
          </cell>
          <cell r="C377">
            <v>0.75</v>
          </cell>
          <cell r="D377">
            <v>5.36</v>
          </cell>
        </row>
        <row r="378">
          <cell r="A378" t="str">
            <v>000938</v>
          </cell>
          <cell r="B378" t="str">
            <v>紫光股份</v>
          </cell>
          <cell r="C378">
            <v>0.45</v>
          </cell>
          <cell r="D378">
            <v>24.43</v>
          </cell>
        </row>
        <row r="379">
          <cell r="A379" t="str">
            <v>000948</v>
          </cell>
          <cell r="B379" t="str">
            <v>南天信息</v>
          </cell>
          <cell r="C379">
            <v>0.23</v>
          </cell>
          <cell r="D379">
            <v>17.079999999999998</v>
          </cell>
        </row>
        <row r="380">
          <cell r="A380" t="str">
            <v>000949</v>
          </cell>
          <cell r="B380" t="str">
            <v>新乡化纤</v>
          </cell>
          <cell r="C380">
            <v>5.03</v>
          </cell>
          <cell r="D380">
            <v>5.43</v>
          </cell>
        </row>
        <row r="381">
          <cell r="A381" t="str">
            <v>000950</v>
          </cell>
          <cell r="B381" t="str">
            <v>重药控股</v>
          </cell>
          <cell r="C381">
            <v>-0.28999999999999998</v>
          </cell>
          <cell r="D381">
            <v>6.84</v>
          </cell>
        </row>
        <row r="382">
          <cell r="A382" t="str">
            <v>000951</v>
          </cell>
          <cell r="B382" t="str">
            <v>中国重汽</v>
          </cell>
          <cell r="C382">
            <v>0.65</v>
          </cell>
          <cell r="D382">
            <v>17</v>
          </cell>
        </row>
        <row r="383">
          <cell r="A383" t="str">
            <v>000952</v>
          </cell>
          <cell r="B383" t="str">
            <v>广济药业</v>
          </cell>
          <cell r="C383">
            <v>2.36</v>
          </cell>
          <cell r="D383">
            <v>7.37</v>
          </cell>
        </row>
        <row r="384">
          <cell r="A384" t="str">
            <v>000953</v>
          </cell>
          <cell r="B384" t="str">
            <v>河化股份</v>
          </cell>
          <cell r="C384">
            <v>5.2</v>
          </cell>
          <cell r="D384">
            <v>7.89</v>
          </cell>
        </row>
        <row r="385">
          <cell r="A385" t="str">
            <v>000955</v>
          </cell>
          <cell r="B385" t="str">
            <v>欣龙控股</v>
          </cell>
          <cell r="C385">
            <v>5.57</v>
          </cell>
          <cell r="D385">
            <v>6.07</v>
          </cell>
        </row>
        <row r="386">
          <cell r="A386" t="str">
            <v>000957</v>
          </cell>
          <cell r="B386" t="str">
            <v>中通客车</v>
          </cell>
          <cell r="C386">
            <v>1.05</v>
          </cell>
          <cell r="D386">
            <v>11.54</v>
          </cell>
        </row>
        <row r="387">
          <cell r="A387" t="str">
            <v>000958</v>
          </cell>
          <cell r="B387" t="str">
            <v>电投产融</v>
          </cell>
          <cell r="C387">
            <v>1.23</v>
          </cell>
          <cell r="D387">
            <v>6.61</v>
          </cell>
        </row>
        <row r="388">
          <cell r="A388" t="str">
            <v>000959</v>
          </cell>
          <cell r="B388" t="str">
            <v>首钢股份</v>
          </cell>
          <cell r="C388">
            <v>4.09</v>
          </cell>
          <cell r="D388">
            <v>4.58</v>
          </cell>
        </row>
        <row r="389">
          <cell r="A389" t="str">
            <v>000960</v>
          </cell>
          <cell r="B389" t="str">
            <v>锡业股份</v>
          </cell>
          <cell r="C389">
            <v>3.93</v>
          </cell>
          <cell r="D389">
            <v>28.05</v>
          </cell>
        </row>
        <row r="390">
          <cell r="A390" t="str">
            <v>000962</v>
          </cell>
          <cell r="B390" t="str">
            <v>东方钽业</v>
          </cell>
          <cell r="C390">
            <v>4</v>
          </cell>
          <cell r="D390">
            <v>29.63</v>
          </cell>
        </row>
        <row r="391">
          <cell r="A391" t="str">
            <v>000963</v>
          </cell>
          <cell r="B391" t="str">
            <v>华东医药</v>
          </cell>
          <cell r="C391">
            <v>0.72</v>
          </cell>
          <cell r="D391">
            <v>40.6</v>
          </cell>
        </row>
        <row r="392">
          <cell r="A392" t="str">
            <v>000965</v>
          </cell>
          <cell r="B392" t="str">
            <v>天保基建</v>
          </cell>
          <cell r="C392">
            <v>2.0699999999999998</v>
          </cell>
          <cell r="D392">
            <v>3.94</v>
          </cell>
        </row>
        <row r="393">
          <cell r="A393" t="str">
            <v>000966</v>
          </cell>
          <cell r="B393" t="str">
            <v>长源电力</v>
          </cell>
          <cell r="C393">
            <v>0.7</v>
          </cell>
          <cell r="D393">
            <v>4.32</v>
          </cell>
        </row>
        <row r="394">
          <cell r="A394" t="str">
            <v>000967</v>
          </cell>
          <cell r="B394" t="str">
            <v>盈峰环境</v>
          </cell>
          <cell r="C394">
            <v>1.18</v>
          </cell>
          <cell r="D394">
            <v>6.85</v>
          </cell>
        </row>
        <row r="395">
          <cell r="A395" t="str">
            <v>000968</v>
          </cell>
          <cell r="B395" t="str">
            <v>蓝焰控股</v>
          </cell>
          <cell r="C395">
            <v>0.76</v>
          </cell>
          <cell r="D395">
            <v>6.6</v>
          </cell>
        </row>
        <row r="396">
          <cell r="A396" t="str">
            <v>000969</v>
          </cell>
          <cell r="B396" t="str">
            <v>安泰科技</v>
          </cell>
          <cell r="C396">
            <v>4.88</v>
          </cell>
          <cell r="D396">
            <v>20.2</v>
          </cell>
        </row>
        <row r="397">
          <cell r="A397" t="str">
            <v>000970</v>
          </cell>
          <cell r="B397" t="str">
            <v>中科三环</v>
          </cell>
          <cell r="C397">
            <v>1.8</v>
          </cell>
          <cell r="D397">
            <v>13.03</v>
          </cell>
        </row>
        <row r="398">
          <cell r="A398" t="str">
            <v>000972</v>
          </cell>
          <cell r="B398" t="str">
            <v>*ST中基</v>
          </cell>
          <cell r="C398">
            <v>1.36</v>
          </cell>
          <cell r="D398">
            <v>3.72</v>
          </cell>
        </row>
        <row r="399">
          <cell r="A399" t="str">
            <v>000973</v>
          </cell>
          <cell r="B399" t="str">
            <v>佛塑科技</v>
          </cell>
          <cell r="C399">
            <v>1.37</v>
          </cell>
          <cell r="D399">
            <v>11.88</v>
          </cell>
        </row>
        <row r="400">
          <cell r="A400" t="str">
            <v>000975</v>
          </cell>
          <cell r="B400" t="str">
            <v>山金国际</v>
          </cell>
          <cell r="C400">
            <v>-0.32</v>
          </cell>
          <cell r="D400">
            <v>24.79</v>
          </cell>
        </row>
        <row r="401">
          <cell r="A401" t="str">
            <v>000977</v>
          </cell>
          <cell r="B401" t="str">
            <v>浪潮信息</v>
          </cell>
          <cell r="C401">
            <v>0.59</v>
          </cell>
          <cell r="D401">
            <v>61.62</v>
          </cell>
        </row>
        <row r="402">
          <cell r="A402" t="str">
            <v>000978</v>
          </cell>
          <cell r="B402" t="str">
            <v>桂林旅游</v>
          </cell>
          <cell r="C402">
            <v>3.91</v>
          </cell>
          <cell r="D402">
            <v>7.17</v>
          </cell>
        </row>
        <row r="403">
          <cell r="A403" t="str">
            <v>000980</v>
          </cell>
          <cell r="B403" t="str">
            <v>众泰汽车</v>
          </cell>
          <cell r="C403">
            <v>2.92</v>
          </cell>
          <cell r="D403">
            <v>3.88</v>
          </cell>
        </row>
        <row r="404">
          <cell r="A404" t="str">
            <v>000981</v>
          </cell>
          <cell r="B404" t="str">
            <v>山子高科</v>
          </cell>
          <cell r="C404">
            <v>9.93</v>
          </cell>
          <cell r="D404">
            <v>3.32</v>
          </cell>
        </row>
        <row r="405">
          <cell r="A405" t="str">
            <v>000983</v>
          </cell>
          <cell r="B405" t="str">
            <v>山西焦煤</v>
          </cell>
          <cell r="C405">
            <v>-0.15</v>
          </cell>
          <cell r="D405">
            <v>6.54</v>
          </cell>
        </row>
        <row r="406">
          <cell r="A406" t="str">
            <v>000985</v>
          </cell>
          <cell r="B406" t="str">
            <v>大庆华科</v>
          </cell>
          <cell r="C406">
            <v>3.76</v>
          </cell>
          <cell r="D406">
            <v>19.3</v>
          </cell>
        </row>
        <row r="407">
          <cell r="A407" t="str">
            <v>000987</v>
          </cell>
          <cell r="B407" t="str">
            <v>越秀资本</v>
          </cell>
          <cell r="C407">
            <v>0.54</v>
          </cell>
          <cell r="D407">
            <v>7.39</v>
          </cell>
        </row>
        <row r="408">
          <cell r="A408" t="str">
            <v>000988</v>
          </cell>
          <cell r="B408" t="str">
            <v>华工科技</v>
          </cell>
          <cell r="C408">
            <v>-0.62</v>
          </cell>
          <cell r="D408">
            <v>75</v>
          </cell>
        </row>
        <row r="409">
          <cell r="A409" t="str">
            <v>000989</v>
          </cell>
          <cell r="B409" t="str">
            <v>九芝堂</v>
          </cell>
          <cell r="C409">
            <v>1.69</v>
          </cell>
          <cell r="D409">
            <v>9.0399999999999991</v>
          </cell>
        </row>
        <row r="410">
          <cell r="A410" t="str">
            <v>000990</v>
          </cell>
          <cell r="B410" t="str">
            <v>诚志股份</v>
          </cell>
          <cell r="C410">
            <v>1.26</v>
          </cell>
          <cell r="D410">
            <v>8.01</v>
          </cell>
        </row>
        <row r="411">
          <cell r="A411" t="str">
            <v>000993</v>
          </cell>
          <cell r="B411" t="str">
            <v>闽东电力</v>
          </cell>
          <cell r="C411">
            <v>3.62</v>
          </cell>
          <cell r="D411">
            <v>12.88</v>
          </cell>
        </row>
        <row r="412">
          <cell r="A412" t="str">
            <v>000995</v>
          </cell>
          <cell r="B412" t="str">
            <v>皇台酒业</v>
          </cell>
          <cell r="C412">
            <v>1.54</v>
          </cell>
          <cell r="D412">
            <v>13.18</v>
          </cell>
        </row>
        <row r="413">
          <cell r="A413" t="str">
            <v>000997</v>
          </cell>
          <cell r="B413" t="str">
            <v>新 大 陆</v>
          </cell>
          <cell r="C413">
            <v>1.4</v>
          </cell>
          <cell r="D413">
            <v>26.09</v>
          </cell>
        </row>
        <row r="414">
          <cell r="A414" t="str">
            <v>000998</v>
          </cell>
          <cell r="B414" t="str">
            <v>隆平高科</v>
          </cell>
          <cell r="C414">
            <v>1.08</v>
          </cell>
          <cell r="D414">
            <v>9.4</v>
          </cell>
        </row>
        <row r="415">
          <cell r="A415" t="str">
            <v>000999</v>
          </cell>
          <cell r="B415" t="str">
            <v>华润三九</v>
          </cell>
          <cell r="C415">
            <v>-0.39</v>
          </cell>
          <cell r="D415">
            <v>28.38</v>
          </cell>
        </row>
        <row r="416">
          <cell r="A416" t="str">
            <v>001201</v>
          </cell>
          <cell r="B416" t="str">
            <v>东瑞股份</v>
          </cell>
          <cell r="C416">
            <v>1.1599999999999999</v>
          </cell>
          <cell r="D416">
            <v>14.79</v>
          </cell>
        </row>
        <row r="417">
          <cell r="A417" t="str">
            <v>001202</v>
          </cell>
          <cell r="B417" t="str">
            <v>炬申股份</v>
          </cell>
          <cell r="C417">
            <v>2.1800000000000002</v>
          </cell>
          <cell r="D417">
            <v>15.49</v>
          </cell>
        </row>
        <row r="418">
          <cell r="A418" t="str">
            <v>001203</v>
          </cell>
          <cell r="B418" t="str">
            <v>大中矿业</v>
          </cell>
          <cell r="C418">
            <v>3.15</v>
          </cell>
          <cell r="D418">
            <v>28.17</v>
          </cell>
        </row>
        <row r="419">
          <cell r="A419" t="str">
            <v>001205</v>
          </cell>
          <cell r="B419" t="str">
            <v>盛航股份</v>
          </cell>
          <cell r="C419">
            <v>0.17</v>
          </cell>
          <cell r="D419">
            <v>17.190000000000001</v>
          </cell>
        </row>
        <row r="420">
          <cell r="A420" t="str">
            <v>001206</v>
          </cell>
          <cell r="B420" t="str">
            <v>依依股份</v>
          </cell>
          <cell r="C420">
            <v>4.75</v>
          </cell>
          <cell r="D420">
            <v>31.33</v>
          </cell>
        </row>
        <row r="421">
          <cell r="A421" t="str">
            <v>001207</v>
          </cell>
          <cell r="B421" t="str">
            <v>联科科技</v>
          </cell>
          <cell r="C421">
            <v>0.49</v>
          </cell>
          <cell r="D421">
            <v>24.61</v>
          </cell>
        </row>
        <row r="422">
          <cell r="A422" t="str">
            <v>001208</v>
          </cell>
          <cell r="B422" t="str">
            <v>华菱线缆</v>
          </cell>
          <cell r="C422">
            <v>-0.38</v>
          </cell>
          <cell r="D422">
            <v>21.17</v>
          </cell>
        </row>
        <row r="423">
          <cell r="A423" t="str">
            <v>001209</v>
          </cell>
          <cell r="B423" t="str">
            <v>洪兴股份</v>
          </cell>
          <cell r="C423">
            <v>3.11</v>
          </cell>
          <cell r="D423">
            <v>20.91</v>
          </cell>
        </row>
        <row r="424">
          <cell r="A424" t="str">
            <v>001210</v>
          </cell>
          <cell r="B424" t="str">
            <v>金房能源</v>
          </cell>
          <cell r="C424">
            <v>0.72</v>
          </cell>
          <cell r="D424">
            <v>16.73</v>
          </cell>
        </row>
        <row r="425">
          <cell r="A425" t="str">
            <v>001211</v>
          </cell>
          <cell r="B425" t="str">
            <v>双枪科技</v>
          </cell>
          <cell r="C425">
            <v>2.5499999999999998</v>
          </cell>
          <cell r="D425">
            <v>26.16</v>
          </cell>
        </row>
        <row r="426">
          <cell r="A426" t="str">
            <v>001212</v>
          </cell>
          <cell r="B426" t="str">
            <v>中旗新材</v>
          </cell>
          <cell r="C426">
            <v>-0.72</v>
          </cell>
          <cell r="D426">
            <v>44.33</v>
          </cell>
        </row>
        <row r="427">
          <cell r="A427" t="str">
            <v>001213</v>
          </cell>
          <cell r="B427" t="str">
            <v>中铁特货</v>
          </cell>
          <cell r="C427">
            <v>0.98</v>
          </cell>
          <cell r="D427">
            <v>4.12</v>
          </cell>
        </row>
        <row r="428">
          <cell r="A428" t="str">
            <v>001215</v>
          </cell>
          <cell r="B428" t="str">
            <v>千味央厨</v>
          </cell>
          <cell r="C428">
            <v>5.34</v>
          </cell>
          <cell r="D428">
            <v>41.4</v>
          </cell>
        </row>
        <row r="429">
          <cell r="A429" t="str">
            <v>001216</v>
          </cell>
          <cell r="B429" t="str">
            <v>华瓷股份</v>
          </cell>
          <cell r="C429">
            <v>3.78</v>
          </cell>
          <cell r="D429">
            <v>17.579999999999998</v>
          </cell>
        </row>
        <row r="430">
          <cell r="A430" t="str">
            <v>001217</v>
          </cell>
          <cell r="B430" t="str">
            <v>华尔泰</v>
          </cell>
          <cell r="C430">
            <v>1.58</v>
          </cell>
          <cell r="D430">
            <v>13.46</v>
          </cell>
        </row>
        <row r="431">
          <cell r="A431" t="str">
            <v>001218</v>
          </cell>
          <cell r="B431" t="str">
            <v>丽臣实业</v>
          </cell>
          <cell r="C431">
            <v>2.1</v>
          </cell>
          <cell r="D431">
            <v>22.81</v>
          </cell>
        </row>
        <row r="432">
          <cell r="A432" t="str">
            <v>001219</v>
          </cell>
          <cell r="B432" t="str">
            <v>青岛食品</v>
          </cell>
          <cell r="C432">
            <v>3.68</v>
          </cell>
          <cell r="D432">
            <v>14.95</v>
          </cell>
        </row>
        <row r="433">
          <cell r="A433" t="str">
            <v>001221</v>
          </cell>
          <cell r="B433" t="str">
            <v>悍高集团</v>
          </cell>
          <cell r="C433">
            <v>-0.05</v>
          </cell>
          <cell r="D433">
            <v>58.94</v>
          </cell>
        </row>
        <row r="434">
          <cell r="A434" t="str">
            <v>001222</v>
          </cell>
          <cell r="B434" t="str">
            <v>源飞宠物</v>
          </cell>
          <cell r="C434">
            <v>2.4500000000000002</v>
          </cell>
          <cell r="D434">
            <v>24.63</v>
          </cell>
        </row>
        <row r="435">
          <cell r="A435" t="str">
            <v>001223</v>
          </cell>
          <cell r="B435" t="str">
            <v>欧克科技</v>
          </cell>
          <cell r="C435">
            <v>-0.1</v>
          </cell>
          <cell r="D435">
            <v>47.98</v>
          </cell>
        </row>
        <row r="436">
          <cell r="A436" t="str">
            <v>001225</v>
          </cell>
          <cell r="B436" t="str">
            <v>和泰机电</v>
          </cell>
          <cell r="C436">
            <v>-0.61</v>
          </cell>
          <cell r="D436">
            <v>53.38</v>
          </cell>
        </row>
        <row r="437">
          <cell r="A437" t="str">
            <v>001226</v>
          </cell>
          <cell r="B437" t="str">
            <v>拓山重工</v>
          </cell>
          <cell r="C437">
            <v>1.3</v>
          </cell>
          <cell r="D437">
            <v>43.79</v>
          </cell>
        </row>
        <row r="438">
          <cell r="A438" t="str">
            <v>001227</v>
          </cell>
          <cell r="B438" t="str">
            <v>兰州银行</v>
          </cell>
          <cell r="C438">
            <v>0.43</v>
          </cell>
          <cell r="D438">
            <v>2.33</v>
          </cell>
        </row>
        <row r="439">
          <cell r="A439" t="str">
            <v>001228</v>
          </cell>
          <cell r="B439" t="str">
            <v>永泰运</v>
          </cell>
          <cell r="C439">
            <v>2.1800000000000002</v>
          </cell>
          <cell r="D439">
            <v>26.28</v>
          </cell>
        </row>
        <row r="440">
          <cell r="A440" t="str">
            <v>001229</v>
          </cell>
          <cell r="B440" t="str">
            <v>魅视科技</v>
          </cell>
          <cell r="C440">
            <v>1.36</v>
          </cell>
          <cell r="D440">
            <v>37.96</v>
          </cell>
        </row>
        <row r="441">
          <cell r="A441" t="str">
            <v>001230</v>
          </cell>
          <cell r="B441" t="str">
            <v>劲旅环境</v>
          </cell>
          <cell r="C441">
            <v>0.46</v>
          </cell>
          <cell r="D441">
            <v>21.8</v>
          </cell>
        </row>
        <row r="442">
          <cell r="A442" t="str">
            <v>001231</v>
          </cell>
          <cell r="B442" t="str">
            <v>农心科技</v>
          </cell>
          <cell r="C442">
            <v>2.69</v>
          </cell>
          <cell r="D442">
            <v>21.76</v>
          </cell>
        </row>
        <row r="443">
          <cell r="A443" t="str">
            <v>001233</v>
          </cell>
          <cell r="B443" t="str">
            <v>海安集团</v>
          </cell>
          <cell r="C443">
            <v>0.98</v>
          </cell>
          <cell r="D443">
            <v>59.56</v>
          </cell>
        </row>
        <row r="444">
          <cell r="A444" t="str">
            <v>001234</v>
          </cell>
          <cell r="B444" t="str">
            <v>泰慕士</v>
          </cell>
          <cell r="C444">
            <v>1.92</v>
          </cell>
          <cell r="D444">
            <v>28.65</v>
          </cell>
        </row>
        <row r="445">
          <cell r="A445" t="str">
            <v>001236</v>
          </cell>
          <cell r="B445" t="str">
            <v>弘业期货</v>
          </cell>
          <cell r="C445">
            <v>1.94</v>
          </cell>
          <cell r="D445">
            <v>10.5</v>
          </cell>
        </row>
        <row r="446">
          <cell r="A446" t="str">
            <v>001238</v>
          </cell>
          <cell r="B446" t="str">
            <v>浙江正特</v>
          </cell>
          <cell r="C446">
            <v>0.16</v>
          </cell>
          <cell r="D446">
            <v>50.17</v>
          </cell>
        </row>
        <row r="447">
          <cell r="A447" t="str">
            <v>001239</v>
          </cell>
          <cell r="B447" t="str">
            <v>永达股份</v>
          </cell>
          <cell r="C447">
            <v>0.63</v>
          </cell>
          <cell r="D447">
            <v>15.95</v>
          </cell>
        </row>
        <row r="448">
          <cell r="A448" t="str">
            <v>001255</v>
          </cell>
          <cell r="B448" t="str">
            <v>博菲电气</v>
          </cell>
          <cell r="C448">
            <v>-10</v>
          </cell>
          <cell r="D448">
            <v>37.090000000000003</v>
          </cell>
        </row>
        <row r="449">
          <cell r="A449" t="str">
            <v>001256</v>
          </cell>
          <cell r="B449" t="str">
            <v>炜冈科技</v>
          </cell>
          <cell r="C449">
            <v>1.47</v>
          </cell>
          <cell r="D449">
            <v>20.7</v>
          </cell>
        </row>
        <row r="450">
          <cell r="A450" t="str">
            <v>001258</v>
          </cell>
          <cell r="B450" t="str">
            <v>立新能源</v>
          </cell>
          <cell r="C450">
            <v>1.4</v>
          </cell>
          <cell r="D450">
            <v>7.24</v>
          </cell>
        </row>
        <row r="451">
          <cell r="A451" t="str">
            <v>001259</v>
          </cell>
          <cell r="B451" t="str">
            <v>利仁科技</v>
          </cell>
          <cell r="C451">
            <v>4.13</v>
          </cell>
          <cell r="D451">
            <v>30.73</v>
          </cell>
        </row>
        <row r="452">
          <cell r="A452" t="str">
            <v>001260</v>
          </cell>
          <cell r="B452" t="str">
            <v>坤泰股份</v>
          </cell>
          <cell r="C452">
            <v>2.31</v>
          </cell>
          <cell r="D452">
            <v>19.920000000000002</v>
          </cell>
        </row>
        <row r="453">
          <cell r="A453" t="str">
            <v>001266</v>
          </cell>
          <cell r="B453" t="str">
            <v>宏英智能</v>
          </cell>
          <cell r="C453">
            <v>2.25</v>
          </cell>
          <cell r="D453">
            <v>28.6</v>
          </cell>
        </row>
        <row r="454">
          <cell r="A454" t="str">
            <v>001267</v>
          </cell>
          <cell r="B454" t="str">
            <v>汇绿生态</v>
          </cell>
          <cell r="C454">
            <v>-0.93</v>
          </cell>
          <cell r="D454">
            <v>21.31</v>
          </cell>
        </row>
        <row r="455">
          <cell r="A455" t="str">
            <v>001268</v>
          </cell>
          <cell r="B455" t="str">
            <v>联合精密</v>
          </cell>
          <cell r="C455">
            <v>4.8499999999999996</v>
          </cell>
          <cell r="D455">
            <v>37.85</v>
          </cell>
        </row>
        <row r="456">
          <cell r="A456" t="str">
            <v>001269</v>
          </cell>
          <cell r="B456" t="str">
            <v>欧晶科技</v>
          </cell>
          <cell r="C456">
            <v>0.76</v>
          </cell>
          <cell r="D456">
            <v>23.83</v>
          </cell>
        </row>
        <row r="457">
          <cell r="A457" t="str">
            <v>001270</v>
          </cell>
          <cell r="B457" t="str">
            <v>*ST铖昌</v>
          </cell>
          <cell r="C457">
            <v>-5</v>
          </cell>
          <cell r="D457">
            <v>70.680000000000007</v>
          </cell>
        </row>
        <row r="458">
          <cell r="A458" t="str">
            <v>001277</v>
          </cell>
          <cell r="B458" t="str">
            <v>速达股份</v>
          </cell>
          <cell r="C458">
            <v>0.3</v>
          </cell>
          <cell r="D458">
            <v>40.25</v>
          </cell>
        </row>
        <row r="459">
          <cell r="A459" t="str">
            <v>001278</v>
          </cell>
          <cell r="B459" t="str">
            <v>一彬科技</v>
          </cell>
          <cell r="C459">
            <v>2.33</v>
          </cell>
          <cell r="D459">
            <v>20.65</v>
          </cell>
        </row>
        <row r="460">
          <cell r="A460" t="str">
            <v>001279</v>
          </cell>
          <cell r="B460" t="str">
            <v>强邦新材</v>
          </cell>
          <cell r="C460">
            <v>0.44</v>
          </cell>
          <cell r="D460">
            <v>34.53</v>
          </cell>
        </row>
        <row r="461">
          <cell r="A461" t="str">
            <v>001280</v>
          </cell>
          <cell r="B461" t="str">
            <v>中国铀业</v>
          </cell>
          <cell r="C461">
            <v>0.22</v>
          </cell>
          <cell r="D461">
            <v>64.14</v>
          </cell>
        </row>
        <row r="462">
          <cell r="A462" t="str">
            <v>001282</v>
          </cell>
          <cell r="B462" t="str">
            <v>三联锻造</v>
          </cell>
          <cell r="C462">
            <v>1.66</v>
          </cell>
          <cell r="D462">
            <v>20.16</v>
          </cell>
        </row>
        <row r="463">
          <cell r="A463" t="str">
            <v>001283</v>
          </cell>
          <cell r="B463" t="str">
            <v>豪鹏科技</v>
          </cell>
          <cell r="C463">
            <v>0.23</v>
          </cell>
          <cell r="D463">
            <v>68.459999999999994</v>
          </cell>
        </row>
        <row r="464">
          <cell r="A464" t="str">
            <v>001285</v>
          </cell>
          <cell r="B464" t="str">
            <v>瑞立科密</v>
          </cell>
          <cell r="C464">
            <v>5.94</v>
          </cell>
          <cell r="D464">
            <v>55.44</v>
          </cell>
        </row>
        <row r="465">
          <cell r="A465" t="str">
            <v>001286</v>
          </cell>
          <cell r="B465" t="str">
            <v>陕西能源</v>
          </cell>
          <cell r="C465">
            <v>-0.4</v>
          </cell>
          <cell r="D465">
            <v>9.99</v>
          </cell>
        </row>
        <row r="466">
          <cell r="A466" t="str">
            <v>001287</v>
          </cell>
          <cell r="B466" t="str">
            <v>中电港</v>
          </cell>
          <cell r="C466">
            <v>0.05</v>
          </cell>
          <cell r="D466">
            <v>21.3</v>
          </cell>
        </row>
        <row r="467">
          <cell r="A467" t="str">
            <v>001288</v>
          </cell>
          <cell r="B467" t="str">
            <v>运机集团</v>
          </cell>
          <cell r="C467">
            <v>-0.44</v>
          </cell>
          <cell r="D467">
            <v>31.96</v>
          </cell>
        </row>
        <row r="468">
          <cell r="A468" t="str">
            <v>001289</v>
          </cell>
          <cell r="B468" t="str">
            <v>龙源电力</v>
          </cell>
          <cell r="C468">
            <v>0.2</v>
          </cell>
          <cell r="D468">
            <v>15.16</v>
          </cell>
        </row>
        <row r="469">
          <cell r="A469" t="str">
            <v>001296</v>
          </cell>
          <cell r="B469" t="str">
            <v>长江材料</v>
          </cell>
          <cell r="C469">
            <v>-0.66</v>
          </cell>
          <cell r="D469">
            <v>28.68</v>
          </cell>
        </row>
        <row r="470">
          <cell r="A470" t="str">
            <v>001298</v>
          </cell>
          <cell r="B470" t="str">
            <v>好上好</v>
          </cell>
          <cell r="C470">
            <v>0.34</v>
          </cell>
          <cell r="D470">
            <v>29.29</v>
          </cell>
        </row>
        <row r="471">
          <cell r="A471" t="str">
            <v>001299</v>
          </cell>
          <cell r="B471" t="str">
            <v>美能能源</v>
          </cell>
          <cell r="C471">
            <v>1.62</v>
          </cell>
          <cell r="D471">
            <v>11.89</v>
          </cell>
        </row>
        <row r="472">
          <cell r="A472" t="str">
            <v>001300</v>
          </cell>
          <cell r="B472" t="str">
            <v>三柏硕</v>
          </cell>
          <cell r="C472">
            <v>0</v>
          </cell>
          <cell r="D472">
            <v>15.22</v>
          </cell>
        </row>
        <row r="473">
          <cell r="A473" t="str">
            <v>001301</v>
          </cell>
          <cell r="B473" t="str">
            <v>尚太科技</v>
          </cell>
          <cell r="C473">
            <v>0.1</v>
          </cell>
          <cell r="D473">
            <v>78.709999999999994</v>
          </cell>
        </row>
        <row r="474">
          <cell r="A474" t="str">
            <v>001306</v>
          </cell>
          <cell r="B474" t="str">
            <v>夏厦精密</v>
          </cell>
          <cell r="C474">
            <v>0.86</v>
          </cell>
          <cell r="D474">
            <v>78.95</v>
          </cell>
        </row>
        <row r="475">
          <cell r="A475" t="str">
            <v>001308</v>
          </cell>
          <cell r="B475" t="str">
            <v>康冠科技</v>
          </cell>
          <cell r="C475">
            <v>0.68</v>
          </cell>
          <cell r="D475">
            <v>20.6</v>
          </cell>
        </row>
        <row r="476">
          <cell r="A476" t="str">
            <v>001309</v>
          </cell>
          <cell r="B476" t="str">
            <v>德明利</v>
          </cell>
          <cell r="C476">
            <v>-7.01</v>
          </cell>
          <cell r="D476">
            <v>191.25</v>
          </cell>
        </row>
        <row r="477">
          <cell r="A477" t="str">
            <v>001311</v>
          </cell>
          <cell r="B477" t="str">
            <v>多利科技</v>
          </cell>
          <cell r="C477">
            <v>-0.46</v>
          </cell>
          <cell r="D477">
            <v>30.05</v>
          </cell>
        </row>
        <row r="478">
          <cell r="A478" t="str">
            <v>001313</v>
          </cell>
          <cell r="B478" t="str">
            <v>粤海饲料</v>
          </cell>
          <cell r="C478">
            <v>-3.11</v>
          </cell>
          <cell r="D478">
            <v>8.1</v>
          </cell>
        </row>
        <row r="479">
          <cell r="A479" t="str">
            <v>001314</v>
          </cell>
          <cell r="B479" t="str">
            <v>亿道信息</v>
          </cell>
          <cell r="C479">
            <v>0.94</v>
          </cell>
          <cell r="D479">
            <v>43.03</v>
          </cell>
        </row>
        <row r="480">
          <cell r="A480" t="str">
            <v>001316</v>
          </cell>
          <cell r="B480" t="str">
            <v>润贝航科</v>
          </cell>
          <cell r="C480">
            <v>1.57</v>
          </cell>
          <cell r="D480">
            <v>34.93</v>
          </cell>
        </row>
        <row r="481">
          <cell r="A481" t="str">
            <v>001317</v>
          </cell>
          <cell r="B481" t="str">
            <v>三羊马</v>
          </cell>
          <cell r="C481">
            <v>5.08</v>
          </cell>
          <cell r="D481">
            <v>56.22</v>
          </cell>
        </row>
        <row r="482">
          <cell r="A482" t="str">
            <v>001318</v>
          </cell>
          <cell r="B482" t="str">
            <v>阳光乳业</v>
          </cell>
          <cell r="C482">
            <v>2.0499999999999998</v>
          </cell>
          <cell r="D482">
            <v>16.91</v>
          </cell>
        </row>
        <row r="483">
          <cell r="A483" t="str">
            <v>001319</v>
          </cell>
          <cell r="B483" t="str">
            <v>铭科精技</v>
          </cell>
          <cell r="C483">
            <v>0.8</v>
          </cell>
          <cell r="D483">
            <v>25.35</v>
          </cell>
        </row>
        <row r="484">
          <cell r="A484" t="str">
            <v>001322</v>
          </cell>
          <cell r="B484" t="str">
            <v>箭牌家居</v>
          </cell>
          <cell r="C484">
            <v>5.0599999999999996</v>
          </cell>
          <cell r="D484">
            <v>8.7200000000000006</v>
          </cell>
        </row>
        <row r="485">
          <cell r="A485" t="str">
            <v>001323</v>
          </cell>
          <cell r="B485" t="str">
            <v>慕思股份</v>
          </cell>
          <cell r="C485">
            <v>1.27</v>
          </cell>
          <cell r="D485">
            <v>26.33</v>
          </cell>
        </row>
        <row r="486">
          <cell r="A486" t="str">
            <v>001324</v>
          </cell>
          <cell r="B486" t="str">
            <v>长青科技</v>
          </cell>
          <cell r="C486">
            <v>1.62</v>
          </cell>
          <cell r="D486">
            <v>18.190000000000001</v>
          </cell>
        </row>
        <row r="487">
          <cell r="A487" t="str">
            <v>001325</v>
          </cell>
          <cell r="B487" t="str">
            <v>C元创</v>
          </cell>
          <cell r="C487">
            <v>-14.49</v>
          </cell>
          <cell r="D487">
            <v>57.49</v>
          </cell>
        </row>
        <row r="488">
          <cell r="A488" t="str">
            <v>001326</v>
          </cell>
          <cell r="B488" t="str">
            <v>联域股份</v>
          </cell>
          <cell r="C488">
            <v>7.0000000000000007E-2</v>
          </cell>
          <cell r="D488">
            <v>40.880000000000003</v>
          </cell>
        </row>
        <row r="489">
          <cell r="A489" t="str">
            <v>001328</v>
          </cell>
          <cell r="B489" t="str">
            <v>登康口腔</v>
          </cell>
          <cell r="C489">
            <v>2.2200000000000002</v>
          </cell>
          <cell r="D489">
            <v>39.090000000000003</v>
          </cell>
        </row>
        <row r="490">
          <cell r="A490" t="str">
            <v>001330</v>
          </cell>
          <cell r="B490" t="str">
            <v>博纳影业</v>
          </cell>
          <cell r="C490">
            <v>-6.85</v>
          </cell>
          <cell r="D490">
            <v>10.07</v>
          </cell>
        </row>
        <row r="491">
          <cell r="A491" t="str">
            <v>001331</v>
          </cell>
          <cell r="B491" t="str">
            <v>胜通能源</v>
          </cell>
          <cell r="C491">
            <v>10.02</v>
          </cell>
          <cell r="D491">
            <v>26.14</v>
          </cell>
        </row>
        <row r="492">
          <cell r="A492" t="str">
            <v>001332</v>
          </cell>
          <cell r="B492" t="str">
            <v>锡装股份</v>
          </cell>
          <cell r="C492">
            <v>4.12</v>
          </cell>
          <cell r="D492">
            <v>52.6</v>
          </cell>
        </row>
        <row r="493">
          <cell r="A493" t="str">
            <v>001333</v>
          </cell>
          <cell r="B493" t="str">
            <v>光华股份</v>
          </cell>
          <cell r="C493">
            <v>1.81</v>
          </cell>
          <cell r="D493">
            <v>21.89</v>
          </cell>
        </row>
        <row r="494">
          <cell r="A494" t="str">
            <v>001335</v>
          </cell>
          <cell r="B494" t="str">
            <v>信凯科技</v>
          </cell>
          <cell r="C494">
            <v>0.37</v>
          </cell>
          <cell r="D494">
            <v>45.72</v>
          </cell>
        </row>
        <row r="495">
          <cell r="A495" t="str">
            <v>001336</v>
          </cell>
          <cell r="B495" t="str">
            <v>楚环科技</v>
          </cell>
          <cell r="C495">
            <v>9.99</v>
          </cell>
          <cell r="D495">
            <v>26.32</v>
          </cell>
        </row>
        <row r="496">
          <cell r="A496" t="str">
            <v>001337</v>
          </cell>
          <cell r="B496" t="str">
            <v>四川黄金</v>
          </cell>
          <cell r="C496">
            <v>-0.98</v>
          </cell>
          <cell r="D496">
            <v>28.24</v>
          </cell>
        </row>
        <row r="497">
          <cell r="A497" t="str">
            <v>001338</v>
          </cell>
          <cell r="B497" t="str">
            <v>永顺泰</v>
          </cell>
          <cell r="C497">
            <v>1.98</v>
          </cell>
          <cell r="D497">
            <v>12.39</v>
          </cell>
        </row>
        <row r="498">
          <cell r="A498" t="str">
            <v>001339</v>
          </cell>
          <cell r="B498" t="str">
            <v>智微智能</v>
          </cell>
          <cell r="C498">
            <v>0.78</v>
          </cell>
          <cell r="D498">
            <v>48.01</v>
          </cell>
        </row>
        <row r="499">
          <cell r="A499" t="str">
            <v>001356</v>
          </cell>
          <cell r="B499" t="str">
            <v>富岭股份</v>
          </cell>
          <cell r="C499">
            <v>0.3</v>
          </cell>
          <cell r="D499">
            <v>13.37</v>
          </cell>
        </row>
        <row r="500">
          <cell r="A500" t="str">
            <v>001358</v>
          </cell>
          <cell r="B500" t="str">
            <v>兴欣新材</v>
          </cell>
          <cell r="C500">
            <v>1.31</v>
          </cell>
          <cell r="D500">
            <v>25.48</v>
          </cell>
        </row>
        <row r="501">
          <cell r="A501" t="str">
            <v>001359</v>
          </cell>
          <cell r="B501" t="str">
            <v>平安电工</v>
          </cell>
          <cell r="C501">
            <v>1.99</v>
          </cell>
          <cell r="D501">
            <v>74.959999999999994</v>
          </cell>
        </row>
        <row r="502">
          <cell r="A502" t="str">
            <v>001360</v>
          </cell>
          <cell r="B502" t="str">
            <v>南矿集团</v>
          </cell>
          <cell r="C502">
            <v>5.42</v>
          </cell>
          <cell r="D502">
            <v>21.79</v>
          </cell>
        </row>
        <row r="503">
          <cell r="A503" t="str">
            <v>001366</v>
          </cell>
          <cell r="B503" t="str">
            <v>播恩集团</v>
          </cell>
          <cell r="C503">
            <v>3.98</v>
          </cell>
          <cell r="D503">
            <v>13.58</v>
          </cell>
        </row>
        <row r="504">
          <cell r="A504" t="str">
            <v>001367</v>
          </cell>
          <cell r="B504" t="str">
            <v>海森药业</v>
          </cell>
          <cell r="C504">
            <v>1.47</v>
          </cell>
          <cell r="D504">
            <v>22.07</v>
          </cell>
        </row>
        <row r="505">
          <cell r="A505" t="str">
            <v>001368</v>
          </cell>
          <cell r="B505" t="str">
            <v>通达创智</v>
          </cell>
          <cell r="C505">
            <v>7.45</v>
          </cell>
          <cell r="D505">
            <v>25.83</v>
          </cell>
        </row>
        <row r="506">
          <cell r="A506" t="str">
            <v>001369</v>
          </cell>
          <cell r="B506" t="str">
            <v>双欣环保</v>
          </cell>
          <cell r="C506" t="str">
            <v xml:space="preserve">--  </v>
          </cell>
          <cell r="D506">
            <v>6.85</v>
          </cell>
        </row>
        <row r="507">
          <cell r="A507" t="str">
            <v>001373</v>
          </cell>
          <cell r="B507" t="str">
            <v>翔腾新材</v>
          </cell>
          <cell r="C507">
            <v>2.2000000000000002</v>
          </cell>
          <cell r="D507">
            <v>29.7</v>
          </cell>
        </row>
        <row r="508">
          <cell r="A508" t="str">
            <v>001376</v>
          </cell>
          <cell r="B508" t="str">
            <v>百通能源</v>
          </cell>
          <cell r="C508">
            <v>1.1399999999999999</v>
          </cell>
          <cell r="D508">
            <v>15.06</v>
          </cell>
        </row>
        <row r="509">
          <cell r="A509" t="str">
            <v>001378</v>
          </cell>
          <cell r="B509" t="str">
            <v>德冠新材</v>
          </cell>
          <cell r="C509">
            <v>1.96</v>
          </cell>
          <cell r="D509">
            <v>22.33</v>
          </cell>
        </row>
        <row r="510">
          <cell r="A510" t="str">
            <v>001379</v>
          </cell>
          <cell r="B510" t="str">
            <v>腾达科技</v>
          </cell>
          <cell r="C510">
            <v>10</v>
          </cell>
          <cell r="D510">
            <v>25.62</v>
          </cell>
        </row>
        <row r="511">
          <cell r="A511" t="str">
            <v>001380</v>
          </cell>
          <cell r="B511" t="str">
            <v>华纬科技</v>
          </cell>
          <cell r="C511">
            <v>1.42</v>
          </cell>
          <cell r="D511">
            <v>22.18</v>
          </cell>
        </row>
        <row r="512">
          <cell r="A512" t="str">
            <v>001382</v>
          </cell>
          <cell r="B512" t="str">
            <v>新亚电缆</v>
          </cell>
          <cell r="C512">
            <v>0.83</v>
          </cell>
          <cell r="D512">
            <v>20.59</v>
          </cell>
        </row>
        <row r="513">
          <cell r="A513" t="str">
            <v>001386</v>
          </cell>
          <cell r="B513" t="str">
            <v>马可波罗</v>
          </cell>
          <cell r="C513">
            <v>3.85</v>
          </cell>
          <cell r="D513">
            <v>24.28</v>
          </cell>
        </row>
        <row r="514">
          <cell r="A514" t="str">
            <v>001387</v>
          </cell>
          <cell r="B514" t="str">
            <v>雪祺电气</v>
          </cell>
          <cell r="C514">
            <v>2.5099999999999998</v>
          </cell>
          <cell r="D514">
            <v>14.31</v>
          </cell>
        </row>
        <row r="515">
          <cell r="A515" t="str">
            <v>001388</v>
          </cell>
          <cell r="B515" t="str">
            <v>信通电子</v>
          </cell>
          <cell r="C515">
            <v>0.52</v>
          </cell>
          <cell r="D515">
            <v>42.88</v>
          </cell>
        </row>
        <row r="516">
          <cell r="A516" t="str">
            <v>001389</v>
          </cell>
          <cell r="B516" t="str">
            <v>广合科技</v>
          </cell>
          <cell r="C516">
            <v>-1.41</v>
          </cell>
          <cell r="D516">
            <v>78.27</v>
          </cell>
        </row>
        <row r="517">
          <cell r="A517" t="str">
            <v>001390</v>
          </cell>
          <cell r="B517" t="str">
            <v>古麒绒材</v>
          </cell>
          <cell r="C517">
            <v>1.53</v>
          </cell>
          <cell r="D517">
            <v>25.2</v>
          </cell>
        </row>
        <row r="518">
          <cell r="A518" t="str">
            <v>001391</v>
          </cell>
          <cell r="B518" t="str">
            <v>国货航</v>
          </cell>
          <cell r="C518">
            <v>0.8</v>
          </cell>
          <cell r="D518">
            <v>6.28</v>
          </cell>
        </row>
        <row r="519">
          <cell r="A519" t="str">
            <v>001395</v>
          </cell>
          <cell r="B519" t="str">
            <v>亚联机械</v>
          </cell>
          <cell r="C519">
            <v>1.55</v>
          </cell>
          <cell r="D519">
            <v>45.85</v>
          </cell>
        </row>
        <row r="520">
          <cell r="A520" t="str">
            <v>001396</v>
          </cell>
          <cell r="B520" t="str">
            <v>誉帆科技</v>
          </cell>
          <cell r="C520" t="str">
            <v xml:space="preserve">--  </v>
          </cell>
          <cell r="D520">
            <v>22.29</v>
          </cell>
        </row>
        <row r="521">
          <cell r="A521" t="str">
            <v>001400</v>
          </cell>
          <cell r="B521" t="str">
            <v>江顺科技</v>
          </cell>
          <cell r="C521">
            <v>-0.94</v>
          </cell>
          <cell r="D521">
            <v>65.599999999999994</v>
          </cell>
        </row>
        <row r="522">
          <cell r="A522" t="str">
            <v>001696</v>
          </cell>
          <cell r="B522" t="str">
            <v>宗申动力</v>
          </cell>
          <cell r="C522">
            <v>1.96</v>
          </cell>
          <cell r="D522">
            <v>20.82</v>
          </cell>
        </row>
        <row r="523">
          <cell r="A523" t="str">
            <v>001872</v>
          </cell>
          <cell r="B523" t="str">
            <v>招商港口</v>
          </cell>
          <cell r="C523">
            <v>-0.2</v>
          </cell>
          <cell r="D523">
            <v>19.95</v>
          </cell>
        </row>
        <row r="524">
          <cell r="A524" t="str">
            <v>001896</v>
          </cell>
          <cell r="B524" t="str">
            <v>豫能控股</v>
          </cell>
          <cell r="C524">
            <v>3.58</v>
          </cell>
          <cell r="D524">
            <v>5.49</v>
          </cell>
        </row>
        <row r="525">
          <cell r="A525" t="str">
            <v>001914</v>
          </cell>
          <cell r="B525" t="str">
            <v>招商积余</v>
          </cell>
          <cell r="C525">
            <v>0.81</v>
          </cell>
          <cell r="D525">
            <v>11.15</v>
          </cell>
        </row>
        <row r="526">
          <cell r="A526" t="str">
            <v>001965</v>
          </cell>
          <cell r="B526" t="str">
            <v>招商公路</v>
          </cell>
          <cell r="C526">
            <v>-1.0900000000000001</v>
          </cell>
          <cell r="D526">
            <v>9.98</v>
          </cell>
        </row>
        <row r="527">
          <cell r="A527" t="str">
            <v>001979</v>
          </cell>
          <cell r="B527" t="str">
            <v>招商蛇口</v>
          </cell>
          <cell r="C527">
            <v>0.46</v>
          </cell>
          <cell r="D527">
            <v>8.7100000000000009</v>
          </cell>
        </row>
        <row r="528">
          <cell r="A528" t="str">
            <v>002001</v>
          </cell>
          <cell r="B528" t="str">
            <v>新 和 成</v>
          </cell>
          <cell r="C528">
            <v>0.91</v>
          </cell>
          <cell r="D528">
            <v>24.41</v>
          </cell>
        </row>
        <row r="529">
          <cell r="A529" t="str">
            <v>002003</v>
          </cell>
          <cell r="B529" t="str">
            <v>伟星股份</v>
          </cell>
          <cell r="C529">
            <v>0.46</v>
          </cell>
          <cell r="D529">
            <v>10.81</v>
          </cell>
        </row>
        <row r="530">
          <cell r="A530" t="str">
            <v>002004</v>
          </cell>
          <cell r="B530" t="str">
            <v>华邦健康</v>
          </cell>
          <cell r="C530">
            <v>2.5</v>
          </cell>
          <cell r="D530">
            <v>4.92</v>
          </cell>
        </row>
        <row r="531">
          <cell r="A531" t="str">
            <v>002005</v>
          </cell>
          <cell r="B531" t="str">
            <v>ST德豪</v>
          </cell>
          <cell r="C531">
            <v>2.34</v>
          </cell>
          <cell r="D531">
            <v>2.62</v>
          </cell>
        </row>
        <row r="532">
          <cell r="A532" t="str">
            <v>002006</v>
          </cell>
          <cell r="B532" t="str">
            <v>精工科技</v>
          </cell>
          <cell r="C532">
            <v>0.1</v>
          </cell>
          <cell r="D532">
            <v>20.98</v>
          </cell>
        </row>
        <row r="533">
          <cell r="A533" t="str">
            <v>002007</v>
          </cell>
          <cell r="B533" t="str">
            <v>华兰生物</v>
          </cell>
          <cell r="C533">
            <v>0.59</v>
          </cell>
          <cell r="D533">
            <v>15.38</v>
          </cell>
        </row>
        <row r="534">
          <cell r="A534" t="str">
            <v>002008</v>
          </cell>
          <cell r="B534" t="str">
            <v>大族激光</v>
          </cell>
          <cell r="C534">
            <v>-0.32</v>
          </cell>
          <cell r="D534">
            <v>36.979999999999997</v>
          </cell>
        </row>
        <row r="535">
          <cell r="A535" t="str">
            <v>002009</v>
          </cell>
          <cell r="B535" t="str">
            <v>天奇股份</v>
          </cell>
          <cell r="C535">
            <v>2.2999999999999998</v>
          </cell>
          <cell r="D535">
            <v>15.54</v>
          </cell>
        </row>
        <row r="536">
          <cell r="A536" t="str">
            <v>002010</v>
          </cell>
          <cell r="B536" t="str">
            <v>传化智联</v>
          </cell>
          <cell r="C536">
            <v>1.57</v>
          </cell>
          <cell r="D536">
            <v>5.82</v>
          </cell>
        </row>
        <row r="537">
          <cell r="A537" t="str">
            <v>002011</v>
          </cell>
          <cell r="B537" t="str">
            <v>盾安环境</v>
          </cell>
          <cell r="C537">
            <v>1.37</v>
          </cell>
          <cell r="D537">
            <v>12.54</v>
          </cell>
        </row>
        <row r="538">
          <cell r="A538" t="str">
            <v>002012</v>
          </cell>
          <cell r="B538" t="str">
            <v>凯恩股份</v>
          </cell>
          <cell r="C538">
            <v>4.7</v>
          </cell>
          <cell r="D538">
            <v>6.24</v>
          </cell>
        </row>
        <row r="539">
          <cell r="A539" t="str">
            <v>002014</v>
          </cell>
          <cell r="B539" t="str">
            <v>永新股份</v>
          </cell>
          <cell r="C539">
            <v>-3.18</v>
          </cell>
          <cell r="D539">
            <v>11.88</v>
          </cell>
        </row>
        <row r="540">
          <cell r="A540" t="str">
            <v>002015</v>
          </cell>
          <cell r="B540" t="str">
            <v>协鑫能科</v>
          </cell>
          <cell r="C540">
            <v>1.22</v>
          </cell>
          <cell r="D540">
            <v>9.99</v>
          </cell>
        </row>
        <row r="541">
          <cell r="A541" t="str">
            <v>002016</v>
          </cell>
          <cell r="B541" t="str">
            <v>世荣兆业</v>
          </cell>
          <cell r="C541">
            <v>3.03</v>
          </cell>
          <cell r="D541">
            <v>6.13</v>
          </cell>
        </row>
        <row r="542">
          <cell r="A542" t="str">
            <v>002017</v>
          </cell>
          <cell r="B542" t="str">
            <v>东信和平</v>
          </cell>
          <cell r="C542">
            <v>3.34</v>
          </cell>
          <cell r="D542">
            <v>21.01</v>
          </cell>
        </row>
        <row r="543">
          <cell r="A543" t="str">
            <v>002019</v>
          </cell>
          <cell r="B543" t="str">
            <v>亿帆医药</v>
          </cell>
          <cell r="C543">
            <v>0.76</v>
          </cell>
          <cell r="D543">
            <v>12</v>
          </cell>
        </row>
        <row r="544">
          <cell r="A544" t="str">
            <v>002020</v>
          </cell>
          <cell r="B544" t="str">
            <v>京新药业</v>
          </cell>
          <cell r="C544">
            <v>1.5</v>
          </cell>
          <cell r="D544">
            <v>19.66</v>
          </cell>
        </row>
        <row r="545">
          <cell r="A545" t="str">
            <v>002021</v>
          </cell>
          <cell r="B545" t="str">
            <v>中捷资源</v>
          </cell>
          <cell r="C545">
            <v>2.48</v>
          </cell>
          <cell r="D545">
            <v>2.48</v>
          </cell>
        </row>
        <row r="546">
          <cell r="A546" t="str">
            <v>002022</v>
          </cell>
          <cell r="B546" t="str">
            <v>科华生物</v>
          </cell>
          <cell r="C546">
            <v>0.98</v>
          </cell>
          <cell r="D546">
            <v>6.19</v>
          </cell>
        </row>
        <row r="547">
          <cell r="A547" t="str">
            <v>002023</v>
          </cell>
          <cell r="B547" t="str">
            <v>海特高新</v>
          </cell>
          <cell r="C547">
            <v>2.63</v>
          </cell>
          <cell r="D547">
            <v>12.88</v>
          </cell>
        </row>
        <row r="548">
          <cell r="A548" t="str">
            <v>002024</v>
          </cell>
          <cell r="B548" t="str">
            <v>ST易购</v>
          </cell>
          <cell r="C548">
            <v>1.17</v>
          </cell>
          <cell r="D548">
            <v>1.73</v>
          </cell>
        </row>
        <row r="549">
          <cell r="A549" t="str">
            <v>002025</v>
          </cell>
          <cell r="B549" t="str">
            <v>航天电器</v>
          </cell>
          <cell r="C549">
            <v>4.16</v>
          </cell>
          <cell r="D549">
            <v>47.86</v>
          </cell>
        </row>
        <row r="550">
          <cell r="A550" t="str">
            <v>002026</v>
          </cell>
          <cell r="B550" t="str">
            <v>山东威达</v>
          </cell>
          <cell r="C550">
            <v>0.5</v>
          </cell>
          <cell r="D550">
            <v>14.08</v>
          </cell>
        </row>
        <row r="551">
          <cell r="A551" t="str">
            <v>002027</v>
          </cell>
          <cell r="B551" t="str">
            <v>分众传媒</v>
          </cell>
          <cell r="C551">
            <v>-0.41</v>
          </cell>
          <cell r="D551">
            <v>7.31</v>
          </cell>
        </row>
        <row r="552">
          <cell r="A552" t="str">
            <v>002028</v>
          </cell>
          <cell r="B552" t="str">
            <v>思源电气</v>
          </cell>
          <cell r="C552">
            <v>1.1399999999999999</v>
          </cell>
          <cell r="D552">
            <v>145.85</v>
          </cell>
        </row>
        <row r="553">
          <cell r="A553" t="str">
            <v>002029</v>
          </cell>
          <cell r="B553" t="str">
            <v>七 匹 狼</v>
          </cell>
          <cell r="C553">
            <v>4.62</v>
          </cell>
          <cell r="D553">
            <v>11.78</v>
          </cell>
        </row>
        <row r="554">
          <cell r="A554" t="str">
            <v>002030</v>
          </cell>
          <cell r="B554" t="str">
            <v>达安基因</v>
          </cell>
          <cell r="C554">
            <v>0.33</v>
          </cell>
          <cell r="D554">
            <v>6.16</v>
          </cell>
        </row>
        <row r="555">
          <cell r="A555" t="str">
            <v>002031</v>
          </cell>
          <cell r="B555" t="str">
            <v>巨轮智能</v>
          </cell>
          <cell r="C555">
            <v>1.66</v>
          </cell>
          <cell r="D555">
            <v>7.33</v>
          </cell>
        </row>
        <row r="556">
          <cell r="A556" t="str">
            <v>002032</v>
          </cell>
          <cell r="B556" t="str">
            <v>苏 泊 尔</v>
          </cell>
          <cell r="C556">
            <v>-0.13</v>
          </cell>
          <cell r="D556">
            <v>47.4</v>
          </cell>
        </row>
        <row r="557">
          <cell r="A557" t="str">
            <v>002033</v>
          </cell>
          <cell r="B557" t="str">
            <v>丽江股份</v>
          </cell>
          <cell r="C557">
            <v>2.15</v>
          </cell>
          <cell r="D557">
            <v>9.51</v>
          </cell>
        </row>
        <row r="558">
          <cell r="A558" t="str">
            <v>002034</v>
          </cell>
          <cell r="B558" t="str">
            <v>旺能环境</v>
          </cell>
          <cell r="C558">
            <v>0.31</v>
          </cell>
          <cell r="D558">
            <v>15.95</v>
          </cell>
        </row>
        <row r="559">
          <cell r="A559" t="str">
            <v>002035</v>
          </cell>
          <cell r="B559" t="str">
            <v>华帝股份</v>
          </cell>
          <cell r="C559">
            <v>0.98</v>
          </cell>
          <cell r="D559">
            <v>6.2</v>
          </cell>
        </row>
        <row r="560">
          <cell r="A560" t="str">
            <v>002036</v>
          </cell>
          <cell r="B560" t="str">
            <v>联创电子</v>
          </cell>
          <cell r="C560" t="str">
            <v xml:space="preserve">--  </v>
          </cell>
          <cell r="D560">
            <v>11.59</v>
          </cell>
        </row>
        <row r="561">
          <cell r="A561" t="str">
            <v>002037</v>
          </cell>
          <cell r="B561" t="str">
            <v>保利联合</v>
          </cell>
          <cell r="C561">
            <v>1.8</v>
          </cell>
          <cell r="D561">
            <v>9.6199999999999992</v>
          </cell>
        </row>
        <row r="562">
          <cell r="A562" t="str">
            <v>002038</v>
          </cell>
          <cell r="B562" t="str">
            <v>双鹭药业</v>
          </cell>
          <cell r="C562">
            <v>4.6500000000000004</v>
          </cell>
          <cell r="D562">
            <v>7.87</v>
          </cell>
        </row>
        <row r="563">
          <cell r="A563" t="str">
            <v>002039</v>
          </cell>
          <cell r="B563" t="str">
            <v>黔源电力</v>
          </cell>
          <cell r="C563">
            <v>0</v>
          </cell>
          <cell r="D563">
            <v>18.48</v>
          </cell>
        </row>
        <row r="564">
          <cell r="A564" t="str">
            <v>002040</v>
          </cell>
          <cell r="B564" t="str">
            <v>南 京 港</v>
          </cell>
          <cell r="C564">
            <v>1.52</v>
          </cell>
          <cell r="D564">
            <v>10</v>
          </cell>
        </row>
        <row r="565">
          <cell r="A565" t="str">
            <v>002041</v>
          </cell>
          <cell r="B565" t="str">
            <v>登海种业</v>
          </cell>
          <cell r="C565">
            <v>2.4</v>
          </cell>
          <cell r="D565">
            <v>9.4</v>
          </cell>
        </row>
        <row r="566">
          <cell r="A566" t="str">
            <v>002042</v>
          </cell>
          <cell r="B566" t="str">
            <v>华孚时尚</v>
          </cell>
          <cell r="C566">
            <v>1.46</v>
          </cell>
          <cell r="D566">
            <v>4.18</v>
          </cell>
        </row>
        <row r="567">
          <cell r="A567" t="str">
            <v>002043</v>
          </cell>
          <cell r="B567" t="str">
            <v>兔 宝 宝</v>
          </cell>
          <cell r="C567">
            <v>1.47</v>
          </cell>
          <cell r="D567">
            <v>14.48</v>
          </cell>
        </row>
        <row r="568">
          <cell r="A568" t="str">
            <v>002044</v>
          </cell>
          <cell r="B568" t="str">
            <v>美年健康</v>
          </cell>
          <cell r="C568">
            <v>0.83</v>
          </cell>
          <cell r="D568">
            <v>6.07</v>
          </cell>
        </row>
        <row r="569">
          <cell r="A569" t="str">
            <v>002045</v>
          </cell>
          <cell r="B569" t="str">
            <v>国光电器</v>
          </cell>
          <cell r="C569">
            <v>1.6</v>
          </cell>
          <cell r="D569">
            <v>13.97</v>
          </cell>
        </row>
        <row r="570">
          <cell r="A570" t="str">
            <v>002046</v>
          </cell>
          <cell r="B570" t="str">
            <v>国机精工</v>
          </cell>
          <cell r="C570">
            <v>9.99</v>
          </cell>
          <cell r="D570">
            <v>39.630000000000003</v>
          </cell>
        </row>
        <row r="571">
          <cell r="A571" t="str">
            <v>002047</v>
          </cell>
          <cell r="B571" t="str">
            <v>*ST宝鹰</v>
          </cell>
          <cell r="C571">
            <v>-1.52</v>
          </cell>
          <cell r="D571">
            <v>3.9</v>
          </cell>
        </row>
        <row r="572">
          <cell r="A572" t="str">
            <v>002048</v>
          </cell>
          <cell r="B572" t="str">
            <v>宁波华翔</v>
          </cell>
          <cell r="C572">
            <v>0.92</v>
          </cell>
          <cell r="D572">
            <v>27.31</v>
          </cell>
        </row>
        <row r="573">
          <cell r="A573" t="str">
            <v>002049</v>
          </cell>
          <cell r="B573" t="str">
            <v>紫光国微</v>
          </cell>
          <cell r="C573">
            <v>-0.84</v>
          </cell>
          <cell r="D573">
            <v>75.849999999999994</v>
          </cell>
        </row>
        <row r="574">
          <cell r="A574" t="str">
            <v>002050</v>
          </cell>
          <cell r="B574" t="str">
            <v>三花智控</v>
          </cell>
          <cell r="C574">
            <v>1.38</v>
          </cell>
          <cell r="D574">
            <v>43.47</v>
          </cell>
        </row>
        <row r="575">
          <cell r="A575" t="str">
            <v>002051</v>
          </cell>
          <cell r="B575" t="str">
            <v>中工国际</v>
          </cell>
          <cell r="C575">
            <v>0.33</v>
          </cell>
          <cell r="D575">
            <v>9.16</v>
          </cell>
        </row>
        <row r="576">
          <cell r="A576" t="str">
            <v>002052</v>
          </cell>
          <cell r="B576" t="str">
            <v>同洲电子</v>
          </cell>
          <cell r="C576">
            <v>0.57999999999999996</v>
          </cell>
          <cell r="D576">
            <v>12.1</v>
          </cell>
        </row>
        <row r="577">
          <cell r="A577" t="str">
            <v>002053</v>
          </cell>
          <cell r="B577" t="str">
            <v>云南能投</v>
          </cell>
          <cell r="C577">
            <v>1.38</v>
          </cell>
          <cell r="D577">
            <v>11.76</v>
          </cell>
        </row>
        <row r="578">
          <cell r="A578" t="str">
            <v>002054</v>
          </cell>
          <cell r="B578" t="str">
            <v>德美化工</v>
          </cell>
          <cell r="C578">
            <v>2.34</v>
          </cell>
          <cell r="D578">
            <v>7.44</v>
          </cell>
        </row>
        <row r="579">
          <cell r="A579" t="str">
            <v>002055</v>
          </cell>
          <cell r="B579" t="str">
            <v>得润电子</v>
          </cell>
          <cell r="C579">
            <v>1.2</v>
          </cell>
          <cell r="D579">
            <v>6.77</v>
          </cell>
        </row>
        <row r="580">
          <cell r="A580" t="str">
            <v>002056</v>
          </cell>
          <cell r="B580" t="str">
            <v>横店东磁</v>
          </cell>
          <cell r="C580">
            <v>2.5299999999999998</v>
          </cell>
          <cell r="D580">
            <v>19.829999999999998</v>
          </cell>
        </row>
        <row r="581">
          <cell r="A581" t="str">
            <v>002057</v>
          </cell>
          <cell r="B581" t="str">
            <v>中钢天源</v>
          </cell>
          <cell r="C581">
            <v>6.21</v>
          </cell>
          <cell r="D581">
            <v>10.43</v>
          </cell>
        </row>
        <row r="582">
          <cell r="A582" t="str">
            <v>002058</v>
          </cell>
          <cell r="B582" t="str">
            <v>*ST威尔</v>
          </cell>
          <cell r="C582">
            <v>1.39</v>
          </cell>
          <cell r="D582">
            <v>21.83</v>
          </cell>
        </row>
        <row r="583">
          <cell r="A583" t="str">
            <v>002059</v>
          </cell>
          <cell r="B583" t="str">
            <v>云南旅游</v>
          </cell>
          <cell r="C583">
            <v>2.91</v>
          </cell>
          <cell r="D583">
            <v>5.65</v>
          </cell>
        </row>
        <row r="584">
          <cell r="A584" t="str">
            <v>002060</v>
          </cell>
          <cell r="B584" t="str">
            <v>广东建工</v>
          </cell>
          <cell r="C584">
            <v>2.5099999999999998</v>
          </cell>
          <cell r="D584">
            <v>3.67</v>
          </cell>
        </row>
        <row r="585">
          <cell r="A585" t="str">
            <v>002061</v>
          </cell>
          <cell r="B585" t="str">
            <v>浙江交科</v>
          </cell>
          <cell r="C585">
            <v>1.26</v>
          </cell>
          <cell r="D585">
            <v>4.01</v>
          </cell>
        </row>
        <row r="586">
          <cell r="A586" t="str">
            <v>002062</v>
          </cell>
          <cell r="B586" t="str">
            <v>宏润建设</v>
          </cell>
          <cell r="C586">
            <v>5.43</v>
          </cell>
          <cell r="D586">
            <v>9.1199999999999992</v>
          </cell>
        </row>
        <row r="587">
          <cell r="A587" t="str">
            <v>002063</v>
          </cell>
          <cell r="B587" t="str">
            <v>远光软件</v>
          </cell>
          <cell r="C587">
            <v>1.34</v>
          </cell>
          <cell r="D587">
            <v>6.06</v>
          </cell>
        </row>
        <row r="588">
          <cell r="A588" t="str">
            <v>002064</v>
          </cell>
          <cell r="B588" t="str">
            <v>华峰化学</v>
          </cell>
          <cell r="C588">
            <v>1.97</v>
          </cell>
          <cell r="D588">
            <v>10.35</v>
          </cell>
        </row>
        <row r="589">
          <cell r="A589" t="str">
            <v>002065</v>
          </cell>
          <cell r="B589" t="str">
            <v>东华软件</v>
          </cell>
          <cell r="C589">
            <v>0.66</v>
          </cell>
          <cell r="D589">
            <v>9.1199999999999992</v>
          </cell>
        </row>
        <row r="590">
          <cell r="A590" t="str">
            <v>002066</v>
          </cell>
          <cell r="B590" t="str">
            <v>瑞泰科技</v>
          </cell>
          <cell r="C590">
            <v>3.04</v>
          </cell>
          <cell r="D590">
            <v>19.68</v>
          </cell>
        </row>
        <row r="591">
          <cell r="A591" t="str">
            <v>002067</v>
          </cell>
          <cell r="B591" t="str">
            <v>景兴纸业</v>
          </cell>
          <cell r="C591">
            <v>2.1800000000000002</v>
          </cell>
          <cell r="D591">
            <v>5.15</v>
          </cell>
        </row>
        <row r="592">
          <cell r="A592" t="str">
            <v>002068</v>
          </cell>
          <cell r="B592" t="str">
            <v>黑猫股份</v>
          </cell>
          <cell r="C592">
            <v>0.22</v>
          </cell>
          <cell r="D592">
            <v>9.01</v>
          </cell>
        </row>
        <row r="593">
          <cell r="A593" t="str">
            <v>002069</v>
          </cell>
          <cell r="B593" t="str">
            <v>獐子岛</v>
          </cell>
          <cell r="C593">
            <v>2.12</v>
          </cell>
          <cell r="D593">
            <v>3.86</v>
          </cell>
        </row>
        <row r="594">
          <cell r="A594" t="str">
            <v>002072</v>
          </cell>
          <cell r="B594" t="str">
            <v>凯瑞德</v>
          </cell>
          <cell r="C594">
            <v>1.42</v>
          </cell>
          <cell r="D594">
            <v>7.12</v>
          </cell>
        </row>
        <row r="595">
          <cell r="A595" t="str">
            <v>002073</v>
          </cell>
          <cell r="B595" t="str">
            <v>软控股份</v>
          </cell>
          <cell r="C595">
            <v>1.37</v>
          </cell>
          <cell r="D595">
            <v>8.1300000000000008</v>
          </cell>
        </row>
        <row r="596">
          <cell r="A596" t="str">
            <v>002074</v>
          </cell>
          <cell r="B596" t="str">
            <v>国轩高科</v>
          </cell>
          <cell r="C596">
            <v>1.1200000000000001</v>
          </cell>
          <cell r="D596">
            <v>38</v>
          </cell>
        </row>
        <row r="597">
          <cell r="A597" t="str">
            <v>002075</v>
          </cell>
          <cell r="B597" t="str">
            <v>沙钢股份</v>
          </cell>
          <cell r="C597">
            <v>1.43</v>
          </cell>
          <cell r="D597">
            <v>5.66</v>
          </cell>
        </row>
        <row r="598">
          <cell r="A598" t="str">
            <v>002076</v>
          </cell>
          <cell r="B598" t="str">
            <v>*ST星光</v>
          </cell>
          <cell r="C598">
            <v>0.5</v>
          </cell>
          <cell r="D598">
            <v>2.0299999999999998</v>
          </cell>
        </row>
        <row r="599">
          <cell r="A599" t="str">
            <v>002077</v>
          </cell>
          <cell r="B599" t="str">
            <v>大港股份</v>
          </cell>
          <cell r="C599">
            <v>0.83</v>
          </cell>
          <cell r="D599">
            <v>14.59</v>
          </cell>
        </row>
        <row r="600">
          <cell r="A600" t="str">
            <v>002078</v>
          </cell>
          <cell r="B600" t="str">
            <v>太阳纸业</v>
          </cell>
          <cell r="C600">
            <v>0.46</v>
          </cell>
          <cell r="D600">
            <v>15.19</v>
          </cell>
        </row>
        <row r="601">
          <cell r="A601" t="str">
            <v>002079</v>
          </cell>
          <cell r="B601" t="str">
            <v>苏州固锝</v>
          </cell>
          <cell r="C601">
            <v>1.4</v>
          </cell>
          <cell r="D601">
            <v>9.39</v>
          </cell>
        </row>
        <row r="602">
          <cell r="A602" t="str">
            <v>002080</v>
          </cell>
          <cell r="B602" t="str">
            <v>中材科技</v>
          </cell>
          <cell r="C602">
            <v>-3.48</v>
          </cell>
          <cell r="D602">
            <v>33.04</v>
          </cell>
        </row>
        <row r="603">
          <cell r="A603" t="str">
            <v>002081</v>
          </cell>
          <cell r="B603" t="str">
            <v>金 螳 螂</v>
          </cell>
          <cell r="C603">
            <v>0.93</v>
          </cell>
          <cell r="D603">
            <v>3.26</v>
          </cell>
        </row>
        <row r="604">
          <cell r="A604" t="str">
            <v>002082</v>
          </cell>
          <cell r="B604" t="str">
            <v>万邦德</v>
          </cell>
          <cell r="C604">
            <v>-0.42</v>
          </cell>
          <cell r="D604">
            <v>11.83</v>
          </cell>
        </row>
        <row r="605">
          <cell r="A605" t="str">
            <v>002083</v>
          </cell>
          <cell r="B605" t="str">
            <v>孚日股份</v>
          </cell>
          <cell r="C605">
            <v>-0.74</v>
          </cell>
          <cell r="D605">
            <v>10.78</v>
          </cell>
        </row>
        <row r="606">
          <cell r="A606" t="str">
            <v>002084</v>
          </cell>
          <cell r="B606" t="str">
            <v>海鸥住工</v>
          </cell>
          <cell r="C606">
            <v>3.91</v>
          </cell>
          <cell r="D606">
            <v>3.99</v>
          </cell>
        </row>
        <row r="607">
          <cell r="A607" t="str">
            <v>002085</v>
          </cell>
          <cell r="B607" t="str">
            <v>万丰奥威</v>
          </cell>
          <cell r="C607">
            <v>2.48</v>
          </cell>
          <cell r="D607">
            <v>15.28</v>
          </cell>
        </row>
        <row r="608">
          <cell r="A608" t="str">
            <v>002086</v>
          </cell>
          <cell r="B608" t="str">
            <v>东方海洋</v>
          </cell>
          <cell r="C608">
            <v>1.69</v>
          </cell>
          <cell r="D608">
            <v>2.41</v>
          </cell>
        </row>
        <row r="609">
          <cell r="A609" t="str">
            <v>002088</v>
          </cell>
          <cell r="B609" t="str">
            <v>鲁阳节能</v>
          </cell>
          <cell r="C609">
            <v>1.1200000000000001</v>
          </cell>
          <cell r="D609">
            <v>10.83</v>
          </cell>
        </row>
        <row r="610">
          <cell r="A610" t="str">
            <v>002090</v>
          </cell>
          <cell r="B610" t="str">
            <v>金智科技</v>
          </cell>
          <cell r="C610">
            <v>4.0999999999999996</v>
          </cell>
          <cell r="D610">
            <v>11.93</v>
          </cell>
        </row>
        <row r="611">
          <cell r="A611" t="str">
            <v>002091</v>
          </cell>
          <cell r="B611" t="str">
            <v>江苏国泰</v>
          </cell>
          <cell r="C611">
            <v>1.7</v>
          </cell>
          <cell r="D611">
            <v>8.9600000000000009</v>
          </cell>
        </row>
        <row r="612">
          <cell r="A612" t="str">
            <v>002092</v>
          </cell>
          <cell r="B612" t="str">
            <v>中泰化学</v>
          </cell>
          <cell r="C612">
            <v>1.53</v>
          </cell>
          <cell r="D612">
            <v>4.6500000000000004</v>
          </cell>
        </row>
        <row r="613">
          <cell r="A613" t="str">
            <v>002093</v>
          </cell>
          <cell r="B613" t="str">
            <v>国脉科技</v>
          </cell>
          <cell r="C613">
            <v>1.06</v>
          </cell>
          <cell r="D613">
            <v>11.47</v>
          </cell>
        </row>
        <row r="614">
          <cell r="A614" t="str">
            <v>002094</v>
          </cell>
          <cell r="B614" t="str">
            <v>青岛金王</v>
          </cell>
          <cell r="C614">
            <v>1.27</v>
          </cell>
          <cell r="D614">
            <v>7.2</v>
          </cell>
        </row>
        <row r="615">
          <cell r="A615" t="str">
            <v>002095</v>
          </cell>
          <cell r="B615" t="str">
            <v>生 意 宝</v>
          </cell>
          <cell r="C615">
            <v>1.25</v>
          </cell>
          <cell r="D615">
            <v>17.88</v>
          </cell>
        </row>
        <row r="616">
          <cell r="A616" t="str">
            <v>002096</v>
          </cell>
          <cell r="B616" t="str">
            <v>易普力</v>
          </cell>
          <cell r="C616">
            <v>2.84</v>
          </cell>
          <cell r="D616">
            <v>13.42</v>
          </cell>
        </row>
        <row r="617">
          <cell r="A617" t="str">
            <v>002097</v>
          </cell>
          <cell r="B617" t="str">
            <v>山河智能</v>
          </cell>
          <cell r="C617">
            <v>1.44</v>
          </cell>
          <cell r="D617">
            <v>11.98</v>
          </cell>
        </row>
        <row r="618">
          <cell r="A618" t="str">
            <v>002098</v>
          </cell>
          <cell r="B618" t="str">
            <v>浔兴股份</v>
          </cell>
          <cell r="C618">
            <v>4.3499999999999996</v>
          </cell>
          <cell r="D618">
            <v>10.08</v>
          </cell>
        </row>
        <row r="619">
          <cell r="A619" t="str">
            <v>002099</v>
          </cell>
          <cell r="B619" t="str">
            <v>海翔药业</v>
          </cell>
          <cell r="C619">
            <v>0.5</v>
          </cell>
          <cell r="D619">
            <v>6</v>
          </cell>
        </row>
        <row r="620">
          <cell r="A620" t="str">
            <v>002100</v>
          </cell>
          <cell r="B620" t="str">
            <v>天康生物</v>
          </cell>
          <cell r="C620">
            <v>1.93</v>
          </cell>
          <cell r="D620">
            <v>7.4</v>
          </cell>
        </row>
        <row r="621">
          <cell r="A621" t="str">
            <v>002101</v>
          </cell>
          <cell r="B621" t="str">
            <v>广东鸿图</v>
          </cell>
          <cell r="C621">
            <v>1.67</v>
          </cell>
          <cell r="D621">
            <v>12.19</v>
          </cell>
        </row>
        <row r="622">
          <cell r="A622" t="str">
            <v>002102</v>
          </cell>
          <cell r="B622" t="str">
            <v>能特科技</v>
          </cell>
          <cell r="C622">
            <v>3.03</v>
          </cell>
          <cell r="D622">
            <v>3.4</v>
          </cell>
        </row>
        <row r="623">
          <cell r="A623" t="str">
            <v>002103</v>
          </cell>
          <cell r="B623" t="str">
            <v>广博股份</v>
          </cell>
          <cell r="C623">
            <v>2.23</v>
          </cell>
          <cell r="D623">
            <v>10.08</v>
          </cell>
        </row>
        <row r="624">
          <cell r="A624" t="str">
            <v>002104</v>
          </cell>
          <cell r="B624" t="str">
            <v>恒宝股份</v>
          </cell>
          <cell r="C624">
            <v>3.6</v>
          </cell>
          <cell r="D624">
            <v>19.88</v>
          </cell>
        </row>
        <row r="625">
          <cell r="A625" t="str">
            <v>002105</v>
          </cell>
          <cell r="B625" t="str">
            <v>信隆健康</v>
          </cell>
          <cell r="C625">
            <v>10.06</v>
          </cell>
          <cell r="D625">
            <v>7.77</v>
          </cell>
        </row>
        <row r="626">
          <cell r="A626" t="str">
            <v>002106</v>
          </cell>
          <cell r="B626" t="str">
            <v>莱宝高科</v>
          </cell>
          <cell r="C626">
            <v>0.84</v>
          </cell>
          <cell r="D626">
            <v>10.75</v>
          </cell>
        </row>
        <row r="627">
          <cell r="A627" t="str">
            <v>002107</v>
          </cell>
          <cell r="B627" t="str">
            <v>沃华医药</v>
          </cell>
          <cell r="C627">
            <v>2.1800000000000002</v>
          </cell>
          <cell r="D627">
            <v>6.09</v>
          </cell>
        </row>
        <row r="628">
          <cell r="A628" t="str">
            <v>002108</v>
          </cell>
          <cell r="B628" t="str">
            <v>沧州明珠</v>
          </cell>
          <cell r="C628">
            <v>1.67</v>
          </cell>
          <cell r="D628">
            <v>4.87</v>
          </cell>
        </row>
        <row r="629">
          <cell r="A629" t="str">
            <v>002109</v>
          </cell>
          <cell r="B629" t="str">
            <v>兴化股份</v>
          </cell>
          <cell r="C629">
            <v>1.68</v>
          </cell>
          <cell r="D629">
            <v>3.63</v>
          </cell>
        </row>
        <row r="630">
          <cell r="A630" t="str">
            <v>002110</v>
          </cell>
          <cell r="B630" t="str">
            <v>三钢闽光</v>
          </cell>
          <cell r="C630">
            <v>4.95</v>
          </cell>
          <cell r="D630">
            <v>4.45</v>
          </cell>
        </row>
        <row r="631">
          <cell r="A631" t="str">
            <v>002111</v>
          </cell>
          <cell r="B631" t="str">
            <v>威海广泰</v>
          </cell>
          <cell r="C631">
            <v>1.62</v>
          </cell>
          <cell r="D631">
            <v>10.039999999999999</v>
          </cell>
        </row>
        <row r="632">
          <cell r="A632" t="str">
            <v>002112</v>
          </cell>
          <cell r="B632" t="str">
            <v>三变科技</v>
          </cell>
          <cell r="C632">
            <v>2.93</v>
          </cell>
          <cell r="D632">
            <v>13.37</v>
          </cell>
        </row>
        <row r="633">
          <cell r="A633" t="str">
            <v>002114</v>
          </cell>
          <cell r="B633" t="str">
            <v>罗平锌电</v>
          </cell>
          <cell r="C633">
            <v>2.44</v>
          </cell>
          <cell r="D633">
            <v>8.3800000000000008</v>
          </cell>
        </row>
        <row r="634">
          <cell r="A634" t="str">
            <v>002115</v>
          </cell>
          <cell r="B634" t="str">
            <v>三维通信</v>
          </cell>
          <cell r="C634">
            <v>-1.44</v>
          </cell>
          <cell r="D634">
            <v>12.33</v>
          </cell>
        </row>
        <row r="635">
          <cell r="A635" t="str">
            <v>002116</v>
          </cell>
          <cell r="B635" t="str">
            <v>中国海诚</v>
          </cell>
          <cell r="C635">
            <v>1.37</v>
          </cell>
          <cell r="D635">
            <v>10.37</v>
          </cell>
        </row>
        <row r="636">
          <cell r="A636" t="str">
            <v>002117</v>
          </cell>
          <cell r="B636" t="str">
            <v>东港股份</v>
          </cell>
          <cell r="C636">
            <v>1.01</v>
          </cell>
          <cell r="D636">
            <v>12.95</v>
          </cell>
        </row>
        <row r="637">
          <cell r="A637" t="str">
            <v>002119</v>
          </cell>
          <cell r="B637" t="str">
            <v>康强电子</v>
          </cell>
          <cell r="C637">
            <v>0</v>
          </cell>
          <cell r="D637">
            <v>16.11</v>
          </cell>
        </row>
        <row r="638">
          <cell r="A638" t="str">
            <v>002120</v>
          </cell>
          <cell r="B638" t="str">
            <v>韵达股份</v>
          </cell>
          <cell r="C638">
            <v>0.56999999999999995</v>
          </cell>
          <cell r="D638">
            <v>7.01</v>
          </cell>
        </row>
        <row r="639">
          <cell r="A639" t="str">
            <v>002121</v>
          </cell>
          <cell r="B639" t="str">
            <v>科陆电子</v>
          </cell>
          <cell r="C639">
            <v>1.19</v>
          </cell>
          <cell r="D639">
            <v>7.63</v>
          </cell>
        </row>
        <row r="640">
          <cell r="A640" t="str">
            <v>002122</v>
          </cell>
          <cell r="B640" t="str">
            <v>ST汇洲</v>
          </cell>
          <cell r="C640">
            <v>2.85</v>
          </cell>
          <cell r="D640">
            <v>2.89</v>
          </cell>
        </row>
        <row r="641">
          <cell r="A641" t="str">
            <v>002123</v>
          </cell>
          <cell r="B641" t="str">
            <v>梦网科技</v>
          </cell>
          <cell r="C641">
            <v>-0.23</v>
          </cell>
          <cell r="D641">
            <v>12.79</v>
          </cell>
        </row>
        <row r="642">
          <cell r="A642" t="str">
            <v>002124</v>
          </cell>
          <cell r="B642" t="str">
            <v>天邦食品</v>
          </cell>
          <cell r="C642">
            <v>1.06</v>
          </cell>
          <cell r="D642">
            <v>2.86</v>
          </cell>
        </row>
        <row r="643">
          <cell r="A643" t="str">
            <v>002125</v>
          </cell>
          <cell r="B643" t="str">
            <v>湘潭电化</v>
          </cell>
          <cell r="C643">
            <v>7.82</v>
          </cell>
          <cell r="D643">
            <v>14.47</v>
          </cell>
        </row>
        <row r="644">
          <cell r="A644" t="str">
            <v>002126</v>
          </cell>
          <cell r="B644" t="str">
            <v>银轮股份</v>
          </cell>
          <cell r="C644">
            <v>0.62</v>
          </cell>
          <cell r="D644">
            <v>34.07</v>
          </cell>
        </row>
        <row r="645">
          <cell r="A645" t="str">
            <v>002127</v>
          </cell>
          <cell r="B645" t="str">
            <v>南极电商</v>
          </cell>
          <cell r="C645">
            <v>4.3099999999999996</v>
          </cell>
          <cell r="D645">
            <v>3.63</v>
          </cell>
        </row>
        <row r="646">
          <cell r="A646" t="str">
            <v>002128</v>
          </cell>
          <cell r="B646" t="str">
            <v>电投能源</v>
          </cell>
          <cell r="C646">
            <v>0.63</v>
          </cell>
          <cell r="D646">
            <v>27.27</v>
          </cell>
        </row>
        <row r="647">
          <cell r="A647" t="str">
            <v>002129</v>
          </cell>
          <cell r="B647" t="str">
            <v>TCL中环</v>
          </cell>
          <cell r="C647">
            <v>0.85</v>
          </cell>
          <cell r="D647">
            <v>8.34</v>
          </cell>
        </row>
        <row r="648">
          <cell r="A648" t="str">
            <v>002130</v>
          </cell>
          <cell r="B648" t="str">
            <v>沃尔核材</v>
          </cell>
          <cell r="C648">
            <v>1.4</v>
          </cell>
          <cell r="D648">
            <v>26.04</v>
          </cell>
        </row>
        <row r="649">
          <cell r="A649" t="str">
            <v>002131</v>
          </cell>
          <cell r="B649" t="str">
            <v>利欧股份</v>
          </cell>
          <cell r="C649">
            <v>0.8</v>
          </cell>
          <cell r="D649">
            <v>5.0199999999999996</v>
          </cell>
        </row>
        <row r="650">
          <cell r="A650" t="str">
            <v>002132</v>
          </cell>
          <cell r="B650" t="str">
            <v>恒星科技</v>
          </cell>
          <cell r="C650">
            <v>1.46</v>
          </cell>
          <cell r="D650">
            <v>3.48</v>
          </cell>
        </row>
        <row r="651">
          <cell r="A651" t="str">
            <v>002133</v>
          </cell>
          <cell r="B651" t="str">
            <v>广宇集团</v>
          </cell>
          <cell r="C651">
            <v>10.16</v>
          </cell>
          <cell r="D651">
            <v>3.47</v>
          </cell>
        </row>
        <row r="652">
          <cell r="A652" t="str">
            <v>002134</v>
          </cell>
          <cell r="B652" t="str">
            <v>天津普林</v>
          </cell>
          <cell r="C652">
            <v>0.35</v>
          </cell>
          <cell r="D652">
            <v>22.91</v>
          </cell>
        </row>
        <row r="653">
          <cell r="A653" t="str">
            <v>002135</v>
          </cell>
          <cell r="B653" t="str">
            <v>东南网架</v>
          </cell>
          <cell r="C653">
            <v>2.91</v>
          </cell>
          <cell r="D653">
            <v>4.59</v>
          </cell>
        </row>
        <row r="654">
          <cell r="A654" t="str">
            <v>002136</v>
          </cell>
          <cell r="B654" t="str">
            <v>安 纳 达</v>
          </cell>
          <cell r="C654">
            <v>3.32</v>
          </cell>
          <cell r="D654">
            <v>11.82</v>
          </cell>
        </row>
        <row r="655">
          <cell r="A655" t="str">
            <v>002137</v>
          </cell>
          <cell r="B655" t="str">
            <v>实益达</v>
          </cell>
          <cell r="C655">
            <v>1.9</v>
          </cell>
          <cell r="D655">
            <v>8.6</v>
          </cell>
        </row>
        <row r="656">
          <cell r="A656" t="str">
            <v>002138</v>
          </cell>
          <cell r="B656" t="str">
            <v>顺络电子</v>
          </cell>
          <cell r="C656">
            <v>1.53</v>
          </cell>
          <cell r="D656">
            <v>34.47</v>
          </cell>
        </row>
        <row r="657">
          <cell r="A657" t="str">
            <v>002139</v>
          </cell>
          <cell r="B657" t="str">
            <v>拓邦股份</v>
          </cell>
          <cell r="C657">
            <v>0.45</v>
          </cell>
          <cell r="D657">
            <v>13.4</v>
          </cell>
        </row>
        <row r="658">
          <cell r="A658" t="str">
            <v>002140</v>
          </cell>
          <cell r="B658" t="str">
            <v>东华科技</v>
          </cell>
          <cell r="C658">
            <v>1.8</v>
          </cell>
          <cell r="D658">
            <v>11.3</v>
          </cell>
        </row>
        <row r="659">
          <cell r="A659" t="str">
            <v>002141</v>
          </cell>
          <cell r="B659" t="str">
            <v>贤丰控股</v>
          </cell>
          <cell r="C659">
            <v>1.91</v>
          </cell>
          <cell r="D659">
            <v>3.74</v>
          </cell>
        </row>
        <row r="660">
          <cell r="A660" t="str">
            <v>002142</v>
          </cell>
          <cell r="B660" t="str">
            <v>宁波银行</v>
          </cell>
          <cell r="C660">
            <v>-7.0000000000000007E-2</v>
          </cell>
          <cell r="D660">
            <v>28.76</v>
          </cell>
        </row>
        <row r="661">
          <cell r="A661" t="str">
            <v>002144</v>
          </cell>
          <cell r="B661" t="str">
            <v>宏达高科</v>
          </cell>
          <cell r="C661">
            <v>3.14</v>
          </cell>
          <cell r="D661">
            <v>12.81</v>
          </cell>
        </row>
        <row r="662">
          <cell r="A662" t="str">
            <v>002145</v>
          </cell>
          <cell r="B662" t="str">
            <v>钛能化学</v>
          </cell>
          <cell r="C662">
            <v>3.62</v>
          </cell>
          <cell r="D662">
            <v>4.87</v>
          </cell>
        </row>
        <row r="663">
          <cell r="A663" t="str">
            <v>002146</v>
          </cell>
          <cell r="B663" t="str">
            <v>荣盛发展</v>
          </cell>
          <cell r="C663">
            <v>3.31</v>
          </cell>
          <cell r="D663">
            <v>1.56</v>
          </cell>
        </row>
        <row r="664">
          <cell r="A664" t="str">
            <v>002148</v>
          </cell>
          <cell r="B664" t="str">
            <v>北纬科技</v>
          </cell>
          <cell r="C664">
            <v>1.19</v>
          </cell>
          <cell r="D664">
            <v>8.48</v>
          </cell>
        </row>
        <row r="665">
          <cell r="A665" t="str">
            <v>002149</v>
          </cell>
          <cell r="B665" t="str">
            <v>西部材料</v>
          </cell>
          <cell r="C665">
            <v>10</v>
          </cell>
          <cell r="D665">
            <v>37.72</v>
          </cell>
        </row>
        <row r="666">
          <cell r="A666" t="str">
            <v>002150</v>
          </cell>
          <cell r="B666" t="str">
            <v>通润装备</v>
          </cell>
          <cell r="C666">
            <v>0.52</v>
          </cell>
          <cell r="D666">
            <v>19.21</v>
          </cell>
        </row>
        <row r="667">
          <cell r="A667" t="str">
            <v>002151</v>
          </cell>
          <cell r="B667" t="str">
            <v>北斗星通</v>
          </cell>
          <cell r="C667">
            <v>2.06</v>
          </cell>
          <cell r="D667">
            <v>33.119999999999997</v>
          </cell>
        </row>
        <row r="668">
          <cell r="A668" t="str">
            <v>002152</v>
          </cell>
          <cell r="B668" t="str">
            <v>广电运通</v>
          </cell>
          <cell r="C668">
            <v>1.1499999999999999</v>
          </cell>
          <cell r="D668">
            <v>12.36</v>
          </cell>
        </row>
        <row r="669">
          <cell r="A669" t="str">
            <v>002153</v>
          </cell>
          <cell r="B669" t="str">
            <v>石基信息</v>
          </cell>
          <cell r="C669">
            <v>0.39</v>
          </cell>
          <cell r="D669">
            <v>10.32</v>
          </cell>
        </row>
        <row r="670">
          <cell r="A670" t="str">
            <v>002154</v>
          </cell>
          <cell r="B670" t="str">
            <v>报 喜 鸟</v>
          </cell>
          <cell r="C670">
            <v>3.05</v>
          </cell>
          <cell r="D670">
            <v>4.05</v>
          </cell>
        </row>
        <row r="671">
          <cell r="A671" t="str">
            <v>002155</v>
          </cell>
          <cell r="B671" t="str">
            <v>湖南黄金</v>
          </cell>
          <cell r="C671">
            <v>0.76</v>
          </cell>
          <cell r="D671">
            <v>21.25</v>
          </cell>
        </row>
        <row r="672">
          <cell r="A672" t="str">
            <v>002156</v>
          </cell>
          <cell r="B672" t="str">
            <v>通富微电</v>
          </cell>
          <cell r="C672">
            <v>0.06</v>
          </cell>
          <cell r="D672">
            <v>35.770000000000003</v>
          </cell>
        </row>
        <row r="673">
          <cell r="A673" t="str">
            <v>002157</v>
          </cell>
          <cell r="B673" t="str">
            <v>正邦科技</v>
          </cell>
          <cell r="C673">
            <v>3.16</v>
          </cell>
          <cell r="D673">
            <v>3.59</v>
          </cell>
        </row>
        <row r="674">
          <cell r="A674" t="str">
            <v>002158</v>
          </cell>
          <cell r="B674" t="str">
            <v>汉钟精机</v>
          </cell>
          <cell r="C674">
            <v>-0.13</v>
          </cell>
          <cell r="D674">
            <v>23.8</v>
          </cell>
        </row>
        <row r="675">
          <cell r="A675" t="str">
            <v>002159</v>
          </cell>
          <cell r="B675" t="str">
            <v>三特索道</v>
          </cell>
          <cell r="C675">
            <v>2.33</v>
          </cell>
          <cell r="D675">
            <v>15.83</v>
          </cell>
        </row>
        <row r="676">
          <cell r="A676" t="str">
            <v>002160</v>
          </cell>
          <cell r="B676" t="str">
            <v>常铝股份</v>
          </cell>
          <cell r="C676">
            <v>3.11</v>
          </cell>
          <cell r="D676">
            <v>4.9800000000000004</v>
          </cell>
        </row>
        <row r="677">
          <cell r="A677" t="str">
            <v>002161</v>
          </cell>
          <cell r="B677" t="str">
            <v>远 望 谷</v>
          </cell>
          <cell r="C677">
            <v>1.7</v>
          </cell>
          <cell r="D677">
            <v>7.16</v>
          </cell>
        </row>
        <row r="678">
          <cell r="A678" t="str">
            <v>002162</v>
          </cell>
          <cell r="B678" t="str">
            <v>悦心健康</v>
          </cell>
          <cell r="C678">
            <v>2.12</v>
          </cell>
          <cell r="D678">
            <v>4.8099999999999996</v>
          </cell>
        </row>
        <row r="679">
          <cell r="A679" t="str">
            <v>002163</v>
          </cell>
          <cell r="B679" t="str">
            <v>海南发展</v>
          </cell>
          <cell r="C679">
            <v>9.98</v>
          </cell>
          <cell r="D679">
            <v>14.54</v>
          </cell>
        </row>
        <row r="680">
          <cell r="A680" t="str">
            <v>002164</v>
          </cell>
          <cell r="B680" t="str">
            <v>宁波东力</v>
          </cell>
          <cell r="C680">
            <v>3.37</v>
          </cell>
          <cell r="D680">
            <v>17.79</v>
          </cell>
        </row>
        <row r="681">
          <cell r="A681" t="str">
            <v>002165</v>
          </cell>
          <cell r="B681" t="str">
            <v>红 宝 丽</v>
          </cell>
          <cell r="C681">
            <v>2.42</v>
          </cell>
          <cell r="D681">
            <v>7.63</v>
          </cell>
        </row>
        <row r="682">
          <cell r="A682" t="str">
            <v>002166</v>
          </cell>
          <cell r="B682" t="str">
            <v>莱茵生物</v>
          </cell>
          <cell r="C682" t="str">
            <v xml:space="preserve">--  </v>
          </cell>
          <cell r="D682">
            <v>8.6999999999999993</v>
          </cell>
        </row>
        <row r="683">
          <cell r="A683" t="str">
            <v>002167</v>
          </cell>
          <cell r="B683" t="str">
            <v>东方锆业</v>
          </cell>
          <cell r="C683">
            <v>2.02</v>
          </cell>
          <cell r="D683">
            <v>12.12</v>
          </cell>
        </row>
        <row r="684">
          <cell r="A684" t="str">
            <v>002168</v>
          </cell>
          <cell r="B684" t="str">
            <v>*ST惠程</v>
          </cell>
          <cell r="C684">
            <v>0.56999999999999995</v>
          </cell>
          <cell r="D684">
            <v>3.51</v>
          </cell>
        </row>
        <row r="685">
          <cell r="A685" t="str">
            <v>002169</v>
          </cell>
          <cell r="B685" t="str">
            <v>智光电气</v>
          </cell>
          <cell r="C685">
            <v>1.75</v>
          </cell>
          <cell r="D685">
            <v>8.6999999999999993</v>
          </cell>
        </row>
        <row r="686">
          <cell r="A686" t="str">
            <v>002170</v>
          </cell>
          <cell r="B686" t="str">
            <v>芭田股份</v>
          </cell>
          <cell r="C686">
            <v>1.7</v>
          </cell>
          <cell r="D686">
            <v>11.96</v>
          </cell>
        </row>
        <row r="687">
          <cell r="A687" t="str">
            <v>002171</v>
          </cell>
          <cell r="B687" t="str">
            <v>楚江新材</v>
          </cell>
          <cell r="C687">
            <v>1.85</v>
          </cell>
          <cell r="D687">
            <v>12.14</v>
          </cell>
        </row>
        <row r="688">
          <cell r="A688" t="str">
            <v>002172</v>
          </cell>
          <cell r="B688" t="str">
            <v>澳洋健康</v>
          </cell>
          <cell r="C688">
            <v>1.46</v>
          </cell>
          <cell r="D688">
            <v>4.16</v>
          </cell>
        </row>
        <row r="689">
          <cell r="A689" t="str">
            <v>002173</v>
          </cell>
          <cell r="B689" t="str">
            <v>创新医疗</v>
          </cell>
          <cell r="C689">
            <v>-1.1200000000000001</v>
          </cell>
          <cell r="D689">
            <v>21.12</v>
          </cell>
        </row>
        <row r="690">
          <cell r="A690" t="str">
            <v>002174</v>
          </cell>
          <cell r="B690" t="str">
            <v>游族网络</v>
          </cell>
          <cell r="C690">
            <v>1.21</v>
          </cell>
          <cell r="D690">
            <v>11.67</v>
          </cell>
        </row>
        <row r="691">
          <cell r="A691" t="str">
            <v>002175</v>
          </cell>
          <cell r="B691" t="str">
            <v>东方智造</v>
          </cell>
          <cell r="C691" t="str">
            <v xml:space="preserve">--  </v>
          </cell>
          <cell r="D691">
            <v>4.3</v>
          </cell>
        </row>
        <row r="692">
          <cell r="A692" t="str">
            <v>002176</v>
          </cell>
          <cell r="B692" t="str">
            <v>江特电机</v>
          </cell>
          <cell r="C692">
            <v>2.39</v>
          </cell>
          <cell r="D692">
            <v>9.44</v>
          </cell>
        </row>
        <row r="693">
          <cell r="A693" t="str">
            <v>002177</v>
          </cell>
          <cell r="B693" t="str">
            <v>御银股份</v>
          </cell>
          <cell r="C693">
            <v>2.63</v>
          </cell>
          <cell r="D693">
            <v>7.03</v>
          </cell>
        </row>
        <row r="694">
          <cell r="A694" t="str">
            <v>002178</v>
          </cell>
          <cell r="B694" t="str">
            <v>延华智能</v>
          </cell>
          <cell r="C694">
            <v>0.47</v>
          </cell>
          <cell r="D694">
            <v>6.41</v>
          </cell>
        </row>
        <row r="695">
          <cell r="A695" t="str">
            <v>002179</v>
          </cell>
          <cell r="B695" t="str">
            <v>中航光电</v>
          </cell>
          <cell r="C695">
            <v>2</v>
          </cell>
          <cell r="D695">
            <v>34.14</v>
          </cell>
        </row>
        <row r="696">
          <cell r="A696" t="str">
            <v>002180</v>
          </cell>
          <cell r="B696" t="str">
            <v>纳思达</v>
          </cell>
          <cell r="C696">
            <v>0.31</v>
          </cell>
          <cell r="D696">
            <v>19.16</v>
          </cell>
        </row>
        <row r="697">
          <cell r="A697" t="str">
            <v>002181</v>
          </cell>
          <cell r="B697" t="str">
            <v>粤 传 媒</v>
          </cell>
          <cell r="C697">
            <v>2.06</v>
          </cell>
          <cell r="D697">
            <v>8.43</v>
          </cell>
        </row>
        <row r="698">
          <cell r="A698" t="str">
            <v>002182</v>
          </cell>
          <cell r="B698" t="str">
            <v>宝武镁业</v>
          </cell>
          <cell r="C698">
            <v>1.84</v>
          </cell>
          <cell r="D698">
            <v>13.83</v>
          </cell>
        </row>
        <row r="699">
          <cell r="A699" t="str">
            <v>002183</v>
          </cell>
          <cell r="B699" t="str">
            <v>怡 亚 通</v>
          </cell>
          <cell r="C699">
            <v>3.74</v>
          </cell>
          <cell r="D699">
            <v>4.72</v>
          </cell>
        </row>
        <row r="700">
          <cell r="A700" t="str">
            <v>002184</v>
          </cell>
          <cell r="B700" t="str">
            <v>海得控制</v>
          </cell>
          <cell r="C700">
            <v>1.68</v>
          </cell>
          <cell r="D700">
            <v>12.69</v>
          </cell>
        </row>
        <row r="701">
          <cell r="A701" t="str">
            <v>002185</v>
          </cell>
          <cell r="B701" t="str">
            <v>华天科技</v>
          </cell>
          <cell r="C701">
            <v>0.09</v>
          </cell>
          <cell r="D701">
            <v>10.7</v>
          </cell>
        </row>
        <row r="702">
          <cell r="A702" t="str">
            <v>002186</v>
          </cell>
          <cell r="B702" t="str">
            <v>全 聚 德</v>
          </cell>
          <cell r="C702">
            <v>-0.48</v>
          </cell>
          <cell r="D702">
            <v>12.42</v>
          </cell>
        </row>
        <row r="703">
          <cell r="A703" t="str">
            <v>002187</v>
          </cell>
          <cell r="B703" t="str">
            <v>广百股份</v>
          </cell>
          <cell r="C703">
            <v>4.17</v>
          </cell>
          <cell r="D703">
            <v>8.24</v>
          </cell>
        </row>
        <row r="704">
          <cell r="A704" t="str">
            <v>002188</v>
          </cell>
          <cell r="B704" t="str">
            <v>中天服务</v>
          </cell>
          <cell r="C704">
            <v>10.01</v>
          </cell>
          <cell r="D704">
            <v>7.47</v>
          </cell>
        </row>
        <row r="705">
          <cell r="A705" t="str">
            <v>002189</v>
          </cell>
          <cell r="B705" t="str">
            <v>中光学</v>
          </cell>
          <cell r="C705">
            <v>-0.27</v>
          </cell>
          <cell r="D705">
            <v>22.43</v>
          </cell>
        </row>
        <row r="706">
          <cell r="A706" t="str">
            <v>002190</v>
          </cell>
          <cell r="B706" t="str">
            <v>成飞集成</v>
          </cell>
          <cell r="C706">
            <v>0.87</v>
          </cell>
          <cell r="D706">
            <v>35.99</v>
          </cell>
        </row>
        <row r="707">
          <cell r="A707" t="str">
            <v>002191</v>
          </cell>
          <cell r="B707" t="str">
            <v>劲嘉股份</v>
          </cell>
          <cell r="C707">
            <v>1.69</v>
          </cell>
          <cell r="D707">
            <v>4.2</v>
          </cell>
        </row>
        <row r="708">
          <cell r="A708" t="str">
            <v>002192</v>
          </cell>
          <cell r="B708" t="str">
            <v>融捷股份</v>
          </cell>
          <cell r="C708">
            <v>3.05</v>
          </cell>
          <cell r="D708">
            <v>50.75</v>
          </cell>
        </row>
        <row r="709">
          <cell r="A709" t="str">
            <v>002193</v>
          </cell>
          <cell r="B709" t="str">
            <v>如意集团</v>
          </cell>
          <cell r="C709">
            <v>4.24</v>
          </cell>
          <cell r="D709">
            <v>5.65</v>
          </cell>
        </row>
        <row r="710">
          <cell r="A710" t="str">
            <v>002194</v>
          </cell>
          <cell r="B710" t="str">
            <v>武汉凡谷</v>
          </cell>
          <cell r="C710">
            <v>2.27</v>
          </cell>
          <cell r="D710">
            <v>12.59</v>
          </cell>
        </row>
        <row r="711">
          <cell r="A711" t="str">
            <v>002195</v>
          </cell>
          <cell r="B711" t="str">
            <v>岩山科技</v>
          </cell>
          <cell r="C711">
            <v>1.51</v>
          </cell>
          <cell r="D711">
            <v>6.73</v>
          </cell>
        </row>
        <row r="712">
          <cell r="A712" t="str">
            <v>002196</v>
          </cell>
          <cell r="B712" t="str">
            <v>方正电机</v>
          </cell>
          <cell r="C712">
            <v>3.11</v>
          </cell>
          <cell r="D712">
            <v>12.28</v>
          </cell>
        </row>
        <row r="713">
          <cell r="A713" t="str">
            <v>002197</v>
          </cell>
          <cell r="B713" t="str">
            <v>ST证通</v>
          </cell>
          <cell r="C713">
            <v>0.95</v>
          </cell>
          <cell r="D713">
            <v>9.5299999999999994</v>
          </cell>
        </row>
        <row r="714">
          <cell r="A714" t="str">
            <v>002198</v>
          </cell>
          <cell r="B714" t="str">
            <v>嘉应制药</v>
          </cell>
          <cell r="C714">
            <v>3.8</v>
          </cell>
          <cell r="D714">
            <v>7.93</v>
          </cell>
        </row>
        <row r="715">
          <cell r="A715" t="str">
            <v>002199</v>
          </cell>
          <cell r="B715" t="str">
            <v>*ST东晶</v>
          </cell>
          <cell r="C715">
            <v>-1.1299999999999999</v>
          </cell>
          <cell r="D715">
            <v>7.86</v>
          </cell>
        </row>
        <row r="716">
          <cell r="A716" t="str">
            <v>002200</v>
          </cell>
          <cell r="B716" t="str">
            <v>*ST交投</v>
          </cell>
          <cell r="C716">
            <v>1.35</v>
          </cell>
          <cell r="D716">
            <v>7.53</v>
          </cell>
        </row>
        <row r="717">
          <cell r="A717" t="str">
            <v>002201</v>
          </cell>
          <cell r="B717" t="str">
            <v>九鼎新材</v>
          </cell>
          <cell r="C717">
            <v>1.7</v>
          </cell>
          <cell r="D717">
            <v>8.3699999999999992</v>
          </cell>
        </row>
        <row r="718">
          <cell r="A718" t="str">
            <v>002202</v>
          </cell>
          <cell r="B718" t="str">
            <v>金风科技</v>
          </cell>
          <cell r="C718">
            <v>-2</v>
          </cell>
          <cell r="D718">
            <v>16.2</v>
          </cell>
        </row>
        <row r="719">
          <cell r="A719" t="str">
            <v>002203</v>
          </cell>
          <cell r="B719" t="str">
            <v>海亮股份</v>
          </cell>
          <cell r="C719">
            <v>1.46</v>
          </cell>
          <cell r="D719">
            <v>11.78</v>
          </cell>
        </row>
        <row r="720">
          <cell r="A720" t="str">
            <v>002204</v>
          </cell>
          <cell r="B720" t="str">
            <v>大连重工</v>
          </cell>
          <cell r="C720">
            <v>10.039999999999999</v>
          </cell>
          <cell r="D720">
            <v>7.89</v>
          </cell>
        </row>
        <row r="721">
          <cell r="A721" t="str">
            <v>002205</v>
          </cell>
          <cell r="B721" t="str">
            <v>国统股份</v>
          </cell>
          <cell r="C721">
            <v>1.49</v>
          </cell>
          <cell r="D721">
            <v>13.6</v>
          </cell>
        </row>
        <row r="722">
          <cell r="A722" t="str">
            <v>002206</v>
          </cell>
          <cell r="B722" t="str">
            <v>海 利 得</v>
          </cell>
          <cell r="C722">
            <v>1.42</v>
          </cell>
          <cell r="D722">
            <v>5.73</v>
          </cell>
        </row>
        <row r="723">
          <cell r="A723" t="str">
            <v>002207</v>
          </cell>
          <cell r="B723" t="str">
            <v>准油股份</v>
          </cell>
          <cell r="C723">
            <v>0.83</v>
          </cell>
          <cell r="D723">
            <v>7.33</v>
          </cell>
        </row>
        <row r="724">
          <cell r="A724" t="str">
            <v>002208</v>
          </cell>
          <cell r="B724" t="str">
            <v>合肥城建</v>
          </cell>
          <cell r="C724">
            <v>1.56</v>
          </cell>
          <cell r="D724">
            <v>10.41</v>
          </cell>
        </row>
        <row r="725">
          <cell r="A725" t="str">
            <v>002209</v>
          </cell>
          <cell r="B725" t="str">
            <v>达 意 隆</v>
          </cell>
          <cell r="C725">
            <v>3.72</v>
          </cell>
          <cell r="D725">
            <v>15.6</v>
          </cell>
        </row>
        <row r="726">
          <cell r="A726" t="str">
            <v>002210</v>
          </cell>
          <cell r="B726" t="str">
            <v>飞马国际</v>
          </cell>
          <cell r="C726">
            <v>2.2200000000000002</v>
          </cell>
          <cell r="D726">
            <v>3.69</v>
          </cell>
        </row>
        <row r="727">
          <cell r="A727" t="str">
            <v>002211</v>
          </cell>
          <cell r="B727" t="str">
            <v>ST宏达</v>
          </cell>
          <cell r="C727">
            <v>2.56</v>
          </cell>
          <cell r="D727">
            <v>3.2</v>
          </cell>
        </row>
        <row r="728">
          <cell r="A728" t="str">
            <v>002212</v>
          </cell>
          <cell r="B728" t="str">
            <v>天融信</v>
          </cell>
          <cell r="C728">
            <v>1.29</v>
          </cell>
          <cell r="D728">
            <v>8.65</v>
          </cell>
        </row>
        <row r="729">
          <cell r="A729" t="str">
            <v>002213</v>
          </cell>
          <cell r="B729" t="str">
            <v>大为股份</v>
          </cell>
          <cell r="C729">
            <v>-4.5999999999999996</v>
          </cell>
          <cell r="D729">
            <v>25.32</v>
          </cell>
        </row>
        <row r="730">
          <cell r="A730" t="str">
            <v>002214</v>
          </cell>
          <cell r="B730" t="str">
            <v>*ST大立</v>
          </cell>
          <cell r="C730">
            <v>3.28</v>
          </cell>
          <cell r="D730">
            <v>17.309999999999999</v>
          </cell>
        </row>
        <row r="731">
          <cell r="A731" t="str">
            <v>002215</v>
          </cell>
          <cell r="B731" t="str">
            <v>诺 普 信</v>
          </cell>
          <cell r="C731">
            <v>1.1499999999999999</v>
          </cell>
          <cell r="D731">
            <v>10.59</v>
          </cell>
        </row>
        <row r="732">
          <cell r="A732" t="str">
            <v>002216</v>
          </cell>
          <cell r="B732" t="str">
            <v>三全食品</v>
          </cell>
          <cell r="C732">
            <v>2.23</v>
          </cell>
          <cell r="D732">
            <v>11.91</v>
          </cell>
        </row>
        <row r="733">
          <cell r="A733" t="str">
            <v>002217</v>
          </cell>
          <cell r="B733" t="str">
            <v>合力泰</v>
          </cell>
          <cell r="C733">
            <v>1.96</v>
          </cell>
          <cell r="D733">
            <v>3.12</v>
          </cell>
        </row>
        <row r="734">
          <cell r="A734" t="str">
            <v>002218</v>
          </cell>
          <cell r="B734" t="str">
            <v>拓日新能</v>
          </cell>
          <cell r="C734">
            <v>0.47</v>
          </cell>
          <cell r="D734">
            <v>4.25</v>
          </cell>
        </row>
        <row r="735">
          <cell r="A735" t="str">
            <v>002219</v>
          </cell>
          <cell r="B735" t="str">
            <v>新里程</v>
          </cell>
          <cell r="C735">
            <v>1.81</v>
          </cell>
          <cell r="D735">
            <v>2.25</v>
          </cell>
        </row>
        <row r="736">
          <cell r="A736" t="str">
            <v>002221</v>
          </cell>
          <cell r="B736" t="str">
            <v>东华能源</v>
          </cell>
          <cell r="C736">
            <v>0.13</v>
          </cell>
          <cell r="D736">
            <v>8</v>
          </cell>
        </row>
        <row r="737">
          <cell r="A737" t="str">
            <v>002222</v>
          </cell>
          <cell r="B737" t="str">
            <v>福晶科技</v>
          </cell>
          <cell r="C737">
            <v>-4.16</v>
          </cell>
          <cell r="D737">
            <v>59.9</v>
          </cell>
        </row>
        <row r="738">
          <cell r="A738" t="str">
            <v>002223</v>
          </cell>
          <cell r="B738" t="str">
            <v>鱼跃医疗</v>
          </cell>
          <cell r="C738">
            <v>0.45</v>
          </cell>
          <cell r="D738">
            <v>38.01</v>
          </cell>
        </row>
        <row r="739">
          <cell r="A739" t="str">
            <v>002224</v>
          </cell>
          <cell r="B739" t="str">
            <v>三 力 士</v>
          </cell>
          <cell r="C739">
            <v>1.6</v>
          </cell>
          <cell r="D739">
            <v>4.45</v>
          </cell>
        </row>
        <row r="740">
          <cell r="A740" t="str">
            <v>002225</v>
          </cell>
          <cell r="B740" t="str">
            <v>濮耐股份</v>
          </cell>
          <cell r="C740">
            <v>2.37</v>
          </cell>
          <cell r="D740">
            <v>5.61</v>
          </cell>
        </row>
        <row r="741">
          <cell r="A741" t="str">
            <v>002226</v>
          </cell>
          <cell r="B741" t="str">
            <v>江南化工</v>
          </cell>
          <cell r="C741">
            <v>1.55</v>
          </cell>
          <cell r="D741">
            <v>5.91</v>
          </cell>
        </row>
        <row r="742">
          <cell r="A742" t="str">
            <v>002227</v>
          </cell>
          <cell r="B742" t="str">
            <v>奥 特 迅</v>
          </cell>
          <cell r="C742">
            <v>1.5</v>
          </cell>
          <cell r="D742">
            <v>12.16</v>
          </cell>
        </row>
        <row r="743">
          <cell r="A743" t="str">
            <v>002228</v>
          </cell>
          <cell r="B743" t="str">
            <v>合兴包装</v>
          </cell>
          <cell r="C743">
            <v>9.2899999999999991</v>
          </cell>
          <cell r="D743">
            <v>4.47</v>
          </cell>
        </row>
        <row r="744">
          <cell r="A744" t="str">
            <v>002229</v>
          </cell>
          <cell r="B744" t="str">
            <v>鸿博股份</v>
          </cell>
          <cell r="C744">
            <v>1.89</v>
          </cell>
          <cell r="D744">
            <v>15.61</v>
          </cell>
        </row>
        <row r="745">
          <cell r="A745" t="str">
            <v>002230</v>
          </cell>
          <cell r="B745" t="str">
            <v>科大讯飞</v>
          </cell>
          <cell r="C745">
            <v>0.28999999999999998</v>
          </cell>
          <cell r="D745">
            <v>48.8</v>
          </cell>
        </row>
        <row r="746">
          <cell r="A746" t="str">
            <v>002231</v>
          </cell>
          <cell r="B746" t="str">
            <v>*ST奥维</v>
          </cell>
          <cell r="C746">
            <v>-5.03</v>
          </cell>
          <cell r="D746">
            <v>1.7</v>
          </cell>
        </row>
        <row r="747">
          <cell r="A747" t="str">
            <v>002232</v>
          </cell>
          <cell r="B747" t="str">
            <v>启明信息</v>
          </cell>
          <cell r="C747">
            <v>2.84</v>
          </cell>
          <cell r="D747">
            <v>19.57</v>
          </cell>
        </row>
        <row r="748">
          <cell r="A748" t="str">
            <v>002233</v>
          </cell>
          <cell r="B748" t="str">
            <v>塔牌集团</v>
          </cell>
          <cell r="C748">
            <v>-0.75</v>
          </cell>
          <cell r="D748">
            <v>9.23</v>
          </cell>
        </row>
        <row r="749">
          <cell r="A749" t="str">
            <v>002234</v>
          </cell>
          <cell r="B749" t="str">
            <v>民和股份</v>
          </cell>
          <cell r="C749">
            <v>2.81</v>
          </cell>
          <cell r="D749">
            <v>8.7799999999999994</v>
          </cell>
        </row>
        <row r="750">
          <cell r="A750" t="str">
            <v>002235</v>
          </cell>
          <cell r="B750" t="str">
            <v>安妮股份</v>
          </cell>
          <cell r="C750">
            <v>5.05</v>
          </cell>
          <cell r="D750">
            <v>11.03</v>
          </cell>
        </row>
        <row r="751">
          <cell r="A751" t="str">
            <v>002236</v>
          </cell>
          <cell r="B751" t="str">
            <v>大华股份</v>
          </cell>
          <cell r="C751">
            <v>0.97</v>
          </cell>
          <cell r="D751">
            <v>18.68</v>
          </cell>
        </row>
        <row r="752">
          <cell r="A752" t="str">
            <v>002237</v>
          </cell>
          <cell r="B752" t="str">
            <v>恒邦股份</v>
          </cell>
          <cell r="C752">
            <v>-0.15</v>
          </cell>
          <cell r="D752">
            <v>12.97</v>
          </cell>
        </row>
        <row r="753">
          <cell r="A753" t="str">
            <v>002238</v>
          </cell>
          <cell r="B753" t="str">
            <v>天威视讯</v>
          </cell>
          <cell r="C753">
            <v>2.75</v>
          </cell>
          <cell r="D753">
            <v>9.35</v>
          </cell>
        </row>
        <row r="754">
          <cell r="A754" t="str">
            <v>002239</v>
          </cell>
          <cell r="B754" t="str">
            <v>奥特佳</v>
          </cell>
          <cell r="C754">
            <v>3.46</v>
          </cell>
          <cell r="D754">
            <v>2.99</v>
          </cell>
        </row>
        <row r="755">
          <cell r="A755" t="str">
            <v>002240</v>
          </cell>
          <cell r="B755" t="str">
            <v>盛新锂能</v>
          </cell>
          <cell r="C755">
            <v>4.1900000000000004</v>
          </cell>
          <cell r="D755">
            <v>33.299999999999997</v>
          </cell>
        </row>
        <row r="756">
          <cell r="A756" t="str">
            <v>002241</v>
          </cell>
          <cell r="B756" t="str">
            <v>歌尔股份</v>
          </cell>
          <cell r="C756">
            <v>1.1599999999999999</v>
          </cell>
          <cell r="D756">
            <v>27.98</v>
          </cell>
        </row>
        <row r="757">
          <cell r="A757" t="str">
            <v>002242</v>
          </cell>
          <cell r="B757" t="str">
            <v>九阳股份</v>
          </cell>
          <cell r="C757">
            <v>-0.19</v>
          </cell>
          <cell r="D757">
            <v>10.64</v>
          </cell>
        </row>
        <row r="758">
          <cell r="A758" t="str">
            <v>002243</v>
          </cell>
          <cell r="B758" t="str">
            <v>力合科创</v>
          </cell>
          <cell r="C758">
            <v>4.4800000000000004</v>
          </cell>
          <cell r="D758">
            <v>9.56</v>
          </cell>
        </row>
        <row r="759">
          <cell r="A759" t="str">
            <v>002244</v>
          </cell>
          <cell r="B759" t="str">
            <v>滨江集团</v>
          </cell>
          <cell r="C759">
            <v>1.2</v>
          </cell>
          <cell r="D759">
            <v>10.11</v>
          </cell>
        </row>
        <row r="760">
          <cell r="A760" t="str">
            <v>002245</v>
          </cell>
          <cell r="B760" t="str">
            <v>蔚蓝锂芯</v>
          </cell>
          <cell r="C760">
            <v>1.52</v>
          </cell>
          <cell r="D760">
            <v>15.99</v>
          </cell>
        </row>
        <row r="761">
          <cell r="A761" t="str">
            <v>002246</v>
          </cell>
          <cell r="B761" t="str">
            <v>北化股份</v>
          </cell>
          <cell r="C761">
            <v>1.65</v>
          </cell>
          <cell r="D761">
            <v>16.66</v>
          </cell>
        </row>
        <row r="762">
          <cell r="A762" t="str">
            <v>002247</v>
          </cell>
          <cell r="B762" t="str">
            <v>聚力文化</v>
          </cell>
          <cell r="C762">
            <v>2.48</v>
          </cell>
          <cell r="D762">
            <v>2.89</v>
          </cell>
        </row>
        <row r="763">
          <cell r="A763" t="str">
            <v>002248</v>
          </cell>
          <cell r="B763" t="str">
            <v>华东数控</v>
          </cell>
          <cell r="C763">
            <v>1.67</v>
          </cell>
          <cell r="D763">
            <v>10.98</v>
          </cell>
        </row>
        <row r="764">
          <cell r="A764" t="str">
            <v>002249</v>
          </cell>
          <cell r="B764" t="str">
            <v>大洋电机</v>
          </cell>
          <cell r="C764">
            <v>1.71</v>
          </cell>
          <cell r="D764">
            <v>10.119999999999999</v>
          </cell>
        </row>
        <row r="765">
          <cell r="A765" t="str">
            <v>002250</v>
          </cell>
          <cell r="B765" t="str">
            <v>联化科技</v>
          </cell>
          <cell r="C765">
            <v>1.08</v>
          </cell>
          <cell r="D765">
            <v>12.19</v>
          </cell>
        </row>
        <row r="766">
          <cell r="A766" t="str">
            <v>002251</v>
          </cell>
          <cell r="B766" t="str">
            <v>步步高</v>
          </cell>
          <cell r="C766">
            <v>3.14</v>
          </cell>
          <cell r="D766">
            <v>5.92</v>
          </cell>
        </row>
        <row r="767">
          <cell r="A767" t="str">
            <v>002252</v>
          </cell>
          <cell r="B767" t="str">
            <v>上海莱士</v>
          </cell>
          <cell r="C767">
            <v>0.31</v>
          </cell>
          <cell r="D767">
            <v>6.41</v>
          </cell>
        </row>
        <row r="768">
          <cell r="A768" t="str">
            <v>002253</v>
          </cell>
          <cell r="B768" t="str">
            <v>*ST智胜</v>
          </cell>
          <cell r="C768">
            <v>1.65</v>
          </cell>
          <cell r="D768">
            <v>10.5</v>
          </cell>
        </row>
        <row r="769">
          <cell r="A769" t="str">
            <v>002254</v>
          </cell>
          <cell r="B769" t="str">
            <v>泰和新材</v>
          </cell>
          <cell r="C769">
            <v>0.21</v>
          </cell>
          <cell r="D769">
            <v>9.66</v>
          </cell>
        </row>
        <row r="770">
          <cell r="A770" t="str">
            <v>002255</v>
          </cell>
          <cell r="B770" t="str">
            <v>海陆重工</v>
          </cell>
          <cell r="C770">
            <v>6.32</v>
          </cell>
          <cell r="D770">
            <v>12.62</v>
          </cell>
        </row>
        <row r="771">
          <cell r="A771" t="str">
            <v>002256</v>
          </cell>
          <cell r="B771" t="str">
            <v>兆新股份</v>
          </cell>
          <cell r="C771">
            <v>3.04</v>
          </cell>
          <cell r="D771">
            <v>3.73</v>
          </cell>
        </row>
        <row r="772">
          <cell r="A772" t="str">
            <v>002258</v>
          </cell>
          <cell r="B772" t="str">
            <v>利尔化学</v>
          </cell>
          <cell r="C772">
            <v>0.98</v>
          </cell>
          <cell r="D772">
            <v>13.35</v>
          </cell>
        </row>
        <row r="773">
          <cell r="A773" t="str">
            <v>002259</v>
          </cell>
          <cell r="B773" t="str">
            <v>升达林业</v>
          </cell>
          <cell r="C773">
            <v>2.38</v>
          </cell>
          <cell r="D773">
            <v>3.87</v>
          </cell>
        </row>
        <row r="774">
          <cell r="A774" t="str">
            <v>002261</v>
          </cell>
          <cell r="B774" t="str">
            <v>拓维信息</v>
          </cell>
          <cell r="C774">
            <v>1.69</v>
          </cell>
          <cell r="D774">
            <v>30.12</v>
          </cell>
        </row>
        <row r="775">
          <cell r="A775" t="str">
            <v>002262</v>
          </cell>
          <cell r="B775" t="str">
            <v>恩华药业</v>
          </cell>
          <cell r="C775">
            <v>2.64</v>
          </cell>
          <cell r="D775">
            <v>25.64</v>
          </cell>
        </row>
        <row r="776">
          <cell r="A776" t="str">
            <v>002263</v>
          </cell>
          <cell r="B776" t="str">
            <v>大东南</v>
          </cell>
          <cell r="C776">
            <v>3.09</v>
          </cell>
          <cell r="D776">
            <v>3.34</v>
          </cell>
        </row>
        <row r="777">
          <cell r="A777" t="str">
            <v>002264</v>
          </cell>
          <cell r="B777" t="str">
            <v>新 华 都</v>
          </cell>
          <cell r="C777">
            <v>10.039999999999999</v>
          </cell>
          <cell r="D777">
            <v>9.32</v>
          </cell>
        </row>
        <row r="778">
          <cell r="A778" t="str">
            <v>002265</v>
          </cell>
          <cell r="B778" t="str">
            <v>建设工业</v>
          </cell>
          <cell r="C778">
            <v>0.67</v>
          </cell>
          <cell r="D778">
            <v>25.56</v>
          </cell>
        </row>
        <row r="779">
          <cell r="A779" t="str">
            <v>002266</v>
          </cell>
          <cell r="B779" t="str">
            <v>浙富控股</v>
          </cell>
          <cell r="C779">
            <v>2.72</v>
          </cell>
          <cell r="D779">
            <v>4.16</v>
          </cell>
        </row>
        <row r="780">
          <cell r="A780" t="str">
            <v>002267</v>
          </cell>
          <cell r="B780" t="str">
            <v>陕天然气</v>
          </cell>
          <cell r="C780">
            <v>0.8</v>
          </cell>
          <cell r="D780">
            <v>7.56</v>
          </cell>
        </row>
        <row r="781">
          <cell r="A781" t="str">
            <v>002268</v>
          </cell>
          <cell r="B781" t="str">
            <v>电科网安</v>
          </cell>
          <cell r="C781">
            <v>0.22</v>
          </cell>
          <cell r="D781">
            <v>18.149999999999999</v>
          </cell>
        </row>
        <row r="782">
          <cell r="A782" t="str">
            <v>002269</v>
          </cell>
          <cell r="B782" t="str">
            <v>美邦服饰</v>
          </cell>
          <cell r="C782">
            <v>4.71</v>
          </cell>
          <cell r="D782">
            <v>2</v>
          </cell>
        </row>
        <row r="783">
          <cell r="A783" t="str">
            <v>002270</v>
          </cell>
          <cell r="B783" t="str">
            <v>华明装备</v>
          </cell>
          <cell r="C783">
            <v>1</v>
          </cell>
          <cell r="D783">
            <v>25.25</v>
          </cell>
        </row>
        <row r="784">
          <cell r="A784" t="str">
            <v>002271</v>
          </cell>
          <cell r="B784" t="str">
            <v>东方雨虹</v>
          </cell>
          <cell r="C784">
            <v>1.5</v>
          </cell>
          <cell r="D784">
            <v>13.55</v>
          </cell>
        </row>
        <row r="785">
          <cell r="A785" t="str">
            <v>002272</v>
          </cell>
          <cell r="B785" t="str">
            <v>川润股份</v>
          </cell>
          <cell r="C785">
            <v>1.36</v>
          </cell>
          <cell r="D785">
            <v>14.18</v>
          </cell>
        </row>
        <row r="786">
          <cell r="A786" t="str">
            <v>002273</v>
          </cell>
          <cell r="B786" t="str">
            <v>水晶光电</v>
          </cell>
          <cell r="C786">
            <v>1.42</v>
          </cell>
          <cell r="D786">
            <v>24.21</v>
          </cell>
        </row>
        <row r="787">
          <cell r="A787" t="str">
            <v>002274</v>
          </cell>
          <cell r="B787" t="str">
            <v>华昌化工</v>
          </cell>
          <cell r="C787">
            <v>2.4900000000000002</v>
          </cell>
          <cell r="D787">
            <v>5.77</v>
          </cell>
        </row>
        <row r="788">
          <cell r="A788" t="str">
            <v>002275</v>
          </cell>
          <cell r="B788" t="str">
            <v>桂林三金</v>
          </cell>
          <cell r="C788">
            <v>1.24</v>
          </cell>
          <cell r="D788">
            <v>14.74</v>
          </cell>
        </row>
        <row r="789">
          <cell r="A789" t="str">
            <v>002276</v>
          </cell>
          <cell r="B789" t="str">
            <v>万马股份</v>
          </cell>
          <cell r="C789">
            <v>2.06</v>
          </cell>
          <cell r="D789">
            <v>15.85</v>
          </cell>
        </row>
        <row r="790">
          <cell r="A790" t="str">
            <v>002277</v>
          </cell>
          <cell r="B790" t="str">
            <v>友阿股份</v>
          </cell>
          <cell r="C790">
            <v>4.12</v>
          </cell>
          <cell r="D790">
            <v>7.59</v>
          </cell>
        </row>
        <row r="791">
          <cell r="A791" t="str">
            <v>002278</v>
          </cell>
          <cell r="B791" t="str">
            <v>神开股份</v>
          </cell>
          <cell r="C791">
            <v>0.7</v>
          </cell>
          <cell r="D791">
            <v>11.47</v>
          </cell>
        </row>
        <row r="792">
          <cell r="A792" t="str">
            <v>002279</v>
          </cell>
          <cell r="B792" t="str">
            <v>久其软件</v>
          </cell>
          <cell r="C792">
            <v>0.92</v>
          </cell>
          <cell r="D792">
            <v>7.65</v>
          </cell>
        </row>
        <row r="793">
          <cell r="A793" t="str">
            <v>002281</v>
          </cell>
          <cell r="B793" t="str">
            <v>光迅科技</v>
          </cell>
          <cell r="C793">
            <v>0.69</v>
          </cell>
          <cell r="D793">
            <v>68.48</v>
          </cell>
        </row>
        <row r="794">
          <cell r="A794" t="str">
            <v>002282</v>
          </cell>
          <cell r="B794" t="str">
            <v>博深股份</v>
          </cell>
          <cell r="C794">
            <v>1.52</v>
          </cell>
          <cell r="D794">
            <v>7.34</v>
          </cell>
        </row>
        <row r="795">
          <cell r="A795" t="str">
            <v>002283</v>
          </cell>
          <cell r="B795" t="str">
            <v>天润工业</v>
          </cell>
          <cell r="C795">
            <v>2.0099999999999998</v>
          </cell>
          <cell r="D795">
            <v>6.1</v>
          </cell>
        </row>
        <row r="796">
          <cell r="A796" t="str">
            <v>002284</v>
          </cell>
          <cell r="B796" t="str">
            <v>亚太股份</v>
          </cell>
          <cell r="C796">
            <v>6.05</v>
          </cell>
          <cell r="D796">
            <v>13.68</v>
          </cell>
        </row>
        <row r="797">
          <cell r="A797" t="str">
            <v>002285</v>
          </cell>
          <cell r="B797" t="str">
            <v>世联行</v>
          </cell>
          <cell r="C797">
            <v>3</v>
          </cell>
          <cell r="D797">
            <v>3.43</v>
          </cell>
        </row>
        <row r="798">
          <cell r="A798" t="str">
            <v>002286</v>
          </cell>
          <cell r="B798" t="str">
            <v>保龄宝</v>
          </cell>
          <cell r="C798">
            <v>2.76</v>
          </cell>
          <cell r="D798">
            <v>9.31</v>
          </cell>
        </row>
        <row r="799">
          <cell r="A799" t="str">
            <v>002287</v>
          </cell>
          <cell r="B799" t="str">
            <v>奇正藏药</v>
          </cell>
          <cell r="C799">
            <v>1.62</v>
          </cell>
          <cell r="D799">
            <v>24.4</v>
          </cell>
        </row>
        <row r="800">
          <cell r="A800" t="str">
            <v>002289</v>
          </cell>
          <cell r="B800" t="str">
            <v>*ST宇顺</v>
          </cell>
          <cell r="C800">
            <v>-1.1200000000000001</v>
          </cell>
          <cell r="D800">
            <v>25.62</v>
          </cell>
        </row>
        <row r="801">
          <cell r="A801" t="str">
            <v>002290</v>
          </cell>
          <cell r="B801" t="str">
            <v>禾盛新材</v>
          </cell>
          <cell r="C801">
            <v>-1.54</v>
          </cell>
          <cell r="D801">
            <v>40.24</v>
          </cell>
        </row>
        <row r="802">
          <cell r="A802" t="str">
            <v>002291</v>
          </cell>
          <cell r="B802" t="str">
            <v>遥望科技</v>
          </cell>
          <cell r="C802">
            <v>2.09</v>
          </cell>
          <cell r="D802">
            <v>6.36</v>
          </cell>
        </row>
        <row r="803">
          <cell r="A803" t="str">
            <v>002292</v>
          </cell>
          <cell r="B803" t="str">
            <v>奥飞娱乐</v>
          </cell>
          <cell r="C803">
            <v>1.99</v>
          </cell>
          <cell r="D803">
            <v>9.2100000000000009</v>
          </cell>
        </row>
        <row r="804">
          <cell r="A804" t="str">
            <v>002293</v>
          </cell>
          <cell r="B804" t="str">
            <v>罗莱生活</v>
          </cell>
          <cell r="C804">
            <v>1.33</v>
          </cell>
          <cell r="D804">
            <v>9.91</v>
          </cell>
        </row>
        <row r="805">
          <cell r="A805" t="str">
            <v>002294</v>
          </cell>
          <cell r="B805" t="str">
            <v>信立泰</v>
          </cell>
          <cell r="C805">
            <v>1.55</v>
          </cell>
          <cell r="D805">
            <v>56.38</v>
          </cell>
        </row>
        <row r="806">
          <cell r="A806" t="str">
            <v>002295</v>
          </cell>
          <cell r="B806" t="str">
            <v>精艺股份</v>
          </cell>
          <cell r="C806">
            <v>0.63</v>
          </cell>
          <cell r="D806">
            <v>12.84</v>
          </cell>
        </row>
        <row r="807">
          <cell r="A807" t="str">
            <v>002296</v>
          </cell>
          <cell r="B807" t="str">
            <v>辉煌科技</v>
          </cell>
          <cell r="C807">
            <v>2.61</v>
          </cell>
          <cell r="D807">
            <v>10.6</v>
          </cell>
        </row>
        <row r="808">
          <cell r="A808" t="str">
            <v>002297</v>
          </cell>
          <cell r="B808" t="str">
            <v>博云新材</v>
          </cell>
          <cell r="C808">
            <v>2.2599999999999998</v>
          </cell>
          <cell r="D808">
            <v>10.42</v>
          </cell>
        </row>
        <row r="809">
          <cell r="A809" t="str">
            <v>002298</v>
          </cell>
          <cell r="B809" t="str">
            <v>中电鑫龙</v>
          </cell>
          <cell r="C809">
            <v>1.58</v>
          </cell>
          <cell r="D809">
            <v>10.26</v>
          </cell>
        </row>
        <row r="810">
          <cell r="A810" t="str">
            <v>002299</v>
          </cell>
          <cell r="B810" t="str">
            <v>圣农发展</v>
          </cell>
          <cell r="C810">
            <v>3.59</v>
          </cell>
          <cell r="D810">
            <v>16.43</v>
          </cell>
        </row>
        <row r="811">
          <cell r="A811" t="str">
            <v>002300</v>
          </cell>
          <cell r="B811" t="str">
            <v>太阳电缆</v>
          </cell>
          <cell r="C811">
            <v>1.43</v>
          </cell>
          <cell r="D811">
            <v>10.67</v>
          </cell>
        </row>
        <row r="812">
          <cell r="A812" t="str">
            <v>002301</v>
          </cell>
          <cell r="B812" t="str">
            <v>齐心集团</v>
          </cell>
          <cell r="C812">
            <v>4.8600000000000003</v>
          </cell>
          <cell r="D812">
            <v>7.76</v>
          </cell>
        </row>
        <row r="813">
          <cell r="A813" t="str">
            <v>002302</v>
          </cell>
          <cell r="B813" t="str">
            <v>西部建设</v>
          </cell>
          <cell r="C813">
            <v>0.83</v>
          </cell>
          <cell r="D813">
            <v>6.11</v>
          </cell>
        </row>
        <row r="814">
          <cell r="A814" t="str">
            <v>002303</v>
          </cell>
          <cell r="B814" t="str">
            <v>美盈森</v>
          </cell>
          <cell r="C814">
            <v>2.2999999999999998</v>
          </cell>
          <cell r="D814">
            <v>4</v>
          </cell>
        </row>
        <row r="815">
          <cell r="A815" t="str">
            <v>002304</v>
          </cell>
          <cell r="B815" t="str">
            <v>洋河股份</v>
          </cell>
          <cell r="C815">
            <v>1.1399999999999999</v>
          </cell>
          <cell r="D815">
            <v>62.75</v>
          </cell>
        </row>
        <row r="816">
          <cell r="A816" t="str">
            <v>002305</v>
          </cell>
          <cell r="B816" t="str">
            <v>*ST南置</v>
          </cell>
          <cell r="C816">
            <v>2.7</v>
          </cell>
          <cell r="D816">
            <v>2.2799999999999998</v>
          </cell>
        </row>
        <row r="817">
          <cell r="A817" t="str">
            <v>002306</v>
          </cell>
          <cell r="B817" t="str">
            <v>*ST云网</v>
          </cell>
          <cell r="C817">
            <v>-4.37</v>
          </cell>
          <cell r="D817">
            <v>1.75</v>
          </cell>
        </row>
        <row r="818">
          <cell r="A818" t="str">
            <v>002307</v>
          </cell>
          <cell r="B818" t="str">
            <v>北新路桥</v>
          </cell>
          <cell r="C818">
            <v>0.91</v>
          </cell>
          <cell r="D818">
            <v>5.53</v>
          </cell>
        </row>
        <row r="819">
          <cell r="A819" t="str">
            <v>002309</v>
          </cell>
          <cell r="B819" t="str">
            <v>中利集团</v>
          </cell>
          <cell r="C819">
            <v>3</v>
          </cell>
          <cell r="D819">
            <v>3.43</v>
          </cell>
        </row>
        <row r="820">
          <cell r="A820" t="str">
            <v>002310</v>
          </cell>
          <cell r="B820" t="str">
            <v>东方园林</v>
          </cell>
          <cell r="C820">
            <v>1.28</v>
          </cell>
          <cell r="D820">
            <v>2.38</v>
          </cell>
        </row>
        <row r="821">
          <cell r="A821" t="str">
            <v>002311</v>
          </cell>
          <cell r="B821" t="str">
            <v>海大集团</v>
          </cell>
          <cell r="C821">
            <v>0</v>
          </cell>
          <cell r="D821">
            <v>53.56</v>
          </cell>
        </row>
        <row r="822">
          <cell r="A822" t="str">
            <v>002312</v>
          </cell>
          <cell r="B822" t="str">
            <v>川发龙蟒</v>
          </cell>
          <cell r="C822">
            <v>1.59</v>
          </cell>
          <cell r="D822">
            <v>10.88</v>
          </cell>
        </row>
        <row r="823">
          <cell r="A823" t="str">
            <v>002313</v>
          </cell>
          <cell r="B823" t="str">
            <v>日海智能</v>
          </cell>
          <cell r="C823">
            <v>0.2</v>
          </cell>
          <cell r="D823">
            <v>10.050000000000001</v>
          </cell>
        </row>
        <row r="824">
          <cell r="A824" t="str">
            <v>002314</v>
          </cell>
          <cell r="B824" t="str">
            <v>南山控股</v>
          </cell>
          <cell r="C824">
            <v>2.11</v>
          </cell>
          <cell r="D824">
            <v>2.91</v>
          </cell>
        </row>
        <row r="825">
          <cell r="A825" t="str">
            <v>002315</v>
          </cell>
          <cell r="B825" t="str">
            <v>焦点科技</v>
          </cell>
          <cell r="C825">
            <v>0.5</v>
          </cell>
          <cell r="D825">
            <v>42.62</v>
          </cell>
        </row>
        <row r="826">
          <cell r="A826" t="str">
            <v>002316</v>
          </cell>
          <cell r="B826" t="str">
            <v>亚联发展</v>
          </cell>
          <cell r="C826">
            <v>2.4900000000000002</v>
          </cell>
          <cell r="D826">
            <v>4.9400000000000004</v>
          </cell>
        </row>
        <row r="827">
          <cell r="A827" t="str">
            <v>002317</v>
          </cell>
          <cell r="B827" t="str">
            <v>众生药业</v>
          </cell>
          <cell r="C827">
            <v>0.26</v>
          </cell>
          <cell r="D827">
            <v>19.170000000000002</v>
          </cell>
        </row>
        <row r="828">
          <cell r="A828" t="str">
            <v>002318</v>
          </cell>
          <cell r="B828" t="str">
            <v>久立特材</v>
          </cell>
          <cell r="C828">
            <v>1.83</v>
          </cell>
          <cell r="D828">
            <v>26.68</v>
          </cell>
        </row>
        <row r="829">
          <cell r="A829" t="str">
            <v>002319</v>
          </cell>
          <cell r="B829" t="str">
            <v>乐通股份</v>
          </cell>
          <cell r="C829">
            <v>-0.18</v>
          </cell>
          <cell r="D829">
            <v>11.32</v>
          </cell>
        </row>
        <row r="830">
          <cell r="A830" t="str">
            <v>002320</v>
          </cell>
          <cell r="B830" t="str">
            <v>海峡股份</v>
          </cell>
          <cell r="C830">
            <v>8.51</v>
          </cell>
          <cell r="D830">
            <v>11.47</v>
          </cell>
        </row>
        <row r="831">
          <cell r="A831" t="str">
            <v>002321</v>
          </cell>
          <cell r="B831" t="str">
            <v>华英农业</v>
          </cell>
          <cell r="C831">
            <v>3.78</v>
          </cell>
          <cell r="D831">
            <v>2.4700000000000002</v>
          </cell>
        </row>
        <row r="832">
          <cell r="A832" t="str">
            <v>002322</v>
          </cell>
          <cell r="B832" t="str">
            <v>理工能科</v>
          </cell>
          <cell r="C832">
            <v>-0.9</v>
          </cell>
          <cell r="D832">
            <v>12.1</v>
          </cell>
        </row>
        <row r="833">
          <cell r="A833" t="str">
            <v>002323</v>
          </cell>
          <cell r="B833" t="str">
            <v>雅博股份</v>
          </cell>
          <cell r="C833">
            <v>3.07</v>
          </cell>
          <cell r="D833">
            <v>1.68</v>
          </cell>
        </row>
        <row r="834">
          <cell r="A834" t="str">
            <v>002324</v>
          </cell>
          <cell r="B834" t="str">
            <v>普利特</v>
          </cell>
          <cell r="C834">
            <v>1.37</v>
          </cell>
          <cell r="D834">
            <v>12.6</v>
          </cell>
        </row>
        <row r="835">
          <cell r="A835" t="str">
            <v>002326</v>
          </cell>
          <cell r="B835" t="str">
            <v>永太科技</v>
          </cell>
          <cell r="C835">
            <v>4.49</v>
          </cell>
          <cell r="D835">
            <v>23.05</v>
          </cell>
        </row>
        <row r="836">
          <cell r="A836" t="str">
            <v>002327</v>
          </cell>
          <cell r="B836" t="str">
            <v>富安娜</v>
          </cell>
          <cell r="C836">
            <v>1.05</v>
          </cell>
          <cell r="D836">
            <v>6.75</v>
          </cell>
        </row>
        <row r="837">
          <cell r="A837" t="str">
            <v>002328</v>
          </cell>
          <cell r="B837" t="str">
            <v>新朋股份</v>
          </cell>
          <cell r="C837">
            <v>1.66</v>
          </cell>
          <cell r="D837">
            <v>6.72</v>
          </cell>
        </row>
        <row r="838">
          <cell r="A838" t="str">
            <v>002329</v>
          </cell>
          <cell r="B838" t="str">
            <v>皇氏集团</v>
          </cell>
          <cell r="C838">
            <v>1.1000000000000001</v>
          </cell>
          <cell r="D838">
            <v>4.58</v>
          </cell>
        </row>
        <row r="839">
          <cell r="A839" t="str">
            <v>002330</v>
          </cell>
          <cell r="B839" t="str">
            <v>得利斯</v>
          </cell>
          <cell r="C839">
            <v>4.67</v>
          </cell>
          <cell r="D839">
            <v>5.15</v>
          </cell>
        </row>
        <row r="840">
          <cell r="A840" t="str">
            <v>002331</v>
          </cell>
          <cell r="B840" t="str">
            <v>皖通科技</v>
          </cell>
          <cell r="C840">
            <v>1.62</v>
          </cell>
          <cell r="D840">
            <v>8.77</v>
          </cell>
        </row>
        <row r="841">
          <cell r="A841" t="str">
            <v>002332</v>
          </cell>
          <cell r="B841" t="str">
            <v>仙琚制药</v>
          </cell>
          <cell r="C841">
            <v>0.99</v>
          </cell>
          <cell r="D841">
            <v>9.19</v>
          </cell>
        </row>
        <row r="842">
          <cell r="A842" t="str">
            <v>002333</v>
          </cell>
          <cell r="B842" t="str">
            <v>罗普斯金</v>
          </cell>
          <cell r="C842">
            <v>1.61</v>
          </cell>
          <cell r="D842">
            <v>5.69</v>
          </cell>
        </row>
        <row r="843">
          <cell r="A843" t="str">
            <v>002334</v>
          </cell>
          <cell r="B843" t="str">
            <v>英威腾</v>
          </cell>
          <cell r="C843">
            <v>1.38</v>
          </cell>
          <cell r="D843">
            <v>8.7899999999999991</v>
          </cell>
        </row>
        <row r="844">
          <cell r="A844" t="str">
            <v>002335</v>
          </cell>
          <cell r="B844" t="str">
            <v>科华数据</v>
          </cell>
          <cell r="C844">
            <v>-0.98</v>
          </cell>
          <cell r="D844">
            <v>52.47</v>
          </cell>
        </row>
        <row r="845">
          <cell r="A845" t="str">
            <v>002337</v>
          </cell>
          <cell r="B845" t="str">
            <v>赛象科技</v>
          </cell>
          <cell r="C845">
            <v>2.68</v>
          </cell>
          <cell r="D845">
            <v>6.14</v>
          </cell>
        </row>
        <row r="846">
          <cell r="A846" t="str">
            <v>002338</v>
          </cell>
          <cell r="B846" t="str">
            <v>奥普光电</v>
          </cell>
          <cell r="C846">
            <v>-0.21</v>
          </cell>
          <cell r="D846">
            <v>57.08</v>
          </cell>
        </row>
        <row r="847">
          <cell r="A847" t="str">
            <v>002339</v>
          </cell>
          <cell r="B847" t="str">
            <v>积成电子</v>
          </cell>
          <cell r="C847">
            <v>5.12</v>
          </cell>
          <cell r="D847">
            <v>9.0399999999999991</v>
          </cell>
        </row>
        <row r="848">
          <cell r="A848" t="str">
            <v>002340</v>
          </cell>
          <cell r="B848" t="str">
            <v>格林美</v>
          </cell>
          <cell r="C848">
            <v>2.4300000000000002</v>
          </cell>
          <cell r="D848">
            <v>7.58</v>
          </cell>
        </row>
        <row r="849">
          <cell r="A849" t="str">
            <v>002342</v>
          </cell>
          <cell r="B849" t="str">
            <v>巨力索具</v>
          </cell>
          <cell r="C849">
            <v>-0.96</v>
          </cell>
          <cell r="D849">
            <v>7.23</v>
          </cell>
        </row>
        <row r="850">
          <cell r="A850" t="str">
            <v>002343</v>
          </cell>
          <cell r="B850" t="str">
            <v>慈文传媒</v>
          </cell>
          <cell r="C850">
            <v>0.7</v>
          </cell>
          <cell r="D850">
            <v>7.24</v>
          </cell>
        </row>
        <row r="851">
          <cell r="A851" t="str">
            <v>002344</v>
          </cell>
          <cell r="B851" t="str">
            <v>海宁皮城</v>
          </cell>
          <cell r="C851">
            <v>4.1500000000000004</v>
          </cell>
          <cell r="D851">
            <v>5.0199999999999996</v>
          </cell>
        </row>
        <row r="852">
          <cell r="A852" t="str">
            <v>002345</v>
          </cell>
          <cell r="B852" t="str">
            <v>潮宏基</v>
          </cell>
          <cell r="C852">
            <v>0</v>
          </cell>
          <cell r="D852">
            <v>12.54</v>
          </cell>
        </row>
        <row r="853">
          <cell r="A853" t="str">
            <v>002346</v>
          </cell>
          <cell r="B853" t="str">
            <v>柘中股份</v>
          </cell>
          <cell r="C853">
            <v>0.8</v>
          </cell>
          <cell r="D853">
            <v>17.649999999999999</v>
          </cell>
        </row>
        <row r="854">
          <cell r="A854" t="str">
            <v>002347</v>
          </cell>
          <cell r="B854" t="str">
            <v>泰尔股份</v>
          </cell>
          <cell r="C854">
            <v>2.21</v>
          </cell>
          <cell r="D854">
            <v>7.87</v>
          </cell>
        </row>
        <row r="855">
          <cell r="A855" t="str">
            <v>002348</v>
          </cell>
          <cell r="B855" t="str">
            <v>高乐股份</v>
          </cell>
          <cell r="C855">
            <v>-0.31</v>
          </cell>
          <cell r="D855">
            <v>6.36</v>
          </cell>
        </row>
        <row r="856">
          <cell r="A856" t="str">
            <v>002349</v>
          </cell>
          <cell r="B856" t="str">
            <v>精华制药</v>
          </cell>
          <cell r="C856">
            <v>1.49</v>
          </cell>
          <cell r="D856">
            <v>7.49</v>
          </cell>
        </row>
        <row r="857">
          <cell r="A857" t="str">
            <v>002350</v>
          </cell>
          <cell r="B857" t="str">
            <v>北京科锐</v>
          </cell>
          <cell r="C857">
            <v>2.9</v>
          </cell>
          <cell r="D857">
            <v>8.51</v>
          </cell>
        </row>
        <row r="858">
          <cell r="A858" t="str">
            <v>002351</v>
          </cell>
          <cell r="B858" t="str">
            <v>漫步者</v>
          </cell>
          <cell r="C858">
            <v>0.82</v>
          </cell>
          <cell r="D858">
            <v>12.27</v>
          </cell>
        </row>
        <row r="859">
          <cell r="A859" t="str">
            <v>002352</v>
          </cell>
          <cell r="B859" t="str">
            <v>顺丰控股</v>
          </cell>
          <cell r="C859">
            <v>-0.89</v>
          </cell>
          <cell r="D859">
            <v>37.85</v>
          </cell>
        </row>
        <row r="860">
          <cell r="A860" t="str">
            <v>002353</v>
          </cell>
          <cell r="B860" t="str">
            <v>杰瑞股份</v>
          </cell>
          <cell r="C860">
            <v>-2.69</v>
          </cell>
          <cell r="D860">
            <v>67.97</v>
          </cell>
        </row>
        <row r="861">
          <cell r="A861" t="str">
            <v>002354</v>
          </cell>
          <cell r="B861" t="str">
            <v>天娱数科</v>
          </cell>
          <cell r="C861">
            <v>1.64</v>
          </cell>
          <cell r="D861">
            <v>6.21</v>
          </cell>
        </row>
        <row r="862">
          <cell r="A862" t="str">
            <v>002355</v>
          </cell>
          <cell r="B862" t="str">
            <v>兴民智通</v>
          </cell>
          <cell r="C862">
            <v>2.88</v>
          </cell>
          <cell r="D862">
            <v>6.43</v>
          </cell>
        </row>
        <row r="863">
          <cell r="A863" t="str">
            <v>002356</v>
          </cell>
          <cell r="B863" t="str">
            <v>赫美集团</v>
          </cell>
          <cell r="C863">
            <v>0</v>
          </cell>
          <cell r="D863">
            <v>4.01</v>
          </cell>
        </row>
        <row r="864">
          <cell r="A864" t="str">
            <v>002357</v>
          </cell>
          <cell r="B864" t="str">
            <v>富临运业</v>
          </cell>
          <cell r="C864">
            <v>2.06</v>
          </cell>
          <cell r="D864">
            <v>10.41</v>
          </cell>
        </row>
        <row r="865">
          <cell r="A865" t="str">
            <v>002358</v>
          </cell>
          <cell r="B865" t="str">
            <v>森源电气</v>
          </cell>
          <cell r="C865">
            <v>3.64</v>
          </cell>
          <cell r="D865">
            <v>5.69</v>
          </cell>
        </row>
        <row r="866">
          <cell r="A866" t="str">
            <v>002360</v>
          </cell>
          <cell r="B866" t="str">
            <v>同德化工</v>
          </cell>
          <cell r="C866">
            <v>3.53</v>
          </cell>
          <cell r="D866">
            <v>4.99</v>
          </cell>
        </row>
        <row r="867">
          <cell r="A867" t="str">
            <v>002361</v>
          </cell>
          <cell r="B867" t="str">
            <v>神剑股份</v>
          </cell>
          <cell r="C867">
            <v>9.9600000000000009</v>
          </cell>
          <cell r="D867">
            <v>8.17</v>
          </cell>
        </row>
        <row r="868">
          <cell r="A868" t="str">
            <v>002362</v>
          </cell>
          <cell r="B868" t="str">
            <v>汉王科技</v>
          </cell>
          <cell r="C868">
            <v>0.77</v>
          </cell>
          <cell r="D868">
            <v>20.84</v>
          </cell>
        </row>
        <row r="869">
          <cell r="A869" t="str">
            <v>002363</v>
          </cell>
          <cell r="B869" t="str">
            <v>隆基机械</v>
          </cell>
          <cell r="C869">
            <v>4.18</v>
          </cell>
          <cell r="D869">
            <v>8.48</v>
          </cell>
        </row>
        <row r="870">
          <cell r="A870" t="str">
            <v>002364</v>
          </cell>
          <cell r="B870" t="str">
            <v>中恒电气</v>
          </cell>
          <cell r="C870">
            <v>0.34</v>
          </cell>
          <cell r="D870">
            <v>23.28</v>
          </cell>
        </row>
        <row r="871">
          <cell r="A871" t="str">
            <v>002365</v>
          </cell>
          <cell r="B871" t="str">
            <v>永安药业</v>
          </cell>
          <cell r="C871">
            <v>0.99</v>
          </cell>
          <cell r="D871">
            <v>15.23</v>
          </cell>
        </row>
        <row r="872">
          <cell r="A872" t="str">
            <v>002366</v>
          </cell>
          <cell r="B872" t="str">
            <v>融发核电</v>
          </cell>
          <cell r="C872">
            <v>4.49</v>
          </cell>
          <cell r="D872">
            <v>7.45</v>
          </cell>
        </row>
        <row r="873">
          <cell r="A873" t="str">
            <v>002367</v>
          </cell>
          <cell r="B873" t="str">
            <v>康力电梯</v>
          </cell>
          <cell r="C873">
            <v>1.0900000000000001</v>
          </cell>
          <cell r="D873">
            <v>7.41</v>
          </cell>
        </row>
        <row r="874">
          <cell r="A874" t="str">
            <v>002368</v>
          </cell>
          <cell r="B874" t="str">
            <v>太极股份</v>
          </cell>
          <cell r="C874">
            <v>0.34</v>
          </cell>
          <cell r="D874">
            <v>23.69</v>
          </cell>
        </row>
        <row r="875">
          <cell r="A875" t="str">
            <v>002369</v>
          </cell>
          <cell r="B875" t="str">
            <v>卓翼科技</v>
          </cell>
          <cell r="C875">
            <v>1.64</v>
          </cell>
          <cell r="D875">
            <v>8.66</v>
          </cell>
        </row>
        <row r="876">
          <cell r="A876" t="str">
            <v>002370</v>
          </cell>
          <cell r="B876" t="str">
            <v>亚太药业</v>
          </cell>
          <cell r="C876">
            <v>2.58</v>
          </cell>
          <cell r="D876">
            <v>7.17</v>
          </cell>
        </row>
        <row r="877">
          <cell r="A877" t="str">
            <v>002371</v>
          </cell>
          <cell r="B877" t="str">
            <v>北方华创</v>
          </cell>
          <cell r="C877">
            <v>1.19</v>
          </cell>
          <cell r="D877">
            <v>448.36</v>
          </cell>
        </row>
        <row r="878">
          <cell r="A878" t="str">
            <v>002372</v>
          </cell>
          <cell r="B878" t="str">
            <v>伟星新材</v>
          </cell>
          <cell r="C878">
            <v>0.19</v>
          </cell>
          <cell r="D878">
            <v>10.76</v>
          </cell>
        </row>
        <row r="879">
          <cell r="A879" t="str">
            <v>002373</v>
          </cell>
          <cell r="B879" t="str">
            <v>千方科技</v>
          </cell>
          <cell r="C879">
            <v>5.36</v>
          </cell>
          <cell r="D879">
            <v>11.2</v>
          </cell>
        </row>
        <row r="880">
          <cell r="A880" t="str">
            <v>002374</v>
          </cell>
          <cell r="B880" t="str">
            <v>中锐股份</v>
          </cell>
          <cell r="C880">
            <v>3.1</v>
          </cell>
          <cell r="D880">
            <v>3.66</v>
          </cell>
        </row>
        <row r="881">
          <cell r="A881" t="str">
            <v>002375</v>
          </cell>
          <cell r="B881" t="str">
            <v>亚厦股份</v>
          </cell>
          <cell r="C881">
            <v>1.6</v>
          </cell>
          <cell r="D881">
            <v>3.81</v>
          </cell>
        </row>
        <row r="882">
          <cell r="A882" t="str">
            <v>002376</v>
          </cell>
          <cell r="B882" t="str">
            <v>新北洋</v>
          </cell>
          <cell r="C882">
            <v>2.0099999999999998</v>
          </cell>
          <cell r="D882">
            <v>7.6</v>
          </cell>
        </row>
        <row r="883">
          <cell r="A883" t="str">
            <v>002377</v>
          </cell>
          <cell r="B883" t="str">
            <v>国创高新</v>
          </cell>
          <cell r="C883">
            <v>2.1</v>
          </cell>
          <cell r="D883">
            <v>2.92</v>
          </cell>
        </row>
        <row r="884">
          <cell r="A884" t="str">
            <v>002378</v>
          </cell>
          <cell r="B884" t="str">
            <v>章源钨业</v>
          </cell>
          <cell r="C884">
            <v>0.43</v>
          </cell>
          <cell r="D884">
            <v>14.03</v>
          </cell>
        </row>
        <row r="885">
          <cell r="A885" t="str">
            <v>002379</v>
          </cell>
          <cell r="B885" t="str">
            <v>宏创控股</v>
          </cell>
          <cell r="C885">
            <v>3.23</v>
          </cell>
          <cell r="D885">
            <v>23</v>
          </cell>
        </row>
        <row r="886">
          <cell r="A886" t="str">
            <v>002380</v>
          </cell>
          <cell r="B886" t="str">
            <v>科远智慧</v>
          </cell>
          <cell r="C886">
            <v>0.6</v>
          </cell>
          <cell r="D886">
            <v>26.63</v>
          </cell>
        </row>
        <row r="887">
          <cell r="A887" t="str">
            <v>002381</v>
          </cell>
          <cell r="B887" t="str">
            <v>双箭股份</v>
          </cell>
          <cell r="C887">
            <v>1.99</v>
          </cell>
          <cell r="D887">
            <v>6.66</v>
          </cell>
        </row>
        <row r="888">
          <cell r="A888" t="str">
            <v>002382</v>
          </cell>
          <cell r="B888" t="str">
            <v>蓝帆医疗</v>
          </cell>
          <cell r="C888">
            <v>2.9</v>
          </cell>
          <cell r="D888">
            <v>5.68</v>
          </cell>
        </row>
        <row r="889">
          <cell r="A889" t="str">
            <v>002383</v>
          </cell>
          <cell r="B889" t="str">
            <v>合众思壮</v>
          </cell>
          <cell r="C889">
            <v>0.28999999999999998</v>
          </cell>
          <cell r="D889">
            <v>10.52</v>
          </cell>
        </row>
        <row r="890">
          <cell r="A890" t="str">
            <v>002384</v>
          </cell>
          <cell r="B890" t="str">
            <v>东山精密</v>
          </cell>
          <cell r="C890">
            <v>-0.96</v>
          </cell>
          <cell r="D890">
            <v>75.62</v>
          </cell>
        </row>
        <row r="891">
          <cell r="A891" t="str">
            <v>002385</v>
          </cell>
          <cell r="B891" t="str">
            <v>大北农</v>
          </cell>
          <cell r="C891">
            <v>0.75</v>
          </cell>
          <cell r="D891">
            <v>4.01</v>
          </cell>
        </row>
        <row r="892">
          <cell r="A892" t="str">
            <v>002386</v>
          </cell>
          <cell r="B892" t="str">
            <v>天原股份</v>
          </cell>
          <cell r="C892">
            <v>3.8</v>
          </cell>
          <cell r="D892">
            <v>5.46</v>
          </cell>
        </row>
        <row r="893">
          <cell r="A893" t="str">
            <v>002387</v>
          </cell>
          <cell r="B893" t="str">
            <v>维信诺</v>
          </cell>
          <cell r="C893">
            <v>2.6</v>
          </cell>
          <cell r="D893">
            <v>8.68</v>
          </cell>
        </row>
        <row r="894">
          <cell r="A894" t="str">
            <v>002388</v>
          </cell>
          <cell r="B894" t="str">
            <v>ST新亚</v>
          </cell>
          <cell r="C894">
            <v>3.89</v>
          </cell>
          <cell r="D894">
            <v>5.87</v>
          </cell>
        </row>
        <row r="895">
          <cell r="A895" t="str">
            <v>002389</v>
          </cell>
          <cell r="B895" t="str">
            <v>航天彩虹</v>
          </cell>
          <cell r="C895">
            <v>1.28</v>
          </cell>
          <cell r="D895">
            <v>23.74</v>
          </cell>
        </row>
        <row r="896">
          <cell r="A896" t="str">
            <v>002390</v>
          </cell>
          <cell r="B896" t="str">
            <v>信邦制药</v>
          </cell>
          <cell r="C896">
            <v>2.7</v>
          </cell>
          <cell r="D896">
            <v>3.42</v>
          </cell>
        </row>
        <row r="897">
          <cell r="A897" t="str">
            <v>002391</v>
          </cell>
          <cell r="B897" t="str">
            <v>长青股份</v>
          </cell>
          <cell r="C897">
            <v>2.0699999999999998</v>
          </cell>
          <cell r="D897">
            <v>5.92</v>
          </cell>
        </row>
        <row r="898">
          <cell r="A898" t="str">
            <v>002392</v>
          </cell>
          <cell r="B898" t="str">
            <v>北京利尔</v>
          </cell>
          <cell r="C898">
            <v>2.72</v>
          </cell>
          <cell r="D898">
            <v>7.54</v>
          </cell>
        </row>
        <row r="899">
          <cell r="A899" t="str">
            <v>002393</v>
          </cell>
          <cell r="B899" t="str">
            <v>力生制药</v>
          </cell>
          <cell r="C899">
            <v>1.27</v>
          </cell>
          <cell r="D899">
            <v>20.71</v>
          </cell>
        </row>
        <row r="900">
          <cell r="A900" t="str">
            <v>002394</v>
          </cell>
          <cell r="B900" t="str">
            <v>联发股份</v>
          </cell>
          <cell r="C900">
            <v>1.92</v>
          </cell>
          <cell r="D900">
            <v>13.77</v>
          </cell>
        </row>
        <row r="901">
          <cell r="A901" t="str">
            <v>002395</v>
          </cell>
          <cell r="B901" t="str">
            <v>双象股份</v>
          </cell>
          <cell r="C901">
            <v>1.61</v>
          </cell>
          <cell r="D901">
            <v>16.45</v>
          </cell>
        </row>
        <row r="902">
          <cell r="A902" t="str">
            <v>002396</v>
          </cell>
          <cell r="B902" t="str">
            <v>星网锐捷</v>
          </cell>
          <cell r="C902">
            <v>-0.64</v>
          </cell>
          <cell r="D902">
            <v>28.13</v>
          </cell>
        </row>
        <row r="903">
          <cell r="A903" t="str">
            <v>002397</v>
          </cell>
          <cell r="B903" t="str">
            <v>梦洁股份</v>
          </cell>
          <cell r="C903">
            <v>0.96</v>
          </cell>
          <cell r="D903">
            <v>4.1900000000000004</v>
          </cell>
        </row>
        <row r="904">
          <cell r="A904" t="str">
            <v>002398</v>
          </cell>
          <cell r="B904" t="str">
            <v>垒知集团</v>
          </cell>
          <cell r="C904">
            <v>4.1500000000000004</v>
          </cell>
          <cell r="D904">
            <v>5.77</v>
          </cell>
        </row>
        <row r="905">
          <cell r="A905" t="str">
            <v>002399</v>
          </cell>
          <cell r="B905" t="str">
            <v>海普瑞</v>
          </cell>
          <cell r="C905">
            <v>1.03</v>
          </cell>
          <cell r="D905">
            <v>11.82</v>
          </cell>
        </row>
        <row r="906">
          <cell r="A906" t="str">
            <v>002400</v>
          </cell>
          <cell r="B906" t="str">
            <v>省广集团</v>
          </cell>
          <cell r="C906">
            <v>1.73</v>
          </cell>
          <cell r="D906">
            <v>8.25</v>
          </cell>
        </row>
        <row r="907">
          <cell r="A907" t="str">
            <v>002401</v>
          </cell>
          <cell r="B907" t="str">
            <v>中远海科</v>
          </cell>
          <cell r="C907">
            <v>1.1100000000000001</v>
          </cell>
          <cell r="D907">
            <v>15.51</v>
          </cell>
        </row>
        <row r="908">
          <cell r="A908" t="str">
            <v>002402</v>
          </cell>
          <cell r="B908" t="str">
            <v>和而泰</v>
          </cell>
          <cell r="C908">
            <v>0.26</v>
          </cell>
          <cell r="D908">
            <v>38.950000000000003</v>
          </cell>
        </row>
        <row r="909">
          <cell r="A909" t="str">
            <v>002403</v>
          </cell>
          <cell r="B909" t="str">
            <v>爱仕达</v>
          </cell>
          <cell r="C909">
            <v>1.23</v>
          </cell>
          <cell r="D909">
            <v>12.34</v>
          </cell>
        </row>
        <row r="910">
          <cell r="A910" t="str">
            <v>002404</v>
          </cell>
          <cell r="B910" t="str">
            <v>嘉欣丝绸</v>
          </cell>
          <cell r="C910">
            <v>1.82</v>
          </cell>
          <cell r="D910">
            <v>7.26</v>
          </cell>
        </row>
        <row r="911">
          <cell r="A911" t="str">
            <v>002405</v>
          </cell>
          <cell r="B911" t="str">
            <v>四维图新</v>
          </cell>
          <cell r="C911">
            <v>1.6</v>
          </cell>
          <cell r="D911">
            <v>8.91</v>
          </cell>
        </row>
        <row r="912">
          <cell r="A912" t="str">
            <v>002406</v>
          </cell>
          <cell r="B912" t="str">
            <v>远东传动</v>
          </cell>
          <cell r="C912">
            <v>2.19</v>
          </cell>
          <cell r="D912">
            <v>7.48</v>
          </cell>
        </row>
        <row r="913">
          <cell r="A913" t="str">
            <v>002407</v>
          </cell>
          <cell r="B913" t="str">
            <v>多氟多</v>
          </cell>
          <cell r="C913">
            <v>1.58</v>
          </cell>
          <cell r="D913">
            <v>29.01</v>
          </cell>
        </row>
        <row r="914">
          <cell r="A914" t="str">
            <v>002408</v>
          </cell>
          <cell r="B914" t="str">
            <v>齐翔腾达</v>
          </cell>
          <cell r="C914">
            <v>1.71</v>
          </cell>
          <cell r="D914">
            <v>4.76</v>
          </cell>
        </row>
        <row r="915">
          <cell r="A915" t="str">
            <v>002409</v>
          </cell>
          <cell r="B915" t="str">
            <v>雅克科技</v>
          </cell>
          <cell r="C915">
            <v>-1.96</v>
          </cell>
          <cell r="D915">
            <v>69.95</v>
          </cell>
        </row>
        <row r="916">
          <cell r="A916" t="str">
            <v>002410</v>
          </cell>
          <cell r="B916" t="str">
            <v>广联达</v>
          </cell>
          <cell r="C916">
            <v>1.06</v>
          </cell>
          <cell r="D916">
            <v>12.37</v>
          </cell>
        </row>
        <row r="917">
          <cell r="A917" t="str">
            <v>002412</v>
          </cell>
          <cell r="B917" t="str">
            <v>汉森制药</v>
          </cell>
          <cell r="C917">
            <v>2.71</v>
          </cell>
          <cell r="D917">
            <v>6.83</v>
          </cell>
        </row>
        <row r="918">
          <cell r="A918" t="str">
            <v>002413</v>
          </cell>
          <cell r="B918" t="str">
            <v>雷科防务</v>
          </cell>
          <cell r="C918">
            <v>0.98</v>
          </cell>
          <cell r="D918">
            <v>9.26</v>
          </cell>
        </row>
        <row r="919">
          <cell r="A919" t="str">
            <v>002414</v>
          </cell>
          <cell r="B919" t="str">
            <v>高德红外</v>
          </cell>
          <cell r="C919">
            <v>1.7</v>
          </cell>
          <cell r="D919">
            <v>13.15</v>
          </cell>
        </row>
        <row r="920">
          <cell r="A920" t="str">
            <v>002415</v>
          </cell>
          <cell r="B920" t="str">
            <v>海康威视</v>
          </cell>
          <cell r="C920">
            <v>0.59</v>
          </cell>
          <cell r="D920">
            <v>29.19</v>
          </cell>
        </row>
        <row r="921">
          <cell r="A921" t="str">
            <v>002416</v>
          </cell>
          <cell r="B921" t="str">
            <v>爱施德</v>
          </cell>
          <cell r="C921">
            <v>1.17</v>
          </cell>
          <cell r="D921">
            <v>12.1</v>
          </cell>
        </row>
        <row r="922">
          <cell r="A922" t="str">
            <v>002418</v>
          </cell>
          <cell r="B922" t="str">
            <v>康盛股份</v>
          </cell>
          <cell r="C922">
            <v>1.76</v>
          </cell>
          <cell r="D922">
            <v>4.62</v>
          </cell>
        </row>
        <row r="923">
          <cell r="A923" t="str">
            <v>002419</v>
          </cell>
          <cell r="B923" t="str">
            <v>天虹股份</v>
          </cell>
          <cell r="C923">
            <v>1.35</v>
          </cell>
          <cell r="D923">
            <v>6</v>
          </cell>
        </row>
        <row r="924">
          <cell r="A924" t="str">
            <v>002420</v>
          </cell>
          <cell r="B924" t="str">
            <v>毅昌科技</v>
          </cell>
          <cell r="C924">
            <v>8.2799999999999994</v>
          </cell>
          <cell r="D924">
            <v>7.98</v>
          </cell>
        </row>
        <row r="925">
          <cell r="A925" t="str">
            <v>002421</v>
          </cell>
          <cell r="B925" t="str">
            <v>达实智能</v>
          </cell>
          <cell r="C925">
            <v>1.0900000000000001</v>
          </cell>
          <cell r="D925">
            <v>2.78</v>
          </cell>
        </row>
        <row r="926">
          <cell r="A926" t="str">
            <v>002422</v>
          </cell>
          <cell r="B926" t="str">
            <v>科伦药业</v>
          </cell>
          <cell r="C926">
            <v>2.16</v>
          </cell>
          <cell r="D926">
            <v>31.69</v>
          </cell>
        </row>
        <row r="927">
          <cell r="A927" t="str">
            <v>002423</v>
          </cell>
          <cell r="B927" t="str">
            <v>中粮资本</v>
          </cell>
          <cell r="C927">
            <v>1.1399999999999999</v>
          </cell>
          <cell r="D927">
            <v>11.57</v>
          </cell>
        </row>
        <row r="928">
          <cell r="A928" t="str">
            <v>002424</v>
          </cell>
          <cell r="B928" t="str">
            <v>贵州百灵</v>
          </cell>
          <cell r="C928">
            <v>1.81</v>
          </cell>
          <cell r="D928">
            <v>5.63</v>
          </cell>
        </row>
        <row r="929">
          <cell r="A929" t="str">
            <v>002425</v>
          </cell>
          <cell r="B929" t="str">
            <v>凯撒文化</v>
          </cell>
          <cell r="C929">
            <v>0.8</v>
          </cell>
          <cell r="D929">
            <v>3.77</v>
          </cell>
        </row>
        <row r="930">
          <cell r="A930" t="str">
            <v>002426</v>
          </cell>
          <cell r="B930" t="str">
            <v>胜利精密</v>
          </cell>
          <cell r="C930">
            <v>1.53</v>
          </cell>
          <cell r="D930">
            <v>3.31</v>
          </cell>
        </row>
        <row r="931">
          <cell r="A931" t="str">
            <v>002427</v>
          </cell>
          <cell r="B931" t="str">
            <v>尤夫股份</v>
          </cell>
          <cell r="C931">
            <v>0.97</v>
          </cell>
          <cell r="D931">
            <v>6.25</v>
          </cell>
        </row>
        <row r="932">
          <cell r="A932" t="str">
            <v>002428</v>
          </cell>
          <cell r="B932" t="str">
            <v>云南锗业</v>
          </cell>
          <cell r="C932">
            <v>-0.44</v>
          </cell>
          <cell r="D932">
            <v>27.11</v>
          </cell>
        </row>
        <row r="933">
          <cell r="A933" t="str">
            <v>002429</v>
          </cell>
          <cell r="B933" t="str">
            <v>兆驰股份</v>
          </cell>
          <cell r="C933">
            <v>0</v>
          </cell>
          <cell r="D933">
            <v>6.71</v>
          </cell>
        </row>
        <row r="934">
          <cell r="A934" t="str">
            <v>002430</v>
          </cell>
          <cell r="B934" t="str">
            <v>杭氧股份</v>
          </cell>
          <cell r="C934">
            <v>5.41</v>
          </cell>
          <cell r="D934">
            <v>30.19</v>
          </cell>
        </row>
        <row r="935">
          <cell r="A935" t="str">
            <v>002431</v>
          </cell>
          <cell r="B935" t="str">
            <v>棕榈股份</v>
          </cell>
          <cell r="C935">
            <v>4.26</v>
          </cell>
          <cell r="D935">
            <v>2.4500000000000002</v>
          </cell>
        </row>
        <row r="936">
          <cell r="A936" t="str">
            <v>002432</v>
          </cell>
          <cell r="B936" t="str">
            <v>九安医疗</v>
          </cell>
          <cell r="C936">
            <v>-0.76</v>
          </cell>
          <cell r="D936">
            <v>41.68</v>
          </cell>
        </row>
        <row r="937">
          <cell r="A937" t="str">
            <v>002434</v>
          </cell>
          <cell r="B937" t="str">
            <v>万里扬</v>
          </cell>
          <cell r="C937">
            <v>2.48</v>
          </cell>
          <cell r="D937">
            <v>9.08</v>
          </cell>
        </row>
        <row r="938">
          <cell r="A938" t="str">
            <v>002436</v>
          </cell>
          <cell r="B938" t="str">
            <v>兴森科技</v>
          </cell>
          <cell r="C938">
            <v>-0.52</v>
          </cell>
          <cell r="D938">
            <v>19.2</v>
          </cell>
        </row>
        <row r="939">
          <cell r="A939" t="str">
            <v>002437</v>
          </cell>
          <cell r="B939" t="str">
            <v>誉衡药业</v>
          </cell>
          <cell r="C939">
            <v>3.25</v>
          </cell>
          <cell r="D939">
            <v>3.18</v>
          </cell>
        </row>
        <row r="940">
          <cell r="A940" t="str">
            <v>002438</v>
          </cell>
          <cell r="B940" t="str">
            <v>江苏神通</v>
          </cell>
          <cell r="C940">
            <v>3.51</v>
          </cell>
          <cell r="D940">
            <v>15.35</v>
          </cell>
        </row>
        <row r="941">
          <cell r="A941" t="str">
            <v>002439</v>
          </cell>
          <cell r="B941" t="str">
            <v>启明星辰</v>
          </cell>
          <cell r="C941">
            <v>1.02</v>
          </cell>
          <cell r="D941">
            <v>13.84</v>
          </cell>
        </row>
        <row r="942">
          <cell r="A942" t="str">
            <v>002440</v>
          </cell>
          <cell r="B942" t="str">
            <v>闰土股份</v>
          </cell>
          <cell r="C942">
            <v>0</v>
          </cell>
          <cell r="D942">
            <v>7.54</v>
          </cell>
        </row>
        <row r="943">
          <cell r="A943" t="str">
            <v>002441</v>
          </cell>
          <cell r="B943" t="str">
            <v>众业达</v>
          </cell>
          <cell r="C943">
            <v>2.2400000000000002</v>
          </cell>
          <cell r="D943">
            <v>9.1199999999999992</v>
          </cell>
        </row>
        <row r="944">
          <cell r="A944" t="str">
            <v>002442</v>
          </cell>
          <cell r="B944" t="str">
            <v>龙星科技</v>
          </cell>
          <cell r="C944">
            <v>1.78</v>
          </cell>
          <cell r="D944">
            <v>6.29</v>
          </cell>
        </row>
        <row r="945">
          <cell r="A945" t="str">
            <v>002443</v>
          </cell>
          <cell r="B945" t="str">
            <v>金洲管道</v>
          </cell>
          <cell r="C945">
            <v>4.38</v>
          </cell>
          <cell r="D945">
            <v>8.35</v>
          </cell>
        </row>
        <row r="946">
          <cell r="A946" t="str">
            <v>002444</v>
          </cell>
          <cell r="B946" t="str">
            <v>巨星科技</v>
          </cell>
          <cell r="C946">
            <v>1.3</v>
          </cell>
          <cell r="D946">
            <v>36.520000000000003</v>
          </cell>
        </row>
        <row r="947">
          <cell r="A947" t="str">
            <v>002445</v>
          </cell>
          <cell r="B947" t="str">
            <v>中南文化</v>
          </cell>
          <cell r="C947">
            <v>2.76</v>
          </cell>
          <cell r="D947">
            <v>2.61</v>
          </cell>
        </row>
        <row r="948">
          <cell r="A948" t="str">
            <v>002446</v>
          </cell>
          <cell r="B948" t="str">
            <v>盛路通信</v>
          </cell>
          <cell r="C948">
            <v>5.57</v>
          </cell>
          <cell r="D948">
            <v>9.85</v>
          </cell>
        </row>
        <row r="949">
          <cell r="A949" t="str">
            <v>002448</v>
          </cell>
          <cell r="B949" t="str">
            <v>中原内配</v>
          </cell>
          <cell r="C949">
            <v>3.61</v>
          </cell>
          <cell r="D949">
            <v>12.62</v>
          </cell>
        </row>
        <row r="950">
          <cell r="A950" t="str">
            <v>002449</v>
          </cell>
          <cell r="B950" t="str">
            <v>国星光电</v>
          </cell>
          <cell r="C950">
            <v>1.08</v>
          </cell>
          <cell r="D950">
            <v>8.39</v>
          </cell>
        </row>
        <row r="951">
          <cell r="A951" t="str">
            <v>002451</v>
          </cell>
          <cell r="B951" t="str">
            <v>摩恩电气</v>
          </cell>
          <cell r="C951">
            <v>1.32</v>
          </cell>
          <cell r="D951">
            <v>9.9499999999999993</v>
          </cell>
        </row>
        <row r="952">
          <cell r="A952" t="str">
            <v>002452</v>
          </cell>
          <cell r="B952" t="str">
            <v>长高电新</v>
          </cell>
          <cell r="C952">
            <v>1.88</v>
          </cell>
          <cell r="D952">
            <v>8.11</v>
          </cell>
        </row>
        <row r="953">
          <cell r="A953" t="str">
            <v>002453</v>
          </cell>
          <cell r="B953" t="str">
            <v>华软科技</v>
          </cell>
          <cell r="C953">
            <v>0.65</v>
          </cell>
          <cell r="D953">
            <v>6.22</v>
          </cell>
        </row>
        <row r="954">
          <cell r="A954" t="str">
            <v>002454</v>
          </cell>
          <cell r="B954" t="str">
            <v>松芝股份</v>
          </cell>
          <cell r="C954">
            <v>2.61</v>
          </cell>
          <cell r="D954">
            <v>8.66</v>
          </cell>
        </row>
        <row r="955">
          <cell r="A955" t="str">
            <v>002455</v>
          </cell>
          <cell r="B955" t="str">
            <v>百川股份</v>
          </cell>
          <cell r="C955">
            <v>1.65</v>
          </cell>
          <cell r="D955">
            <v>6.76</v>
          </cell>
        </row>
        <row r="956">
          <cell r="A956" t="str">
            <v>002456</v>
          </cell>
          <cell r="B956" t="str">
            <v>欧菲光</v>
          </cell>
          <cell r="C956">
            <v>1.73</v>
          </cell>
          <cell r="D956">
            <v>10.59</v>
          </cell>
        </row>
        <row r="957">
          <cell r="A957" t="str">
            <v>002457</v>
          </cell>
          <cell r="B957" t="str">
            <v>青龙管业</v>
          </cell>
          <cell r="C957">
            <v>1.33</v>
          </cell>
          <cell r="D957">
            <v>10.68</v>
          </cell>
        </row>
        <row r="958">
          <cell r="A958" t="str">
            <v>002458</v>
          </cell>
          <cell r="B958" t="str">
            <v>益生股份</v>
          </cell>
          <cell r="C958">
            <v>2.5099999999999998</v>
          </cell>
          <cell r="D958">
            <v>8.58</v>
          </cell>
        </row>
        <row r="959">
          <cell r="A959" t="str">
            <v>002459</v>
          </cell>
          <cell r="B959" t="str">
            <v>晶澳科技</v>
          </cell>
          <cell r="C959">
            <v>1</v>
          </cell>
          <cell r="D959">
            <v>11.14</v>
          </cell>
        </row>
        <row r="960">
          <cell r="A960" t="str">
            <v>002460</v>
          </cell>
          <cell r="B960" t="str">
            <v>赣锋锂业</v>
          </cell>
          <cell r="C960">
            <v>2.7</v>
          </cell>
          <cell r="D960">
            <v>64.180000000000007</v>
          </cell>
        </row>
        <row r="961">
          <cell r="A961" t="str">
            <v>002461</v>
          </cell>
          <cell r="B961" t="str">
            <v>珠江啤酒</v>
          </cell>
          <cell r="C961">
            <v>1.1399999999999999</v>
          </cell>
          <cell r="D961">
            <v>9.7200000000000006</v>
          </cell>
        </row>
        <row r="962">
          <cell r="A962" t="str">
            <v>002462</v>
          </cell>
          <cell r="B962" t="str">
            <v>嘉事堂</v>
          </cell>
          <cell r="C962">
            <v>-2.63</v>
          </cell>
          <cell r="D962">
            <v>15.95</v>
          </cell>
        </row>
        <row r="963">
          <cell r="A963" t="str">
            <v>002463</v>
          </cell>
          <cell r="B963" t="str">
            <v>沪电股份</v>
          </cell>
          <cell r="C963">
            <v>-0.87</v>
          </cell>
          <cell r="D963">
            <v>67.52</v>
          </cell>
        </row>
        <row r="964">
          <cell r="A964" t="str">
            <v>002465</v>
          </cell>
          <cell r="B964" t="str">
            <v>海格通信</v>
          </cell>
          <cell r="C964">
            <v>-0.23</v>
          </cell>
          <cell r="D964">
            <v>13.13</v>
          </cell>
        </row>
        <row r="965">
          <cell r="A965" t="str">
            <v>002466</v>
          </cell>
          <cell r="B965" t="str">
            <v>天齐锂业</v>
          </cell>
          <cell r="C965">
            <v>1.54</v>
          </cell>
          <cell r="D965">
            <v>52.9</v>
          </cell>
        </row>
        <row r="966">
          <cell r="A966" t="str">
            <v>002467</v>
          </cell>
          <cell r="B966" t="str">
            <v>二六三</v>
          </cell>
          <cell r="C966">
            <v>1.37</v>
          </cell>
          <cell r="D966">
            <v>5.9</v>
          </cell>
        </row>
        <row r="967">
          <cell r="A967" t="str">
            <v>002468</v>
          </cell>
          <cell r="B967" t="str">
            <v>申通快递</v>
          </cell>
          <cell r="C967">
            <v>0.14000000000000001</v>
          </cell>
          <cell r="D967">
            <v>14.58</v>
          </cell>
        </row>
        <row r="968">
          <cell r="A968" t="str">
            <v>002469</v>
          </cell>
          <cell r="B968" t="str">
            <v>三维化学</v>
          </cell>
          <cell r="C968">
            <v>1.94</v>
          </cell>
          <cell r="D968">
            <v>8.39</v>
          </cell>
        </row>
        <row r="969">
          <cell r="A969" t="str">
            <v>002470</v>
          </cell>
          <cell r="B969" t="str">
            <v>金正大</v>
          </cell>
          <cell r="C969">
            <v>2.29</v>
          </cell>
          <cell r="D969">
            <v>1.79</v>
          </cell>
        </row>
        <row r="970">
          <cell r="A970" t="str">
            <v>002471</v>
          </cell>
          <cell r="B970" t="str">
            <v>中超控股</v>
          </cell>
          <cell r="C970">
            <v>1.06</v>
          </cell>
          <cell r="D970">
            <v>5.72</v>
          </cell>
        </row>
        <row r="971">
          <cell r="A971" t="str">
            <v>002472</v>
          </cell>
          <cell r="B971" t="str">
            <v>双环传动</v>
          </cell>
          <cell r="C971">
            <v>4.07</v>
          </cell>
          <cell r="D971">
            <v>41.44</v>
          </cell>
        </row>
        <row r="972">
          <cell r="A972" t="str">
            <v>002474</v>
          </cell>
          <cell r="B972" t="str">
            <v>榕基软件</v>
          </cell>
          <cell r="C972">
            <v>0.95</v>
          </cell>
          <cell r="D972">
            <v>9.61</v>
          </cell>
        </row>
        <row r="973">
          <cell r="A973" t="str">
            <v>002475</v>
          </cell>
          <cell r="B973" t="str">
            <v>立讯精密</v>
          </cell>
          <cell r="C973">
            <v>-0.35</v>
          </cell>
          <cell r="D973">
            <v>56.78</v>
          </cell>
        </row>
        <row r="974">
          <cell r="A974" t="str">
            <v>002476</v>
          </cell>
          <cell r="B974" t="str">
            <v>宝莫股份</v>
          </cell>
          <cell r="C974">
            <v>1</v>
          </cell>
          <cell r="D974">
            <v>6.06</v>
          </cell>
        </row>
        <row r="975">
          <cell r="A975" t="str">
            <v>002478</v>
          </cell>
          <cell r="B975" t="str">
            <v>常宝股份</v>
          </cell>
          <cell r="C975">
            <v>1.9</v>
          </cell>
          <cell r="D975">
            <v>8.0500000000000007</v>
          </cell>
        </row>
        <row r="976">
          <cell r="A976" t="str">
            <v>002479</v>
          </cell>
          <cell r="B976" t="str">
            <v>富春环保</v>
          </cell>
          <cell r="C976">
            <v>1.24</v>
          </cell>
          <cell r="D976">
            <v>4.88</v>
          </cell>
        </row>
        <row r="977">
          <cell r="A977" t="str">
            <v>002480</v>
          </cell>
          <cell r="B977" t="str">
            <v>新筑股份</v>
          </cell>
          <cell r="C977">
            <v>4.55</v>
          </cell>
          <cell r="D977">
            <v>6.2</v>
          </cell>
        </row>
        <row r="978">
          <cell r="A978" t="str">
            <v>002481</v>
          </cell>
          <cell r="B978" t="str">
            <v>双塔食品</v>
          </cell>
          <cell r="C978">
            <v>2.06</v>
          </cell>
          <cell r="D978">
            <v>5.45</v>
          </cell>
        </row>
        <row r="979">
          <cell r="A979" t="str">
            <v>002482</v>
          </cell>
          <cell r="B979" t="str">
            <v>广田集团</v>
          </cell>
          <cell r="C979">
            <v>2.37</v>
          </cell>
          <cell r="D979">
            <v>1.73</v>
          </cell>
        </row>
        <row r="980">
          <cell r="A980" t="str">
            <v>002483</v>
          </cell>
          <cell r="B980" t="str">
            <v>润邦股份</v>
          </cell>
          <cell r="C980">
            <v>1.87</v>
          </cell>
          <cell r="D980">
            <v>7.08</v>
          </cell>
        </row>
        <row r="981">
          <cell r="A981" t="str">
            <v>002484</v>
          </cell>
          <cell r="B981" t="str">
            <v>江海股份</v>
          </cell>
          <cell r="C981">
            <v>1.66</v>
          </cell>
          <cell r="D981">
            <v>26.88</v>
          </cell>
        </row>
        <row r="982">
          <cell r="A982" t="str">
            <v>002485</v>
          </cell>
          <cell r="B982" t="str">
            <v>ST雪发</v>
          </cell>
          <cell r="C982">
            <v>0.26</v>
          </cell>
          <cell r="D982">
            <v>3.84</v>
          </cell>
        </row>
        <row r="983">
          <cell r="A983" t="str">
            <v>002486</v>
          </cell>
          <cell r="B983" t="str">
            <v>嘉麟杰</v>
          </cell>
          <cell r="C983">
            <v>4.04</v>
          </cell>
          <cell r="D983">
            <v>3.09</v>
          </cell>
        </row>
        <row r="984">
          <cell r="A984" t="str">
            <v>002487</v>
          </cell>
          <cell r="B984" t="str">
            <v>大金重工</v>
          </cell>
          <cell r="C984">
            <v>-0.49</v>
          </cell>
          <cell r="D984">
            <v>54.37</v>
          </cell>
        </row>
        <row r="985">
          <cell r="A985" t="str">
            <v>002488</v>
          </cell>
          <cell r="B985" t="str">
            <v>金固股份</v>
          </cell>
          <cell r="C985">
            <v>6.18</v>
          </cell>
          <cell r="D985">
            <v>8.25</v>
          </cell>
        </row>
        <row r="986">
          <cell r="A986" t="str">
            <v>002489</v>
          </cell>
          <cell r="B986" t="str">
            <v>浙江永强</v>
          </cell>
          <cell r="C986">
            <v>5.51</v>
          </cell>
          <cell r="D986">
            <v>4.0199999999999996</v>
          </cell>
        </row>
        <row r="987">
          <cell r="A987" t="str">
            <v>002490</v>
          </cell>
          <cell r="B987" t="str">
            <v>山东墨龙</v>
          </cell>
          <cell r="C987">
            <v>1.1100000000000001</v>
          </cell>
          <cell r="D987">
            <v>6.37</v>
          </cell>
        </row>
        <row r="988">
          <cell r="A988" t="str">
            <v>002491</v>
          </cell>
          <cell r="B988" t="str">
            <v>通鼎互联</v>
          </cell>
          <cell r="C988">
            <v>9.98</v>
          </cell>
          <cell r="D988">
            <v>7.16</v>
          </cell>
        </row>
        <row r="989">
          <cell r="A989" t="str">
            <v>002492</v>
          </cell>
          <cell r="B989" t="str">
            <v>恒基达鑫</v>
          </cell>
          <cell r="C989">
            <v>-4.43</v>
          </cell>
          <cell r="D989">
            <v>7.55</v>
          </cell>
        </row>
        <row r="990">
          <cell r="A990" t="str">
            <v>002493</v>
          </cell>
          <cell r="B990" t="str">
            <v>荣盛石化</v>
          </cell>
          <cell r="C990">
            <v>1.66</v>
          </cell>
          <cell r="D990">
            <v>9.82</v>
          </cell>
        </row>
        <row r="991">
          <cell r="A991" t="str">
            <v>002494</v>
          </cell>
          <cell r="B991" t="str">
            <v>华斯股份</v>
          </cell>
          <cell r="C991">
            <v>3.89</v>
          </cell>
          <cell r="D991">
            <v>5.34</v>
          </cell>
        </row>
        <row r="992">
          <cell r="A992" t="str">
            <v>002495</v>
          </cell>
          <cell r="B992" t="str">
            <v>佳隆股份</v>
          </cell>
          <cell r="C992">
            <v>4.8</v>
          </cell>
          <cell r="D992">
            <v>2.84</v>
          </cell>
        </row>
        <row r="993">
          <cell r="A993" t="str">
            <v>002496</v>
          </cell>
          <cell r="B993" t="str">
            <v>*ST辉丰</v>
          </cell>
          <cell r="C993">
            <v>1.21</v>
          </cell>
          <cell r="D993">
            <v>1.67</v>
          </cell>
        </row>
        <row r="994">
          <cell r="A994" t="str">
            <v>002497</v>
          </cell>
          <cell r="B994" t="str">
            <v>雅化集团</v>
          </cell>
          <cell r="C994">
            <v>1.76</v>
          </cell>
          <cell r="D994">
            <v>22.59</v>
          </cell>
        </row>
        <row r="995">
          <cell r="A995" t="str">
            <v>002498</v>
          </cell>
          <cell r="B995" t="str">
            <v>汉缆股份</v>
          </cell>
          <cell r="C995">
            <v>1.57</v>
          </cell>
          <cell r="D995">
            <v>3.88</v>
          </cell>
        </row>
        <row r="996">
          <cell r="A996" t="str">
            <v>002500</v>
          </cell>
          <cell r="B996" t="str">
            <v>山西证券</v>
          </cell>
          <cell r="C996">
            <v>0.66</v>
          </cell>
          <cell r="D996">
            <v>6.08</v>
          </cell>
        </row>
        <row r="997">
          <cell r="A997" t="str">
            <v>002501</v>
          </cell>
          <cell r="B997" t="str">
            <v>利源股份</v>
          </cell>
          <cell r="C997">
            <v>10.14</v>
          </cell>
          <cell r="D997">
            <v>2.39</v>
          </cell>
        </row>
        <row r="998">
          <cell r="A998" t="str">
            <v>002506</v>
          </cell>
          <cell r="B998" t="str">
            <v>协鑫集成</v>
          </cell>
          <cell r="C998">
            <v>1.54</v>
          </cell>
          <cell r="D998">
            <v>2.63</v>
          </cell>
        </row>
        <row r="999">
          <cell r="A999" t="str">
            <v>002507</v>
          </cell>
          <cell r="B999" t="str">
            <v>涪陵榨菜</v>
          </cell>
          <cell r="C999">
            <v>0.38</v>
          </cell>
          <cell r="D999">
            <v>13.32</v>
          </cell>
        </row>
        <row r="1000">
          <cell r="A1000" t="str">
            <v>002508</v>
          </cell>
          <cell r="B1000" t="str">
            <v>老板电器</v>
          </cell>
          <cell r="C1000">
            <v>0.25</v>
          </cell>
          <cell r="D1000">
            <v>19.829999999999998</v>
          </cell>
        </row>
        <row r="1001">
          <cell r="A1001" t="str">
            <v>002510</v>
          </cell>
          <cell r="B1001" t="str">
            <v>天汽模</v>
          </cell>
          <cell r="C1001">
            <v>-0.41</v>
          </cell>
          <cell r="D1001">
            <v>7.2</v>
          </cell>
        </row>
        <row r="1002">
          <cell r="A1002" t="str">
            <v>002511</v>
          </cell>
          <cell r="B1002" t="str">
            <v>中顺洁柔</v>
          </cell>
          <cell r="C1002">
            <v>2.44</v>
          </cell>
          <cell r="D1002">
            <v>8.39</v>
          </cell>
        </row>
        <row r="1003">
          <cell r="A1003" t="str">
            <v>002512</v>
          </cell>
          <cell r="B1003" t="str">
            <v>达华智能</v>
          </cell>
          <cell r="C1003">
            <v>2.73</v>
          </cell>
          <cell r="D1003">
            <v>6.03</v>
          </cell>
        </row>
        <row r="1004">
          <cell r="A1004" t="str">
            <v>002513</v>
          </cell>
          <cell r="B1004" t="str">
            <v>蓝丰生化</v>
          </cell>
          <cell r="C1004">
            <v>1.65</v>
          </cell>
          <cell r="D1004">
            <v>6.77</v>
          </cell>
        </row>
        <row r="1005">
          <cell r="A1005" t="str">
            <v>002514</v>
          </cell>
          <cell r="B1005" t="str">
            <v>宝馨科技</v>
          </cell>
          <cell r="C1005">
            <v>3.58</v>
          </cell>
          <cell r="D1005">
            <v>6.36</v>
          </cell>
        </row>
        <row r="1006">
          <cell r="A1006" t="str">
            <v>002515</v>
          </cell>
          <cell r="B1006" t="str">
            <v>金字火腿</v>
          </cell>
          <cell r="C1006">
            <v>2.76</v>
          </cell>
          <cell r="D1006">
            <v>6.33</v>
          </cell>
        </row>
        <row r="1007">
          <cell r="A1007" t="str">
            <v>002516</v>
          </cell>
          <cell r="B1007" t="str">
            <v>旷达科技</v>
          </cell>
          <cell r="C1007">
            <v>1.0900000000000001</v>
          </cell>
          <cell r="D1007">
            <v>6.49</v>
          </cell>
        </row>
        <row r="1008">
          <cell r="A1008" t="str">
            <v>002517</v>
          </cell>
          <cell r="B1008" t="str">
            <v>恺英网络</v>
          </cell>
          <cell r="C1008">
            <v>1.58</v>
          </cell>
          <cell r="D1008">
            <v>22.53</v>
          </cell>
        </row>
        <row r="1009">
          <cell r="A1009" t="str">
            <v>002518</v>
          </cell>
          <cell r="B1009" t="str">
            <v>科士达</v>
          </cell>
          <cell r="C1009">
            <v>-7.0000000000000007E-2</v>
          </cell>
          <cell r="D1009">
            <v>45.34</v>
          </cell>
        </row>
        <row r="1010">
          <cell r="A1010" t="str">
            <v>002519</v>
          </cell>
          <cell r="B1010" t="str">
            <v>银河电子</v>
          </cell>
          <cell r="C1010">
            <v>1.66</v>
          </cell>
          <cell r="D1010">
            <v>6.14</v>
          </cell>
        </row>
        <row r="1011">
          <cell r="A1011" t="str">
            <v>002520</v>
          </cell>
          <cell r="B1011" t="str">
            <v>日发精机</v>
          </cell>
          <cell r="C1011">
            <v>1.52</v>
          </cell>
          <cell r="D1011">
            <v>6.02</v>
          </cell>
        </row>
        <row r="1012">
          <cell r="A1012" t="str">
            <v>002521</v>
          </cell>
          <cell r="B1012" t="str">
            <v>齐峰新材</v>
          </cell>
          <cell r="C1012">
            <v>1.42</v>
          </cell>
          <cell r="D1012">
            <v>8.56</v>
          </cell>
        </row>
        <row r="1013">
          <cell r="A1013" t="str">
            <v>002522</v>
          </cell>
          <cell r="B1013" t="str">
            <v>浙江众成</v>
          </cell>
          <cell r="C1013">
            <v>2.0499999999999998</v>
          </cell>
          <cell r="D1013">
            <v>5.48</v>
          </cell>
        </row>
        <row r="1014">
          <cell r="A1014" t="str">
            <v>002523</v>
          </cell>
          <cell r="B1014" t="str">
            <v>天桥起重</v>
          </cell>
          <cell r="C1014">
            <v>3.4</v>
          </cell>
          <cell r="D1014">
            <v>3.95</v>
          </cell>
        </row>
        <row r="1015">
          <cell r="A1015" t="str">
            <v>002524</v>
          </cell>
          <cell r="B1015" t="str">
            <v>光正眼科</v>
          </cell>
          <cell r="C1015">
            <v>2.12</v>
          </cell>
          <cell r="D1015">
            <v>4.34</v>
          </cell>
        </row>
        <row r="1016">
          <cell r="A1016" t="str">
            <v>002526</v>
          </cell>
          <cell r="B1016" t="str">
            <v>山东矿机</v>
          </cell>
          <cell r="C1016">
            <v>2.33</v>
          </cell>
          <cell r="D1016">
            <v>3.52</v>
          </cell>
        </row>
        <row r="1017">
          <cell r="A1017" t="str">
            <v>002527</v>
          </cell>
          <cell r="B1017" t="str">
            <v>新时达</v>
          </cell>
          <cell r="C1017">
            <v>2.17</v>
          </cell>
          <cell r="D1017">
            <v>15.07</v>
          </cell>
        </row>
        <row r="1018">
          <cell r="A1018" t="str">
            <v>002528</v>
          </cell>
          <cell r="B1018" t="str">
            <v>ST英飞拓</v>
          </cell>
          <cell r="C1018">
            <v>0.35</v>
          </cell>
          <cell r="D1018">
            <v>2.85</v>
          </cell>
        </row>
        <row r="1019">
          <cell r="A1019" t="str">
            <v>002529</v>
          </cell>
          <cell r="B1019" t="str">
            <v>*ST海源</v>
          </cell>
          <cell r="C1019">
            <v>0.45</v>
          </cell>
          <cell r="D1019">
            <v>6.72</v>
          </cell>
        </row>
        <row r="1020">
          <cell r="A1020" t="str">
            <v>002530</v>
          </cell>
          <cell r="B1020" t="str">
            <v>金财互联</v>
          </cell>
          <cell r="C1020">
            <v>1.54</v>
          </cell>
          <cell r="D1020">
            <v>9.89</v>
          </cell>
        </row>
        <row r="1021">
          <cell r="A1021" t="str">
            <v>002531</v>
          </cell>
          <cell r="B1021" t="str">
            <v>天顺风能</v>
          </cell>
          <cell r="C1021">
            <v>0.3</v>
          </cell>
          <cell r="D1021">
            <v>6.67</v>
          </cell>
        </row>
        <row r="1022">
          <cell r="A1022" t="str">
            <v>002532</v>
          </cell>
          <cell r="B1022" t="str">
            <v>天山铝业</v>
          </cell>
          <cell r="C1022">
            <v>4.79</v>
          </cell>
          <cell r="D1022">
            <v>14.21</v>
          </cell>
        </row>
        <row r="1023">
          <cell r="A1023" t="str">
            <v>002533</v>
          </cell>
          <cell r="B1023" t="str">
            <v>金杯电工</v>
          </cell>
          <cell r="C1023">
            <v>2.74</v>
          </cell>
          <cell r="D1023">
            <v>12.38</v>
          </cell>
        </row>
        <row r="1024">
          <cell r="A1024" t="str">
            <v>002534</v>
          </cell>
          <cell r="B1024" t="str">
            <v>西子洁能</v>
          </cell>
          <cell r="C1024">
            <v>5.29</v>
          </cell>
          <cell r="D1024">
            <v>17.11</v>
          </cell>
        </row>
        <row r="1025">
          <cell r="A1025" t="str">
            <v>002535</v>
          </cell>
          <cell r="B1025" t="str">
            <v>林州重机</v>
          </cell>
          <cell r="C1025">
            <v>1.89</v>
          </cell>
          <cell r="D1025">
            <v>3.78</v>
          </cell>
        </row>
        <row r="1026">
          <cell r="A1026" t="str">
            <v>002536</v>
          </cell>
          <cell r="B1026" t="str">
            <v>飞龙股份</v>
          </cell>
          <cell r="C1026">
            <v>-3.27</v>
          </cell>
          <cell r="D1026">
            <v>28.68</v>
          </cell>
        </row>
        <row r="1027">
          <cell r="A1027" t="str">
            <v>002537</v>
          </cell>
          <cell r="B1027" t="str">
            <v>海联金汇</v>
          </cell>
          <cell r="C1027">
            <v>2.87</v>
          </cell>
          <cell r="D1027">
            <v>8.25</v>
          </cell>
        </row>
        <row r="1028">
          <cell r="A1028" t="str">
            <v>002538</v>
          </cell>
          <cell r="B1028" t="str">
            <v>司尔特</v>
          </cell>
          <cell r="C1028">
            <v>-0.91</v>
          </cell>
          <cell r="D1028">
            <v>6.5</v>
          </cell>
        </row>
        <row r="1029">
          <cell r="A1029" t="str">
            <v>002539</v>
          </cell>
          <cell r="B1029" t="str">
            <v>云图控股</v>
          </cell>
          <cell r="C1029">
            <v>3.59</v>
          </cell>
          <cell r="D1029">
            <v>11.54</v>
          </cell>
        </row>
        <row r="1030">
          <cell r="A1030" t="str">
            <v>002540</v>
          </cell>
          <cell r="B1030" t="str">
            <v>亚太科技</v>
          </cell>
          <cell r="C1030">
            <v>1.51</v>
          </cell>
          <cell r="D1030">
            <v>6.73</v>
          </cell>
        </row>
        <row r="1031">
          <cell r="A1031" t="str">
            <v>002541</v>
          </cell>
          <cell r="B1031" t="str">
            <v>鸿路钢构</v>
          </cell>
          <cell r="C1031">
            <v>3.33</v>
          </cell>
          <cell r="D1031">
            <v>16.760000000000002</v>
          </cell>
        </row>
        <row r="1032">
          <cell r="A1032" t="str">
            <v>002542</v>
          </cell>
          <cell r="B1032" t="str">
            <v>中化岩土</v>
          </cell>
          <cell r="C1032">
            <v>2.74</v>
          </cell>
          <cell r="D1032">
            <v>3.38</v>
          </cell>
        </row>
        <row r="1033">
          <cell r="A1033" t="str">
            <v>002543</v>
          </cell>
          <cell r="B1033" t="str">
            <v>万和电气</v>
          </cell>
          <cell r="C1033">
            <v>1.83</v>
          </cell>
          <cell r="D1033">
            <v>10.039999999999999</v>
          </cell>
        </row>
        <row r="1034">
          <cell r="A1034" t="str">
            <v>002544</v>
          </cell>
          <cell r="B1034" t="str">
            <v>普天科技</v>
          </cell>
          <cell r="C1034">
            <v>-0.39</v>
          </cell>
          <cell r="D1034">
            <v>33.07</v>
          </cell>
        </row>
        <row r="1035">
          <cell r="A1035" t="str">
            <v>002545</v>
          </cell>
          <cell r="B1035" t="str">
            <v>东方铁塔</v>
          </cell>
          <cell r="C1035">
            <v>-1.27</v>
          </cell>
          <cell r="D1035">
            <v>17.170000000000002</v>
          </cell>
        </row>
        <row r="1036">
          <cell r="A1036" t="str">
            <v>002546</v>
          </cell>
          <cell r="B1036" t="str">
            <v>新联电子</v>
          </cell>
          <cell r="C1036">
            <v>2.84</v>
          </cell>
          <cell r="D1036">
            <v>6.89</v>
          </cell>
        </row>
        <row r="1037">
          <cell r="A1037" t="str">
            <v>002547</v>
          </cell>
          <cell r="B1037" t="str">
            <v>春兴精工</v>
          </cell>
          <cell r="C1037">
            <v>2.4500000000000002</v>
          </cell>
          <cell r="D1037">
            <v>4.5999999999999996</v>
          </cell>
        </row>
        <row r="1038">
          <cell r="A1038" t="str">
            <v>002548</v>
          </cell>
          <cell r="B1038" t="str">
            <v>金新农</v>
          </cell>
          <cell r="C1038">
            <v>2.36</v>
          </cell>
          <cell r="D1038">
            <v>5.63</v>
          </cell>
        </row>
        <row r="1039">
          <cell r="A1039" t="str">
            <v>002549</v>
          </cell>
          <cell r="B1039" t="str">
            <v>凯美特气</v>
          </cell>
          <cell r="C1039">
            <v>-3.12</v>
          </cell>
          <cell r="D1039">
            <v>21.09</v>
          </cell>
        </row>
        <row r="1040">
          <cell r="A1040" t="str">
            <v>002550</v>
          </cell>
          <cell r="B1040" t="str">
            <v>千红制药</v>
          </cell>
          <cell r="C1040">
            <v>1.38</v>
          </cell>
          <cell r="D1040">
            <v>8.06</v>
          </cell>
        </row>
        <row r="1041">
          <cell r="A1041" t="str">
            <v>002551</v>
          </cell>
          <cell r="B1041" t="str">
            <v>尚荣医疗</v>
          </cell>
          <cell r="C1041">
            <v>1.35</v>
          </cell>
          <cell r="D1041">
            <v>3.75</v>
          </cell>
        </row>
        <row r="1042">
          <cell r="A1042" t="str">
            <v>002552</v>
          </cell>
          <cell r="B1042" t="str">
            <v>宝鼎科技</v>
          </cell>
          <cell r="C1042">
            <v>0.06</v>
          </cell>
          <cell r="D1042">
            <v>16.29</v>
          </cell>
        </row>
        <row r="1043">
          <cell r="A1043" t="str">
            <v>002553</v>
          </cell>
          <cell r="B1043" t="str">
            <v>南方精工</v>
          </cell>
          <cell r="C1043">
            <v>1.94</v>
          </cell>
          <cell r="D1043">
            <v>25.75</v>
          </cell>
        </row>
        <row r="1044">
          <cell r="A1044" t="str">
            <v>002554</v>
          </cell>
          <cell r="B1044" t="str">
            <v>惠博普</v>
          </cell>
          <cell r="C1044">
            <v>2.33</v>
          </cell>
          <cell r="D1044">
            <v>3.07</v>
          </cell>
        </row>
        <row r="1045">
          <cell r="A1045" t="str">
            <v>002555</v>
          </cell>
          <cell r="B1045" t="str">
            <v>三七互娱</v>
          </cell>
          <cell r="C1045">
            <v>0.81</v>
          </cell>
          <cell r="D1045">
            <v>22.5</v>
          </cell>
        </row>
        <row r="1046">
          <cell r="A1046" t="str">
            <v>002556</v>
          </cell>
          <cell r="B1046" t="str">
            <v>辉隆股份</v>
          </cell>
          <cell r="C1046">
            <v>2.59</v>
          </cell>
          <cell r="D1046">
            <v>5.95</v>
          </cell>
        </row>
        <row r="1047">
          <cell r="A1047" t="str">
            <v>002557</v>
          </cell>
          <cell r="B1047" t="str">
            <v>洽洽食品</v>
          </cell>
          <cell r="C1047">
            <v>0.63</v>
          </cell>
          <cell r="D1047">
            <v>22.22</v>
          </cell>
        </row>
        <row r="1048">
          <cell r="A1048" t="str">
            <v>002558</v>
          </cell>
          <cell r="B1048" t="str">
            <v>巨人网络</v>
          </cell>
          <cell r="C1048">
            <v>3.66</v>
          </cell>
          <cell r="D1048">
            <v>45.09</v>
          </cell>
        </row>
        <row r="1049">
          <cell r="A1049" t="str">
            <v>002559</v>
          </cell>
          <cell r="B1049" t="str">
            <v>亚威股份</v>
          </cell>
          <cell r="C1049">
            <v>1.03</v>
          </cell>
          <cell r="D1049">
            <v>9.77</v>
          </cell>
        </row>
        <row r="1050">
          <cell r="A1050" t="str">
            <v>002560</v>
          </cell>
          <cell r="B1050" t="str">
            <v>通达股份</v>
          </cell>
          <cell r="C1050">
            <v>4.01</v>
          </cell>
          <cell r="D1050">
            <v>9.59</v>
          </cell>
        </row>
        <row r="1051">
          <cell r="A1051" t="str">
            <v>002561</v>
          </cell>
          <cell r="B1051" t="str">
            <v>徐家汇</v>
          </cell>
          <cell r="C1051">
            <v>0.95</v>
          </cell>
          <cell r="D1051">
            <v>9.5299999999999994</v>
          </cell>
        </row>
        <row r="1052">
          <cell r="A1052" t="str">
            <v>002562</v>
          </cell>
          <cell r="B1052" t="str">
            <v>兄弟科技</v>
          </cell>
          <cell r="C1052">
            <v>2.25</v>
          </cell>
          <cell r="D1052">
            <v>6.37</v>
          </cell>
        </row>
        <row r="1053">
          <cell r="A1053" t="str">
            <v>002563</v>
          </cell>
          <cell r="B1053" t="str">
            <v>森马服饰</v>
          </cell>
          <cell r="C1053">
            <v>2.5299999999999998</v>
          </cell>
          <cell r="D1053">
            <v>5.68</v>
          </cell>
        </row>
        <row r="1054">
          <cell r="A1054" t="str">
            <v>002564</v>
          </cell>
          <cell r="B1054" t="str">
            <v>天沃科技</v>
          </cell>
          <cell r="C1054">
            <v>3.42</v>
          </cell>
          <cell r="D1054">
            <v>7.56</v>
          </cell>
        </row>
        <row r="1055">
          <cell r="A1055" t="str">
            <v>002565</v>
          </cell>
          <cell r="B1055" t="str">
            <v>顺灏股份</v>
          </cell>
          <cell r="C1055">
            <v>-0.66</v>
          </cell>
          <cell r="D1055">
            <v>16.579999999999998</v>
          </cell>
        </row>
        <row r="1056">
          <cell r="A1056" t="str">
            <v>002566</v>
          </cell>
          <cell r="B1056" t="str">
            <v>益盛药业</v>
          </cell>
          <cell r="C1056">
            <v>2.59</v>
          </cell>
          <cell r="D1056">
            <v>7.91</v>
          </cell>
        </row>
        <row r="1057">
          <cell r="A1057" t="str">
            <v>002567</v>
          </cell>
          <cell r="B1057" t="str">
            <v>唐人神</v>
          </cell>
          <cell r="C1057">
            <v>0.91</v>
          </cell>
          <cell r="D1057">
            <v>4.43</v>
          </cell>
        </row>
        <row r="1058">
          <cell r="A1058" t="str">
            <v>002568</v>
          </cell>
          <cell r="B1058" t="str">
            <v>百润股份</v>
          </cell>
          <cell r="C1058">
            <v>2.2999999999999998</v>
          </cell>
          <cell r="D1058">
            <v>21.79</v>
          </cell>
        </row>
        <row r="1059">
          <cell r="A1059" t="str">
            <v>002569</v>
          </cell>
          <cell r="B1059" t="str">
            <v>*ST步森</v>
          </cell>
          <cell r="C1059">
            <v>1.03</v>
          </cell>
          <cell r="D1059">
            <v>9.8000000000000007</v>
          </cell>
        </row>
        <row r="1060">
          <cell r="A1060" t="str">
            <v>002570</v>
          </cell>
          <cell r="B1060" t="str">
            <v>贝因美</v>
          </cell>
          <cell r="C1060">
            <v>3.23</v>
          </cell>
          <cell r="D1060">
            <v>6.39</v>
          </cell>
        </row>
        <row r="1061">
          <cell r="A1061" t="str">
            <v>002571</v>
          </cell>
          <cell r="B1061" t="str">
            <v>德力股份</v>
          </cell>
          <cell r="C1061">
            <v>0.41</v>
          </cell>
          <cell r="D1061">
            <v>9.85</v>
          </cell>
        </row>
        <row r="1062">
          <cell r="A1062" t="str">
            <v>002572</v>
          </cell>
          <cell r="B1062" t="str">
            <v>索菲亚</v>
          </cell>
          <cell r="C1062">
            <v>7.0000000000000007E-2</v>
          </cell>
          <cell r="D1062">
            <v>13.81</v>
          </cell>
        </row>
        <row r="1063">
          <cell r="A1063" t="str">
            <v>002573</v>
          </cell>
          <cell r="B1063" t="str">
            <v>清新环境</v>
          </cell>
          <cell r="C1063">
            <v>1.07</v>
          </cell>
          <cell r="D1063">
            <v>3.79</v>
          </cell>
        </row>
        <row r="1064">
          <cell r="A1064" t="str">
            <v>002574</v>
          </cell>
          <cell r="B1064" t="str">
            <v>明牌珠宝</v>
          </cell>
          <cell r="C1064">
            <v>3.25</v>
          </cell>
          <cell r="D1064">
            <v>5.71</v>
          </cell>
        </row>
        <row r="1065">
          <cell r="A1065" t="str">
            <v>002575</v>
          </cell>
          <cell r="B1065" t="str">
            <v>群兴玩具</v>
          </cell>
          <cell r="C1065">
            <v>2.68</v>
          </cell>
          <cell r="D1065">
            <v>6.52</v>
          </cell>
        </row>
        <row r="1066">
          <cell r="A1066" t="str">
            <v>002576</v>
          </cell>
          <cell r="B1066" t="str">
            <v>通达动力</v>
          </cell>
          <cell r="C1066">
            <v>1.89</v>
          </cell>
          <cell r="D1066">
            <v>16.690000000000001</v>
          </cell>
        </row>
        <row r="1067">
          <cell r="A1067" t="str">
            <v>002577</v>
          </cell>
          <cell r="B1067" t="str">
            <v>雷柏科技</v>
          </cell>
          <cell r="C1067">
            <v>-0.06</v>
          </cell>
          <cell r="D1067">
            <v>17.88</v>
          </cell>
        </row>
        <row r="1068">
          <cell r="A1068" t="str">
            <v>002578</v>
          </cell>
          <cell r="B1068" t="str">
            <v>闽发铝业</v>
          </cell>
          <cell r="C1068">
            <v>4.8600000000000003</v>
          </cell>
          <cell r="D1068">
            <v>4.53</v>
          </cell>
        </row>
        <row r="1069">
          <cell r="A1069" t="str">
            <v>002579</v>
          </cell>
          <cell r="B1069" t="str">
            <v>中京电子</v>
          </cell>
          <cell r="C1069">
            <v>-1.29</v>
          </cell>
          <cell r="D1069">
            <v>11.51</v>
          </cell>
        </row>
        <row r="1070">
          <cell r="A1070" t="str">
            <v>002580</v>
          </cell>
          <cell r="B1070" t="str">
            <v>圣阳股份</v>
          </cell>
          <cell r="C1070">
            <v>1.56</v>
          </cell>
          <cell r="D1070">
            <v>12.38</v>
          </cell>
        </row>
        <row r="1071">
          <cell r="A1071" t="str">
            <v>002581</v>
          </cell>
          <cell r="B1071" t="str">
            <v>ST未名</v>
          </cell>
          <cell r="C1071">
            <v>2.16</v>
          </cell>
          <cell r="D1071">
            <v>8.0299999999999994</v>
          </cell>
        </row>
        <row r="1072">
          <cell r="A1072" t="str">
            <v>002582</v>
          </cell>
          <cell r="B1072" t="str">
            <v>好想你</v>
          </cell>
          <cell r="C1072">
            <v>5.32</v>
          </cell>
          <cell r="D1072">
            <v>10.89</v>
          </cell>
        </row>
        <row r="1073">
          <cell r="A1073" t="str">
            <v>002583</v>
          </cell>
          <cell r="B1073" t="str">
            <v>海能达</v>
          </cell>
          <cell r="C1073">
            <v>0.83</v>
          </cell>
          <cell r="D1073">
            <v>10.91</v>
          </cell>
        </row>
        <row r="1074">
          <cell r="A1074" t="str">
            <v>002584</v>
          </cell>
          <cell r="B1074" t="str">
            <v>西陇科学</v>
          </cell>
          <cell r="C1074">
            <v>0.75</v>
          </cell>
          <cell r="D1074">
            <v>9.3800000000000008</v>
          </cell>
        </row>
        <row r="1075">
          <cell r="A1075" t="str">
            <v>002585</v>
          </cell>
          <cell r="B1075" t="str">
            <v>双星新材</v>
          </cell>
          <cell r="C1075">
            <v>2.87</v>
          </cell>
          <cell r="D1075">
            <v>6.46</v>
          </cell>
        </row>
        <row r="1076">
          <cell r="A1076" t="str">
            <v>002586</v>
          </cell>
          <cell r="B1076" t="str">
            <v>*ST围海</v>
          </cell>
          <cell r="C1076">
            <v>0.99</v>
          </cell>
          <cell r="D1076">
            <v>4.0999999999999996</v>
          </cell>
        </row>
        <row r="1077">
          <cell r="A1077" t="str">
            <v>002587</v>
          </cell>
          <cell r="B1077" t="str">
            <v>奥拓电子</v>
          </cell>
          <cell r="C1077">
            <v>4.2300000000000004</v>
          </cell>
          <cell r="D1077">
            <v>6.65</v>
          </cell>
        </row>
        <row r="1078">
          <cell r="A1078" t="str">
            <v>002588</v>
          </cell>
          <cell r="B1078" t="str">
            <v>史丹利</v>
          </cell>
          <cell r="C1078">
            <v>0.62</v>
          </cell>
          <cell r="D1078">
            <v>9.6999999999999993</v>
          </cell>
        </row>
        <row r="1079">
          <cell r="A1079" t="str">
            <v>002589</v>
          </cell>
          <cell r="B1079" t="str">
            <v>瑞康医药</v>
          </cell>
          <cell r="C1079">
            <v>1.1399999999999999</v>
          </cell>
          <cell r="D1079">
            <v>3.55</v>
          </cell>
        </row>
        <row r="1080">
          <cell r="A1080" t="str">
            <v>002590</v>
          </cell>
          <cell r="B1080" t="str">
            <v>万安科技</v>
          </cell>
          <cell r="C1080">
            <v>4.45</v>
          </cell>
          <cell r="D1080">
            <v>14.32</v>
          </cell>
        </row>
        <row r="1081">
          <cell r="A1081" t="str">
            <v>002591</v>
          </cell>
          <cell r="B1081" t="str">
            <v>恒大高新</v>
          </cell>
          <cell r="C1081">
            <v>2.7</v>
          </cell>
          <cell r="D1081">
            <v>6.47</v>
          </cell>
        </row>
        <row r="1082">
          <cell r="A1082" t="str">
            <v>002592</v>
          </cell>
          <cell r="B1082" t="str">
            <v>ST八菱</v>
          </cell>
          <cell r="C1082">
            <v>2.65</v>
          </cell>
          <cell r="D1082">
            <v>6.98</v>
          </cell>
        </row>
        <row r="1083">
          <cell r="A1083" t="str">
            <v>002593</v>
          </cell>
          <cell r="B1083" t="str">
            <v>日上集团</v>
          </cell>
          <cell r="C1083">
            <v>3.12</v>
          </cell>
          <cell r="D1083">
            <v>5.94</v>
          </cell>
        </row>
        <row r="1084">
          <cell r="A1084" t="str">
            <v>002594</v>
          </cell>
          <cell r="B1084" t="str">
            <v>比亚迪</v>
          </cell>
          <cell r="C1084">
            <v>0.75</v>
          </cell>
          <cell r="D1084">
            <v>94.23</v>
          </cell>
        </row>
        <row r="1085">
          <cell r="A1085" t="str">
            <v>002595</v>
          </cell>
          <cell r="B1085" t="str">
            <v>豪迈科技</v>
          </cell>
          <cell r="C1085">
            <v>0.62</v>
          </cell>
          <cell r="D1085">
            <v>82.15</v>
          </cell>
        </row>
        <row r="1086">
          <cell r="A1086" t="str">
            <v>002596</v>
          </cell>
          <cell r="B1086" t="str">
            <v>海南瑞泽</v>
          </cell>
          <cell r="C1086">
            <v>10.08</v>
          </cell>
          <cell r="D1086">
            <v>5.35</v>
          </cell>
        </row>
        <row r="1087">
          <cell r="A1087" t="str">
            <v>002597</v>
          </cell>
          <cell r="B1087" t="str">
            <v>金禾实业</v>
          </cell>
          <cell r="C1087">
            <v>1.8</v>
          </cell>
          <cell r="D1087">
            <v>20.87</v>
          </cell>
        </row>
        <row r="1088">
          <cell r="A1088" t="str">
            <v>002598</v>
          </cell>
          <cell r="B1088" t="str">
            <v>山东章鼓</v>
          </cell>
          <cell r="C1088">
            <v>-1.9</v>
          </cell>
          <cell r="D1088">
            <v>10.31</v>
          </cell>
        </row>
        <row r="1089">
          <cell r="A1089" t="str">
            <v>002599</v>
          </cell>
          <cell r="B1089" t="str">
            <v>盛通股份</v>
          </cell>
          <cell r="C1089">
            <v>1.54</v>
          </cell>
          <cell r="D1089">
            <v>7.89</v>
          </cell>
        </row>
        <row r="1090">
          <cell r="A1090" t="str">
            <v>002600</v>
          </cell>
          <cell r="B1090" t="str">
            <v>领益智造</v>
          </cell>
          <cell r="C1090">
            <v>2.68</v>
          </cell>
          <cell r="D1090">
            <v>15.34</v>
          </cell>
        </row>
        <row r="1091">
          <cell r="A1091" t="str">
            <v>002601</v>
          </cell>
          <cell r="B1091" t="str">
            <v>龙佰集团</v>
          </cell>
          <cell r="C1091">
            <v>1.21</v>
          </cell>
          <cell r="D1091">
            <v>18.34</v>
          </cell>
        </row>
        <row r="1092">
          <cell r="A1092" t="str">
            <v>002602</v>
          </cell>
          <cell r="B1092" t="str">
            <v>世纪华通</v>
          </cell>
          <cell r="C1092">
            <v>3.76</v>
          </cell>
          <cell r="D1092">
            <v>17.38</v>
          </cell>
        </row>
        <row r="1093">
          <cell r="A1093" t="str">
            <v>002603</v>
          </cell>
          <cell r="B1093" t="str">
            <v>以岭药业</v>
          </cell>
          <cell r="C1093">
            <v>1.1499999999999999</v>
          </cell>
          <cell r="D1093">
            <v>17.559999999999999</v>
          </cell>
        </row>
        <row r="1094">
          <cell r="A1094" t="str">
            <v>002605</v>
          </cell>
          <cell r="B1094" t="str">
            <v>姚记科技</v>
          </cell>
          <cell r="C1094">
            <v>0.34</v>
          </cell>
          <cell r="D1094">
            <v>23.29</v>
          </cell>
        </row>
        <row r="1095">
          <cell r="A1095" t="str">
            <v>002606</v>
          </cell>
          <cell r="B1095" t="str">
            <v>大连电瓷</v>
          </cell>
          <cell r="C1095">
            <v>1.72</v>
          </cell>
          <cell r="D1095">
            <v>8.8800000000000008</v>
          </cell>
        </row>
        <row r="1096">
          <cell r="A1096" t="str">
            <v>002607</v>
          </cell>
          <cell r="B1096" t="str">
            <v>中公教育</v>
          </cell>
          <cell r="C1096">
            <v>3.68</v>
          </cell>
          <cell r="D1096">
            <v>2.82</v>
          </cell>
        </row>
        <row r="1097">
          <cell r="A1097" t="str">
            <v>002608</v>
          </cell>
          <cell r="B1097" t="str">
            <v>江苏国信</v>
          </cell>
          <cell r="C1097">
            <v>0.52</v>
          </cell>
          <cell r="D1097">
            <v>7.78</v>
          </cell>
        </row>
        <row r="1098">
          <cell r="A1098" t="str">
            <v>002609</v>
          </cell>
          <cell r="B1098" t="str">
            <v>捷顺科技</v>
          </cell>
          <cell r="C1098">
            <v>1.33</v>
          </cell>
          <cell r="D1098">
            <v>9.16</v>
          </cell>
        </row>
        <row r="1099">
          <cell r="A1099" t="str">
            <v>002611</v>
          </cell>
          <cell r="B1099" t="str">
            <v>东方精工</v>
          </cell>
          <cell r="C1099">
            <v>1.84</v>
          </cell>
          <cell r="D1099">
            <v>17.68</v>
          </cell>
        </row>
        <row r="1100">
          <cell r="A1100" t="str">
            <v>002612</v>
          </cell>
          <cell r="B1100" t="str">
            <v>朗姿股份</v>
          </cell>
          <cell r="C1100">
            <v>4.2300000000000004</v>
          </cell>
          <cell r="D1100">
            <v>20.190000000000001</v>
          </cell>
        </row>
        <row r="1101">
          <cell r="A1101" t="str">
            <v>002613</v>
          </cell>
          <cell r="B1101" t="str">
            <v>北玻股份</v>
          </cell>
          <cell r="C1101">
            <v>1.9</v>
          </cell>
          <cell r="D1101">
            <v>3.75</v>
          </cell>
        </row>
        <row r="1102">
          <cell r="A1102" t="str">
            <v>002614</v>
          </cell>
          <cell r="B1102" t="str">
            <v>奥佳华</v>
          </cell>
          <cell r="C1102">
            <v>1.82</v>
          </cell>
          <cell r="D1102">
            <v>7.84</v>
          </cell>
        </row>
        <row r="1103">
          <cell r="A1103" t="str">
            <v>002615</v>
          </cell>
          <cell r="B1103" t="str">
            <v>哈尔斯</v>
          </cell>
          <cell r="C1103">
            <v>1.02</v>
          </cell>
          <cell r="D1103">
            <v>7.91</v>
          </cell>
        </row>
        <row r="1104">
          <cell r="A1104" t="str">
            <v>002616</v>
          </cell>
          <cell r="B1104" t="str">
            <v>长青集团</v>
          </cell>
          <cell r="C1104">
            <v>1.83</v>
          </cell>
          <cell r="D1104">
            <v>5.56</v>
          </cell>
        </row>
        <row r="1105">
          <cell r="A1105" t="str">
            <v>002617</v>
          </cell>
          <cell r="B1105" t="str">
            <v>露笑科技</v>
          </cell>
          <cell r="C1105">
            <v>0.91</v>
          </cell>
          <cell r="D1105">
            <v>7.79</v>
          </cell>
        </row>
        <row r="1106">
          <cell r="A1106" t="str">
            <v>002620</v>
          </cell>
          <cell r="B1106" t="str">
            <v>ST瑞和</v>
          </cell>
          <cell r="C1106">
            <v>1.17</v>
          </cell>
          <cell r="D1106">
            <v>5.21</v>
          </cell>
        </row>
        <row r="1107">
          <cell r="A1107" t="str">
            <v>002622</v>
          </cell>
          <cell r="B1107" t="str">
            <v>皓宸医疗</v>
          </cell>
          <cell r="C1107">
            <v>0.64</v>
          </cell>
          <cell r="D1107">
            <v>3.14</v>
          </cell>
        </row>
        <row r="1108">
          <cell r="A1108" t="str">
            <v>002623</v>
          </cell>
          <cell r="B1108" t="str">
            <v>亚玛顿</v>
          </cell>
          <cell r="C1108">
            <v>0.67</v>
          </cell>
          <cell r="D1108">
            <v>18</v>
          </cell>
        </row>
        <row r="1109">
          <cell r="A1109" t="str">
            <v>002624</v>
          </cell>
          <cell r="B1109" t="str">
            <v>完美世界</v>
          </cell>
          <cell r="C1109">
            <v>0.96</v>
          </cell>
          <cell r="D1109">
            <v>15.85</v>
          </cell>
        </row>
        <row r="1110">
          <cell r="A1110" t="str">
            <v>002625</v>
          </cell>
          <cell r="B1110" t="str">
            <v>光启技术</v>
          </cell>
          <cell r="C1110">
            <v>0.33</v>
          </cell>
          <cell r="D1110">
            <v>52.05</v>
          </cell>
        </row>
        <row r="1111">
          <cell r="A1111" t="str">
            <v>002626</v>
          </cell>
          <cell r="B1111" t="str">
            <v>金达威</v>
          </cell>
          <cell r="C1111">
            <v>1.4</v>
          </cell>
          <cell r="D1111">
            <v>18.88</v>
          </cell>
        </row>
        <row r="1112">
          <cell r="A1112" t="str">
            <v>002627</v>
          </cell>
          <cell r="B1112" t="str">
            <v>三峡旅游</v>
          </cell>
          <cell r="C1112">
            <v>1.29</v>
          </cell>
          <cell r="D1112">
            <v>7.84</v>
          </cell>
        </row>
        <row r="1113">
          <cell r="A1113" t="str">
            <v>002628</v>
          </cell>
          <cell r="B1113" t="str">
            <v>成都路桥</v>
          </cell>
          <cell r="C1113">
            <v>1.97</v>
          </cell>
          <cell r="D1113">
            <v>4.1399999999999997</v>
          </cell>
        </row>
        <row r="1114">
          <cell r="A1114" t="str">
            <v>002629</v>
          </cell>
          <cell r="B1114" t="str">
            <v>仁智股份</v>
          </cell>
          <cell r="C1114">
            <v>-0.28000000000000003</v>
          </cell>
          <cell r="D1114">
            <v>7.2</v>
          </cell>
        </row>
        <row r="1115">
          <cell r="A1115" t="str">
            <v>002630</v>
          </cell>
          <cell r="B1115" t="str">
            <v>ST华西</v>
          </cell>
          <cell r="C1115">
            <v>0</v>
          </cell>
          <cell r="D1115">
            <v>2.6</v>
          </cell>
        </row>
        <row r="1116">
          <cell r="A1116" t="str">
            <v>002631</v>
          </cell>
          <cell r="B1116" t="str">
            <v>德尔未来</v>
          </cell>
          <cell r="C1116">
            <v>1.9</v>
          </cell>
          <cell r="D1116">
            <v>5.36</v>
          </cell>
        </row>
        <row r="1117">
          <cell r="A1117" t="str">
            <v>002632</v>
          </cell>
          <cell r="B1117" t="str">
            <v>道明光学</v>
          </cell>
          <cell r="C1117">
            <v>2.16</v>
          </cell>
          <cell r="D1117">
            <v>12.3</v>
          </cell>
        </row>
        <row r="1118">
          <cell r="A1118" t="str">
            <v>002633</v>
          </cell>
          <cell r="B1118" t="str">
            <v>申科股份</v>
          </cell>
          <cell r="C1118">
            <v>2.63</v>
          </cell>
          <cell r="D1118">
            <v>17.14</v>
          </cell>
        </row>
        <row r="1119">
          <cell r="A1119" t="str">
            <v>002634</v>
          </cell>
          <cell r="B1119" t="str">
            <v>棒杰股份</v>
          </cell>
          <cell r="C1119">
            <v>5.68</v>
          </cell>
          <cell r="D1119">
            <v>5.58</v>
          </cell>
        </row>
        <row r="1120">
          <cell r="A1120" t="str">
            <v>002635</v>
          </cell>
          <cell r="B1120" t="str">
            <v>安洁科技</v>
          </cell>
          <cell r="C1120">
            <v>2.61</v>
          </cell>
          <cell r="D1120">
            <v>13.75</v>
          </cell>
        </row>
        <row r="1121">
          <cell r="A1121" t="str">
            <v>002636</v>
          </cell>
          <cell r="B1121" t="str">
            <v>金安国纪</v>
          </cell>
          <cell r="C1121">
            <v>-1.32</v>
          </cell>
          <cell r="D1121">
            <v>14.96</v>
          </cell>
        </row>
        <row r="1122">
          <cell r="A1122" t="str">
            <v>002637</v>
          </cell>
          <cell r="B1122" t="str">
            <v>赞宇科技</v>
          </cell>
          <cell r="C1122">
            <v>0</v>
          </cell>
          <cell r="D1122">
            <v>10.32</v>
          </cell>
        </row>
        <row r="1123">
          <cell r="A1123" t="str">
            <v>002638</v>
          </cell>
          <cell r="B1123" t="str">
            <v>勤上股份</v>
          </cell>
          <cell r="C1123">
            <v>5.59</v>
          </cell>
          <cell r="D1123">
            <v>3.21</v>
          </cell>
        </row>
        <row r="1124">
          <cell r="A1124" t="str">
            <v>002639</v>
          </cell>
          <cell r="B1124" t="str">
            <v>雪人集团</v>
          </cell>
          <cell r="C1124">
            <v>10.01</v>
          </cell>
          <cell r="D1124">
            <v>20.34</v>
          </cell>
        </row>
        <row r="1125">
          <cell r="A1125" t="str">
            <v>002640</v>
          </cell>
          <cell r="B1125" t="str">
            <v>跨境通</v>
          </cell>
          <cell r="C1125">
            <v>3.48</v>
          </cell>
          <cell r="D1125">
            <v>4.46</v>
          </cell>
        </row>
        <row r="1126">
          <cell r="A1126" t="str">
            <v>002641</v>
          </cell>
          <cell r="B1126" t="str">
            <v>公元股份</v>
          </cell>
          <cell r="C1126">
            <v>1.89</v>
          </cell>
          <cell r="D1126">
            <v>4.32</v>
          </cell>
        </row>
        <row r="1127">
          <cell r="A1127" t="str">
            <v>002642</v>
          </cell>
          <cell r="B1127" t="str">
            <v>荣联科技</v>
          </cell>
          <cell r="C1127">
            <v>0.75</v>
          </cell>
          <cell r="D1127">
            <v>8.08</v>
          </cell>
        </row>
        <row r="1128">
          <cell r="A1128" t="str">
            <v>002643</v>
          </cell>
          <cell r="B1128" t="str">
            <v>万润股份</v>
          </cell>
          <cell r="C1128">
            <v>1.1200000000000001</v>
          </cell>
          <cell r="D1128">
            <v>14.49</v>
          </cell>
        </row>
        <row r="1129">
          <cell r="A1129" t="str">
            <v>002644</v>
          </cell>
          <cell r="B1129" t="str">
            <v>佛慈制药</v>
          </cell>
          <cell r="C1129">
            <v>10.06</v>
          </cell>
          <cell r="D1129">
            <v>9.52</v>
          </cell>
        </row>
        <row r="1130">
          <cell r="A1130" t="str">
            <v>002645</v>
          </cell>
          <cell r="B1130" t="str">
            <v>华宏科技</v>
          </cell>
          <cell r="C1130">
            <v>1.47</v>
          </cell>
          <cell r="D1130">
            <v>14.49</v>
          </cell>
        </row>
        <row r="1131">
          <cell r="A1131" t="str">
            <v>002646</v>
          </cell>
          <cell r="B1131" t="str">
            <v>天佑德酒</v>
          </cell>
          <cell r="C1131">
            <v>1.8</v>
          </cell>
          <cell r="D1131">
            <v>9.0399999999999991</v>
          </cell>
        </row>
        <row r="1132">
          <cell r="A1132" t="str">
            <v>002647</v>
          </cell>
          <cell r="B1132" t="str">
            <v>*ST仁东</v>
          </cell>
          <cell r="C1132">
            <v>2.12</v>
          </cell>
          <cell r="D1132">
            <v>7.23</v>
          </cell>
        </row>
        <row r="1133">
          <cell r="A1133" t="str">
            <v>002648</v>
          </cell>
          <cell r="B1133" t="str">
            <v>卫星化学</v>
          </cell>
          <cell r="C1133">
            <v>0.65</v>
          </cell>
          <cell r="D1133">
            <v>16.940000000000001</v>
          </cell>
        </row>
        <row r="1134">
          <cell r="A1134" t="str">
            <v>002649</v>
          </cell>
          <cell r="B1134" t="str">
            <v>博彦科技</v>
          </cell>
          <cell r="C1134">
            <v>0.79</v>
          </cell>
          <cell r="D1134">
            <v>12.82</v>
          </cell>
        </row>
        <row r="1135">
          <cell r="A1135" t="str">
            <v>002650</v>
          </cell>
          <cell r="B1135" t="str">
            <v>ST加加</v>
          </cell>
          <cell r="C1135">
            <v>-0.28999999999999998</v>
          </cell>
          <cell r="D1135">
            <v>6.96</v>
          </cell>
        </row>
        <row r="1136">
          <cell r="A1136" t="str">
            <v>002651</v>
          </cell>
          <cell r="B1136" t="str">
            <v>利君股份</v>
          </cell>
          <cell r="C1136">
            <v>1.08</v>
          </cell>
          <cell r="D1136">
            <v>11.23</v>
          </cell>
        </row>
        <row r="1137">
          <cell r="A1137" t="str">
            <v>002652</v>
          </cell>
          <cell r="B1137" t="str">
            <v>扬子新材</v>
          </cell>
          <cell r="C1137">
            <v>2.2599999999999998</v>
          </cell>
          <cell r="D1137">
            <v>3.62</v>
          </cell>
        </row>
        <row r="1138">
          <cell r="A1138" t="str">
            <v>002653</v>
          </cell>
          <cell r="B1138" t="str">
            <v>海思科</v>
          </cell>
          <cell r="C1138">
            <v>1.05</v>
          </cell>
          <cell r="D1138">
            <v>52.04</v>
          </cell>
        </row>
        <row r="1139">
          <cell r="A1139" t="str">
            <v>002654</v>
          </cell>
          <cell r="B1139" t="str">
            <v>万润科技</v>
          </cell>
          <cell r="C1139">
            <v>1.51</v>
          </cell>
          <cell r="D1139">
            <v>14.14</v>
          </cell>
        </row>
        <row r="1140">
          <cell r="A1140" t="str">
            <v>002655</v>
          </cell>
          <cell r="B1140" t="str">
            <v>共达电声</v>
          </cell>
          <cell r="C1140">
            <v>1.0900000000000001</v>
          </cell>
          <cell r="D1140">
            <v>12.08</v>
          </cell>
        </row>
        <row r="1141">
          <cell r="A1141" t="str">
            <v>002656</v>
          </cell>
          <cell r="B1141" t="str">
            <v>*ST摩登</v>
          </cell>
          <cell r="C1141">
            <v>2.6</v>
          </cell>
          <cell r="D1141">
            <v>2.76</v>
          </cell>
        </row>
        <row r="1142">
          <cell r="A1142" t="str">
            <v>002657</v>
          </cell>
          <cell r="B1142" t="str">
            <v>中科金财</v>
          </cell>
          <cell r="C1142">
            <v>2.86</v>
          </cell>
          <cell r="D1142">
            <v>26.98</v>
          </cell>
        </row>
        <row r="1143">
          <cell r="A1143" t="str">
            <v>002658</v>
          </cell>
          <cell r="B1143" t="str">
            <v>雪迪龙</v>
          </cell>
          <cell r="C1143">
            <v>2.35</v>
          </cell>
          <cell r="D1143">
            <v>8.7100000000000009</v>
          </cell>
        </row>
        <row r="1144">
          <cell r="A1144" t="str">
            <v>002659</v>
          </cell>
          <cell r="B1144" t="str">
            <v>凯文教育</v>
          </cell>
          <cell r="C1144">
            <v>3.13</v>
          </cell>
          <cell r="D1144">
            <v>5.6</v>
          </cell>
        </row>
        <row r="1145">
          <cell r="A1145" t="str">
            <v>002660</v>
          </cell>
          <cell r="B1145" t="str">
            <v>茂硕电源</v>
          </cell>
          <cell r="C1145">
            <v>1.86</v>
          </cell>
          <cell r="D1145">
            <v>9.2899999999999991</v>
          </cell>
        </row>
        <row r="1146">
          <cell r="A1146" t="str">
            <v>002661</v>
          </cell>
          <cell r="B1146" t="str">
            <v>克明食品</v>
          </cell>
          <cell r="C1146">
            <v>2.13</v>
          </cell>
          <cell r="D1146">
            <v>9.58</v>
          </cell>
        </row>
        <row r="1147">
          <cell r="A1147" t="str">
            <v>002662</v>
          </cell>
          <cell r="B1147" t="str">
            <v>峰璟股份</v>
          </cell>
          <cell r="C1147">
            <v>3.93</v>
          </cell>
          <cell r="D1147">
            <v>3.97</v>
          </cell>
        </row>
        <row r="1148">
          <cell r="A1148" t="str">
            <v>002663</v>
          </cell>
          <cell r="B1148" t="str">
            <v>普邦股份</v>
          </cell>
          <cell r="C1148">
            <v>3.05</v>
          </cell>
          <cell r="D1148">
            <v>2.0299999999999998</v>
          </cell>
        </row>
        <row r="1149">
          <cell r="A1149" t="str">
            <v>002664</v>
          </cell>
          <cell r="B1149" t="str">
            <v>信质集团</v>
          </cell>
          <cell r="C1149">
            <v>1.3</v>
          </cell>
          <cell r="D1149">
            <v>21.83</v>
          </cell>
        </row>
        <row r="1150">
          <cell r="A1150" t="str">
            <v>002666</v>
          </cell>
          <cell r="B1150" t="str">
            <v>德联集团</v>
          </cell>
          <cell r="C1150">
            <v>10.039999999999999</v>
          </cell>
          <cell r="D1150">
            <v>5.48</v>
          </cell>
        </row>
        <row r="1151">
          <cell r="A1151" t="str">
            <v>002667</v>
          </cell>
          <cell r="B1151" t="str">
            <v>威领股份</v>
          </cell>
          <cell r="C1151">
            <v>0.6</v>
          </cell>
          <cell r="D1151">
            <v>13.35</v>
          </cell>
        </row>
        <row r="1152">
          <cell r="A1152" t="str">
            <v>002668</v>
          </cell>
          <cell r="B1152" t="str">
            <v>TCL智家</v>
          </cell>
          <cell r="C1152">
            <v>2.0699999999999998</v>
          </cell>
          <cell r="D1152">
            <v>10.84</v>
          </cell>
        </row>
        <row r="1153">
          <cell r="A1153" t="str">
            <v>002669</v>
          </cell>
          <cell r="B1153" t="str">
            <v>康达新材</v>
          </cell>
          <cell r="C1153">
            <v>-7.0000000000000007E-2</v>
          </cell>
          <cell r="D1153">
            <v>13.8</v>
          </cell>
        </row>
        <row r="1154">
          <cell r="A1154" t="str">
            <v>002670</v>
          </cell>
          <cell r="B1154" t="str">
            <v>国盛证券</v>
          </cell>
          <cell r="C1154">
            <v>1.52</v>
          </cell>
          <cell r="D1154">
            <v>16.68</v>
          </cell>
        </row>
        <row r="1155">
          <cell r="A1155" t="str">
            <v>002671</v>
          </cell>
          <cell r="B1155" t="str">
            <v>龙泉股份</v>
          </cell>
          <cell r="C1155">
            <v>2.96</v>
          </cell>
          <cell r="D1155">
            <v>5.22</v>
          </cell>
        </row>
        <row r="1156">
          <cell r="A1156" t="str">
            <v>002672</v>
          </cell>
          <cell r="B1156" t="str">
            <v>东江环保</v>
          </cell>
          <cell r="C1156">
            <v>2.2999999999999998</v>
          </cell>
          <cell r="D1156">
            <v>4.9000000000000004</v>
          </cell>
        </row>
        <row r="1157">
          <cell r="A1157" t="str">
            <v>002673</v>
          </cell>
          <cell r="B1157" t="str">
            <v>西部证券</v>
          </cell>
          <cell r="C1157">
            <v>0.5</v>
          </cell>
          <cell r="D1157">
            <v>7.98</v>
          </cell>
        </row>
        <row r="1158">
          <cell r="A1158" t="str">
            <v>002674</v>
          </cell>
          <cell r="B1158" t="str">
            <v>兴业科技</v>
          </cell>
          <cell r="C1158">
            <v>3.06</v>
          </cell>
          <cell r="D1158">
            <v>13.83</v>
          </cell>
        </row>
        <row r="1159">
          <cell r="A1159" t="str">
            <v>002675</v>
          </cell>
          <cell r="B1159" t="str">
            <v>东诚药业</v>
          </cell>
          <cell r="C1159">
            <v>1.58</v>
          </cell>
          <cell r="D1159">
            <v>13.49</v>
          </cell>
        </row>
        <row r="1160">
          <cell r="A1160" t="str">
            <v>002676</v>
          </cell>
          <cell r="B1160" t="str">
            <v>顺威股份</v>
          </cell>
          <cell r="C1160">
            <v>0.49</v>
          </cell>
          <cell r="D1160">
            <v>8.23</v>
          </cell>
        </row>
        <row r="1161">
          <cell r="A1161" t="str">
            <v>002677</v>
          </cell>
          <cell r="B1161" t="str">
            <v>浙江美大</v>
          </cell>
          <cell r="C1161">
            <v>9.9499999999999993</v>
          </cell>
          <cell r="D1161">
            <v>8.2899999999999991</v>
          </cell>
        </row>
        <row r="1162">
          <cell r="A1162" t="str">
            <v>002678</v>
          </cell>
          <cell r="B1162" t="str">
            <v>珠江钢琴</v>
          </cell>
          <cell r="C1162">
            <v>3.81</v>
          </cell>
          <cell r="D1162">
            <v>4.9000000000000004</v>
          </cell>
        </row>
        <row r="1163">
          <cell r="A1163" t="str">
            <v>002679</v>
          </cell>
          <cell r="B1163" t="str">
            <v>福建金森</v>
          </cell>
          <cell r="C1163">
            <v>3.5</v>
          </cell>
          <cell r="D1163">
            <v>12.42</v>
          </cell>
        </row>
        <row r="1164">
          <cell r="A1164" t="str">
            <v>002681</v>
          </cell>
          <cell r="B1164" t="str">
            <v>奋达科技</v>
          </cell>
          <cell r="C1164">
            <v>1.23</v>
          </cell>
          <cell r="D1164">
            <v>6.58</v>
          </cell>
        </row>
        <row r="1165">
          <cell r="A1165" t="str">
            <v>002682</v>
          </cell>
          <cell r="B1165" t="str">
            <v>龙洲股份</v>
          </cell>
          <cell r="C1165">
            <v>-6.09</v>
          </cell>
          <cell r="D1165">
            <v>9.25</v>
          </cell>
        </row>
        <row r="1166">
          <cell r="A1166" t="str">
            <v>002683</v>
          </cell>
          <cell r="B1166" t="str">
            <v>广东宏大</v>
          </cell>
          <cell r="C1166">
            <v>4.21</v>
          </cell>
          <cell r="D1166">
            <v>42.57</v>
          </cell>
        </row>
        <row r="1167">
          <cell r="A1167" t="str">
            <v>002685</v>
          </cell>
          <cell r="B1167" t="str">
            <v>华东重机</v>
          </cell>
          <cell r="C1167">
            <v>3.29</v>
          </cell>
          <cell r="D1167">
            <v>7.85</v>
          </cell>
        </row>
        <row r="1168">
          <cell r="A1168" t="str">
            <v>002686</v>
          </cell>
          <cell r="B1168" t="str">
            <v>亿利达</v>
          </cell>
          <cell r="C1168">
            <v>2.04</v>
          </cell>
          <cell r="D1168">
            <v>6.5</v>
          </cell>
        </row>
        <row r="1169">
          <cell r="A1169" t="str">
            <v>002687</v>
          </cell>
          <cell r="B1169" t="str">
            <v>乔治白</v>
          </cell>
          <cell r="C1169">
            <v>3.98</v>
          </cell>
          <cell r="D1169">
            <v>4.96</v>
          </cell>
        </row>
        <row r="1170">
          <cell r="A1170" t="str">
            <v>002688</v>
          </cell>
          <cell r="B1170" t="str">
            <v>金河生物</v>
          </cell>
          <cell r="C1170">
            <v>1.51</v>
          </cell>
          <cell r="D1170">
            <v>6.05</v>
          </cell>
        </row>
        <row r="1171">
          <cell r="A1171" t="str">
            <v>002689</v>
          </cell>
          <cell r="B1171" t="str">
            <v>ST远智</v>
          </cell>
          <cell r="C1171">
            <v>1.87</v>
          </cell>
          <cell r="D1171">
            <v>3.27</v>
          </cell>
        </row>
        <row r="1172">
          <cell r="A1172" t="str">
            <v>002690</v>
          </cell>
          <cell r="B1172" t="str">
            <v>美亚光电</v>
          </cell>
          <cell r="C1172">
            <v>1.0900000000000001</v>
          </cell>
          <cell r="D1172">
            <v>20.329999999999998</v>
          </cell>
        </row>
        <row r="1173">
          <cell r="A1173" t="str">
            <v>002691</v>
          </cell>
          <cell r="B1173" t="str">
            <v>冀凯股份</v>
          </cell>
          <cell r="C1173">
            <v>1.92</v>
          </cell>
          <cell r="D1173">
            <v>7.97</v>
          </cell>
        </row>
        <row r="1174">
          <cell r="A1174" t="str">
            <v>002692</v>
          </cell>
          <cell r="B1174" t="str">
            <v>远程股份</v>
          </cell>
          <cell r="C1174">
            <v>2.96</v>
          </cell>
          <cell r="D1174">
            <v>5.21</v>
          </cell>
        </row>
        <row r="1175">
          <cell r="A1175" t="str">
            <v>002693</v>
          </cell>
          <cell r="B1175" t="str">
            <v>*ST双成</v>
          </cell>
          <cell r="C1175">
            <v>5.0199999999999996</v>
          </cell>
          <cell r="D1175">
            <v>6.91</v>
          </cell>
        </row>
        <row r="1176">
          <cell r="A1176" t="str">
            <v>002694</v>
          </cell>
          <cell r="B1176" t="str">
            <v>顾地科技</v>
          </cell>
          <cell r="C1176">
            <v>2.31</v>
          </cell>
          <cell r="D1176">
            <v>3.98</v>
          </cell>
        </row>
        <row r="1177">
          <cell r="A1177" t="str">
            <v>002695</v>
          </cell>
          <cell r="B1177" t="str">
            <v>煌上煌</v>
          </cell>
          <cell r="C1177">
            <v>3.1</v>
          </cell>
          <cell r="D1177">
            <v>12.3</v>
          </cell>
        </row>
        <row r="1178">
          <cell r="A1178" t="str">
            <v>002696</v>
          </cell>
          <cell r="B1178" t="str">
            <v>百洋股份</v>
          </cell>
          <cell r="C1178">
            <v>5.18</v>
          </cell>
          <cell r="D1178">
            <v>7.11</v>
          </cell>
        </row>
        <row r="1179">
          <cell r="A1179" t="str">
            <v>002697</v>
          </cell>
          <cell r="B1179" t="str">
            <v>红旗连锁</v>
          </cell>
          <cell r="C1179">
            <v>2.36</v>
          </cell>
          <cell r="D1179">
            <v>6.95</v>
          </cell>
        </row>
        <row r="1180">
          <cell r="A1180" t="str">
            <v>002698</v>
          </cell>
          <cell r="B1180" t="str">
            <v>博实股份</v>
          </cell>
          <cell r="C1180">
            <v>0</v>
          </cell>
          <cell r="D1180">
            <v>16.66</v>
          </cell>
        </row>
        <row r="1181">
          <cell r="A1181" t="str">
            <v>002700</v>
          </cell>
          <cell r="B1181" t="str">
            <v>万憬能源</v>
          </cell>
          <cell r="C1181">
            <v>2.25</v>
          </cell>
          <cell r="D1181">
            <v>6.82</v>
          </cell>
        </row>
        <row r="1182">
          <cell r="A1182" t="str">
            <v>002701</v>
          </cell>
          <cell r="B1182" t="str">
            <v>奥瑞金</v>
          </cell>
          <cell r="C1182">
            <v>1.82</v>
          </cell>
          <cell r="D1182">
            <v>6.15</v>
          </cell>
        </row>
        <row r="1183">
          <cell r="A1183" t="str">
            <v>002702</v>
          </cell>
          <cell r="B1183" t="str">
            <v>海欣食品</v>
          </cell>
          <cell r="C1183">
            <v>7.38</v>
          </cell>
          <cell r="D1183">
            <v>8.59</v>
          </cell>
        </row>
        <row r="1184">
          <cell r="A1184" t="str">
            <v>002703</v>
          </cell>
          <cell r="B1184" t="str">
            <v>浙江世宝</v>
          </cell>
          <cell r="C1184">
            <v>9.99</v>
          </cell>
          <cell r="D1184">
            <v>17.510000000000002</v>
          </cell>
        </row>
        <row r="1185">
          <cell r="A1185" t="str">
            <v>002705</v>
          </cell>
          <cell r="B1185" t="str">
            <v>新宝股份</v>
          </cell>
          <cell r="C1185">
            <v>1.26</v>
          </cell>
          <cell r="D1185">
            <v>14.45</v>
          </cell>
        </row>
        <row r="1186">
          <cell r="A1186" t="str">
            <v>002706</v>
          </cell>
          <cell r="B1186" t="str">
            <v>良信股份</v>
          </cell>
          <cell r="C1186">
            <v>1.8</v>
          </cell>
          <cell r="D1186">
            <v>9.6300000000000008</v>
          </cell>
        </row>
        <row r="1187">
          <cell r="A1187" t="str">
            <v>002707</v>
          </cell>
          <cell r="B1187" t="str">
            <v>众信旅游</v>
          </cell>
          <cell r="C1187">
            <v>1.85</v>
          </cell>
          <cell r="D1187">
            <v>7.15</v>
          </cell>
        </row>
        <row r="1188">
          <cell r="A1188" t="str">
            <v>002708</v>
          </cell>
          <cell r="B1188" t="str">
            <v>光洋股份</v>
          </cell>
          <cell r="C1188">
            <v>2.21</v>
          </cell>
          <cell r="D1188">
            <v>12.47</v>
          </cell>
        </row>
        <row r="1189">
          <cell r="A1189" t="str">
            <v>002709</v>
          </cell>
          <cell r="B1189" t="str">
            <v>天赐材料</v>
          </cell>
          <cell r="C1189">
            <v>-0.5</v>
          </cell>
          <cell r="D1189">
            <v>38.04</v>
          </cell>
        </row>
        <row r="1190">
          <cell r="A1190" t="str">
            <v>002712</v>
          </cell>
          <cell r="B1190" t="str">
            <v>思美传媒</v>
          </cell>
          <cell r="C1190">
            <v>1.1299999999999999</v>
          </cell>
          <cell r="D1190">
            <v>5.39</v>
          </cell>
        </row>
        <row r="1191">
          <cell r="A1191" t="str">
            <v>002713</v>
          </cell>
          <cell r="B1191" t="str">
            <v>*ST东易</v>
          </cell>
          <cell r="C1191">
            <v>5.03</v>
          </cell>
          <cell r="D1191">
            <v>10.45</v>
          </cell>
        </row>
        <row r="1192">
          <cell r="A1192" t="str">
            <v>002714</v>
          </cell>
          <cell r="B1192" t="str">
            <v>牧原股份</v>
          </cell>
          <cell r="C1192">
            <v>-0.59</v>
          </cell>
          <cell r="D1192">
            <v>49.19</v>
          </cell>
        </row>
        <row r="1193">
          <cell r="A1193" t="str">
            <v>002715</v>
          </cell>
          <cell r="B1193" t="str">
            <v>登云股份</v>
          </cell>
          <cell r="C1193">
            <v>0.79</v>
          </cell>
          <cell r="D1193">
            <v>17.75</v>
          </cell>
        </row>
        <row r="1194">
          <cell r="A1194" t="str">
            <v>002716</v>
          </cell>
          <cell r="B1194" t="str">
            <v>湖南白银</v>
          </cell>
          <cell r="C1194">
            <v>0</v>
          </cell>
          <cell r="D1194">
            <v>6.25</v>
          </cell>
        </row>
        <row r="1195">
          <cell r="A1195" t="str">
            <v>002717</v>
          </cell>
          <cell r="B1195" t="str">
            <v>ST岭南</v>
          </cell>
          <cell r="C1195">
            <v>0.6</v>
          </cell>
          <cell r="D1195">
            <v>1.68</v>
          </cell>
        </row>
        <row r="1196">
          <cell r="A1196" t="str">
            <v>002718</v>
          </cell>
          <cell r="B1196" t="str">
            <v>友邦吊顶</v>
          </cell>
          <cell r="C1196">
            <v>4.1399999999999997</v>
          </cell>
          <cell r="D1196">
            <v>30.22</v>
          </cell>
        </row>
        <row r="1197">
          <cell r="A1197" t="str">
            <v>002719</v>
          </cell>
          <cell r="B1197" t="str">
            <v>麦趣尔</v>
          </cell>
          <cell r="C1197">
            <v>3.95</v>
          </cell>
          <cell r="D1197">
            <v>9.2100000000000009</v>
          </cell>
        </row>
        <row r="1198">
          <cell r="A1198" t="str">
            <v>002721</v>
          </cell>
          <cell r="B1198" t="str">
            <v>金一文化</v>
          </cell>
          <cell r="C1198">
            <v>2</v>
          </cell>
          <cell r="D1198">
            <v>3.06</v>
          </cell>
        </row>
        <row r="1199">
          <cell r="A1199" t="str">
            <v>002722</v>
          </cell>
          <cell r="B1199" t="str">
            <v>物产金轮</v>
          </cell>
          <cell r="C1199">
            <v>1.68</v>
          </cell>
          <cell r="D1199">
            <v>15.13</v>
          </cell>
        </row>
        <row r="1200">
          <cell r="A1200" t="str">
            <v>002723</v>
          </cell>
          <cell r="B1200" t="str">
            <v>小崧股份</v>
          </cell>
          <cell r="C1200">
            <v>-1.73</v>
          </cell>
          <cell r="D1200">
            <v>8.5</v>
          </cell>
        </row>
        <row r="1201">
          <cell r="A1201" t="str">
            <v>002724</v>
          </cell>
          <cell r="B1201" t="str">
            <v>海洋王</v>
          </cell>
          <cell r="C1201">
            <v>1.19</v>
          </cell>
          <cell r="D1201">
            <v>6.81</v>
          </cell>
        </row>
        <row r="1202">
          <cell r="A1202" t="str">
            <v>002725</v>
          </cell>
          <cell r="B1202" t="str">
            <v>跃岭股份</v>
          </cell>
          <cell r="C1202">
            <v>1.54</v>
          </cell>
          <cell r="D1202">
            <v>17.13</v>
          </cell>
        </row>
        <row r="1203">
          <cell r="A1203" t="str">
            <v>002726</v>
          </cell>
          <cell r="B1203" t="str">
            <v>龙大美食</v>
          </cell>
          <cell r="C1203">
            <v>1.87</v>
          </cell>
          <cell r="D1203">
            <v>4.3499999999999996</v>
          </cell>
        </row>
        <row r="1204">
          <cell r="A1204" t="str">
            <v>002727</v>
          </cell>
          <cell r="B1204" t="str">
            <v>一心堂</v>
          </cell>
          <cell r="C1204">
            <v>0.43</v>
          </cell>
          <cell r="D1204">
            <v>13.99</v>
          </cell>
        </row>
        <row r="1205">
          <cell r="A1205" t="str">
            <v>002728</v>
          </cell>
          <cell r="B1205" t="str">
            <v>特一药业</v>
          </cell>
          <cell r="C1205">
            <v>0.18</v>
          </cell>
          <cell r="D1205">
            <v>11.1</v>
          </cell>
        </row>
        <row r="1206">
          <cell r="A1206" t="str">
            <v>002729</v>
          </cell>
          <cell r="B1206" t="str">
            <v>好利科技</v>
          </cell>
          <cell r="C1206">
            <v>1.35</v>
          </cell>
          <cell r="D1206">
            <v>15.82</v>
          </cell>
        </row>
        <row r="1207">
          <cell r="A1207" t="str">
            <v>002730</v>
          </cell>
          <cell r="B1207" t="str">
            <v>电光科技</v>
          </cell>
          <cell r="C1207">
            <v>1.1599999999999999</v>
          </cell>
          <cell r="D1207">
            <v>14.83</v>
          </cell>
        </row>
        <row r="1208">
          <cell r="A1208" t="str">
            <v>002731</v>
          </cell>
          <cell r="B1208" t="str">
            <v>萃华珠宝</v>
          </cell>
          <cell r="C1208">
            <v>0.86</v>
          </cell>
          <cell r="D1208">
            <v>12.96</v>
          </cell>
        </row>
        <row r="1209">
          <cell r="A1209" t="str">
            <v>002732</v>
          </cell>
          <cell r="B1209" t="str">
            <v>燕塘乳业</v>
          </cell>
          <cell r="C1209">
            <v>3.43</v>
          </cell>
          <cell r="D1209">
            <v>18.09</v>
          </cell>
        </row>
        <row r="1210">
          <cell r="A1210" t="str">
            <v>002733</v>
          </cell>
          <cell r="B1210" t="str">
            <v>雄韬股份</v>
          </cell>
          <cell r="C1210">
            <v>-0.1</v>
          </cell>
          <cell r="D1210">
            <v>19.39</v>
          </cell>
        </row>
        <row r="1211">
          <cell r="A1211" t="str">
            <v>002734</v>
          </cell>
          <cell r="B1211" t="str">
            <v>利民股份</v>
          </cell>
          <cell r="C1211">
            <v>1.82</v>
          </cell>
          <cell r="D1211">
            <v>16.21</v>
          </cell>
        </row>
        <row r="1212">
          <cell r="A1212" t="str">
            <v>002735</v>
          </cell>
          <cell r="B1212" t="str">
            <v>王子新材</v>
          </cell>
          <cell r="C1212">
            <v>10.02</v>
          </cell>
          <cell r="D1212">
            <v>17.79</v>
          </cell>
        </row>
        <row r="1213">
          <cell r="A1213" t="str">
            <v>002736</v>
          </cell>
          <cell r="B1213" t="str">
            <v>国信证券</v>
          </cell>
          <cell r="C1213">
            <v>1</v>
          </cell>
          <cell r="D1213">
            <v>13.17</v>
          </cell>
        </row>
        <row r="1214">
          <cell r="A1214" t="str">
            <v>002737</v>
          </cell>
          <cell r="B1214" t="str">
            <v>葵花药业</v>
          </cell>
          <cell r="C1214">
            <v>0.53</v>
          </cell>
          <cell r="D1214">
            <v>15.2</v>
          </cell>
        </row>
        <row r="1215">
          <cell r="A1215" t="str">
            <v>002738</v>
          </cell>
          <cell r="B1215" t="str">
            <v>中矿资源</v>
          </cell>
          <cell r="C1215">
            <v>-0.18</v>
          </cell>
          <cell r="D1215">
            <v>65.88</v>
          </cell>
        </row>
        <row r="1216">
          <cell r="A1216" t="str">
            <v>002739</v>
          </cell>
          <cell r="B1216" t="str">
            <v>万达电影</v>
          </cell>
          <cell r="C1216">
            <v>2.02</v>
          </cell>
          <cell r="D1216">
            <v>11.64</v>
          </cell>
        </row>
        <row r="1217">
          <cell r="A1217" t="str">
            <v>002741</v>
          </cell>
          <cell r="B1217" t="str">
            <v>光华科技</v>
          </cell>
          <cell r="C1217">
            <v>-0.7</v>
          </cell>
          <cell r="D1217">
            <v>20</v>
          </cell>
        </row>
        <row r="1218">
          <cell r="A1218" t="str">
            <v>002742</v>
          </cell>
          <cell r="B1218" t="str">
            <v>*ST三圣</v>
          </cell>
          <cell r="C1218">
            <v>2.16</v>
          </cell>
          <cell r="D1218">
            <v>4.7300000000000004</v>
          </cell>
        </row>
        <row r="1219">
          <cell r="A1219" t="str">
            <v>002743</v>
          </cell>
          <cell r="B1219" t="str">
            <v>富煌钢构</v>
          </cell>
          <cell r="C1219">
            <v>3.07</v>
          </cell>
          <cell r="D1219">
            <v>5.37</v>
          </cell>
        </row>
        <row r="1220">
          <cell r="A1220" t="str">
            <v>002745</v>
          </cell>
          <cell r="B1220" t="str">
            <v>木林森</v>
          </cell>
          <cell r="C1220">
            <v>0.98</v>
          </cell>
          <cell r="D1220">
            <v>9.25</v>
          </cell>
        </row>
        <row r="1221">
          <cell r="A1221" t="str">
            <v>002746</v>
          </cell>
          <cell r="B1221" t="str">
            <v>仙坛股份</v>
          </cell>
          <cell r="C1221">
            <v>2</v>
          </cell>
          <cell r="D1221">
            <v>6.11</v>
          </cell>
        </row>
        <row r="1222">
          <cell r="A1222" t="str">
            <v>002747</v>
          </cell>
          <cell r="B1222" t="str">
            <v>埃斯顿</v>
          </cell>
          <cell r="C1222">
            <v>1.1000000000000001</v>
          </cell>
          <cell r="D1222">
            <v>21.18</v>
          </cell>
        </row>
        <row r="1223">
          <cell r="A1223" t="str">
            <v>002748</v>
          </cell>
          <cell r="B1223" t="str">
            <v>世龙实业</v>
          </cell>
          <cell r="C1223">
            <v>10.029999999999999</v>
          </cell>
          <cell r="D1223">
            <v>13.05</v>
          </cell>
        </row>
        <row r="1224">
          <cell r="A1224" t="str">
            <v>002749</v>
          </cell>
          <cell r="B1224" t="str">
            <v>国光股份</v>
          </cell>
          <cell r="C1224">
            <v>1.3</v>
          </cell>
          <cell r="D1224">
            <v>13.99</v>
          </cell>
        </row>
        <row r="1225">
          <cell r="A1225" t="str">
            <v>002752</v>
          </cell>
          <cell r="B1225" t="str">
            <v>昇兴股份</v>
          </cell>
          <cell r="C1225">
            <v>4.93</v>
          </cell>
          <cell r="D1225">
            <v>7.03</v>
          </cell>
        </row>
        <row r="1226">
          <cell r="A1226" t="str">
            <v>002753</v>
          </cell>
          <cell r="B1226" t="str">
            <v>永东股份</v>
          </cell>
          <cell r="C1226">
            <v>1.83</v>
          </cell>
          <cell r="D1226">
            <v>7.23</v>
          </cell>
        </row>
        <row r="1227">
          <cell r="A1227" t="str">
            <v>002755</v>
          </cell>
          <cell r="B1227" t="str">
            <v>奥赛康</v>
          </cell>
          <cell r="C1227">
            <v>0.73</v>
          </cell>
          <cell r="D1227">
            <v>16.52</v>
          </cell>
        </row>
        <row r="1228">
          <cell r="A1228" t="str">
            <v>002756</v>
          </cell>
          <cell r="B1228" t="str">
            <v>永兴材料</v>
          </cell>
          <cell r="C1228">
            <v>2.64</v>
          </cell>
          <cell r="D1228">
            <v>48.54</v>
          </cell>
        </row>
        <row r="1229">
          <cell r="A1229" t="str">
            <v>002757</v>
          </cell>
          <cell r="B1229" t="str">
            <v>南兴股份</v>
          </cell>
          <cell r="C1229">
            <v>-0.31</v>
          </cell>
          <cell r="D1229">
            <v>15.85</v>
          </cell>
        </row>
        <row r="1230">
          <cell r="A1230" t="str">
            <v>002758</v>
          </cell>
          <cell r="B1230" t="str">
            <v>浙农股份</v>
          </cell>
          <cell r="C1230">
            <v>1.93</v>
          </cell>
          <cell r="D1230">
            <v>10.01</v>
          </cell>
        </row>
        <row r="1231">
          <cell r="A1231" t="str">
            <v>002759</v>
          </cell>
          <cell r="B1231" t="str">
            <v>天际股份</v>
          </cell>
          <cell r="C1231">
            <v>-0.71</v>
          </cell>
          <cell r="D1231">
            <v>33.33</v>
          </cell>
        </row>
        <row r="1232">
          <cell r="A1232" t="str">
            <v>002760</v>
          </cell>
          <cell r="B1232" t="str">
            <v>凤形股份</v>
          </cell>
          <cell r="C1232">
            <v>-2.52</v>
          </cell>
          <cell r="D1232">
            <v>22.06</v>
          </cell>
        </row>
        <row r="1233">
          <cell r="A1233" t="str">
            <v>002761</v>
          </cell>
          <cell r="B1233" t="str">
            <v>浙江建投</v>
          </cell>
          <cell r="C1233">
            <v>1.9</v>
          </cell>
          <cell r="D1233">
            <v>8.57</v>
          </cell>
        </row>
        <row r="1234">
          <cell r="A1234" t="str">
            <v>002762</v>
          </cell>
          <cell r="B1234" t="str">
            <v>*ST金比</v>
          </cell>
          <cell r="C1234">
            <v>5.04</v>
          </cell>
          <cell r="D1234">
            <v>7.09</v>
          </cell>
        </row>
        <row r="1235">
          <cell r="A1235" t="str">
            <v>002763</v>
          </cell>
          <cell r="B1235" t="str">
            <v>汇洁股份</v>
          </cell>
          <cell r="C1235">
            <v>3.67</v>
          </cell>
          <cell r="D1235">
            <v>7.34</v>
          </cell>
        </row>
        <row r="1236">
          <cell r="A1236" t="str">
            <v>002765</v>
          </cell>
          <cell r="B1236" t="str">
            <v>蓝黛科技</v>
          </cell>
          <cell r="C1236">
            <v>0.78</v>
          </cell>
          <cell r="D1236">
            <v>11.59</v>
          </cell>
        </row>
        <row r="1237">
          <cell r="A1237" t="str">
            <v>002766</v>
          </cell>
          <cell r="B1237" t="str">
            <v>索菱股份</v>
          </cell>
          <cell r="C1237">
            <v>9.9600000000000009</v>
          </cell>
          <cell r="D1237">
            <v>5.85</v>
          </cell>
        </row>
        <row r="1238">
          <cell r="A1238" t="str">
            <v>002767</v>
          </cell>
          <cell r="B1238" t="str">
            <v>先锋电子</v>
          </cell>
          <cell r="C1238">
            <v>3.05</v>
          </cell>
          <cell r="D1238">
            <v>22.3</v>
          </cell>
        </row>
        <row r="1239">
          <cell r="A1239" t="str">
            <v>002768</v>
          </cell>
          <cell r="B1239" t="str">
            <v>国恩股份</v>
          </cell>
          <cell r="C1239">
            <v>-0.94</v>
          </cell>
          <cell r="D1239">
            <v>52.6</v>
          </cell>
        </row>
        <row r="1240">
          <cell r="A1240" t="str">
            <v>002769</v>
          </cell>
          <cell r="B1240" t="str">
            <v>普路通</v>
          </cell>
          <cell r="C1240">
            <v>-7.9</v>
          </cell>
          <cell r="D1240">
            <v>10.73</v>
          </cell>
        </row>
        <row r="1241">
          <cell r="A1241" t="str">
            <v>002771</v>
          </cell>
          <cell r="B1241" t="str">
            <v>真视通</v>
          </cell>
          <cell r="C1241">
            <v>0.88</v>
          </cell>
          <cell r="D1241">
            <v>14.96</v>
          </cell>
        </row>
        <row r="1242">
          <cell r="A1242" t="str">
            <v>002772</v>
          </cell>
          <cell r="B1242" t="str">
            <v>众兴菌业</v>
          </cell>
          <cell r="C1242">
            <v>2.59</v>
          </cell>
          <cell r="D1242">
            <v>14.66</v>
          </cell>
        </row>
        <row r="1243">
          <cell r="A1243" t="str">
            <v>002773</v>
          </cell>
          <cell r="B1243" t="str">
            <v>康弘药业</v>
          </cell>
          <cell r="C1243">
            <v>3.44</v>
          </cell>
          <cell r="D1243">
            <v>30.98</v>
          </cell>
        </row>
        <row r="1244">
          <cell r="A1244" t="str">
            <v>002774</v>
          </cell>
          <cell r="B1244" t="str">
            <v>快意电梯</v>
          </cell>
          <cell r="C1244">
            <v>1.0900000000000001</v>
          </cell>
          <cell r="D1244">
            <v>9.31</v>
          </cell>
        </row>
        <row r="1245">
          <cell r="A1245" t="str">
            <v>002775</v>
          </cell>
          <cell r="B1245" t="str">
            <v>文科股份</v>
          </cell>
          <cell r="C1245">
            <v>4.16</v>
          </cell>
          <cell r="D1245">
            <v>4.26</v>
          </cell>
        </row>
        <row r="1246">
          <cell r="A1246" t="str">
            <v>002777</v>
          </cell>
          <cell r="B1246" t="str">
            <v>久远银海</v>
          </cell>
          <cell r="C1246">
            <v>0.84</v>
          </cell>
          <cell r="D1246">
            <v>18.04</v>
          </cell>
        </row>
        <row r="1247">
          <cell r="A1247" t="str">
            <v>002778</v>
          </cell>
          <cell r="B1247" t="str">
            <v>中晟高科</v>
          </cell>
          <cell r="C1247">
            <v>2.4900000000000002</v>
          </cell>
          <cell r="D1247">
            <v>21.01</v>
          </cell>
        </row>
        <row r="1248">
          <cell r="A1248" t="str">
            <v>002779</v>
          </cell>
          <cell r="B1248" t="str">
            <v>中坚科技</v>
          </cell>
          <cell r="C1248">
            <v>-2.2000000000000002</v>
          </cell>
          <cell r="D1248">
            <v>111</v>
          </cell>
        </row>
        <row r="1249">
          <cell r="A1249" t="str">
            <v>002780</v>
          </cell>
          <cell r="B1249" t="str">
            <v>三夫户外</v>
          </cell>
          <cell r="C1249">
            <v>4.3899999999999997</v>
          </cell>
          <cell r="D1249">
            <v>14.97</v>
          </cell>
        </row>
        <row r="1250">
          <cell r="A1250" t="str">
            <v>002782</v>
          </cell>
          <cell r="B1250" t="str">
            <v>可立克</v>
          </cell>
          <cell r="C1250">
            <v>2.86</v>
          </cell>
          <cell r="D1250">
            <v>18</v>
          </cell>
        </row>
        <row r="1251">
          <cell r="A1251" t="str">
            <v>002783</v>
          </cell>
          <cell r="B1251" t="str">
            <v>凯龙股份</v>
          </cell>
          <cell r="C1251">
            <v>2.2400000000000002</v>
          </cell>
          <cell r="D1251">
            <v>9.1300000000000008</v>
          </cell>
        </row>
        <row r="1252">
          <cell r="A1252" t="str">
            <v>002785</v>
          </cell>
          <cell r="B1252" t="str">
            <v>万里石</v>
          </cell>
          <cell r="C1252">
            <v>-0.85</v>
          </cell>
          <cell r="D1252">
            <v>33.700000000000003</v>
          </cell>
        </row>
        <row r="1253">
          <cell r="A1253" t="str">
            <v>002786</v>
          </cell>
          <cell r="B1253" t="str">
            <v>银宝山新</v>
          </cell>
          <cell r="C1253">
            <v>0.82</v>
          </cell>
          <cell r="D1253">
            <v>8.59</v>
          </cell>
        </row>
        <row r="1254">
          <cell r="A1254" t="str">
            <v>002787</v>
          </cell>
          <cell r="B1254" t="str">
            <v>华源控股</v>
          </cell>
          <cell r="C1254">
            <v>1.02</v>
          </cell>
          <cell r="D1254">
            <v>11.86</v>
          </cell>
        </row>
        <row r="1255">
          <cell r="A1255" t="str">
            <v>002788</v>
          </cell>
          <cell r="B1255" t="str">
            <v>鹭燕医药</v>
          </cell>
          <cell r="C1255">
            <v>10</v>
          </cell>
          <cell r="D1255">
            <v>15.29</v>
          </cell>
        </row>
        <row r="1256">
          <cell r="A1256" t="str">
            <v>002789</v>
          </cell>
          <cell r="B1256" t="str">
            <v>*ST建艺</v>
          </cell>
          <cell r="C1256">
            <v>3</v>
          </cell>
          <cell r="D1256">
            <v>8.23</v>
          </cell>
        </row>
        <row r="1257">
          <cell r="A1257" t="str">
            <v>002790</v>
          </cell>
          <cell r="B1257" t="str">
            <v>瑞尔特</v>
          </cell>
          <cell r="C1257">
            <v>4.82</v>
          </cell>
          <cell r="D1257">
            <v>8.91</v>
          </cell>
        </row>
        <row r="1258">
          <cell r="A1258" t="str">
            <v>002791</v>
          </cell>
          <cell r="B1258" t="str">
            <v>坚朗五金</v>
          </cell>
          <cell r="C1258">
            <v>1.46</v>
          </cell>
          <cell r="D1258">
            <v>22.28</v>
          </cell>
        </row>
        <row r="1259">
          <cell r="A1259" t="str">
            <v>002792</v>
          </cell>
          <cell r="B1259" t="str">
            <v>通宇通讯</v>
          </cell>
          <cell r="C1259">
            <v>-0.89</v>
          </cell>
          <cell r="D1259">
            <v>32.14</v>
          </cell>
        </row>
        <row r="1260">
          <cell r="A1260" t="str">
            <v>002793</v>
          </cell>
          <cell r="B1260" t="str">
            <v>罗欣药业</v>
          </cell>
          <cell r="C1260">
            <v>2.4500000000000002</v>
          </cell>
          <cell r="D1260">
            <v>5.01</v>
          </cell>
        </row>
        <row r="1261">
          <cell r="A1261" t="str">
            <v>002795</v>
          </cell>
          <cell r="B1261" t="str">
            <v>永和智控</v>
          </cell>
          <cell r="C1261">
            <v>7.67</v>
          </cell>
          <cell r="D1261">
            <v>6.46</v>
          </cell>
        </row>
        <row r="1262">
          <cell r="A1262" t="str">
            <v>002796</v>
          </cell>
          <cell r="B1262" t="str">
            <v>世嘉科技</v>
          </cell>
          <cell r="C1262">
            <v>0.87</v>
          </cell>
          <cell r="D1262">
            <v>23.06</v>
          </cell>
        </row>
        <row r="1263">
          <cell r="A1263" t="str">
            <v>002797</v>
          </cell>
          <cell r="B1263" t="str">
            <v>第一创业</v>
          </cell>
          <cell r="C1263">
            <v>0.57999999999999996</v>
          </cell>
          <cell r="D1263">
            <v>6.94</v>
          </cell>
        </row>
        <row r="1264">
          <cell r="A1264" t="str">
            <v>002798</v>
          </cell>
          <cell r="B1264" t="str">
            <v>帝欧水华</v>
          </cell>
          <cell r="C1264">
            <v>1.03</v>
          </cell>
          <cell r="D1264">
            <v>5.88</v>
          </cell>
        </row>
        <row r="1265">
          <cell r="A1265" t="str">
            <v>002799</v>
          </cell>
          <cell r="B1265" t="str">
            <v>环球印务</v>
          </cell>
          <cell r="C1265">
            <v>1.52</v>
          </cell>
          <cell r="D1265">
            <v>8.7100000000000009</v>
          </cell>
        </row>
        <row r="1266">
          <cell r="A1266" t="str">
            <v>002800</v>
          </cell>
          <cell r="B1266" t="str">
            <v>天顺股份</v>
          </cell>
          <cell r="C1266">
            <v>3.16</v>
          </cell>
          <cell r="D1266">
            <v>14.02</v>
          </cell>
        </row>
        <row r="1267">
          <cell r="A1267" t="str">
            <v>002801</v>
          </cell>
          <cell r="B1267" t="str">
            <v>微光股份</v>
          </cell>
          <cell r="C1267">
            <v>1.0900000000000001</v>
          </cell>
          <cell r="D1267">
            <v>32.380000000000003</v>
          </cell>
        </row>
        <row r="1268">
          <cell r="A1268" t="str">
            <v>002802</v>
          </cell>
          <cell r="B1268" t="str">
            <v>洪汇新材</v>
          </cell>
          <cell r="C1268">
            <v>2.76</v>
          </cell>
          <cell r="D1268">
            <v>12.64</v>
          </cell>
        </row>
        <row r="1269">
          <cell r="A1269" t="str">
            <v>002803</v>
          </cell>
          <cell r="B1269" t="str">
            <v>吉宏股份</v>
          </cell>
          <cell r="C1269">
            <v>6.06</v>
          </cell>
          <cell r="D1269">
            <v>16.62</v>
          </cell>
        </row>
        <row r="1270">
          <cell r="A1270" t="str">
            <v>002805</v>
          </cell>
          <cell r="B1270" t="str">
            <v>丰元股份</v>
          </cell>
          <cell r="C1270">
            <v>0</v>
          </cell>
          <cell r="D1270">
            <v>16.28</v>
          </cell>
        </row>
        <row r="1271">
          <cell r="A1271" t="str">
            <v>002806</v>
          </cell>
          <cell r="B1271" t="str">
            <v>华锋股份</v>
          </cell>
          <cell r="C1271">
            <v>3.04</v>
          </cell>
          <cell r="D1271">
            <v>12.21</v>
          </cell>
        </row>
        <row r="1272">
          <cell r="A1272" t="str">
            <v>002807</v>
          </cell>
          <cell r="B1272" t="str">
            <v>江阴银行</v>
          </cell>
          <cell r="C1272">
            <v>0.64</v>
          </cell>
          <cell r="D1272">
            <v>4.72</v>
          </cell>
        </row>
        <row r="1273">
          <cell r="A1273" t="str">
            <v>002808</v>
          </cell>
          <cell r="B1273" t="str">
            <v>*ST恒久</v>
          </cell>
          <cell r="C1273">
            <v>5.0199999999999996</v>
          </cell>
          <cell r="D1273">
            <v>5.0199999999999996</v>
          </cell>
        </row>
        <row r="1274">
          <cell r="A1274" t="str">
            <v>002809</v>
          </cell>
          <cell r="B1274" t="str">
            <v>红墙股份</v>
          </cell>
          <cell r="C1274">
            <v>2.4900000000000002</v>
          </cell>
          <cell r="D1274">
            <v>10.71</v>
          </cell>
        </row>
        <row r="1275">
          <cell r="A1275" t="str">
            <v>002810</v>
          </cell>
          <cell r="B1275" t="str">
            <v>山东赫达</v>
          </cell>
          <cell r="C1275">
            <v>3.36</v>
          </cell>
          <cell r="D1275">
            <v>13.22</v>
          </cell>
        </row>
        <row r="1276">
          <cell r="A1276" t="str">
            <v>002811</v>
          </cell>
          <cell r="B1276" t="str">
            <v>郑中设计</v>
          </cell>
          <cell r="C1276">
            <v>4.34</v>
          </cell>
          <cell r="D1276">
            <v>13.45</v>
          </cell>
        </row>
        <row r="1277">
          <cell r="A1277" t="str">
            <v>002812</v>
          </cell>
          <cell r="B1277" t="str">
            <v>恩捷股份</v>
          </cell>
          <cell r="C1277">
            <v>0.94</v>
          </cell>
          <cell r="D1277">
            <v>45.19</v>
          </cell>
        </row>
        <row r="1278">
          <cell r="A1278" t="str">
            <v>002813</v>
          </cell>
          <cell r="B1278" t="str">
            <v>路畅科技</v>
          </cell>
          <cell r="C1278">
            <v>9.99</v>
          </cell>
          <cell r="D1278">
            <v>30.71</v>
          </cell>
        </row>
        <row r="1279">
          <cell r="A1279" t="str">
            <v>002815</v>
          </cell>
          <cell r="B1279" t="str">
            <v>崇达技术</v>
          </cell>
          <cell r="C1279">
            <v>-0.3</v>
          </cell>
          <cell r="D1279">
            <v>13.34</v>
          </cell>
        </row>
        <row r="1280">
          <cell r="A1280" t="str">
            <v>002816</v>
          </cell>
          <cell r="B1280" t="str">
            <v>*ST和科</v>
          </cell>
          <cell r="C1280">
            <v>2.37</v>
          </cell>
          <cell r="D1280">
            <v>20.71</v>
          </cell>
        </row>
        <row r="1281">
          <cell r="A1281" t="str">
            <v>002817</v>
          </cell>
          <cell r="B1281" t="str">
            <v>黄山胶囊</v>
          </cell>
          <cell r="C1281">
            <v>3.38</v>
          </cell>
          <cell r="D1281">
            <v>7.95</v>
          </cell>
        </row>
        <row r="1282">
          <cell r="A1282" t="str">
            <v>002818</v>
          </cell>
          <cell r="B1282" t="str">
            <v>富森美</v>
          </cell>
          <cell r="C1282">
            <v>1.42</v>
          </cell>
          <cell r="D1282">
            <v>11.45</v>
          </cell>
        </row>
        <row r="1283">
          <cell r="A1283" t="str">
            <v>002819</v>
          </cell>
          <cell r="B1283" t="str">
            <v>东方中科</v>
          </cell>
          <cell r="C1283">
            <v>7.0000000000000007E-2</v>
          </cell>
          <cell r="D1283">
            <v>27.12</v>
          </cell>
        </row>
        <row r="1284">
          <cell r="A1284" t="str">
            <v>002820</v>
          </cell>
          <cell r="B1284" t="str">
            <v>桂发祥</v>
          </cell>
          <cell r="C1284">
            <v>4.91</v>
          </cell>
          <cell r="D1284">
            <v>13.26</v>
          </cell>
        </row>
        <row r="1285">
          <cell r="A1285" t="str">
            <v>002821</v>
          </cell>
          <cell r="B1285" t="str">
            <v>凯莱英</v>
          </cell>
          <cell r="C1285">
            <v>4.13</v>
          </cell>
          <cell r="D1285">
            <v>94.79</v>
          </cell>
        </row>
        <row r="1286">
          <cell r="A1286" t="str">
            <v>002822</v>
          </cell>
          <cell r="B1286" t="str">
            <v>*ST中装</v>
          </cell>
          <cell r="C1286">
            <v>-0.51</v>
          </cell>
          <cell r="D1286">
            <v>3.91</v>
          </cell>
        </row>
        <row r="1287">
          <cell r="A1287" t="str">
            <v>002823</v>
          </cell>
          <cell r="B1287" t="str">
            <v>凯中精密</v>
          </cell>
          <cell r="C1287">
            <v>2.96</v>
          </cell>
          <cell r="D1287">
            <v>15.67</v>
          </cell>
        </row>
        <row r="1288">
          <cell r="A1288" t="str">
            <v>002824</v>
          </cell>
          <cell r="B1288" t="str">
            <v>和胜股份</v>
          </cell>
          <cell r="C1288">
            <v>1.08</v>
          </cell>
          <cell r="D1288">
            <v>17.77</v>
          </cell>
        </row>
        <row r="1289">
          <cell r="A1289" t="str">
            <v>002825</v>
          </cell>
          <cell r="B1289" t="str">
            <v>纳尔股份</v>
          </cell>
          <cell r="C1289">
            <v>0.83</v>
          </cell>
          <cell r="D1289">
            <v>12.1</v>
          </cell>
        </row>
        <row r="1290">
          <cell r="A1290" t="str">
            <v>002826</v>
          </cell>
          <cell r="B1290" t="str">
            <v>易明医药</v>
          </cell>
          <cell r="C1290">
            <v>1.5</v>
          </cell>
          <cell r="D1290">
            <v>18.27</v>
          </cell>
        </row>
        <row r="1291">
          <cell r="A1291" t="str">
            <v>002827</v>
          </cell>
          <cell r="B1291" t="str">
            <v>高争民爆</v>
          </cell>
          <cell r="C1291">
            <v>0.66</v>
          </cell>
          <cell r="D1291">
            <v>36.549999999999997</v>
          </cell>
        </row>
        <row r="1292">
          <cell r="A1292" t="str">
            <v>002828</v>
          </cell>
          <cell r="B1292" t="str">
            <v>贝肯能源</v>
          </cell>
          <cell r="C1292">
            <v>2.4500000000000002</v>
          </cell>
          <cell r="D1292">
            <v>10.86</v>
          </cell>
        </row>
        <row r="1293">
          <cell r="A1293" t="str">
            <v>002829</v>
          </cell>
          <cell r="B1293" t="str">
            <v>星网宇达</v>
          </cell>
          <cell r="C1293">
            <v>1.1000000000000001</v>
          </cell>
          <cell r="D1293">
            <v>28.52</v>
          </cell>
        </row>
        <row r="1294">
          <cell r="A1294" t="str">
            <v>002830</v>
          </cell>
          <cell r="B1294" t="str">
            <v>名雕股份</v>
          </cell>
          <cell r="C1294">
            <v>4.03</v>
          </cell>
          <cell r="D1294">
            <v>19.600000000000001</v>
          </cell>
        </row>
        <row r="1295">
          <cell r="A1295" t="str">
            <v>002831</v>
          </cell>
          <cell r="B1295" t="str">
            <v>裕同科技</v>
          </cell>
          <cell r="C1295">
            <v>2.4900000000000002</v>
          </cell>
          <cell r="D1295">
            <v>29.27</v>
          </cell>
        </row>
        <row r="1296">
          <cell r="A1296" t="str">
            <v>002832</v>
          </cell>
          <cell r="B1296" t="str">
            <v>比音勒芬</v>
          </cell>
          <cell r="C1296">
            <v>0.99</v>
          </cell>
          <cell r="D1296">
            <v>15.25</v>
          </cell>
        </row>
        <row r="1297">
          <cell r="A1297" t="str">
            <v>002833</v>
          </cell>
          <cell r="B1297" t="str">
            <v>弘亚数控</v>
          </cell>
          <cell r="C1297">
            <v>0.56999999999999995</v>
          </cell>
          <cell r="D1297">
            <v>15.76</v>
          </cell>
        </row>
        <row r="1298">
          <cell r="A1298" t="str">
            <v>002835</v>
          </cell>
          <cell r="B1298" t="str">
            <v>同为股份</v>
          </cell>
          <cell r="C1298">
            <v>0</v>
          </cell>
          <cell r="D1298">
            <v>16.149999999999999</v>
          </cell>
        </row>
        <row r="1299">
          <cell r="A1299" t="str">
            <v>002836</v>
          </cell>
          <cell r="B1299" t="str">
            <v>新宏泽</v>
          </cell>
          <cell r="C1299">
            <v>2.68</v>
          </cell>
          <cell r="D1299">
            <v>16.5</v>
          </cell>
        </row>
        <row r="1300">
          <cell r="A1300" t="str">
            <v>002837</v>
          </cell>
          <cell r="B1300" t="str">
            <v>英维克</v>
          </cell>
          <cell r="C1300">
            <v>-3.21</v>
          </cell>
          <cell r="D1300">
            <v>91.13</v>
          </cell>
        </row>
        <row r="1301">
          <cell r="A1301" t="str">
            <v>002838</v>
          </cell>
          <cell r="B1301" t="str">
            <v>道恩股份</v>
          </cell>
          <cell r="C1301">
            <v>-0.78</v>
          </cell>
          <cell r="D1301">
            <v>24.16</v>
          </cell>
        </row>
        <row r="1302">
          <cell r="A1302" t="str">
            <v>002839</v>
          </cell>
          <cell r="B1302" t="str">
            <v>张家港行</v>
          </cell>
          <cell r="C1302">
            <v>0.22</v>
          </cell>
          <cell r="D1302">
            <v>4.66</v>
          </cell>
        </row>
        <row r="1303">
          <cell r="A1303" t="str">
            <v>002840</v>
          </cell>
          <cell r="B1303" t="str">
            <v>华统股份</v>
          </cell>
          <cell r="C1303">
            <v>0.41</v>
          </cell>
          <cell r="D1303">
            <v>9.69</v>
          </cell>
        </row>
        <row r="1304">
          <cell r="A1304" t="str">
            <v>002841</v>
          </cell>
          <cell r="B1304" t="str">
            <v>视源股份</v>
          </cell>
          <cell r="C1304">
            <v>0.16</v>
          </cell>
          <cell r="D1304">
            <v>37.72</v>
          </cell>
        </row>
        <row r="1305">
          <cell r="A1305" t="str">
            <v>002842</v>
          </cell>
          <cell r="B1305" t="str">
            <v>翔鹭钨业</v>
          </cell>
          <cell r="C1305">
            <v>4.8899999999999997</v>
          </cell>
          <cell r="D1305">
            <v>12.65</v>
          </cell>
        </row>
        <row r="1306">
          <cell r="A1306" t="str">
            <v>002843</v>
          </cell>
          <cell r="B1306" t="str">
            <v>泰嘉股份</v>
          </cell>
          <cell r="C1306">
            <v>0.62</v>
          </cell>
          <cell r="D1306">
            <v>17.84</v>
          </cell>
        </row>
        <row r="1307">
          <cell r="A1307" t="str">
            <v>002845</v>
          </cell>
          <cell r="B1307" t="str">
            <v>同兴达</v>
          </cell>
          <cell r="C1307">
            <v>0.44</v>
          </cell>
          <cell r="D1307">
            <v>13.82</v>
          </cell>
        </row>
        <row r="1308">
          <cell r="A1308" t="str">
            <v>002846</v>
          </cell>
          <cell r="B1308" t="str">
            <v>英联股份</v>
          </cell>
          <cell r="C1308">
            <v>1.62</v>
          </cell>
          <cell r="D1308">
            <v>15.64</v>
          </cell>
        </row>
        <row r="1309">
          <cell r="A1309" t="str">
            <v>002847</v>
          </cell>
          <cell r="B1309" t="str">
            <v>盐津铺子</v>
          </cell>
          <cell r="C1309">
            <v>2.82</v>
          </cell>
          <cell r="D1309">
            <v>73.02</v>
          </cell>
        </row>
        <row r="1310">
          <cell r="A1310" t="str">
            <v>002848</v>
          </cell>
          <cell r="B1310" t="str">
            <v>*ST高斯</v>
          </cell>
          <cell r="C1310">
            <v>2.2400000000000002</v>
          </cell>
          <cell r="D1310">
            <v>7.77</v>
          </cell>
        </row>
        <row r="1311">
          <cell r="A1311" t="str">
            <v>002849</v>
          </cell>
          <cell r="B1311" t="str">
            <v>威星智能</v>
          </cell>
          <cell r="C1311">
            <v>5.69</v>
          </cell>
          <cell r="D1311">
            <v>14.86</v>
          </cell>
        </row>
        <row r="1312">
          <cell r="A1312" t="str">
            <v>002850</v>
          </cell>
          <cell r="B1312" t="str">
            <v>科达利</v>
          </cell>
          <cell r="C1312">
            <v>0.53</v>
          </cell>
          <cell r="D1312">
            <v>150.36000000000001</v>
          </cell>
        </row>
        <row r="1313">
          <cell r="A1313" t="str">
            <v>002851</v>
          </cell>
          <cell r="B1313" t="str">
            <v>麦格米特</v>
          </cell>
          <cell r="C1313">
            <v>0.32</v>
          </cell>
          <cell r="D1313">
            <v>80.459999999999994</v>
          </cell>
        </row>
        <row r="1314">
          <cell r="A1314" t="str">
            <v>002852</v>
          </cell>
          <cell r="B1314" t="str">
            <v>道道全</v>
          </cell>
          <cell r="C1314">
            <v>1.87</v>
          </cell>
          <cell r="D1314">
            <v>10.87</v>
          </cell>
        </row>
        <row r="1315">
          <cell r="A1315" t="str">
            <v>002853</v>
          </cell>
          <cell r="B1315" t="str">
            <v>皮阿诺</v>
          </cell>
          <cell r="C1315">
            <v>4.07</v>
          </cell>
          <cell r="D1315">
            <v>22.5</v>
          </cell>
        </row>
        <row r="1316">
          <cell r="A1316" t="str">
            <v>002855</v>
          </cell>
          <cell r="B1316" t="str">
            <v>捷荣技术</v>
          </cell>
          <cell r="C1316">
            <v>0.91</v>
          </cell>
          <cell r="D1316">
            <v>16.55</v>
          </cell>
        </row>
        <row r="1317">
          <cell r="A1317" t="str">
            <v>002856</v>
          </cell>
          <cell r="B1317" t="str">
            <v>美芝股份</v>
          </cell>
          <cell r="C1317">
            <v>2.19</v>
          </cell>
          <cell r="D1317">
            <v>12.12</v>
          </cell>
        </row>
        <row r="1318">
          <cell r="A1318" t="str">
            <v>002857</v>
          </cell>
          <cell r="B1318" t="str">
            <v>三晖电气</v>
          </cell>
          <cell r="C1318">
            <v>1.46</v>
          </cell>
          <cell r="D1318">
            <v>20.82</v>
          </cell>
        </row>
        <row r="1319">
          <cell r="A1319" t="str">
            <v>002858</v>
          </cell>
          <cell r="B1319" t="str">
            <v>力盛体育</v>
          </cell>
          <cell r="C1319">
            <v>0.98</v>
          </cell>
          <cell r="D1319">
            <v>15.53</v>
          </cell>
        </row>
        <row r="1320">
          <cell r="A1320" t="str">
            <v>002859</v>
          </cell>
          <cell r="B1320" t="str">
            <v>洁美科技</v>
          </cell>
          <cell r="C1320">
            <v>-6.03</v>
          </cell>
          <cell r="D1320">
            <v>28.68</v>
          </cell>
        </row>
        <row r="1321">
          <cell r="A1321" t="str">
            <v>002860</v>
          </cell>
          <cell r="B1321" t="str">
            <v>星帅尔</v>
          </cell>
          <cell r="C1321">
            <v>2.88</v>
          </cell>
          <cell r="D1321">
            <v>13.58</v>
          </cell>
        </row>
        <row r="1322">
          <cell r="A1322" t="str">
            <v>002861</v>
          </cell>
          <cell r="B1322" t="str">
            <v>瀛通通讯</v>
          </cell>
          <cell r="C1322">
            <v>1.1299999999999999</v>
          </cell>
          <cell r="D1322">
            <v>18.8</v>
          </cell>
        </row>
        <row r="1323">
          <cell r="A1323" t="str">
            <v>002862</v>
          </cell>
          <cell r="B1323" t="str">
            <v>实丰文化</v>
          </cell>
          <cell r="C1323">
            <v>0.39</v>
          </cell>
          <cell r="D1323">
            <v>20.59</v>
          </cell>
        </row>
        <row r="1324">
          <cell r="A1324" t="str">
            <v>002863</v>
          </cell>
          <cell r="B1324" t="str">
            <v>今飞凯达</v>
          </cell>
          <cell r="C1324">
            <v>2.5099999999999998</v>
          </cell>
          <cell r="D1324">
            <v>5.72</v>
          </cell>
        </row>
        <row r="1325">
          <cell r="A1325" t="str">
            <v>002864</v>
          </cell>
          <cell r="B1325" t="str">
            <v>盘龙药业</v>
          </cell>
          <cell r="C1325">
            <v>1.1000000000000001</v>
          </cell>
          <cell r="D1325">
            <v>32.19</v>
          </cell>
        </row>
        <row r="1326">
          <cell r="A1326" t="str">
            <v>002865</v>
          </cell>
          <cell r="B1326" t="str">
            <v>钧达股份</v>
          </cell>
          <cell r="C1326">
            <v>0.86</v>
          </cell>
          <cell r="D1326">
            <v>48.05</v>
          </cell>
        </row>
        <row r="1327">
          <cell r="A1327" t="str">
            <v>002866</v>
          </cell>
          <cell r="B1327" t="str">
            <v>传艺科技</v>
          </cell>
          <cell r="C1327">
            <v>1.42</v>
          </cell>
          <cell r="D1327">
            <v>17.190000000000001</v>
          </cell>
        </row>
        <row r="1328">
          <cell r="A1328" t="str">
            <v>002867</v>
          </cell>
          <cell r="B1328" t="str">
            <v>周大生</v>
          </cell>
          <cell r="C1328">
            <v>0.91</v>
          </cell>
          <cell r="D1328">
            <v>12.22</v>
          </cell>
        </row>
        <row r="1329">
          <cell r="A1329" t="str">
            <v>002868</v>
          </cell>
          <cell r="B1329" t="str">
            <v>*ST绿康</v>
          </cell>
          <cell r="C1329">
            <v>-1.94</v>
          </cell>
          <cell r="D1329">
            <v>34.380000000000003</v>
          </cell>
        </row>
        <row r="1330">
          <cell r="A1330" t="str">
            <v>002869</v>
          </cell>
          <cell r="B1330" t="str">
            <v>金溢科技</v>
          </cell>
          <cell r="C1330">
            <v>4.74</v>
          </cell>
          <cell r="D1330">
            <v>24.08</v>
          </cell>
        </row>
        <row r="1331">
          <cell r="A1331" t="str">
            <v>002870</v>
          </cell>
          <cell r="B1331" t="str">
            <v>香山股份</v>
          </cell>
          <cell r="C1331">
            <v>3.69</v>
          </cell>
          <cell r="D1331">
            <v>36.5</v>
          </cell>
        </row>
        <row r="1332">
          <cell r="A1332" t="str">
            <v>002871</v>
          </cell>
          <cell r="B1332" t="str">
            <v>伟隆股份</v>
          </cell>
          <cell r="C1332">
            <v>0</v>
          </cell>
          <cell r="D1332">
            <v>16.079999999999998</v>
          </cell>
        </row>
        <row r="1333">
          <cell r="A1333" t="str">
            <v>002872</v>
          </cell>
          <cell r="B1333" t="str">
            <v>ST天圣</v>
          </cell>
          <cell r="C1333">
            <v>1.67</v>
          </cell>
          <cell r="D1333">
            <v>4.87</v>
          </cell>
        </row>
        <row r="1334">
          <cell r="A1334" t="str">
            <v>002873</v>
          </cell>
          <cell r="B1334" t="str">
            <v>新天药业</v>
          </cell>
          <cell r="C1334">
            <v>0.79</v>
          </cell>
          <cell r="D1334">
            <v>10.19</v>
          </cell>
        </row>
        <row r="1335">
          <cell r="A1335" t="str">
            <v>002875</v>
          </cell>
          <cell r="B1335" t="str">
            <v>安奈儿</v>
          </cell>
          <cell r="C1335">
            <v>2.77</v>
          </cell>
          <cell r="D1335">
            <v>15.98</v>
          </cell>
        </row>
        <row r="1336">
          <cell r="A1336" t="str">
            <v>002876</v>
          </cell>
          <cell r="B1336" t="str">
            <v>三利谱</v>
          </cell>
          <cell r="C1336">
            <v>0.65</v>
          </cell>
          <cell r="D1336">
            <v>23.12</v>
          </cell>
        </row>
        <row r="1337">
          <cell r="A1337" t="str">
            <v>002877</v>
          </cell>
          <cell r="B1337" t="str">
            <v>智能自控</v>
          </cell>
          <cell r="C1337">
            <v>1.52</v>
          </cell>
          <cell r="D1337">
            <v>9.3699999999999992</v>
          </cell>
        </row>
        <row r="1338">
          <cell r="A1338" t="str">
            <v>002878</v>
          </cell>
          <cell r="B1338" t="str">
            <v>元隆雅图</v>
          </cell>
          <cell r="C1338">
            <v>3.91</v>
          </cell>
          <cell r="D1338">
            <v>18.09</v>
          </cell>
        </row>
        <row r="1339">
          <cell r="A1339" t="str">
            <v>002879</v>
          </cell>
          <cell r="B1339" t="str">
            <v>长缆科技</v>
          </cell>
          <cell r="C1339">
            <v>1.77</v>
          </cell>
          <cell r="D1339">
            <v>17.829999999999998</v>
          </cell>
        </row>
        <row r="1340">
          <cell r="A1340" t="str">
            <v>002880</v>
          </cell>
          <cell r="B1340" t="str">
            <v>卫光生物</v>
          </cell>
          <cell r="C1340">
            <v>1.0900000000000001</v>
          </cell>
          <cell r="D1340">
            <v>25.9</v>
          </cell>
        </row>
        <row r="1341">
          <cell r="A1341" t="str">
            <v>002881</v>
          </cell>
          <cell r="B1341" t="str">
            <v>美格智能</v>
          </cell>
          <cell r="C1341">
            <v>0.24</v>
          </cell>
          <cell r="D1341">
            <v>41.91</v>
          </cell>
        </row>
        <row r="1342">
          <cell r="A1342" t="str">
            <v>002882</v>
          </cell>
          <cell r="B1342" t="str">
            <v>金龙羽</v>
          </cell>
          <cell r="C1342">
            <v>1.06</v>
          </cell>
          <cell r="D1342">
            <v>29.54</v>
          </cell>
        </row>
        <row r="1343">
          <cell r="A1343" t="str">
            <v>002883</v>
          </cell>
          <cell r="B1343" t="str">
            <v>中设股份</v>
          </cell>
          <cell r="C1343">
            <v>1.19</v>
          </cell>
          <cell r="D1343">
            <v>11.06</v>
          </cell>
        </row>
        <row r="1344">
          <cell r="A1344" t="str">
            <v>002884</v>
          </cell>
          <cell r="B1344" t="str">
            <v>凌霄泵业</v>
          </cell>
          <cell r="C1344">
            <v>0.85</v>
          </cell>
          <cell r="D1344">
            <v>17.809999999999999</v>
          </cell>
        </row>
        <row r="1345">
          <cell r="A1345" t="str">
            <v>002885</v>
          </cell>
          <cell r="B1345" t="str">
            <v>京泉华</v>
          </cell>
          <cell r="C1345">
            <v>1.55</v>
          </cell>
          <cell r="D1345">
            <v>25.5</v>
          </cell>
        </row>
        <row r="1346">
          <cell r="A1346" t="str">
            <v>002886</v>
          </cell>
          <cell r="B1346" t="str">
            <v>沃特股份</v>
          </cell>
          <cell r="C1346">
            <v>0.83</v>
          </cell>
          <cell r="D1346">
            <v>19.45</v>
          </cell>
        </row>
        <row r="1347">
          <cell r="A1347" t="str">
            <v>002887</v>
          </cell>
          <cell r="B1347" t="str">
            <v>绿茵生态</v>
          </cell>
          <cell r="C1347">
            <v>3.31</v>
          </cell>
          <cell r="D1347">
            <v>9.3699999999999992</v>
          </cell>
        </row>
        <row r="1348">
          <cell r="A1348" t="str">
            <v>002888</v>
          </cell>
          <cell r="B1348" t="str">
            <v>惠威科技</v>
          </cell>
          <cell r="C1348">
            <v>3.2</v>
          </cell>
          <cell r="D1348">
            <v>18.690000000000001</v>
          </cell>
        </row>
        <row r="1349">
          <cell r="A1349" t="str">
            <v>002889</v>
          </cell>
          <cell r="B1349" t="str">
            <v>东方嘉盛</v>
          </cell>
          <cell r="C1349">
            <v>0.74</v>
          </cell>
          <cell r="D1349">
            <v>16.420000000000002</v>
          </cell>
        </row>
        <row r="1350">
          <cell r="A1350" t="str">
            <v>002890</v>
          </cell>
          <cell r="B1350" t="str">
            <v>弘宇股份</v>
          </cell>
          <cell r="C1350">
            <v>1.6</v>
          </cell>
          <cell r="D1350">
            <v>14.59</v>
          </cell>
        </row>
        <row r="1351">
          <cell r="A1351" t="str">
            <v>002891</v>
          </cell>
          <cell r="B1351" t="str">
            <v>中宠股份</v>
          </cell>
          <cell r="C1351">
            <v>2.8</v>
          </cell>
          <cell r="D1351">
            <v>54.72</v>
          </cell>
        </row>
        <row r="1352">
          <cell r="A1352" t="str">
            <v>002892</v>
          </cell>
          <cell r="B1352" t="str">
            <v>科力尔</v>
          </cell>
          <cell r="C1352">
            <v>-0.08</v>
          </cell>
          <cell r="D1352">
            <v>12.48</v>
          </cell>
        </row>
        <row r="1353">
          <cell r="A1353" t="str">
            <v>002893</v>
          </cell>
          <cell r="B1353" t="str">
            <v>京能热力</v>
          </cell>
          <cell r="C1353">
            <v>1.1399999999999999</v>
          </cell>
          <cell r="D1353">
            <v>11.51</v>
          </cell>
        </row>
        <row r="1354">
          <cell r="A1354" t="str">
            <v>002895</v>
          </cell>
          <cell r="B1354" t="str">
            <v>川恒股份</v>
          </cell>
          <cell r="C1354">
            <v>0.17</v>
          </cell>
          <cell r="D1354">
            <v>35.44</v>
          </cell>
        </row>
        <row r="1355">
          <cell r="A1355" t="str">
            <v>002896</v>
          </cell>
          <cell r="B1355" t="str">
            <v>中大力德</v>
          </cell>
          <cell r="C1355">
            <v>1.31</v>
          </cell>
          <cell r="D1355">
            <v>79.599999999999994</v>
          </cell>
        </row>
        <row r="1356">
          <cell r="A1356" t="str">
            <v>002897</v>
          </cell>
          <cell r="B1356" t="str">
            <v>意华股份</v>
          </cell>
          <cell r="C1356">
            <v>-0.97</v>
          </cell>
          <cell r="D1356">
            <v>45.8</v>
          </cell>
        </row>
        <row r="1357">
          <cell r="A1357" t="str">
            <v>002898</v>
          </cell>
          <cell r="B1357" t="str">
            <v>*ST赛隆</v>
          </cell>
          <cell r="C1357">
            <v>0</v>
          </cell>
          <cell r="D1357">
            <v>13.9</v>
          </cell>
        </row>
        <row r="1358">
          <cell r="A1358" t="str">
            <v>002899</v>
          </cell>
          <cell r="B1358" t="str">
            <v>英派斯</v>
          </cell>
          <cell r="C1358">
            <v>3.46</v>
          </cell>
          <cell r="D1358">
            <v>25.74</v>
          </cell>
        </row>
        <row r="1359">
          <cell r="A1359" t="str">
            <v>002900</v>
          </cell>
          <cell r="B1359" t="str">
            <v>哈三联</v>
          </cell>
          <cell r="C1359">
            <v>-0.15</v>
          </cell>
          <cell r="D1359">
            <v>13.11</v>
          </cell>
        </row>
        <row r="1360">
          <cell r="A1360" t="str">
            <v>002901</v>
          </cell>
          <cell r="B1360" t="str">
            <v>大博医疗</v>
          </cell>
          <cell r="C1360">
            <v>0.25</v>
          </cell>
          <cell r="D1360">
            <v>48.99</v>
          </cell>
        </row>
        <row r="1361">
          <cell r="A1361" t="str">
            <v>002902</v>
          </cell>
          <cell r="B1361" t="str">
            <v>铭普光磁</v>
          </cell>
          <cell r="C1361">
            <v>-2.02</v>
          </cell>
          <cell r="D1361">
            <v>22.28</v>
          </cell>
        </row>
        <row r="1362">
          <cell r="A1362" t="str">
            <v>002903</v>
          </cell>
          <cell r="B1362" t="str">
            <v>宇环数控</v>
          </cell>
          <cell r="C1362">
            <v>0.52</v>
          </cell>
          <cell r="D1362">
            <v>21.12</v>
          </cell>
        </row>
        <row r="1363">
          <cell r="A1363" t="str">
            <v>002905</v>
          </cell>
          <cell r="B1363" t="str">
            <v>金逸影视</v>
          </cell>
          <cell r="C1363">
            <v>1.06</v>
          </cell>
          <cell r="D1363">
            <v>10.46</v>
          </cell>
        </row>
        <row r="1364">
          <cell r="A1364" t="str">
            <v>002906</v>
          </cell>
          <cell r="B1364" t="str">
            <v>华阳集团</v>
          </cell>
          <cell r="C1364">
            <v>2.56</v>
          </cell>
          <cell r="D1364">
            <v>30.47</v>
          </cell>
        </row>
        <row r="1365">
          <cell r="A1365" t="str">
            <v>002907</v>
          </cell>
          <cell r="B1365" t="str">
            <v>华森制药</v>
          </cell>
          <cell r="C1365">
            <v>0.86</v>
          </cell>
          <cell r="D1365">
            <v>15.21</v>
          </cell>
        </row>
        <row r="1366">
          <cell r="A1366" t="str">
            <v>002908</v>
          </cell>
          <cell r="B1366" t="str">
            <v>德生科技</v>
          </cell>
          <cell r="C1366">
            <v>0.97</v>
          </cell>
          <cell r="D1366">
            <v>9.35</v>
          </cell>
        </row>
        <row r="1367">
          <cell r="A1367" t="str">
            <v>002909</v>
          </cell>
          <cell r="B1367" t="str">
            <v>集泰股份</v>
          </cell>
          <cell r="C1367">
            <v>2.38</v>
          </cell>
          <cell r="D1367">
            <v>6.88</v>
          </cell>
        </row>
        <row r="1368">
          <cell r="A1368" t="str">
            <v>002910</v>
          </cell>
          <cell r="B1368" t="str">
            <v>庄园牧场</v>
          </cell>
          <cell r="C1368">
            <v>9.99</v>
          </cell>
          <cell r="D1368">
            <v>13.65</v>
          </cell>
        </row>
        <row r="1369">
          <cell r="A1369" t="str">
            <v>002911</v>
          </cell>
          <cell r="B1369" t="str">
            <v>佛燃能源</v>
          </cell>
          <cell r="C1369">
            <v>0.17</v>
          </cell>
          <cell r="D1369">
            <v>12.1</v>
          </cell>
        </row>
        <row r="1370">
          <cell r="A1370" t="str">
            <v>002912</v>
          </cell>
          <cell r="B1370" t="str">
            <v>中新赛克</v>
          </cell>
          <cell r="C1370">
            <v>0.18</v>
          </cell>
          <cell r="D1370">
            <v>28.61</v>
          </cell>
        </row>
        <row r="1371">
          <cell r="A1371" t="str">
            <v>002913</v>
          </cell>
          <cell r="B1371" t="str">
            <v>奥士康</v>
          </cell>
          <cell r="C1371">
            <v>-2.3199999999999998</v>
          </cell>
          <cell r="D1371">
            <v>41.72</v>
          </cell>
        </row>
        <row r="1372">
          <cell r="A1372" t="str">
            <v>002915</v>
          </cell>
          <cell r="B1372" t="str">
            <v>中欣氟材</v>
          </cell>
          <cell r="C1372">
            <v>0.91</v>
          </cell>
          <cell r="D1372">
            <v>22.1</v>
          </cell>
        </row>
        <row r="1373">
          <cell r="A1373" t="str">
            <v>002916</v>
          </cell>
          <cell r="B1373" t="str">
            <v>深南电路</v>
          </cell>
          <cell r="C1373">
            <v>-1.81</v>
          </cell>
          <cell r="D1373">
            <v>212.75</v>
          </cell>
        </row>
        <row r="1374">
          <cell r="A1374" t="str">
            <v>002917</v>
          </cell>
          <cell r="B1374" t="str">
            <v>金奥博</v>
          </cell>
          <cell r="C1374">
            <v>1.86</v>
          </cell>
          <cell r="D1374">
            <v>13.14</v>
          </cell>
        </row>
        <row r="1375">
          <cell r="A1375" t="str">
            <v>002918</v>
          </cell>
          <cell r="B1375" t="str">
            <v>蒙娜丽莎</v>
          </cell>
          <cell r="C1375">
            <v>2.29</v>
          </cell>
          <cell r="D1375">
            <v>14.29</v>
          </cell>
        </row>
        <row r="1376">
          <cell r="A1376" t="str">
            <v>002919</v>
          </cell>
          <cell r="B1376" t="str">
            <v>名臣健康</v>
          </cell>
          <cell r="C1376">
            <v>-0.78</v>
          </cell>
          <cell r="D1376">
            <v>21.65</v>
          </cell>
        </row>
        <row r="1377">
          <cell r="A1377" t="str">
            <v>002920</v>
          </cell>
          <cell r="B1377" t="str">
            <v>德赛西威</v>
          </cell>
          <cell r="C1377">
            <v>6.95</v>
          </cell>
          <cell r="D1377">
            <v>125</v>
          </cell>
        </row>
        <row r="1378">
          <cell r="A1378" t="str">
            <v>002921</v>
          </cell>
          <cell r="B1378" t="str">
            <v>联诚精密</v>
          </cell>
          <cell r="C1378">
            <v>1.94</v>
          </cell>
          <cell r="D1378">
            <v>14.68</v>
          </cell>
        </row>
        <row r="1379">
          <cell r="A1379" t="str">
            <v>002922</v>
          </cell>
          <cell r="B1379" t="str">
            <v>伊戈尔</v>
          </cell>
          <cell r="C1379">
            <v>-0.1</v>
          </cell>
          <cell r="D1379">
            <v>31</v>
          </cell>
        </row>
        <row r="1380">
          <cell r="A1380" t="str">
            <v>002923</v>
          </cell>
          <cell r="B1380" t="str">
            <v>润都股份</v>
          </cell>
          <cell r="C1380">
            <v>0.4</v>
          </cell>
          <cell r="D1380">
            <v>12.47</v>
          </cell>
        </row>
        <row r="1381">
          <cell r="A1381" t="str">
            <v>002925</v>
          </cell>
          <cell r="B1381" t="str">
            <v>盈趣科技</v>
          </cell>
          <cell r="C1381">
            <v>1.6</v>
          </cell>
          <cell r="D1381">
            <v>17.16</v>
          </cell>
        </row>
        <row r="1382">
          <cell r="A1382" t="str">
            <v>002926</v>
          </cell>
          <cell r="B1382" t="str">
            <v>华西证券</v>
          </cell>
          <cell r="C1382">
            <v>1.07</v>
          </cell>
          <cell r="D1382">
            <v>9.48</v>
          </cell>
        </row>
        <row r="1383">
          <cell r="A1383" t="str">
            <v>002927</v>
          </cell>
          <cell r="B1383" t="str">
            <v>泰永长征</v>
          </cell>
          <cell r="C1383">
            <v>2.96</v>
          </cell>
          <cell r="D1383">
            <v>19.82</v>
          </cell>
        </row>
        <row r="1384">
          <cell r="A1384" t="str">
            <v>002928</v>
          </cell>
          <cell r="B1384" t="str">
            <v>华夏航空</v>
          </cell>
          <cell r="C1384">
            <v>-1.1200000000000001</v>
          </cell>
          <cell r="D1384">
            <v>11.44</v>
          </cell>
        </row>
        <row r="1385">
          <cell r="A1385" t="str">
            <v>002929</v>
          </cell>
          <cell r="B1385" t="str">
            <v>润建股份</v>
          </cell>
          <cell r="C1385">
            <v>0.68</v>
          </cell>
          <cell r="D1385">
            <v>38.53</v>
          </cell>
        </row>
        <row r="1386">
          <cell r="A1386" t="str">
            <v>002930</v>
          </cell>
          <cell r="B1386" t="str">
            <v>宏川智慧</v>
          </cell>
          <cell r="C1386">
            <v>-0.77</v>
          </cell>
          <cell r="D1386">
            <v>11.61</v>
          </cell>
        </row>
        <row r="1387">
          <cell r="A1387" t="str">
            <v>002931</v>
          </cell>
          <cell r="B1387" t="str">
            <v>锋龙股份</v>
          </cell>
          <cell r="C1387" t="str">
            <v xml:space="preserve">--  </v>
          </cell>
          <cell r="D1387">
            <v>19.68</v>
          </cell>
        </row>
        <row r="1388">
          <cell r="A1388" t="str">
            <v>002932</v>
          </cell>
          <cell r="B1388" t="str">
            <v>明德生物</v>
          </cell>
          <cell r="C1388">
            <v>0.84</v>
          </cell>
          <cell r="D1388">
            <v>18.100000000000001</v>
          </cell>
        </row>
        <row r="1389">
          <cell r="A1389" t="str">
            <v>002933</v>
          </cell>
          <cell r="B1389" t="str">
            <v>新兴装备</v>
          </cell>
          <cell r="C1389">
            <v>0.56999999999999995</v>
          </cell>
          <cell r="D1389">
            <v>35.4</v>
          </cell>
        </row>
        <row r="1390">
          <cell r="A1390" t="str">
            <v>002935</v>
          </cell>
          <cell r="B1390" t="str">
            <v>天奥电子</v>
          </cell>
          <cell r="C1390">
            <v>2.88</v>
          </cell>
          <cell r="D1390">
            <v>19.63</v>
          </cell>
        </row>
        <row r="1391">
          <cell r="A1391" t="str">
            <v>002936</v>
          </cell>
          <cell r="B1391" t="str">
            <v>郑州银行</v>
          </cell>
          <cell r="C1391">
            <v>0.51</v>
          </cell>
          <cell r="D1391">
            <v>1.96</v>
          </cell>
        </row>
        <row r="1392">
          <cell r="A1392" t="str">
            <v>002937</v>
          </cell>
          <cell r="B1392" t="str">
            <v>兴瑞科技</v>
          </cell>
          <cell r="C1392">
            <v>-0.24</v>
          </cell>
          <cell r="D1392">
            <v>20.99</v>
          </cell>
        </row>
        <row r="1393">
          <cell r="A1393" t="str">
            <v>002938</v>
          </cell>
          <cell r="B1393" t="str">
            <v>鹏鼎控股</v>
          </cell>
          <cell r="C1393">
            <v>-1.5</v>
          </cell>
          <cell r="D1393">
            <v>48.62</v>
          </cell>
        </row>
        <row r="1394">
          <cell r="A1394" t="str">
            <v>002939</v>
          </cell>
          <cell r="B1394" t="str">
            <v>长城证券</v>
          </cell>
          <cell r="C1394">
            <v>1.31</v>
          </cell>
          <cell r="D1394">
            <v>10.09</v>
          </cell>
        </row>
        <row r="1395">
          <cell r="A1395" t="str">
            <v>002940</v>
          </cell>
          <cell r="B1395" t="str">
            <v>昂利康</v>
          </cell>
          <cell r="C1395">
            <v>3.01</v>
          </cell>
          <cell r="D1395">
            <v>33.159999999999997</v>
          </cell>
        </row>
        <row r="1396">
          <cell r="A1396" t="str">
            <v>002941</v>
          </cell>
          <cell r="B1396" t="str">
            <v>新疆交建</v>
          </cell>
          <cell r="C1396">
            <v>1.43</v>
          </cell>
          <cell r="D1396">
            <v>16.260000000000002</v>
          </cell>
        </row>
        <row r="1397">
          <cell r="A1397" t="str">
            <v>002942</v>
          </cell>
          <cell r="B1397" t="str">
            <v>新农股份</v>
          </cell>
          <cell r="C1397">
            <v>-0.93</v>
          </cell>
          <cell r="D1397">
            <v>20.22</v>
          </cell>
        </row>
        <row r="1398">
          <cell r="A1398" t="str">
            <v>002943</v>
          </cell>
          <cell r="B1398" t="str">
            <v>宇晶股份</v>
          </cell>
          <cell r="C1398">
            <v>-1.64</v>
          </cell>
          <cell r="D1398">
            <v>35.380000000000003</v>
          </cell>
        </row>
        <row r="1399">
          <cell r="A1399" t="str">
            <v>002945</v>
          </cell>
          <cell r="B1399" t="str">
            <v>华林证券</v>
          </cell>
          <cell r="C1399">
            <v>1.06</v>
          </cell>
          <cell r="D1399">
            <v>14.33</v>
          </cell>
        </row>
        <row r="1400">
          <cell r="A1400" t="str">
            <v>002946</v>
          </cell>
          <cell r="B1400" t="str">
            <v>新乳业</v>
          </cell>
          <cell r="C1400">
            <v>4.3499999999999996</v>
          </cell>
          <cell r="D1400">
            <v>18.97</v>
          </cell>
        </row>
        <row r="1401">
          <cell r="A1401" t="str">
            <v>002947</v>
          </cell>
          <cell r="B1401" t="str">
            <v>恒铭达</v>
          </cell>
          <cell r="C1401">
            <v>1.01</v>
          </cell>
          <cell r="D1401">
            <v>44.93</v>
          </cell>
        </row>
        <row r="1402">
          <cell r="A1402" t="str">
            <v>002948</v>
          </cell>
          <cell r="B1402" t="str">
            <v>青岛银行</v>
          </cell>
          <cell r="C1402">
            <v>-0.22</v>
          </cell>
          <cell r="D1402">
            <v>4.62</v>
          </cell>
        </row>
        <row r="1403">
          <cell r="A1403" t="str">
            <v>002949</v>
          </cell>
          <cell r="B1403" t="str">
            <v>华阳国际</v>
          </cell>
          <cell r="C1403">
            <v>2.25</v>
          </cell>
          <cell r="D1403">
            <v>13.63</v>
          </cell>
        </row>
        <row r="1404">
          <cell r="A1404" t="str">
            <v>002950</v>
          </cell>
          <cell r="B1404" t="str">
            <v>奥美医疗</v>
          </cell>
          <cell r="C1404">
            <v>-0.09</v>
          </cell>
          <cell r="D1404">
            <v>11.47</v>
          </cell>
        </row>
        <row r="1405">
          <cell r="A1405" t="str">
            <v>002951</v>
          </cell>
          <cell r="B1405" t="str">
            <v>金时科技</v>
          </cell>
          <cell r="C1405">
            <v>1.83</v>
          </cell>
          <cell r="D1405">
            <v>13.34</v>
          </cell>
        </row>
        <row r="1406">
          <cell r="A1406" t="str">
            <v>002952</v>
          </cell>
          <cell r="B1406" t="str">
            <v>亚世光电</v>
          </cell>
          <cell r="C1406">
            <v>0.15</v>
          </cell>
          <cell r="D1406">
            <v>20.2</v>
          </cell>
        </row>
        <row r="1407">
          <cell r="A1407" t="str">
            <v>002953</v>
          </cell>
          <cell r="B1407" t="str">
            <v>日丰股份</v>
          </cell>
          <cell r="C1407">
            <v>1.93</v>
          </cell>
          <cell r="D1407">
            <v>11.59</v>
          </cell>
        </row>
        <row r="1408">
          <cell r="A1408" t="str">
            <v>002955</v>
          </cell>
          <cell r="B1408" t="str">
            <v>鸿合科技</v>
          </cell>
          <cell r="C1408">
            <v>1.17</v>
          </cell>
          <cell r="D1408">
            <v>28.42</v>
          </cell>
        </row>
        <row r="1409">
          <cell r="A1409" t="str">
            <v>002956</v>
          </cell>
          <cell r="B1409" t="str">
            <v>西麦食品</v>
          </cell>
          <cell r="C1409">
            <v>0.12</v>
          </cell>
          <cell r="D1409">
            <v>24.95</v>
          </cell>
        </row>
        <row r="1410">
          <cell r="A1410" t="str">
            <v>002957</v>
          </cell>
          <cell r="B1410" t="str">
            <v>科瑞技术</v>
          </cell>
          <cell r="C1410">
            <v>0.21</v>
          </cell>
          <cell r="D1410">
            <v>19.38</v>
          </cell>
        </row>
        <row r="1411">
          <cell r="A1411" t="str">
            <v>002958</v>
          </cell>
          <cell r="B1411" t="str">
            <v>青农商行</v>
          </cell>
          <cell r="C1411">
            <v>0</v>
          </cell>
          <cell r="D1411">
            <v>3.16</v>
          </cell>
        </row>
        <row r="1412">
          <cell r="A1412" t="str">
            <v>002959</v>
          </cell>
          <cell r="B1412" t="str">
            <v>小熊电器</v>
          </cell>
          <cell r="C1412">
            <v>1.98</v>
          </cell>
          <cell r="D1412">
            <v>43.77</v>
          </cell>
        </row>
        <row r="1413">
          <cell r="A1413" t="str">
            <v>002960</v>
          </cell>
          <cell r="B1413" t="str">
            <v>青鸟消防</v>
          </cell>
          <cell r="C1413">
            <v>1.79</v>
          </cell>
          <cell r="D1413">
            <v>10.25</v>
          </cell>
        </row>
        <row r="1414">
          <cell r="A1414" t="str">
            <v>002961</v>
          </cell>
          <cell r="B1414" t="str">
            <v>瑞达期货</v>
          </cell>
          <cell r="C1414">
            <v>-2.09</v>
          </cell>
          <cell r="D1414">
            <v>27.21</v>
          </cell>
        </row>
        <row r="1415">
          <cell r="A1415" t="str">
            <v>002962</v>
          </cell>
          <cell r="B1415" t="str">
            <v>五方光电</v>
          </cell>
          <cell r="C1415">
            <v>0.14000000000000001</v>
          </cell>
          <cell r="D1415">
            <v>14.4</v>
          </cell>
        </row>
        <row r="1416">
          <cell r="A1416" t="str">
            <v>002963</v>
          </cell>
          <cell r="B1416" t="str">
            <v>豪尔赛</v>
          </cell>
          <cell r="C1416">
            <v>3.98</v>
          </cell>
          <cell r="D1416">
            <v>15.14</v>
          </cell>
        </row>
        <row r="1417">
          <cell r="A1417" t="str">
            <v>002965</v>
          </cell>
          <cell r="B1417" t="str">
            <v>祥鑫科技</v>
          </cell>
          <cell r="C1417">
            <v>1.64</v>
          </cell>
          <cell r="D1417">
            <v>36.619999999999997</v>
          </cell>
        </row>
        <row r="1418">
          <cell r="A1418" t="str">
            <v>002966</v>
          </cell>
          <cell r="B1418" t="str">
            <v>苏州银行</v>
          </cell>
          <cell r="C1418">
            <v>1.68</v>
          </cell>
          <cell r="D1418">
            <v>8.4499999999999993</v>
          </cell>
        </row>
        <row r="1419">
          <cell r="A1419" t="str">
            <v>002967</v>
          </cell>
          <cell r="B1419" t="str">
            <v>广电计量</v>
          </cell>
          <cell r="C1419">
            <v>-0.66</v>
          </cell>
          <cell r="D1419">
            <v>21.18</v>
          </cell>
        </row>
        <row r="1420">
          <cell r="A1420" t="str">
            <v>002968</v>
          </cell>
          <cell r="B1420" t="str">
            <v>新大正</v>
          </cell>
          <cell r="C1420">
            <v>5.31</v>
          </cell>
          <cell r="D1420">
            <v>12.09</v>
          </cell>
        </row>
        <row r="1421">
          <cell r="A1421" t="str">
            <v>002969</v>
          </cell>
          <cell r="B1421" t="str">
            <v>嘉美包装</v>
          </cell>
          <cell r="C1421">
            <v>9.9600000000000009</v>
          </cell>
          <cell r="D1421">
            <v>6.07</v>
          </cell>
        </row>
        <row r="1422">
          <cell r="A1422" t="str">
            <v>002970</v>
          </cell>
          <cell r="B1422" t="str">
            <v>锐明技术</v>
          </cell>
          <cell r="C1422">
            <v>1.58</v>
          </cell>
          <cell r="D1422">
            <v>50</v>
          </cell>
        </row>
        <row r="1423">
          <cell r="A1423" t="str">
            <v>002971</v>
          </cell>
          <cell r="B1423" t="str">
            <v>和远气体</v>
          </cell>
          <cell r="C1423">
            <v>1.28</v>
          </cell>
          <cell r="D1423">
            <v>30.05</v>
          </cell>
        </row>
        <row r="1424">
          <cell r="A1424" t="str">
            <v>002972</v>
          </cell>
          <cell r="B1424" t="str">
            <v>科安达</v>
          </cell>
          <cell r="C1424">
            <v>0.94</v>
          </cell>
          <cell r="D1424">
            <v>11.85</v>
          </cell>
        </row>
        <row r="1425">
          <cell r="A1425" t="str">
            <v>002973</v>
          </cell>
          <cell r="B1425" t="str">
            <v>侨银股份</v>
          </cell>
          <cell r="C1425">
            <v>2.67</v>
          </cell>
          <cell r="D1425">
            <v>13.48</v>
          </cell>
        </row>
        <row r="1426">
          <cell r="A1426" t="str">
            <v>002975</v>
          </cell>
          <cell r="B1426" t="str">
            <v>博杰股份</v>
          </cell>
          <cell r="C1426">
            <v>0.04</v>
          </cell>
          <cell r="D1426">
            <v>73.39</v>
          </cell>
        </row>
        <row r="1427">
          <cell r="A1427" t="str">
            <v>002976</v>
          </cell>
          <cell r="B1427" t="str">
            <v>瑞玛精密</v>
          </cell>
          <cell r="C1427">
            <v>2.81</v>
          </cell>
          <cell r="D1427">
            <v>27.44</v>
          </cell>
        </row>
        <row r="1428">
          <cell r="A1428" t="str">
            <v>002977</v>
          </cell>
          <cell r="B1428" t="str">
            <v>天箭科技</v>
          </cell>
          <cell r="C1428">
            <v>-0.7</v>
          </cell>
          <cell r="D1428">
            <v>43.76</v>
          </cell>
        </row>
        <row r="1429">
          <cell r="A1429" t="str">
            <v>002978</v>
          </cell>
          <cell r="B1429" t="str">
            <v>安宁股份</v>
          </cell>
          <cell r="C1429">
            <v>1.66</v>
          </cell>
          <cell r="D1429">
            <v>31.88</v>
          </cell>
        </row>
        <row r="1430">
          <cell r="A1430" t="str">
            <v>002979</v>
          </cell>
          <cell r="B1430" t="str">
            <v>雷赛智能</v>
          </cell>
          <cell r="C1430">
            <v>1.82</v>
          </cell>
          <cell r="D1430">
            <v>38.659999999999997</v>
          </cell>
        </row>
        <row r="1431">
          <cell r="A1431" t="str">
            <v>002980</v>
          </cell>
          <cell r="B1431" t="str">
            <v>华盛昌</v>
          </cell>
          <cell r="C1431">
            <v>0.92</v>
          </cell>
          <cell r="D1431">
            <v>20.83</v>
          </cell>
        </row>
        <row r="1432">
          <cell r="A1432" t="str">
            <v>002981</v>
          </cell>
          <cell r="B1432" t="str">
            <v>朝阳科技</v>
          </cell>
          <cell r="C1432">
            <v>1.24</v>
          </cell>
          <cell r="D1432">
            <v>28.51</v>
          </cell>
        </row>
        <row r="1433">
          <cell r="A1433" t="str">
            <v>002982</v>
          </cell>
          <cell r="B1433" t="str">
            <v>湘佳股份</v>
          </cell>
          <cell r="C1433">
            <v>1.0900000000000001</v>
          </cell>
          <cell r="D1433">
            <v>13.93</v>
          </cell>
        </row>
        <row r="1434">
          <cell r="A1434" t="str">
            <v>002983</v>
          </cell>
          <cell r="B1434" t="str">
            <v>芯瑞达</v>
          </cell>
          <cell r="C1434">
            <v>0.55000000000000004</v>
          </cell>
          <cell r="D1434">
            <v>22.02</v>
          </cell>
        </row>
        <row r="1435">
          <cell r="A1435" t="str">
            <v>002984</v>
          </cell>
          <cell r="B1435" t="str">
            <v>森麒麟</v>
          </cell>
          <cell r="C1435">
            <v>-5.87</v>
          </cell>
          <cell r="D1435">
            <v>21.17</v>
          </cell>
        </row>
        <row r="1436">
          <cell r="A1436" t="str">
            <v>002985</v>
          </cell>
          <cell r="B1436" t="str">
            <v>北摩高科</v>
          </cell>
          <cell r="C1436">
            <v>2.06</v>
          </cell>
          <cell r="D1436">
            <v>31.28</v>
          </cell>
        </row>
        <row r="1437">
          <cell r="A1437" t="str">
            <v>002986</v>
          </cell>
          <cell r="B1437" t="str">
            <v>宇新股份</v>
          </cell>
          <cell r="C1437">
            <v>2.1800000000000002</v>
          </cell>
          <cell r="D1437">
            <v>10.8</v>
          </cell>
        </row>
        <row r="1438">
          <cell r="A1438" t="str">
            <v>002987</v>
          </cell>
          <cell r="B1438" t="str">
            <v>京北方</v>
          </cell>
          <cell r="C1438">
            <v>1.64</v>
          </cell>
          <cell r="D1438">
            <v>19.190000000000001</v>
          </cell>
        </row>
        <row r="1439">
          <cell r="A1439" t="str">
            <v>002988</v>
          </cell>
          <cell r="B1439" t="str">
            <v>豪美新材</v>
          </cell>
          <cell r="C1439">
            <v>-0.05</v>
          </cell>
          <cell r="D1439">
            <v>36.5</v>
          </cell>
        </row>
        <row r="1440">
          <cell r="A1440" t="str">
            <v>002989</v>
          </cell>
          <cell r="B1440" t="str">
            <v>中天精装</v>
          </cell>
          <cell r="C1440">
            <v>5.56</v>
          </cell>
          <cell r="D1440">
            <v>28.87</v>
          </cell>
        </row>
        <row r="1441">
          <cell r="A1441" t="str">
            <v>002990</v>
          </cell>
          <cell r="B1441" t="str">
            <v>盛视科技</v>
          </cell>
          <cell r="C1441">
            <v>1.07</v>
          </cell>
          <cell r="D1441">
            <v>27.5</v>
          </cell>
        </row>
        <row r="1442">
          <cell r="A1442" t="str">
            <v>002991</v>
          </cell>
          <cell r="B1442" t="str">
            <v>甘源食品</v>
          </cell>
          <cell r="C1442">
            <v>3.02</v>
          </cell>
          <cell r="D1442">
            <v>59.65</v>
          </cell>
        </row>
        <row r="1443">
          <cell r="A1443" t="str">
            <v>002992</v>
          </cell>
          <cell r="B1443" t="str">
            <v>宝明科技</v>
          </cell>
          <cell r="C1443">
            <v>-0.51</v>
          </cell>
          <cell r="D1443">
            <v>48.8</v>
          </cell>
        </row>
        <row r="1444">
          <cell r="A1444" t="str">
            <v>002993</v>
          </cell>
          <cell r="B1444" t="str">
            <v>奥海科技</v>
          </cell>
          <cell r="C1444">
            <v>0.8</v>
          </cell>
          <cell r="D1444">
            <v>42.72</v>
          </cell>
        </row>
        <row r="1445">
          <cell r="A1445" t="str">
            <v>002995</v>
          </cell>
          <cell r="B1445" t="str">
            <v>天地在线</v>
          </cell>
          <cell r="C1445">
            <v>1.23</v>
          </cell>
          <cell r="D1445">
            <v>16.5</v>
          </cell>
        </row>
        <row r="1446">
          <cell r="A1446" t="str">
            <v>002996</v>
          </cell>
          <cell r="B1446" t="str">
            <v>顺博合金</v>
          </cell>
          <cell r="C1446">
            <v>2.38</v>
          </cell>
          <cell r="D1446">
            <v>7.31</v>
          </cell>
        </row>
        <row r="1447">
          <cell r="A1447" t="str">
            <v>002997</v>
          </cell>
          <cell r="B1447" t="str">
            <v>瑞鹄模具</v>
          </cell>
          <cell r="C1447">
            <v>2.56</v>
          </cell>
          <cell r="D1447">
            <v>36.39</v>
          </cell>
        </row>
        <row r="1448">
          <cell r="A1448" t="str">
            <v>002998</v>
          </cell>
          <cell r="B1448" t="str">
            <v>优彩资源</v>
          </cell>
          <cell r="C1448">
            <v>1.88</v>
          </cell>
          <cell r="D1448">
            <v>7.59</v>
          </cell>
        </row>
        <row r="1449">
          <cell r="A1449" t="str">
            <v>002999</v>
          </cell>
          <cell r="B1449" t="str">
            <v>天禾股份</v>
          </cell>
          <cell r="C1449">
            <v>3.3</v>
          </cell>
          <cell r="D1449">
            <v>6.88</v>
          </cell>
        </row>
        <row r="1450">
          <cell r="A1450" t="str">
            <v>003000</v>
          </cell>
          <cell r="B1450" t="str">
            <v>劲仔食品</v>
          </cell>
          <cell r="C1450">
            <v>1.8</v>
          </cell>
          <cell r="D1450">
            <v>11.9</v>
          </cell>
        </row>
        <row r="1451">
          <cell r="A1451" t="str">
            <v>003001</v>
          </cell>
          <cell r="B1451" t="str">
            <v>中岩大地</v>
          </cell>
          <cell r="C1451">
            <v>0.66</v>
          </cell>
          <cell r="D1451">
            <v>19.97</v>
          </cell>
        </row>
        <row r="1452">
          <cell r="A1452" t="str">
            <v>003002</v>
          </cell>
          <cell r="B1452" t="str">
            <v>壶化股份</v>
          </cell>
          <cell r="C1452">
            <v>5.35</v>
          </cell>
          <cell r="D1452">
            <v>31.1</v>
          </cell>
        </row>
        <row r="1453">
          <cell r="A1453" t="str">
            <v>003003</v>
          </cell>
          <cell r="B1453" t="str">
            <v>天元股份</v>
          </cell>
          <cell r="C1453">
            <v>4.0199999999999996</v>
          </cell>
          <cell r="D1453">
            <v>13.19</v>
          </cell>
        </row>
        <row r="1454">
          <cell r="A1454" t="str">
            <v>003004</v>
          </cell>
          <cell r="B1454" t="str">
            <v>*ST声迅</v>
          </cell>
          <cell r="C1454">
            <v>2.0699999999999998</v>
          </cell>
          <cell r="D1454">
            <v>22.22</v>
          </cell>
        </row>
        <row r="1455">
          <cell r="A1455" t="str">
            <v>003005</v>
          </cell>
          <cell r="B1455" t="str">
            <v>竞业达</v>
          </cell>
          <cell r="C1455">
            <v>2.2400000000000002</v>
          </cell>
          <cell r="D1455">
            <v>20.51</v>
          </cell>
        </row>
        <row r="1456">
          <cell r="A1456" t="str">
            <v>003006</v>
          </cell>
          <cell r="B1456" t="str">
            <v>百亚股份</v>
          </cell>
          <cell r="C1456">
            <v>1.26</v>
          </cell>
          <cell r="D1456">
            <v>21.66</v>
          </cell>
        </row>
        <row r="1457">
          <cell r="A1457" t="str">
            <v>003007</v>
          </cell>
          <cell r="B1457" t="str">
            <v>直真科技</v>
          </cell>
          <cell r="C1457">
            <v>0.12</v>
          </cell>
          <cell r="D1457">
            <v>32.22</v>
          </cell>
        </row>
        <row r="1458">
          <cell r="A1458" t="str">
            <v>003008</v>
          </cell>
          <cell r="B1458" t="str">
            <v>开普检测</v>
          </cell>
          <cell r="C1458">
            <v>1.66</v>
          </cell>
          <cell r="D1458">
            <v>22</v>
          </cell>
        </row>
        <row r="1459">
          <cell r="A1459" t="str">
            <v>003009</v>
          </cell>
          <cell r="B1459" t="str">
            <v>中天火箭</v>
          </cell>
          <cell r="C1459">
            <v>5.0599999999999996</v>
          </cell>
          <cell r="D1459">
            <v>62.51</v>
          </cell>
        </row>
        <row r="1460">
          <cell r="A1460" t="str">
            <v>003010</v>
          </cell>
          <cell r="B1460" t="str">
            <v>若羽臣</v>
          </cell>
          <cell r="C1460">
            <v>9.99</v>
          </cell>
          <cell r="D1460">
            <v>36.99</v>
          </cell>
        </row>
        <row r="1461">
          <cell r="A1461" t="str">
            <v>003011</v>
          </cell>
          <cell r="B1461" t="str">
            <v>海象新材</v>
          </cell>
          <cell r="C1461">
            <v>3.52</v>
          </cell>
          <cell r="D1461">
            <v>22.06</v>
          </cell>
        </row>
        <row r="1462">
          <cell r="A1462" t="str">
            <v>003012</v>
          </cell>
          <cell r="B1462" t="str">
            <v>东鹏控股</v>
          </cell>
          <cell r="C1462">
            <v>0.88</v>
          </cell>
          <cell r="D1462">
            <v>6.9</v>
          </cell>
        </row>
        <row r="1463">
          <cell r="A1463" t="str">
            <v>003013</v>
          </cell>
          <cell r="B1463" t="str">
            <v>地铁设计</v>
          </cell>
          <cell r="C1463">
            <v>1.06</v>
          </cell>
          <cell r="D1463">
            <v>14.27</v>
          </cell>
        </row>
        <row r="1464">
          <cell r="A1464" t="str">
            <v>003015</v>
          </cell>
          <cell r="B1464" t="str">
            <v>日久光电</v>
          </cell>
          <cell r="C1464">
            <v>0.52</v>
          </cell>
          <cell r="D1464">
            <v>15.55</v>
          </cell>
        </row>
        <row r="1465">
          <cell r="A1465" t="str">
            <v>003016</v>
          </cell>
          <cell r="B1465" t="str">
            <v>欣贺股份</v>
          </cell>
          <cell r="C1465">
            <v>3.93</v>
          </cell>
          <cell r="D1465">
            <v>9.51</v>
          </cell>
        </row>
        <row r="1466">
          <cell r="A1466" t="str">
            <v>003017</v>
          </cell>
          <cell r="B1466" t="str">
            <v>大洋生物</v>
          </cell>
          <cell r="C1466">
            <v>1.1599999999999999</v>
          </cell>
          <cell r="D1466">
            <v>29.58</v>
          </cell>
        </row>
        <row r="1467">
          <cell r="A1467" t="str">
            <v>003018</v>
          </cell>
          <cell r="B1467" t="str">
            <v>金富科技</v>
          </cell>
          <cell r="C1467">
            <v>2.02</v>
          </cell>
          <cell r="D1467">
            <v>17.68</v>
          </cell>
        </row>
        <row r="1468">
          <cell r="A1468" t="str">
            <v>003019</v>
          </cell>
          <cell r="B1468" t="str">
            <v>宸展光电</v>
          </cell>
          <cell r="C1468">
            <v>2.5499999999999998</v>
          </cell>
          <cell r="D1468">
            <v>32.619999999999997</v>
          </cell>
        </row>
        <row r="1469">
          <cell r="A1469" t="str">
            <v>003020</v>
          </cell>
          <cell r="B1469" t="str">
            <v>立方制药</v>
          </cell>
          <cell r="C1469">
            <v>1.98</v>
          </cell>
          <cell r="D1469">
            <v>26.83</v>
          </cell>
        </row>
        <row r="1470">
          <cell r="A1470" t="str">
            <v>003021</v>
          </cell>
          <cell r="B1470" t="str">
            <v>兆威机电</v>
          </cell>
          <cell r="C1470">
            <v>0.77</v>
          </cell>
          <cell r="D1470">
            <v>101.99</v>
          </cell>
        </row>
        <row r="1471">
          <cell r="A1471" t="str">
            <v>003022</v>
          </cell>
          <cell r="B1471" t="str">
            <v>联泓新科</v>
          </cell>
          <cell r="C1471">
            <v>0.16</v>
          </cell>
          <cell r="D1471">
            <v>18.489999999999998</v>
          </cell>
        </row>
        <row r="1472">
          <cell r="A1472" t="str">
            <v>003023</v>
          </cell>
          <cell r="B1472" t="str">
            <v>彩虹集团</v>
          </cell>
          <cell r="C1472">
            <v>1.79</v>
          </cell>
          <cell r="D1472">
            <v>22.77</v>
          </cell>
        </row>
        <row r="1473">
          <cell r="A1473" t="str">
            <v>003025</v>
          </cell>
          <cell r="B1473" t="str">
            <v>思进智能</v>
          </cell>
          <cell r="C1473">
            <v>2.31</v>
          </cell>
          <cell r="D1473">
            <v>13.71</v>
          </cell>
        </row>
        <row r="1474">
          <cell r="A1474" t="str">
            <v>003026</v>
          </cell>
          <cell r="B1474" t="str">
            <v>中晶科技</v>
          </cell>
          <cell r="C1474">
            <v>7.0000000000000007E-2</v>
          </cell>
          <cell r="D1474">
            <v>30.18</v>
          </cell>
        </row>
        <row r="1475">
          <cell r="A1475" t="str">
            <v>003027</v>
          </cell>
          <cell r="B1475" t="str">
            <v>同兴科技</v>
          </cell>
          <cell r="C1475">
            <v>4.72</v>
          </cell>
          <cell r="D1475">
            <v>20.170000000000002</v>
          </cell>
        </row>
        <row r="1476">
          <cell r="A1476" t="str">
            <v>003028</v>
          </cell>
          <cell r="B1476" t="str">
            <v>振邦智能</v>
          </cell>
          <cell r="C1476">
            <v>0.17</v>
          </cell>
          <cell r="D1476">
            <v>29.43</v>
          </cell>
        </row>
        <row r="1477">
          <cell r="A1477" t="str">
            <v>003029</v>
          </cell>
          <cell r="B1477" t="str">
            <v>吉大正元</v>
          </cell>
          <cell r="C1477">
            <v>2.44</v>
          </cell>
          <cell r="D1477">
            <v>26.86</v>
          </cell>
        </row>
        <row r="1478">
          <cell r="A1478" t="str">
            <v>003030</v>
          </cell>
          <cell r="B1478" t="str">
            <v>祖名股份</v>
          </cell>
          <cell r="C1478">
            <v>4.1900000000000004</v>
          </cell>
          <cell r="D1478">
            <v>21.38</v>
          </cell>
        </row>
        <row r="1479">
          <cell r="A1479" t="str">
            <v>003031</v>
          </cell>
          <cell r="B1479" t="str">
            <v>中瓷电子</v>
          </cell>
          <cell r="C1479">
            <v>-2.4900000000000002</v>
          </cell>
          <cell r="D1479">
            <v>73.38</v>
          </cell>
        </row>
        <row r="1480">
          <cell r="A1480" t="str">
            <v>003032</v>
          </cell>
          <cell r="B1480" t="str">
            <v>*ST传智</v>
          </cell>
          <cell r="C1480">
            <v>1.1299999999999999</v>
          </cell>
          <cell r="D1480">
            <v>6.29</v>
          </cell>
        </row>
        <row r="1481">
          <cell r="A1481" t="str">
            <v>003033</v>
          </cell>
          <cell r="B1481" t="str">
            <v>征和工业</v>
          </cell>
          <cell r="C1481">
            <v>5.17</v>
          </cell>
          <cell r="D1481">
            <v>66.31</v>
          </cell>
        </row>
        <row r="1482">
          <cell r="A1482" t="str">
            <v>003035</v>
          </cell>
          <cell r="B1482" t="str">
            <v>南网能源</v>
          </cell>
          <cell r="C1482">
            <v>0.65</v>
          </cell>
          <cell r="D1482">
            <v>4.67</v>
          </cell>
        </row>
        <row r="1483">
          <cell r="A1483" t="str">
            <v>003036</v>
          </cell>
          <cell r="B1483" t="str">
            <v>泰坦股份</v>
          </cell>
          <cell r="C1483">
            <v>3.79</v>
          </cell>
          <cell r="D1483">
            <v>15.88</v>
          </cell>
        </row>
        <row r="1484">
          <cell r="A1484" t="str">
            <v>003037</v>
          </cell>
          <cell r="B1484" t="str">
            <v>三和管桩</v>
          </cell>
          <cell r="C1484">
            <v>0.94</v>
          </cell>
          <cell r="D1484">
            <v>7.48</v>
          </cell>
        </row>
        <row r="1485">
          <cell r="A1485" t="str">
            <v>003038</v>
          </cell>
          <cell r="B1485" t="str">
            <v>鑫铂股份</v>
          </cell>
          <cell r="C1485">
            <v>1.46</v>
          </cell>
          <cell r="D1485">
            <v>15.25</v>
          </cell>
        </row>
        <row r="1486">
          <cell r="A1486" t="str">
            <v>003039</v>
          </cell>
          <cell r="B1486" t="str">
            <v>顺控发展</v>
          </cell>
          <cell r="C1486">
            <v>1.31</v>
          </cell>
          <cell r="D1486">
            <v>13.97</v>
          </cell>
        </row>
        <row r="1487">
          <cell r="A1487" t="str">
            <v>003040</v>
          </cell>
          <cell r="B1487" t="str">
            <v>楚天龙</v>
          </cell>
          <cell r="C1487">
            <v>1.95</v>
          </cell>
          <cell r="D1487">
            <v>18.329999999999998</v>
          </cell>
        </row>
        <row r="1488">
          <cell r="A1488" t="str">
            <v>003041</v>
          </cell>
          <cell r="B1488" t="str">
            <v>真爱美家</v>
          </cell>
          <cell r="C1488">
            <v>1.36</v>
          </cell>
          <cell r="D1488">
            <v>41.71</v>
          </cell>
        </row>
        <row r="1489">
          <cell r="A1489" t="str">
            <v>003042</v>
          </cell>
          <cell r="B1489" t="str">
            <v>中农联合</v>
          </cell>
          <cell r="C1489">
            <v>2.77</v>
          </cell>
          <cell r="D1489">
            <v>15.95</v>
          </cell>
        </row>
        <row r="1490">
          <cell r="A1490" t="str">
            <v>003043</v>
          </cell>
          <cell r="B1490" t="str">
            <v>华亚智能</v>
          </cell>
          <cell r="C1490">
            <v>0.02</v>
          </cell>
          <cell r="D1490">
            <v>46.01</v>
          </cell>
        </row>
        <row r="1491">
          <cell r="A1491" t="str">
            <v>003816</v>
          </cell>
          <cell r="B1491" t="str">
            <v>中国广核</v>
          </cell>
          <cell r="C1491">
            <v>0.52</v>
          </cell>
          <cell r="D1491">
            <v>3.85</v>
          </cell>
        </row>
        <row r="1492">
          <cell r="A1492" t="str">
            <v>300001</v>
          </cell>
          <cell r="B1492" t="str">
            <v>特锐德</v>
          </cell>
          <cell r="C1492">
            <v>1.31</v>
          </cell>
          <cell r="D1492">
            <v>25.48</v>
          </cell>
        </row>
        <row r="1493">
          <cell r="A1493" t="str">
            <v>300002</v>
          </cell>
          <cell r="B1493" t="str">
            <v>神州泰岳</v>
          </cell>
          <cell r="C1493">
            <v>1.1599999999999999</v>
          </cell>
          <cell r="D1493">
            <v>11.31</v>
          </cell>
        </row>
        <row r="1494">
          <cell r="A1494" t="str">
            <v>300003</v>
          </cell>
          <cell r="B1494" t="str">
            <v>乐普医疗</v>
          </cell>
          <cell r="C1494">
            <v>1.08</v>
          </cell>
          <cell r="D1494">
            <v>15.89</v>
          </cell>
        </row>
        <row r="1495">
          <cell r="A1495" t="str">
            <v>300004</v>
          </cell>
          <cell r="B1495" t="str">
            <v>南风股份</v>
          </cell>
          <cell r="C1495">
            <v>-1.84</v>
          </cell>
          <cell r="D1495">
            <v>11.18</v>
          </cell>
        </row>
        <row r="1496">
          <cell r="A1496" t="str">
            <v>300005</v>
          </cell>
          <cell r="B1496" t="str">
            <v>探路者</v>
          </cell>
          <cell r="C1496">
            <v>3.33</v>
          </cell>
          <cell r="D1496">
            <v>10.54</v>
          </cell>
        </row>
        <row r="1497">
          <cell r="A1497" t="str">
            <v>300006</v>
          </cell>
          <cell r="B1497" t="str">
            <v>莱美药业</v>
          </cell>
          <cell r="C1497">
            <v>6.13</v>
          </cell>
          <cell r="D1497">
            <v>4.8499999999999996</v>
          </cell>
        </row>
        <row r="1498">
          <cell r="A1498" t="str">
            <v>300007</v>
          </cell>
          <cell r="B1498" t="str">
            <v>汉威科技</v>
          </cell>
          <cell r="C1498">
            <v>1.19</v>
          </cell>
          <cell r="D1498">
            <v>45.83</v>
          </cell>
        </row>
        <row r="1499">
          <cell r="A1499" t="str">
            <v>300008</v>
          </cell>
          <cell r="B1499" t="str">
            <v>天海防务</v>
          </cell>
          <cell r="C1499">
            <v>1.97</v>
          </cell>
          <cell r="D1499">
            <v>7.75</v>
          </cell>
        </row>
        <row r="1500">
          <cell r="A1500" t="str">
            <v>300009</v>
          </cell>
          <cell r="B1500" t="str">
            <v>安科生物</v>
          </cell>
          <cell r="C1500">
            <v>1.02</v>
          </cell>
          <cell r="D1500">
            <v>9.8699999999999992</v>
          </cell>
        </row>
        <row r="1501">
          <cell r="A1501" t="str">
            <v>300010</v>
          </cell>
          <cell r="B1501" t="str">
            <v>豆神教育</v>
          </cell>
          <cell r="C1501">
            <v>3.16</v>
          </cell>
          <cell r="D1501">
            <v>7.19</v>
          </cell>
        </row>
        <row r="1502">
          <cell r="A1502" t="str">
            <v>300011</v>
          </cell>
          <cell r="B1502" t="str">
            <v>鼎汉技术</v>
          </cell>
          <cell r="C1502">
            <v>1.83</v>
          </cell>
          <cell r="D1502">
            <v>8.33</v>
          </cell>
        </row>
        <row r="1503">
          <cell r="A1503" t="str">
            <v>300012</v>
          </cell>
          <cell r="B1503" t="str">
            <v>华测检测</v>
          </cell>
          <cell r="C1503">
            <v>0.52</v>
          </cell>
          <cell r="D1503">
            <v>13.49</v>
          </cell>
        </row>
        <row r="1504">
          <cell r="A1504" t="str">
            <v>300013</v>
          </cell>
          <cell r="B1504" t="str">
            <v>新宁物流</v>
          </cell>
          <cell r="C1504">
            <v>2.2799999999999998</v>
          </cell>
          <cell r="D1504">
            <v>4.03</v>
          </cell>
        </row>
        <row r="1505">
          <cell r="A1505" t="str">
            <v>300014</v>
          </cell>
          <cell r="B1505" t="str">
            <v>亿纬锂能</v>
          </cell>
          <cell r="C1505">
            <v>0.01</v>
          </cell>
          <cell r="D1505">
            <v>68.56</v>
          </cell>
        </row>
        <row r="1506">
          <cell r="A1506" t="str">
            <v>300015</v>
          </cell>
          <cell r="B1506" t="str">
            <v>爱尔眼科</v>
          </cell>
          <cell r="C1506">
            <v>1.52</v>
          </cell>
          <cell r="D1506">
            <v>11.36</v>
          </cell>
        </row>
        <row r="1507">
          <cell r="A1507" t="str">
            <v>300016</v>
          </cell>
          <cell r="B1507" t="str">
            <v>北陆药业</v>
          </cell>
          <cell r="C1507">
            <v>1.1399999999999999</v>
          </cell>
          <cell r="D1507">
            <v>7.99</v>
          </cell>
        </row>
        <row r="1508">
          <cell r="A1508" t="str">
            <v>300017</v>
          </cell>
          <cell r="B1508" t="str">
            <v>网宿科技</v>
          </cell>
          <cell r="C1508">
            <v>0.91</v>
          </cell>
          <cell r="D1508">
            <v>9.98</v>
          </cell>
        </row>
        <row r="1509">
          <cell r="A1509" t="str">
            <v>300018</v>
          </cell>
          <cell r="B1509" t="str">
            <v>中元股份</v>
          </cell>
          <cell r="C1509">
            <v>1.72</v>
          </cell>
          <cell r="D1509">
            <v>10.64</v>
          </cell>
        </row>
        <row r="1510">
          <cell r="A1510" t="str">
            <v>300019</v>
          </cell>
          <cell r="B1510" t="str">
            <v>硅宝科技</v>
          </cell>
          <cell r="C1510">
            <v>1.62</v>
          </cell>
          <cell r="D1510">
            <v>20.64</v>
          </cell>
        </row>
        <row r="1511">
          <cell r="A1511" t="str">
            <v>300020</v>
          </cell>
          <cell r="B1511" t="str">
            <v>ST银江</v>
          </cell>
          <cell r="C1511">
            <v>1.72</v>
          </cell>
          <cell r="D1511">
            <v>3.54</v>
          </cell>
        </row>
        <row r="1512">
          <cell r="A1512" t="str">
            <v>300021</v>
          </cell>
          <cell r="B1512" t="str">
            <v>大禹节水</v>
          </cell>
          <cell r="C1512">
            <v>2.25</v>
          </cell>
          <cell r="D1512">
            <v>4.55</v>
          </cell>
        </row>
        <row r="1513">
          <cell r="A1513" t="str">
            <v>300022</v>
          </cell>
          <cell r="B1513" t="str">
            <v>吉峰科技</v>
          </cell>
          <cell r="C1513">
            <v>-0.64</v>
          </cell>
          <cell r="D1513">
            <v>7.74</v>
          </cell>
        </row>
        <row r="1514">
          <cell r="A1514" t="str">
            <v>300024</v>
          </cell>
          <cell r="B1514" t="str">
            <v>机器人</v>
          </cell>
          <cell r="C1514">
            <v>1.49</v>
          </cell>
          <cell r="D1514">
            <v>17.05</v>
          </cell>
        </row>
        <row r="1515">
          <cell r="A1515" t="str">
            <v>300025</v>
          </cell>
          <cell r="B1515" t="str">
            <v>华星创业</v>
          </cell>
          <cell r="C1515">
            <v>0.86</v>
          </cell>
          <cell r="D1515">
            <v>5.85</v>
          </cell>
        </row>
        <row r="1516">
          <cell r="A1516" t="str">
            <v>300026</v>
          </cell>
          <cell r="B1516" t="str">
            <v>红日药业</v>
          </cell>
          <cell r="C1516">
            <v>1.4</v>
          </cell>
          <cell r="D1516">
            <v>3.63</v>
          </cell>
        </row>
        <row r="1517">
          <cell r="A1517" t="str">
            <v>300027</v>
          </cell>
          <cell r="B1517" t="str">
            <v>华谊兄弟</v>
          </cell>
          <cell r="C1517">
            <v>2.88</v>
          </cell>
          <cell r="D1517">
            <v>2.14</v>
          </cell>
        </row>
        <row r="1518">
          <cell r="A1518" t="str">
            <v>300029</v>
          </cell>
          <cell r="B1518" t="str">
            <v>*ST天龙</v>
          </cell>
          <cell r="C1518">
            <v>1.99</v>
          </cell>
          <cell r="D1518">
            <v>5.65</v>
          </cell>
        </row>
        <row r="1519">
          <cell r="A1519" t="str">
            <v>300030</v>
          </cell>
          <cell r="B1519" t="str">
            <v>阳普医疗</v>
          </cell>
          <cell r="C1519">
            <v>2.84</v>
          </cell>
          <cell r="D1519">
            <v>7.61</v>
          </cell>
        </row>
        <row r="1520">
          <cell r="A1520" t="str">
            <v>300031</v>
          </cell>
          <cell r="B1520" t="str">
            <v>宝通科技</v>
          </cell>
          <cell r="C1520">
            <v>0.8</v>
          </cell>
          <cell r="D1520">
            <v>21.29</v>
          </cell>
        </row>
        <row r="1521">
          <cell r="A1521" t="str">
            <v>300032</v>
          </cell>
          <cell r="B1521" t="str">
            <v>金龙机电</v>
          </cell>
          <cell r="C1521">
            <v>1.56</v>
          </cell>
          <cell r="D1521">
            <v>5.2</v>
          </cell>
        </row>
        <row r="1522">
          <cell r="A1522" t="str">
            <v>300033</v>
          </cell>
          <cell r="B1522" t="str">
            <v>同花顺</v>
          </cell>
          <cell r="C1522">
            <v>-0.19</v>
          </cell>
          <cell r="D1522">
            <v>311.39999999999998</v>
          </cell>
        </row>
        <row r="1523">
          <cell r="A1523" t="str">
            <v>300034</v>
          </cell>
          <cell r="B1523" t="str">
            <v>钢研高纳</v>
          </cell>
          <cell r="C1523">
            <v>0.59</v>
          </cell>
          <cell r="D1523">
            <v>18.88</v>
          </cell>
        </row>
        <row r="1524">
          <cell r="A1524" t="str">
            <v>300035</v>
          </cell>
          <cell r="B1524" t="str">
            <v>中科电气</v>
          </cell>
          <cell r="C1524">
            <v>1.1599999999999999</v>
          </cell>
          <cell r="D1524">
            <v>20.95</v>
          </cell>
        </row>
        <row r="1525">
          <cell r="A1525" t="str">
            <v>300036</v>
          </cell>
          <cell r="B1525" t="str">
            <v>超图软件</v>
          </cell>
          <cell r="C1525">
            <v>0.65</v>
          </cell>
          <cell r="D1525">
            <v>16.940000000000001</v>
          </cell>
        </row>
        <row r="1526">
          <cell r="A1526" t="str">
            <v>300037</v>
          </cell>
          <cell r="B1526" t="str">
            <v>新宙邦</v>
          </cell>
          <cell r="C1526">
            <v>2.84</v>
          </cell>
          <cell r="D1526">
            <v>49.32</v>
          </cell>
        </row>
        <row r="1527">
          <cell r="A1527" t="str">
            <v>300039</v>
          </cell>
          <cell r="B1527" t="str">
            <v>上海凯宝</v>
          </cell>
          <cell r="C1527">
            <v>0.82</v>
          </cell>
          <cell r="D1527">
            <v>6.13</v>
          </cell>
        </row>
        <row r="1528">
          <cell r="A1528" t="str">
            <v>300040</v>
          </cell>
          <cell r="B1528" t="str">
            <v>九洲集团</v>
          </cell>
          <cell r="C1528">
            <v>2.35</v>
          </cell>
          <cell r="D1528">
            <v>6.1</v>
          </cell>
        </row>
        <row r="1529">
          <cell r="A1529" t="str">
            <v>300041</v>
          </cell>
          <cell r="B1529" t="str">
            <v>回天新材</v>
          </cell>
          <cell r="C1529">
            <v>1.45</v>
          </cell>
          <cell r="D1529">
            <v>11.2</v>
          </cell>
        </row>
        <row r="1530">
          <cell r="A1530" t="str">
            <v>300042</v>
          </cell>
          <cell r="B1530" t="str">
            <v>朗科科技</v>
          </cell>
          <cell r="C1530">
            <v>-1.74</v>
          </cell>
          <cell r="D1530">
            <v>25.4</v>
          </cell>
        </row>
        <row r="1531">
          <cell r="A1531" t="str">
            <v>300043</v>
          </cell>
          <cell r="B1531" t="str">
            <v>星辉娱乐</v>
          </cell>
          <cell r="C1531">
            <v>3.46</v>
          </cell>
          <cell r="D1531">
            <v>5.98</v>
          </cell>
        </row>
        <row r="1532">
          <cell r="A1532" t="str">
            <v>300044</v>
          </cell>
          <cell r="B1532" t="str">
            <v>ST赛为</v>
          </cell>
          <cell r="C1532">
            <v>0.75</v>
          </cell>
          <cell r="D1532">
            <v>4.04</v>
          </cell>
        </row>
        <row r="1533">
          <cell r="A1533" t="str">
            <v>300045</v>
          </cell>
          <cell r="B1533" t="str">
            <v>华力创通</v>
          </cell>
          <cell r="C1533">
            <v>-1.86</v>
          </cell>
          <cell r="D1533">
            <v>24.77</v>
          </cell>
        </row>
        <row r="1534">
          <cell r="A1534" t="str">
            <v>300046</v>
          </cell>
          <cell r="B1534" t="str">
            <v>台基股份</v>
          </cell>
          <cell r="C1534">
            <v>-0.17</v>
          </cell>
          <cell r="D1534">
            <v>34.67</v>
          </cell>
        </row>
        <row r="1535">
          <cell r="A1535" t="str">
            <v>300047</v>
          </cell>
          <cell r="B1535" t="str">
            <v>天源迪科</v>
          </cell>
          <cell r="C1535">
            <v>0.83</v>
          </cell>
          <cell r="D1535">
            <v>12.17</v>
          </cell>
        </row>
        <row r="1536">
          <cell r="A1536" t="str">
            <v>300048</v>
          </cell>
          <cell r="B1536" t="str">
            <v>合康新能</v>
          </cell>
          <cell r="C1536">
            <v>3.96</v>
          </cell>
          <cell r="D1536">
            <v>5.78</v>
          </cell>
        </row>
        <row r="1537">
          <cell r="A1537" t="str">
            <v>300049</v>
          </cell>
          <cell r="B1537" t="str">
            <v>福瑞医科</v>
          </cell>
          <cell r="C1537">
            <v>2.14</v>
          </cell>
          <cell r="D1537">
            <v>74.14</v>
          </cell>
        </row>
        <row r="1538">
          <cell r="A1538" t="str">
            <v>300050</v>
          </cell>
          <cell r="B1538" t="str">
            <v>世纪鼎利</v>
          </cell>
          <cell r="C1538">
            <v>1.85</v>
          </cell>
          <cell r="D1538">
            <v>5.52</v>
          </cell>
        </row>
        <row r="1539">
          <cell r="A1539" t="str">
            <v>300051</v>
          </cell>
          <cell r="B1539" t="str">
            <v>琏升科技</v>
          </cell>
          <cell r="C1539">
            <v>1.2</v>
          </cell>
          <cell r="D1539">
            <v>6.75</v>
          </cell>
        </row>
        <row r="1540">
          <cell r="A1540" t="str">
            <v>300052</v>
          </cell>
          <cell r="B1540" t="str">
            <v>ST中青宝</v>
          </cell>
          <cell r="C1540">
            <v>2.19</v>
          </cell>
          <cell r="D1540">
            <v>11.65</v>
          </cell>
        </row>
        <row r="1541">
          <cell r="A1541" t="str">
            <v>300053</v>
          </cell>
          <cell r="B1541" t="str">
            <v>航宇微</v>
          </cell>
          <cell r="C1541">
            <v>2.4900000000000002</v>
          </cell>
          <cell r="D1541">
            <v>18.09</v>
          </cell>
        </row>
        <row r="1542">
          <cell r="A1542" t="str">
            <v>300054</v>
          </cell>
          <cell r="B1542" t="str">
            <v>鼎龙股份</v>
          </cell>
          <cell r="C1542">
            <v>-0.9</v>
          </cell>
          <cell r="D1542">
            <v>36.43</v>
          </cell>
        </row>
        <row r="1543">
          <cell r="A1543" t="str">
            <v>300055</v>
          </cell>
          <cell r="B1543" t="str">
            <v>万邦达</v>
          </cell>
          <cell r="C1543">
            <v>1.21</v>
          </cell>
          <cell r="D1543">
            <v>7.5</v>
          </cell>
        </row>
        <row r="1544">
          <cell r="A1544" t="str">
            <v>300056</v>
          </cell>
          <cell r="B1544" t="str">
            <v>中创环保</v>
          </cell>
          <cell r="C1544">
            <v>3.89</v>
          </cell>
          <cell r="D1544">
            <v>9.08</v>
          </cell>
        </row>
        <row r="1545">
          <cell r="A1545" t="str">
            <v>300057</v>
          </cell>
          <cell r="B1545" t="str">
            <v>万顺新材</v>
          </cell>
          <cell r="C1545">
            <v>1.77</v>
          </cell>
          <cell r="D1545">
            <v>5.74</v>
          </cell>
        </row>
        <row r="1546">
          <cell r="A1546" t="str">
            <v>300058</v>
          </cell>
          <cell r="B1546" t="str">
            <v>蓝色光标</v>
          </cell>
          <cell r="C1546">
            <v>0.95</v>
          </cell>
          <cell r="D1546">
            <v>8.5399999999999991</v>
          </cell>
        </row>
        <row r="1547">
          <cell r="A1547" t="str">
            <v>300059</v>
          </cell>
          <cell r="B1547" t="str">
            <v>东方财富</v>
          </cell>
          <cell r="C1547">
            <v>0.61</v>
          </cell>
          <cell r="D1547">
            <v>23</v>
          </cell>
        </row>
        <row r="1548">
          <cell r="A1548" t="str">
            <v>300061</v>
          </cell>
          <cell r="B1548" t="str">
            <v>旗天科技</v>
          </cell>
          <cell r="C1548">
            <v>0.77</v>
          </cell>
          <cell r="D1548">
            <v>10.51</v>
          </cell>
        </row>
        <row r="1549">
          <cell r="A1549" t="str">
            <v>300062</v>
          </cell>
          <cell r="B1549" t="str">
            <v>中能电气</v>
          </cell>
          <cell r="C1549">
            <v>-1.3</v>
          </cell>
          <cell r="D1549">
            <v>9.8800000000000008</v>
          </cell>
        </row>
        <row r="1550">
          <cell r="A1550" t="str">
            <v>300063</v>
          </cell>
          <cell r="B1550" t="str">
            <v>天龙集团</v>
          </cell>
          <cell r="C1550">
            <v>0.75</v>
          </cell>
          <cell r="D1550">
            <v>8.11</v>
          </cell>
        </row>
        <row r="1551">
          <cell r="A1551" t="str">
            <v>300065</v>
          </cell>
          <cell r="B1551" t="str">
            <v>海兰信</v>
          </cell>
          <cell r="C1551">
            <v>0.77</v>
          </cell>
          <cell r="D1551">
            <v>17.11</v>
          </cell>
        </row>
        <row r="1552">
          <cell r="A1552" t="str">
            <v>300066</v>
          </cell>
          <cell r="B1552" t="str">
            <v>三川智慧</v>
          </cell>
          <cell r="C1552">
            <v>1.78</v>
          </cell>
          <cell r="D1552">
            <v>6.3</v>
          </cell>
        </row>
        <row r="1553">
          <cell r="A1553" t="str">
            <v>300067</v>
          </cell>
          <cell r="B1553" t="str">
            <v>安诺其</v>
          </cell>
          <cell r="C1553">
            <v>2.0499999999999998</v>
          </cell>
          <cell r="D1553">
            <v>4.9800000000000004</v>
          </cell>
        </row>
        <row r="1554">
          <cell r="A1554" t="str">
            <v>300068</v>
          </cell>
          <cell r="B1554" t="str">
            <v>南都电源</v>
          </cell>
          <cell r="C1554">
            <v>-11.37</v>
          </cell>
          <cell r="D1554">
            <v>16.29</v>
          </cell>
        </row>
        <row r="1555">
          <cell r="A1555" t="str">
            <v>300069</v>
          </cell>
          <cell r="B1555" t="str">
            <v>金利华电</v>
          </cell>
          <cell r="C1555">
            <v>2.14</v>
          </cell>
          <cell r="D1555">
            <v>17.64</v>
          </cell>
        </row>
        <row r="1556">
          <cell r="A1556" t="str">
            <v>300070</v>
          </cell>
          <cell r="B1556" t="str">
            <v>碧水源</v>
          </cell>
          <cell r="C1556">
            <v>1.28</v>
          </cell>
          <cell r="D1556">
            <v>3.95</v>
          </cell>
        </row>
        <row r="1557">
          <cell r="A1557" t="str">
            <v>300071</v>
          </cell>
          <cell r="B1557" t="str">
            <v>福石控股</v>
          </cell>
          <cell r="C1557">
            <v>-0.89</v>
          </cell>
          <cell r="D1557">
            <v>5.55</v>
          </cell>
        </row>
        <row r="1558">
          <cell r="A1558" t="str">
            <v>300072</v>
          </cell>
          <cell r="B1558" t="str">
            <v>海新能科</v>
          </cell>
          <cell r="C1558">
            <v>4.97</v>
          </cell>
          <cell r="D1558">
            <v>4.6500000000000004</v>
          </cell>
        </row>
        <row r="1559">
          <cell r="A1559" t="str">
            <v>300073</v>
          </cell>
          <cell r="B1559" t="str">
            <v>当升科技</v>
          </cell>
          <cell r="C1559">
            <v>0.98</v>
          </cell>
          <cell r="D1559">
            <v>56.69</v>
          </cell>
        </row>
        <row r="1560">
          <cell r="A1560" t="str">
            <v>300074</v>
          </cell>
          <cell r="B1560" t="str">
            <v>华平股份</v>
          </cell>
          <cell r="C1560">
            <v>0.87</v>
          </cell>
          <cell r="D1560">
            <v>4.6500000000000004</v>
          </cell>
        </row>
        <row r="1561">
          <cell r="A1561" t="str">
            <v>300075</v>
          </cell>
          <cell r="B1561" t="str">
            <v>数字政通</v>
          </cell>
          <cell r="C1561">
            <v>0.88</v>
          </cell>
          <cell r="D1561">
            <v>14.88</v>
          </cell>
        </row>
        <row r="1562">
          <cell r="A1562" t="str">
            <v>300076</v>
          </cell>
          <cell r="B1562" t="str">
            <v>GQY视讯</v>
          </cell>
          <cell r="C1562">
            <v>11.23</v>
          </cell>
          <cell r="D1562">
            <v>7.23</v>
          </cell>
        </row>
        <row r="1563">
          <cell r="A1563" t="str">
            <v>300077</v>
          </cell>
          <cell r="B1563" t="str">
            <v>国民技术</v>
          </cell>
          <cell r="C1563">
            <v>0.76</v>
          </cell>
          <cell r="D1563">
            <v>19.88</v>
          </cell>
        </row>
        <row r="1564">
          <cell r="A1564" t="str">
            <v>300078</v>
          </cell>
          <cell r="B1564" t="str">
            <v>思创医惠</v>
          </cell>
          <cell r="C1564">
            <v>-1.1399999999999999</v>
          </cell>
          <cell r="D1564">
            <v>4.3499999999999996</v>
          </cell>
        </row>
        <row r="1565">
          <cell r="A1565" t="str">
            <v>300079</v>
          </cell>
          <cell r="B1565" t="str">
            <v>数码视讯</v>
          </cell>
          <cell r="C1565">
            <v>1.33</v>
          </cell>
          <cell r="D1565">
            <v>5.32</v>
          </cell>
        </row>
        <row r="1566">
          <cell r="A1566" t="str">
            <v>300080</v>
          </cell>
          <cell r="B1566" t="str">
            <v>易成新能</v>
          </cell>
          <cell r="C1566">
            <v>1.24</v>
          </cell>
          <cell r="D1566">
            <v>4.88</v>
          </cell>
        </row>
        <row r="1567">
          <cell r="A1567" t="str">
            <v>300081</v>
          </cell>
          <cell r="B1567" t="str">
            <v>恒信东方</v>
          </cell>
          <cell r="C1567">
            <v>0.54</v>
          </cell>
          <cell r="D1567">
            <v>5.57</v>
          </cell>
        </row>
        <row r="1568">
          <cell r="A1568" t="str">
            <v>300082</v>
          </cell>
          <cell r="B1568" t="str">
            <v>奥克股份</v>
          </cell>
          <cell r="C1568">
            <v>1.27</v>
          </cell>
          <cell r="D1568">
            <v>9.5500000000000007</v>
          </cell>
        </row>
        <row r="1569">
          <cell r="A1569" t="str">
            <v>300083</v>
          </cell>
          <cell r="B1569" t="str">
            <v>创世纪</v>
          </cell>
          <cell r="C1569">
            <v>5.79</v>
          </cell>
          <cell r="D1569">
            <v>9.32</v>
          </cell>
        </row>
        <row r="1570">
          <cell r="A1570" t="str">
            <v>300084</v>
          </cell>
          <cell r="B1570" t="str">
            <v>海默科技</v>
          </cell>
          <cell r="C1570">
            <v>3.46</v>
          </cell>
          <cell r="D1570">
            <v>9.58</v>
          </cell>
        </row>
        <row r="1571">
          <cell r="A1571" t="str">
            <v>300085</v>
          </cell>
          <cell r="B1571" t="str">
            <v>银之杰</v>
          </cell>
          <cell r="C1571">
            <v>1.63</v>
          </cell>
          <cell r="D1571">
            <v>39.799999999999997</v>
          </cell>
        </row>
        <row r="1572">
          <cell r="A1572" t="str">
            <v>300086</v>
          </cell>
          <cell r="B1572" t="str">
            <v>康芝药业</v>
          </cell>
          <cell r="C1572">
            <v>11.43</v>
          </cell>
          <cell r="D1572">
            <v>11.02</v>
          </cell>
        </row>
        <row r="1573">
          <cell r="A1573" t="str">
            <v>300087</v>
          </cell>
          <cell r="B1573" t="str">
            <v>荃银高科</v>
          </cell>
          <cell r="C1573">
            <v>0.44</v>
          </cell>
          <cell r="D1573">
            <v>11.41</v>
          </cell>
        </row>
        <row r="1574">
          <cell r="A1574" t="str">
            <v>300088</v>
          </cell>
          <cell r="B1574" t="str">
            <v>长信科技</v>
          </cell>
          <cell r="C1574">
            <v>0.85</v>
          </cell>
          <cell r="D1574">
            <v>5.93</v>
          </cell>
        </row>
        <row r="1575">
          <cell r="A1575" t="str">
            <v>300091</v>
          </cell>
          <cell r="B1575" t="str">
            <v>金通灵</v>
          </cell>
          <cell r="C1575">
            <v>1.76</v>
          </cell>
          <cell r="D1575">
            <v>2.89</v>
          </cell>
        </row>
        <row r="1576">
          <cell r="A1576" t="str">
            <v>300092</v>
          </cell>
          <cell r="B1576" t="str">
            <v>科新机电</v>
          </cell>
          <cell r="C1576">
            <v>1.87</v>
          </cell>
          <cell r="D1576">
            <v>15.28</v>
          </cell>
        </row>
        <row r="1577">
          <cell r="A1577" t="str">
            <v>300093</v>
          </cell>
          <cell r="B1577" t="str">
            <v>*ST金刚</v>
          </cell>
          <cell r="C1577">
            <v>1.4</v>
          </cell>
          <cell r="D1577">
            <v>15.18</v>
          </cell>
        </row>
        <row r="1578">
          <cell r="A1578" t="str">
            <v>300094</v>
          </cell>
          <cell r="B1578" t="str">
            <v>国联水产</v>
          </cell>
          <cell r="C1578">
            <v>3.24</v>
          </cell>
          <cell r="D1578">
            <v>3.82</v>
          </cell>
        </row>
        <row r="1579">
          <cell r="A1579" t="str">
            <v>300095</v>
          </cell>
          <cell r="B1579" t="str">
            <v>华伍股份</v>
          </cell>
          <cell r="C1579">
            <v>4.78</v>
          </cell>
          <cell r="D1579">
            <v>11.19</v>
          </cell>
        </row>
        <row r="1580">
          <cell r="A1580" t="str">
            <v>300096</v>
          </cell>
          <cell r="B1580" t="str">
            <v>ST易联众</v>
          </cell>
          <cell r="C1580">
            <v>-1.67</v>
          </cell>
          <cell r="D1580">
            <v>7.67</v>
          </cell>
        </row>
        <row r="1581">
          <cell r="A1581" t="str">
            <v>300097</v>
          </cell>
          <cell r="B1581" t="str">
            <v>ST智云</v>
          </cell>
          <cell r="C1581">
            <v>1.63</v>
          </cell>
          <cell r="D1581">
            <v>6.84</v>
          </cell>
        </row>
        <row r="1582">
          <cell r="A1582" t="str">
            <v>300098</v>
          </cell>
          <cell r="B1582" t="str">
            <v>高新兴</v>
          </cell>
          <cell r="C1582">
            <v>2.9</v>
          </cell>
          <cell r="D1582">
            <v>6.03</v>
          </cell>
        </row>
        <row r="1583">
          <cell r="A1583" t="str">
            <v>300099</v>
          </cell>
          <cell r="B1583" t="str">
            <v>尤洛卡</v>
          </cell>
          <cell r="C1583">
            <v>1.86</v>
          </cell>
          <cell r="D1583">
            <v>7.13</v>
          </cell>
        </row>
        <row r="1584">
          <cell r="A1584" t="str">
            <v>300100</v>
          </cell>
          <cell r="B1584" t="str">
            <v>双林股份</v>
          </cell>
          <cell r="C1584">
            <v>0.55000000000000004</v>
          </cell>
          <cell r="D1584">
            <v>36.5</v>
          </cell>
        </row>
        <row r="1585">
          <cell r="A1585" t="str">
            <v>300101</v>
          </cell>
          <cell r="B1585" t="str">
            <v>振芯科技</v>
          </cell>
          <cell r="C1585">
            <v>1.49</v>
          </cell>
          <cell r="D1585">
            <v>23.78</v>
          </cell>
        </row>
        <row r="1586">
          <cell r="A1586" t="str">
            <v>300102</v>
          </cell>
          <cell r="B1586" t="str">
            <v>乾照光电</v>
          </cell>
          <cell r="C1586">
            <v>-0.44</v>
          </cell>
          <cell r="D1586">
            <v>24.76</v>
          </cell>
        </row>
        <row r="1587">
          <cell r="A1587" t="str">
            <v>300103</v>
          </cell>
          <cell r="B1587" t="str">
            <v>达刚控股</v>
          </cell>
          <cell r="C1587">
            <v>3.45</v>
          </cell>
          <cell r="D1587">
            <v>7.19</v>
          </cell>
        </row>
        <row r="1588">
          <cell r="A1588" t="str">
            <v>300105</v>
          </cell>
          <cell r="B1588" t="str">
            <v>龙源技术</v>
          </cell>
          <cell r="C1588">
            <v>1.67</v>
          </cell>
          <cell r="D1588">
            <v>7.29</v>
          </cell>
        </row>
        <row r="1589">
          <cell r="A1589" t="str">
            <v>300106</v>
          </cell>
          <cell r="B1589" t="str">
            <v>西部牧业</v>
          </cell>
          <cell r="C1589">
            <v>6.25</v>
          </cell>
          <cell r="D1589">
            <v>11.9</v>
          </cell>
        </row>
        <row r="1590">
          <cell r="A1590" t="str">
            <v>300107</v>
          </cell>
          <cell r="B1590" t="str">
            <v>建新股份</v>
          </cell>
          <cell r="C1590">
            <v>1.34</v>
          </cell>
          <cell r="D1590">
            <v>6.8</v>
          </cell>
        </row>
        <row r="1591">
          <cell r="A1591" t="str">
            <v>300109</v>
          </cell>
          <cell r="B1591" t="str">
            <v>新开源</v>
          </cell>
          <cell r="C1591">
            <v>1.66</v>
          </cell>
          <cell r="D1591">
            <v>16.52</v>
          </cell>
        </row>
        <row r="1592">
          <cell r="A1592" t="str">
            <v>300110</v>
          </cell>
          <cell r="B1592" t="str">
            <v>华仁药业</v>
          </cell>
          <cell r="C1592">
            <v>1.84</v>
          </cell>
          <cell r="D1592">
            <v>3.32</v>
          </cell>
        </row>
        <row r="1593">
          <cell r="A1593" t="str">
            <v>300111</v>
          </cell>
          <cell r="B1593" t="str">
            <v>向日葵</v>
          </cell>
          <cell r="C1593">
            <v>4.25</v>
          </cell>
          <cell r="D1593">
            <v>7.12</v>
          </cell>
        </row>
        <row r="1594">
          <cell r="A1594" t="str">
            <v>300112</v>
          </cell>
          <cell r="B1594" t="str">
            <v>万讯自控</v>
          </cell>
          <cell r="C1594">
            <v>2.15</v>
          </cell>
          <cell r="D1594">
            <v>8.5399999999999991</v>
          </cell>
        </row>
        <row r="1595">
          <cell r="A1595" t="str">
            <v>300113</v>
          </cell>
          <cell r="B1595" t="str">
            <v>顺网科技</v>
          </cell>
          <cell r="C1595">
            <v>1.42</v>
          </cell>
          <cell r="D1595">
            <v>19.25</v>
          </cell>
        </row>
        <row r="1596">
          <cell r="A1596" t="str">
            <v>300115</v>
          </cell>
          <cell r="B1596" t="str">
            <v>长盈精密</v>
          </cell>
          <cell r="C1596">
            <v>2.09</v>
          </cell>
          <cell r="D1596">
            <v>36.200000000000003</v>
          </cell>
        </row>
        <row r="1597">
          <cell r="A1597" t="str">
            <v>300118</v>
          </cell>
          <cell r="B1597" t="str">
            <v>东方日升</v>
          </cell>
          <cell r="C1597">
            <v>3.91</v>
          </cell>
          <cell r="D1597">
            <v>13.3</v>
          </cell>
        </row>
        <row r="1598">
          <cell r="A1598" t="str">
            <v>300119</v>
          </cell>
          <cell r="B1598" t="str">
            <v>瑞普生物</v>
          </cell>
          <cell r="C1598">
            <v>1.87</v>
          </cell>
          <cell r="D1598">
            <v>19.600000000000001</v>
          </cell>
        </row>
        <row r="1599">
          <cell r="A1599" t="str">
            <v>300120</v>
          </cell>
          <cell r="B1599" t="str">
            <v>经纬辉开</v>
          </cell>
          <cell r="C1599">
            <v>0.84</v>
          </cell>
          <cell r="D1599">
            <v>8.3800000000000008</v>
          </cell>
        </row>
        <row r="1600">
          <cell r="A1600" t="str">
            <v>300121</v>
          </cell>
          <cell r="B1600" t="str">
            <v>阳谷华泰</v>
          </cell>
          <cell r="C1600">
            <v>1.29</v>
          </cell>
          <cell r="D1600">
            <v>13.37</v>
          </cell>
        </row>
        <row r="1601">
          <cell r="A1601" t="str">
            <v>300122</v>
          </cell>
          <cell r="B1601" t="str">
            <v>智飞生物</v>
          </cell>
          <cell r="C1601">
            <v>0.68</v>
          </cell>
          <cell r="D1601">
            <v>19.329999999999998</v>
          </cell>
        </row>
        <row r="1602">
          <cell r="A1602" t="str">
            <v>300123</v>
          </cell>
          <cell r="B1602" t="str">
            <v>亚光科技</v>
          </cell>
          <cell r="C1602">
            <v>1.08</v>
          </cell>
          <cell r="D1602">
            <v>7.5</v>
          </cell>
        </row>
        <row r="1603">
          <cell r="A1603" t="str">
            <v>300124</v>
          </cell>
          <cell r="B1603" t="str">
            <v>汇川技术</v>
          </cell>
          <cell r="C1603">
            <v>0.36</v>
          </cell>
          <cell r="D1603">
            <v>71.55</v>
          </cell>
        </row>
        <row r="1604">
          <cell r="A1604" t="str">
            <v>300125</v>
          </cell>
          <cell r="B1604" t="str">
            <v>*ST聆达</v>
          </cell>
          <cell r="C1604">
            <v>3.31</v>
          </cell>
          <cell r="D1604">
            <v>7.49</v>
          </cell>
        </row>
        <row r="1605">
          <cell r="A1605" t="str">
            <v>300126</v>
          </cell>
          <cell r="B1605" t="str">
            <v>锐奇股份</v>
          </cell>
          <cell r="C1605">
            <v>0.95</v>
          </cell>
          <cell r="D1605">
            <v>8.51</v>
          </cell>
        </row>
        <row r="1606">
          <cell r="A1606" t="str">
            <v>300127</v>
          </cell>
          <cell r="B1606" t="str">
            <v>银河磁体</v>
          </cell>
          <cell r="C1606">
            <v>1.75</v>
          </cell>
          <cell r="D1606">
            <v>30.27</v>
          </cell>
        </row>
        <row r="1607">
          <cell r="A1607" t="str">
            <v>300128</v>
          </cell>
          <cell r="B1607" t="str">
            <v>锦富技术</v>
          </cell>
          <cell r="C1607">
            <v>-1.28</v>
          </cell>
          <cell r="D1607">
            <v>7.72</v>
          </cell>
        </row>
        <row r="1608">
          <cell r="A1608" t="str">
            <v>300129</v>
          </cell>
          <cell r="B1608" t="str">
            <v>泰胜风能</v>
          </cell>
          <cell r="C1608">
            <v>1.4</v>
          </cell>
          <cell r="D1608">
            <v>8.7200000000000006</v>
          </cell>
        </row>
        <row r="1609">
          <cell r="A1609" t="str">
            <v>300130</v>
          </cell>
          <cell r="B1609" t="str">
            <v>新国都</v>
          </cell>
          <cell r="C1609">
            <v>0.49</v>
          </cell>
          <cell r="D1609">
            <v>24.81</v>
          </cell>
        </row>
        <row r="1610">
          <cell r="A1610" t="str">
            <v>300131</v>
          </cell>
          <cell r="B1610" t="str">
            <v>英唐智控</v>
          </cell>
          <cell r="C1610">
            <v>-0.47</v>
          </cell>
          <cell r="D1610">
            <v>12.75</v>
          </cell>
        </row>
        <row r="1611">
          <cell r="A1611" t="str">
            <v>300132</v>
          </cell>
          <cell r="B1611" t="str">
            <v>青松股份</v>
          </cell>
          <cell r="C1611">
            <v>2.15</v>
          </cell>
          <cell r="D1611">
            <v>8.06</v>
          </cell>
        </row>
        <row r="1612">
          <cell r="A1612" t="str">
            <v>300133</v>
          </cell>
          <cell r="B1612" t="str">
            <v>华策影视</v>
          </cell>
          <cell r="C1612">
            <v>-0.37</v>
          </cell>
          <cell r="D1612">
            <v>8.1</v>
          </cell>
        </row>
        <row r="1613">
          <cell r="A1613" t="str">
            <v>300134</v>
          </cell>
          <cell r="B1613" t="str">
            <v>大富科技</v>
          </cell>
          <cell r="C1613">
            <v>0</v>
          </cell>
          <cell r="D1613">
            <v>11.28</v>
          </cell>
        </row>
        <row r="1614">
          <cell r="A1614" t="str">
            <v>300135</v>
          </cell>
          <cell r="B1614" t="str">
            <v>宝利国际</v>
          </cell>
          <cell r="C1614">
            <v>2.9</v>
          </cell>
          <cell r="D1614">
            <v>3.9</v>
          </cell>
        </row>
        <row r="1615">
          <cell r="A1615" t="str">
            <v>300136</v>
          </cell>
          <cell r="B1615" t="str">
            <v>信维通信</v>
          </cell>
          <cell r="C1615">
            <v>4.74</v>
          </cell>
          <cell r="D1615">
            <v>38.03</v>
          </cell>
        </row>
        <row r="1616">
          <cell r="A1616" t="str">
            <v>300137</v>
          </cell>
          <cell r="B1616" t="str">
            <v>先河环保</v>
          </cell>
          <cell r="C1616">
            <v>5.33</v>
          </cell>
          <cell r="D1616">
            <v>10.48</v>
          </cell>
        </row>
        <row r="1617">
          <cell r="A1617" t="str">
            <v>300138</v>
          </cell>
          <cell r="B1617" t="str">
            <v>晨光生物</v>
          </cell>
          <cell r="C1617">
            <v>0.62</v>
          </cell>
          <cell r="D1617">
            <v>12.9</v>
          </cell>
        </row>
        <row r="1618">
          <cell r="A1618" t="str">
            <v>300139</v>
          </cell>
          <cell r="B1618" t="str">
            <v>晓程科技</v>
          </cell>
          <cell r="C1618">
            <v>-1.7</v>
          </cell>
          <cell r="D1618">
            <v>28.97</v>
          </cell>
        </row>
        <row r="1619">
          <cell r="A1619" t="str">
            <v>300140</v>
          </cell>
          <cell r="B1619" t="str">
            <v>节能环境</v>
          </cell>
          <cell r="C1619">
            <v>0.95</v>
          </cell>
          <cell r="D1619">
            <v>6.35</v>
          </cell>
        </row>
        <row r="1620">
          <cell r="A1620" t="str">
            <v>300141</v>
          </cell>
          <cell r="B1620" t="str">
            <v>和顺电气</v>
          </cell>
          <cell r="C1620">
            <v>1.35</v>
          </cell>
          <cell r="D1620">
            <v>12</v>
          </cell>
        </row>
        <row r="1621">
          <cell r="A1621" t="str">
            <v>300142</v>
          </cell>
          <cell r="B1621" t="str">
            <v>沃森生物</v>
          </cell>
          <cell r="C1621">
            <v>0.98</v>
          </cell>
          <cell r="D1621">
            <v>11.3</v>
          </cell>
        </row>
        <row r="1622">
          <cell r="A1622" t="str">
            <v>300143</v>
          </cell>
          <cell r="B1622" t="str">
            <v>盈康生命</v>
          </cell>
          <cell r="C1622">
            <v>0.3</v>
          </cell>
          <cell r="D1622">
            <v>10.15</v>
          </cell>
        </row>
        <row r="1623">
          <cell r="A1623" t="str">
            <v>300144</v>
          </cell>
          <cell r="B1623" t="str">
            <v>宋城演艺</v>
          </cell>
          <cell r="C1623">
            <v>1.71</v>
          </cell>
          <cell r="D1623">
            <v>8.33</v>
          </cell>
        </row>
        <row r="1624">
          <cell r="A1624" t="str">
            <v>300145</v>
          </cell>
          <cell r="B1624" t="str">
            <v>南方泵业</v>
          </cell>
          <cell r="C1624">
            <v>2.74</v>
          </cell>
          <cell r="D1624">
            <v>4.5</v>
          </cell>
        </row>
        <row r="1625">
          <cell r="A1625" t="str">
            <v>300146</v>
          </cell>
          <cell r="B1625" t="str">
            <v>汤臣倍健</v>
          </cell>
          <cell r="C1625">
            <v>2.2599999999999998</v>
          </cell>
          <cell r="D1625">
            <v>12.23</v>
          </cell>
        </row>
        <row r="1626">
          <cell r="A1626" t="str">
            <v>300147</v>
          </cell>
          <cell r="B1626" t="str">
            <v>ST香雪</v>
          </cell>
          <cell r="C1626">
            <v>2.33</v>
          </cell>
          <cell r="D1626">
            <v>9.2100000000000009</v>
          </cell>
        </row>
        <row r="1627">
          <cell r="A1627" t="str">
            <v>300148</v>
          </cell>
          <cell r="B1627" t="str">
            <v>天舟文化</v>
          </cell>
          <cell r="C1627">
            <v>2.1</v>
          </cell>
          <cell r="D1627">
            <v>4.37</v>
          </cell>
        </row>
        <row r="1628">
          <cell r="A1628" t="str">
            <v>300149</v>
          </cell>
          <cell r="B1628" t="str">
            <v>睿智医药</v>
          </cell>
          <cell r="C1628">
            <v>2.19</v>
          </cell>
          <cell r="D1628">
            <v>9.81</v>
          </cell>
        </row>
        <row r="1629">
          <cell r="A1629" t="str">
            <v>300150</v>
          </cell>
          <cell r="B1629" t="str">
            <v>世纪瑞尔</v>
          </cell>
          <cell r="C1629">
            <v>2.71</v>
          </cell>
          <cell r="D1629">
            <v>5.31</v>
          </cell>
        </row>
        <row r="1630">
          <cell r="A1630" t="str">
            <v>300151</v>
          </cell>
          <cell r="B1630" t="str">
            <v>昌红科技</v>
          </cell>
          <cell r="C1630">
            <v>0.37</v>
          </cell>
          <cell r="D1630">
            <v>13.44</v>
          </cell>
        </row>
        <row r="1631">
          <cell r="A1631" t="str">
            <v>300152</v>
          </cell>
          <cell r="B1631" t="str">
            <v>ST新动力</v>
          </cell>
          <cell r="C1631">
            <v>2.2999999999999998</v>
          </cell>
          <cell r="D1631">
            <v>2.2200000000000002</v>
          </cell>
        </row>
        <row r="1632">
          <cell r="A1632" t="str">
            <v>300153</v>
          </cell>
          <cell r="B1632" t="str">
            <v>科泰电源</v>
          </cell>
          <cell r="C1632">
            <v>-0.21</v>
          </cell>
          <cell r="D1632">
            <v>28.9</v>
          </cell>
        </row>
        <row r="1633">
          <cell r="A1633" t="str">
            <v>300154</v>
          </cell>
          <cell r="B1633" t="str">
            <v>瑞凌股份</v>
          </cell>
          <cell r="C1633">
            <v>3.58</v>
          </cell>
          <cell r="D1633">
            <v>9.25</v>
          </cell>
        </row>
        <row r="1634">
          <cell r="A1634" t="str">
            <v>300155</v>
          </cell>
          <cell r="B1634" t="str">
            <v>安居宝</v>
          </cell>
          <cell r="C1634">
            <v>-4.84</v>
          </cell>
          <cell r="D1634">
            <v>5.9</v>
          </cell>
        </row>
        <row r="1635">
          <cell r="A1635" t="str">
            <v>300157</v>
          </cell>
          <cell r="B1635" t="str">
            <v>新锦动力</v>
          </cell>
          <cell r="C1635">
            <v>1.35</v>
          </cell>
          <cell r="D1635">
            <v>4.5</v>
          </cell>
        </row>
        <row r="1636">
          <cell r="A1636" t="str">
            <v>300158</v>
          </cell>
          <cell r="B1636" t="str">
            <v>振东制药</v>
          </cell>
          <cell r="C1636">
            <v>0.83</v>
          </cell>
          <cell r="D1636">
            <v>6.09</v>
          </cell>
        </row>
        <row r="1637">
          <cell r="A1637" t="str">
            <v>300159</v>
          </cell>
          <cell r="B1637" t="str">
            <v>*ST新研</v>
          </cell>
          <cell r="C1637">
            <v>0.93</v>
          </cell>
          <cell r="D1637">
            <v>3.24</v>
          </cell>
        </row>
        <row r="1638">
          <cell r="A1638" t="str">
            <v>300160</v>
          </cell>
          <cell r="B1638" t="str">
            <v>秀强股份</v>
          </cell>
          <cell r="C1638">
            <v>1.28</v>
          </cell>
          <cell r="D1638">
            <v>5.54</v>
          </cell>
        </row>
        <row r="1639">
          <cell r="A1639" t="str">
            <v>300161</v>
          </cell>
          <cell r="B1639" t="str">
            <v>华中数控</v>
          </cell>
          <cell r="C1639">
            <v>0.36</v>
          </cell>
          <cell r="D1639">
            <v>28.04</v>
          </cell>
        </row>
        <row r="1640">
          <cell r="A1640" t="str">
            <v>300162</v>
          </cell>
          <cell r="B1640" t="str">
            <v>雷曼光电</v>
          </cell>
          <cell r="C1640">
            <v>0.92</v>
          </cell>
          <cell r="D1640">
            <v>7.69</v>
          </cell>
        </row>
        <row r="1641">
          <cell r="A1641" t="str">
            <v>300163</v>
          </cell>
          <cell r="B1641" t="str">
            <v>先锋新材</v>
          </cell>
          <cell r="C1641">
            <v>2.99</v>
          </cell>
          <cell r="D1641">
            <v>4.13</v>
          </cell>
        </row>
        <row r="1642">
          <cell r="A1642" t="str">
            <v>300164</v>
          </cell>
          <cell r="B1642" t="str">
            <v>通源石油</v>
          </cell>
          <cell r="C1642">
            <v>1.1200000000000001</v>
          </cell>
          <cell r="D1642">
            <v>5.42</v>
          </cell>
        </row>
        <row r="1643">
          <cell r="A1643" t="str">
            <v>300165</v>
          </cell>
          <cell r="B1643" t="str">
            <v>ST天瑞</v>
          </cell>
          <cell r="C1643">
            <v>2.91</v>
          </cell>
          <cell r="D1643">
            <v>4.59</v>
          </cell>
        </row>
        <row r="1644">
          <cell r="A1644" t="str">
            <v>300166</v>
          </cell>
          <cell r="B1644" t="str">
            <v>东方国信</v>
          </cell>
          <cell r="C1644">
            <v>0.93</v>
          </cell>
          <cell r="D1644">
            <v>9.7200000000000006</v>
          </cell>
        </row>
        <row r="1645">
          <cell r="A1645" t="str">
            <v>300167</v>
          </cell>
          <cell r="B1645" t="str">
            <v>ST迪威迅</v>
          </cell>
          <cell r="C1645">
            <v>0.79</v>
          </cell>
          <cell r="D1645">
            <v>5.12</v>
          </cell>
        </row>
        <row r="1646">
          <cell r="A1646" t="str">
            <v>300168</v>
          </cell>
          <cell r="B1646" t="str">
            <v>万达信息</v>
          </cell>
          <cell r="C1646">
            <v>-1.49</v>
          </cell>
          <cell r="D1646">
            <v>6.61</v>
          </cell>
        </row>
        <row r="1647">
          <cell r="A1647" t="str">
            <v>300169</v>
          </cell>
          <cell r="B1647" t="str">
            <v>天晟新材</v>
          </cell>
          <cell r="C1647">
            <v>0.16</v>
          </cell>
          <cell r="D1647">
            <v>6.18</v>
          </cell>
        </row>
        <row r="1648">
          <cell r="A1648" t="str">
            <v>300170</v>
          </cell>
          <cell r="B1648" t="str">
            <v>汉得信息</v>
          </cell>
          <cell r="C1648">
            <v>-2.4</v>
          </cell>
          <cell r="D1648">
            <v>17.11</v>
          </cell>
        </row>
        <row r="1649">
          <cell r="A1649" t="str">
            <v>300171</v>
          </cell>
          <cell r="B1649" t="str">
            <v>东富龙</v>
          </cell>
          <cell r="C1649">
            <v>0.92</v>
          </cell>
          <cell r="D1649">
            <v>15.37</v>
          </cell>
        </row>
        <row r="1650">
          <cell r="A1650" t="str">
            <v>300172</v>
          </cell>
          <cell r="B1650" t="str">
            <v>中电环保</v>
          </cell>
          <cell r="C1650">
            <v>2.75</v>
          </cell>
          <cell r="D1650">
            <v>5.61</v>
          </cell>
        </row>
        <row r="1651">
          <cell r="A1651" t="str">
            <v>300173</v>
          </cell>
          <cell r="B1651" t="str">
            <v>福能东方</v>
          </cell>
          <cell r="C1651">
            <v>2.66</v>
          </cell>
          <cell r="D1651">
            <v>5.41</v>
          </cell>
        </row>
        <row r="1652">
          <cell r="A1652" t="str">
            <v>300174</v>
          </cell>
          <cell r="B1652" t="str">
            <v>元力股份</v>
          </cell>
          <cell r="C1652">
            <v>1.37</v>
          </cell>
          <cell r="D1652">
            <v>15.51</v>
          </cell>
        </row>
        <row r="1653">
          <cell r="A1653" t="str">
            <v>300175</v>
          </cell>
          <cell r="B1653" t="str">
            <v>ST朗源</v>
          </cell>
          <cell r="C1653">
            <v>1.81</v>
          </cell>
          <cell r="D1653">
            <v>5.63</v>
          </cell>
        </row>
        <row r="1654">
          <cell r="A1654" t="str">
            <v>300176</v>
          </cell>
          <cell r="B1654" t="str">
            <v>鸿特科技</v>
          </cell>
          <cell r="C1654">
            <v>2.13</v>
          </cell>
          <cell r="D1654">
            <v>6.71</v>
          </cell>
        </row>
        <row r="1655">
          <cell r="A1655" t="str">
            <v>300177</v>
          </cell>
          <cell r="B1655" t="str">
            <v>中海达</v>
          </cell>
          <cell r="C1655">
            <v>2.7</v>
          </cell>
          <cell r="D1655">
            <v>9.9</v>
          </cell>
        </row>
        <row r="1656">
          <cell r="A1656" t="str">
            <v>300179</v>
          </cell>
          <cell r="B1656" t="str">
            <v>四方达</v>
          </cell>
          <cell r="C1656">
            <v>0.21</v>
          </cell>
          <cell r="D1656">
            <v>14.25</v>
          </cell>
        </row>
        <row r="1657">
          <cell r="A1657" t="str">
            <v>300180</v>
          </cell>
          <cell r="B1657" t="str">
            <v>华峰超纤</v>
          </cell>
          <cell r="C1657">
            <v>2.23</v>
          </cell>
          <cell r="D1657">
            <v>6.42</v>
          </cell>
        </row>
        <row r="1658">
          <cell r="A1658" t="str">
            <v>300181</v>
          </cell>
          <cell r="B1658" t="str">
            <v>佐力药业</v>
          </cell>
          <cell r="C1658">
            <v>0.41</v>
          </cell>
          <cell r="D1658">
            <v>16.940000000000001</v>
          </cell>
        </row>
        <row r="1659">
          <cell r="A1659" t="str">
            <v>300182</v>
          </cell>
          <cell r="B1659" t="str">
            <v>捷成股份</v>
          </cell>
          <cell r="C1659">
            <v>1.1599999999999999</v>
          </cell>
          <cell r="D1659">
            <v>5.22</v>
          </cell>
        </row>
        <row r="1660">
          <cell r="A1660" t="str">
            <v>300183</v>
          </cell>
          <cell r="B1660" t="str">
            <v>东软载波</v>
          </cell>
          <cell r="C1660">
            <v>0.48</v>
          </cell>
          <cell r="D1660">
            <v>14.67</v>
          </cell>
        </row>
        <row r="1661">
          <cell r="A1661" t="str">
            <v>300184</v>
          </cell>
          <cell r="B1661" t="str">
            <v>力源信息</v>
          </cell>
          <cell r="C1661">
            <v>1.1299999999999999</v>
          </cell>
          <cell r="D1661">
            <v>9.81</v>
          </cell>
        </row>
        <row r="1662">
          <cell r="A1662" t="str">
            <v>300185</v>
          </cell>
          <cell r="B1662" t="str">
            <v>通裕重工</v>
          </cell>
          <cell r="C1662">
            <v>2.14</v>
          </cell>
          <cell r="D1662">
            <v>2.87</v>
          </cell>
        </row>
        <row r="1663">
          <cell r="A1663" t="str">
            <v>300187</v>
          </cell>
          <cell r="B1663" t="str">
            <v>永清环保</v>
          </cell>
          <cell r="C1663">
            <v>3.29</v>
          </cell>
          <cell r="D1663">
            <v>5.03</v>
          </cell>
        </row>
        <row r="1664">
          <cell r="A1664" t="str">
            <v>300188</v>
          </cell>
          <cell r="B1664" t="str">
            <v>国投智能</v>
          </cell>
          <cell r="C1664">
            <v>1.43</v>
          </cell>
          <cell r="D1664">
            <v>14.2</v>
          </cell>
        </row>
        <row r="1665">
          <cell r="A1665" t="str">
            <v>300189</v>
          </cell>
          <cell r="B1665" t="str">
            <v>神农种业</v>
          </cell>
          <cell r="C1665">
            <v>8.7899999999999991</v>
          </cell>
          <cell r="D1665">
            <v>5.94</v>
          </cell>
        </row>
        <row r="1666">
          <cell r="A1666" t="str">
            <v>300190</v>
          </cell>
          <cell r="B1666" t="str">
            <v>维尔利</v>
          </cell>
          <cell r="C1666">
            <v>3.53</v>
          </cell>
          <cell r="D1666">
            <v>4.4000000000000004</v>
          </cell>
        </row>
        <row r="1667">
          <cell r="A1667" t="str">
            <v>300191</v>
          </cell>
          <cell r="B1667" t="str">
            <v>潜能恒信</v>
          </cell>
          <cell r="C1667">
            <v>2.0299999999999998</v>
          </cell>
          <cell r="D1667">
            <v>18.07</v>
          </cell>
        </row>
        <row r="1668">
          <cell r="A1668" t="str">
            <v>300192</v>
          </cell>
          <cell r="B1668" t="str">
            <v>科德教育</v>
          </cell>
          <cell r="C1668">
            <v>0.57999999999999996</v>
          </cell>
          <cell r="D1668">
            <v>20.92</v>
          </cell>
        </row>
        <row r="1669">
          <cell r="A1669" t="str">
            <v>300193</v>
          </cell>
          <cell r="B1669" t="str">
            <v>佳士科技</v>
          </cell>
          <cell r="C1669">
            <v>1.49</v>
          </cell>
          <cell r="D1669">
            <v>8.83</v>
          </cell>
        </row>
        <row r="1670">
          <cell r="A1670" t="str">
            <v>300194</v>
          </cell>
          <cell r="B1670" t="str">
            <v>福安药业</v>
          </cell>
          <cell r="C1670">
            <v>0.86</v>
          </cell>
          <cell r="D1670">
            <v>4.7</v>
          </cell>
        </row>
        <row r="1671">
          <cell r="A1671" t="str">
            <v>300195</v>
          </cell>
          <cell r="B1671" t="str">
            <v>长荣股份</v>
          </cell>
          <cell r="C1671">
            <v>2.91</v>
          </cell>
          <cell r="D1671">
            <v>8.14</v>
          </cell>
        </row>
        <row r="1672">
          <cell r="A1672" t="str">
            <v>300196</v>
          </cell>
          <cell r="B1672" t="str">
            <v>长海股份</v>
          </cell>
          <cell r="C1672">
            <v>0.59</v>
          </cell>
          <cell r="D1672">
            <v>13.75</v>
          </cell>
        </row>
        <row r="1673">
          <cell r="A1673" t="str">
            <v>300197</v>
          </cell>
          <cell r="B1673" t="str">
            <v>节能铁汉</v>
          </cell>
          <cell r="C1673">
            <v>2.84</v>
          </cell>
          <cell r="D1673">
            <v>1.81</v>
          </cell>
        </row>
        <row r="1674">
          <cell r="A1674" t="str">
            <v>300198</v>
          </cell>
          <cell r="B1674" t="str">
            <v>ST纳川</v>
          </cell>
          <cell r="C1674">
            <v>0.4</v>
          </cell>
          <cell r="D1674">
            <v>2.52</v>
          </cell>
        </row>
        <row r="1675">
          <cell r="A1675" t="str">
            <v>300199</v>
          </cell>
          <cell r="B1675" t="str">
            <v>翰宇药业</v>
          </cell>
          <cell r="C1675">
            <v>1.28</v>
          </cell>
          <cell r="D1675">
            <v>18.14</v>
          </cell>
        </row>
        <row r="1676">
          <cell r="A1676" t="str">
            <v>300200</v>
          </cell>
          <cell r="B1676" t="str">
            <v>高盟新材</v>
          </cell>
          <cell r="C1676">
            <v>-5.08</v>
          </cell>
          <cell r="D1676">
            <v>11.78</v>
          </cell>
        </row>
        <row r="1677">
          <cell r="A1677" t="str">
            <v>300201</v>
          </cell>
          <cell r="B1677" t="str">
            <v>海伦哲</v>
          </cell>
          <cell r="C1677">
            <v>3.75</v>
          </cell>
          <cell r="D1677">
            <v>5.53</v>
          </cell>
        </row>
        <row r="1678">
          <cell r="A1678" t="str">
            <v>300203</v>
          </cell>
          <cell r="B1678" t="str">
            <v>聚光科技</v>
          </cell>
          <cell r="C1678">
            <v>1.48</v>
          </cell>
          <cell r="D1678">
            <v>15.78</v>
          </cell>
        </row>
        <row r="1679">
          <cell r="A1679" t="str">
            <v>300204</v>
          </cell>
          <cell r="B1679" t="str">
            <v>舒泰神</v>
          </cell>
          <cell r="C1679">
            <v>1.46</v>
          </cell>
          <cell r="D1679">
            <v>27.17</v>
          </cell>
        </row>
        <row r="1680">
          <cell r="A1680" t="str">
            <v>300205</v>
          </cell>
          <cell r="B1680" t="str">
            <v>*ST天喻</v>
          </cell>
          <cell r="C1680">
            <v>1.91</v>
          </cell>
          <cell r="D1680">
            <v>3.73</v>
          </cell>
        </row>
        <row r="1681">
          <cell r="A1681" t="str">
            <v>300206</v>
          </cell>
          <cell r="B1681" t="str">
            <v>理邦仪器</v>
          </cell>
          <cell r="C1681">
            <v>1.17</v>
          </cell>
          <cell r="D1681">
            <v>13</v>
          </cell>
        </row>
        <row r="1682">
          <cell r="A1682" t="str">
            <v>300207</v>
          </cell>
          <cell r="B1682" t="str">
            <v>欣旺达</v>
          </cell>
          <cell r="C1682">
            <v>7.0000000000000007E-2</v>
          </cell>
          <cell r="D1682">
            <v>28.5</v>
          </cell>
        </row>
        <row r="1683">
          <cell r="A1683" t="str">
            <v>300209</v>
          </cell>
          <cell r="B1683" t="str">
            <v>有棵树</v>
          </cell>
          <cell r="C1683">
            <v>0.71</v>
          </cell>
          <cell r="D1683">
            <v>5.71</v>
          </cell>
        </row>
        <row r="1684">
          <cell r="A1684" t="str">
            <v>300210</v>
          </cell>
          <cell r="B1684" t="str">
            <v>森远股份</v>
          </cell>
          <cell r="C1684">
            <v>1.18</v>
          </cell>
          <cell r="D1684">
            <v>9.4</v>
          </cell>
        </row>
        <row r="1685">
          <cell r="A1685" t="str">
            <v>300211</v>
          </cell>
          <cell r="B1685" t="str">
            <v>*ST亿通</v>
          </cell>
          <cell r="C1685">
            <v>1.22</v>
          </cell>
          <cell r="D1685">
            <v>8.2799999999999994</v>
          </cell>
        </row>
        <row r="1686">
          <cell r="A1686" t="str">
            <v>300212</v>
          </cell>
          <cell r="B1686" t="str">
            <v>易华录</v>
          </cell>
          <cell r="C1686">
            <v>0.19</v>
          </cell>
          <cell r="D1686">
            <v>16.23</v>
          </cell>
        </row>
        <row r="1687">
          <cell r="A1687" t="str">
            <v>300213</v>
          </cell>
          <cell r="B1687" t="str">
            <v>佳讯飞鸿</v>
          </cell>
          <cell r="C1687">
            <v>1.42</v>
          </cell>
          <cell r="D1687">
            <v>9.2799999999999994</v>
          </cell>
        </row>
        <row r="1688">
          <cell r="A1688" t="str">
            <v>300214</v>
          </cell>
          <cell r="B1688" t="str">
            <v>日科化学</v>
          </cell>
          <cell r="C1688">
            <v>1.49</v>
          </cell>
          <cell r="D1688">
            <v>6.8</v>
          </cell>
        </row>
        <row r="1689">
          <cell r="A1689" t="str">
            <v>300215</v>
          </cell>
          <cell r="B1689" t="str">
            <v>电科院</v>
          </cell>
          <cell r="C1689">
            <v>3.3</v>
          </cell>
          <cell r="D1689">
            <v>6.88</v>
          </cell>
        </row>
        <row r="1690">
          <cell r="A1690" t="str">
            <v>300217</v>
          </cell>
          <cell r="B1690" t="str">
            <v>东方电热</v>
          </cell>
          <cell r="C1690">
            <v>1.57</v>
          </cell>
          <cell r="D1690">
            <v>5.18</v>
          </cell>
        </row>
        <row r="1691">
          <cell r="A1691" t="str">
            <v>300218</v>
          </cell>
          <cell r="B1691" t="str">
            <v>安利股份</v>
          </cell>
          <cell r="C1691">
            <v>1.49</v>
          </cell>
          <cell r="D1691">
            <v>15.64</v>
          </cell>
        </row>
        <row r="1692">
          <cell r="A1692" t="str">
            <v>300219</v>
          </cell>
          <cell r="B1692" t="str">
            <v>鸿利智汇</v>
          </cell>
          <cell r="C1692">
            <v>1.3</v>
          </cell>
          <cell r="D1692">
            <v>7.02</v>
          </cell>
        </row>
        <row r="1693">
          <cell r="A1693" t="str">
            <v>300220</v>
          </cell>
          <cell r="B1693" t="str">
            <v>金运激光</v>
          </cell>
          <cell r="C1693">
            <v>3.21</v>
          </cell>
          <cell r="D1693">
            <v>14.81</v>
          </cell>
        </row>
        <row r="1694">
          <cell r="A1694" t="str">
            <v>300221</v>
          </cell>
          <cell r="B1694" t="str">
            <v>银禧科技</v>
          </cell>
          <cell r="C1694">
            <v>-0.11</v>
          </cell>
          <cell r="D1694">
            <v>9.4</v>
          </cell>
        </row>
        <row r="1695">
          <cell r="A1695" t="str">
            <v>300222</v>
          </cell>
          <cell r="B1695" t="str">
            <v>科大智能</v>
          </cell>
          <cell r="C1695">
            <v>1.35</v>
          </cell>
          <cell r="D1695">
            <v>10.54</v>
          </cell>
        </row>
        <row r="1696">
          <cell r="A1696" t="str">
            <v>300223</v>
          </cell>
          <cell r="B1696" t="str">
            <v>北京君正</v>
          </cell>
          <cell r="C1696">
            <v>-3.9</v>
          </cell>
          <cell r="D1696">
            <v>90.16</v>
          </cell>
        </row>
        <row r="1697">
          <cell r="A1697" t="str">
            <v>300224</v>
          </cell>
          <cell r="B1697" t="str">
            <v>正海磁材</v>
          </cell>
          <cell r="C1697">
            <v>2.74</v>
          </cell>
          <cell r="D1697">
            <v>15.02</v>
          </cell>
        </row>
        <row r="1698">
          <cell r="A1698" t="str">
            <v>300225</v>
          </cell>
          <cell r="B1698" t="str">
            <v>*ST金泰</v>
          </cell>
          <cell r="C1698">
            <v>12.68</v>
          </cell>
          <cell r="D1698">
            <v>4.62</v>
          </cell>
        </row>
        <row r="1699">
          <cell r="A1699" t="str">
            <v>300226</v>
          </cell>
          <cell r="B1699" t="str">
            <v>上海钢联</v>
          </cell>
          <cell r="C1699">
            <v>0.38</v>
          </cell>
          <cell r="D1699">
            <v>23.99</v>
          </cell>
        </row>
        <row r="1700">
          <cell r="A1700" t="str">
            <v>300227</v>
          </cell>
          <cell r="B1700" t="str">
            <v>光韵达</v>
          </cell>
          <cell r="C1700">
            <v>2.31</v>
          </cell>
          <cell r="D1700">
            <v>8.8699999999999992</v>
          </cell>
        </row>
        <row r="1701">
          <cell r="A1701" t="str">
            <v>300228</v>
          </cell>
          <cell r="B1701" t="str">
            <v>富瑞特装</v>
          </cell>
          <cell r="C1701">
            <v>3.72</v>
          </cell>
          <cell r="D1701">
            <v>9.2100000000000009</v>
          </cell>
        </row>
        <row r="1702">
          <cell r="A1702" t="str">
            <v>300229</v>
          </cell>
          <cell r="B1702" t="str">
            <v>拓尔思</v>
          </cell>
          <cell r="C1702">
            <v>0.92</v>
          </cell>
          <cell r="D1702">
            <v>18.579999999999998</v>
          </cell>
        </row>
        <row r="1703">
          <cell r="A1703" t="str">
            <v>300230</v>
          </cell>
          <cell r="B1703" t="str">
            <v>永利股份</v>
          </cell>
          <cell r="C1703">
            <v>1.91</v>
          </cell>
          <cell r="D1703">
            <v>4.79</v>
          </cell>
        </row>
        <row r="1704">
          <cell r="A1704" t="str">
            <v>300231</v>
          </cell>
          <cell r="B1704" t="str">
            <v>银信科技</v>
          </cell>
          <cell r="C1704">
            <v>1.18</v>
          </cell>
          <cell r="D1704">
            <v>10.29</v>
          </cell>
        </row>
        <row r="1705">
          <cell r="A1705" t="str">
            <v>300232</v>
          </cell>
          <cell r="B1705" t="str">
            <v>洲明科技</v>
          </cell>
          <cell r="C1705">
            <v>1.46</v>
          </cell>
          <cell r="D1705">
            <v>6.97</v>
          </cell>
        </row>
        <row r="1706">
          <cell r="A1706" t="str">
            <v>300233</v>
          </cell>
          <cell r="B1706" t="str">
            <v>金城医药</v>
          </cell>
          <cell r="C1706">
            <v>0.14000000000000001</v>
          </cell>
          <cell r="D1706">
            <v>14.51</v>
          </cell>
        </row>
        <row r="1707">
          <cell r="A1707" t="str">
            <v>300234</v>
          </cell>
          <cell r="B1707" t="str">
            <v>开尔新材</v>
          </cell>
          <cell r="C1707">
            <v>3.24</v>
          </cell>
          <cell r="D1707">
            <v>5.0999999999999996</v>
          </cell>
        </row>
        <row r="1708">
          <cell r="A1708" t="str">
            <v>300235</v>
          </cell>
          <cell r="B1708" t="str">
            <v>方直科技</v>
          </cell>
          <cell r="C1708">
            <v>3.95</v>
          </cell>
          <cell r="D1708">
            <v>16.86</v>
          </cell>
        </row>
        <row r="1709">
          <cell r="A1709" t="str">
            <v>300236</v>
          </cell>
          <cell r="B1709" t="str">
            <v>上海新阳</v>
          </cell>
          <cell r="C1709">
            <v>-2.82</v>
          </cell>
          <cell r="D1709">
            <v>57.3</v>
          </cell>
        </row>
        <row r="1710">
          <cell r="A1710" t="str">
            <v>300237</v>
          </cell>
          <cell r="B1710" t="str">
            <v>ST美晨</v>
          </cell>
          <cell r="C1710">
            <v>5.81</v>
          </cell>
          <cell r="D1710">
            <v>2.73</v>
          </cell>
        </row>
        <row r="1711">
          <cell r="A1711" t="str">
            <v>300238</v>
          </cell>
          <cell r="B1711" t="str">
            <v>冠昊生物</v>
          </cell>
          <cell r="C1711">
            <v>1.56</v>
          </cell>
          <cell r="D1711">
            <v>14.36</v>
          </cell>
        </row>
        <row r="1712">
          <cell r="A1712" t="str">
            <v>300239</v>
          </cell>
          <cell r="B1712" t="str">
            <v>东宝生物</v>
          </cell>
          <cell r="C1712">
            <v>1.68</v>
          </cell>
          <cell r="D1712">
            <v>5.44</v>
          </cell>
        </row>
        <row r="1713">
          <cell r="A1713" t="str">
            <v>300240</v>
          </cell>
          <cell r="B1713" t="str">
            <v>飞力达</v>
          </cell>
          <cell r="C1713">
            <v>2.58</v>
          </cell>
          <cell r="D1713">
            <v>7.56</v>
          </cell>
        </row>
        <row r="1714">
          <cell r="A1714" t="str">
            <v>300241</v>
          </cell>
          <cell r="B1714" t="str">
            <v>瑞丰光电</v>
          </cell>
          <cell r="C1714">
            <v>1.43</v>
          </cell>
          <cell r="D1714">
            <v>5.67</v>
          </cell>
        </row>
        <row r="1715">
          <cell r="A1715" t="str">
            <v>300242</v>
          </cell>
          <cell r="B1715" t="str">
            <v>佳云科技</v>
          </cell>
          <cell r="C1715">
            <v>1.99</v>
          </cell>
          <cell r="D1715">
            <v>5.13</v>
          </cell>
        </row>
        <row r="1716">
          <cell r="A1716" t="str">
            <v>300243</v>
          </cell>
          <cell r="B1716" t="str">
            <v>瑞丰高材</v>
          </cell>
          <cell r="C1716">
            <v>2.0699999999999998</v>
          </cell>
          <cell r="D1716">
            <v>10.36</v>
          </cell>
        </row>
        <row r="1717">
          <cell r="A1717" t="str">
            <v>300244</v>
          </cell>
          <cell r="B1717" t="str">
            <v>迪安诊断</v>
          </cell>
          <cell r="C1717">
            <v>-1.28</v>
          </cell>
          <cell r="D1717">
            <v>16.239999999999998</v>
          </cell>
        </row>
        <row r="1718">
          <cell r="A1718" t="str">
            <v>300245</v>
          </cell>
          <cell r="B1718" t="str">
            <v>天玑科技</v>
          </cell>
          <cell r="C1718">
            <v>2.12</v>
          </cell>
          <cell r="D1718">
            <v>13.02</v>
          </cell>
        </row>
        <row r="1719">
          <cell r="A1719" t="str">
            <v>300246</v>
          </cell>
          <cell r="B1719" t="str">
            <v>宝莱特</v>
          </cell>
          <cell r="C1719">
            <v>1.36</v>
          </cell>
          <cell r="D1719">
            <v>8.17</v>
          </cell>
        </row>
        <row r="1720">
          <cell r="A1720" t="str">
            <v>300247</v>
          </cell>
          <cell r="B1720" t="str">
            <v>融捷健康</v>
          </cell>
          <cell r="C1720">
            <v>1.61</v>
          </cell>
          <cell r="D1720">
            <v>5.04</v>
          </cell>
        </row>
        <row r="1721">
          <cell r="A1721" t="str">
            <v>300248</v>
          </cell>
          <cell r="B1721" t="str">
            <v>新开普</v>
          </cell>
          <cell r="C1721">
            <v>6.78</v>
          </cell>
          <cell r="D1721">
            <v>12.45</v>
          </cell>
        </row>
        <row r="1722">
          <cell r="A1722" t="str">
            <v>300249</v>
          </cell>
          <cell r="B1722" t="str">
            <v>依米康</v>
          </cell>
          <cell r="C1722">
            <v>0.21</v>
          </cell>
          <cell r="D1722">
            <v>14.06</v>
          </cell>
        </row>
        <row r="1723">
          <cell r="A1723" t="str">
            <v>300250</v>
          </cell>
          <cell r="B1723" t="str">
            <v>初灵信息</v>
          </cell>
          <cell r="C1723">
            <v>-0.81</v>
          </cell>
          <cell r="D1723">
            <v>24.43</v>
          </cell>
        </row>
        <row r="1724">
          <cell r="A1724" t="str">
            <v>300251</v>
          </cell>
          <cell r="B1724" t="str">
            <v>光线传媒</v>
          </cell>
          <cell r="C1724">
            <v>0.94</v>
          </cell>
          <cell r="D1724">
            <v>16.09</v>
          </cell>
        </row>
        <row r="1725">
          <cell r="A1725" t="str">
            <v>300252</v>
          </cell>
          <cell r="B1725" t="str">
            <v>金信诺</v>
          </cell>
          <cell r="C1725">
            <v>0.51</v>
          </cell>
          <cell r="D1725">
            <v>13.82</v>
          </cell>
        </row>
        <row r="1726">
          <cell r="A1726" t="str">
            <v>300253</v>
          </cell>
          <cell r="B1726" t="str">
            <v>卫宁健康</v>
          </cell>
          <cell r="C1726">
            <v>-3.37</v>
          </cell>
          <cell r="D1726">
            <v>9.18</v>
          </cell>
        </row>
        <row r="1727">
          <cell r="A1727" t="str">
            <v>300254</v>
          </cell>
          <cell r="B1727" t="str">
            <v>仟源医药</v>
          </cell>
          <cell r="C1727">
            <v>2.2000000000000002</v>
          </cell>
          <cell r="D1727">
            <v>10.24</v>
          </cell>
        </row>
        <row r="1728">
          <cell r="A1728" t="str">
            <v>300255</v>
          </cell>
          <cell r="B1728" t="str">
            <v>常山药业</v>
          </cell>
          <cell r="C1728">
            <v>1.9</v>
          </cell>
          <cell r="D1728">
            <v>63.28</v>
          </cell>
        </row>
        <row r="1729">
          <cell r="A1729" t="str">
            <v>300256</v>
          </cell>
          <cell r="B1729" t="str">
            <v>星星科技</v>
          </cell>
          <cell r="C1729">
            <v>0.24</v>
          </cell>
          <cell r="D1729">
            <v>4.12</v>
          </cell>
        </row>
        <row r="1730">
          <cell r="A1730" t="str">
            <v>300257</v>
          </cell>
          <cell r="B1730" t="str">
            <v>开山股份</v>
          </cell>
          <cell r="C1730">
            <v>0.72</v>
          </cell>
          <cell r="D1730">
            <v>13.9</v>
          </cell>
        </row>
        <row r="1731">
          <cell r="A1731" t="str">
            <v>300258</v>
          </cell>
          <cell r="B1731" t="str">
            <v>精锻科技</v>
          </cell>
          <cell r="C1731">
            <v>1.74</v>
          </cell>
          <cell r="D1731">
            <v>12.85</v>
          </cell>
        </row>
        <row r="1732">
          <cell r="A1732" t="str">
            <v>300259</v>
          </cell>
          <cell r="B1732" t="str">
            <v>新天科技</v>
          </cell>
          <cell r="C1732">
            <v>2.59</v>
          </cell>
          <cell r="D1732">
            <v>4.3499999999999996</v>
          </cell>
        </row>
        <row r="1733">
          <cell r="A1733" t="str">
            <v>300260</v>
          </cell>
          <cell r="B1733" t="str">
            <v>新莱应材</v>
          </cell>
          <cell r="C1733">
            <v>-0.53</v>
          </cell>
          <cell r="D1733">
            <v>52.72</v>
          </cell>
        </row>
        <row r="1734">
          <cell r="A1734" t="str">
            <v>300261</v>
          </cell>
          <cell r="B1734" t="str">
            <v>雅本化学</v>
          </cell>
          <cell r="C1734">
            <v>1.51</v>
          </cell>
          <cell r="D1734">
            <v>6.74</v>
          </cell>
        </row>
        <row r="1735">
          <cell r="A1735" t="str">
            <v>300263</v>
          </cell>
          <cell r="B1735" t="str">
            <v>隆华科技</v>
          </cell>
          <cell r="C1735">
            <v>1.73</v>
          </cell>
          <cell r="D1735">
            <v>8.24</v>
          </cell>
        </row>
        <row r="1736">
          <cell r="A1736" t="str">
            <v>300264</v>
          </cell>
          <cell r="B1736" t="str">
            <v>佳创视讯</v>
          </cell>
          <cell r="C1736">
            <v>3.73</v>
          </cell>
          <cell r="D1736">
            <v>6.96</v>
          </cell>
        </row>
        <row r="1737">
          <cell r="A1737" t="str">
            <v>300265</v>
          </cell>
          <cell r="B1737" t="str">
            <v>通光线缆</v>
          </cell>
          <cell r="C1737">
            <v>-1.91</v>
          </cell>
          <cell r="D1737">
            <v>13.33</v>
          </cell>
        </row>
        <row r="1738">
          <cell r="A1738" t="str">
            <v>300266</v>
          </cell>
          <cell r="B1738" t="str">
            <v>兴源环境</v>
          </cell>
          <cell r="C1738">
            <v>1.94</v>
          </cell>
          <cell r="D1738">
            <v>2.63</v>
          </cell>
        </row>
        <row r="1739">
          <cell r="A1739" t="str">
            <v>300267</v>
          </cell>
          <cell r="B1739" t="str">
            <v>尔康制药</v>
          </cell>
          <cell r="C1739">
            <v>1.73</v>
          </cell>
          <cell r="D1739">
            <v>3.52</v>
          </cell>
        </row>
        <row r="1740">
          <cell r="A1740" t="str">
            <v>300268</v>
          </cell>
          <cell r="B1740" t="str">
            <v>*ST佳沃</v>
          </cell>
          <cell r="C1740">
            <v>0.62</v>
          </cell>
          <cell r="D1740">
            <v>12.92</v>
          </cell>
        </row>
        <row r="1741">
          <cell r="A1741" t="str">
            <v>300269</v>
          </cell>
          <cell r="B1741" t="str">
            <v>联建光电</v>
          </cell>
          <cell r="C1741">
            <v>1.85</v>
          </cell>
          <cell r="D1741">
            <v>6.61</v>
          </cell>
        </row>
        <row r="1742">
          <cell r="A1742" t="str">
            <v>300270</v>
          </cell>
          <cell r="B1742" t="str">
            <v>中威电子</v>
          </cell>
          <cell r="C1742">
            <v>7.72</v>
          </cell>
          <cell r="D1742">
            <v>11.72</v>
          </cell>
        </row>
        <row r="1743">
          <cell r="A1743" t="str">
            <v>300271</v>
          </cell>
          <cell r="B1743" t="str">
            <v>华宇软件</v>
          </cell>
          <cell r="C1743">
            <v>1.1200000000000001</v>
          </cell>
          <cell r="D1743">
            <v>7.22</v>
          </cell>
        </row>
        <row r="1744">
          <cell r="A1744" t="str">
            <v>300272</v>
          </cell>
          <cell r="B1744" t="str">
            <v>开能健康</v>
          </cell>
          <cell r="C1744">
            <v>2.89</v>
          </cell>
          <cell r="D1744">
            <v>7.47</v>
          </cell>
        </row>
        <row r="1745">
          <cell r="A1745" t="str">
            <v>300274</v>
          </cell>
          <cell r="B1745" t="str">
            <v>阳光电源</v>
          </cell>
          <cell r="C1745">
            <v>1.7</v>
          </cell>
          <cell r="D1745">
            <v>164.05</v>
          </cell>
        </row>
        <row r="1746">
          <cell r="A1746" t="str">
            <v>300275</v>
          </cell>
          <cell r="B1746" t="str">
            <v>梅安森</v>
          </cell>
          <cell r="C1746">
            <v>0.71</v>
          </cell>
          <cell r="D1746">
            <v>12.83</v>
          </cell>
        </row>
        <row r="1747">
          <cell r="A1747" t="str">
            <v>300276</v>
          </cell>
          <cell r="B1747" t="str">
            <v>三丰智能</v>
          </cell>
          <cell r="C1747">
            <v>1.06</v>
          </cell>
          <cell r="D1747">
            <v>8.6</v>
          </cell>
        </row>
        <row r="1748">
          <cell r="A1748" t="str">
            <v>300277</v>
          </cell>
          <cell r="B1748" t="str">
            <v>海联讯</v>
          </cell>
          <cell r="C1748">
            <v>0.16</v>
          </cell>
          <cell r="D1748">
            <v>12.85</v>
          </cell>
        </row>
        <row r="1749">
          <cell r="A1749" t="str">
            <v>300278</v>
          </cell>
          <cell r="B1749" t="str">
            <v>华昌达</v>
          </cell>
          <cell r="C1749">
            <v>5.0999999999999996</v>
          </cell>
          <cell r="D1749">
            <v>5.77</v>
          </cell>
        </row>
        <row r="1750">
          <cell r="A1750" t="str">
            <v>300279</v>
          </cell>
          <cell r="B1750" t="str">
            <v>和晶科技</v>
          </cell>
          <cell r="C1750">
            <v>1.76</v>
          </cell>
          <cell r="D1750">
            <v>6.95</v>
          </cell>
        </row>
        <row r="1751">
          <cell r="A1751" t="str">
            <v>300281</v>
          </cell>
          <cell r="B1751" t="str">
            <v>金明精机</v>
          </cell>
          <cell r="C1751">
            <v>2.2000000000000002</v>
          </cell>
          <cell r="D1751">
            <v>7.42</v>
          </cell>
        </row>
        <row r="1752">
          <cell r="A1752" t="str">
            <v>300283</v>
          </cell>
          <cell r="B1752" t="str">
            <v>温州宏丰</v>
          </cell>
          <cell r="C1752">
            <v>0.83</v>
          </cell>
          <cell r="D1752">
            <v>7.27</v>
          </cell>
        </row>
        <row r="1753">
          <cell r="A1753" t="str">
            <v>300284</v>
          </cell>
          <cell r="B1753" t="str">
            <v>苏交科</v>
          </cell>
          <cell r="C1753">
            <v>1.03</v>
          </cell>
          <cell r="D1753">
            <v>7.84</v>
          </cell>
        </row>
        <row r="1754">
          <cell r="A1754" t="str">
            <v>300285</v>
          </cell>
          <cell r="B1754" t="str">
            <v>国瓷材料</v>
          </cell>
          <cell r="C1754">
            <v>-0.69</v>
          </cell>
          <cell r="D1754">
            <v>26.09</v>
          </cell>
        </row>
        <row r="1755">
          <cell r="A1755" t="str">
            <v>300286</v>
          </cell>
          <cell r="B1755" t="str">
            <v>安科瑞</v>
          </cell>
          <cell r="C1755">
            <v>-0.35</v>
          </cell>
          <cell r="D1755">
            <v>22.62</v>
          </cell>
        </row>
        <row r="1756">
          <cell r="A1756" t="str">
            <v>300287</v>
          </cell>
          <cell r="B1756" t="str">
            <v>飞利信</v>
          </cell>
          <cell r="C1756">
            <v>0.2</v>
          </cell>
          <cell r="D1756">
            <v>4.95</v>
          </cell>
        </row>
        <row r="1757">
          <cell r="A1757" t="str">
            <v>300288</v>
          </cell>
          <cell r="B1757" t="str">
            <v>朗玛信息</v>
          </cell>
          <cell r="C1757">
            <v>-1.17</v>
          </cell>
          <cell r="D1757">
            <v>13.56</v>
          </cell>
        </row>
        <row r="1758">
          <cell r="A1758" t="str">
            <v>300289</v>
          </cell>
          <cell r="B1758" t="str">
            <v>利德曼</v>
          </cell>
          <cell r="C1758">
            <v>1.57</v>
          </cell>
          <cell r="D1758">
            <v>7.1</v>
          </cell>
        </row>
        <row r="1759">
          <cell r="A1759" t="str">
            <v>300290</v>
          </cell>
          <cell r="B1759" t="str">
            <v>荣科科技</v>
          </cell>
          <cell r="C1759">
            <v>3.25</v>
          </cell>
          <cell r="D1759">
            <v>30.21</v>
          </cell>
        </row>
        <row r="1760">
          <cell r="A1760" t="str">
            <v>300291</v>
          </cell>
          <cell r="B1760" t="str">
            <v>百纳千成</v>
          </cell>
          <cell r="C1760" t="str">
            <v xml:space="preserve">--  </v>
          </cell>
          <cell r="D1760">
            <v>5.33</v>
          </cell>
        </row>
        <row r="1761">
          <cell r="A1761" t="str">
            <v>300292</v>
          </cell>
          <cell r="B1761" t="str">
            <v>吴通控股</v>
          </cell>
          <cell r="C1761">
            <v>1.1100000000000001</v>
          </cell>
          <cell r="D1761">
            <v>4.57</v>
          </cell>
        </row>
        <row r="1762">
          <cell r="A1762" t="str">
            <v>300293</v>
          </cell>
          <cell r="B1762" t="str">
            <v>蓝英装备</v>
          </cell>
          <cell r="C1762">
            <v>-1.72</v>
          </cell>
          <cell r="D1762">
            <v>21.15</v>
          </cell>
        </row>
        <row r="1763">
          <cell r="A1763" t="str">
            <v>300294</v>
          </cell>
          <cell r="B1763" t="str">
            <v>博雅生物</v>
          </cell>
          <cell r="C1763">
            <v>1.53</v>
          </cell>
          <cell r="D1763">
            <v>23.17</v>
          </cell>
        </row>
        <row r="1764">
          <cell r="A1764" t="str">
            <v>300295</v>
          </cell>
          <cell r="B1764" t="str">
            <v>三六五网</v>
          </cell>
          <cell r="C1764">
            <v>3.21</v>
          </cell>
          <cell r="D1764">
            <v>13.19</v>
          </cell>
        </row>
        <row r="1765">
          <cell r="A1765" t="str">
            <v>300296</v>
          </cell>
          <cell r="B1765" t="str">
            <v>利亚德</v>
          </cell>
          <cell r="C1765">
            <v>0.82</v>
          </cell>
          <cell r="D1765">
            <v>6.12</v>
          </cell>
        </row>
        <row r="1766">
          <cell r="A1766" t="str">
            <v>300298</v>
          </cell>
          <cell r="B1766" t="str">
            <v>三诺生物</v>
          </cell>
          <cell r="C1766">
            <v>-2.31</v>
          </cell>
          <cell r="D1766">
            <v>17.37</v>
          </cell>
        </row>
        <row r="1767">
          <cell r="A1767" t="str">
            <v>300299</v>
          </cell>
          <cell r="B1767" t="str">
            <v>富春股份</v>
          </cell>
          <cell r="C1767">
            <v>0.14000000000000001</v>
          </cell>
          <cell r="D1767">
            <v>7.27</v>
          </cell>
        </row>
        <row r="1768">
          <cell r="A1768" t="str">
            <v>300300</v>
          </cell>
          <cell r="B1768" t="str">
            <v>海峡创新</v>
          </cell>
          <cell r="C1768">
            <v>0.91</v>
          </cell>
          <cell r="D1768">
            <v>16.55</v>
          </cell>
        </row>
        <row r="1769">
          <cell r="A1769" t="str">
            <v>300301</v>
          </cell>
          <cell r="B1769" t="str">
            <v>ST长方</v>
          </cell>
          <cell r="C1769">
            <v>1.26</v>
          </cell>
          <cell r="D1769">
            <v>2.42</v>
          </cell>
        </row>
        <row r="1770">
          <cell r="A1770" t="str">
            <v>300302</v>
          </cell>
          <cell r="B1770" t="str">
            <v>同有科技</v>
          </cell>
          <cell r="C1770">
            <v>-1.48</v>
          </cell>
          <cell r="D1770">
            <v>17.93</v>
          </cell>
        </row>
        <row r="1771">
          <cell r="A1771" t="str">
            <v>300303</v>
          </cell>
          <cell r="B1771" t="str">
            <v>聚飞光电</v>
          </cell>
          <cell r="C1771">
            <v>0</v>
          </cell>
          <cell r="D1771">
            <v>6.8</v>
          </cell>
        </row>
        <row r="1772">
          <cell r="A1772" t="str">
            <v>300304</v>
          </cell>
          <cell r="B1772" t="str">
            <v>云意电气</v>
          </cell>
          <cell r="C1772">
            <v>10.81</v>
          </cell>
          <cell r="D1772">
            <v>11.58</v>
          </cell>
        </row>
        <row r="1773">
          <cell r="A1773" t="str">
            <v>300305</v>
          </cell>
          <cell r="B1773" t="str">
            <v>裕兴股份</v>
          </cell>
          <cell r="C1773">
            <v>2.41</v>
          </cell>
          <cell r="D1773">
            <v>5.95</v>
          </cell>
        </row>
        <row r="1774">
          <cell r="A1774" t="str">
            <v>300306</v>
          </cell>
          <cell r="B1774" t="str">
            <v>远方信息</v>
          </cell>
          <cell r="C1774">
            <v>5.08</v>
          </cell>
          <cell r="D1774">
            <v>15.1</v>
          </cell>
        </row>
        <row r="1775">
          <cell r="A1775" t="str">
            <v>300307</v>
          </cell>
          <cell r="B1775" t="str">
            <v>慈星股份</v>
          </cell>
          <cell r="C1775">
            <v>2</v>
          </cell>
          <cell r="D1775">
            <v>7.15</v>
          </cell>
        </row>
        <row r="1776">
          <cell r="A1776" t="str">
            <v>300308</v>
          </cell>
          <cell r="B1776" t="str">
            <v>中际旭创</v>
          </cell>
          <cell r="C1776">
            <v>0.09</v>
          </cell>
          <cell r="D1776">
            <v>571.70000000000005</v>
          </cell>
        </row>
        <row r="1777">
          <cell r="A1777" t="str">
            <v>300310</v>
          </cell>
          <cell r="B1777" t="str">
            <v>宜通世纪</v>
          </cell>
          <cell r="C1777">
            <v>2.34</v>
          </cell>
          <cell r="D1777">
            <v>6.12</v>
          </cell>
        </row>
        <row r="1778">
          <cell r="A1778" t="str">
            <v>300311</v>
          </cell>
          <cell r="B1778" t="str">
            <v>ST任子行</v>
          </cell>
          <cell r="C1778">
            <v>1.85</v>
          </cell>
          <cell r="D1778">
            <v>4.4000000000000004</v>
          </cell>
        </row>
        <row r="1779">
          <cell r="A1779" t="str">
            <v>300313</v>
          </cell>
          <cell r="B1779" t="str">
            <v>*ST天山</v>
          </cell>
          <cell r="C1779">
            <v>3.53</v>
          </cell>
          <cell r="D1779">
            <v>8.5</v>
          </cell>
        </row>
        <row r="1780">
          <cell r="A1780" t="str">
            <v>300314</v>
          </cell>
          <cell r="B1780" t="str">
            <v>戴维医疗</v>
          </cell>
          <cell r="C1780">
            <v>0.7</v>
          </cell>
          <cell r="D1780">
            <v>12.91</v>
          </cell>
        </row>
        <row r="1781">
          <cell r="A1781" t="str">
            <v>300315</v>
          </cell>
          <cell r="B1781" t="str">
            <v>掌趣科技</v>
          </cell>
          <cell r="C1781">
            <v>1.04</v>
          </cell>
          <cell r="D1781">
            <v>4.8499999999999996</v>
          </cell>
        </row>
        <row r="1782">
          <cell r="A1782" t="str">
            <v>300316</v>
          </cell>
          <cell r="B1782" t="str">
            <v>晶盛机电</v>
          </cell>
          <cell r="C1782">
            <v>1.76</v>
          </cell>
          <cell r="D1782">
            <v>34.68</v>
          </cell>
        </row>
        <row r="1783">
          <cell r="A1783" t="str">
            <v>300317</v>
          </cell>
          <cell r="B1783" t="str">
            <v>珈伟新能</v>
          </cell>
          <cell r="C1783">
            <v>1.33</v>
          </cell>
          <cell r="D1783">
            <v>3.82</v>
          </cell>
        </row>
        <row r="1784">
          <cell r="A1784" t="str">
            <v>300318</v>
          </cell>
          <cell r="B1784" t="str">
            <v>博晖创新</v>
          </cell>
          <cell r="C1784">
            <v>1.91</v>
          </cell>
          <cell r="D1784">
            <v>6.41</v>
          </cell>
        </row>
        <row r="1785">
          <cell r="A1785" t="str">
            <v>300319</v>
          </cell>
          <cell r="B1785" t="str">
            <v>麦捷科技</v>
          </cell>
          <cell r="C1785">
            <v>0.09</v>
          </cell>
          <cell r="D1785">
            <v>11.51</v>
          </cell>
        </row>
        <row r="1786">
          <cell r="A1786" t="str">
            <v>300320</v>
          </cell>
          <cell r="B1786" t="str">
            <v>海达股份</v>
          </cell>
          <cell r="C1786">
            <v>1.64</v>
          </cell>
          <cell r="D1786">
            <v>9.32</v>
          </cell>
        </row>
        <row r="1787">
          <cell r="A1787" t="str">
            <v>300321</v>
          </cell>
          <cell r="B1787" t="str">
            <v>同大股份</v>
          </cell>
          <cell r="C1787">
            <v>3.03</v>
          </cell>
          <cell r="D1787">
            <v>44.18</v>
          </cell>
        </row>
        <row r="1788">
          <cell r="A1788" t="str">
            <v>300322</v>
          </cell>
          <cell r="B1788" t="str">
            <v>硕贝德</v>
          </cell>
          <cell r="C1788">
            <v>4.32</v>
          </cell>
          <cell r="D1788">
            <v>23.68</v>
          </cell>
        </row>
        <row r="1789">
          <cell r="A1789" t="str">
            <v>300323</v>
          </cell>
          <cell r="B1789" t="str">
            <v>华灿光电</v>
          </cell>
          <cell r="C1789">
            <v>0.27</v>
          </cell>
          <cell r="D1789">
            <v>7.42</v>
          </cell>
        </row>
        <row r="1790">
          <cell r="A1790" t="str">
            <v>300324</v>
          </cell>
          <cell r="B1790" t="str">
            <v>旋极信息</v>
          </cell>
          <cell r="C1790">
            <v>1.2</v>
          </cell>
          <cell r="D1790">
            <v>5.9</v>
          </cell>
        </row>
        <row r="1791">
          <cell r="A1791" t="str">
            <v>300326</v>
          </cell>
          <cell r="B1791" t="str">
            <v>ST凯利</v>
          </cell>
          <cell r="C1791">
            <v>0.73</v>
          </cell>
          <cell r="D1791">
            <v>5.53</v>
          </cell>
        </row>
        <row r="1792">
          <cell r="A1792" t="str">
            <v>300327</v>
          </cell>
          <cell r="B1792" t="str">
            <v>中颖电子</v>
          </cell>
          <cell r="C1792">
            <v>-0.6</v>
          </cell>
          <cell r="D1792">
            <v>28.15</v>
          </cell>
        </row>
        <row r="1793">
          <cell r="A1793" t="str">
            <v>300328</v>
          </cell>
          <cell r="B1793" t="str">
            <v>宜安科技</v>
          </cell>
          <cell r="C1793">
            <v>2.39</v>
          </cell>
          <cell r="D1793">
            <v>15.82</v>
          </cell>
        </row>
        <row r="1794">
          <cell r="A1794" t="str">
            <v>300329</v>
          </cell>
          <cell r="B1794" t="str">
            <v>海伦钢琴</v>
          </cell>
          <cell r="C1794">
            <v>1.3</v>
          </cell>
          <cell r="D1794">
            <v>17.100000000000001</v>
          </cell>
        </row>
        <row r="1795">
          <cell r="A1795" t="str">
            <v>300331</v>
          </cell>
          <cell r="B1795" t="str">
            <v>苏大维格</v>
          </cell>
          <cell r="C1795">
            <v>-2.5</v>
          </cell>
          <cell r="D1795">
            <v>30.08</v>
          </cell>
        </row>
        <row r="1796">
          <cell r="A1796" t="str">
            <v>300332</v>
          </cell>
          <cell r="B1796" t="str">
            <v>天壕能源</v>
          </cell>
          <cell r="C1796">
            <v>1.73</v>
          </cell>
          <cell r="D1796">
            <v>5.3</v>
          </cell>
        </row>
        <row r="1797">
          <cell r="A1797" t="str">
            <v>300333</v>
          </cell>
          <cell r="B1797" t="str">
            <v>兆日科技</v>
          </cell>
          <cell r="C1797">
            <v>1.75</v>
          </cell>
          <cell r="D1797">
            <v>11.05</v>
          </cell>
        </row>
        <row r="1798">
          <cell r="A1798" t="str">
            <v>300334</v>
          </cell>
          <cell r="B1798" t="str">
            <v>津膜科技</v>
          </cell>
          <cell r="C1798">
            <v>3.49</v>
          </cell>
          <cell r="D1798">
            <v>7.11</v>
          </cell>
        </row>
        <row r="1799">
          <cell r="A1799" t="str">
            <v>300335</v>
          </cell>
          <cell r="B1799" t="str">
            <v>迪森股份</v>
          </cell>
          <cell r="C1799">
            <v>2.12</v>
          </cell>
          <cell r="D1799">
            <v>5.77</v>
          </cell>
        </row>
        <row r="1800">
          <cell r="A1800" t="str">
            <v>300337</v>
          </cell>
          <cell r="B1800" t="str">
            <v>银邦股份</v>
          </cell>
          <cell r="C1800">
            <v>-1.27</v>
          </cell>
          <cell r="D1800">
            <v>13.24</v>
          </cell>
        </row>
        <row r="1801">
          <cell r="A1801" t="str">
            <v>300338</v>
          </cell>
          <cell r="B1801" t="str">
            <v>ST开元</v>
          </cell>
          <cell r="C1801">
            <v>1.29</v>
          </cell>
          <cell r="D1801">
            <v>3.93</v>
          </cell>
        </row>
        <row r="1802">
          <cell r="A1802" t="str">
            <v>300339</v>
          </cell>
          <cell r="B1802" t="str">
            <v>润和软件</v>
          </cell>
          <cell r="C1802">
            <v>1.49</v>
          </cell>
          <cell r="D1802">
            <v>49.02</v>
          </cell>
        </row>
        <row r="1803">
          <cell r="A1803" t="str">
            <v>300340</v>
          </cell>
          <cell r="B1803" t="str">
            <v>科恒股份</v>
          </cell>
          <cell r="C1803">
            <v>1.4</v>
          </cell>
          <cell r="D1803">
            <v>12.34</v>
          </cell>
        </row>
        <row r="1804">
          <cell r="A1804" t="str">
            <v>300341</v>
          </cell>
          <cell r="B1804" t="str">
            <v>麦克奥迪</v>
          </cell>
          <cell r="C1804">
            <v>-0.06</v>
          </cell>
          <cell r="D1804">
            <v>17.100000000000001</v>
          </cell>
        </row>
        <row r="1805">
          <cell r="A1805" t="str">
            <v>300342</v>
          </cell>
          <cell r="B1805" t="str">
            <v>天银机电</v>
          </cell>
          <cell r="C1805">
            <v>-2.56</v>
          </cell>
          <cell r="D1805">
            <v>28.58</v>
          </cell>
        </row>
        <row r="1806">
          <cell r="A1806" t="str">
            <v>300343</v>
          </cell>
          <cell r="B1806" t="str">
            <v>ST联创</v>
          </cell>
          <cell r="C1806">
            <v>2.66</v>
          </cell>
          <cell r="D1806">
            <v>5.78</v>
          </cell>
        </row>
        <row r="1807">
          <cell r="A1807" t="str">
            <v>300344</v>
          </cell>
          <cell r="B1807" t="str">
            <v>*ST立方</v>
          </cell>
          <cell r="C1807">
            <v>-10.08</v>
          </cell>
          <cell r="D1807">
            <v>1.07</v>
          </cell>
        </row>
        <row r="1808">
          <cell r="A1808" t="str">
            <v>300345</v>
          </cell>
          <cell r="B1808" t="str">
            <v>华民股份</v>
          </cell>
          <cell r="C1808">
            <v>0.49</v>
          </cell>
          <cell r="D1808">
            <v>6.18</v>
          </cell>
        </row>
        <row r="1809">
          <cell r="A1809" t="str">
            <v>300346</v>
          </cell>
          <cell r="B1809" t="str">
            <v>南大光电</v>
          </cell>
          <cell r="C1809">
            <v>-3.53</v>
          </cell>
          <cell r="D1809">
            <v>43.42</v>
          </cell>
        </row>
        <row r="1810">
          <cell r="A1810" t="str">
            <v>300347</v>
          </cell>
          <cell r="B1810" t="str">
            <v>泰格医药</v>
          </cell>
          <cell r="C1810">
            <v>3.44</v>
          </cell>
          <cell r="D1810">
            <v>52.04</v>
          </cell>
        </row>
        <row r="1811">
          <cell r="A1811" t="str">
            <v>300348</v>
          </cell>
          <cell r="B1811" t="str">
            <v>长亮科技</v>
          </cell>
          <cell r="C1811">
            <v>0.72</v>
          </cell>
          <cell r="D1811">
            <v>14.08</v>
          </cell>
        </row>
        <row r="1812">
          <cell r="A1812" t="str">
            <v>300349</v>
          </cell>
          <cell r="B1812" t="str">
            <v>金卡智能</v>
          </cell>
          <cell r="C1812">
            <v>0.35</v>
          </cell>
          <cell r="D1812">
            <v>14.47</v>
          </cell>
        </row>
        <row r="1813">
          <cell r="A1813" t="str">
            <v>300350</v>
          </cell>
          <cell r="B1813" t="str">
            <v>华鹏飞</v>
          </cell>
          <cell r="C1813">
            <v>2.64</v>
          </cell>
          <cell r="D1813">
            <v>6.62</v>
          </cell>
        </row>
        <row r="1814">
          <cell r="A1814" t="str">
            <v>300351</v>
          </cell>
          <cell r="B1814" t="str">
            <v>永贵电器</v>
          </cell>
          <cell r="C1814">
            <v>1.19</v>
          </cell>
          <cell r="D1814">
            <v>16.98</v>
          </cell>
        </row>
        <row r="1815">
          <cell r="A1815" t="str">
            <v>300352</v>
          </cell>
          <cell r="B1815" t="str">
            <v>北信源</v>
          </cell>
          <cell r="C1815">
            <v>0.34</v>
          </cell>
          <cell r="D1815">
            <v>5.84</v>
          </cell>
        </row>
        <row r="1816">
          <cell r="A1816" t="str">
            <v>300353</v>
          </cell>
          <cell r="B1816" t="str">
            <v>东土科技</v>
          </cell>
          <cell r="C1816">
            <v>1.03</v>
          </cell>
          <cell r="D1816">
            <v>19.61</v>
          </cell>
        </row>
        <row r="1817">
          <cell r="A1817" t="str">
            <v>300354</v>
          </cell>
          <cell r="B1817" t="str">
            <v>东华测试</v>
          </cell>
          <cell r="C1817">
            <v>0.51</v>
          </cell>
          <cell r="D1817">
            <v>43.22</v>
          </cell>
        </row>
        <row r="1818">
          <cell r="A1818" t="str">
            <v>300355</v>
          </cell>
          <cell r="B1818" t="str">
            <v>蒙草生态</v>
          </cell>
          <cell r="C1818">
            <v>1.75</v>
          </cell>
          <cell r="D1818">
            <v>4.07</v>
          </cell>
        </row>
        <row r="1819">
          <cell r="A1819" t="str">
            <v>300357</v>
          </cell>
          <cell r="B1819" t="str">
            <v>我武生物</v>
          </cell>
          <cell r="C1819">
            <v>1.1100000000000001</v>
          </cell>
          <cell r="D1819">
            <v>29.11</v>
          </cell>
        </row>
        <row r="1820">
          <cell r="A1820" t="str">
            <v>300358</v>
          </cell>
          <cell r="B1820" t="str">
            <v>楚天科技</v>
          </cell>
          <cell r="C1820">
            <v>2.56</v>
          </cell>
          <cell r="D1820">
            <v>9.1999999999999993</v>
          </cell>
        </row>
        <row r="1821">
          <cell r="A1821" t="str">
            <v>300359</v>
          </cell>
          <cell r="B1821" t="str">
            <v>全通教育</v>
          </cell>
          <cell r="C1821">
            <v>3.79</v>
          </cell>
          <cell r="D1821">
            <v>5.48</v>
          </cell>
        </row>
        <row r="1822">
          <cell r="A1822" t="str">
            <v>300360</v>
          </cell>
          <cell r="B1822" t="str">
            <v>炬华科技</v>
          </cell>
          <cell r="C1822">
            <v>2.06</v>
          </cell>
          <cell r="D1822">
            <v>16.84</v>
          </cell>
        </row>
        <row r="1823">
          <cell r="A1823" t="str">
            <v>300363</v>
          </cell>
          <cell r="B1823" t="str">
            <v>博腾股份</v>
          </cell>
          <cell r="C1823">
            <v>2.78</v>
          </cell>
          <cell r="D1823">
            <v>23.67</v>
          </cell>
        </row>
        <row r="1824">
          <cell r="A1824" t="str">
            <v>300364</v>
          </cell>
          <cell r="B1824" t="str">
            <v>中文在线</v>
          </cell>
          <cell r="C1824">
            <v>1.1000000000000001</v>
          </cell>
          <cell r="D1824">
            <v>23.83</v>
          </cell>
        </row>
        <row r="1825">
          <cell r="A1825" t="str">
            <v>300365</v>
          </cell>
          <cell r="B1825" t="str">
            <v>恒华科技</v>
          </cell>
          <cell r="C1825">
            <v>1.1100000000000001</v>
          </cell>
          <cell r="D1825">
            <v>6.38</v>
          </cell>
        </row>
        <row r="1826">
          <cell r="A1826" t="str">
            <v>300366</v>
          </cell>
          <cell r="B1826" t="str">
            <v>ST创意</v>
          </cell>
          <cell r="C1826">
            <v>1.54</v>
          </cell>
          <cell r="D1826">
            <v>6.59</v>
          </cell>
        </row>
        <row r="1827">
          <cell r="A1827" t="str">
            <v>300368</v>
          </cell>
          <cell r="B1827" t="str">
            <v>汇金股份</v>
          </cell>
          <cell r="C1827">
            <v>1.67</v>
          </cell>
          <cell r="D1827">
            <v>14.58</v>
          </cell>
        </row>
        <row r="1828">
          <cell r="A1828" t="str">
            <v>300369</v>
          </cell>
          <cell r="B1828" t="str">
            <v>绿盟科技</v>
          </cell>
          <cell r="C1828">
            <v>0.55000000000000004</v>
          </cell>
          <cell r="D1828">
            <v>7.31</v>
          </cell>
        </row>
        <row r="1829">
          <cell r="A1829" t="str">
            <v>300370</v>
          </cell>
          <cell r="B1829" t="str">
            <v>安控科技</v>
          </cell>
          <cell r="C1829">
            <v>1.94</v>
          </cell>
          <cell r="D1829">
            <v>2.63</v>
          </cell>
        </row>
        <row r="1830">
          <cell r="A1830" t="str">
            <v>300371</v>
          </cell>
          <cell r="B1830" t="str">
            <v>汇中股份</v>
          </cell>
          <cell r="C1830">
            <v>0.98</v>
          </cell>
          <cell r="D1830">
            <v>12.36</v>
          </cell>
        </row>
        <row r="1831">
          <cell r="A1831" t="str">
            <v>300373</v>
          </cell>
          <cell r="B1831" t="str">
            <v>扬杰科技</v>
          </cell>
          <cell r="C1831">
            <v>0.52</v>
          </cell>
          <cell r="D1831">
            <v>64.39</v>
          </cell>
        </row>
        <row r="1832">
          <cell r="A1832" t="str">
            <v>300374</v>
          </cell>
          <cell r="B1832" t="str">
            <v>中铁装配</v>
          </cell>
          <cell r="C1832">
            <v>1.41</v>
          </cell>
          <cell r="D1832">
            <v>15.86</v>
          </cell>
        </row>
        <row r="1833">
          <cell r="A1833" t="str">
            <v>300375</v>
          </cell>
          <cell r="B1833" t="str">
            <v>鹏翎股份</v>
          </cell>
          <cell r="C1833">
            <v>3.21</v>
          </cell>
          <cell r="D1833">
            <v>5.47</v>
          </cell>
        </row>
        <row r="1834">
          <cell r="A1834" t="str">
            <v>300376</v>
          </cell>
          <cell r="B1834" t="str">
            <v>ST易事特</v>
          </cell>
          <cell r="C1834">
            <v>1</v>
          </cell>
          <cell r="D1834">
            <v>6.05</v>
          </cell>
        </row>
        <row r="1835">
          <cell r="A1835" t="str">
            <v>300377</v>
          </cell>
          <cell r="B1835" t="str">
            <v>赢时胜</v>
          </cell>
          <cell r="C1835">
            <v>6.4</v>
          </cell>
          <cell r="D1835">
            <v>22.45</v>
          </cell>
        </row>
        <row r="1836">
          <cell r="A1836" t="str">
            <v>300378</v>
          </cell>
          <cell r="B1836" t="str">
            <v>鼎捷数智</v>
          </cell>
          <cell r="C1836">
            <v>-0.62</v>
          </cell>
          <cell r="D1836">
            <v>41.49</v>
          </cell>
        </row>
        <row r="1837">
          <cell r="A1837" t="str">
            <v>300379</v>
          </cell>
          <cell r="B1837" t="str">
            <v>*ST东通</v>
          </cell>
          <cell r="C1837" t="str">
            <v xml:space="preserve">--  </v>
          </cell>
          <cell r="D1837">
            <v>3.02</v>
          </cell>
        </row>
        <row r="1838">
          <cell r="A1838" t="str">
            <v>300380</v>
          </cell>
          <cell r="B1838" t="str">
            <v>安硕信息</v>
          </cell>
          <cell r="C1838">
            <v>1.45</v>
          </cell>
          <cell r="D1838">
            <v>41.88</v>
          </cell>
        </row>
        <row r="1839">
          <cell r="A1839" t="str">
            <v>300381</v>
          </cell>
          <cell r="B1839" t="str">
            <v>溢多利</v>
          </cell>
          <cell r="C1839">
            <v>1.57</v>
          </cell>
          <cell r="D1839">
            <v>6.48</v>
          </cell>
        </row>
        <row r="1840">
          <cell r="A1840" t="str">
            <v>300382</v>
          </cell>
          <cell r="B1840" t="str">
            <v>斯莱克</v>
          </cell>
          <cell r="C1840">
            <v>3.33</v>
          </cell>
          <cell r="D1840">
            <v>16.12</v>
          </cell>
        </row>
        <row r="1841">
          <cell r="A1841" t="str">
            <v>300383</v>
          </cell>
          <cell r="B1841" t="str">
            <v>光环新网</v>
          </cell>
          <cell r="C1841">
            <v>0.64</v>
          </cell>
          <cell r="D1841">
            <v>12.58</v>
          </cell>
        </row>
        <row r="1842">
          <cell r="A1842" t="str">
            <v>300384</v>
          </cell>
          <cell r="B1842" t="str">
            <v>三联虹普</v>
          </cell>
          <cell r="C1842">
            <v>0.19</v>
          </cell>
          <cell r="D1842">
            <v>15.9</v>
          </cell>
        </row>
        <row r="1843">
          <cell r="A1843" t="str">
            <v>300385</v>
          </cell>
          <cell r="B1843" t="str">
            <v>雪浪环境</v>
          </cell>
          <cell r="C1843">
            <v>4.09</v>
          </cell>
          <cell r="D1843">
            <v>6.11</v>
          </cell>
        </row>
        <row r="1844">
          <cell r="A1844" t="str">
            <v>300386</v>
          </cell>
          <cell r="B1844" t="str">
            <v>飞天诚信</v>
          </cell>
          <cell r="C1844">
            <v>0.69</v>
          </cell>
          <cell r="D1844">
            <v>16.12</v>
          </cell>
        </row>
        <row r="1845">
          <cell r="A1845" t="str">
            <v>300387</v>
          </cell>
          <cell r="B1845" t="str">
            <v>富邦科技</v>
          </cell>
          <cell r="C1845">
            <v>1.65</v>
          </cell>
          <cell r="D1845">
            <v>8.6199999999999992</v>
          </cell>
        </row>
        <row r="1846">
          <cell r="A1846" t="str">
            <v>300388</v>
          </cell>
          <cell r="B1846" t="str">
            <v>节能国祯</v>
          </cell>
          <cell r="C1846">
            <v>1.23</v>
          </cell>
          <cell r="D1846">
            <v>8.25</v>
          </cell>
        </row>
        <row r="1847">
          <cell r="A1847" t="str">
            <v>300389</v>
          </cell>
          <cell r="B1847" t="str">
            <v>艾比森</v>
          </cell>
          <cell r="C1847">
            <v>-0.13</v>
          </cell>
          <cell r="D1847">
            <v>15.62</v>
          </cell>
        </row>
        <row r="1848">
          <cell r="A1848" t="str">
            <v>300390</v>
          </cell>
          <cell r="B1848" t="str">
            <v>天华新能</v>
          </cell>
          <cell r="C1848">
            <v>-1.05</v>
          </cell>
          <cell r="D1848">
            <v>50</v>
          </cell>
        </row>
        <row r="1849">
          <cell r="A1849" t="str">
            <v>300391</v>
          </cell>
          <cell r="B1849" t="str">
            <v>*ST长药</v>
          </cell>
          <cell r="C1849">
            <v>-7.95</v>
          </cell>
          <cell r="D1849">
            <v>1.39</v>
          </cell>
        </row>
        <row r="1850">
          <cell r="A1850" t="str">
            <v>300393</v>
          </cell>
          <cell r="B1850" t="str">
            <v>中来股份</v>
          </cell>
          <cell r="C1850">
            <v>1.07</v>
          </cell>
          <cell r="D1850">
            <v>6.59</v>
          </cell>
        </row>
        <row r="1851">
          <cell r="A1851" t="str">
            <v>300394</v>
          </cell>
          <cell r="B1851" t="str">
            <v>天孚通信</v>
          </cell>
          <cell r="C1851">
            <v>-2.1800000000000002</v>
          </cell>
          <cell r="D1851">
            <v>214.03</v>
          </cell>
        </row>
        <row r="1852">
          <cell r="A1852" t="str">
            <v>300395</v>
          </cell>
          <cell r="B1852" t="str">
            <v>菲利华</v>
          </cell>
          <cell r="C1852">
            <v>-3.28</v>
          </cell>
          <cell r="D1852">
            <v>89.18</v>
          </cell>
        </row>
        <row r="1853">
          <cell r="A1853" t="str">
            <v>300396</v>
          </cell>
          <cell r="B1853" t="str">
            <v>迪瑞医疗</v>
          </cell>
          <cell r="C1853">
            <v>-0.15</v>
          </cell>
          <cell r="D1853">
            <v>12.93</v>
          </cell>
        </row>
        <row r="1854">
          <cell r="A1854" t="str">
            <v>300397</v>
          </cell>
          <cell r="B1854" t="str">
            <v>天和防务</v>
          </cell>
          <cell r="C1854">
            <v>-1.1100000000000001</v>
          </cell>
          <cell r="D1854">
            <v>14.23</v>
          </cell>
        </row>
        <row r="1855">
          <cell r="A1855" t="str">
            <v>300398</v>
          </cell>
          <cell r="B1855" t="str">
            <v>飞凯材料</v>
          </cell>
          <cell r="C1855">
            <v>-0.36</v>
          </cell>
          <cell r="D1855">
            <v>22.44</v>
          </cell>
        </row>
        <row r="1856">
          <cell r="A1856" t="str">
            <v>300399</v>
          </cell>
          <cell r="B1856" t="str">
            <v>天利科技</v>
          </cell>
          <cell r="C1856">
            <v>2.11</v>
          </cell>
          <cell r="D1856">
            <v>25.2</v>
          </cell>
        </row>
        <row r="1857">
          <cell r="A1857" t="str">
            <v>300400</v>
          </cell>
          <cell r="B1857" t="str">
            <v>劲拓股份</v>
          </cell>
          <cell r="C1857">
            <v>-0.27</v>
          </cell>
          <cell r="D1857">
            <v>18.39</v>
          </cell>
        </row>
        <row r="1858">
          <cell r="A1858" t="str">
            <v>300401</v>
          </cell>
          <cell r="B1858" t="str">
            <v>花园生物</v>
          </cell>
          <cell r="C1858">
            <v>2.79</v>
          </cell>
          <cell r="D1858">
            <v>15.47</v>
          </cell>
        </row>
        <row r="1859">
          <cell r="A1859" t="str">
            <v>300402</v>
          </cell>
          <cell r="B1859" t="str">
            <v>宝色股份</v>
          </cell>
          <cell r="C1859">
            <v>4.78</v>
          </cell>
          <cell r="D1859">
            <v>21.5</v>
          </cell>
        </row>
        <row r="1860">
          <cell r="A1860" t="str">
            <v>300403</v>
          </cell>
          <cell r="B1860" t="str">
            <v>汉宇集团</v>
          </cell>
          <cell r="C1860">
            <v>1.6</v>
          </cell>
          <cell r="D1860">
            <v>13.3</v>
          </cell>
        </row>
        <row r="1861">
          <cell r="A1861" t="str">
            <v>300404</v>
          </cell>
          <cell r="B1861" t="str">
            <v>博济医药</v>
          </cell>
          <cell r="C1861">
            <v>1.1599999999999999</v>
          </cell>
          <cell r="D1861">
            <v>9.59</v>
          </cell>
        </row>
        <row r="1862">
          <cell r="A1862" t="str">
            <v>300405</v>
          </cell>
          <cell r="B1862" t="str">
            <v>科隆股份</v>
          </cell>
          <cell r="C1862">
            <v>3.13</v>
          </cell>
          <cell r="D1862">
            <v>6.58</v>
          </cell>
        </row>
        <row r="1863">
          <cell r="A1863" t="str">
            <v>300406</v>
          </cell>
          <cell r="B1863" t="str">
            <v>九强生物</v>
          </cell>
          <cell r="C1863">
            <v>0.83</v>
          </cell>
          <cell r="D1863">
            <v>13.4</v>
          </cell>
        </row>
        <row r="1864">
          <cell r="A1864" t="str">
            <v>300407</v>
          </cell>
          <cell r="B1864" t="str">
            <v>凯发电气</v>
          </cell>
          <cell r="C1864">
            <v>-0.69</v>
          </cell>
          <cell r="D1864">
            <v>11.54</v>
          </cell>
        </row>
        <row r="1865">
          <cell r="A1865" t="str">
            <v>300408</v>
          </cell>
          <cell r="B1865" t="str">
            <v>三环集团</v>
          </cell>
          <cell r="C1865">
            <v>7.0000000000000007E-2</v>
          </cell>
          <cell r="D1865">
            <v>43.03</v>
          </cell>
        </row>
        <row r="1866">
          <cell r="A1866" t="str">
            <v>300409</v>
          </cell>
          <cell r="B1866" t="str">
            <v>道氏技术</v>
          </cell>
          <cell r="C1866">
            <v>0.85</v>
          </cell>
          <cell r="D1866">
            <v>21.4</v>
          </cell>
        </row>
        <row r="1867">
          <cell r="A1867" t="str">
            <v>300410</v>
          </cell>
          <cell r="B1867" t="str">
            <v>正业科技</v>
          </cell>
          <cell r="C1867">
            <v>1.23</v>
          </cell>
          <cell r="D1867">
            <v>8.25</v>
          </cell>
        </row>
        <row r="1868">
          <cell r="A1868" t="str">
            <v>300411</v>
          </cell>
          <cell r="B1868" t="str">
            <v>金盾股份</v>
          </cell>
          <cell r="C1868">
            <v>2.59</v>
          </cell>
          <cell r="D1868">
            <v>11.5</v>
          </cell>
        </row>
        <row r="1869">
          <cell r="A1869" t="str">
            <v>300412</v>
          </cell>
          <cell r="B1869" t="str">
            <v>迦南科技</v>
          </cell>
          <cell r="C1869">
            <v>2.1</v>
          </cell>
          <cell r="D1869">
            <v>5.34</v>
          </cell>
        </row>
        <row r="1870">
          <cell r="A1870" t="str">
            <v>300413</v>
          </cell>
          <cell r="B1870" t="str">
            <v>芒果超媒</v>
          </cell>
          <cell r="C1870">
            <v>1.06</v>
          </cell>
          <cell r="D1870">
            <v>23.77</v>
          </cell>
        </row>
        <row r="1871">
          <cell r="A1871" t="str">
            <v>300414</v>
          </cell>
          <cell r="B1871" t="str">
            <v>中光防雷</v>
          </cell>
          <cell r="C1871">
            <v>0.54</v>
          </cell>
          <cell r="D1871">
            <v>12.95</v>
          </cell>
        </row>
        <row r="1872">
          <cell r="A1872" t="str">
            <v>300415</v>
          </cell>
          <cell r="B1872" t="str">
            <v>伊之密</v>
          </cell>
          <cell r="C1872">
            <v>3</v>
          </cell>
          <cell r="D1872">
            <v>25.06</v>
          </cell>
        </row>
        <row r="1873">
          <cell r="A1873" t="str">
            <v>300416</v>
          </cell>
          <cell r="B1873" t="str">
            <v>苏试试验</v>
          </cell>
          <cell r="C1873">
            <v>-0.7</v>
          </cell>
          <cell r="D1873">
            <v>17.11</v>
          </cell>
        </row>
        <row r="1874">
          <cell r="A1874" t="str">
            <v>300417</v>
          </cell>
          <cell r="B1874" t="str">
            <v>南华仪器</v>
          </cell>
          <cell r="C1874">
            <v>3.48</v>
          </cell>
          <cell r="D1874">
            <v>13.69</v>
          </cell>
        </row>
        <row r="1875">
          <cell r="A1875" t="str">
            <v>300418</v>
          </cell>
          <cell r="B1875" t="str">
            <v>昆仑万维</v>
          </cell>
          <cell r="C1875">
            <v>0.1</v>
          </cell>
          <cell r="D1875">
            <v>39.99</v>
          </cell>
        </row>
        <row r="1876">
          <cell r="A1876" t="str">
            <v>300419</v>
          </cell>
          <cell r="B1876" t="str">
            <v>ST浩丰</v>
          </cell>
          <cell r="C1876">
            <v>1.32</v>
          </cell>
          <cell r="D1876">
            <v>6.14</v>
          </cell>
        </row>
        <row r="1877">
          <cell r="A1877" t="str">
            <v>300420</v>
          </cell>
          <cell r="B1877" t="str">
            <v>五洋自控</v>
          </cell>
          <cell r="C1877">
            <v>2.04</v>
          </cell>
          <cell r="D1877">
            <v>4.01</v>
          </cell>
        </row>
        <row r="1878">
          <cell r="A1878" t="str">
            <v>300421</v>
          </cell>
          <cell r="B1878" t="str">
            <v>力星股份</v>
          </cell>
          <cell r="C1878">
            <v>-0.18</v>
          </cell>
          <cell r="D1878">
            <v>27.16</v>
          </cell>
        </row>
        <row r="1879">
          <cell r="A1879" t="str">
            <v>300422</v>
          </cell>
          <cell r="B1879" t="str">
            <v>博世科</v>
          </cell>
          <cell r="C1879">
            <v>3.49</v>
          </cell>
          <cell r="D1879">
            <v>4.74</v>
          </cell>
        </row>
        <row r="1880">
          <cell r="A1880" t="str">
            <v>300423</v>
          </cell>
          <cell r="B1880" t="str">
            <v>昇辉科技</v>
          </cell>
          <cell r="C1880">
            <v>3.1</v>
          </cell>
          <cell r="D1880">
            <v>9.3000000000000007</v>
          </cell>
        </row>
        <row r="1881">
          <cell r="A1881" t="str">
            <v>300424</v>
          </cell>
          <cell r="B1881" t="str">
            <v>航新科技</v>
          </cell>
          <cell r="C1881">
            <v>3.67</v>
          </cell>
          <cell r="D1881">
            <v>17.53</v>
          </cell>
        </row>
        <row r="1882">
          <cell r="A1882" t="str">
            <v>300425</v>
          </cell>
          <cell r="B1882" t="str">
            <v>中建环能</v>
          </cell>
          <cell r="C1882">
            <v>1.21</v>
          </cell>
          <cell r="D1882">
            <v>5.0199999999999996</v>
          </cell>
        </row>
        <row r="1883">
          <cell r="A1883" t="str">
            <v>300426</v>
          </cell>
          <cell r="B1883" t="str">
            <v>华智数媒</v>
          </cell>
          <cell r="C1883">
            <v>0.49</v>
          </cell>
          <cell r="D1883">
            <v>8.14</v>
          </cell>
        </row>
        <row r="1884">
          <cell r="A1884" t="str">
            <v>300427</v>
          </cell>
          <cell r="B1884" t="str">
            <v>红相股份</v>
          </cell>
          <cell r="C1884">
            <v>-0.15</v>
          </cell>
          <cell r="D1884">
            <v>13.63</v>
          </cell>
        </row>
        <row r="1885">
          <cell r="A1885" t="str">
            <v>300428</v>
          </cell>
          <cell r="B1885" t="str">
            <v>立中集团</v>
          </cell>
          <cell r="C1885">
            <v>1.1399999999999999</v>
          </cell>
          <cell r="D1885">
            <v>22.15</v>
          </cell>
        </row>
        <row r="1886">
          <cell r="A1886" t="str">
            <v>300429</v>
          </cell>
          <cell r="B1886" t="str">
            <v>强力新材</v>
          </cell>
          <cell r="C1886">
            <v>0.22</v>
          </cell>
          <cell r="D1886">
            <v>13.95</v>
          </cell>
        </row>
        <row r="1887">
          <cell r="A1887" t="str">
            <v>300430</v>
          </cell>
          <cell r="B1887" t="str">
            <v>诚益通</v>
          </cell>
          <cell r="C1887">
            <v>1.29</v>
          </cell>
          <cell r="D1887">
            <v>18.899999999999999</v>
          </cell>
        </row>
        <row r="1888">
          <cell r="A1888" t="str">
            <v>300432</v>
          </cell>
          <cell r="B1888" t="str">
            <v>富临精工</v>
          </cell>
          <cell r="C1888">
            <v>2.69</v>
          </cell>
          <cell r="D1888">
            <v>15.29</v>
          </cell>
        </row>
        <row r="1889">
          <cell r="A1889" t="str">
            <v>300433</v>
          </cell>
          <cell r="B1889" t="str">
            <v>蓝思科技</v>
          </cell>
          <cell r="C1889">
            <v>0.42</v>
          </cell>
          <cell r="D1889">
            <v>28.71</v>
          </cell>
        </row>
        <row r="1890">
          <cell r="A1890" t="str">
            <v>300434</v>
          </cell>
          <cell r="B1890" t="str">
            <v>金石亚药</v>
          </cell>
          <cell r="C1890">
            <v>1.51</v>
          </cell>
          <cell r="D1890">
            <v>10.73</v>
          </cell>
        </row>
        <row r="1891">
          <cell r="A1891" t="str">
            <v>300435</v>
          </cell>
          <cell r="B1891" t="str">
            <v>中泰股份</v>
          </cell>
          <cell r="C1891">
            <v>3.6</v>
          </cell>
          <cell r="D1891">
            <v>22.13</v>
          </cell>
        </row>
        <row r="1892">
          <cell r="A1892" t="str">
            <v>300436</v>
          </cell>
          <cell r="B1892" t="str">
            <v>广生堂</v>
          </cell>
          <cell r="C1892">
            <v>2.2000000000000002</v>
          </cell>
          <cell r="D1892">
            <v>88.2</v>
          </cell>
        </row>
        <row r="1893">
          <cell r="A1893" t="str">
            <v>300437</v>
          </cell>
          <cell r="B1893" t="str">
            <v>清水源</v>
          </cell>
          <cell r="C1893">
            <v>0.66</v>
          </cell>
          <cell r="D1893">
            <v>16.68</v>
          </cell>
        </row>
        <row r="1894">
          <cell r="A1894" t="str">
            <v>300438</v>
          </cell>
          <cell r="B1894" t="str">
            <v>鹏辉能源</v>
          </cell>
          <cell r="C1894">
            <v>2.4500000000000002</v>
          </cell>
          <cell r="D1894">
            <v>51.53</v>
          </cell>
        </row>
        <row r="1895">
          <cell r="A1895" t="str">
            <v>300439</v>
          </cell>
          <cell r="B1895" t="str">
            <v>美康生物</v>
          </cell>
          <cell r="C1895">
            <v>1</v>
          </cell>
          <cell r="D1895">
            <v>10.1</v>
          </cell>
        </row>
        <row r="1896">
          <cell r="A1896" t="str">
            <v>300440</v>
          </cell>
          <cell r="B1896" t="str">
            <v>运达科技</v>
          </cell>
          <cell r="C1896">
            <v>-0.57999999999999996</v>
          </cell>
          <cell r="D1896">
            <v>11.99</v>
          </cell>
        </row>
        <row r="1897">
          <cell r="A1897" t="str">
            <v>300441</v>
          </cell>
          <cell r="B1897" t="str">
            <v>鲍斯股份</v>
          </cell>
          <cell r="C1897">
            <v>1.47</v>
          </cell>
          <cell r="D1897">
            <v>7.57</v>
          </cell>
        </row>
        <row r="1898">
          <cell r="A1898" t="str">
            <v>300442</v>
          </cell>
          <cell r="B1898" t="str">
            <v>润泽科技</v>
          </cell>
          <cell r="C1898">
            <v>-0.66</v>
          </cell>
          <cell r="D1898">
            <v>49.79</v>
          </cell>
        </row>
        <row r="1899">
          <cell r="A1899" t="str">
            <v>300443</v>
          </cell>
          <cell r="B1899" t="str">
            <v>金雷股份</v>
          </cell>
          <cell r="C1899">
            <v>-0.72</v>
          </cell>
          <cell r="D1899">
            <v>27.7</v>
          </cell>
        </row>
        <row r="1900">
          <cell r="A1900" t="str">
            <v>300444</v>
          </cell>
          <cell r="B1900" t="str">
            <v>双杰电气</v>
          </cell>
          <cell r="C1900">
            <v>4.25</v>
          </cell>
          <cell r="D1900">
            <v>10.06</v>
          </cell>
        </row>
        <row r="1901">
          <cell r="A1901" t="str">
            <v>300445</v>
          </cell>
          <cell r="B1901" t="str">
            <v>康斯特</v>
          </cell>
          <cell r="C1901">
            <v>-0.73</v>
          </cell>
          <cell r="D1901">
            <v>24.43</v>
          </cell>
        </row>
        <row r="1902">
          <cell r="A1902" t="str">
            <v>300446</v>
          </cell>
          <cell r="B1902" t="str">
            <v>航天智造</v>
          </cell>
          <cell r="C1902">
            <v>16.3</v>
          </cell>
          <cell r="D1902">
            <v>26.25</v>
          </cell>
        </row>
        <row r="1903">
          <cell r="A1903" t="str">
            <v>300447</v>
          </cell>
          <cell r="B1903" t="str">
            <v>全信股份</v>
          </cell>
          <cell r="C1903">
            <v>1.92</v>
          </cell>
          <cell r="D1903">
            <v>17.55</v>
          </cell>
        </row>
        <row r="1904">
          <cell r="A1904" t="str">
            <v>300448</v>
          </cell>
          <cell r="B1904" t="str">
            <v>浩云科技</v>
          </cell>
          <cell r="C1904">
            <v>1</v>
          </cell>
          <cell r="D1904">
            <v>8.09</v>
          </cell>
        </row>
        <row r="1905">
          <cell r="A1905" t="str">
            <v>300449</v>
          </cell>
          <cell r="B1905" t="str">
            <v>汉邦高科</v>
          </cell>
          <cell r="C1905">
            <v>0.73</v>
          </cell>
          <cell r="D1905">
            <v>6.9</v>
          </cell>
        </row>
        <row r="1906">
          <cell r="A1906" t="str">
            <v>300450</v>
          </cell>
          <cell r="B1906" t="str">
            <v>先导智能</v>
          </cell>
          <cell r="C1906">
            <v>0.32</v>
          </cell>
          <cell r="D1906">
            <v>46.74</v>
          </cell>
        </row>
        <row r="1907">
          <cell r="A1907" t="str">
            <v>300451</v>
          </cell>
          <cell r="B1907" t="str">
            <v>创业慧康</v>
          </cell>
          <cell r="C1907">
            <v>0.79</v>
          </cell>
          <cell r="D1907">
            <v>5.09</v>
          </cell>
        </row>
        <row r="1908">
          <cell r="A1908" t="str">
            <v>300452</v>
          </cell>
          <cell r="B1908" t="str">
            <v>山河药辅</v>
          </cell>
          <cell r="C1908">
            <v>1.95</v>
          </cell>
          <cell r="D1908">
            <v>13.59</v>
          </cell>
        </row>
        <row r="1909">
          <cell r="A1909" t="str">
            <v>300453</v>
          </cell>
          <cell r="B1909" t="str">
            <v>三鑫医疗</v>
          </cell>
          <cell r="C1909">
            <v>0.89</v>
          </cell>
          <cell r="D1909">
            <v>9.0299999999999994</v>
          </cell>
        </row>
        <row r="1910">
          <cell r="A1910" t="str">
            <v>300454</v>
          </cell>
          <cell r="B1910" t="str">
            <v>深信服</v>
          </cell>
          <cell r="C1910">
            <v>-1.23</v>
          </cell>
          <cell r="D1910">
            <v>110.92</v>
          </cell>
        </row>
        <row r="1911">
          <cell r="A1911" t="str">
            <v>300455</v>
          </cell>
          <cell r="B1911" t="str">
            <v>航天智装</v>
          </cell>
          <cell r="C1911">
            <v>6.23</v>
          </cell>
          <cell r="D1911">
            <v>27.64</v>
          </cell>
        </row>
        <row r="1912">
          <cell r="A1912" t="str">
            <v>300456</v>
          </cell>
          <cell r="B1912" t="str">
            <v>赛微电子</v>
          </cell>
          <cell r="C1912">
            <v>-3.49</v>
          </cell>
          <cell r="D1912">
            <v>63.39</v>
          </cell>
        </row>
        <row r="1913">
          <cell r="A1913" t="str">
            <v>300457</v>
          </cell>
          <cell r="B1913" t="str">
            <v>赢合科技</v>
          </cell>
          <cell r="C1913">
            <v>1.53</v>
          </cell>
          <cell r="D1913">
            <v>25.84</v>
          </cell>
        </row>
        <row r="1914">
          <cell r="A1914" t="str">
            <v>300458</v>
          </cell>
          <cell r="B1914" t="str">
            <v>全志科技</v>
          </cell>
          <cell r="C1914">
            <v>-0.63</v>
          </cell>
          <cell r="D1914">
            <v>40.799999999999997</v>
          </cell>
        </row>
        <row r="1915">
          <cell r="A1915" t="str">
            <v>300459</v>
          </cell>
          <cell r="B1915" t="str">
            <v>汤姆猫</v>
          </cell>
          <cell r="C1915">
            <v>1.1200000000000001</v>
          </cell>
          <cell r="D1915">
            <v>4.5</v>
          </cell>
        </row>
        <row r="1916">
          <cell r="A1916" t="str">
            <v>300460</v>
          </cell>
          <cell r="B1916" t="str">
            <v>ST惠伦</v>
          </cell>
          <cell r="C1916">
            <v>0.97</v>
          </cell>
          <cell r="D1916">
            <v>8.3000000000000007</v>
          </cell>
        </row>
        <row r="1917">
          <cell r="A1917" t="str">
            <v>300461</v>
          </cell>
          <cell r="B1917" t="str">
            <v>田中精机</v>
          </cell>
          <cell r="C1917">
            <v>0.56999999999999995</v>
          </cell>
          <cell r="D1917">
            <v>19.28</v>
          </cell>
        </row>
        <row r="1918">
          <cell r="A1918" t="str">
            <v>300462</v>
          </cell>
          <cell r="B1918" t="str">
            <v>ST华铭</v>
          </cell>
          <cell r="C1918">
            <v>3.04</v>
          </cell>
          <cell r="D1918">
            <v>11.18</v>
          </cell>
        </row>
        <row r="1919">
          <cell r="A1919" t="str">
            <v>300463</v>
          </cell>
          <cell r="B1919" t="str">
            <v>迈克生物</v>
          </cell>
          <cell r="C1919">
            <v>0.26</v>
          </cell>
          <cell r="D1919">
            <v>11.48</v>
          </cell>
        </row>
        <row r="1920">
          <cell r="A1920" t="str">
            <v>300464</v>
          </cell>
          <cell r="B1920" t="str">
            <v>星徽股份</v>
          </cell>
          <cell r="C1920">
            <v>3.33</v>
          </cell>
          <cell r="D1920">
            <v>6.82</v>
          </cell>
        </row>
        <row r="1921">
          <cell r="A1921" t="str">
            <v>300465</v>
          </cell>
          <cell r="B1921" t="str">
            <v>高伟达</v>
          </cell>
          <cell r="C1921">
            <v>0.66</v>
          </cell>
          <cell r="D1921">
            <v>19.850000000000001</v>
          </cell>
        </row>
        <row r="1922">
          <cell r="A1922" t="str">
            <v>300466</v>
          </cell>
          <cell r="B1922" t="str">
            <v>赛摩智能</v>
          </cell>
          <cell r="C1922">
            <v>0.95</v>
          </cell>
          <cell r="D1922">
            <v>9.58</v>
          </cell>
        </row>
        <row r="1923">
          <cell r="A1923" t="str">
            <v>300467</v>
          </cell>
          <cell r="B1923" t="str">
            <v>迅游科技</v>
          </cell>
          <cell r="C1923">
            <v>3.33</v>
          </cell>
          <cell r="D1923">
            <v>27.94</v>
          </cell>
        </row>
        <row r="1924">
          <cell r="A1924" t="str">
            <v>300468</v>
          </cell>
          <cell r="B1924" t="str">
            <v>四方精创</v>
          </cell>
          <cell r="C1924">
            <v>5.05</v>
          </cell>
          <cell r="D1924">
            <v>32.880000000000003</v>
          </cell>
        </row>
        <row r="1925">
          <cell r="A1925" t="str">
            <v>300469</v>
          </cell>
          <cell r="B1925" t="str">
            <v>信息发展</v>
          </cell>
          <cell r="C1925">
            <v>-0.86</v>
          </cell>
          <cell r="D1925">
            <v>63.64</v>
          </cell>
        </row>
        <row r="1926">
          <cell r="A1926" t="str">
            <v>300470</v>
          </cell>
          <cell r="B1926" t="str">
            <v>中密控股</v>
          </cell>
          <cell r="C1926">
            <v>0.77</v>
          </cell>
          <cell r="D1926">
            <v>36.5</v>
          </cell>
        </row>
        <row r="1927">
          <cell r="A1927" t="str">
            <v>300471</v>
          </cell>
          <cell r="B1927" t="str">
            <v>厚普股份</v>
          </cell>
          <cell r="C1927">
            <v>5.31</v>
          </cell>
          <cell r="D1927">
            <v>13.08</v>
          </cell>
        </row>
        <row r="1928">
          <cell r="A1928" t="str">
            <v>300472</v>
          </cell>
          <cell r="B1928" t="str">
            <v>*ST新元</v>
          </cell>
          <cell r="C1928">
            <v>5.26</v>
          </cell>
          <cell r="D1928">
            <v>8.6</v>
          </cell>
        </row>
        <row r="1929">
          <cell r="A1929" t="str">
            <v>300473</v>
          </cell>
          <cell r="B1929" t="str">
            <v>德尔股份</v>
          </cell>
          <cell r="C1929">
            <v>2.94</v>
          </cell>
          <cell r="D1929">
            <v>28.03</v>
          </cell>
        </row>
        <row r="1930">
          <cell r="A1930" t="str">
            <v>300474</v>
          </cell>
          <cell r="B1930" t="str">
            <v>景嘉微</v>
          </cell>
          <cell r="C1930">
            <v>-0.99</v>
          </cell>
          <cell r="D1930">
            <v>75.03</v>
          </cell>
        </row>
        <row r="1931">
          <cell r="A1931" t="str">
            <v>300475</v>
          </cell>
          <cell r="B1931" t="str">
            <v>香农芯创</v>
          </cell>
          <cell r="C1931">
            <v>-5.22</v>
          </cell>
          <cell r="D1931">
            <v>133.19999999999999</v>
          </cell>
        </row>
        <row r="1932">
          <cell r="A1932" t="str">
            <v>300476</v>
          </cell>
          <cell r="B1932" t="str">
            <v>胜宏科技</v>
          </cell>
          <cell r="C1932">
            <v>-0.83</v>
          </cell>
          <cell r="D1932">
            <v>287.88</v>
          </cell>
        </row>
        <row r="1933">
          <cell r="A1933" t="str">
            <v>300477</v>
          </cell>
          <cell r="B1933" t="str">
            <v>ST合纵</v>
          </cell>
          <cell r="C1933">
            <v>3.42</v>
          </cell>
          <cell r="D1933">
            <v>3.02</v>
          </cell>
        </row>
        <row r="1934">
          <cell r="A1934" t="str">
            <v>300478</v>
          </cell>
          <cell r="B1934" t="str">
            <v>杭州高新</v>
          </cell>
          <cell r="C1934">
            <v>2.38</v>
          </cell>
          <cell r="D1934">
            <v>31.84</v>
          </cell>
        </row>
        <row r="1935">
          <cell r="A1935" t="str">
            <v>300479</v>
          </cell>
          <cell r="B1935" t="str">
            <v>神思电子</v>
          </cell>
          <cell r="C1935">
            <v>0.22</v>
          </cell>
          <cell r="D1935">
            <v>18.600000000000001</v>
          </cell>
        </row>
        <row r="1936">
          <cell r="A1936" t="str">
            <v>300480</v>
          </cell>
          <cell r="B1936" t="str">
            <v>光力科技</v>
          </cell>
          <cell r="C1936">
            <v>0.06</v>
          </cell>
          <cell r="D1936">
            <v>15.78</v>
          </cell>
        </row>
        <row r="1937">
          <cell r="A1937" t="str">
            <v>300481</v>
          </cell>
          <cell r="B1937" t="str">
            <v>濮阳惠成</v>
          </cell>
          <cell r="C1937">
            <v>0.85</v>
          </cell>
          <cell r="D1937">
            <v>15.49</v>
          </cell>
        </row>
        <row r="1938">
          <cell r="A1938" t="str">
            <v>300482</v>
          </cell>
          <cell r="B1938" t="str">
            <v>万孚生物</v>
          </cell>
          <cell r="C1938">
            <v>0.6</v>
          </cell>
          <cell r="D1938">
            <v>20.07</v>
          </cell>
        </row>
        <row r="1939">
          <cell r="A1939" t="str">
            <v>300483</v>
          </cell>
          <cell r="B1939" t="str">
            <v>首华燃气</v>
          </cell>
          <cell r="C1939">
            <v>-0.48</v>
          </cell>
          <cell r="D1939">
            <v>14.46</v>
          </cell>
        </row>
        <row r="1940">
          <cell r="A1940" t="str">
            <v>300484</v>
          </cell>
          <cell r="B1940" t="str">
            <v>蓝海华腾</v>
          </cell>
          <cell r="C1940">
            <v>1.43</v>
          </cell>
          <cell r="D1940">
            <v>18.5</v>
          </cell>
        </row>
        <row r="1941">
          <cell r="A1941" t="str">
            <v>300485</v>
          </cell>
          <cell r="B1941" t="str">
            <v>赛升药业</v>
          </cell>
          <cell r="C1941">
            <v>1.22</v>
          </cell>
          <cell r="D1941">
            <v>10.82</v>
          </cell>
        </row>
        <row r="1942">
          <cell r="A1942" t="str">
            <v>300486</v>
          </cell>
          <cell r="B1942" t="str">
            <v>东杰智能</v>
          </cell>
          <cell r="C1942" t="str">
            <v xml:space="preserve">--  </v>
          </cell>
          <cell r="D1942">
            <v>21.59</v>
          </cell>
        </row>
        <row r="1943">
          <cell r="A1943" t="str">
            <v>300487</v>
          </cell>
          <cell r="B1943" t="str">
            <v>蓝晓科技</v>
          </cell>
          <cell r="C1943">
            <v>1.57</v>
          </cell>
          <cell r="D1943">
            <v>60.74</v>
          </cell>
        </row>
        <row r="1944">
          <cell r="A1944" t="str">
            <v>300488</v>
          </cell>
          <cell r="B1944" t="str">
            <v>恒锋工具</v>
          </cell>
          <cell r="C1944">
            <v>0.84</v>
          </cell>
          <cell r="D1944">
            <v>29.91</v>
          </cell>
        </row>
        <row r="1945">
          <cell r="A1945" t="str">
            <v>300489</v>
          </cell>
          <cell r="B1945" t="str">
            <v>光智科技</v>
          </cell>
          <cell r="C1945">
            <v>3.77</v>
          </cell>
          <cell r="D1945">
            <v>43.79</v>
          </cell>
        </row>
        <row r="1946">
          <cell r="A1946" t="str">
            <v>300490</v>
          </cell>
          <cell r="B1946" t="str">
            <v>华自科技</v>
          </cell>
          <cell r="C1946">
            <v>0.62</v>
          </cell>
          <cell r="D1946">
            <v>11.36</v>
          </cell>
        </row>
        <row r="1947">
          <cell r="A1947" t="str">
            <v>300491</v>
          </cell>
          <cell r="B1947" t="str">
            <v>通合科技</v>
          </cell>
          <cell r="C1947">
            <v>2.0099999999999998</v>
          </cell>
          <cell r="D1947">
            <v>25.34</v>
          </cell>
        </row>
        <row r="1948">
          <cell r="A1948" t="str">
            <v>300492</v>
          </cell>
          <cell r="B1948" t="str">
            <v>华图山鼎</v>
          </cell>
          <cell r="C1948">
            <v>1.23</v>
          </cell>
          <cell r="D1948">
            <v>78.78</v>
          </cell>
        </row>
        <row r="1949">
          <cell r="A1949" t="str">
            <v>300493</v>
          </cell>
          <cell r="B1949" t="str">
            <v>润欣科技</v>
          </cell>
          <cell r="C1949">
            <v>-2.37</v>
          </cell>
          <cell r="D1949">
            <v>18.989999999999998</v>
          </cell>
        </row>
        <row r="1950">
          <cell r="A1950" t="str">
            <v>300494</v>
          </cell>
          <cell r="B1950" t="str">
            <v>盛天网络</v>
          </cell>
          <cell r="C1950">
            <v>1.62</v>
          </cell>
          <cell r="D1950">
            <v>11.89</v>
          </cell>
        </row>
        <row r="1951">
          <cell r="A1951" t="str">
            <v>300496</v>
          </cell>
          <cell r="B1951" t="str">
            <v>中科创达</v>
          </cell>
          <cell r="C1951">
            <v>2.71</v>
          </cell>
          <cell r="D1951">
            <v>65.91</v>
          </cell>
        </row>
        <row r="1952">
          <cell r="A1952" t="str">
            <v>300497</v>
          </cell>
          <cell r="B1952" t="str">
            <v>富祥药业</v>
          </cell>
          <cell r="C1952">
            <v>0.36</v>
          </cell>
          <cell r="D1952">
            <v>14</v>
          </cell>
        </row>
        <row r="1953">
          <cell r="A1953" t="str">
            <v>300498</v>
          </cell>
          <cell r="B1953" t="str">
            <v>温氏股份</v>
          </cell>
          <cell r="C1953">
            <v>0.12</v>
          </cell>
          <cell r="D1953">
            <v>17.05</v>
          </cell>
        </row>
        <row r="1954">
          <cell r="A1954" t="str">
            <v>300499</v>
          </cell>
          <cell r="B1954" t="str">
            <v>高澜股份</v>
          </cell>
          <cell r="C1954">
            <v>0.56000000000000005</v>
          </cell>
          <cell r="D1954">
            <v>28.96</v>
          </cell>
        </row>
        <row r="1955">
          <cell r="A1955" t="str">
            <v>300500</v>
          </cell>
          <cell r="B1955" t="str">
            <v>启迪设计</v>
          </cell>
          <cell r="C1955">
            <v>2.33</v>
          </cell>
          <cell r="D1955">
            <v>14.07</v>
          </cell>
        </row>
        <row r="1956">
          <cell r="A1956" t="str">
            <v>300501</v>
          </cell>
          <cell r="B1956" t="str">
            <v>海顺新材</v>
          </cell>
          <cell r="C1956">
            <v>0.95</v>
          </cell>
          <cell r="D1956">
            <v>14.87</v>
          </cell>
        </row>
        <row r="1957">
          <cell r="A1957" t="str">
            <v>300502</v>
          </cell>
          <cell r="B1957" t="str">
            <v>新易盛</v>
          </cell>
          <cell r="C1957">
            <v>2.0699999999999998</v>
          </cell>
          <cell r="D1957">
            <v>434.3</v>
          </cell>
        </row>
        <row r="1958">
          <cell r="A1958" t="str">
            <v>300503</v>
          </cell>
          <cell r="B1958" t="str">
            <v>昊志机电</v>
          </cell>
          <cell r="C1958">
            <v>-0.36</v>
          </cell>
          <cell r="D1958">
            <v>35.93</v>
          </cell>
        </row>
        <row r="1959">
          <cell r="A1959" t="str">
            <v>300504</v>
          </cell>
          <cell r="B1959" t="str">
            <v>天邑股份</v>
          </cell>
          <cell r="C1959">
            <v>-0.74</v>
          </cell>
          <cell r="D1959">
            <v>14.8</v>
          </cell>
        </row>
        <row r="1960">
          <cell r="A1960" t="str">
            <v>300505</v>
          </cell>
          <cell r="B1960" t="str">
            <v>川金诺</v>
          </cell>
          <cell r="C1960">
            <v>2.31</v>
          </cell>
          <cell r="D1960">
            <v>22.17</v>
          </cell>
        </row>
        <row r="1961">
          <cell r="A1961" t="str">
            <v>300506</v>
          </cell>
          <cell r="B1961" t="str">
            <v>*ST名家</v>
          </cell>
          <cell r="C1961" t="str">
            <v xml:space="preserve">--  </v>
          </cell>
          <cell r="D1961">
            <v>4.1900000000000004</v>
          </cell>
        </row>
        <row r="1962">
          <cell r="A1962" t="str">
            <v>300507</v>
          </cell>
          <cell r="B1962" t="str">
            <v>苏奥传感</v>
          </cell>
          <cell r="C1962">
            <v>2.35</v>
          </cell>
          <cell r="D1962">
            <v>9.15</v>
          </cell>
        </row>
        <row r="1963">
          <cell r="A1963" t="str">
            <v>300508</v>
          </cell>
          <cell r="B1963" t="str">
            <v>维宏股份</v>
          </cell>
          <cell r="C1963">
            <v>0</v>
          </cell>
          <cell r="D1963">
            <v>33</v>
          </cell>
        </row>
        <row r="1964">
          <cell r="A1964" t="str">
            <v>300509</v>
          </cell>
          <cell r="B1964" t="str">
            <v>新美星</v>
          </cell>
          <cell r="C1964">
            <v>2.83</v>
          </cell>
          <cell r="D1964">
            <v>12.35</v>
          </cell>
        </row>
        <row r="1965">
          <cell r="A1965" t="str">
            <v>300510</v>
          </cell>
          <cell r="B1965" t="str">
            <v>金冠股份</v>
          </cell>
          <cell r="C1965">
            <v>2.4300000000000002</v>
          </cell>
          <cell r="D1965">
            <v>4.22</v>
          </cell>
        </row>
        <row r="1966">
          <cell r="A1966" t="str">
            <v>300511</v>
          </cell>
          <cell r="B1966" t="str">
            <v>雪榕生物</v>
          </cell>
          <cell r="C1966">
            <v>3.39</v>
          </cell>
          <cell r="D1966">
            <v>6.41</v>
          </cell>
        </row>
        <row r="1967">
          <cell r="A1967" t="str">
            <v>300512</v>
          </cell>
          <cell r="B1967" t="str">
            <v>中亚股份</v>
          </cell>
          <cell r="C1967">
            <v>4.37</v>
          </cell>
          <cell r="D1967">
            <v>10.74</v>
          </cell>
        </row>
        <row r="1968">
          <cell r="A1968" t="str">
            <v>300513</v>
          </cell>
          <cell r="B1968" t="str">
            <v>恒实科技</v>
          </cell>
          <cell r="C1968">
            <v>3.45</v>
          </cell>
          <cell r="D1968">
            <v>10.19</v>
          </cell>
        </row>
        <row r="1969">
          <cell r="A1969" t="str">
            <v>300514</v>
          </cell>
          <cell r="B1969" t="str">
            <v>友讯达</v>
          </cell>
          <cell r="C1969">
            <v>1.45</v>
          </cell>
          <cell r="D1969">
            <v>13.28</v>
          </cell>
        </row>
        <row r="1970">
          <cell r="A1970" t="str">
            <v>300515</v>
          </cell>
          <cell r="B1970" t="str">
            <v>三德科技</v>
          </cell>
          <cell r="C1970">
            <v>0.99</v>
          </cell>
          <cell r="D1970">
            <v>19.39</v>
          </cell>
        </row>
        <row r="1971">
          <cell r="A1971" t="str">
            <v>300516</v>
          </cell>
          <cell r="B1971" t="str">
            <v>久之洋</v>
          </cell>
          <cell r="C1971">
            <v>11.73</v>
          </cell>
          <cell r="D1971">
            <v>74.849999999999994</v>
          </cell>
        </row>
        <row r="1972">
          <cell r="A1972" t="str">
            <v>300517</v>
          </cell>
          <cell r="B1972" t="str">
            <v>海波重科</v>
          </cell>
          <cell r="C1972">
            <v>5.66</v>
          </cell>
          <cell r="D1972">
            <v>11.38</v>
          </cell>
        </row>
        <row r="1973">
          <cell r="A1973" t="str">
            <v>300518</v>
          </cell>
          <cell r="B1973" t="str">
            <v>新迅达</v>
          </cell>
          <cell r="C1973">
            <v>0.12</v>
          </cell>
          <cell r="D1973">
            <v>16.61</v>
          </cell>
        </row>
        <row r="1974">
          <cell r="A1974" t="str">
            <v>300519</v>
          </cell>
          <cell r="B1974" t="str">
            <v>新光药业</v>
          </cell>
          <cell r="C1974">
            <v>1.82</v>
          </cell>
          <cell r="D1974">
            <v>15.65</v>
          </cell>
        </row>
        <row r="1975">
          <cell r="A1975" t="str">
            <v>300520</v>
          </cell>
          <cell r="B1975" t="str">
            <v>科大国创</v>
          </cell>
          <cell r="C1975">
            <v>-1.69</v>
          </cell>
          <cell r="D1975">
            <v>35.49</v>
          </cell>
        </row>
        <row r="1976">
          <cell r="A1976" t="str">
            <v>300521</v>
          </cell>
          <cell r="B1976" t="str">
            <v>爱司凯</v>
          </cell>
          <cell r="C1976">
            <v>1.79</v>
          </cell>
          <cell r="D1976">
            <v>27.29</v>
          </cell>
        </row>
        <row r="1977">
          <cell r="A1977" t="str">
            <v>300522</v>
          </cell>
          <cell r="B1977" t="str">
            <v>世名科技</v>
          </cell>
          <cell r="C1977">
            <v>1.26</v>
          </cell>
          <cell r="D1977">
            <v>12.1</v>
          </cell>
        </row>
        <row r="1978">
          <cell r="A1978" t="str">
            <v>300523</v>
          </cell>
          <cell r="B1978" t="str">
            <v>辰安科技</v>
          </cell>
          <cell r="C1978">
            <v>0.84</v>
          </cell>
          <cell r="D1978">
            <v>22.69</v>
          </cell>
        </row>
        <row r="1979">
          <cell r="A1979" t="str">
            <v>300525</v>
          </cell>
          <cell r="B1979" t="str">
            <v>博思软件</v>
          </cell>
          <cell r="C1979">
            <v>0.67</v>
          </cell>
          <cell r="D1979">
            <v>13.59</v>
          </cell>
        </row>
        <row r="1980">
          <cell r="A1980" t="str">
            <v>300527</v>
          </cell>
          <cell r="B1980" t="str">
            <v>ST应急</v>
          </cell>
          <cell r="C1980">
            <v>1.1299999999999999</v>
          </cell>
          <cell r="D1980">
            <v>8.0399999999999991</v>
          </cell>
        </row>
        <row r="1981">
          <cell r="A1981" t="str">
            <v>300528</v>
          </cell>
          <cell r="B1981" t="str">
            <v>幸福蓝海</v>
          </cell>
          <cell r="C1981">
            <v>-0.21</v>
          </cell>
          <cell r="D1981">
            <v>19.36</v>
          </cell>
        </row>
        <row r="1982">
          <cell r="A1982" t="str">
            <v>300529</v>
          </cell>
          <cell r="B1982" t="str">
            <v>健帆生物</v>
          </cell>
          <cell r="C1982">
            <v>0.51</v>
          </cell>
          <cell r="D1982">
            <v>19.829999999999998</v>
          </cell>
        </row>
        <row r="1983">
          <cell r="A1983" t="str">
            <v>300530</v>
          </cell>
          <cell r="B1983" t="str">
            <v>领湃科技</v>
          </cell>
          <cell r="C1983">
            <v>3.21</v>
          </cell>
          <cell r="D1983">
            <v>27.34</v>
          </cell>
        </row>
        <row r="1984">
          <cell r="A1984" t="str">
            <v>300531</v>
          </cell>
          <cell r="B1984" t="str">
            <v>优博讯</v>
          </cell>
          <cell r="C1984">
            <v>1.05</v>
          </cell>
          <cell r="D1984">
            <v>17.260000000000002</v>
          </cell>
        </row>
        <row r="1985">
          <cell r="A1985" t="str">
            <v>300532</v>
          </cell>
          <cell r="B1985" t="str">
            <v>今天国际</v>
          </cell>
          <cell r="C1985">
            <v>1.1200000000000001</v>
          </cell>
          <cell r="D1985">
            <v>11.7</v>
          </cell>
        </row>
        <row r="1986">
          <cell r="A1986" t="str">
            <v>300533</v>
          </cell>
          <cell r="B1986" t="str">
            <v>冰川网络</v>
          </cell>
          <cell r="C1986">
            <v>0.18</v>
          </cell>
          <cell r="D1986">
            <v>34.11</v>
          </cell>
        </row>
        <row r="1987">
          <cell r="A1987" t="str">
            <v>300534</v>
          </cell>
          <cell r="B1987" t="str">
            <v>陇神戎发</v>
          </cell>
          <cell r="C1987">
            <v>3.31</v>
          </cell>
          <cell r="D1987">
            <v>9.98</v>
          </cell>
        </row>
        <row r="1988">
          <cell r="A1988" t="str">
            <v>300535</v>
          </cell>
          <cell r="B1988" t="str">
            <v>达威股份</v>
          </cell>
          <cell r="C1988">
            <v>2.74</v>
          </cell>
          <cell r="D1988">
            <v>18</v>
          </cell>
        </row>
        <row r="1989">
          <cell r="A1989" t="str">
            <v>300536</v>
          </cell>
          <cell r="B1989" t="str">
            <v>农尚环境</v>
          </cell>
          <cell r="C1989">
            <v>2.52</v>
          </cell>
          <cell r="D1989">
            <v>7.32</v>
          </cell>
        </row>
        <row r="1990">
          <cell r="A1990" t="str">
            <v>300537</v>
          </cell>
          <cell r="B1990" t="str">
            <v>广信材料</v>
          </cell>
          <cell r="C1990">
            <v>-0.26</v>
          </cell>
          <cell r="D1990">
            <v>22.97</v>
          </cell>
        </row>
        <row r="1991">
          <cell r="A1991" t="str">
            <v>300538</v>
          </cell>
          <cell r="B1991" t="str">
            <v>同益股份</v>
          </cell>
          <cell r="C1991">
            <v>0.32</v>
          </cell>
          <cell r="D1991">
            <v>15.66</v>
          </cell>
        </row>
        <row r="1992">
          <cell r="A1992" t="str">
            <v>300539</v>
          </cell>
          <cell r="B1992" t="str">
            <v>横河精密</v>
          </cell>
          <cell r="C1992">
            <v>-0.95</v>
          </cell>
          <cell r="D1992">
            <v>39.58</v>
          </cell>
        </row>
        <row r="1993">
          <cell r="A1993" t="str">
            <v>300540</v>
          </cell>
          <cell r="B1993" t="str">
            <v>蜀道装备</v>
          </cell>
          <cell r="C1993">
            <v>0.85</v>
          </cell>
          <cell r="D1993">
            <v>19</v>
          </cell>
        </row>
        <row r="1994">
          <cell r="A1994" t="str">
            <v>300541</v>
          </cell>
          <cell r="B1994" t="str">
            <v>先进数通</v>
          </cell>
          <cell r="C1994">
            <v>0.35</v>
          </cell>
          <cell r="D1994">
            <v>14.26</v>
          </cell>
        </row>
        <row r="1995">
          <cell r="A1995" t="str">
            <v>300542</v>
          </cell>
          <cell r="B1995" t="str">
            <v>新晨科技</v>
          </cell>
          <cell r="C1995">
            <v>1.26</v>
          </cell>
          <cell r="D1995">
            <v>20.16</v>
          </cell>
        </row>
        <row r="1996">
          <cell r="A1996" t="str">
            <v>300543</v>
          </cell>
          <cell r="B1996" t="str">
            <v>朗科智能</v>
          </cell>
          <cell r="C1996">
            <v>1.36</v>
          </cell>
          <cell r="D1996">
            <v>10.45</v>
          </cell>
        </row>
        <row r="1997">
          <cell r="A1997" t="str">
            <v>300545</v>
          </cell>
          <cell r="B1997" t="str">
            <v>联得装备</v>
          </cell>
          <cell r="C1997">
            <v>1.78</v>
          </cell>
          <cell r="D1997">
            <v>30.25</v>
          </cell>
        </row>
        <row r="1998">
          <cell r="A1998" t="str">
            <v>300546</v>
          </cell>
          <cell r="B1998" t="str">
            <v>雄帝科技</v>
          </cell>
          <cell r="C1998">
            <v>1.56</v>
          </cell>
          <cell r="D1998">
            <v>24.69</v>
          </cell>
        </row>
        <row r="1999">
          <cell r="A1999" t="str">
            <v>300547</v>
          </cell>
          <cell r="B1999" t="str">
            <v>川环科技</v>
          </cell>
          <cell r="C1999">
            <v>-0.14000000000000001</v>
          </cell>
          <cell r="D1999">
            <v>36.71</v>
          </cell>
        </row>
        <row r="2000">
          <cell r="A2000" t="str">
            <v>300548</v>
          </cell>
          <cell r="B2000" t="str">
            <v>长芯博创</v>
          </cell>
          <cell r="C2000">
            <v>-1.0900000000000001</v>
          </cell>
          <cell r="D2000">
            <v>139.30000000000001</v>
          </cell>
        </row>
        <row r="2001">
          <cell r="A2001" t="str">
            <v>300549</v>
          </cell>
          <cell r="B2001" t="str">
            <v>优德精密</v>
          </cell>
          <cell r="C2001">
            <v>3.03</v>
          </cell>
          <cell r="D2001">
            <v>18.38</v>
          </cell>
        </row>
        <row r="2002">
          <cell r="A2002" t="str">
            <v>300550</v>
          </cell>
          <cell r="B2002" t="str">
            <v>和仁科技</v>
          </cell>
          <cell r="C2002">
            <v>2.91</v>
          </cell>
          <cell r="D2002">
            <v>13.45</v>
          </cell>
        </row>
        <row r="2003">
          <cell r="A2003" t="str">
            <v>300551</v>
          </cell>
          <cell r="B2003" t="str">
            <v>古鳌科技</v>
          </cell>
          <cell r="C2003">
            <v>1.68</v>
          </cell>
          <cell r="D2003">
            <v>16.98</v>
          </cell>
        </row>
        <row r="2004">
          <cell r="A2004" t="str">
            <v>300552</v>
          </cell>
          <cell r="B2004" t="str">
            <v>万集科技</v>
          </cell>
          <cell r="C2004">
            <v>5.96</v>
          </cell>
          <cell r="D2004">
            <v>30.2</v>
          </cell>
        </row>
        <row r="2005">
          <cell r="A2005" t="str">
            <v>300553</v>
          </cell>
          <cell r="B2005" t="str">
            <v>集智股份</v>
          </cell>
          <cell r="C2005">
            <v>-0.82</v>
          </cell>
          <cell r="D2005">
            <v>36.090000000000003</v>
          </cell>
        </row>
        <row r="2006">
          <cell r="A2006" t="str">
            <v>300554</v>
          </cell>
          <cell r="B2006" t="str">
            <v>三超新材</v>
          </cell>
          <cell r="C2006">
            <v>-0.22</v>
          </cell>
          <cell r="D2006">
            <v>23.07</v>
          </cell>
        </row>
        <row r="2007">
          <cell r="A2007" t="str">
            <v>300555</v>
          </cell>
          <cell r="B2007" t="str">
            <v>ST路通</v>
          </cell>
          <cell r="C2007">
            <v>2.3199999999999998</v>
          </cell>
          <cell r="D2007">
            <v>13.65</v>
          </cell>
        </row>
        <row r="2008">
          <cell r="A2008" t="str">
            <v>300556</v>
          </cell>
          <cell r="B2008" t="str">
            <v>丝路视觉</v>
          </cell>
          <cell r="C2008">
            <v>2.71</v>
          </cell>
          <cell r="D2008">
            <v>18.940000000000001</v>
          </cell>
        </row>
        <row r="2009">
          <cell r="A2009" t="str">
            <v>300557</v>
          </cell>
          <cell r="B2009" t="str">
            <v>理工光科</v>
          </cell>
          <cell r="C2009">
            <v>20.010000000000002</v>
          </cell>
          <cell r="D2009">
            <v>39.340000000000003</v>
          </cell>
        </row>
        <row r="2010">
          <cell r="A2010" t="str">
            <v>300558</v>
          </cell>
          <cell r="B2010" t="str">
            <v>贝达药业</v>
          </cell>
          <cell r="C2010">
            <v>1.55</v>
          </cell>
          <cell r="D2010">
            <v>47.3</v>
          </cell>
        </row>
        <row r="2011">
          <cell r="A2011" t="str">
            <v>300559</v>
          </cell>
          <cell r="B2011" t="str">
            <v>佳发教育</v>
          </cell>
          <cell r="C2011">
            <v>1.32</v>
          </cell>
          <cell r="D2011">
            <v>12.27</v>
          </cell>
        </row>
        <row r="2012">
          <cell r="A2012" t="str">
            <v>300560</v>
          </cell>
          <cell r="B2012" t="str">
            <v>中富通</v>
          </cell>
          <cell r="C2012">
            <v>3.82</v>
          </cell>
          <cell r="D2012">
            <v>17.93</v>
          </cell>
        </row>
        <row r="2013">
          <cell r="A2013" t="str">
            <v>300561</v>
          </cell>
          <cell r="B2013" t="str">
            <v>*ST汇科</v>
          </cell>
          <cell r="C2013">
            <v>4.4000000000000004</v>
          </cell>
          <cell r="D2013">
            <v>13.52</v>
          </cell>
        </row>
        <row r="2014">
          <cell r="A2014" t="str">
            <v>300562</v>
          </cell>
          <cell r="B2014" t="str">
            <v>乐心医疗</v>
          </cell>
          <cell r="C2014">
            <v>1.4</v>
          </cell>
          <cell r="D2014">
            <v>13.79</v>
          </cell>
        </row>
        <row r="2015">
          <cell r="A2015" t="str">
            <v>300563</v>
          </cell>
          <cell r="B2015" t="str">
            <v>神宇股份</v>
          </cell>
          <cell r="C2015">
            <v>0.42</v>
          </cell>
          <cell r="D2015">
            <v>35.76</v>
          </cell>
        </row>
        <row r="2016">
          <cell r="A2016" t="str">
            <v>300564</v>
          </cell>
          <cell r="B2016" t="str">
            <v>筑博设计</v>
          </cell>
          <cell r="C2016">
            <v>1.1299999999999999</v>
          </cell>
          <cell r="D2016">
            <v>15.2</v>
          </cell>
        </row>
        <row r="2017">
          <cell r="A2017" t="str">
            <v>300565</v>
          </cell>
          <cell r="B2017" t="str">
            <v>科信技术</v>
          </cell>
          <cell r="C2017">
            <v>-0.72</v>
          </cell>
          <cell r="D2017">
            <v>12.41</v>
          </cell>
        </row>
        <row r="2018">
          <cell r="A2018" t="str">
            <v>300566</v>
          </cell>
          <cell r="B2018" t="str">
            <v>激智科技</v>
          </cell>
          <cell r="C2018">
            <v>1.4</v>
          </cell>
          <cell r="D2018">
            <v>18.170000000000002</v>
          </cell>
        </row>
        <row r="2019">
          <cell r="A2019" t="str">
            <v>300567</v>
          </cell>
          <cell r="B2019" t="str">
            <v>精测电子</v>
          </cell>
          <cell r="C2019">
            <v>0.54</v>
          </cell>
          <cell r="D2019">
            <v>76.91</v>
          </cell>
        </row>
        <row r="2020">
          <cell r="A2020" t="str">
            <v>300568</v>
          </cell>
          <cell r="B2020" t="str">
            <v>星源材质</v>
          </cell>
          <cell r="C2020">
            <v>0.28999999999999998</v>
          </cell>
          <cell r="D2020">
            <v>14.07</v>
          </cell>
        </row>
        <row r="2021">
          <cell r="A2021" t="str">
            <v>300569</v>
          </cell>
          <cell r="B2021" t="str">
            <v>天能重工</v>
          </cell>
          <cell r="C2021">
            <v>1.59</v>
          </cell>
          <cell r="D2021">
            <v>5.74</v>
          </cell>
        </row>
        <row r="2022">
          <cell r="A2022" t="str">
            <v>300570</v>
          </cell>
          <cell r="B2022" t="str">
            <v>太辰光</v>
          </cell>
          <cell r="C2022">
            <v>-2.0699999999999998</v>
          </cell>
          <cell r="D2022">
            <v>115.8</v>
          </cell>
        </row>
        <row r="2023">
          <cell r="A2023" t="str">
            <v>300571</v>
          </cell>
          <cell r="B2023" t="str">
            <v>平治信息</v>
          </cell>
          <cell r="C2023">
            <v>-0.11</v>
          </cell>
          <cell r="D2023">
            <v>27.17</v>
          </cell>
        </row>
        <row r="2024">
          <cell r="A2024" t="str">
            <v>300572</v>
          </cell>
          <cell r="B2024" t="str">
            <v>安车检测</v>
          </cell>
          <cell r="C2024">
            <v>0.82</v>
          </cell>
          <cell r="D2024">
            <v>28.42</v>
          </cell>
        </row>
        <row r="2025">
          <cell r="A2025" t="str">
            <v>300573</v>
          </cell>
          <cell r="B2025" t="str">
            <v>兴齐眼药</v>
          </cell>
          <cell r="C2025">
            <v>0.74</v>
          </cell>
          <cell r="D2025">
            <v>68.17</v>
          </cell>
        </row>
        <row r="2026">
          <cell r="A2026" t="str">
            <v>300575</v>
          </cell>
          <cell r="B2026" t="str">
            <v>中旗股份</v>
          </cell>
          <cell r="C2026">
            <v>1.38</v>
          </cell>
          <cell r="D2026">
            <v>5.89</v>
          </cell>
        </row>
        <row r="2027">
          <cell r="A2027" t="str">
            <v>300576</v>
          </cell>
          <cell r="B2027" t="str">
            <v>容大感光</v>
          </cell>
          <cell r="C2027">
            <v>-2.16</v>
          </cell>
          <cell r="D2027">
            <v>39.04</v>
          </cell>
        </row>
        <row r="2028">
          <cell r="A2028" t="str">
            <v>300577</v>
          </cell>
          <cell r="B2028" t="str">
            <v>开润股份</v>
          </cell>
          <cell r="C2028">
            <v>1.66</v>
          </cell>
          <cell r="D2028">
            <v>22.1</v>
          </cell>
        </row>
        <row r="2029">
          <cell r="A2029" t="str">
            <v>300578</v>
          </cell>
          <cell r="B2029" t="str">
            <v>会畅通讯</v>
          </cell>
          <cell r="C2029">
            <v>3.01</v>
          </cell>
          <cell r="D2029">
            <v>20.56</v>
          </cell>
        </row>
        <row r="2030">
          <cell r="A2030" t="str">
            <v>300579</v>
          </cell>
          <cell r="B2030" t="str">
            <v>数字认证</v>
          </cell>
          <cell r="C2030">
            <v>-1.1399999999999999</v>
          </cell>
          <cell r="D2030">
            <v>28.74</v>
          </cell>
        </row>
        <row r="2031">
          <cell r="A2031" t="str">
            <v>300580</v>
          </cell>
          <cell r="B2031" t="str">
            <v>贝斯特</v>
          </cell>
          <cell r="C2031">
            <v>1.97</v>
          </cell>
          <cell r="D2031">
            <v>23.26</v>
          </cell>
        </row>
        <row r="2032">
          <cell r="A2032" t="str">
            <v>300581</v>
          </cell>
          <cell r="B2032" t="str">
            <v>晨曦航空</v>
          </cell>
          <cell r="C2032">
            <v>1.21</v>
          </cell>
          <cell r="D2032">
            <v>15.83</v>
          </cell>
        </row>
        <row r="2033">
          <cell r="A2033" t="str">
            <v>300582</v>
          </cell>
          <cell r="B2033" t="str">
            <v>英飞特</v>
          </cell>
          <cell r="C2033">
            <v>-0.67</v>
          </cell>
          <cell r="D2033">
            <v>14.78</v>
          </cell>
        </row>
        <row r="2034">
          <cell r="A2034" t="str">
            <v>300583</v>
          </cell>
          <cell r="B2034" t="str">
            <v>赛托生物</v>
          </cell>
          <cell r="C2034">
            <v>0.79</v>
          </cell>
          <cell r="D2034">
            <v>13.97</v>
          </cell>
        </row>
        <row r="2035">
          <cell r="A2035" t="str">
            <v>300584</v>
          </cell>
          <cell r="B2035" t="str">
            <v>海辰药业</v>
          </cell>
          <cell r="C2035">
            <v>1.48</v>
          </cell>
          <cell r="D2035">
            <v>49.4</v>
          </cell>
        </row>
        <row r="2036">
          <cell r="A2036" t="str">
            <v>300585</v>
          </cell>
          <cell r="B2036" t="str">
            <v>奥联电子</v>
          </cell>
          <cell r="C2036">
            <v>8.99</v>
          </cell>
          <cell r="D2036">
            <v>22.68</v>
          </cell>
        </row>
        <row r="2037">
          <cell r="A2037" t="str">
            <v>300586</v>
          </cell>
          <cell r="B2037" t="str">
            <v>美联新材</v>
          </cell>
          <cell r="C2037">
            <v>1.55</v>
          </cell>
          <cell r="D2037">
            <v>10.48</v>
          </cell>
        </row>
        <row r="2038">
          <cell r="A2038" t="str">
            <v>300587</v>
          </cell>
          <cell r="B2038" t="str">
            <v>天铁科技</v>
          </cell>
          <cell r="C2038">
            <v>-1.55</v>
          </cell>
          <cell r="D2038">
            <v>6.97</v>
          </cell>
        </row>
        <row r="2039">
          <cell r="A2039" t="str">
            <v>300588</v>
          </cell>
          <cell r="B2039" t="str">
            <v>熙菱信息</v>
          </cell>
          <cell r="C2039">
            <v>2.64</v>
          </cell>
          <cell r="D2039">
            <v>28.34</v>
          </cell>
        </row>
        <row r="2040">
          <cell r="A2040" t="str">
            <v>300589</v>
          </cell>
          <cell r="B2040" t="str">
            <v>江龙船艇</v>
          </cell>
          <cell r="C2040">
            <v>-0.21</v>
          </cell>
          <cell r="D2040">
            <v>19.36</v>
          </cell>
        </row>
        <row r="2041">
          <cell r="A2041" t="str">
            <v>300590</v>
          </cell>
          <cell r="B2041" t="str">
            <v>移为通信</v>
          </cell>
          <cell r="C2041">
            <v>0.97</v>
          </cell>
          <cell r="D2041">
            <v>12.51</v>
          </cell>
        </row>
        <row r="2042">
          <cell r="A2042" t="str">
            <v>300591</v>
          </cell>
          <cell r="B2042" t="str">
            <v>万里马</v>
          </cell>
          <cell r="C2042">
            <v>4.66</v>
          </cell>
          <cell r="D2042">
            <v>9.66</v>
          </cell>
        </row>
        <row r="2043">
          <cell r="A2043" t="str">
            <v>300592</v>
          </cell>
          <cell r="B2043" t="str">
            <v>华凯易佰</v>
          </cell>
          <cell r="C2043">
            <v>0.92</v>
          </cell>
          <cell r="D2043">
            <v>11</v>
          </cell>
        </row>
        <row r="2044">
          <cell r="A2044" t="str">
            <v>300593</v>
          </cell>
          <cell r="B2044" t="str">
            <v>新雷能</v>
          </cell>
          <cell r="C2044">
            <v>-7.75</v>
          </cell>
          <cell r="D2044">
            <v>25</v>
          </cell>
        </row>
        <row r="2045">
          <cell r="A2045" t="str">
            <v>300594</v>
          </cell>
          <cell r="B2045" t="str">
            <v>朗进科技</v>
          </cell>
          <cell r="C2045">
            <v>4.3099999999999996</v>
          </cell>
          <cell r="D2045">
            <v>17.899999999999999</v>
          </cell>
        </row>
        <row r="2046">
          <cell r="A2046" t="str">
            <v>300595</v>
          </cell>
          <cell r="B2046" t="str">
            <v>欧普康视</v>
          </cell>
          <cell r="C2046">
            <v>1.01</v>
          </cell>
          <cell r="D2046">
            <v>15.03</v>
          </cell>
        </row>
        <row r="2047">
          <cell r="A2047" t="str">
            <v>300596</v>
          </cell>
          <cell r="B2047" t="str">
            <v>利安隆</v>
          </cell>
          <cell r="C2047">
            <v>0.02</v>
          </cell>
          <cell r="D2047">
            <v>43.65</v>
          </cell>
        </row>
        <row r="2048">
          <cell r="A2048" t="str">
            <v>300597</v>
          </cell>
          <cell r="B2048" t="str">
            <v>吉大通信</v>
          </cell>
          <cell r="C2048">
            <v>1</v>
          </cell>
          <cell r="D2048">
            <v>9.09</v>
          </cell>
        </row>
        <row r="2049">
          <cell r="A2049" t="str">
            <v>300598</v>
          </cell>
          <cell r="B2049" t="str">
            <v>诚迈科技</v>
          </cell>
          <cell r="C2049">
            <v>1.98</v>
          </cell>
          <cell r="D2049">
            <v>44.92</v>
          </cell>
        </row>
        <row r="2050">
          <cell r="A2050" t="str">
            <v>300599</v>
          </cell>
          <cell r="B2050" t="str">
            <v>雄塑科技</v>
          </cell>
          <cell r="C2050">
            <v>2.0699999999999998</v>
          </cell>
          <cell r="D2050">
            <v>7.38</v>
          </cell>
        </row>
        <row r="2051">
          <cell r="A2051" t="str">
            <v>300600</v>
          </cell>
          <cell r="B2051" t="str">
            <v>国瑞科技</v>
          </cell>
          <cell r="C2051">
            <v>0.83</v>
          </cell>
          <cell r="D2051">
            <v>14.52</v>
          </cell>
        </row>
        <row r="2052">
          <cell r="A2052" t="str">
            <v>300601</v>
          </cell>
          <cell r="B2052" t="str">
            <v>康泰生物</v>
          </cell>
          <cell r="C2052">
            <v>0.53</v>
          </cell>
          <cell r="D2052">
            <v>15.27</v>
          </cell>
        </row>
        <row r="2053">
          <cell r="A2053" t="str">
            <v>300602</v>
          </cell>
          <cell r="B2053" t="str">
            <v>飞荣达</v>
          </cell>
          <cell r="C2053">
            <v>1.2</v>
          </cell>
          <cell r="D2053">
            <v>29.63</v>
          </cell>
        </row>
        <row r="2054">
          <cell r="A2054" t="str">
            <v>300603</v>
          </cell>
          <cell r="B2054" t="str">
            <v>立昂技术</v>
          </cell>
          <cell r="C2054">
            <v>1.48</v>
          </cell>
          <cell r="D2054">
            <v>9.59</v>
          </cell>
        </row>
        <row r="2055">
          <cell r="A2055" t="str">
            <v>300604</v>
          </cell>
          <cell r="B2055" t="str">
            <v>长川科技</v>
          </cell>
          <cell r="C2055">
            <v>-1.4</v>
          </cell>
          <cell r="D2055">
            <v>87.25</v>
          </cell>
        </row>
        <row r="2056">
          <cell r="A2056" t="str">
            <v>300605</v>
          </cell>
          <cell r="B2056" t="str">
            <v>恒锋信息</v>
          </cell>
          <cell r="C2056">
            <v>-0.6</v>
          </cell>
          <cell r="D2056">
            <v>16.48</v>
          </cell>
        </row>
        <row r="2057">
          <cell r="A2057" t="str">
            <v>300606</v>
          </cell>
          <cell r="B2057" t="str">
            <v>金太阳</v>
          </cell>
          <cell r="C2057">
            <v>1.73</v>
          </cell>
          <cell r="D2057">
            <v>21.19</v>
          </cell>
        </row>
        <row r="2058">
          <cell r="A2058" t="str">
            <v>300607</v>
          </cell>
          <cell r="B2058" t="str">
            <v>拓斯达</v>
          </cell>
          <cell r="C2058">
            <v>1.06</v>
          </cell>
          <cell r="D2058">
            <v>27.75</v>
          </cell>
        </row>
        <row r="2059">
          <cell r="A2059" t="str">
            <v>300608</v>
          </cell>
          <cell r="B2059" t="str">
            <v>思特奇</v>
          </cell>
          <cell r="C2059">
            <v>0.91</v>
          </cell>
          <cell r="D2059">
            <v>11.11</v>
          </cell>
        </row>
        <row r="2060">
          <cell r="A2060" t="str">
            <v>300609</v>
          </cell>
          <cell r="B2060" t="str">
            <v>汇纳科技</v>
          </cell>
          <cell r="C2060">
            <v>2.1800000000000002</v>
          </cell>
          <cell r="D2060">
            <v>37.51</v>
          </cell>
        </row>
        <row r="2061">
          <cell r="A2061" t="str">
            <v>300610</v>
          </cell>
          <cell r="B2061" t="str">
            <v>晨化股份</v>
          </cell>
          <cell r="C2061">
            <v>1.51</v>
          </cell>
          <cell r="D2061">
            <v>11.46</v>
          </cell>
        </row>
        <row r="2062">
          <cell r="A2062" t="str">
            <v>300611</v>
          </cell>
          <cell r="B2062" t="str">
            <v>美力科技</v>
          </cell>
          <cell r="C2062">
            <v>0.7</v>
          </cell>
          <cell r="D2062">
            <v>25.79</v>
          </cell>
        </row>
        <row r="2063">
          <cell r="A2063" t="str">
            <v>300612</v>
          </cell>
          <cell r="B2063" t="str">
            <v>宣亚国际</v>
          </cell>
          <cell r="C2063">
            <v>1.51</v>
          </cell>
          <cell r="D2063">
            <v>16.16</v>
          </cell>
        </row>
        <row r="2064">
          <cell r="A2064" t="str">
            <v>300613</v>
          </cell>
          <cell r="B2064" t="str">
            <v>富瀚微</v>
          </cell>
          <cell r="C2064">
            <v>0.18</v>
          </cell>
          <cell r="D2064">
            <v>44.75</v>
          </cell>
        </row>
        <row r="2065">
          <cell r="A2065" t="str">
            <v>300614</v>
          </cell>
          <cell r="B2065" t="str">
            <v>百川畅银</v>
          </cell>
          <cell r="C2065">
            <v>5.87</v>
          </cell>
          <cell r="D2065">
            <v>12.27</v>
          </cell>
        </row>
        <row r="2066">
          <cell r="A2066" t="str">
            <v>300615</v>
          </cell>
          <cell r="B2066" t="str">
            <v>欣天科技</v>
          </cell>
          <cell r="C2066">
            <v>0.53</v>
          </cell>
          <cell r="D2066">
            <v>13.22</v>
          </cell>
        </row>
        <row r="2067">
          <cell r="A2067" t="str">
            <v>300616</v>
          </cell>
          <cell r="B2067" t="str">
            <v>尚品宅配</v>
          </cell>
          <cell r="C2067">
            <v>5.01</v>
          </cell>
          <cell r="D2067">
            <v>14.47</v>
          </cell>
        </row>
        <row r="2068">
          <cell r="A2068" t="str">
            <v>300617</v>
          </cell>
          <cell r="B2068" t="str">
            <v>安靠智电</v>
          </cell>
          <cell r="C2068">
            <v>0.94</v>
          </cell>
          <cell r="D2068">
            <v>31.28</v>
          </cell>
        </row>
        <row r="2069">
          <cell r="A2069" t="str">
            <v>300618</v>
          </cell>
          <cell r="B2069" t="str">
            <v>寒锐钴业</v>
          </cell>
          <cell r="C2069">
            <v>1.1200000000000001</v>
          </cell>
          <cell r="D2069">
            <v>43.34</v>
          </cell>
        </row>
        <row r="2070">
          <cell r="A2070" t="str">
            <v>300619</v>
          </cell>
          <cell r="B2070" t="str">
            <v>金银河</v>
          </cell>
          <cell r="C2070">
            <v>1.1200000000000001</v>
          </cell>
          <cell r="D2070">
            <v>43.18</v>
          </cell>
        </row>
        <row r="2071">
          <cell r="A2071" t="str">
            <v>300620</v>
          </cell>
          <cell r="B2071" t="str">
            <v>光库科技</v>
          </cell>
          <cell r="C2071">
            <v>-4.99</v>
          </cell>
          <cell r="D2071">
            <v>156</v>
          </cell>
        </row>
        <row r="2072">
          <cell r="A2072" t="str">
            <v>300621</v>
          </cell>
          <cell r="B2072" t="str">
            <v>维业股份</v>
          </cell>
          <cell r="C2072">
            <v>2.0299999999999998</v>
          </cell>
          <cell r="D2072">
            <v>8.5299999999999994</v>
          </cell>
        </row>
        <row r="2073">
          <cell r="A2073" t="str">
            <v>300622</v>
          </cell>
          <cell r="B2073" t="str">
            <v>博士眼镜</v>
          </cell>
          <cell r="C2073">
            <v>0.94</v>
          </cell>
          <cell r="D2073">
            <v>28.97</v>
          </cell>
        </row>
        <row r="2074">
          <cell r="A2074" t="str">
            <v>300623</v>
          </cell>
          <cell r="B2074" t="str">
            <v>捷捷微电</v>
          </cell>
          <cell r="C2074">
            <v>-0.25</v>
          </cell>
          <cell r="D2074">
            <v>27.45</v>
          </cell>
        </row>
        <row r="2075">
          <cell r="A2075" t="str">
            <v>300624</v>
          </cell>
          <cell r="B2075" t="str">
            <v>万兴科技</v>
          </cell>
          <cell r="C2075">
            <v>0.41</v>
          </cell>
          <cell r="D2075">
            <v>66.12</v>
          </cell>
        </row>
        <row r="2076">
          <cell r="A2076" t="str">
            <v>300625</v>
          </cell>
          <cell r="B2076" t="str">
            <v>三雄极光</v>
          </cell>
          <cell r="C2076">
            <v>0.34</v>
          </cell>
          <cell r="D2076">
            <v>11.98</v>
          </cell>
        </row>
        <row r="2077">
          <cell r="A2077" t="str">
            <v>300626</v>
          </cell>
          <cell r="B2077" t="str">
            <v>华瑞股份</v>
          </cell>
          <cell r="C2077">
            <v>5.43</v>
          </cell>
          <cell r="D2077">
            <v>12.62</v>
          </cell>
        </row>
        <row r="2078">
          <cell r="A2078" t="str">
            <v>300627</v>
          </cell>
          <cell r="B2078" t="str">
            <v>华测导航</v>
          </cell>
          <cell r="C2078">
            <v>1.07</v>
          </cell>
          <cell r="D2078">
            <v>33.090000000000003</v>
          </cell>
        </row>
        <row r="2079">
          <cell r="A2079" t="str">
            <v>300628</v>
          </cell>
          <cell r="B2079" t="str">
            <v>亿联网络</v>
          </cell>
          <cell r="C2079">
            <v>1.1599999999999999</v>
          </cell>
          <cell r="D2079">
            <v>36.520000000000003</v>
          </cell>
        </row>
        <row r="2080">
          <cell r="A2080" t="str">
            <v>300629</v>
          </cell>
          <cell r="B2080" t="str">
            <v>新劲刚</v>
          </cell>
          <cell r="C2080">
            <v>1.17</v>
          </cell>
          <cell r="D2080">
            <v>19.04</v>
          </cell>
        </row>
        <row r="2081">
          <cell r="A2081" t="str">
            <v>300631</v>
          </cell>
          <cell r="B2081" t="str">
            <v>久吾高科</v>
          </cell>
          <cell r="C2081">
            <v>2.0699999999999998</v>
          </cell>
          <cell r="D2081">
            <v>28.54</v>
          </cell>
        </row>
        <row r="2082">
          <cell r="A2082" t="str">
            <v>300632</v>
          </cell>
          <cell r="B2082" t="str">
            <v>光莆股份</v>
          </cell>
          <cell r="C2082">
            <v>4.6100000000000003</v>
          </cell>
          <cell r="D2082">
            <v>14.3</v>
          </cell>
        </row>
        <row r="2083">
          <cell r="A2083" t="str">
            <v>300633</v>
          </cell>
          <cell r="B2083" t="str">
            <v>开立医疗</v>
          </cell>
          <cell r="C2083">
            <v>-0.34</v>
          </cell>
          <cell r="D2083">
            <v>26.58</v>
          </cell>
        </row>
        <row r="2084">
          <cell r="A2084" t="str">
            <v>300634</v>
          </cell>
          <cell r="B2084" t="str">
            <v>彩讯股份</v>
          </cell>
          <cell r="C2084">
            <v>3.98</v>
          </cell>
          <cell r="D2084">
            <v>24.32</v>
          </cell>
        </row>
        <row r="2085">
          <cell r="A2085" t="str">
            <v>300635</v>
          </cell>
          <cell r="B2085" t="str">
            <v>中达安</v>
          </cell>
          <cell r="C2085">
            <v>1.25</v>
          </cell>
          <cell r="D2085">
            <v>16.21</v>
          </cell>
        </row>
        <row r="2086">
          <cell r="A2086" t="str">
            <v>300636</v>
          </cell>
          <cell r="B2086" t="str">
            <v>同和药业</v>
          </cell>
          <cell r="C2086">
            <v>0.9</v>
          </cell>
          <cell r="D2086">
            <v>7.81</v>
          </cell>
        </row>
        <row r="2087">
          <cell r="A2087" t="str">
            <v>300637</v>
          </cell>
          <cell r="B2087" t="str">
            <v>扬帆新材</v>
          </cell>
          <cell r="C2087">
            <v>-0.84</v>
          </cell>
          <cell r="D2087">
            <v>11.75</v>
          </cell>
        </row>
        <row r="2088">
          <cell r="A2088" t="str">
            <v>300638</v>
          </cell>
          <cell r="B2088" t="str">
            <v>广和通</v>
          </cell>
          <cell r="C2088">
            <v>-0.22</v>
          </cell>
          <cell r="D2088">
            <v>27.1</v>
          </cell>
        </row>
        <row r="2089">
          <cell r="A2089" t="str">
            <v>300639</v>
          </cell>
          <cell r="B2089" t="str">
            <v>凯普生物</v>
          </cell>
          <cell r="C2089">
            <v>1.26</v>
          </cell>
          <cell r="D2089">
            <v>5.61</v>
          </cell>
        </row>
        <row r="2090">
          <cell r="A2090" t="str">
            <v>300640</v>
          </cell>
          <cell r="B2090" t="str">
            <v>德艺文创</v>
          </cell>
          <cell r="C2090">
            <v>7.34</v>
          </cell>
          <cell r="D2090">
            <v>9.51</v>
          </cell>
        </row>
        <row r="2091">
          <cell r="A2091" t="str">
            <v>300641</v>
          </cell>
          <cell r="B2091" t="str">
            <v>正丹股份</v>
          </cell>
          <cell r="C2091">
            <v>0.68</v>
          </cell>
          <cell r="D2091">
            <v>17.79</v>
          </cell>
        </row>
        <row r="2092">
          <cell r="A2092" t="str">
            <v>300642</v>
          </cell>
          <cell r="B2092" t="str">
            <v>透景生命</v>
          </cell>
          <cell r="C2092">
            <v>1.18</v>
          </cell>
          <cell r="D2092">
            <v>18.82</v>
          </cell>
        </row>
        <row r="2093">
          <cell r="A2093" t="str">
            <v>300643</v>
          </cell>
          <cell r="B2093" t="str">
            <v>万通智控</v>
          </cell>
          <cell r="C2093">
            <v>2.11</v>
          </cell>
          <cell r="D2093">
            <v>18.850000000000001</v>
          </cell>
        </row>
        <row r="2094">
          <cell r="A2094" t="str">
            <v>300644</v>
          </cell>
          <cell r="B2094" t="str">
            <v>南京聚隆</v>
          </cell>
          <cell r="C2094">
            <v>1.21</v>
          </cell>
          <cell r="D2094">
            <v>32.590000000000003</v>
          </cell>
        </row>
        <row r="2095">
          <cell r="A2095" t="str">
            <v>300645</v>
          </cell>
          <cell r="B2095" t="str">
            <v>正元智慧</v>
          </cell>
          <cell r="C2095">
            <v>2.74</v>
          </cell>
          <cell r="D2095">
            <v>17.98</v>
          </cell>
        </row>
        <row r="2096">
          <cell r="A2096" t="str">
            <v>300647</v>
          </cell>
          <cell r="B2096" t="str">
            <v>超频三</v>
          </cell>
          <cell r="C2096">
            <v>0.46</v>
          </cell>
          <cell r="D2096">
            <v>6.59</v>
          </cell>
        </row>
        <row r="2097">
          <cell r="A2097" t="str">
            <v>300648</v>
          </cell>
          <cell r="B2097" t="str">
            <v>星云股份</v>
          </cell>
          <cell r="C2097">
            <v>-5.0999999999999996</v>
          </cell>
          <cell r="D2097">
            <v>50.6</v>
          </cell>
        </row>
        <row r="2098">
          <cell r="A2098" t="str">
            <v>300649</v>
          </cell>
          <cell r="B2098" t="str">
            <v>杭州园林</v>
          </cell>
          <cell r="C2098">
            <v>2.78</v>
          </cell>
          <cell r="D2098">
            <v>14.42</v>
          </cell>
        </row>
        <row r="2099">
          <cell r="A2099" t="str">
            <v>300650</v>
          </cell>
          <cell r="B2099" t="str">
            <v>太龙股份</v>
          </cell>
          <cell r="C2099">
            <v>-1.44</v>
          </cell>
          <cell r="D2099">
            <v>16.47</v>
          </cell>
        </row>
        <row r="2100">
          <cell r="A2100" t="str">
            <v>300651</v>
          </cell>
          <cell r="B2100" t="str">
            <v>金陵体育</v>
          </cell>
          <cell r="C2100">
            <v>6.59</v>
          </cell>
          <cell r="D2100">
            <v>21.51</v>
          </cell>
        </row>
        <row r="2101">
          <cell r="A2101" t="str">
            <v>300652</v>
          </cell>
          <cell r="B2101" t="str">
            <v>雷迪克</v>
          </cell>
          <cell r="C2101">
            <v>1.29</v>
          </cell>
          <cell r="D2101">
            <v>50.39</v>
          </cell>
        </row>
        <row r="2102">
          <cell r="A2102" t="str">
            <v>300653</v>
          </cell>
          <cell r="B2102" t="str">
            <v>正海生物</v>
          </cell>
          <cell r="C2102">
            <v>0.88</v>
          </cell>
          <cell r="D2102">
            <v>20.73</v>
          </cell>
        </row>
        <row r="2103">
          <cell r="A2103" t="str">
            <v>300654</v>
          </cell>
          <cell r="B2103" t="str">
            <v>世纪天鸿</v>
          </cell>
          <cell r="C2103">
            <v>2.81</v>
          </cell>
          <cell r="D2103">
            <v>9.52</v>
          </cell>
        </row>
        <row r="2104">
          <cell r="A2104" t="str">
            <v>300655</v>
          </cell>
          <cell r="B2104" t="str">
            <v>晶瑞电材</v>
          </cell>
          <cell r="C2104">
            <v>-1.24</v>
          </cell>
          <cell r="D2104">
            <v>16.690000000000001</v>
          </cell>
        </row>
        <row r="2105">
          <cell r="A2105" t="str">
            <v>300656</v>
          </cell>
          <cell r="B2105" t="str">
            <v>民德电子</v>
          </cell>
          <cell r="C2105">
            <v>6.48</v>
          </cell>
          <cell r="D2105">
            <v>21.68</v>
          </cell>
        </row>
        <row r="2106">
          <cell r="A2106" t="str">
            <v>300657</v>
          </cell>
          <cell r="B2106" t="str">
            <v>弘信电子</v>
          </cell>
          <cell r="C2106">
            <v>7.0000000000000007E-2</v>
          </cell>
          <cell r="D2106">
            <v>27.21</v>
          </cell>
        </row>
        <row r="2107">
          <cell r="A2107" t="str">
            <v>300658</v>
          </cell>
          <cell r="B2107" t="str">
            <v>延江股份</v>
          </cell>
          <cell r="C2107">
            <v>1.65</v>
          </cell>
          <cell r="D2107">
            <v>11.7</v>
          </cell>
        </row>
        <row r="2108">
          <cell r="A2108" t="str">
            <v>300659</v>
          </cell>
          <cell r="B2108" t="str">
            <v>中孚信息</v>
          </cell>
          <cell r="C2108">
            <v>0.96</v>
          </cell>
          <cell r="D2108">
            <v>15.77</v>
          </cell>
        </row>
        <row r="2109">
          <cell r="A2109" t="str">
            <v>300660</v>
          </cell>
          <cell r="B2109" t="str">
            <v>江苏雷利</v>
          </cell>
          <cell r="C2109">
            <v>2.68</v>
          </cell>
          <cell r="D2109">
            <v>47.47</v>
          </cell>
        </row>
        <row r="2110">
          <cell r="A2110" t="str">
            <v>300661</v>
          </cell>
          <cell r="B2110" t="str">
            <v>圣邦股份</v>
          </cell>
          <cell r="C2110">
            <v>-0.99</v>
          </cell>
          <cell r="D2110">
            <v>65.81</v>
          </cell>
        </row>
        <row r="2111">
          <cell r="A2111" t="str">
            <v>300662</v>
          </cell>
          <cell r="B2111" t="str">
            <v>科锐国际</v>
          </cell>
          <cell r="C2111">
            <v>1.2</v>
          </cell>
          <cell r="D2111">
            <v>25.38</v>
          </cell>
        </row>
        <row r="2112">
          <cell r="A2112" t="str">
            <v>300663</v>
          </cell>
          <cell r="B2112" t="str">
            <v>科蓝软件</v>
          </cell>
          <cell r="C2112">
            <v>-0.54</v>
          </cell>
          <cell r="D2112">
            <v>16.690000000000001</v>
          </cell>
        </row>
        <row r="2113">
          <cell r="A2113" t="str">
            <v>300664</v>
          </cell>
          <cell r="B2113" t="str">
            <v>鹏鹞环保</v>
          </cell>
          <cell r="C2113">
            <v>1.3</v>
          </cell>
          <cell r="D2113">
            <v>5.45</v>
          </cell>
        </row>
        <row r="2114">
          <cell r="A2114" t="str">
            <v>300665</v>
          </cell>
          <cell r="B2114" t="str">
            <v>飞鹿股份</v>
          </cell>
          <cell r="C2114">
            <v>0.95</v>
          </cell>
          <cell r="D2114">
            <v>9.58</v>
          </cell>
        </row>
        <row r="2115">
          <cell r="A2115" t="str">
            <v>300666</v>
          </cell>
          <cell r="B2115" t="str">
            <v>江丰电子</v>
          </cell>
          <cell r="C2115">
            <v>-1.72</v>
          </cell>
          <cell r="D2115">
            <v>89.83</v>
          </cell>
        </row>
        <row r="2116">
          <cell r="A2116" t="str">
            <v>300667</v>
          </cell>
          <cell r="B2116" t="str">
            <v>必创科技</v>
          </cell>
          <cell r="C2116">
            <v>2.98</v>
          </cell>
          <cell r="D2116">
            <v>17.649999999999999</v>
          </cell>
        </row>
        <row r="2117">
          <cell r="A2117" t="str">
            <v>300668</v>
          </cell>
          <cell r="B2117" t="str">
            <v>杰恩设计</v>
          </cell>
          <cell r="C2117">
            <v>2.89</v>
          </cell>
          <cell r="D2117">
            <v>19.940000000000001</v>
          </cell>
        </row>
        <row r="2118">
          <cell r="A2118" t="str">
            <v>300669</v>
          </cell>
          <cell r="B2118" t="str">
            <v>沪宁股份</v>
          </cell>
          <cell r="C2118">
            <v>1.1399999999999999</v>
          </cell>
          <cell r="D2118">
            <v>25.62</v>
          </cell>
        </row>
        <row r="2119">
          <cell r="A2119" t="str">
            <v>300670</v>
          </cell>
          <cell r="B2119" t="str">
            <v>大烨智能</v>
          </cell>
          <cell r="C2119">
            <v>1.28</v>
          </cell>
          <cell r="D2119">
            <v>7.9</v>
          </cell>
        </row>
        <row r="2120">
          <cell r="A2120" t="str">
            <v>300671</v>
          </cell>
          <cell r="B2120" t="str">
            <v>富满微</v>
          </cell>
          <cell r="C2120">
            <v>-0.43</v>
          </cell>
          <cell r="D2120">
            <v>32.090000000000003</v>
          </cell>
        </row>
        <row r="2121">
          <cell r="A2121" t="str">
            <v>300672</v>
          </cell>
          <cell r="B2121" t="str">
            <v>国科微</v>
          </cell>
          <cell r="C2121">
            <v>-1.91</v>
          </cell>
          <cell r="D2121">
            <v>95.25</v>
          </cell>
        </row>
        <row r="2122">
          <cell r="A2122" t="str">
            <v>300673</v>
          </cell>
          <cell r="B2122" t="str">
            <v>佩蒂股份</v>
          </cell>
          <cell r="C2122">
            <v>4.92</v>
          </cell>
          <cell r="D2122">
            <v>18.77</v>
          </cell>
        </row>
        <row r="2123">
          <cell r="A2123" t="str">
            <v>300674</v>
          </cell>
          <cell r="B2123" t="str">
            <v>宇信科技</v>
          </cell>
          <cell r="C2123">
            <v>0.32</v>
          </cell>
          <cell r="D2123">
            <v>21.72</v>
          </cell>
        </row>
        <row r="2124">
          <cell r="A2124" t="str">
            <v>300675</v>
          </cell>
          <cell r="B2124" t="str">
            <v>建科院</v>
          </cell>
          <cell r="C2124">
            <v>2.1</v>
          </cell>
          <cell r="D2124">
            <v>15.53</v>
          </cell>
        </row>
        <row r="2125">
          <cell r="A2125" t="str">
            <v>300676</v>
          </cell>
          <cell r="B2125" t="str">
            <v>华大基因</v>
          </cell>
          <cell r="C2125">
            <v>-0.3</v>
          </cell>
          <cell r="D2125">
            <v>45.9</v>
          </cell>
        </row>
        <row r="2126">
          <cell r="A2126" t="str">
            <v>300677</v>
          </cell>
          <cell r="B2126" t="str">
            <v>英科医疗</v>
          </cell>
          <cell r="C2126">
            <v>-0.86</v>
          </cell>
          <cell r="D2126">
            <v>43.66</v>
          </cell>
        </row>
        <row r="2127">
          <cell r="A2127" t="str">
            <v>300678</v>
          </cell>
          <cell r="B2127" t="str">
            <v>中科信息</v>
          </cell>
          <cell r="C2127">
            <v>7.0000000000000007E-2</v>
          </cell>
          <cell r="D2127">
            <v>29.85</v>
          </cell>
        </row>
        <row r="2128">
          <cell r="A2128" t="str">
            <v>300679</v>
          </cell>
          <cell r="B2128" t="str">
            <v>电连技术</v>
          </cell>
          <cell r="C2128">
            <v>3.56</v>
          </cell>
          <cell r="D2128">
            <v>49.5</v>
          </cell>
        </row>
        <row r="2129">
          <cell r="A2129" t="str">
            <v>300680</v>
          </cell>
          <cell r="B2129" t="str">
            <v>隆盛科技</v>
          </cell>
          <cell r="C2129">
            <v>1.83</v>
          </cell>
          <cell r="D2129">
            <v>47.2</v>
          </cell>
        </row>
        <row r="2130">
          <cell r="A2130" t="str">
            <v>300681</v>
          </cell>
          <cell r="B2130" t="str">
            <v>英搏尔</v>
          </cell>
          <cell r="C2130">
            <v>1.22</v>
          </cell>
          <cell r="D2130">
            <v>24.04</v>
          </cell>
        </row>
        <row r="2131">
          <cell r="A2131" t="str">
            <v>300682</v>
          </cell>
          <cell r="B2131" t="str">
            <v>朗新集团</v>
          </cell>
          <cell r="C2131">
            <v>1.1299999999999999</v>
          </cell>
          <cell r="D2131">
            <v>15.23</v>
          </cell>
        </row>
        <row r="2132">
          <cell r="A2132" t="str">
            <v>300683</v>
          </cell>
          <cell r="B2132" t="str">
            <v>海特生物</v>
          </cell>
          <cell r="C2132">
            <v>2.09</v>
          </cell>
          <cell r="D2132">
            <v>28.34</v>
          </cell>
        </row>
        <row r="2133">
          <cell r="A2133" t="str">
            <v>300684</v>
          </cell>
          <cell r="B2133" t="str">
            <v>中石科技</v>
          </cell>
          <cell r="C2133">
            <v>-0.13</v>
          </cell>
          <cell r="D2133">
            <v>46.29</v>
          </cell>
        </row>
        <row r="2134">
          <cell r="A2134" t="str">
            <v>300685</v>
          </cell>
          <cell r="B2134" t="str">
            <v>艾德生物</v>
          </cell>
          <cell r="C2134">
            <v>1.03</v>
          </cell>
          <cell r="D2134">
            <v>20.57</v>
          </cell>
        </row>
        <row r="2135">
          <cell r="A2135" t="str">
            <v>300686</v>
          </cell>
          <cell r="B2135" t="str">
            <v>智动力</v>
          </cell>
          <cell r="C2135">
            <v>1.84</v>
          </cell>
          <cell r="D2135">
            <v>14.93</v>
          </cell>
        </row>
        <row r="2136">
          <cell r="A2136" t="str">
            <v>300687</v>
          </cell>
          <cell r="B2136" t="str">
            <v>赛意信息</v>
          </cell>
          <cell r="C2136">
            <v>0.09</v>
          </cell>
          <cell r="D2136">
            <v>22.05</v>
          </cell>
        </row>
        <row r="2137">
          <cell r="A2137" t="str">
            <v>300688</v>
          </cell>
          <cell r="B2137" t="str">
            <v>创业黑马</v>
          </cell>
          <cell r="C2137">
            <v>1.97</v>
          </cell>
          <cell r="D2137">
            <v>28.98</v>
          </cell>
        </row>
        <row r="2138">
          <cell r="A2138" t="str">
            <v>300689</v>
          </cell>
          <cell r="B2138" t="str">
            <v>澄天伟业</v>
          </cell>
          <cell r="C2138">
            <v>3.99</v>
          </cell>
          <cell r="D2138">
            <v>44.84</v>
          </cell>
        </row>
        <row r="2139">
          <cell r="A2139" t="str">
            <v>300690</v>
          </cell>
          <cell r="B2139" t="str">
            <v>双一科技</v>
          </cell>
          <cell r="C2139">
            <v>2.13</v>
          </cell>
          <cell r="D2139">
            <v>31.23</v>
          </cell>
        </row>
        <row r="2140">
          <cell r="A2140" t="str">
            <v>300691</v>
          </cell>
          <cell r="B2140" t="str">
            <v>联合光电</v>
          </cell>
          <cell r="C2140">
            <v>0.77</v>
          </cell>
          <cell r="D2140">
            <v>16.989999999999998</v>
          </cell>
        </row>
        <row r="2141">
          <cell r="A2141" t="str">
            <v>300692</v>
          </cell>
          <cell r="B2141" t="str">
            <v>中环环保</v>
          </cell>
          <cell r="C2141">
            <v>1.55</v>
          </cell>
          <cell r="D2141">
            <v>8.5</v>
          </cell>
        </row>
        <row r="2142">
          <cell r="A2142" t="str">
            <v>300693</v>
          </cell>
          <cell r="B2142" t="str">
            <v>盛弘股份</v>
          </cell>
          <cell r="C2142">
            <v>0.21</v>
          </cell>
          <cell r="D2142">
            <v>37.89</v>
          </cell>
        </row>
        <row r="2143">
          <cell r="A2143" t="str">
            <v>300694</v>
          </cell>
          <cell r="B2143" t="str">
            <v>蠡湖股份</v>
          </cell>
          <cell r="C2143">
            <v>1.27</v>
          </cell>
          <cell r="D2143">
            <v>12</v>
          </cell>
        </row>
        <row r="2144">
          <cell r="A2144" t="str">
            <v>300695</v>
          </cell>
          <cell r="B2144" t="str">
            <v>兆丰股份</v>
          </cell>
          <cell r="C2144">
            <v>0.51</v>
          </cell>
          <cell r="D2144">
            <v>86.44</v>
          </cell>
        </row>
        <row r="2145">
          <cell r="A2145" t="str">
            <v>300696</v>
          </cell>
          <cell r="B2145" t="str">
            <v>爱乐达</v>
          </cell>
          <cell r="C2145">
            <v>0.75</v>
          </cell>
          <cell r="D2145">
            <v>26.75</v>
          </cell>
        </row>
        <row r="2146">
          <cell r="A2146" t="str">
            <v>300697</v>
          </cell>
          <cell r="B2146" t="str">
            <v>电工合金</v>
          </cell>
          <cell r="C2146">
            <v>1.88</v>
          </cell>
          <cell r="D2146">
            <v>16.260000000000002</v>
          </cell>
        </row>
        <row r="2147">
          <cell r="A2147" t="str">
            <v>300698</v>
          </cell>
          <cell r="B2147" t="str">
            <v>万马科技</v>
          </cell>
          <cell r="C2147">
            <v>7.56</v>
          </cell>
          <cell r="D2147">
            <v>42.66</v>
          </cell>
        </row>
        <row r="2148">
          <cell r="A2148" t="str">
            <v>300699</v>
          </cell>
          <cell r="B2148" t="str">
            <v>光威复材</v>
          </cell>
          <cell r="C2148">
            <v>0.63</v>
          </cell>
          <cell r="D2148">
            <v>30.53</v>
          </cell>
        </row>
        <row r="2149">
          <cell r="A2149" t="str">
            <v>300700</v>
          </cell>
          <cell r="B2149" t="str">
            <v>岱勒新材</v>
          </cell>
          <cell r="C2149">
            <v>1.94</v>
          </cell>
          <cell r="D2149">
            <v>12.64</v>
          </cell>
        </row>
        <row r="2150">
          <cell r="A2150" t="str">
            <v>300701</v>
          </cell>
          <cell r="B2150" t="str">
            <v>森霸传感</v>
          </cell>
          <cell r="C2150">
            <v>3.45</v>
          </cell>
          <cell r="D2150">
            <v>13.81</v>
          </cell>
        </row>
        <row r="2151">
          <cell r="A2151" t="str">
            <v>300702</v>
          </cell>
          <cell r="B2151" t="str">
            <v>天宇股份</v>
          </cell>
          <cell r="C2151">
            <v>-0.45</v>
          </cell>
          <cell r="D2151">
            <v>24.1</v>
          </cell>
        </row>
        <row r="2152">
          <cell r="A2152" t="str">
            <v>300703</v>
          </cell>
          <cell r="B2152" t="str">
            <v>创源股份</v>
          </cell>
          <cell r="C2152">
            <v>19.98</v>
          </cell>
          <cell r="D2152">
            <v>28.22</v>
          </cell>
        </row>
        <row r="2153">
          <cell r="A2153" t="str">
            <v>300705</v>
          </cell>
          <cell r="B2153" t="str">
            <v>九典制药</v>
          </cell>
          <cell r="C2153">
            <v>1.17</v>
          </cell>
          <cell r="D2153">
            <v>15.5</v>
          </cell>
        </row>
        <row r="2154">
          <cell r="A2154" t="str">
            <v>300706</v>
          </cell>
          <cell r="B2154" t="str">
            <v>阿石创</v>
          </cell>
          <cell r="C2154">
            <v>-4.25</v>
          </cell>
          <cell r="D2154">
            <v>34.96</v>
          </cell>
        </row>
        <row r="2155">
          <cell r="A2155" t="str">
            <v>300707</v>
          </cell>
          <cell r="B2155" t="str">
            <v>威唐工业</v>
          </cell>
          <cell r="C2155">
            <v>3.85</v>
          </cell>
          <cell r="D2155">
            <v>16.440000000000001</v>
          </cell>
        </row>
        <row r="2156">
          <cell r="A2156" t="str">
            <v>300708</v>
          </cell>
          <cell r="B2156" t="str">
            <v>聚灿光电</v>
          </cell>
          <cell r="C2156">
            <v>2.2000000000000002</v>
          </cell>
          <cell r="D2156">
            <v>8.82</v>
          </cell>
        </row>
        <row r="2157">
          <cell r="A2157" t="str">
            <v>300709</v>
          </cell>
          <cell r="B2157" t="str">
            <v>精研科技</v>
          </cell>
          <cell r="C2157">
            <v>0.73</v>
          </cell>
          <cell r="D2157">
            <v>42.82</v>
          </cell>
        </row>
        <row r="2158">
          <cell r="A2158" t="str">
            <v>300710</v>
          </cell>
          <cell r="B2158" t="str">
            <v>万隆光电</v>
          </cell>
          <cell r="C2158">
            <v>11.82</v>
          </cell>
          <cell r="D2158">
            <v>34.53</v>
          </cell>
        </row>
        <row r="2159">
          <cell r="A2159" t="str">
            <v>300711</v>
          </cell>
          <cell r="B2159" t="str">
            <v>广哈通信</v>
          </cell>
          <cell r="C2159">
            <v>0.73</v>
          </cell>
          <cell r="D2159">
            <v>22.11</v>
          </cell>
        </row>
        <row r="2160">
          <cell r="A2160" t="str">
            <v>300712</v>
          </cell>
          <cell r="B2160" t="str">
            <v>永福股份</v>
          </cell>
          <cell r="C2160">
            <v>2.63</v>
          </cell>
          <cell r="D2160">
            <v>28.53</v>
          </cell>
        </row>
        <row r="2161">
          <cell r="A2161" t="str">
            <v>300713</v>
          </cell>
          <cell r="B2161" t="str">
            <v>英可瑞</v>
          </cell>
          <cell r="C2161">
            <v>2.19</v>
          </cell>
          <cell r="D2161">
            <v>17.25</v>
          </cell>
        </row>
        <row r="2162">
          <cell r="A2162" t="str">
            <v>300715</v>
          </cell>
          <cell r="B2162" t="str">
            <v>凯伦股份</v>
          </cell>
          <cell r="C2162">
            <v>2.11</v>
          </cell>
          <cell r="D2162">
            <v>10.67</v>
          </cell>
        </row>
        <row r="2163">
          <cell r="A2163" t="str">
            <v>300716</v>
          </cell>
          <cell r="B2163" t="str">
            <v>ST泉为</v>
          </cell>
          <cell r="C2163">
            <v>-0.2</v>
          </cell>
          <cell r="D2163">
            <v>10.09</v>
          </cell>
        </row>
        <row r="2164">
          <cell r="A2164" t="str">
            <v>300717</v>
          </cell>
          <cell r="B2164" t="str">
            <v>华信新材</v>
          </cell>
          <cell r="C2164">
            <v>2.58</v>
          </cell>
          <cell r="D2164">
            <v>19.059999999999999</v>
          </cell>
        </row>
        <row r="2165">
          <cell r="A2165" t="str">
            <v>300718</v>
          </cell>
          <cell r="B2165" t="str">
            <v>长盛轴承</v>
          </cell>
          <cell r="C2165">
            <v>0.81</v>
          </cell>
          <cell r="D2165">
            <v>78.349999999999994</v>
          </cell>
        </row>
        <row r="2166">
          <cell r="A2166" t="str">
            <v>300719</v>
          </cell>
          <cell r="B2166" t="str">
            <v>安达维尔</v>
          </cell>
          <cell r="C2166">
            <v>1.65</v>
          </cell>
          <cell r="D2166">
            <v>17.2</v>
          </cell>
        </row>
        <row r="2167">
          <cell r="A2167" t="str">
            <v>300720</v>
          </cell>
          <cell r="B2167" t="str">
            <v>海川智能</v>
          </cell>
          <cell r="C2167">
            <v>3.81</v>
          </cell>
          <cell r="D2167">
            <v>29.98</v>
          </cell>
        </row>
        <row r="2168">
          <cell r="A2168" t="str">
            <v>300721</v>
          </cell>
          <cell r="B2168" t="str">
            <v>怡达股份</v>
          </cell>
          <cell r="C2168">
            <v>1.26</v>
          </cell>
          <cell r="D2168">
            <v>12.87</v>
          </cell>
        </row>
        <row r="2169">
          <cell r="A2169" t="str">
            <v>300722</v>
          </cell>
          <cell r="B2169" t="str">
            <v>新余国科</v>
          </cell>
          <cell r="C2169">
            <v>1.33</v>
          </cell>
          <cell r="D2169">
            <v>32.67</v>
          </cell>
        </row>
        <row r="2170">
          <cell r="A2170" t="str">
            <v>300723</v>
          </cell>
          <cell r="B2170" t="str">
            <v>一品红</v>
          </cell>
          <cell r="C2170">
            <v>2.5299999999999998</v>
          </cell>
          <cell r="D2170">
            <v>35.6</v>
          </cell>
        </row>
        <row r="2171">
          <cell r="A2171" t="str">
            <v>300724</v>
          </cell>
          <cell r="B2171" t="str">
            <v>捷佳伟创</v>
          </cell>
          <cell r="C2171">
            <v>-0.31</v>
          </cell>
          <cell r="D2171">
            <v>86.7</v>
          </cell>
        </row>
        <row r="2172">
          <cell r="A2172" t="str">
            <v>300725</v>
          </cell>
          <cell r="B2172" t="str">
            <v>药石科技</v>
          </cell>
          <cell r="C2172">
            <v>1.34</v>
          </cell>
          <cell r="D2172">
            <v>38.56</v>
          </cell>
        </row>
        <row r="2173">
          <cell r="A2173" t="str">
            <v>300726</v>
          </cell>
          <cell r="B2173" t="str">
            <v>宏达电子</v>
          </cell>
          <cell r="C2173">
            <v>4.08</v>
          </cell>
          <cell r="D2173">
            <v>42.05</v>
          </cell>
        </row>
        <row r="2174">
          <cell r="A2174" t="str">
            <v>300727</v>
          </cell>
          <cell r="B2174" t="str">
            <v>润禾材料</v>
          </cell>
          <cell r="C2174">
            <v>3.87</v>
          </cell>
          <cell r="D2174">
            <v>34.9</v>
          </cell>
        </row>
        <row r="2175">
          <cell r="A2175" t="str">
            <v>300729</v>
          </cell>
          <cell r="B2175" t="str">
            <v>乐歌股份</v>
          </cell>
          <cell r="C2175">
            <v>2.0499999999999998</v>
          </cell>
          <cell r="D2175">
            <v>13.92</v>
          </cell>
        </row>
        <row r="2176">
          <cell r="A2176" t="str">
            <v>300730</v>
          </cell>
          <cell r="B2176" t="str">
            <v>科创信息</v>
          </cell>
          <cell r="C2176">
            <v>0.39</v>
          </cell>
          <cell r="D2176">
            <v>12.81</v>
          </cell>
        </row>
        <row r="2177">
          <cell r="A2177" t="str">
            <v>300731</v>
          </cell>
          <cell r="B2177" t="str">
            <v>科创新源</v>
          </cell>
          <cell r="C2177">
            <v>0.84</v>
          </cell>
          <cell r="D2177">
            <v>50.65</v>
          </cell>
        </row>
        <row r="2178">
          <cell r="A2178" t="str">
            <v>300732</v>
          </cell>
          <cell r="B2178" t="str">
            <v>设研院</v>
          </cell>
          <cell r="C2178">
            <v>1.75</v>
          </cell>
          <cell r="D2178">
            <v>7.54</v>
          </cell>
        </row>
        <row r="2179">
          <cell r="A2179" t="str">
            <v>300733</v>
          </cell>
          <cell r="B2179" t="str">
            <v>西菱动力</v>
          </cell>
          <cell r="C2179">
            <v>1.19</v>
          </cell>
          <cell r="D2179">
            <v>17.79</v>
          </cell>
        </row>
        <row r="2180">
          <cell r="A2180" t="str">
            <v>300735</v>
          </cell>
          <cell r="B2180" t="str">
            <v>光弘科技</v>
          </cell>
          <cell r="C2180">
            <v>0.83</v>
          </cell>
          <cell r="D2180">
            <v>24.25</v>
          </cell>
        </row>
        <row r="2181">
          <cell r="A2181" t="str">
            <v>300736</v>
          </cell>
          <cell r="B2181" t="str">
            <v>百邦科技</v>
          </cell>
          <cell r="C2181">
            <v>1.48</v>
          </cell>
          <cell r="D2181">
            <v>19.88</v>
          </cell>
        </row>
        <row r="2182">
          <cell r="A2182" t="str">
            <v>300737</v>
          </cell>
          <cell r="B2182" t="str">
            <v>科顺股份</v>
          </cell>
          <cell r="C2182">
            <v>1.69</v>
          </cell>
          <cell r="D2182">
            <v>5.43</v>
          </cell>
        </row>
        <row r="2183">
          <cell r="A2183" t="str">
            <v>300738</v>
          </cell>
          <cell r="B2183" t="str">
            <v>奥飞数据</v>
          </cell>
          <cell r="C2183">
            <v>0.39</v>
          </cell>
          <cell r="D2183">
            <v>18.079999999999998</v>
          </cell>
        </row>
        <row r="2184">
          <cell r="A2184" t="str">
            <v>300739</v>
          </cell>
          <cell r="B2184" t="str">
            <v>明阳电路</v>
          </cell>
          <cell r="C2184">
            <v>-2.8</v>
          </cell>
          <cell r="D2184">
            <v>16.66</v>
          </cell>
        </row>
        <row r="2185">
          <cell r="A2185" t="str">
            <v>300740</v>
          </cell>
          <cell r="B2185" t="str">
            <v>水羊股份</v>
          </cell>
          <cell r="C2185">
            <v>1.05</v>
          </cell>
          <cell r="D2185">
            <v>22.08</v>
          </cell>
        </row>
        <row r="2186">
          <cell r="A2186" t="str">
            <v>300741</v>
          </cell>
          <cell r="B2186" t="str">
            <v>华宝股份</v>
          </cell>
          <cell r="C2186">
            <v>-1.1000000000000001</v>
          </cell>
          <cell r="D2186">
            <v>18.920000000000002</v>
          </cell>
        </row>
        <row r="2187">
          <cell r="A2187" t="str">
            <v>300743</v>
          </cell>
          <cell r="B2187" t="str">
            <v>天地数码</v>
          </cell>
          <cell r="C2187">
            <v>1.32</v>
          </cell>
          <cell r="D2187">
            <v>20.69</v>
          </cell>
        </row>
        <row r="2188">
          <cell r="A2188" t="str">
            <v>300745</v>
          </cell>
          <cell r="B2188" t="str">
            <v>欣锐科技</v>
          </cell>
          <cell r="C2188">
            <v>2.08</v>
          </cell>
          <cell r="D2188">
            <v>25.03</v>
          </cell>
        </row>
        <row r="2189">
          <cell r="A2189" t="str">
            <v>300746</v>
          </cell>
          <cell r="B2189" t="str">
            <v>汉嘉设计</v>
          </cell>
          <cell r="C2189">
            <v>2.4900000000000002</v>
          </cell>
          <cell r="D2189">
            <v>12.35</v>
          </cell>
        </row>
        <row r="2190">
          <cell r="A2190" t="str">
            <v>300747</v>
          </cell>
          <cell r="B2190" t="str">
            <v>锐科激光</v>
          </cell>
          <cell r="C2190">
            <v>-0.15</v>
          </cell>
          <cell r="D2190">
            <v>25.77</v>
          </cell>
        </row>
        <row r="2191">
          <cell r="A2191" t="str">
            <v>300748</v>
          </cell>
          <cell r="B2191" t="str">
            <v>金力永磁</v>
          </cell>
          <cell r="C2191">
            <v>3.19</v>
          </cell>
          <cell r="D2191">
            <v>33.33</v>
          </cell>
        </row>
        <row r="2192">
          <cell r="A2192" t="str">
            <v>300749</v>
          </cell>
          <cell r="B2192" t="str">
            <v>顶固集创</v>
          </cell>
          <cell r="C2192">
            <v>5.61</v>
          </cell>
          <cell r="D2192">
            <v>11.29</v>
          </cell>
        </row>
        <row r="2193">
          <cell r="A2193" t="str">
            <v>300750</v>
          </cell>
          <cell r="B2193" t="str">
            <v>宁德时代</v>
          </cell>
          <cell r="C2193">
            <v>0.54</v>
          </cell>
          <cell r="D2193">
            <v>374</v>
          </cell>
        </row>
        <row r="2194">
          <cell r="A2194" t="str">
            <v>300751</v>
          </cell>
          <cell r="B2194" t="str">
            <v>迈为股份</v>
          </cell>
          <cell r="C2194">
            <v>-1.58</v>
          </cell>
          <cell r="D2194">
            <v>153.88</v>
          </cell>
        </row>
        <row r="2195">
          <cell r="A2195" t="str">
            <v>300752</v>
          </cell>
          <cell r="B2195" t="str">
            <v>隆利科技</v>
          </cell>
          <cell r="C2195">
            <v>1.1399999999999999</v>
          </cell>
          <cell r="D2195">
            <v>17.79</v>
          </cell>
        </row>
        <row r="2196">
          <cell r="A2196" t="str">
            <v>300753</v>
          </cell>
          <cell r="B2196" t="str">
            <v>爱朋医疗</v>
          </cell>
          <cell r="C2196">
            <v>1.54</v>
          </cell>
          <cell r="D2196">
            <v>27</v>
          </cell>
        </row>
        <row r="2197">
          <cell r="A2197" t="str">
            <v>300755</v>
          </cell>
          <cell r="B2197" t="str">
            <v>华致酒行</v>
          </cell>
          <cell r="C2197">
            <v>2.79</v>
          </cell>
          <cell r="D2197">
            <v>18.45</v>
          </cell>
        </row>
        <row r="2198">
          <cell r="A2198" t="str">
            <v>300756</v>
          </cell>
          <cell r="B2198" t="str">
            <v>金马游乐</v>
          </cell>
          <cell r="C2198">
            <v>2.52</v>
          </cell>
          <cell r="D2198">
            <v>56.51</v>
          </cell>
        </row>
        <row r="2199">
          <cell r="A2199" t="str">
            <v>300757</v>
          </cell>
          <cell r="B2199" t="str">
            <v>罗博特科</v>
          </cell>
          <cell r="C2199">
            <v>1.1299999999999999</v>
          </cell>
          <cell r="D2199">
            <v>210.65</v>
          </cell>
        </row>
        <row r="2200">
          <cell r="A2200" t="str">
            <v>300758</v>
          </cell>
          <cell r="B2200" t="str">
            <v>七彩化学</v>
          </cell>
          <cell r="C2200">
            <v>-0.48</v>
          </cell>
          <cell r="D2200">
            <v>12.49</v>
          </cell>
        </row>
        <row r="2201">
          <cell r="A2201" t="str">
            <v>300759</v>
          </cell>
          <cell r="B2201" t="str">
            <v>康龙化成</v>
          </cell>
          <cell r="C2201">
            <v>1.52</v>
          </cell>
          <cell r="D2201">
            <v>29.44</v>
          </cell>
        </row>
        <row r="2202">
          <cell r="A2202" t="str">
            <v>300760</v>
          </cell>
          <cell r="B2202" t="str">
            <v>迈瑞医疗</v>
          </cell>
          <cell r="C2202">
            <v>0.21</v>
          </cell>
          <cell r="D2202">
            <v>198.19</v>
          </cell>
        </row>
        <row r="2203">
          <cell r="A2203" t="str">
            <v>300761</v>
          </cell>
          <cell r="B2203" t="str">
            <v>立华股份</v>
          </cell>
          <cell r="C2203">
            <v>1.19</v>
          </cell>
          <cell r="D2203">
            <v>20.350000000000001</v>
          </cell>
        </row>
        <row r="2204">
          <cell r="A2204" t="str">
            <v>300762</v>
          </cell>
          <cell r="B2204" t="str">
            <v>上海瀚讯</v>
          </cell>
          <cell r="C2204">
            <v>2.19</v>
          </cell>
          <cell r="D2204">
            <v>36.44</v>
          </cell>
        </row>
        <row r="2205">
          <cell r="A2205" t="str">
            <v>300763</v>
          </cell>
          <cell r="B2205" t="str">
            <v>锦浪科技</v>
          </cell>
          <cell r="C2205">
            <v>1.02</v>
          </cell>
          <cell r="D2205">
            <v>70.3</v>
          </cell>
        </row>
        <row r="2206">
          <cell r="A2206" t="str">
            <v>300765</v>
          </cell>
          <cell r="B2206" t="str">
            <v>新诺威</v>
          </cell>
          <cell r="C2206">
            <v>11.44</v>
          </cell>
          <cell r="D2206">
            <v>34.69</v>
          </cell>
        </row>
        <row r="2207">
          <cell r="A2207" t="str">
            <v>300766</v>
          </cell>
          <cell r="B2207" t="str">
            <v>每日互动</v>
          </cell>
          <cell r="C2207">
            <v>1.61</v>
          </cell>
          <cell r="D2207">
            <v>30.84</v>
          </cell>
        </row>
        <row r="2208">
          <cell r="A2208" t="str">
            <v>300767</v>
          </cell>
          <cell r="B2208" t="str">
            <v>震安科技</v>
          </cell>
          <cell r="C2208">
            <v>1.89</v>
          </cell>
          <cell r="D2208">
            <v>20.48</v>
          </cell>
        </row>
        <row r="2209">
          <cell r="A2209" t="str">
            <v>300768</v>
          </cell>
          <cell r="B2209" t="str">
            <v>迪普科技</v>
          </cell>
          <cell r="C2209">
            <v>0.92</v>
          </cell>
          <cell r="D2209">
            <v>18.62</v>
          </cell>
        </row>
        <row r="2210">
          <cell r="A2210" t="str">
            <v>300769</v>
          </cell>
          <cell r="B2210" t="str">
            <v>德方纳米</v>
          </cell>
          <cell r="C2210">
            <v>1.51</v>
          </cell>
          <cell r="D2210">
            <v>42.98</v>
          </cell>
        </row>
        <row r="2211">
          <cell r="A2211" t="str">
            <v>300770</v>
          </cell>
          <cell r="B2211" t="str">
            <v>新媒股份</v>
          </cell>
          <cell r="C2211">
            <v>0.44</v>
          </cell>
          <cell r="D2211">
            <v>42.99</v>
          </cell>
        </row>
        <row r="2212">
          <cell r="A2212" t="str">
            <v>300771</v>
          </cell>
          <cell r="B2212" t="str">
            <v>智莱科技</v>
          </cell>
          <cell r="C2212">
            <v>6.77</v>
          </cell>
          <cell r="D2212">
            <v>17.2</v>
          </cell>
        </row>
        <row r="2213">
          <cell r="A2213" t="str">
            <v>300772</v>
          </cell>
          <cell r="B2213" t="str">
            <v>运达股份</v>
          </cell>
          <cell r="C2213">
            <v>-2.2400000000000002</v>
          </cell>
          <cell r="D2213">
            <v>18.36</v>
          </cell>
        </row>
        <row r="2214">
          <cell r="A2214" t="str">
            <v>300773</v>
          </cell>
          <cell r="B2214" t="str">
            <v>拉卡拉</v>
          </cell>
          <cell r="C2214">
            <v>1.97</v>
          </cell>
          <cell r="D2214">
            <v>22.28</v>
          </cell>
        </row>
        <row r="2215">
          <cell r="A2215" t="str">
            <v>300774</v>
          </cell>
          <cell r="B2215" t="str">
            <v>倍杰特</v>
          </cell>
          <cell r="C2215">
            <v>1.79</v>
          </cell>
          <cell r="D2215">
            <v>17.59</v>
          </cell>
        </row>
        <row r="2216">
          <cell r="A2216" t="str">
            <v>300775</v>
          </cell>
          <cell r="B2216" t="str">
            <v>三角防务</v>
          </cell>
          <cell r="C2216">
            <v>1.95</v>
          </cell>
          <cell r="D2216">
            <v>29.3</v>
          </cell>
        </row>
        <row r="2217">
          <cell r="A2217" t="str">
            <v>300776</v>
          </cell>
          <cell r="B2217" t="str">
            <v>帝尔激光</v>
          </cell>
          <cell r="C2217">
            <v>0.93</v>
          </cell>
          <cell r="D2217">
            <v>58.87</v>
          </cell>
        </row>
        <row r="2218">
          <cell r="A2218" t="str">
            <v>300777</v>
          </cell>
          <cell r="B2218" t="str">
            <v>中简科技</v>
          </cell>
          <cell r="C2218">
            <v>2.64</v>
          </cell>
          <cell r="D2218">
            <v>34.659999999999997</v>
          </cell>
        </row>
        <row r="2219">
          <cell r="A2219" t="str">
            <v>300778</v>
          </cell>
          <cell r="B2219" t="str">
            <v>新城市</v>
          </cell>
          <cell r="C2219">
            <v>2.33</v>
          </cell>
          <cell r="D2219">
            <v>12.71</v>
          </cell>
        </row>
        <row r="2220">
          <cell r="A2220" t="str">
            <v>300779</v>
          </cell>
          <cell r="B2220" t="str">
            <v>惠城环保</v>
          </cell>
          <cell r="C2220">
            <v>8.8800000000000008</v>
          </cell>
          <cell r="D2220">
            <v>155.15</v>
          </cell>
        </row>
        <row r="2221">
          <cell r="A2221" t="str">
            <v>300780</v>
          </cell>
          <cell r="B2221" t="str">
            <v>德恩精工</v>
          </cell>
          <cell r="C2221">
            <v>1.91</v>
          </cell>
          <cell r="D2221">
            <v>18.12</v>
          </cell>
        </row>
        <row r="2222">
          <cell r="A2222" t="str">
            <v>300781</v>
          </cell>
          <cell r="B2222" t="str">
            <v>因赛集团</v>
          </cell>
          <cell r="C2222">
            <v>1.78</v>
          </cell>
          <cell r="D2222">
            <v>32.630000000000003</v>
          </cell>
        </row>
        <row r="2223">
          <cell r="A2223" t="str">
            <v>300782</v>
          </cell>
          <cell r="B2223" t="str">
            <v>卓胜微</v>
          </cell>
          <cell r="C2223">
            <v>-1.41</v>
          </cell>
          <cell r="D2223">
            <v>75.58</v>
          </cell>
        </row>
        <row r="2224">
          <cell r="A2224" t="str">
            <v>300783</v>
          </cell>
          <cell r="B2224" t="str">
            <v>三只松鼠</v>
          </cell>
          <cell r="C2224">
            <v>1.98</v>
          </cell>
          <cell r="D2224">
            <v>24.23</v>
          </cell>
        </row>
        <row r="2225">
          <cell r="A2225" t="str">
            <v>300784</v>
          </cell>
          <cell r="B2225" t="str">
            <v>利安科技</v>
          </cell>
          <cell r="C2225">
            <v>0.93</v>
          </cell>
          <cell r="D2225">
            <v>49.77</v>
          </cell>
        </row>
        <row r="2226">
          <cell r="A2226" t="str">
            <v>300785</v>
          </cell>
          <cell r="B2226" t="str">
            <v>值得买</v>
          </cell>
          <cell r="C2226">
            <v>-2.2400000000000002</v>
          </cell>
          <cell r="D2226">
            <v>39.270000000000003</v>
          </cell>
        </row>
        <row r="2227">
          <cell r="A2227" t="str">
            <v>300786</v>
          </cell>
          <cell r="B2227" t="str">
            <v>国林科技</v>
          </cell>
          <cell r="C2227">
            <v>0.13</v>
          </cell>
          <cell r="D2227">
            <v>15.45</v>
          </cell>
        </row>
        <row r="2228">
          <cell r="A2228" t="str">
            <v>300787</v>
          </cell>
          <cell r="B2228" t="str">
            <v>海能实业</v>
          </cell>
          <cell r="C2228">
            <v>0.88</v>
          </cell>
          <cell r="D2228">
            <v>11.4</v>
          </cell>
        </row>
        <row r="2229">
          <cell r="A2229" t="str">
            <v>300788</v>
          </cell>
          <cell r="B2229" t="str">
            <v>中信出版</v>
          </cell>
          <cell r="C2229">
            <v>0.72</v>
          </cell>
          <cell r="D2229">
            <v>27.79</v>
          </cell>
        </row>
        <row r="2230">
          <cell r="A2230" t="str">
            <v>300789</v>
          </cell>
          <cell r="B2230" t="str">
            <v>唐源电气</v>
          </cell>
          <cell r="C2230">
            <v>0.94</v>
          </cell>
          <cell r="D2230">
            <v>21.5</v>
          </cell>
        </row>
        <row r="2231">
          <cell r="A2231" t="str">
            <v>300790</v>
          </cell>
          <cell r="B2231" t="str">
            <v>宇瞳光学</v>
          </cell>
          <cell r="C2231">
            <v>3.53</v>
          </cell>
          <cell r="D2231">
            <v>30.21</v>
          </cell>
        </row>
        <row r="2232">
          <cell r="A2232" t="str">
            <v>300791</v>
          </cell>
          <cell r="B2232" t="str">
            <v>仙乐健康</v>
          </cell>
          <cell r="C2232">
            <v>4.16</v>
          </cell>
          <cell r="D2232">
            <v>25.28</v>
          </cell>
        </row>
        <row r="2233">
          <cell r="A2233" t="str">
            <v>300792</v>
          </cell>
          <cell r="B2233" t="str">
            <v>壹网壹创</v>
          </cell>
          <cell r="C2233">
            <v>2.5299999999999998</v>
          </cell>
          <cell r="D2233">
            <v>28.38</v>
          </cell>
        </row>
        <row r="2234">
          <cell r="A2234" t="str">
            <v>300793</v>
          </cell>
          <cell r="B2234" t="str">
            <v>佳禾智能</v>
          </cell>
          <cell r="C2234">
            <v>1.22</v>
          </cell>
          <cell r="D2234">
            <v>15.79</v>
          </cell>
        </row>
        <row r="2235">
          <cell r="A2235" t="str">
            <v>300795</v>
          </cell>
          <cell r="B2235" t="str">
            <v>米奥会展</v>
          </cell>
          <cell r="C2235">
            <v>0.73</v>
          </cell>
          <cell r="D2235">
            <v>13.89</v>
          </cell>
        </row>
        <row r="2236">
          <cell r="A2236" t="str">
            <v>300796</v>
          </cell>
          <cell r="B2236" t="str">
            <v>贝斯美</v>
          </cell>
          <cell r="C2236">
            <v>1.18</v>
          </cell>
          <cell r="D2236">
            <v>8.59</v>
          </cell>
        </row>
        <row r="2237">
          <cell r="A2237" t="str">
            <v>300797</v>
          </cell>
          <cell r="B2237" t="str">
            <v>钢研纳克</v>
          </cell>
          <cell r="C2237">
            <v>1.79</v>
          </cell>
          <cell r="D2237">
            <v>16.45</v>
          </cell>
        </row>
        <row r="2238">
          <cell r="A2238" t="str">
            <v>300798</v>
          </cell>
          <cell r="B2238" t="str">
            <v>锦鸡股份</v>
          </cell>
          <cell r="C2238">
            <v>1.1299999999999999</v>
          </cell>
          <cell r="D2238">
            <v>7.16</v>
          </cell>
        </row>
        <row r="2239">
          <cell r="A2239" t="str">
            <v>300800</v>
          </cell>
          <cell r="B2239" t="str">
            <v>力合科技</v>
          </cell>
          <cell r="C2239">
            <v>2.0499999999999998</v>
          </cell>
          <cell r="D2239">
            <v>11.45</v>
          </cell>
        </row>
        <row r="2240">
          <cell r="A2240" t="str">
            <v>300801</v>
          </cell>
          <cell r="B2240" t="str">
            <v>泰和科技</v>
          </cell>
          <cell r="C2240">
            <v>0.04</v>
          </cell>
          <cell r="D2240">
            <v>26.31</v>
          </cell>
        </row>
        <row r="2241">
          <cell r="A2241" t="str">
            <v>300802</v>
          </cell>
          <cell r="B2241" t="str">
            <v>矩子科技</v>
          </cell>
          <cell r="C2241">
            <v>-0.87</v>
          </cell>
          <cell r="D2241">
            <v>18.2</v>
          </cell>
        </row>
        <row r="2242">
          <cell r="A2242" t="str">
            <v>300803</v>
          </cell>
          <cell r="B2242" t="str">
            <v>指南针</v>
          </cell>
          <cell r="C2242">
            <v>1.36</v>
          </cell>
          <cell r="D2242">
            <v>131.07</v>
          </cell>
        </row>
        <row r="2243">
          <cell r="A2243" t="str">
            <v>300804</v>
          </cell>
          <cell r="B2243" t="str">
            <v>广康生化</v>
          </cell>
          <cell r="C2243">
            <v>1.85</v>
          </cell>
          <cell r="D2243">
            <v>35.32</v>
          </cell>
        </row>
        <row r="2244">
          <cell r="A2244" t="str">
            <v>300805</v>
          </cell>
          <cell r="B2244" t="str">
            <v>电声股份</v>
          </cell>
          <cell r="C2244">
            <v>1.35</v>
          </cell>
          <cell r="D2244">
            <v>10.49</v>
          </cell>
        </row>
        <row r="2245">
          <cell r="A2245" t="str">
            <v>300806</v>
          </cell>
          <cell r="B2245" t="str">
            <v>斯迪克</v>
          </cell>
          <cell r="C2245">
            <v>5.0199999999999996</v>
          </cell>
          <cell r="D2245">
            <v>28.05</v>
          </cell>
        </row>
        <row r="2246">
          <cell r="A2246" t="str">
            <v>300807</v>
          </cell>
          <cell r="B2246" t="str">
            <v>天迈科技</v>
          </cell>
          <cell r="C2246">
            <v>4.45</v>
          </cell>
          <cell r="D2246">
            <v>50.5</v>
          </cell>
        </row>
        <row r="2247">
          <cell r="A2247" t="str">
            <v>300808</v>
          </cell>
          <cell r="B2247" t="str">
            <v>久量股份</v>
          </cell>
          <cell r="C2247">
            <v>2.87</v>
          </cell>
          <cell r="D2247">
            <v>29.75</v>
          </cell>
        </row>
        <row r="2248">
          <cell r="A2248" t="str">
            <v>300809</v>
          </cell>
          <cell r="B2248" t="str">
            <v>华辰装备</v>
          </cell>
          <cell r="C2248">
            <v>2.48</v>
          </cell>
          <cell r="D2248">
            <v>36</v>
          </cell>
        </row>
        <row r="2249">
          <cell r="A2249" t="str">
            <v>300810</v>
          </cell>
          <cell r="B2249" t="str">
            <v>中科海讯</v>
          </cell>
          <cell r="C2249">
            <v>1.32</v>
          </cell>
          <cell r="D2249">
            <v>37.700000000000003</v>
          </cell>
        </row>
        <row r="2250">
          <cell r="A2250" t="str">
            <v>300811</v>
          </cell>
          <cell r="B2250" t="str">
            <v>铂科新材</v>
          </cell>
          <cell r="C2250">
            <v>4.3</v>
          </cell>
          <cell r="D2250">
            <v>71.81</v>
          </cell>
        </row>
        <row r="2251">
          <cell r="A2251" t="str">
            <v>300812</v>
          </cell>
          <cell r="B2251" t="str">
            <v>易天股份</v>
          </cell>
          <cell r="C2251">
            <v>-1.79</v>
          </cell>
          <cell r="D2251">
            <v>28.03</v>
          </cell>
        </row>
        <row r="2252">
          <cell r="A2252" t="str">
            <v>300813</v>
          </cell>
          <cell r="B2252" t="str">
            <v>泰林生物</v>
          </cell>
          <cell r="C2252">
            <v>0.28000000000000003</v>
          </cell>
          <cell r="D2252">
            <v>24.9</v>
          </cell>
        </row>
        <row r="2253">
          <cell r="A2253" t="str">
            <v>300814</v>
          </cell>
          <cell r="B2253" t="str">
            <v>中富电路</v>
          </cell>
          <cell r="C2253">
            <v>-4.04</v>
          </cell>
          <cell r="D2253">
            <v>73.400000000000006</v>
          </cell>
        </row>
        <row r="2254">
          <cell r="A2254" t="str">
            <v>300815</v>
          </cell>
          <cell r="B2254" t="str">
            <v>玉禾田</v>
          </cell>
          <cell r="C2254">
            <v>1.58</v>
          </cell>
          <cell r="D2254">
            <v>21.92</v>
          </cell>
        </row>
        <row r="2255">
          <cell r="A2255" t="str">
            <v>300816</v>
          </cell>
          <cell r="B2255" t="str">
            <v>艾可蓝</v>
          </cell>
          <cell r="C2255">
            <v>2.56</v>
          </cell>
          <cell r="D2255">
            <v>40.880000000000003</v>
          </cell>
        </row>
        <row r="2256">
          <cell r="A2256" t="str">
            <v>300817</v>
          </cell>
          <cell r="B2256" t="str">
            <v>双飞集团</v>
          </cell>
          <cell r="C2256">
            <v>1.39</v>
          </cell>
          <cell r="D2256">
            <v>18.96</v>
          </cell>
        </row>
        <row r="2257">
          <cell r="A2257" t="str">
            <v>300818</v>
          </cell>
          <cell r="B2257" t="str">
            <v>耐普矿机</v>
          </cell>
          <cell r="C2257">
            <v>0.64</v>
          </cell>
          <cell r="D2257">
            <v>34.619999999999997</v>
          </cell>
        </row>
        <row r="2258">
          <cell r="A2258" t="str">
            <v>300819</v>
          </cell>
          <cell r="B2258" t="str">
            <v>聚杰微纤</v>
          </cell>
          <cell r="C2258">
            <v>1.31</v>
          </cell>
          <cell r="D2258">
            <v>25.52</v>
          </cell>
        </row>
        <row r="2259">
          <cell r="A2259" t="str">
            <v>300820</v>
          </cell>
          <cell r="B2259" t="str">
            <v>英杰电气</v>
          </cell>
          <cell r="C2259">
            <v>2.11</v>
          </cell>
          <cell r="D2259">
            <v>47.9</v>
          </cell>
        </row>
        <row r="2260">
          <cell r="A2260" t="str">
            <v>300821</v>
          </cell>
          <cell r="B2260" t="str">
            <v>东岳硅材</v>
          </cell>
          <cell r="C2260">
            <v>0.51</v>
          </cell>
          <cell r="D2260">
            <v>11.75</v>
          </cell>
        </row>
        <row r="2261">
          <cell r="A2261" t="str">
            <v>300822</v>
          </cell>
          <cell r="B2261" t="str">
            <v>贝仕达克</v>
          </cell>
          <cell r="C2261">
            <v>1.21</v>
          </cell>
          <cell r="D2261">
            <v>15.92</v>
          </cell>
        </row>
        <row r="2262">
          <cell r="A2262" t="str">
            <v>300823</v>
          </cell>
          <cell r="B2262" t="str">
            <v>建科智能</v>
          </cell>
          <cell r="C2262">
            <v>3.35</v>
          </cell>
          <cell r="D2262">
            <v>15.42</v>
          </cell>
        </row>
        <row r="2263">
          <cell r="A2263" t="str">
            <v>300824</v>
          </cell>
          <cell r="B2263" t="str">
            <v>北鼎股份</v>
          </cell>
          <cell r="C2263">
            <v>2.2999999999999998</v>
          </cell>
          <cell r="D2263">
            <v>11.55</v>
          </cell>
        </row>
        <row r="2264">
          <cell r="A2264" t="str">
            <v>300825</v>
          </cell>
          <cell r="B2264" t="str">
            <v>阿尔特</v>
          </cell>
          <cell r="C2264">
            <v>1.61</v>
          </cell>
          <cell r="D2264">
            <v>9.49</v>
          </cell>
        </row>
        <row r="2265">
          <cell r="A2265" t="str">
            <v>300826</v>
          </cell>
          <cell r="B2265" t="str">
            <v>测绘股份</v>
          </cell>
          <cell r="C2265">
            <v>0.12</v>
          </cell>
          <cell r="D2265">
            <v>16.55</v>
          </cell>
        </row>
        <row r="2266">
          <cell r="A2266" t="str">
            <v>300827</v>
          </cell>
          <cell r="B2266" t="str">
            <v>上能电气</v>
          </cell>
          <cell r="C2266">
            <v>1.43</v>
          </cell>
          <cell r="D2266">
            <v>34.81</v>
          </cell>
        </row>
        <row r="2267">
          <cell r="A2267" t="str">
            <v>300828</v>
          </cell>
          <cell r="B2267" t="str">
            <v>锐新科技</v>
          </cell>
          <cell r="C2267">
            <v>2.36</v>
          </cell>
          <cell r="D2267">
            <v>16.02</v>
          </cell>
        </row>
        <row r="2268">
          <cell r="A2268" t="str">
            <v>300829</v>
          </cell>
          <cell r="B2268" t="str">
            <v>金丹科技</v>
          </cell>
          <cell r="C2268">
            <v>1.25</v>
          </cell>
          <cell r="D2268">
            <v>17.010000000000002</v>
          </cell>
        </row>
        <row r="2269">
          <cell r="A2269" t="str">
            <v>300830</v>
          </cell>
          <cell r="B2269" t="str">
            <v>金现代</v>
          </cell>
          <cell r="C2269">
            <v>0.9</v>
          </cell>
          <cell r="D2269">
            <v>10.119999999999999</v>
          </cell>
        </row>
        <row r="2270">
          <cell r="A2270" t="str">
            <v>300831</v>
          </cell>
          <cell r="B2270" t="str">
            <v>派瑞股份</v>
          </cell>
          <cell r="C2270">
            <v>0.47</v>
          </cell>
          <cell r="D2270">
            <v>12.95</v>
          </cell>
        </row>
        <row r="2271">
          <cell r="A2271" t="str">
            <v>300832</v>
          </cell>
          <cell r="B2271" t="str">
            <v>新产业</v>
          </cell>
          <cell r="C2271">
            <v>-0.81</v>
          </cell>
          <cell r="D2271">
            <v>59</v>
          </cell>
        </row>
        <row r="2272">
          <cell r="A2272" t="str">
            <v>300833</v>
          </cell>
          <cell r="B2272" t="str">
            <v>浩洋股份</v>
          </cell>
          <cell r="C2272">
            <v>0.49</v>
          </cell>
          <cell r="D2272">
            <v>43.06</v>
          </cell>
        </row>
        <row r="2273">
          <cell r="A2273" t="str">
            <v>300834</v>
          </cell>
          <cell r="B2273" t="str">
            <v>星辉环材</v>
          </cell>
          <cell r="C2273">
            <v>0.65</v>
          </cell>
          <cell r="D2273">
            <v>21.69</v>
          </cell>
        </row>
        <row r="2274">
          <cell r="A2274" t="str">
            <v>300835</v>
          </cell>
          <cell r="B2274" t="str">
            <v>龙磁科技</v>
          </cell>
          <cell r="C2274">
            <v>4.5</v>
          </cell>
          <cell r="D2274">
            <v>63.43</v>
          </cell>
        </row>
        <row r="2275">
          <cell r="A2275" t="str">
            <v>300836</v>
          </cell>
          <cell r="B2275" t="str">
            <v>佰奥智能</v>
          </cell>
          <cell r="C2275">
            <v>1.43</v>
          </cell>
          <cell r="D2275">
            <v>53.05</v>
          </cell>
        </row>
        <row r="2276">
          <cell r="A2276" t="str">
            <v>300837</v>
          </cell>
          <cell r="B2276" t="str">
            <v>浙矿股份</v>
          </cell>
          <cell r="C2276">
            <v>3.04</v>
          </cell>
          <cell r="D2276">
            <v>32.549999999999997</v>
          </cell>
        </row>
        <row r="2277">
          <cell r="A2277" t="str">
            <v>300838</v>
          </cell>
          <cell r="B2277" t="str">
            <v>浙江力诺</v>
          </cell>
          <cell r="C2277">
            <v>2.63</v>
          </cell>
          <cell r="D2277">
            <v>14.44</v>
          </cell>
        </row>
        <row r="2278">
          <cell r="A2278" t="str">
            <v>300839</v>
          </cell>
          <cell r="B2278" t="str">
            <v>博汇股份</v>
          </cell>
          <cell r="C2278">
            <v>1.37</v>
          </cell>
          <cell r="D2278">
            <v>11.87</v>
          </cell>
        </row>
        <row r="2279">
          <cell r="A2279" t="str">
            <v>300840</v>
          </cell>
          <cell r="B2279" t="str">
            <v>酷特智能</v>
          </cell>
          <cell r="C2279">
            <v>0.91</v>
          </cell>
          <cell r="D2279">
            <v>16.59</v>
          </cell>
        </row>
        <row r="2280">
          <cell r="A2280" t="str">
            <v>300841</v>
          </cell>
          <cell r="B2280" t="str">
            <v>康华生物</v>
          </cell>
          <cell r="C2280">
            <v>-0.77</v>
          </cell>
          <cell r="D2280">
            <v>74.599999999999994</v>
          </cell>
        </row>
        <row r="2281">
          <cell r="A2281" t="str">
            <v>300842</v>
          </cell>
          <cell r="B2281" t="str">
            <v>帝科股份</v>
          </cell>
          <cell r="C2281">
            <v>-3.26</v>
          </cell>
          <cell r="D2281">
            <v>60.02</v>
          </cell>
        </row>
        <row r="2282">
          <cell r="A2282" t="str">
            <v>300843</v>
          </cell>
          <cell r="B2282" t="str">
            <v>胜蓝股份</v>
          </cell>
          <cell r="C2282">
            <v>4.63</v>
          </cell>
          <cell r="D2282">
            <v>49.3</v>
          </cell>
        </row>
        <row r="2283">
          <cell r="A2283" t="str">
            <v>300844</v>
          </cell>
          <cell r="B2283" t="str">
            <v>山水比德</v>
          </cell>
          <cell r="C2283">
            <v>1.06</v>
          </cell>
          <cell r="D2283">
            <v>34.18</v>
          </cell>
        </row>
        <row r="2284">
          <cell r="A2284" t="str">
            <v>300845</v>
          </cell>
          <cell r="B2284" t="str">
            <v>捷安高科</v>
          </cell>
          <cell r="C2284">
            <v>0.99</v>
          </cell>
          <cell r="D2284">
            <v>11.26</v>
          </cell>
        </row>
        <row r="2285">
          <cell r="A2285" t="str">
            <v>300846</v>
          </cell>
          <cell r="B2285" t="str">
            <v>首都在线</v>
          </cell>
          <cell r="C2285">
            <v>2.88</v>
          </cell>
          <cell r="D2285">
            <v>18.940000000000001</v>
          </cell>
        </row>
        <row r="2286">
          <cell r="A2286" t="str">
            <v>300847</v>
          </cell>
          <cell r="B2286" t="str">
            <v>中船汉光</v>
          </cell>
          <cell r="C2286">
            <v>1.56</v>
          </cell>
          <cell r="D2286">
            <v>16.89</v>
          </cell>
        </row>
        <row r="2287">
          <cell r="A2287" t="str">
            <v>300848</v>
          </cell>
          <cell r="B2287" t="str">
            <v>美瑞新材</v>
          </cell>
          <cell r="C2287">
            <v>0.83</v>
          </cell>
          <cell r="D2287">
            <v>14.58</v>
          </cell>
        </row>
        <row r="2288">
          <cell r="A2288" t="str">
            <v>300849</v>
          </cell>
          <cell r="B2288" t="str">
            <v>锦盛新材</v>
          </cell>
          <cell r="C2288">
            <v>0.62</v>
          </cell>
          <cell r="D2288">
            <v>16.149999999999999</v>
          </cell>
        </row>
        <row r="2289">
          <cell r="A2289" t="str">
            <v>300850</v>
          </cell>
          <cell r="B2289" t="str">
            <v>新强联</v>
          </cell>
          <cell r="C2289">
            <v>-1.86</v>
          </cell>
          <cell r="D2289">
            <v>42.69</v>
          </cell>
        </row>
        <row r="2290">
          <cell r="A2290" t="str">
            <v>300851</v>
          </cell>
          <cell r="B2290" t="str">
            <v>交大思诺</v>
          </cell>
          <cell r="C2290">
            <v>2.08</v>
          </cell>
          <cell r="D2290">
            <v>26.94</v>
          </cell>
        </row>
        <row r="2291">
          <cell r="A2291" t="str">
            <v>300852</v>
          </cell>
          <cell r="B2291" t="str">
            <v>四会富仕</v>
          </cell>
          <cell r="C2291">
            <v>-0.93</v>
          </cell>
          <cell r="D2291">
            <v>35.24</v>
          </cell>
        </row>
        <row r="2292">
          <cell r="A2292" t="str">
            <v>300853</v>
          </cell>
          <cell r="B2292" t="str">
            <v>申昊科技</v>
          </cell>
          <cell r="C2292">
            <v>1.28</v>
          </cell>
          <cell r="D2292">
            <v>19.72</v>
          </cell>
        </row>
        <row r="2293">
          <cell r="A2293" t="str">
            <v>300854</v>
          </cell>
          <cell r="B2293" t="str">
            <v>中兰环保</v>
          </cell>
          <cell r="C2293">
            <v>4.87</v>
          </cell>
          <cell r="D2293">
            <v>16.579999999999998</v>
          </cell>
        </row>
        <row r="2294">
          <cell r="A2294" t="str">
            <v>300855</v>
          </cell>
          <cell r="B2294" t="str">
            <v>图南股份</v>
          </cell>
          <cell r="C2294">
            <v>-0.97</v>
          </cell>
          <cell r="D2294">
            <v>29.66</v>
          </cell>
        </row>
        <row r="2295">
          <cell r="A2295" t="str">
            <v>300856</v>
          </cell>
          <cell r="B2295" t="str">
            <v>科思股份</v>
          </cell>
          <cell r="C2295">
            <v>0.26</v>
          </cell>
          <cell r="D2295">
            <v>15.16</v>
          </cell>
        </row>
        <row r="2296">
          <cell r="A2296" t="str">
            <v>300857</v>
          </cell>
          <cell r="B2296" t="str">
            <v>协创数据</v>
          </cell>
          <cell r="C2296">
            <v>-1.06</v>
          </cell>
          <cell r="D2296">
            <v>133.94</v>
          </cell>
        </row>
        <row r="2297">
          <cell r="A2297" t="str">
            <v>300858</v>
          </cell>
          <cell r="B2297" t="str">
            <v>科拓生物</v>
          </cell>
          <cell r="C2297">
            <v>2.25</v>
          </cell>
          <cell r="D2297">
            <v>16.79</v>
          </cell>
        </row>
        <row r="2298">
          <cell r="A2298" t="str">
            <v>300859</v>
          </cell>
          <cell r="B2298" t="str">
            <v>西域旅游</v>
          </cell>
          <cell r="C2298">
            <v>3.32</v>
          </cell>
          <cell r="D2298">
            <v>38.94</v>
          </cell>
        </row>
        <row r="2299">
          <cell r="A2299" t="str">
            <v>300860</v>
          </cell>
          <cell r="B2299" t="str">
            <v>锋尚文化</v>
          </cell>
          <cell r="C2299">
            <v>2.14</v>
          </cell>
          <cell r="D2299">
            <v>28.61</v>
          </cell>
        </row>
        <row r="2300">
          <cell r="A2300" t="str">
            <v>300861</v>
          </cell>
          <cell r="B2300" t="str">
            <v>美畅股份</v>
          </cell>
          <cell r="C2300">
            <v>1.6</v>
          </cell>
          <cell r="D2300">
            <v>14.62</v>
          </cell>
        </row>
        <row r="2301">
          <cell r="A2301" t="str">
            <v>300862</v>
          </cell>
          <cell r="B2301" t="str">
            <v>蓝盾光电</v>
          </cell>
          <cell r="C2301">
            <v>2.93</v>
          </cell>
          <cell r="D2301">
            <v>22.86</v>
          </cell>
        </row>
        <row r="2302">
          <cell r="A2302" t="str">
            <v>300863</v>
          </cell>
          <cell r="B2302" t="str">
            <v>卡倍亿</v>
          </cell>
          <cell r="C2302">
            <v>1.63</v>
          </cell>
          <cell r="D2302">
            <v>50.01</v>
          </cell>
        </row>
        <row r="2303">
          <cell r="A2303" t="str">
            <v>300864</v>
          </cell>
          <cell r="B2303" t="str">
            <v>南大环境</v>
          </cell>
          <cell r="C2303">
            <v>0.67</v>
          </cell>
          <cell r="D2303">
            <v>19.600000000000001</v>
          </cell>
        </row>
        <row r="2304">
          <cell r="A2304" t="str">
            <v>300865</v>
          </cell>
          <cell r="B2304" t="str">
            <v>大宏立</v>
          </cell>
          <cell r="C2304">
            <v>1.69</v>
          </cell>
          <cell r="D2304">
            <v>27.06</v>
          </cell>
        </row>
        <row r="2305">
          <cell r="A2305" t="str">
            <v>300866</v>
          </cell>
          <cell r="B2305" t="str">
            <v>安克创新</v>
          </cell>
          <cell r="C2305">
            <v>5.82</v>
          </cell>
          <cell r="D2305">
            <v>116.63</v>
          </cell>
        </row>
        <row r="2306">
          <cell r="A2306" t="str">
            <v>300867</v>
          </cell>
          <cell r="B2306" t="str">
            <v>圣元环保</v>
          </cell>
          <cell r="C2306">
            <v>1.91</v>
          </cell>
          <cell r="D2306">
            <v>20.3</v>
          </cell>
        </row>
        <row r="2307">
          <cell r="A2307" t="str">
            <v>300868</v>
          </cell>
          <cell r="B2307" t="str">
            <v>杰美特</v>
          </cell>
          <cell r="C2307">
            <v>2.92</v>
          </cell>
          <cell r="D2307">
            <v>29.64</v>
          </cell>
        </row>
        <row r="2308">
          <cell r="A2308" t="str">
            <v>300869</v>
          </cell>
          <cell r="B2308" t="str">
            <v>康泰医学</v>
          </cell>
          <cell r="C2308">
            <v>0.52</v>
          </cell>
          <cell r="D2308">
            <v>15.59</v>
          </cell>
        </row>
        <row r="2309">
          <cell r="A2309" t="str">
            <v>300870</v>
          </cell>
          <cell r="B2309" t="str">
            <v>欧陆通</v>
          </cell>
          <cell r="C2309">
            <v>-3.23</v>
          </cell>
          <cell r="D2309">
            <v>206.12</v>
          </cell>
        </row>
        <row r="2310">
          <cell r="A2310" t="str">
            <v>300871</v>
          </cell>
          <cell r="B2310" t="str">
            <v>回盛生物</v>
          </cell>
          <cell r="C2310">
            <v>2.4700000000000002</v>
          </cell>
          <cell r="D2310">
            <v>20.75</v>
          </cell>
        </row>
        <row r="2311">
          <cell r="A2311" t="str">
            <v>300872</v>
          </cell>
          <cell r="B2311" t="str">
            <v>天阳科技</v>
          </cell>
          <cell r="C2311">
            <v>1.38</v>
          </cell>
          <cell r="D2311">
            <v>19.12</v>
          </cell>
        </row>
        <row r="2312">
          <cell r="A2312" t="str">
            <v>300873</v>
          </cell>
          <cell r="B2312" t="str">
            <v>海晨股份</v>
          </cell>
          <cell r="C2312">
            <v>1.76</v>
          </cell>
          <cell r="D2312">
            <v>22.03</v>
          </cell>
        </row>
        <row r="2313">
          <cell r="A2313" t="str">
            <v>300875</v>
          </cell>
          <cell r="B2313" t="str">
            <v>捷强装备</v>
          </cell>
          <cell r="C2313">
            <v>1.64</v>
          </cell>
          <cell r="D2313">
            <v>40.35</v>
          </cell>
        </row>
        <row r="2314">
          <cell r="A2314" t="str">
            <v>300876</v>
          </cell>
          <cell r="B2314" t="str">
            <v>蒙泰高新</v>
          </cell>
          <cell r="C2314">
            <v>0.28000000000000003</v>
          </cell>
          <cell r="D2314">
            <v>36.200000000000003</v>
          </cell>
        </row>
        <row r="2315">
          <cell r="A2315" t="str">
            <v>300877</v>
          </cell>
          <cell r="B2315" t="str">
            <v>金春股份</v>
          </cell>
          <cell r="C2315">
            <v>2.95</v>
          </cell>
          <cell r="D2315">
            <v>26.5</v>
          </cell>
        </row>
        <row r="2316">
          <cell r="A2316" t="str">
            <v>300878</v>
          </cell>
          <cell r="B2316" t="str">
            <v>维康药业</v>
          </cell>
          <cell r="C2316">
            <v>13.01</v>
          </cell>
          <cell r="D2316">
            <v>23.98</v>
          </cell>
        </row>
        <row r="2317">
          <cell r="A2317" t="str">
            <v>300879</v>
          </cell>
          <cell r="B2317" t="str">
            <v>大叶股份</v>
          </cell>
          <cell r="C2317">
            <v>1.35</v>
          </cell>
          <cell r="D2317">
            <v>28.51</v>
          </cell>
        </row>
        <row r="2318">
          <cell r="A2318" t="str">
            <v>300880</v>
          </cell>
          <cell r="B2318" t="str">
            <v>迦南智能</v>
          </cell>
          <cell r="C2318">
            <v>1.1399999999999999</v>
          </cell>
          <cell r="D2318">
            <v>17.8</v>
          </cell>
        </row>
        <row r="2319">
          <cell r="A2319" t="str">
            <v>300881</v>
          </cell>
          <cell r="B2319" t="str">
            <v>盛德鑫泰</v>
          </cell>
          <cell r="C2319">
            <v>1.76</v>
          </cell>
          <cell r="D2319">
            <v>33.590000000000003</v>
          </cell>
        </row>
        <row r="2320">
          <cell r="A2320" t="str">
            <v>300882</v>
          </cell>
          <cell r="B2320" t="str">
            <v>万胜智能</v>
          </cell>
          <cell r="C2320">
            <v>1.9</v>
          </cell>
          <cell r="D2320">
            <v>18.760000000000002</v>
          </cell>
        </row>
        <row r="2321">
          <cell r="A2321" t="str">
            <v>300883</v>
          </cell>
          <cell r="B2321" t="str">
            <v>龙利得</v>
          </cell>
          <cell r="C2321">
            <v>3.64</v>
          </cell>
          <cell r="D2321">
            <v>6.83</v>
          </cell>
        </row>
        <row r="2322">
          <cell r="A2322" t="str">
            <v>300884</v>
          </cell>
          <cell r="B2322" t="str">
            <v>狄耐克</v>
          </cell>
          <cell r="C2322">
            <v>1.84</v>
          </cell>
          <cell r="D2322">
            <v>14.36</v>
          </cell>
        </row>
        <row r="2323">
          <cell r="A2323" t="str">
            <v>300885</v>
          </cell>
          <cell r="B2323" t="str">
            <v>海昌新材</v>
          </cell>
          <cell r="C2323">
            <v>4.3899999999999997</v>
          </cell>
          <cell r="D2323">
            <v>23.79</v>
          </cell>
        </row>
        <row r="2324">
          <cell r="A2324" t="str">
            <v>300886</v>
          </cell>
          <cell r="B2324" t="str">
            <v>华业香料</v>
          </cell>
          <cell r="C2324">
            <v>2.4900000000000002</v>
          </cell>
          <cell r="D2324">
            <v>26.36</v>
          </cell>
        </row>
        <row r="2325">
          <cell r="A2325" t="str">
            <v>300887</v>
          </cell>
          <cell r="B2325" t="str">
            <v>谱尼测试</v>
          </cell>
          <cell r="C2325">
            <v>0.76</v>
          </cell>
          <cell r="D2325">
            <v>7.92</v>
          </cell>
        </row>
        <row r="2326">
          <cell r="A2326" t="str">
            <v>300888</v>
          </cell>
          <cell r="B2326" t="str">
            <v>稳健医疗</v>
          </cell>
          <cell r="C2326">
            <v>1.02</v>
          </cell>
          <cell r="D2326">
            <v>38.46</v>
          </cell>
        </row>
        <row r="2327">
          <cell r="A2327" t="str">
            <v>300889</v>
          </cell>
          <cell r="B2327" t="str">
            <v>爱克股份</v>
          </cell>
          <cell r="C2327">
            <v>1.27</v>
          </cell>
          <cell r="D2327">
            <v>20.78</v>
          </cell>
        </row>
        <row r="2328">
          <cell r="A2328" t="str">
            <v>300890</v>
          </cell>
          <cell r="B2328" t="str">
            <v>翔丰华</v>
          </cell>
          <cell r="C2328">
            <v>1.38</v>
          </cell>
          <cell r="D2328">
            <v>29.44</v>
          </cell>
        </row>
        <row r="2329">
          <cell r="A2329" t="str">
            <v>300891</v>
          </cell>
          <cell r="B2329" t="str">
            <v>惠云钛业</v>
          </cell>
          <cell r="C2329">
            <v>2.69</v>
          </cell>
          <cell r="D2329">
            <v>8.77</v>
          </cell>
        </row>
        <row r="2330">
          <cell r="A2330" t="str">
            <v>300892</v>
          </cell>
          <cell r="B2330" t="str">
            <v>品渥食品</v>
          </cell>
          <cell r="C2330">
            <v>5.15</v>
          </cell>
          <cell r="D2330">
            <v>33.71</v>
          </cell>
        </row>
        <row r="2331">
          <cell r="A2331" t="str">
            <v>300893</v>
          </cell>
          <cell r="B2331" t="str">
            <v>松原安全</v>
          </cell>
          <cell r="C2331">
            <v>1.01</v>
          </cell>
          <cell r="D2331">
            <v>23.96</v>
          </cell>
        </row>
        <row r="2332">
          <cell r="A2332" t="str">
            <v>300894</v>
          </cell>
          <cell r="B2332" t="str">
            <v>火星人</v>
          </cell>
          <cell r="C2332">
            <v>1.32</v>
          </cell>
          <cell r="D2332">
            <v>11.53</v>
          </cell>
        </row>
        <row r="2333">
          <cell r="A2333" t="str">
            <v>300895</v>
          </cell>
          <cell r="B2333" t="str">
            <v>铜牛信息</v>
          </cell>
          <cell r="C2333">
            <v>-0.75</v>
          </cell>
          <cell r="D2333">
            <v>43.83</v>
          </cell>
        </row>
        <row r="2334">
          <cell r="A2334" t="str">
            <v>300896</v>
          </cell>
          <cell r="B2334" t="str">
            <v>爱美客</v>
          </cell>
          <cell r="C2334">
            <v>2.81</v>
          </cell>
          <cell r="D2334">
            <v>145.80000000000001</v>
          </cell>
        </row>
        <row r="2335">
          <cell r="A2335" t="str">
            <v>300897</v>
          </cell>
          <cell r="B2335" t="str">
            <v>山科智能</v>
          </cell>
          <cell r="C2335">
            <v>1.64</v>
          </cell>
          <cell r="D2335">
            <v>26.1</v>
          </cell>
        </row>
        <row r="2336">
          <cell r="A2336" t="str">
            <v>300898</v>
          </cell>
          <cell r="B2336" t="str">
            <v>熊猫乳品</v>
          </cell>
          <cell r="C2336">
            <v>3.19</v>
          </cell>
          <cell r="D2336">
            <v>29.47</v>
          </cell>
        </row>
        <row r="2337">
          <cell r="A2337" t="str">
            <v>300899</v>
          </cell>
          <cell r="B2337" t="str">
            <v>*ST凯鑫</v>
          </cell>
          <cell r="C2337">
            <v>0.94</v>
          </cell>
          <cell r="D2337">
            <v>32.31</v>
          </cell>
        </row>
        <row r="2338">
          <cell r="A2338" t="str">
            <v>300900</v>
          </cell>
          <cell r="B2338" t="str">
            <v>广联航空</v>
          </cell>
          <cell r="C2338">
            <v>8.61</v>
          </cell>
          <cell r="D2338">
            <v>26.48</v>
          </cell>
        </row>
        <row r="2339">
          <cell r="A2339" t="str">
            <v>300901</v>
          </cell>
          <cell r="B2339" t="str">
            <v>中胤时尚</v>
          </cell>
          <cell r="C2339">
            <v>1.05</v>
          </cell>
          <cell r="D2339">
            <v>16.32</v>
          </cell>
        </row>
        <row r="2340">
          <cell r="A2340" t="str">
            <v>300902</v>
          </cell>
          <cell r="B2340" t="str">
            <v>国安达</v>
          </cell>
          <cell r="C2340">
            <v>1.48</v>
          </cell>
          <cell r="D2340">
            <v>21.26</v>
          </cell>
        </row>
        <row r="2341">
          <cell r="A2341" t="str">
            <v>300903</v>
          </cell>
          <cell r="B2341" t="str">
            <v>科翔股份</v>
          </cell>
          <cell r="C2341">
            <v>-2.4</v>
          </cell>
          <cell r="D2341">
            <v>17.48</v>
          </cell>
        </row>
        <row r="2342">
          <cell r="A2342" t="str">
            <v>300904</v>
          </cell>
          <cell r="B2342" t="str">
            <v>威力传动</v>
          </cell>
          <cell r="C2342">
            <v>0.66</v>
          </cell>
          <cell r="D2342">
            <v>62.48</v>
          </cell>
        </row>
        <row r="2343">
          <cell r="A2343" t="str">
            <v>300905</v>
          </cell>
          <cell r="B2343" t="str">
            <v>宝丽迪</v>
          </cell>
          <cell r="C2343">
            <v>0.79</v>
          </cell>
          <cell r="D2343">
            <v>31.83</v>
          </cell>
        </row>
        <row r="2344">
          <cell r="A2344" t="str">
            <v>300906</v>
          </cell>
          <cell r="B2344" t="str">
            <v>日月明</v>
          </cell>
          <cell r="C2344">
            <v>6.14</v>
          </cell>
          <cell r="D2344">
            <v>36.99</v>
          </cell>
        </row>
        <row r="2345">
          <cell r="A2345" t="str">
            <v>300907</v>
          </cell>
          <cell r="B2345" t="str">
            <v>康平科技</v>
          </cell>
          <cell r="C2345">
            <v>1.1200000000000001</v>
          </cell>
          <cell r="D2345">
            <v>28.93</v>
          </cell>
        </row>
        <row r="2346">
          <cell r="A2346" t="str">
            <v>300908</v>
          </cell>
          <cell r="B2346" t="str">
            <v>仲景食品</v>
          </cell>
          <cell r="C2346">
            <v>2.64</v>
          </cell>
          <cell r="D2346">
            <v>28.75</v>
          </cell>
        </row>
        <row r="2347">
          <cell r="A2347" t="str">
            <v>300909</v>
          </cell>
          <cell r="B2347" t="str">
            <v>汇创达</v>
          </cell>
          <cell r="C2347">
            <v>1.44</v>
          </cell>
          <cell r="D2347">
            <v>42.94</v>
          </cell>
        </row>
        <row r="2348">
          <cell r="A2348" t="str">
            <v>300910</v>
          </cell>
          <cell r="B2348" t="str">
            <v>瑞丰新材</v>
          </cell>
          <cell r="C2348">
            <v>1.58</v>
          </cell>
          <cell r="D2348">
            <v>59.22</v>
          </cell>
        </row>
        <row r="2349">
          <cell r="A2349" t="str">
            <v>300911</v>
          </cell>
          <cell r="B2349" t="str">
            <v>亿田智能</v>
          </cell>
          <cell r="C2349">
            <v>-0.18</v>
          </cell>
          <cell r="D2349">
            <v>32.6</v>
          </cell>
        </row>
        <row r="2350">
          <cell r="A2350" t="str">
            <v>300912</v>
          </cell>
          <cell r="B2350" t="str">
            <v>凯龙高科</v>
          </cell>
          <cell r="C2350">
            <v>2.76</v>
          </cell>
          <cell r="D2350">
            <v>16.41</v>
          </cell>
        </row>
        <row r="2351">
          <cell r="A2351" t="str">
            <v>300913</v>
          </cell>
          <cell r="B2351" t="str">
            <v>兆龙互连</v>
          </cell>
          <cell r="C2351">
            <v>-1.87</v>
          </cell>
          <cell r="D2351">
            <v>52.51</v>
          </cell>
        </row>
        <row r="2352">
          <cell r="A2352" t="str">
            <v>300915</v>
          </cell>
          <cell r="B2352" t="str">
            <v>海融科技</v>
          </cell>
          <cell r="C2352">
            <v>4.6399999999999997</v>
          </cell>
          <cell r="D2352">
            <v>25.03</v>
          </cell>
        </row>
        <row r="2353">
          <cell r="A2353" t="str">
            <v>300916</v>
          </cell>
          <cell r="B2353" t="str">
            <v>朗特智能</v>
          </cell>
          <cell r="C2353">
            <v>1.59</v>
          </cell>
          <cell r="D2353">
            <v>33.15</v>
          </cell>
        </row>
        <row r="2354">
          <cell r="A2354" t="str">
            <v>300917</v>
          </cell>
          <cell r="B2354" t="str">
            <v>特发服务</v>
          </cell>
          <cell r="C2354">
            <v>3.76</v>
          </cell>
          <cell r="D2354">
            <v>41.43</v>
          </cell>
        </row>
        <row r="2355">
          <cell r="A2355" t="str">
            <v>300918</v>
          </cell>
          <cell r="B2355" t="str">
            <v>南山智尚</v>
          </cell>
          <cell r="C2355">
            <v>0.31</v>
          </cell>
          <cell r="D2355">
            <v>16.04</v>
          </cell>
        </row>
        <row r="2356">
          <cell r="A2356" t="str">
            <v>300919</v>
          </cell>
          <cell r="B2356" t="str">
            <v>中伟股份</v>
          </cell>
          <cell r="C2356">
            <v>2.2200000000000002</v>
          </cell>
          <cell r="D2356">
            <v>41</v>
          </cell>
        </row>
        <row r="2357">
          <cell r="A2357" t="str">
            <v>300920</v>
          </cell>
          <cell r="B2357" t="str">
            <v>润阳科技</v>
          </cell>
          <cell r="C2357">
            <v>-0.95</v>
          </cell>
          <cell r="D2357">
            <v>37.6</v>
          </cell>
        </row>
        <row r="2358">
          <cell r="A2358" t="str">
            <v>300921</v>
          </cell>
          <cell r="B2358" t="str">
            <v>南凌科技</v>
          </cell>
          <cell r="C2358">
            <v>0.62</v>
          </cell>
          <cell r="D2358">
            <v>22.89</v>
          </cell>
        </row>
        <row r="2359">
          <cell r="A2359" t="str">
            <v>300922</v>
          </cell>
          <cell r="B2359" t="str">
            <v>天秦装备</v>
          </cell>
          <cell r="C2359">
            <v>0.53</v>
          </cell>
          <cell r="D2359">
            <v>22.75</v>
          </cell>
        </row>
        <row r="2360">
          <cell r="A2360" t="str">
            <v>300923</v>
          </cell>
          <cell r="B2360" t="str">
            <v>研奥股份</v>
          </cell>
          <cell r="C2360">
            <v>2.41</v>
          </cell>
          <cell r="D2360">
            <v>25.45</v>
          </cell>
        </row>
        <row r="2361">
          <cell r="A2361" t="str">
            <v>300925</v>
          </cell>
          <cell r="B2361" t="str">
            <v>法本信息</v>
          </cell>
          <cell r="C2361">
            <v>1.2</v>
          </cell>
          <cell r="D2361">
            <v>20.22</v>
          </cell>
        </row>
        <row r="2362">
          <cell r="A2362" t="str">
            <v>300926</v>
          </cell>
          <cell r="B2362" t="str">
            <v>博俊科技</v>
          </cell>
          <cell r="C2362">
            <v>4.05</v>
          </cell>
          <cell r="D2362">
            <v>31.32</v>
          </cell>
        </row>
        <row r="2363">
          <cell r="A2363" t="str">
            <v>300927</v>
          </cell>
          <cell r="B2363" t="str">
            <v>江天化学</v>
          </cell>
          <cell r="C2363">
            <v>3</v>
          </cell>
          <cell r="D2363">
            <v>23.69</v>
          </cell>
        </row>
        <row r="2364">
          <cell r="A2364" t="str">
            <v>300928</v>
          </cell>
          <cell r="B2364" t="str">
            <v>华安鑫创</v>
          </cell>
          <cell r="C2364">
            <v>3.77</v>
          </cell>
          <cell r="D2364">
            <v>31.39</v>
          </cell>
        </row>
        <row r="2365">
          <cell r="A2365" t="str">
            <v>300929</v>
          </cell>
          <cell r="B2365" t="str">
            <v>华骐环保</v>
          </cell>
          <cell r="C2365">
            <v>2.91</v>
          </cell>
          <cell r="D2365">
            <v>10.98</v>
          </cell>
        </row>
        <row r="2366">
          <cell r="A2366" t="str">
            <v>300930</v>
          </cell>
          <cell r="B2366" t="str">
            <v>屹通新材</v>
          </cell>
          <cell r="C2366">
            <v>1.1000000000000001</v>
          </cell>
          <cell r="D2366">
            <v>29.3</v>
          </cell>
        </row>
        <row r="2367">
          <cell r="A2367" t="str">
            <v>300931</v>
          </cell>
          <cell r="B2367" t="str">
            <v>通用电梯</v>
          </cell>
          <cell r="C2367">
            <v>1.74</v>
          </cell>
          <cell r="D2367">
            <v>11.11</v>
          </cell>
        </row>
        <row r="2368">
          <cell r="A2368" t="str">
            <v>300932</v>
          </cell>
          <cell r="B2368" t="str">
            <v>三友联众</v>
          </cell>
          <cell r="C2368">
            <v>-0.55000000000000004</v>
          </cell>
          <cell r="D2368">
            <v>12.55</v>
          </cell>
        </row>
        <row r="2369">
          <cell r="A2369" t="str">
            <v>300933</v>
          </cell>
          <cell r="B2369" t="str">
            <v>中辰股份</v>
          </cell>
          <cell r="C2369">
            <v>2.4300000000000002</v>
          </cell>
          <cell r="D2369">
            <v>8.02</v>
          </cell>
        </row>
        <row r="2370">
          <cell r="A2370" t="str">
            <v>300935</v>
          </cell>
          <cell r="B2370" t="str">
            <v>盈建科</v>
          </cell>
          <cell r="C2370">
            <v>1.52</v>
          </cell>
          <cell r="D2370">
            <v>32.06</v>
          </cell>
        </row>
        <row r="2371">
          <cell r="A2371" t="str">
            <v>300936</v>
          </cell>
          <cell r="B2371" t="str">
            <v>中英科技</v>
          </cell>
          <cell r="C2371">
            <v>0.19</v>
          </cell>
          <cell r="D2371">
            <v>36.24</v>
          </cell>
        </row>
        <row r="2372">
          <cell r="A2372" t="str">
            <v>300937</v>
          </cell>
          <cell r="B2372" t="str">
            <v>药易购</v>
          </cell>
          <cell r="C2372">
            <v>-1.5</v>
          </cell>
          <cell r="D2372">
            <v>34.71</v>
          </cell>
        </row>
        <row r="2373">
          <cell r="A2373" t="str">
            <v>300938</v>
          </cell>
          <cell r="B2373" t="str">
            <v>信测标准</v>
          </cell>
          <cell r="C2373">
            <v>1.78</v>
          </cell>
          <cell r="D2373">
            <v>32.520000000000003</v>
          </cell>
        </row>
        <row r="2374">
          <cell r="A2374" t="str">
            <v>300939</v>
          </cell>
          <cell r="B2374" t="str">
            <v>秋田微</v>
          </cell>
          <cell r="C2374">
            <v>0.14000000000000001</v>
          </cell>
          <cell r="D2374">
            <v>34.840000000000003</v>
          </cell>
        </row>
        <row r="2375">
          <cell r="A2375" t="str">
            <v>300940</v>
          </cell>
          <cell r="B2375" t="str">
            <v>南极光</v>
          </cell>
          <cell r="C2375">
            <v>1.96</v>
          </cell>
          <cell r="D2375">
            <v>33.35</v>
          </cell>
        </row>
        <row r="2376">
          <cell r="A2376" t="str">
            <v>300941</v>
          </cell>
          <cell r="B2376" t="str">
            <v>创识科技</v>
          </cell>
          <cell r="C2376">
            <v>1</v>
          </cell>
          <cell r="D2376">
            <v>29.25</v>
          </cell>
        </row>
        <row r="2377">
          <cell r="A2377" t="str">
            <v>300942</v>
          </cell>
          <cell r="B2377" t="str">
            <v>易瑞生物</v>
          </cell>
          <cell r="C2377">
            <v>0.95</v>
          </cell>
          <cell r="D2377">
            <v>9.61</v>
          </cell>
        </row>
        <row r="2378">
          <cell r="A2378" t="str">
            <v>300943</v>
          </cell>
          <cell r="B2378" t="str">
            <v>春晖智控</v>
          </cell>
          <cell r="C2378">
            <v>0</v>
          </cell>
          <cell r="D2378">
            <v>20.170000000000002</v>
          </cell>
        </row>
        <row r="2379">
          <cell r="A2379" t="str">
            <v>300945</v>
          </cell>
          <cell r="B2379" t="str">
            <v>曼卡龙</v>
          </cell>
          <cell r="C2379">
            <v>1.89</v>
          </cell>
          <cell r="D2379">
            <v>17.78</v>
          </cell>
        </row>
        <row r="2380">
          <cell r="A2380" t="str">
            <v>300946</v>
          </cell>
          <cell r="B2380" t="str">
            <v>恒而达</v>
          </cell>
          <cell r="C2380">
            <v>1.1499999999999999</v>
          </cell>
          <cell r="D2380">
            <v>50.01</v>
          </cell>
        </row>
        <row r="2381">
          <cell r="A2381" t="str">
            <v>300947</v>
          </cell>
          <cell r="B2381" t="str">
            <v>德必集团</v>
          </cell>
          <cell r="C2381">
            <v>19.989999999999998</v>
          </cell>
          <cell r="D2381">
            <v>22.51</v>
          </cell>
        </row>
        <row r="2382">
          <cell r="A2382" t="str">
            <v>300948</v>
          </cell>
          <cell r="B2382" t="str">
            <v>冠中生态</v>
          </cell>
          <cell r="C2382">
            <v>0.45</v>
          </cell>
          <cell r="D2382">
            <v>20.12</v>
          </cell>
        </row>
        <row r="2383">
          <cell r="A2383" t="str">
            <v>300949</v>
          </cell>
          <cell r="B2383" t="str">
            <v>奥雅股份</v>
          </cell>
          <cell r="C2383">
            <v>2.14</v>
          </cell>
          <cell r="D2383">
            <v>41.05</v>
          </cell>
        </row>
        <row r="2384">
          <cell r="A2384" t="str">
            <v>300950</v>
          </cell>
          <cell r="B2384" t="str">
            <v>德固特</v>
          </cell>
          <cell r="C2384">
            <v>1.3</v>
          </cell>
          <cell r="D2384">
            <v>22.61</v>
          </cell>
        </row>
        <row r="2385">
          <cell r="A2385" t="str">
            <v>300951</v>
          </cell>
          <cell r="B2385" t="str">
            <v>博硕科技</v>
          </cell>
          <cell r="C2385">
            <v>0.12</v>
          </cell>
          <cell r="D2385">
            <v>33.74</v>
          </cell>
        </row>
        <row r="2386">
          <cell r="A2386" t="str">
            <v>300952</v>
          </cell>
          <cell r="B2386" t="str">
            <v>恒辉安防</v>
          </cell>
          <cell r="C2386">
            <v>-0.34</v>
          </cell>
          <cell r="D2386">
            <v>32.51</v>
          </cell>
        </row>
        <row r="2387">
          <cell r="A2387" t="str">
            <v>300953</v>
          </cell>
          <cell r="B2387" t="str">
            <v>震裕科技</v>
          </cell>
          <cell r="C2387">
            <v>1.1299999999999999</v>
          </cell>
          <cell r="D2387">
            <v>141.88999999999999</v>
          </cell>
        </row>
        <row r="2388">
          <cell r="A2388" t="str">
            <v>300955</v>
          </cell>
          <cell r="B2388" t="str">
            <v>嘉亨家化</v>
          </cell>
          <cell r="C2388">
            <v>1.87</v>
          </cell>
          <cell r="D2388">
            <v>40.340000000000003</v>
          </cell>
        </row>
        <row r="2389">
          <cell r="A2389" t="str">
            <v>300956</v>
          </cell>
          <cell r="B2389" t="str">
            <v>英力股份</v>
          </cell>
          <cell r="C2389">
            <v>1</v>
          </cell>
          <cell r="D2389">
            <v>16.22</v>
          </cell>
        </row>
        <row r="2390">
          <cell r="A2390" t="str">
            <v>300957</v>
          </cell>
          <cell r="B2390" t="str">
            <v>贝泰妮</v>
          </cell>
          <cell r="C2390">
            <v>1.17</v>
          </cell>
          <cell r="D2390">
            <v>41.4</v>
          </cell>
        </row>
        <row r="2391">
          <cell r="A2391" t="str">
            <v>300958</v>
          </cell>
          <cell r="B2391" t="str">
            <v>建工修复</v>
          </cell>
          <cell r="C2391">
            <v>2.6</v>
          </cell>
          <cell r="D2391">
            <v>12.62</v>
          </cell>
        </row>
        <row r="2392">
          <cell r="A2392" t="str">
            <v>300959</v>
          </cell>
          <cell r="B2392" t="str">
            <v>线上线下</v>
          </cell>
          <cell r="C2392">
            <v>-2.86</v>
          </cell>
          <cell r="D2392">
            <v>104.91</v>
          </cell>
        </row>
        <row r="2393">
          <cell r="A2393" t="str">
            <v>300960</v>
          </cell>
          <cell r="B2393" t="str">
            <v>通业科技</v>
          </cell>
          <cell r="C2393">
            <v>1.45</v>
          </cell>
          <cell r="D2393">
            <v>24.44</v>
          </cell>
        </row>
        <row r="2394">
          <cell r="A2394" t="str">
            <v>300961</v>
          </cell>
          <cell r="B2394" t="str">
            <v>深水海纳</v>
          </cell>
          <cell r="C2394">
            <v>1.08</v>
          </cell>
          <cell r="D2394">
            <v>14</v>
          </cell>
        </row>
        <row r="2395">
          <cell r="A2395" t="str">
            <v>300962</v>
          </cell>
          <cell r="B2395" t="str">
            <v>中金辐照</v>
          </cell>
          <cell r="C2395">
            <v>2.2400000000000002</v>
          </cell>
          <cell r="D2395">
            <v>16.399999999999999</v>
          </cell>
        </row>
        <row r="2396">
          <cell r="A2396" t="str">
            <v>300963</v>
          </cell>
          <cell r="B2396" t="str">
            <v>中洲特材</v>
          </cell>
          <cell r="C2396">
            <v>4.13</v>
          </cell>
          <cell r="D2396">
            <v>21.68</v>
          </cell>
        </row>
        <row r="2397">
          <cell r="A2397" t="str">
            <v>300964</v>
          </cell>
          <cell r="B2397" t="str">
            <v>本川智能</v>
          </cell>
          <cell r="C2397">
            <v>-3.32</v>
          </cell>
          <cell r="D2397">
            <v>60.52</v>
          </cell>
        </row>
        <row r="2398">
          <cell r="A2398" t="str">
            <v>300965</v>
          </cell>
          <cell r="B2398" t="str">
            <v>恒宇信通</v>
          </cell>
          <cell r="C2398">
            <v>-1.98</v>
          </cell>
          <cell r="D2398">
            <v>64.95</v>
          </cell>
        </row>
        <row r="2399">
          <cell r="A2399" t="str">
            <v>300966</v>
          </cell>
          <cell r="B2399" t="str">
            <v>共同药业</v>
          </cell>
          <cell r="C2399">
            <v>2.5099999999999998</v>
          </cell>
          <cell r="D2399">
            <v>20.399999999999999</v>
          </cell>
        </row>
        <row r="2400">
          <cell r="A2400" t="str">
            <v>300967</v>
          </cell>
          <cell r="B2400" t="str">
            <v>晓鸣股份</v>
          </cell>
          <cell r="C2400">
            <v>1.25</v>
          </cell>
          <cell r="D2400">
            <v>19.47</v>
          </cell>
        </row>
        <row r="2401">
          <cell r="A2401" t="str">
            <v>300968</v>
          </cell>
          <cell r="B2401" t="str">
            <v>格林精密</v>
          </cell>
          <cell r="C2401">
            <v>-1.92</v>
          </cell>
          <cell r="D2401">
            <v>14.3</v>
          </cell>
        </row>
        <row r="2402">
          <cell r="A2402" t="str">
            <v>300969</v>
          </cell>
          <cell r="B2402" t="str">
            <v>恒帅股份</v>
          </cell>
          <cell r="C2402">
            <v>2.67</v>
          </cell>
          <cell r="D2402">
            <v>105.05</v>
          </cell>
        </row>
        <row r="2403">
          <cell r="A2403" t="str">
            <v>300970</v>
          </cell>
          <cell r="B2403" t="str">
            <v>华绿生物</v>
          </cell>
          <cell r="C2403">
            <v>2.58</v>
          </cell>
          <cell r="D2403">
            <v>17.47</v>
          </cell>
        </row>
        <row r="2404">
          <cell r="A2404" t="str">
            <v>300971</v>
          </cell>
          <cell r="B2404" t="str">
            <v>博亚精工</v>
          </cell>
          <cell r="C2404">
            <v>0.22</v>
          </cell>
          <cell r="D2404">
            <v>22.92</v>
          </cell>
        </row>
        <row r="2405">
          <cell r="A2405" t="str">
            <v>300972</v>
          </cell>
          <cell r="B2405" t="str">
            <v>万辰集团</v>
          </cell>
          <cell r="C2405">
            <v>2.75</v>
          </cell>
          <cell r="D2405">
            <v>192.99</v>
          </cell>
        </row>
        <row r="2406">
          <cell r="A2406" t="str">
            <v>300973</v>
          </cell>
          <cell r="B2406" t="str">
            <v>立高食品</v>
          </cell>
          <cell r="C2406">
            <v>4.54</v>
          </cell>
          <cell r="D2406">
            <v>41.25</v>
          </cell>
        </row>
        <row r="2407">
          <cell r="A2407" t="str">
            <v>300975</v>
          </cell>
          <cell r="B2407" t="str">
            <v>商络电子</v>
          </cell>
          <cell r="C2407">
            <v>0.91</v>
          </cell>
          <cell r="D2407">
            <v>12.25</v>
          </cell>
        </row>
        <row r="2408">
          <cell r="A2408" t="str">
            <v>300976</v>
          </cell>
          <cell r="B2408" t="str">
            <v>达瑞电子</v>
          </cell>
          <cell r="C2408">
            <v>-0.53</v>
          </cell>
          <cell r="D2408">
            <v>58.08</v>
          </cell>
        </row>
        <row r="2409">
          <cell r="A2409" t="str">
            <v>300977</v>
          </cell>
          <cell r="B2409" t="str">
            <v>深圳瑞捷</v>
          </cell>
          <cell r="C2409">
            <v>0.23</v>
          </cell>
          <cell r="D2409">
            <v>17.36</v>
          </cell>
        </row>
        <row r="2410">
          <cell r="A2410" t="str">
            <v>300978</v>
          </cell>
          <cell r="B2410" t="str">
            <v>东箭科技</v>
          </cell>
          <cell r="C2410">
            <v>7.36</v>
          </cell>
          <cell r="D2410">
            <v>14.15</v>
          </cell>
        </row>
        <row r="2411">
          <cell r="A2411" t="str">
            <v>300979</v>
          </cell>
          <cell r="B2411" t="str">
            <v>华利集团</v>
          </cell>
          <cell r="C2411">
            <v>-0.65</v>
          </cell>
          <cell r="D2411">
            <v>54.85</v>
          </cell>
        </row>
        <row r="2412">
          <cell r="A2412" t="str">
            <v>300980</v>
          </cell>
          <cell r="B2412" t="str">
            <v>祥源新材</v>
          </cell>
          <cell r="C2412">
            <v>1.53</v>
          </cell>
          <cell r="D2412">
            <v>26.6</v>
          </cell>
        </row>
        <row r="2413">
          <cell r="A2413" t="str">
            <v>300981</v>
          </cell>
          <cell r="B2413" t="str">
            <v>中红医疗</v>
          </cell>
          <cell r="C2413">
            <v>-0.46</v>
          </cell>
          <cell r="D2413">
            <v>13.02</v>
          </cell>
        </row>
        <row r="2414">
          <cell r="A2414" t="str">
            <v>300982</v>
          </cell>
          <cell r="B2414" t="str">
            <v>苏文电能</v>
          </cell>
          <cell r="C2414">
            <v>-0.41</v>
          </cell>
          <cell r="D2414">
            <v>19.61</v>
          </cell>
        </row>
        <row r="2415">
          <cell r="A2415" t="str">
            <v>300983</v>
          </cell>
          <cell r="B2415" t="str">
            <v>尤安设计</v>
          </cell>
          <cell r="C2415">
            <v>0.65</v>
          </cell>
          <cell r="D2415">
            <v>26.43</v>
          </cell>
        </row>
        <row r="2416">
          <cell r="A2416" t="str">
            <v>300984</v>
          </cell>
          <cell r="B2416" t="str">
            <v>金沃股份</v>
          </cell>
          <cell r="C2416">
            <v>-1.18</v>
          </cell>
          <cell r="D2416">
            <v>63.04</v>
          </cell>
        </row>
        <row r="2417">
          <cell r="A2417" t="str">
            <v>300985</v>
          </cell>
          <cell r="B2417" t="str">
            <v>致远新能</v>
          </cell>
          <cell r="C2417">
            <v>1.63</v>
          </cell>
          <cell r="D2417">
            <v>18.12</v>
          </cell>
        </row>
        <row r="2418">
          <cell r="A2418" t="str">
            <v>300986</v>
          </cell>
          <cell r="B2418" t="str">
            <v>志特新材</v>
          </cell>
          <cell r="C2418">
            <v>1.91</v>
          </cell>
          <cell r="D2418">
            <v>10.14</v>
          </cell>
        </row>
        <row r="2419">
          <cell r="A2419" t="str">
            <v>300987</v>
          </cell>
          <cell r="B2419" t="str">
            <v>川网传媒</v>
          </cell>
          <cell r="C2419">
            <v>2.3199999999999998</v>
          </cell>
          <cell r="D2419">
            <v>16.760000000000002</v>
          </cell>
        </row>
        <row r="2420">
          <cell r="A2420" t="str">
            <v>300988</v>
          </cell>
          <cell r="B2420" t="str">
            <v>津荣天宇</v>
          </cell>
          <cell r="C2420">
            <v>1.5</v>
          </cell>
          <cell r="D2420">
            <v>23.05</v>
          </cell>
        </row>
        <row r="2421">
          <cell r="A2421" t="str">
            <v>300989</v>
          </cell>
          <cell r="B2421" t="str">
            <v>蕾奥规划</v>
          </cell>
          <cell r="C2421">
            <v>1.49</v>
          </cell>
          <cell r="D2421">
            <v>17</v>
          </cell>
        </row>
        <row r="2422">
          <cell r="A2422" t="str">
            <v>300990</v>
          </cell>
          <cell r="B2422" t="str">
            <v>同飞股份</v>
          </cell>
          <cell r="C2422">
            <v>-3.48</v>
          </cell>
          <cell r="D2422">
            <v>73.83</v>
          </cell>
        </row>
        <row r="2423">
          <cell r="A2423" t="str">
            <v>300991</v>
          </cell>
          <cell r="B2423" t="str">
            <v>创益通</v>
          </cell>
          <cell r="C2423">
            <v>0.5</v>
          </cell>
          <cell r="D2423">
            <v>38.33</v>
          </cell>
        </row>
        <row r="2424">
          <cell r="A2424" t="str">
            <v>300992</v>
          </cell>
          <cell r="B2424" t="str">
            <v>泰福泵业</v>
          </cell>
          <cell r="C2424">
            <v>2.96</v>
          </cell>
          <cell r="D2424">
            <v>26.11</v>
          </cell>
        </row>
        <row r="2425">
          <cell r="A2425" t="str">
            <v>300993</v>
          </cell>
          <cell r="B2425" t="str">
            <v>玉马科技</v>
          </cell>
          <cell r="C2425">
            <v>3.13</v>
          </cell>
          <cell r="D2425">
            <v>15.14</v>
          </cell>
        </row>
        <row r="2426">
          <cell r="A2426" t="str">
            <v>300994</v>
          </cell>
          <cell r="B2426" t="str">
            <v>久祺股份</v>
          </cell>
          <cell r="C2426">
            <v>2.78</v>
          </cell>
          <cell r="D2426">
            <v>15.89</v>
          </cell>
        </row>
        <row r="2427">
          <cell r="A2427" t="str">
            <v>300995</v>
          </cell>
          <cell r="B2427" t="str">
            <v>奇德新材</v>
          </cell>
          <cell r="C2427">
            <v>0</v>
          </cell>
          <cell r="D2427">
            <v>37.07</v>
          </cell>
        </row>
        <row r="2428">
          <cell r="A2428" t="str">
            <v>300996</v>
          </cell>
          <cell r="B2428" t="str">
            <v>普联软件</v>
          </cell>
          <cell r="C2428">
            <v>1.41</v>
          </cell>
          <cell r="D2428">
            <v>16.489999999999998</v>
          </cell>
        </row>
        <row r="2429">
          <cell r="A2429" t="str">
            <v>300997</v>
          </cell>
          <cell r="B2429" t="str">
            <v>欢乐家</v>
          </cell>
          <cell r="C2429">
            <v>15.9</v>
          </cell>
          <cell r="D2429">
            <v>33.39</v>
          </cell>
        </row>
        <row r="2430">
          <cell r="A2430" t="str">
            <v>300998</v>
          </cell>
          <cell r="B2430" t="str">
            <v>宁波方正</v>
          </cell>
          <cell r="C2430">
            <v>1.32</v>
          </cell>
          <cell r="D2430">
            <v>21.53</v>
          </cell>
        </row>
        <row r="2431">
          <cell r="A2431" t="str">
            <v>300999</v>
          </cell>
          <cell r="B2431" t="str">
            <v>金龙鱼</v>
          </cell>
          <cell r="C2431">
            <v>1.38</v>
          </cell>
          <cell r="D2431">
            <v>29.3</v>
          </cell>
        </row>
        <row r="2432">
          <cell r="A2432" t="str">
            <v>301000</v>
          </cell>
          <cell r="B2432" t="str">
            <v>肇民科技</v>
          </cell>
          <cell r="C2432">
            <v>1.28</v>
          </cell>
          <cell r="D2432">
            <v>36.51</v>
          </cell>
        </row>
        <row r="2433">
          <cell r="A2433" t="str">
            <v>301001</v>
          </cell>
          <cell r="B2433" t="str">
            <v>凯淳股份</v>
          </cell>
          <cell r="C2433">
            <v>1.88</v>
          </cell>
          <cell r="D2433">
            <v>28.66</v>
          </cell>
        </row>
        <row r="2434">
          <cell r="A2434" t="str">
            <v>301002</v>
          </cell>
          <cell r="B2434" t="str">
            <v>崧盛股份</v>
          </cell>
          <cell r="C2434">
            <v>4.78</v>
          </cell>
          <cell r="D2434">
            <v>32.25</v>
          </cell>
        </row>
        <row r="2435">
          <cell r="A2435" t="str">
            <v>301003</v>
          </cell>
          <cell r="B2435" t="str">
            <v>江苏博云</v>
          </cell>
          <cell r="C2435">
            <v>2.2000000000000002</v>
          </cell>
          <cell r="D2435">
            <v>40.479999999999997</v>
          </cell>
        </row>
        <row r="2436">
          <cell r="A2436" t="str">
            <v>301004</v>
          </cell>
          <cell r="B2436" t="str">
            <v>嘉益股份</v>
          </cell>
          <cell r="C2436">
            <v>0.71</v>
          </cell>
          <cell r="D2436">
            <v>52.19</v>
          </cell>
        </row>
        <row r="2437">
          <cell r="A2437" t="str">
            <v>301005</v>
          </cell>
          <cell r="B2437" t="str">
            <v>超捷股份</v>
          </cell>
          <cell r="C2437">
            <v>4.1900000000000004</v>
          </cell>
          <cell r="D2437">
            <v>96.74</v>
          </cell>
        </row>
        <row r="2438">
          <cell r="A2438" t="str">
            <v>301006</v>
          </cell>
          <cell r="B2438" t="str">
            <v>迈拓股份</v>
          </cell>
          <cell r="C2438">
            <v>2.23</v>
          </cell>
          <cell r="D2438">
            <v>16.52</v>
          </cell>
        </row>
        <row r="2439">
          <cell r="A2439" t="str">
            <v>301007</v>
          </cell>
          <cell r="B2439" t="str">
            <v>德迈仕</v>
          </cell>
          <cell r="C2439">
            <v>2.2799999999999998</v>
          </cell>
          <cell r="D2439">
            <v>36.32</v>
          </cell>
        </row>
        <row r="2440">
          <cell r="A2440" t="str">
            <v>301008</v>
          </cell>
          <cell r="B2440" t="str">
            <v>宏昌科技</v>
          </cell>
          <cell r="C2440">
            <v>1.19</v>
          </cell>
          <cell r="D2440">
            <v>33.9</v>
          </cell>
        </row>
        <row r="2441">
          <cell r="A2441" t="str">
            <v>301009</v>
          </cell>
          <cell r="B2441" t="str">
            <v>可靠股份</v>
          </cell>
          <cell r="C2441">
            <v>3.3</v>
          </cell>
          <cell r="D2441">
            <v>13.15</v>
          </cell>
        </row>
        <row r="2442">
          <cell r="A2442" t="str">
            <v>301010</v>
          </cell>
          <cell r="B2442" t="str">
            <v>晶雪节能</v>
          </cell>
          <cell r="C2442">
            <v>0.52</v>
          </cell>
          <cell r="D2442">
            <v>23.42</v>
          </cell>
        </row>
        <row r="2443">
          <cell r="A2443" t="str">
            <v>301011</v>
          </cell>
          <cell r="B2443" t="str">
            <v>华立科技</v>
          </cell>
          <cell r="C2443">
            <v>3.58</v>
          </cell>
          <cell r="D2443">
            <v>26.05</v>
          </cell>
        </row>
        <row r="2444">
          <cell r="A2444" t="str">
            <v>301012</v>
          </cell>
          <cell r="B2444" t="str">
            <v>扬电科技</v>
          </cell>
          <cell r="C2444">
            <v>0.08</v>
          </cell>
          <cell r="D2444">
            <v>25.57</v>
          </cell>
        </row>
        <row r="2445">
          <cell r="A2445" t="str">
            <v>301013</v>
          </cell>
          <cell r="B2445" t="str">
            <v>利和兴</v>
          </cell>
          <cell r="C2445">
            <v>-1.18</v>
          </cell>
          <cell r="D2445">
            <v>26.83</v>
          </cell>
        </row>
        <row r="2446">
          <cell r="A2446" t="str">
            <v>301015</v>
          </cell>
          <cell r="B2446" t="str">
            <v>百洋医药</v>
          </cell>
          <cell r="C2446">
            <v>0.73</v>
          </cell>
          <cell r="D2446">
            <v>23.37</v>
          </cell>
        </row>
        <row r="2447">
          <cell r="A2447" t="str">
            <v>301016</v>
          </cell>
          <cell r="B2447" t="str">
            <v>雷尔伟</v>
          </cell>
          <cell r="C2447">
            <v>12.97</v>
          </cell>
          <cell r="D2447">
            <v>20.55</v>
          </cell>
        </row>
        <row r="2448">
          <cell r="A2448" t="str">
            <v>301017</v>
          </cell>
          <cell r="B2448" t="str">
            <v>漱玉平民</v>
          </cell>
          <cell r="C2448">
            <v>3.1</v>
          </cell>
          <cell r="D2448">
            <v>18.600000000000001</v>
          </cell>
        </row>
        <row r="2449">
          <cell r="A2449" t="str">
            <v>301018</v>
          </cell>
          <cell r="B2449" t="str">
            <v>申菱环境</v>
          </cell>
          <cell r="C2449">
            <v>-0.25</v>
          </cell>
          <cell r="D2449">
            <v>56.82</v>
          </cell>
        </row>
        <row r="2450">
          <cell r="A2450" t="str">
            <v>301019</v>
          </cell>
          <cell r="B2450" t="str">
            <v>宁波色母</v>
          </cell>
          <cell r="C2450">
            <v>2.17</v>
          </cell>
          <cell r="D2450">
            <v>24</v>
          </cell>
        </row>
        <row r="2451">
          <cell r="A2451" t="str">
            <v>301020</v>
          </cell>
          <cell r="B2451" t="str">
            <v>密封科技</v>
          </cell>
          <cell r="C2451">
            <v>0.55000000000000004</v>
          </cell>
          <cell r="D2451">
            <v>21.97</v>
          </cell>
        </row>
        <row r="2452">
          <cell r="A2452" t="str">
            <v>301021</v>
          </cell>
          <cell r="B2452" t="str">
            <v>英诺激光</v>
          </cell>
          <cell r="C2452">
            <v>3.51</v>
          </cell>
          <cell r="D2452">
            <v>41.6</v>
          </cell>
        </row>
        <row r="2453">
          <cell r="A2453" t="str">
            <v>301022</v>
          </cell>
          <cell r="B2453" t="str">
            <v>海泰科</v>
          </cell>
          <cell r="C2453">
            <v>1.72</v>
          </cell>
          <cell r="D2453">
            <v>31.33</v>
          </cell>
        </row>
        <row r="2454">
          <cell r="A2454" t="str">
            <v>301023</v>
          </cell>
          <cell r="B2454" t="str">
            <v>奕帆传动</v>
          </cell>
          <cell r="C2454">
            <v>3.89</v>
          </cell>
          <cell r="D2454">
            <v>36.880000000000003</v>
          </cell>
        </row>
        <row r="2455">
          <cell r="A2455" t="str">
            <v>301024</v>
          </cell>
          <cell r="B2455" t="str">
            <v>霍普股份</v>
          </cell>
          <cell r="C2455">
            <v>1.85</v>
          </cell>
          <cell r="D2455">
            <v>35.229999999999997</v>
          </cell>
        </row>
        <row r="2456">
          <cell r="A2456" t="str">
            <v>301025</v>
          </cell>
          <cell r="B2456" t="str">
            <v>读客文化</v>
          </cell>
          <cell r="C2456">
            <v>6.03</v>
          </cell>
          <cell r="D2456">
            <v>10.199999999999999</v>
          </cell>
        </row>
        <row r="2457">
          <cell r="A2457" t="str">
            <v>301026</v>
          </cell>
          <cell r="B2457" t="str">
            <v>浩通科技</v>
          </cell>
          <cell r="C2457">
            <v>-0.8</v>
          </cell>
          <cell r="D2457">
            <v>27.13</v>
          </cell>
        </row>
        <row r="2458">
          <cell r="A2458" t="str">
            <v>301027</v>
          </cell>
          <cell r="B2458" t="str">
            <v>华蓝集团</v>
          </cell>
          <cell r="C2458">
            <v>4.6500000000000004</v>
          </cell>
          <cell r="D2458">
            <v>17.11</v>
          </cell>
        </row>
        <row r="2459">
          <cell r="A2459" t="str">
            <v>301028</v>
          </cell>
          <cell r="B2459" t="str">
            <v>东亚机械</v>
          </cell>
          <cell r="C2459">
            <v>2.77</v>
          </cell>
          <cell r="D2459">
            <v>14.82</v>
          </cell>
        </row>
        <row r="2460">
          <cell r="A2460" t="str">
            <v>301029</v>
          </cell>
          <cell r="B2460" t="str">
            <v>怡合达</v>
          </cell>
          <cell r="C2460">
            <v>0.44</v>
          </cell>
          <cell r="D2460">
            <v>24.84</v>
          </cell>
        </row>
        <row r="2461">
          <cell r="A2461" t="str">
            <v>301030</v>
          </cell>
          <cell r="B2461" t="str">
            <v>仕净科技</v>
          </cell>
          <cell r="C2461">
            <v>0.77</v>
          </cell>
          <cell r="D2461">
            <v>11.82</v>
          </cell>
        </row>
        <row r="2462">
          <cell r="A2462" t="str">
            <v>301031</v>
          </cell>
          <cell r="B2462" t="str">
            <v>中熔电气</v>
          </cell>
          <cell r="C2462">
            <v>-1.46</v>
          </cell>
          <cell r="D2462">
            <v>105.19</v>
          </cell>
        </row>
        <row r="2463">
          <cell r="A2463" t="str">
            <v>301032</v>
          </cell>
          <cell r="B2463" t="str">
            <v>新柴股份</v>
          </cell>
          <cell r="C2463">
            <v>1.41</v>
          </cell>
          <cell r="D2463">
            <v>12.21</v>
          </cell>
        </row>
        <row r="2464">
          <cell r="A2464" t="str">
            <v>301033</v>
          </cell>
          <cell r="B2464" t="str">
            <v>迈普医学</v>
          </cell>
          <cell r="C2464">
            <v>0.24</v>
          </cell>
          <cell r="D2464">
            <v>67.45</v>
          </cell>
        </row>
        <row r="2465">
          <cell r="A2465" t="str">
            <v>301035</v>
          </cell>
          <cell r="B2465" t="str">
            <v>润丰股份</v>
          </cell>
          <cell r="C2465">
            <v>1.97</v>
          </cell>
          <cell r="D2465">
            <v>73.459999999999994</v>
          </cell>
        </row>
        <row r="2466">
          <cell r="A2466" t="str">
            <v>301036</v>
          </cell>
          <cell r="B2466" t="str">
            <v>双乐股份</v>
          </cell>
          <cell r="C2466">
            <v>0.86</v>
          </cell>
          <cell r="D2466">
            <v>36.35</v>
          </cell>
        </row>
        <row r="2467">
          <cell r="A2467" t="str">
            <v>301037</v>
          </cell>
          <cell r="B2467" t="str">
            <v>保立佳</v>
          </cell>
          <cell r="C2467">
            <v>3.14</v>
          </cell>
          <cell r="D2467">
            <v>14.46</v>
          </cell>
        </row>
        <row r="2468">
          <cell r="A2468" t="str">
            <v>301038</v>
          </cell>
          <cell r="B2468" t="str">
            <v>深水规院</v>
          </cell>
          <cell r="C2468">
            <v>0.91</v>
          </cell>
          <cell r="D2468">
            <v>23.17</v>
          </cell>
        </row>
        <row r="2469">
          <cell r="A2469" t="str">
            <v>301039</v>
          </cell>
          <cell r="B2469" t="str">
            <v>中集车辆</v>
          </cell>
          <cell r="C2469">
            <v>-1.1599999999999999</v>
          </cell>
          <cell r="D2469">
            <v>10.210000000000001</v>
          </cell>
        </row>
        <row r="2470">
          <cell r="A2470" t="str">
            <v>301040</v>
          </cell>
          <cell r="B2470" t="str">
            <v>中环海陆</v>
          </cell>
          <cell r="C2470">
            <v>9.16</v>
          </cell>
          <cell r="D2470">
            <v>32.42</v>
          </cell>
        </row>
        <row r="2471">
          <cell r="A2471" t="str">
            <v>301041</v>
          </cell>
          <cell r="B2471" t="str">
            <v>金百泽</v>
          </cell>
          <cell r="C2471">
            <v>0.41</v>
          </cell>
          <cell r="D2471">
            <v>26.82</v>
          </cell>
        </row>
        <row r="2472">
          <cell r="A2472" t="str">
            <v>301042</v>
          </cell>
          <cell r="B2472" t="str">
            <v>安联锐视</v>
          </cell>
          <cell r="C2472">
            <v>0.69</v>
          </cell>
          <cell r="D2472">
            <v>80.290000000000006</v>
          </cell>
        </row>
        <row r="2473">
          <cell r="A2473" t="str">
            <v>301043</v>
          </cell>
          <cell r="B2473" t="str">
            <v>绿岛风</v>
          </cell>
          <cell r="C2473">
            <v>3.96</v>
          </cell>
          <cell r="D2473">
            <v>55.14</v>
          </cell>
        </row>
        <row r="2474">
          <cell r="A2474" t="str">
            <v>301045</v>
          </cell>
          <cell r="B2474" t="str">
            <v>天禄科技</v>
          </cell>
          <cell r="C2474">
            <v>-0.19</v>
          </cell>
          <cell r="D2474">
            <v>26.81</v>
          </cell>
        </row>
        <row r="2475">
          <cell r="A2475" t="str">
            <v>301046</v>
          </cell>
          <cell r="B2475" t="str">
            <v>能辉科技</v>
          </cell>
          <cell r="C2475">
            <v>0.83</v>
          </cell>
          <cell r="D2475">
            <v>25.44</v>
          </cell>
        </row>
        <row r="2476">
          <cell r="A2476" t="str">
            <v>301047</v>
          </cell>
          <cell r="B2476" t="str">
            <v>义翘神州</v>
          </cell>
          <cell r="C2476">
            <v>0.06</v>
          </cell>
          <cell r="D2476">
            <v>67.08</v>
          </cell>
        </row>
        <row r="2477">
          <cell r="A2477" t="str">
            <v>301048</v>
          </cell>
          <cell r="B2477" t="str">
            <v>金鹰重工</v>
          </cell>
          <cell r="C2477">
            <v>2.06</v>
          </cell>
          <cell r="D2477">
            <v>11.38</v>
          </cell>
        </row>
        <row r="2478">
          <cell r="A2478" t="str">
            <v>301049</v>
          </cell>
          <cell r="B2478" t="str">
            <v>超越科技</v>
          </cell>
          <cell r="C2478">
            <v>3.31</v>
          </cell>
          <cell r="D2478">
            <v>21.52</v>
          </cell>
        </row>
        <row r="2479">
          <cell r="A2479" t="str">
            <v>301050</v>
          </cell>
          <cell r="B2479" t="str">
            <v>雷电微力</v>
          </cell>
          <cell r="C2479">
            <v>-0.22</v>
          </cell>
          <cell r="D2479">
            <v>49.78</v>
          </cell>
        </row>
        <row r="2480">
          <cell r="A2480" t="str">
            <v>301051</v>
          </cell>
          <cell r="B2480" t="str">
            <v>信濠光电</v>
          </cell>
          <cell r="C2480">
            <v>1.19</v>
          </cell>
          <cell r="D2480">
            <v>20.329999999999998</v>
          </cell>
        </row>
        <row r="2481">
          <cell r="A2481" t="str">
            <v>301052</v>
          </cell>
          <cell r="B2481" t="str">
            <v>果麦文化</v>
          </cell>
          <cell r="C2481">
            <v>3.12</v>
          </cell>
          <cell r="D2481">
            <v>38.67</v>
          </cell>
        </row>
        <row r="2482">
          <cell r="A2482" t="str">
            <v>301053</v>
          </cell>
          <cell r="B2482" t="str">
            <v>远信工业</v>
          </cell>
          <cell r="C2482">
            <v>1.29</v>
          </cell>
          <cell r="D2482">
            <v>33.08</v>
          </cell>
        </row>
        <row r="2483">
          <cell r="A2483" t="str">
            <v>301055</v>
          </cell>
          <cell r="B2483" t="str">
            <v>张小泉</v>
          </cell>
          <cell r="C2483">
            <v>0.05</v>
          </cell>
          <cell r="D2483">
            <v>19.850000000000001</v>
          </cell>
        </row>
        <row r="2484">
          <cell r="A2484" t="str">
            <v>301056</v>
          </cell>
          <cell r="B2484" t="str">
            <v>森赫股份</v>
          </cell>
          <cell r="C2484">
            <v>3.24</v>
          </cell>
          <cell r="D2484">
            <v>11.14</v>
          </cell>
        </row>
        <row r="2485">
          <cell r="A2485" t="str">
            <v>301057</v>
          </cell>
          <cell r="B2485" t="str">
            <v>汇隆新材</v>
          </cell>
          <cell r="C2485">
            <v>9.1300000000000008</v>
          </cell>
          <cell r="D2485">
            <v>29.89</v>
          </cell>
        </row>
        <row r="2486">
          <cell r="A2486" t="str">
            <v>301058</v>
          </cell>
          <cell r="B2486" t="str">
            <v>中粮科工</v>
          </cell>
          <cell r="C2486">
            <v>1.51</v>
          </cell>
          <cell r="D2486">
            <v>10.75</v>
          </cell>
        </row>
        <row r="2487">
          <cell r="A2487" t="str">
            <v>301059</v>
          </cell>
          <cell r="B2487" t="str">
            <v>金三江</v>
          </cell>
          <cell r="C2487">
            <v>2.31</v>
          </cell>
          <cell r="D2487">
            <v>12.83</v>
          </cell>
        </row>
        <row r="2488">
          <cell r="A2488" t="str">
            <v>301060</v>
          </cell>
          <cell r="B2488" t="str">
            <v>兰卫医学</v>
          </cell>
          <cell r="C2488">
            <v>1.76</v>
          </cell>
          <cell r="D2488">
            <v>9.83</v>
          </cell>
        </row>
        <row r="2489">
          <cell r="A2489" t="str">
            <v>301061</v>
          </cell>
          <cell r="B2489" t="str">
            <v>匠心家居</v>
          </cell>
          <cell r="C2489">
            <v>2.78</v>
          </cell>
          <cell r="D2489">
            <v>111</v>
          </cell>
        </row>
        <row r="2490">
          <cell r="A2490" t="str">
            <v>301062</v>
          </cell>
          <cell r="B2490" t="str">
            <v>上海艾录</v>
          </cell>
          <cell r="C2490">
            <v>0.76</v>
          </cell>
          <cell r="D2490">
            <v>7.94</v>
          </cell>
        </row>
        <row r="2491">
          <cell r="A2491" t="str">
            <v>301063</v>
          </cell>
          <cell r="B2491" t="str">
            <v>海锅股份</v>
          </cell>
          <cell r="C2491">
            <v>2.15</v>
          </cell>
          <cell r="D2491">
            <v>23.74</v>
          </cell>
        </row>
        <row r="2492">
          <cell r="A2492" t="str">
            <v>301065</v>
          </cell>
          <cell r="B2492" t="str">
            <v>本立科技</v>
          </cell>
          <cell r="C2492">
            <v>1.61</v>
          </cell>
          <cell r="D2492">
            <v>21.43</v>
          </cell>
        </row>
        <row r="2493">
          <cell r="A2493" t="str">
            <v>301066</v>
          </cell>
          <cell r="B2493" t="str">
            <v>万事利</v>
          </cell>
          <cell r="C2493">
            <v>1.8</v>
          </cell>
          <cell r="D2493">
            <v>18.14</v>
          </cell>
        </row>
        <row r="2494">
          <cell r="A2494" t="str">
            <v>301067</v>
          </cell>
          <cell r="B2494" t="str">
            <v>显盈科技</v>
          </cell>
          <cell r="C2494">
            <v>-2.84</v>
          </cell>
          <cell r="D2494">
            <v>32.86</v>
          </cell>
        </row>
        <row r="2495">
          <cell r="A2495" t="str">
            <v>301068</v>
          </cell>
          <cell r="B2495" t="str">
            <v>大地海洋</v>
          </cell>
          <cell r="C2495">
            <v>1.27</v>
          </cell>
          <cell r="D2495">
            <v>25.6</v>
          </cell>
        </row>
        <row r="2496">
          <cell r="A2496" t="str">
            <v>301069</v>
          </cell>
          <cell r="B2496" t="str">
            <v>凯盛新材</v>
          </cell>
          <cell r="C2496">
            <v>5.86</v>
          </cell>
          <cell r="D2496">
            <v>28.37</v>
          </cell>
        </row>
        <row r="2497">
          <cell r="A2497" t="str">
            <v>301070</v>
          </cell>
          <cell r="B2497" t="str">
            <v>开勒股份</v>
          </cell>
          <cell r="C2497">
            <v>-1.26</v>
          </cell>
          <cell r="D2497">
            <v>58.74</v>
          </cell>
        </row>
        <row r="2498">
          <cell r="A2498" t="str">
            <v>301071</v>
          </cell>
          <cell r="B2498" t="str">
            <v>力量钻石</v>
          </cell>
          <cell r="C2498">
            <v>0.31</v>
          </cell>
          <cell r="D2498">
            <v>35.06</v>
          </cell>
        </row>
        <row r="2499">
          <cell r="A2499" t="str">
            <v>301072</v>
          </cell>
          <cell r="B2499" t="str">
            <v>中捷精工</v>
          </cell>
          <cell r="C2499">
            <v>2.46</v>
          </cell>
          <cell r="D2499">
            <v>22.1</v>
          </cell>
        </row>
        <row r="2500">
          <cell r="A2500" t="str">
            <v>301073</v>
          </cell>
          <cell r="B2500" t="str">
            <v>君亭酒店</v>
          </cell>
          <cell r="C2500">
            <v>3.14</v>
          </cell>
          <cell r="D2500">
            <v>27.3</v>
          </cell>
        </row>
        <row r="2501">
          <cell r="A2501" t="str">
            <v>301075</v>
          </cell>
          <cell r="B2501" t="str">
            <v>多瑞医药</v>
          </cell>
          <cell r="C2501">
            <v>-1.39</v>
          </cell>
          <cell r="D2501">
            <v>50.9</v>
          </cell>
        </row>
        <row r="2502">
          <cell r="A2502" t="str">
            <v>301076</v>
          </cell>
          <cell r="B2502" t="str">
            <v>新瀚新材</v>
          </cell>
          <cell r="C2502">
            <v>0.48</v>
          </cell>
          <cell r="D2502">
            <v>41.5</v>
          </cell>
        </row>
        <row r="2503">
          <cell r="A2503" t="str">
            <v>301077</v>
          </cell>
          <cell r="B2503" t="str">
            <v>星华新材</v>
          </cell>
          <cell r="C2503">
            <v>3.46</v>
          </cell>
          <cell r="D2503">
            <v>28.68</v>
          </cell>
        </row>
        <row r="2504">
          <cell r="A2504" t="str">
            <v>301078</v>
          </cell>
          <cell r="B2504" t="str">
            <v>孩子王</v>
          </cell>
          <cell r="C2504">
            <v>4.24</v>
          </cell>
          <cell r="D2504">
            <v>11.3</v>
          </cell>
        </row>
        <row r="2505">
          <cell r="A2505" t="str">
            <v>301079</v>
          </cell>
          <cell r="B2505" t="str">
            <v>邵阳液压</v>
          </cell>
          <cell r="C2505">
            <v>-0.63</v>
          </cell>
          <cell r="D2505">
            <v>29.8</v>
          </cell>
        </row>
        <row r="2506">
          <cell r="A2506" t="str">
            <v>301080</v>
          </cell>
          <cell r="B2506" t="str">
            <v>百普赛斯</v>
          </cell>
          <cell r="C2506">
            <v>1.26</v>
          </cell>
          <cell r="D2506">
            <v>53.07</v>
          </cell>
        </row>
        <row r="2507">
          <cell r="A2507" t="str">
            <v>301081</v>
          </cell>
          <cell r="B2507" t="str">
            <v>严牌股份</v>
          </cell>
          <cell r="C2507">
            <v>2.48</v>
          </cell>
          <cell r="D2507">
            <v>10.35</v>
          </cell>
        </row>
        <row r="2508">
          <cell r="A2508" t="str">
            <v>301082</v>
          </cell>
          <cell r="B2508" t="str">
            <v>久盛电气</v>
          </cell>
          <cell r="C2508">
            <v>1.9</v>
          </cell>
          <cell r="D2508">
            <v>18.25</v>
          </cell>
        </row>
        <row r="2509">
          <cell r="A2509" t="str">
            <v>301083</v>
          </cell>
          <cell r="B2509" t="str">
            <v>百胜智能</v>
          </cell>
          <cell r="C2509">
            <v>0.48</v>
          </cell>
          <cell r="D2509">
            <v>18.989999999999998</v>
          </cell>
        </row>
        <row r="2510">
          <cell r="A2510" t="str">
            <v>301085</v>
          </cell>
          <cell r="B2510" t="str">
            <v>亚康股份</v>
          </cell>
          <cell r="C2510">
            <v>-0.28000000000000003</v>
          </cell>
          <cell r="D2510">
            <v>49.97</v>
          </cell>
        </row>
        <row r="2511">
          <cell r="A2511" t="str">
            <v>301086</v>
          </cell>
          <cell r="B2511" t="str">
            <v>鸿富瀚</v>
          </cell>
          <cell r="C2511">
            <v>0.3</v>
          </cell>
          <cell r="D2511">
            <v>98.24</v>
          </cell>
        </row>
        <row r="2512">
          <cell r="A2512" t="str">
            <v>301087</v>
          </cell>
          <cell r="B2512" t="str">
            <v>可孚医疗</v>
          </cell>
          <cell r="C2512">
            <v>0.37</v>
          </cell>
          <cell r="D2512">
            <v>45.83</v>
          </cell>
        </row>
        <row r="2513">
          <cell r="A2513" t="str">
            <v>301088</v>
          </cell>
          <cell r="B2513" t="str">
            <v>戎美股份</v>
          </cell>
          <cell r="C2513">
            <v>6.18</v>
          </cell>
          <cell r="D2513">
            <v>15.28</v>
          </cell>
        </row>
        <row r="2514">
          <cell r="A2514" t="str">
            <v>301089</v>
          </cell>
          <cell r="B2514" t="str">
            <v>拓新药业</v>
          </cell>
          <cell r="C2514">
            <v>0.35</v>
          </cell>
          <cell r="D2514">
            <v>28.8</v>
          </cell>
        </row>
        <row r="2515">
          <cell r="A2515" t="str">
            <v>301090</v>
          </cell>
          <cell r="B2515" t="str">
            <v>华润材料</v>
          </cell>
          <cell r="C2515">
            <v>0.87</v>
          </cell>
          <cell r="D2515">
            <v>6.93</v>
          </cell>
        </row>
        <row r="2516">
          <cell r="A2516" t="str">
            <v>301091</v>
          </cell>
          <cell r="B2516" t="str">
            <v>深城交</v>
          </cell>
          <cell r="C2516">
            <v>1.79</v>
          </cell>
          <cell r="D2516">
            <v>26.18</v>
          </cell>
        </row>
        <row r="2517">
          <cell r="A2517" t="str">
            <v>301092</v>
          </cell>
          <cell r="B2517" t="str">
            <v>争光股份</v>
          </cell>
          <cell r="C2517">
            <v>2.2400000000000002</v>
          </cell>
          <cell r="D2517">
            <v>36.909999999999997</v>
          </cell>
        </row>
        <row r="2518">
          <cell r="A2518" t="str">
            <v>301093</v>
          </cell>
          <cell r="B2518" t="str">
            <v>华兰股份</v>
          </cell>
          <cell r="C2518">
            <v>2.91</v>
          </cell>
          <cell r="D2518">
            <v>49.56</v>
          </cell>
        </row>
        <row r="2519">
          <cell r="A2519" t="str">
            <v>301095</v>
          </cell>
          <cell r="B2519" t="str">
            <v>广立微</v>
          </cell>
          <cell r="C2519">
            <v>-1.68</v>
          </cell>
          <cell r="D2519">
            <v>66.540000000000006</v>
          </cell>
        </row>
        <row r="2520">
          <cell r="A2520" t="str">
            <v>301096</v>
          </cell>
          <cell r="B2520" t="str">
            <v>百诚医药</v>
          </cell>
          <cell r="C2520">
            <v>1.06</v>
          </cell>
          <cell r="D2520">
            <v>54.12</v>
          </cell>
        </row>
        <row r="2521">
          <cell r="A2521" t="str">
            <v>301097</v>
          </cell>
          <cell r="B2521" t="str">
            <v>天益医疗</v>
          </cell>
          <cell r="C2521">
            <v>0.8</v>
          </cell>
          <cell r="D2521">
            <v>55.14</v>
          </cell>
        </row>
        <row r="2522">
          <cell r="A2522" t="str">
            <v>301098</v>
          </cell>
          <cell r="B2522" t="str">
            <v>金埔园林</v>
          </cell>
          <cell r="C2522">
            <v>1.88</v>
          </cell>
          <cell r="D2522">
            <v>8.68</v>
          </cell>
        </row>
        <row r="2523">
          <cell r="A2523" t="str">
            <v>301099</v>
          </cell>
          <cell r="B2523" t="str">
            <v>雅创电子</v>
          </cell>
          <cell r="C2523">
            <v>0.17</v>
          </cell>
          <cell r="D2523">
            <v>41.58</v>
          </cell>
        </row>
        <row r="2524">
          <cell r="A2524" t="str">
            <v>301100</v>
          </cell>
          <cell r="B2524" t="str">
            <v>风光股份</v>
          </cell>
          <cell r="C2524">
            <v>-0.69</v>
          </cell>
          <cell r="D2524">
            <v>22.92</v>
          </cell>
        </row>
        <row r="2525">
          <cell r="A2525" t="str">
            <v>301101</v>
          </cell>
          <cell r="B2525" t="str">
            <v>明月镜片</v>
          </cell>
          <cell r="C2525">
            <v>1.01</v>
          </cell>
          <cell r="D2525">
            <v>38.94</v>
          </cell>
        </row>
        <row r="2526">
          <cell r="A2526" t="str">
            <v>301102</v>
          </cell>
          <cell r="B2526" t="str">
            <v>兆讯传媒</v>
          </cell>
          <cell r="C2526">
            <v>0.93</v>
          </cell>
          <cell r="D2526">
            <v>10.85</v>
          </cell>
        </row>
        <row r="2527">
          <cell r="A2527" t="str">
            <v>301103</v>
          </cell>
          <cell r="B2527" t="str">
            <v>何氏眼科</v>
          </cell>
          <cell r="C2527">
            <v>0.91</v>
          </cell>
          <cell r="D2527">
            <v>19.940000000000001</v>
          </cell>
        </row>
        <row r="2528">
          <cell r="A2528" t="str">
            <v>301105</v>
          </cell>
          <cell r="B2528" t="str">
            <v>鸿铭股份</v>
          </cell>
          <cell r="C2528">
            <v>2.39</v>
          </cell>
          <cell r="D2528">
            <v>45.38</v>
          </cell>
        </row>
        <row r="2529">
          <cell r="A2529" t="str">
            <v>301106</v>
          </cell>
          <cell r="B2529" t="str">
            <v>骏成科技</v>
          </cell>
          <cell r="C2529">
            <v>2.1800000000000002</v>
          </cell>
          <cell r="D2529">
            <v>29.12</v>
          </cell>
        </row>
        <row r="2530">
          <cell r="A2530" t="str">
            <v>301107</v>
          </cell>
          <cell r="B2530" t="str">
            <v>瑜欣电子</v>
          </cell>
          <cell r="C2530">
            <v>1.5</v>
          </cell>
          <cell r="D2530">
            <v>27.79</v>
          </cell>
        </row>
        <row r="2531">
          <cell r="A2531" t="str">
            <v>301108</v>
          </cell>
          <cell r="B2531" t="str">
            <v>洁雅股份</v>
          </cell>
          <cell r="C2531">
            <v>2.38</v>
          </cell>
          <cell r="D2531">
            <v>33.5</v>
          </cell>
        </row>
        <row r="2532">
          <cell r="A2532" t="str">
            <v>301109</v>
          </cell>
          <cell r="B2532" t="str">
            <v>军信股份</v>
          </cell>
          <cell r="C2532">
            <v>-0.84</v>
          </cell>
          <cell r="D2532">
            <v>15.32</v>
          </cell>
        </row>
        <row r="2533">
          <cell r="A2533" t="str">
            <v>301110</v>
          </cell>
          <cell r="B2533" t="str">
            <v>青木科技</v>
          </cell>
          <cell r="C2533">
            <v>2.38</v>
          </cell>
          <cell r="D2533">
            <v>64.13</v>
          </cell>
        </row>
        <row r="2534">
          <cell r="A2534" t="str">
            <v>301111</v>
          </cell>
          <cell r="B2534" t="str">
            <v>粤万年青</v>
          </cell>
          <cell r="C2534">
            <v>2.91</v>
          </cell>
          <cell r="D2534">
            <v>20.52</v>
          </cell>
        </row>
        <row r="2535">
          <cell r="A2535" t="str">
            <v>301112</v>
          </cell>
          <cell r="B2535" t="str">
            <v>信邦智能</v>
          </cell>
          <cell r="C2535">
            <v>2.41</v>
          </cell>
          <cell r="D2535">
            <v>39.08</v>
          </cell>
        </row>
        <row r="2536">
          <cell r="A2536" t="str">
            <v>301113</v>
          </cell>
          <cell r="B2536" t="str">
            <v>雅艺科技</v>
          </cell>
          <cell r="C2536">
            <v>3.13</v>
          </cell>
          <cell r="D2536">
            <v>23.7</v>
          </cell>
        </row>
        <row r="2537">
          <cell r="A2537" t="str">
            <v>301115</v>
          </cell>
          <cell r="B2537" t="str">
            <v>联检科技</v>
          </cell>
          <cell r="C2537">
            <v>1.24</v>
          </cell>
          <cell r="D2537">
            <v>15.52</v>
          </cell>
        </row>
        <row r="2538">
          <cell r="A2538" t="str">
            <v>301116</v>
          </cell>
          <cell r="B2538" t="str">
            <v>益客食品</v>
          </cell>
          <cell r="C2538">
            <v>4.09</v>
          </cell>
          <cell r="D2538">
            <v>11.7</v>
          </cell>
        </row>
        <row r="2539">
          <cell r="A2539" t="str">
            <v>301117</v>
          </cell>
          <cell r="B2539" t="str">
            <v>佳缘科技</v>
          </cell>
          <cell r="C2539">
            <v>4.91</v>
          </cell>
          <cell r="D2539">
            <v>55.39</v>
          </cell>
        </row>
        <row r="2540">
          <cell r="A2540" t="str">
            <v>301118</v>
          </cell>
          <cell r="B2540" t="str">
            <v>恒光股份</v>
          </cell>
          <cell r="C2540">
            <v>3.8</v>
          </cell>
          <cell r="D2540">
            <v>23.49</v>
          </cell>
        </row>
        <row r="2541">
          <cell r="A2541" t="str">
            <v>301119</v>
          </cell>
          <cell r="B2541" t="str">
            <v>正强股份</v>
          </cell>
          <cell r="C2541">
            <v>12.17</v>
          </cell>
          <cell r="D2541">
            <v>51.71</v>
          </cell>
        </row>
        <row r="2542">
          <cell r="A2542" t="str">
            <v>301120</v>
          </cell>
          <cell r="B2542" t="str">
            <v>新特电气</v>
          </cell>
          <cell r="C2542">
            <v>-1.56</v>
          </cell>
          <cell r="D2542">
            <v>18.27</v>
          </cell>
        </row>
        <row r="2543">
          <cell r="A2543" t="str">
            <v>301121</v>
          </cell>
          <cell r="B2543" t="str">
            <v>紫建电子</v>
          </cell>
          <cell r="C2543">
            <v>0.2</v>
          </cell>
          <cell r="D2543">
            <v>39.64</v>
          </cell>
        </row>
        <row r="2544">
          <cell r="A2544" t="str">
            <v>301122</v>
          </cell>
          <cell r="B2544" t="str">
            <v>采纳股份</v>
          </cell>
          <cell r="C2544">
            <v>-0.28000000000000003</v>
          </cell>
          <cell r="D2544">
            <v>28.04</v>
          </cell>
        </row>
        <row r="2545">
          <cell r="A2545" t="str">
            <v>301123</v>
          </cell>
          <cell r="B2545" t="str">
            <v>奕东电子</v>
          </cell>
          <cell r="C2545">
            <v>-4.26</v>
          </cell>
          <cell r="D2545">
            <v>56.68</v>
          </cell>
        </row>
        <row r="2546">
          <cell r="A2546" t="str">
            <v>301125</v>
          </cell>
          <cell r="B2546" t="str">
            <v>腾亚精工</v>
          </cell>
          <cell r="C2546">
            <v>0.4</v>
          </cell>
          <cell r="D2546">
            <v>17.57</v>
          </cell>
        </row>
        <row r="2547">
          <cell r="A2547" t="str">
            <v>301126</v>
          </cell>
          <cell r="B2547" t="str">
            <v>达嘉维康</v>
          </cell>
          <cell r="C2547">
            <v>-0.81</v>
          </cell>
          <cell r="D2547">
            <v>13.41</v>
          </cell>
        </row>
        <row r="2548">
          <cell r="A2548" t="str">
            <v>301127</v>
          </cell>
          <cell r="B2548" t="str">
            <v>武汉天源</v>
          </cell>
          <cell r="C2548">
            <v>2.79</v>
          </cell>
          <cell r="D2548">
            <v>15.48</v>
          </cell>
        </row>
        <row r="2549">
          <cell r="A2549" t="str">
            <v>301128</v>
          </cell>
          <cell r="B2549" t="str">
            <v>强瑞技术</v>
          </cell>
          <cell r="C2549">
            <v>-1.17</v>
          </cell>
          <cell r="D2549">
            <v>83.7</v>
          </cell>
        </row>
        <row r="2550">
          <cell r="A2550" t="str">
            <v>301129</v>
          </cell>
          <cell r="B2550" t="str">
            <v>瑞纳智能</v>
          </cell>
          <cell r="C2550">
            <v>0.63</v>
          </cell>
          <cell r="D2550">
            <v>23.8</v>
          </cell>
        </row>
        <row r="2551">
          <cell r="A2551" t="str">
            <v>301130</v>
          </cell>
          <cell r="B2551" t="str">
            <v>西点药业</v>
          </cell>
          <cell r="C2551">
            <v>2.35</v>
          </cell>
          <cell r="D2551">
            <v>29.18</v>
          </cell>
        </row>
        <row r="2552">
          <cell r="A2552" t="str">
            <v>301131</v>
          </cell>
          <cell r="B2552" t="str">
            <v>聚赛龙</v>
          </cell>
          <cell r="C2552">
            <v>3.53</v>
          </cell>
          <cell r="D2552">
            <v>45.71</v>
          </cell>
        </row>
        <row r="2553">
          <cell r="A2553" t="str">
            <v>301132</v>
          </cell>
          <cell r="B2553" t="str">
            <v>满坤科技</v>
          </cell>
          <cell r="C2553">
            <v>0.34</v>
          </cell>
          <cell r="D2553">
            <v>32.619999999999997</v>
          </cell>
        </row>
        <row r="2554">
          <cell r="A2554" t="str">
            <v>301133</v>
          </cell>
          <cell r="B2554" t="str">
            <v>金钟股份</v>
          </cell>
          <cell r="C2554">
            <v>-6.45</v>
          </cell>
          <cell r="D2554">
            <v>34.799999999999997</v>
          </cell>
        </row>
        <row r="2555">
          <cell r="A2555" t="str">
            <v>301135</v>
          </cell>
          <cell r="B2555" t="str">
            <v>瑞德智能</v>
          </cell>
          <cell r="C2555">
            <v>2.25</v>
          </cell>
          <cell r="D2555">
            <v>26.77</v>
          </cell>
        </row>
        <row r="2556">
          <cell r="A2556" t="str">
            <v>301136</v>
          </cell>
          <cell r="B2556" t="str">
            <v>招标股份</v>
          </cell>
          <cell r="C2556">
            <v>-2.74</v>
          </cell>
          <cell r="D2556">
            <v>20.27</v>
          </cell>
        </row>
        <row r="2557">
          <cell r="A2557" t="str">
            <v>301137</v>
          </cell>
          <cell r="B2557" t="str">
            <v>哈焊华通</v>
          </cell>
          <cell r="C2557">
            <v>7.84</v>
          </cell>
          <cell r="D2557">
            <v>49.4</v>
          </cell>
        </row>
        <row r="2558">
          <cell r="A2558" t="str">
            <v>301138</v>
          </cell>
          <cell r="B2558" t="str">
            <v>华研精机</v>
          </cell>
          <cell r="C2558">
            <v>-0.82</v>
          </cell>
          <cell r="D2558">
            <v>36.42</v>
          </cell>
        </row>
        <row r="2559">
          <cell r="A2559" t="str">
            <v>301139</v>
          </cell>
          <cell r="B2559" t="str">
            <v>元道通信</v>
          </cell>
          <cell r="C2559">
            <v>0.44</v>
          </cell>
          <cell r="D2559">
            <v>18.399999999999999</v>
          </cell>
        </row>
        <row r="2560">
          <cell r="A2560" t="str">
            <v>301141</v>
          </cell>
          <cell r="B2560" t="str">
            <v>中科磁业</v>
          </cell>
          <cell r="C2560">
            <v>2.16</v>
          </cell>
          <cell r="D2560">
            <v>52.99</v>
          </cell>
        </row>
        <row r="2561">
          <cell r="A2561" t="str">
            <v>301148</v>
          </cell>
          <cell r="B2561" t="str">
            <v>嘉戎技术</v>
          </cell>
          <cell r="C2561">
            <v>6.05</v>
          </cell>
          <cell r="D2561">
            <v>46.97</v>
          </cell>
        </row>
        <row r="2562">
          <cell r="A2562" t="str">
            <v>301149</v>
          </cell>
          <cell r="B2562" t="str">
            <v>隆华新材</v>
          </cell>
          <cell r="C2562">
            <v>1.25</v>
          </cell>
          <cell r="D2562">
            <v>10.55</v>
          </cell>
        </row>
        <row r="2563">
          <cell r="A2563" t="str">
            <v>301150</v>
          </cell>
          <cell r="B2563" t="str">
            <v>中一科技</v>
          </cell>
          <cell r="C2563">
            <v>-0.39</v>
          </cell>
          <cell r="D2563">
            <v>38.33</v>
          </cell>
        </row>
        <row r="2564">
          <cell r="A2564" t="str">
            <v>301151</v>
          </cell>
          <cell r="B2564" t="str">
            <v>冠龙节能</v>
          </cell>
          <cell r="C2564">
            <v>1.34</v>
          </cell>
          <cell r="D2564">
            <v>18.91</v>
          </cell>
        </row>
        <row r="2565">
          <cell r="A2565" t="str">
            <v>301152</v>
          </cell>
          <cell r="B2565" t="str">
            <v>天力锂能</v>
          </cell>
          <cell r="C2565">
            <v>0.94</v>
          </cell>
          <cell r="D2565">
            <v>30.16</v>
          </cell>
        </row>
        <row r="2566">
          <cell r="A2566" t="str">
            <v>301153</v>
          </cell>
          <cell r="B2566" t="str">
            <v>中科江南</v>
          </cell>
          <cell r="C2566">
            <v>0.51</v>
          </cell>
          <cell r="D2566">
            <v>19.899999999999999</v>
          </cell>
        </row>
        <row r="2567">
          <cell r="A2567" t="str">
            <v>301155</v>
          </cell>
          <cell r="B2567" t="str">
            <v>海力风电</v>
          </cell>
          <cell r="C2567">
            <v>-1.06</v>
          </cell>
          <cell r="D2567">
            <v>77.77</v>
          </cell>
        </row>
        <row r="2568">
          <cell r="A2568" t="str">
            <v>301156</v>
          </cell>
          <cell r="B2568" t="str">
            <v>美农生物</v>
          </cell>
          <cell r="C2568">
            <v>2.79</v>
          </cell>
          <cell r="D2568">
            <v>17.68</v>
          </cell>
        </row>
        <row r="2569">
          <cell r="A2569" t="str">
            <v>301157</v>
          </cell>
          <cell r="B2569" t="str">
            <v>华塑科技</v>
          </cell>
          <cell r="C2569">
            <v>2.09</v>
          </cell>
          <cell r="D2569">
            <v>50.33</v>
          </cell>
        </row>
        <row r="2570">
          <cell r="A2570" t="str">
            <v>301158</v>
          </cell>
          <cell r="B2570" t="str">
            <v>德石股份</v>
          </cell>
          <cell r="C2570">
            <v>0.28000000000000003</v>
          </cell>
          <cell r="D2570">
            <v>21.18</v>
          </cell>
        </row>
        <row r="2571">
          <cell r="A2571" t="str">
            <v>301159</v>
          </cell>
          <cell r="B2571" t="str">
            <v>三维天地</v>
          </cell>
          <cell r="C2571">
            <v>0</v>
          </cell>
          <cell r="D2571">
            <v>35.4</v>
          </cell>
        </row>
        <row r="2572">
          <cell r="A2572" t="str">
            <v>301160</v>
          </cell>
          <cell r="B2572" t="str">
            <v>翔楼新材</v>
          </cell>
          <cell r="C2572">
            <v>0.09</v>
          </cell>
          <cell r="D2572">
            <v>64.12</v>
          </cell>
        </row>
        <row r="2573">
          <cell r="A2573" t="str">
            <v>301161</v>
          </cell>
          <cell r="B2573" t="str">
            <v>唯万密封</v>
          </cell>
          <cell r="C2573">
            <v>7.0000000000000007E-2</v>
          </cell>
          <cell r="D2573">
            <v>30.7</v>
          </cell>
        </row>
        <row r="2574">
          <cell r="A2574" t="str">
            <v>301162</v>
          </cell>
          <cell r="B2574" t="str">
            <v>国能日新</v>
          </cell>
          <cell r="C2574">
            <v>0.19</v>
          </cell>
          <cell r="D2574">
            <v>52.1</v>
          </cell>
        </row>
        <row r="2575">
          <cell r="A2575" t="str">
            <v>301163</v>
          </cell>
          <cell r="B2575" t="str">
            <v>宏德股份</v>
          </cell>
          <cell r="C2575">
            <v>1.46</v>
          </cell>
          <cell r="D2575">
            <v>26.38</v>
          </cell>
        </row>
        <row r="2576">
          <cell r="A2576" t="str">
            <v>301165</v>
          </cell>
          <cell r="B2576" t="str">
            <v>锐捷网络</v>
          </cell>
          <cell r="C2576">
            <v>-2.21</v>
          </cell>
          <cell r="D2576">
            <v>78.81</v>
          </cell>
        </row>
        <row r="2577">
          <cell r="A2577" t="str">
            <v>301166</v>
          </cell>
          <cell r="B2577" t="str">
            <v>优宁维</v>
          </cell>
          <cell r="C2577">
            <v>0.5</v>
          </cell>
          <cell r="D2577">
            <v>30.05</v>
          </cell>
        </row>
        <row r="2578">
          <cell r="A2578" t="str">
            <v>301167</v>
          </cell>
          <cell r="B2578" t="str">
            <v>建研设计</v>
          </cell>
          <cell r="C2578">
            <v>2.62</v>
          </cell>
          <cell r="D2578">
            <v>16.48</v>
          </cell>
        </row>
        <row r="2579">
          <cell r="A2579" t="str">
            <v>301168</v>
          </cell>
          <cell r="B2579" t="str">
            <v>通灵股份</v>
          </cell>
          <cell r="C2579">
            <v>0.27</v>
          </cell>
          <cell r="D2579">
            <v>47.49</v>
          </cell>
        </row>
        <row r="2580">
          <cell r="A2580" t="str">
            <v>301169</v>
          </cell>
          <cell r="B2580" t="str">
            <v>零点有数</v>
          </cell>
          <cell r="C2580">
            <v>0.45</v>
          </cell>
          <cell r="D2580">
            <v>47.22</v>
          </cell>
        </row>
        <row r="2581">
          <cell r="A2581" t="str">
            <v>301170</v>
          </cell>
          <cell r="B2581" t="str">
            <v>锡南科技</v>
          </cell>
          <cell r="C2581">
            <v>1.1100000000000001</v>
          </cell>
          <cell r="D2581">
            <v>27.41</v>
          </cell>
        </row>
        <row r="2582">
          <cell r="A2582" t="str">
            <v>301171</v>
          </cell>
          <cell r="B2582" t="str">
            <v>易点天下</v>
          </cell>
          <cell r="C2582">
            <v>0.27</v>
          </cell>
          <cell r="D2582">
            <v>33.42</v>
          </cell>
        </row>
        <row r="2583">
          <cell r="A2583" t="str">
            <v>301172</v>
          </cell>
          <cell r="B2583" t="str">
            <v>君逸数码</v>
          </cell>
          <cell r="C2583">
            <v>2.81</v>
          </cell>
          <cell r="D2583">
            <v>21.98</v>
          </cell>
        </row>
        <row r="2584">
          <cell r="A2584" t="str">
            <v>301173</v>
          </cell>
          <cell r="B2584" t="str">
            <v>毓恬冠佳</v>
          </cell>
          <cell r="C2584">
            <v>1.59</v>
          </cell>
          <cell r="D2584">
            <v>45.9</v>
          </cell>
        </row>
        <row r="2585">
          <cell r="A2585" t="str">
            <v>301175</v>
          </cell>
          <cell r="B2585" t="str">
            <v>中科环保</v>
          </cell>
          <cell r="C2585">
            <v>1.43</v>
          </cell>
          <cell r="D2585">
            <v>5.68</v>
          </cell>
        </row>
        <row r="2586">
          <cell r="A2586" t="str">
            <v>301176</v>
          </cell>
          <cell r="B2586" t="str">
            <v>逸豪新材</v>
          </cell>
          <cell r="C2586">
            <v>-1.3</v>
          </cell>
          <cell r="D2586">
            <v>24.25</v>
          </cell>
        </row>
        <row r="2587">
          <cell r="A2587" t="str">
            <v>301177</v>
          </cell>
          <cell r="B2587" t="str">
            <v>迪阿股份</v>
          </cell>
          <cell r="C2587">
            <v>-7.0000000000000007E-2</v>
          </cell>
          <cell r="D2587">
            <v>28.97</v>
          </cell>
        </row>
        <row r="2588">
          <cell r="A2588" t="str">
            <v>301178</v>
          </cell>
          <cell r="B2588" t="str">
            <v>天亿马</v>
          </cell>
          <cell r="C2588">
            <v>1.48</v>
          </cell>
          <cell r="D2588">
            <v>49.27</v>
          </cell>
        </row>
        <row r="2589">
          <cell r="A2589" t="str">
            <v>301179</v>
          </cell>
          <cell r="B2589" t="str">
            <v>泽宇智能</v>
          </cell>
          <cell r="C2589">
            <v>0.32</v>
          </cell>
          <cell r="D2589">
            <v>15.85</v>
          </cell>
        </row>
        <row r="2590">
          <cell r="A2590" t="str">
            <v>301180</v>
          </cell>
          <cell r="B2590" t="str">
            <v>万祥科技</v>
          </cell>
          <cell r="C2590">
            <v>0</v>
          </cell>
          <cell r="D2590">
            <v>15.77</v>
          </cell>
        </row>
        <row r="2591">
          <cell r="A2591" t="str">
            <v>301181</v>
          </cell>
          <cell r="B2591" t="str">
            <v>标榜股份</v>
          </cell>
          <cell r="C2591">
            <v>-1.17</v>
          </cell>
          <cell r="D2591">
            <v>37.130000000000003</v>
          </cell>
        </row>
        <row r="2592">
          <cell r="A2592" t="str">
            <v>301182</v>
          </cell>
          <cell r="B2592" t="str">
            <v>凯旺科技</v>
          </cell>
          <cell r="C2592">
            <v>-3.07</v>
          </cell>
          <cell r="D2592">
            <v>38.479999999999997</v>
          </cell>
        </row>
        <row r="2593">
          <cell r="A2593" t="str">
            <v>301183</v>
          </cell>
          <cell r="B2593" t="str">
            <v>东田微</v>
          </cell>
          <cell r="C2593">
            <v>-3.31</v>
          </cell>
          <cell r="D2593">
            <v>163.08000000000001</v>
          </cell>
        </row>
        <row r="2594">
          <cell r="A2594" t="str">
            <v>301185</v>
          </cell>
          <cell r="B2594" t="str">
            <v>鸥玛软件</v>
          </cell>
          <cell r="C2594">
            <v>0.86</v>
          </cell>
          <cell r="D2594">
            <v>18.68</v>
          </cell>
        </row>
        <row r="2595">
          <cell r="A2595" t="str">
            <v>301186</v>
          </cell>
          <cell r="B2595" t="str">
            <v>超达装备</v>
          </cell>
          <cell r="C2595">
            <v>1.7</v>
          </cell>
          <cell r="D2595">
            <v>46</v>
          </cell>
        </row>
        <row r="2596">
          <cell r="A2596" t="str">
            <v>301187</v>
          </cell>
          <cell r="B2596" t="str">
            <v>欧圣电气</v>
          </cell>
          <cell r="C2596">
            <v>3.85</v>
          </cell>
          <cell r="D2596">
            <v>26.16</v>
          </cell>
        </row>
        <row r="2597">
          <cell r="A2597" t="str">
            <v>301188</v>
          </cell>
          <cell r="B2597" t="str">
            <v>力诺药包</v>
          </cell>
          <cell r="C2597">
            <v>-0.75</v>
          </cell>
          <cell r="D2597">
            <v>17.260000000000002</v>
          </cell>
        </row>
        <row r="2598">
          <cell r="A2598" t="str">
            <v>301189</v>
          </cell>
          <cell r="B2598" t="str">
            <v>奥尼电子</v>
          </cell>
          <cell r="C2598">
            <v>0.31</v>
          </cell>
          <cell r="D2598">
            <v>38.92</v>
          </cell>
        </row>
        <row r="2599">
          <cell r="A2599" t="str">
            <v>301190</v>
          </cell>
          <cell r="B2599" t="str">
            <v>善水科技</v>
          </cell>
          <cell r="C2599">
            <v>1.95</v>
          </cell>
          <cell r="D2599">
            <v>20.91</v>
          </cell>
        </row>
        <row r="2600">
          <cell r="A2600" t="str">
            <v>301191</v>
          </cell>
          <cell r="B2600" t="str">
            <v>菲菱科思</v>
          </cell>
          <cell r="C2600">
            <v>-2.0699999999999998</v>
          </cell>
          <cell r="D2600">
            <v>102.6</v>
          </cell>
        </row>
        <row r="2601">
          <cell r="A2601" t="str">
            <v>301192</v>
          </cell>
          <cell r="B2601" t="str">
            <v>泰祥股份</v>
          </cell>
          <cell r="C2601">
            <v>1.41</v>
          </cell>
          <cell r="D2601">
            <v>29.46</v>
          </cell>
        </row>
        <row r="2602">
          <cell r="A2602" t="str">
            <v>301193</v>
          </cell>
          <cell r="B2602" t="str">
            <v>家联科技</v>
          </cell>
          <cell r="C2602">
            <v>0.75</v>
          </cell>
          <cell r="D2602">
            <v>21.6</v>
          </cell>
        </row>
        <row r="2603">
          <cell r="A2603" t="str">
            <v>301195</v>
          </cell>
          <cell r="B2603" t="str">
            <v>北路智控</v>
          </cell>
          <cell r="C2603">
            <v>1.9</v>
          </cell>
          <cell r="D2603">
            <v>33.19</v>
          </cell>
        </row>
        <row r="2604">
          <cell r="A2604" t="str">
            <v>301196</v>
          </cell>
          <cell r="B2604" t="str">
            <v>唯科科技</v>
          </cell>
          <cell r="C2604">
            <v>-0.53</v>
          </cell>
          <cell r="D2604">
            <v>70.89</v>
          </cell>
        </row>
        <row r="2605">
          <cell r="A2605" t="str">
            <v>301197</v>
          </cell>
          <cell r="B2605" t="str">
            <v>工大科雅</v>
          </cell>
          <cell r="C2605">
            <v>0.46</v>
          </cell>
          <cell r="D2605">
            <v>19.86</v>
          </cell>
        </row>
        <row r="2606">
          <cell r="A2606" t="str">
            <v>301198</v>
          </cell>
          <cell r="B2606" t="str">
            <v>喜悦智行</v>
          </cell>
          <cell r="C2606">
            <v>2.96</v>
          </cell>
          <cell r="D2606">
            <v>11.83</v>
          </cell>
        </row>
        <row r="2607">
          <cell r="A2607" t="str">
            <v>301199</v>
          </cell>
          <cell r="B2607" t="str">
            <v>迈赫股份</v>
          </cell>
          <cell r="C2607">
            <v>1.47</v>
          </cell>
          <cell r="D2607">
            <v>21.4</v>
          </cell>
        </row>
        <row r="2608">
          <cell r="A2608" t="str">
            <v>301200</v>
          </cell>
          <cell r="B2608" t="str">
            <v>大族数控</v>
          </cell>
          <cell r="C2608">
            <v>-1.37</v>
          </cell>
          <cell r="D2608">
            <v>111.16</v>
          </cell>
        </row>
        <row r="2609">
          <cell r="A2609" t="str">
            <v>301201</v>
          </cell>
          <cell r="B2609" t="str">
            <v>诚达药业</v>
          </cell>
          <cell r="C2609">
            <v>1.47</v>
          </cell>
          <cell r="D2609">
            <v>41.53</v>
          </cell>
        </row>
        <row r="2610">
          <cell r="A2610" t="str">
            <v>301202</v>
          </cell>
          <cell r="B2610" t="str">
            <v>朗威股份</v>
          </cell>
          <cell r="C2610">
            <v>0.44</v>
          </cell>
          <cell r="D2610">
            <v>38.67</v>
          </cell>
        </row>
        <row r="2611">
          <cell r="A2611" t="str">
            <v>301203</v>
          </cell>
          <cell r="B2611" t="str">
            <v>国泰环保</v>
          </cell>
          <cell r="C2611">
            <v>1.55</v>
          </cell>
          <cell r="D2611">
            <v>32.020000000000003</v>
          </cell>
        </row>
        <row r="2612">
          <cell r="A2612" t="str">
            <v>301205</v>
          </cell>
          <cell r="B2612" t="str">
            <v>联特科技</v>
          </cell>
          <cell r="C2612">
            <v>-3.03</v>
          </cell>
          <cell r="D2612">
            <v>172.99</v>
          </cell>
        </row>
        <row r="2613">
          <cell r="A2613" t="str">
            <v>301206</v>
          </cell>
          <cell r="B2613" t="str">
            <v>三元生物</v>
          </cell>
          <cell r="C2613">
            <v>0.86</v>
          </cell>
          <cell r="D2613">
            <v>26.93</v>
          </cell>
        </row>
        <row r="2614">
          <cell r="A2614" t="str">
            <v>301207</v>
          </cell>
          <cell r="B2614" t="str">
            <v>华兰疫苗</v>
          </cell>
          <cell r="C2614">
            <v>0.68</v>
          </cell>
          <cell r="D2614">
            <v>19.329999999999998</v>
          </cell>
        </row>
        <row r="2615">
          <cell r="A2615" t="str">
            <v>301208</v>
          </cell>
          <cell r="B2615" t="str">
            <v>中亦科技</v>
          </cell>
          <cell r="C2615">
            <v>0.14000000000000001</v>
          </cell>
          <cell r="D2615">
            <v>36.64</v>
          </cell>
        </row>
        <row r="2616">
          <cell r="A2616" t="str">
            <v>301209</v>
          </cell>
          <cell r="B2616" t="str">
            <v>联合化学</v>
          </cell>
          <cell r="C2616">
            <v>0.5</v>
          </cell>
          <cell r="D2616">
            <v>102.8</v>
          </cell>
        </row>
        <row r="2617">
          <cell r="A2617" t="str">
            <v>301210</v>
          </cell>
          <cell r="B2617" t="str">
            <v>金杨精密</v>
          </cell>
          <cell r="C2617">
            <v>0.82</v>
          </cell>
          <cell r="D2617">
            <v>35.46</v>
          </cell>
        </row>
        <row r="2618">
          <cell r="A2618" t="str">
            <v>301211</v>
          </cell>
          <cell r="B2618" t="str">
            <v>亨迪药业</v>
          </cell>
          <cell r="C2618">
            <v>0.88</v>
          </cell>
          <cell r="D2618">
            <v>12.62</v>
          </cell>
        </row>
        <row r="2619">
          <cell r="A2619" t="str">
            <v>301212</v>
          </cell>
          <cell r="B2619" t="str">
            <v>联盛化学</v>
          </cell>
          <cell r="C2619">
            <v>-0.87</v>
          </cell>
          <cell r="D2619">
            <v>28.33</v>
          </cell>
        </row>
        <row r="2620">
          <cell r="A2620" t="str">
            <v>301213</v>
          </cell>
          <cell r="B2620" t="str">
            <v>观想科技</v>
          </cell>
          <cell r="C2620">
            <v>3.35</v>
          </cell>
          <cell r="D2620">
            <v>69.05</v>
          </cell>
        </row>
        <row r="2621">
          <cell r="A2621" t="str">
            <v>301215</v>
          </cell>
          <cell r="B2621" t="str">
            <v>中汽股份</v>
          </cell>
          <cell r="C2621">
            <v>3.81</v>
          </cell>
          <cell r="D2621">
            <v>6.82</v>
          </cell>
        </row>
        <row r="2622">
          <cell r="A2622" t="str">
            <v>301216</v>
          </cell>
          <cell r="B2622" t="str">
            <v>万凯新材</v>
          </cell>
          <cell r="C2622">
            <v>3.51</v>
          </cell>
          <cell r="D2622">
            <v>17.12</v>
          </cell>
        </row>
        <row r="2623">
          <cell r="A2623" t="str">
            <v>301217</v>
          </cell>
          <cell r="B2623" t="str">
            <v>铜冠铜箔</v>
          </cell>
          <cell r="C2623">
            <v>-3.41</v>
          </cell>
          <cell r="D2623">
            <v>30.59</v>
          </cell>
        </row>
        <row r="2624">
          <cell r="A2624" t="str">
            <v>301218</v>
          </cell>
          <cell r="B2624" t="str">
            <v>华是科技</v>
          </cell>
          <cell r="C2624">
            <v>-0.8</v>
          </cell>
          <cell r="D2624">
            <v>23.7</v>
          </cell>
        </row>
        <row r="2625">
          <cell r="A2625" t="str">
            <v>301219</v>
          </cell>
          <cell r="B2625" t="str">
            <v>腾远钴业</v>
          </cell>
          <cell r="C2625">
            <v>1.37</v>
          </cell>
          <cell r="D2625">
            <v>62.73</v>
          </cell>
        </row>
        <row r="2626">
          <cell r="A2626" t="str">
            <v>301220</v>
          </cell>
          <cell r="B2626" t="str">
            <v>亚香股份</v>
          </cell>
          <cell r="C2626">
            <v>-0.38</v>
          </cell>
          <cell r="D2626">
            <v>36.25</v>
          </cell>
        </row>
        <row r="2627">
          <cell r="A2627" t="str">
            <v>301221</v>
          </cell>
          <cell r="B2627" t="str">
            <v>光庭信息</v>
          </cell>
          <cell r="C2627">
            <v>4.04</v>
          </cell>
          <cell r="D2627">
            <v>51.71</v>
          </cell>
        </row>
        <row r="2628">
          <cell r="A2628" t="str">
            <v>301222</v>
          </cell>
          <cell r="B2628" t="str">
            <v>浙江恒威</v>
          </cell>
          <cell r="C2628">
            <v>1.52</v>
          </cell>
          <cell r="D2628">
            <v>28.76</v>
          </cell>
        </row>
        <row r="2629">
          <cell r="A2629" t="str">
            <v>301223</v>
          </cell>
          <cell r="B2629" t="str">
            <v>中荣股份</v>
          </cell>
          <cell r="C2629">
            <v>2.29</v>
          </cell>
          <cell r="D2629">
            <v>18.28</v>
          </cell>
        </row>
        <row r="2630">
          <cell r="A2630" t="str">
            <v>301225</v>
          </cell>
          <cell r="B2630" t="str">
            <v>恒勃股份</v>
          </cell>
          <cell r="C2630">
            <v>-1.69</v>
          </cell>
          <cell r="D2630">
            <v>96.8</v>
          </cell>
        </row>
        <row r="2631">
          <cell r="A2631" t="str">
            <v>301226</v>
          </cell>
          <cell r="B2631" t="str">
            <v>祥明智能</v>
          </cell>
          <cell r="C2631">
            <v>1.06</v>
          </cell>
          <cell r="D2631">
            <v>30.4</v>
          </cell>
        </row>
        <row r="2632">
          <cell r="A2632" t="str">
            <v>301227</v>
          </cell>
          <cell r="B2632" t="str">
            <v>森鹰窗业</v>
          </cell>
          <cell r="C2632">
            <v>2.2999999999999998</v>
          </cell>
          <cell r="D2632">
            <v>45.75</v>
          </cell>
        </row>
        <row r="2633">
          <cell r="A2633" t="str">
            <v>301228</v>
          </cell>
          <cell r="B2633" t="str">
            <v>实朴检测</v>
          </cell>
          <cell r="C2633">
            <v>1.91</v>
          </cell>
          <cell r="D2633">
            <v>40.61</v>
          </cell>
        </row>
        <row r="2634">
          <cell r="A2634" t="str">
            <v>301229</v>
          </cell>
          <cell r="B2634" t="str">
            <v>纽泰格</v>
          </cell>
          <cell r="C2634">
            <v>4.41</v>
          </cell>
          <cell r="D2634">
            <v>20.11</v>
          </cell>
        </row>
        <row r="2635">
          <cell r="A2635" t="str">
            <v>301230</v>
          </cell>
          <cell r="B2635" t="str">
            <v>泓博医药</v>
          </cell>
          <cell r="C2635">
            <v>0.59</v>
          </cell>
          <cell r="D2635">
            <v>30.71</v>
          </cell>
        </row>
        <row r="2636">
          <cell r="A2636" t="str">
            <v>301231</v>
          </cell>
          <cell r="B2636" t="str">
            <v>荣信文化</v>
          </cell>
          <cell r="C2636">
            <v>6.12</v>
          </cell>
          <cell r="D2636">
            <v>30.86</v>
          </cell>
        </row>
        <row r="2637">
          <cell r="A2637" t="str">
            <v>301232</v>
          </cell>
          <cell r="B2637" t="str">
            <v>飞沃科技</v>
          </cell>
          <cell r="C2637">
            <v>7.07</v>
          </cell>
          <cell r="D2637">
            <v>112</v>
          </cell>
        </row>
        <row r="2638">
          <cell r="A2638" t="str">
            <v>301233</v>
          </cell>
          <cell r="B2638" t="str">
            <v>盛帮股份</v>
          </cell>
          <cell r="C2638">
            <v>1.04</v>
          </cell>
          <cell r="D2638">
            <v>50.5</v>
          </cell>
        </row>
        <row r="2639">
          <cell r="A2639" t="str">
            <v>301234</v>
          </cell>
          <cell r="B2639" t="str">
            <v>五洲医疗</v>
          </cell>
          <cell r="C2639">
            <v>-0.73</v>
          </cell>
          <cell r="D2639">
            <v>42.4</v>
          </cell>
        </row>
        <row r="2640">
          <cell r="A2640" t="str">
            <v>301235</v>
          </cell>
          <cell r="B2640" t="str">
            <v>华康洁净</v>
          </cell>
          <cell r="C2640">
            <v>2.4300000000000002</v>
          </cell>
          <cell r="D2640">
            <v>35.4</v>
          </cell>
        </row>
        <row r="2641">
          <cell r="A2641" t="str">
            <v>301236</v>
          </cell>
          <cell r="B2641" t="str">
            <v>软通动力</v>
          </cell>
          <cell r="C2641">
            <v>1.63</v>
          </cell>
          <cell r="D2641">
            <v>46.03</v>
          </cell>
        </row>
        <row r="2642">
          <cell r="A2642" t="str">
            <v>301237</v>
          </cell>
          <cell r="B2642" t="str">
            <v>和顺科技</v>
          </cell>
          <cell r="C2642">
            <v>2.63</v>
          </cell>
          <cell r="D2642">
            <v>48.03</v>
          </cell>
        </row>
        <row r="2643">
          <cell r="A2643" t="str">
            <v>301238</v>
          </cell>
          <cell r="B2643" t="str">
            <v>瑞泰新材</v>
          </cell>
          <cell r="C2643">
            <v>0.96</v>
          </cell>
          <cell r="D2643">
            <v>19.89</v>
          </cell>
        </row>
        <row r="2644">
          <cell r="A2644" t="str">
            <v>301239</v>
          </cell>
          <cell r="B2644" t="str">
            <v>普瑞眼科</v>
          </cell>
          <cell r="C2644">
            <v>0.98</v>
          </cell>
          <cell r="D2644">
            <v>31.84</v>
          </cell>
        </row>
        <row r="2645">
          <cell r="A2645" t="str">
            <v>301246</v>
          </cell>
          <cell r="B2645" t="str">
            <v>宏源药业</v>
          </cell>
          <cell r="C2645">
            <v>0.54</v>
          </cell>
          <cell r="D2645">
            <v>16.86</v>
          </cell>
        </row>
        <row r="2646">
          <cell r="A2646" t="str">
            <v>301248</v>
          </cell>
          <cell r="B2646" t="str">
            <v>杰创智能</v>
          </cell>
          <cell r="C2646">
            <v>-0.63</v>
          </cell>
          <cell r="D2646">
            <v>28.55</v>
          </cell>
        </row>
        <row r="2647">
          <cell r="A2647" t="str">
            <v>301251</v>
          </cell>
          <cell r="B2647" t="str">
            <v>威尔高</v>
          </cell>
          <cell r="C2647">
            <v>-0.6</v>
          </cell>
          <cell r="D2647">
            <v>50.05</v>
          </cell>
        </row>
        <row r="2648">
          <cell r="A2648" t="str">
            <v>301252</v>
          </cell>
          <cell r="B2648" t="str">
            <v>同星科技</v>
          </cell>
          <cell r="C2648">
            <v>-0.95</v>
          </cell>
          <cell r="D2648">
            <v>27.1</v>
          </cell>
        </row>
        <row r="2649">
          <cell r="A2649" t="str">
            <v>301255</v>
          </cell>
          <cell r="B2649" t="str">
            <v>通力科技</v>
          </cell>
          <cell r="C2649">
            <v>0.63</v>
          </cell>
          <cell r="D2649">
            <v>27.2</v>
          </cell>
        </row>
        <row r="2650">
          <cell r="A2650" t="str">
            <v>301256</v>
          </cell>
          <cell r="B2650" t="str">
            <v>华融化学</v>
          </cell>
          <cell r="C2650">
            <v>-1.95</v>
          </cell>
          <cell r="D2650">
            <v>14.07</v>
          </cell>
        </row>
        <row r="2651">
          <cell r="A2651" t="str">
            <v>301257</v>
          </cell>
          <cell r="B2651" t="str">
            <v>普蕊斯</v>
          </cell>
          <cell r="C2651">
            <v>5.68</v>
          </cell>
          <cell r="D2651">
            <v>47.99</v>
          </cell>
        </row>
        <row r="2652">
          <cell r="A2652" t="str">
            <v>301258</v>
          </cell>
          <cell r="B2652" t="str">
            <v>富士莱</v>
          </cell>
          <cell r="C2652">
            <v>1.62</v>
          </cell>
          <cell r="D2652">
            <v>32.049999999999997</v>
          </cell>
        </row>
        <row r="2653">
          <cell r="A2653" t="str">
            <v>301259</v>
          </cell>
          <cell r="B2653" t="str">
            <v>艾布鲁</v>
          </cell>
          <cell r="C2653">
            <v>0.34</v>
          </cell>
          <cell r="D2653">
            <v>32.92</v>
          </cell>
        </row>
        <row r="2654">
          <cell r="A2654" t="str">
            <v>301260</v>
          </cell>
          <cell r="B2654" t="str">
            <v>格力博</v>
          </cell>
          <cell r="C2654">
            <v>2.08</v>
          </cell>
          <cell r="D2654">
            <v>16.23</v>
          </cell>
        </row>
        <row r="2655">
          <cell r="A2655" t="str">
            <v>301261</v>
          </cell>
          <cell r="B2655" t="str">
            <v>恒工精密</v>
          </cell>
          <cell r="C2655">
            <v>5.37</v>
          </cell>
          <cell r="D2655">
            <v>80.8</v>
          </cell>
        </row>
        <row r="2656">
          <cell r="A2656" t="str">
            <v>301262</v>
          </cell>
          <cell r="B2656" t="str">
            <v>海看股份</v>
          </cell>
          <cell r="C2656">
            <v>2.4700000000000002</v>
          </cell>
          <cell r="D2656">
            <v>24.5</v>
          </cell>
        </row>
        <row r="2657">
          <cell r="A2657" t="str">
            <v>301263</v>
          </cell>
          <cell r="B2657" t="str">
            <v>泰恩康</v>
          </cell>
          <cell r="C2657">
            <v>2.21</v>
          </cell>
          <cell r="D2657">
            <v>27.72</v>
          </cell>
        </row>
        <row r="2658">
          <cell r="A2658" t="str">
            <v>301265</v>
          </cell>
          <cell r="B2658" t="str">
            <v>华新环保</v>
          </cell>
          <cell r="C2658">
            <v>1.34</v>
          </cell>
          <cell r="D2658">
            <v>12.12</v>
          </cell>
        </row>
        <row r="2659">
          <cell r="A2659" t="str">
            <v>301266</v>
          </cell>
          <cell r="B2659" t="str">
            <v>宇邦新材</v>
          </cell>
          <cell r="C2659">
            <v>0.37</v>
          </cell>
          <cell r="D2659">
            <v>37.770000000000003</v>
          </cell>
        </row>
        <row r="2660">
          <cell r="A2660" t="str">
            <v>301267</v>
          </cell>
          <cell r="B2660" t="str">
            <v>华厦眼科</v>
          </cell>
          <cell r="C2660">
            <v>0.92</v>
          </cell>
          <cell r="D2660">
            <v>18.62</v>
          </cell>
        </row>
        <row r="2661">
          <cell r="A2661" t="str">
            <v>301268</v>
          </cell>
          <cell r="B2661" t="str">
            <v>铭利达</v>
          </cell>
          <cell r="C2661">
            <v>0.17</v>
          </cell>
          <cell r="D2661">
            <v>18.11</v>
          </cell>
        </row>
        <row r="2662">
          <cell r="A2662" t="str">
            <v>301269</v>
          </cell>
          <cell r="B2662" t="str">
            <v>华大九天</v>
          </cell>
          <cell r="C2662">
            <v>0.15</v>
          </cell>
          <cell r="D2662">
            <v>103.31</v>
          </cell>
        </row>
        <row r="2663">
          <cell r="A2663" t="str">
            <v>301270</v>
          </cell>
          <cell r="B2663" t="str">
            <v>汉仪股份</v>
          </cell>
          <cell r="C2663">
            <v>4.74</v>
          </cell>
          <cell r="D2663">
            <v>39.58</v>
          </cell>
        </row>
        <row r="2664">
          <cell r="A2664" t="str">
            <v>301272</v>
          </cell>
          <cell r="B2664" t="str">
            <v>英华特</v>
          </cell>
          <cell r="C2664">
            <v>0.6</v>
          </cell>
          <cell r="D2664">
            <v>40.17</v>
          </cell>
        </row>
        <row r="2665">
          <cell r="A2665" t="str">
            <v>301273</v>
          </cell>
          <cell r="B2665" t="str">
            <v>瑞晨环保</v>
          </cell>
          <cell r="C2665">
            <v>2.83</v>
          </cell>
          <cell r="D2665">
            <v>26.9</v>
          </cell>
        </row>
        <row r="2666">
          <cell r="A2666" t="str">
            <v>301275</v>
          </cell>
          <cell r="B2666" t="str">
            <v>汉朔科技</v>
          </cell>
          <cell r="C2666">
            <v>-0.28000000000000003</v>
          </cell>
          <cell r="D2666">
            <v>52.98</v>
          </cell>
        </row>
        <row r="2667">
          <cell r="A2667" t="str">
            <v>301276</v>
          </cell>
          <cell r="B2667" t="str">
            <v>嘉曼服饰</v>
          </cell>
          <cell r="C2667">
            <v>1.88</v>
          </cell>
          <cell r="D2667">
            <v>25.96</v>
          </cell>
        </row>
        <row r="2668">
          <cell r="A2668" t="str">
            <v>301277</v>
          </cell>
          <cell r="B2668" t="str">
            <v>新天地</v>
          </cell>
          <cell r="C2668">
            <v>0.59</v>
          </cell>
          <cell r="D2668">
            <v>11.95</v>
          </cell>
        </row>
        <row r="2669">
          <cell r="A2669" t="str">
            <v>301278</v>
          </cell>
          <cell r="B2669" t="str">
            <v>快可电子</v>
          </cell>
          <cell r="C2669">
            <v>7.54</v>
          </cell>
          <cell r="D2669">
            <v>37.39</v>
          </cell>
        </row>
        <row r="2670">
          <cell r="A2670" t="str">
            <v>301279</v>
          </cell>
          <cell r="B2670" t="str">
            <v>金道科技</v>
          </cell>
          <cell r="C2670">
            <v>0.1</v>
          </cell>
          <cell r="D2670">
            <v>28.72</v>
          </cell>
        </row>
        <row r="2671">
          <cell r="A2671" t="str">
            <v>301280</v>
          </cell>
          <cell r="B2671" t="str">
            <v>珠城科技</v>
          </cell>
          <cell r="C2671">
            <v>0.51</v>
          </cell>
          <cell r="D2671">
            <v>47.69</v>
          </cell>
        </row>
        <row r="2672">
          <cell r="A2672" t="str">
            <v>301281</v>
          </cell>
          <cell r="B2672" t="str">
            <v>科源制药</v>
          </cell>
          <cell r="C2672">
            <v>0.34</v>
          </cell>
          <cell r="D2672">
            <v>26.81</v>
          </cell>
        </row>
        <row r="2673">
          <cell r="A2673" t="str">
            <v>301282</v>
          </cell>
          <cell r="B2673" t="str">
            <v>金禄电子</v>
          </cell>
          <cell r="C2673">
            <v>-1.23</v>
          </cell>
          <cell r="D2673">
            <v>27.38</v>
          </cell>
        </row>
        <row r="2674">
          <cell r="A2674" t="str">
            <v>301283</v>
          </cell>
          <cell r="B2674" t="str">
            <v>聚胶股份</v>
          </cell>
          <cell r="C2674">
            <v>1.66</v>
          </cell>
          <cell r="D2674">
            <v>46.62</v>
          </cell>
        </row>
        <row r="2675">
          <cell r="A2675" t="str">
            <v>301285</v>
          </cell>
          <cell r="B2675" t="str">
            <v>鸿日达</v>
          </cell>
          <cell r="C2675">
            <v>-0.13</v>
          </cell>
          <cell r="D2675">
            <v>70.81</v>
          </cell>
        </row>
        <row r="2676">
          <cell r="A2676" t="str">
            <v>301286</v>
          </cell>
          <cell r="B2676" t="str">
            <v>侨源股份</v>
          </cell>
          <cell r="C2676">
            <v>0.78</v>
          </cell>
          <cell r="D2676">
            <v>47.73</v>
          </cell>
        </row>
        <row r="2677">
          <cell r="A2677" t="str">
            <v>301287</v>
          </cell>
          <cell r="B2677" t="str">
            <v>康力源</v>
          </cell>
          <cell r="C2677">
            <v>1.8</v>
          </cell>
          <cell r="D2677">
            <v>41.85</v>
          </cell>
        </row>
        <row r="2678">
          <cell r="A2678" t="str">
            <v>301288</v>
          </cell>
          <cell r="B2678" t="str">
            <v>*ST清研</v>
          </cell>
          <cell r="C2678">
            <v>-0.06</v>
          </cell>
          <cell r="D2678">
            <v>15.88</v>
          </cell>
        </row>
        <row r="2679">
          <cell r="A2679" t="str">
            <v>301289</v>
          </cell>
          <cell r="B2679" t="str">
            <v>国缆检测</v>
          </cell>
          <cell r="C2679">
            <v>3.58</v>
          </cell>
          <cell r="D2679">
            <v>59.04</v>
          </cell>
        </row>
        <row r="2680">
          <cell r="A2680" t="str">
            <v>301290</v>
          </cell>
          <cell r="B2680" t="str">
            <v>东星医疗</v>
          </cell>
          <cell r="C2680">
            <v>0.79</v>
          </cell>
          <cell r="D2680">
            <v>25.6</v>
          </cell>
        </row>
        <row r="2681">
          <cell r="A2681" t="str">
            <v>301291</v>
          </cell>
          <cell r="B2681" t="str">
            <v>明阳电气</v>
          </cell>
          <cell r="C2681">
            <v>-0.66</v>
          </cell>
          <cell r="D2681">
            <v>41.83</v>
          </cell>
        </row>
        <row r="2682">
          <cell r="A2682" t="str">
            <v>301292</v>
          </cell>
          <cell r="B2682" t="str">
            <v>海科新源</v>
          </cell>
          <cell r="C2682">
            <v>-1.42</v>
          </cell>
          <cell r="D2682">
            <v>55.6</v>
          </cell>
        </row>
        <row r="2683">
          <cell r="A2683" t="str">
            <v>301293</v>
          </cell>
          <cell r="B2683" t="str">
            <v>三博脑科</v>
          </cell>
          <cell r="C2683">
            <v>1.05</v>
          </cell>
          <cell r="D2683">
            <v>54.92</v>
          </cell>
        </row>
        <row r="2684">
          <cell r="A2684" t="str">
            <v>301295</v>
          </cell>
          <cell r="B2684" t="str">
            <v>美硕科技</v>
          </cell>
          <cell r="C2684">
            <v>2.3199999999999998</v>
          </cell>
          <cell r="D2684">
            <v>26.42</v>
          </cell>
        </row>
        <row r="2685">
          <cell r="A2685" t="str">
            <v>301296</v>
          </cell>
          <cell r="B2685" t="str">
            <v>新巨丰</v>
          </cell>
          <cell r="C2685">
            <v>1.43</v>
          </cell>
          <cell r="D2685">
            <v>8.51</v>
          </cell>
        </row>
        <row r="2686">
          <cell r="A2686" t="str">
            <v>301297</v>
          </cell>
          <cell r="B2686" t="str">
            <v>富乐德</v>
          </cell>
          <cell r="C2686">
            <v>-1.04</v>
          </cell>
          <cell r="D2686">
            <v>36.17</v>
          </cell>
        </row>
        <row r="2687">
          <cell r="A2687" t="str">
            <v>301298</v>
          </cell>
          <cell r="B2687" t="str">
            <v>东利机械</v>
          </cell>
          <cell r="C2687">
            <v>2.34</v>
          </cell>
          <cell r="D2687">
            <v>15.75</v>
          </cell>
        </row>
        <row r="2688">
          <cell r="A2688" t="str">
            <v>301299</v>
          </cell>
          <cell r="B2688" t="str">
            <v>卓创资讯</v>
          </cell>
          <cell r="C2688">
            <v>0.47</v>
          </cell>
          <cell r="D2688">
            <v>52.96</v>
          </cell>
        </row>
        <row r="2689">
          <cell r="A2689" t="str">
            <v>301300</v>
          </cell>
          <cell r="B2689" t="str">
            <v>远翔新材</v>
          </cell>
          <cell r="C2689">
            <v>1.88</v>
          </cell>
          <cell r="D2689">
            <v>43.89</v>
          </cell>
        </row>
        <row r="2690">
          <cell r="A2690" t="str">
            <v>301301</v>
          </cell>
          <cell r="B2690" t="str">
            <v>川宁生物</v>
          </cell>
          <cell r="C2690">
            <v>0.3</v>
          </cell>
          <cell r="D2690">
            <v>10.15</v>
          </cell>
        </row>
        <row r="2691">
          <cell r="A2691" t="str">
            <v>301302</v>
          </cell>
          <cell r="B2691" t="str">
            <v>华如科技</v>
          </cell>
          <cell r="C2691">
            <v>-0.92</v>
          </cell>
          <cell r="D2691">
            <v>22.62</v>
          </cell>
        </row>
        <row r="2692">
          <cell r="A2692" t="str">
            <v>301303</v>
          </cell>
          <cell r="B2692" t="str">
            <v>真兰仪表</v>
          </cell>
          <cell r="C2692">
            <v>0.73</v>
          </cell>
          <cell r="D2692">
            <v>15.15</v>
          </cell>
        </row>
        <row r="2693">
          <cell r="A2693" t="str">
            <v>301305</v>
          </cell>
          <cell r="B2693" t="str">
            <v>朗坤科技</v>
          </cell>
          <cell r="C2693">
            <v>-0.05</v>
          </cell>
          <cell r="D2693">
            <v>21.47</v>
          </cell>
        </row>
        <row r="2694">
          <cell r="A2694" t="str">
            <v>301306</v>
          </cell>
          <cell r="B2694" t="str">
            <v>西测测试</v>
          </cell>
          <cell r="C2694">
            <v>1.32</v>
          </cell>
          <cell r="D2694">
            <v>119.05</v>
          </cell>
        </row>
        <row r="2695">
          <cell r="A2695" t="str">
            <v>301307</v>
          </cell>
          <cell r="B2695" t="str">
            <v>美利信</v>
          </cell>
          <cell r="C2695">
            <v>-0.7</v>
          </cell>
          <cell r="D2695">
            <v>36.94</v>
          </cell>
        </row>
        <row r="2696">
          <cell r="A2696" t="str">
            <v>301308</v>
          </cell>
          <cell r="B2696" t="str">
            <v>江波龙</v>
          </cell>
          <cell r="C2696">
            <v>-5.64</v>
          </cell>
          <cell r="D2696">
            <v>243.97</v>
          </cell>
        </row>
        <row r="2697">
          <cell r="A2697" t="str">
            <v>301309</v>
          </cell>
          <cell r="B2697" t="str">
            <v>万得凯</v>
          </cell>
          <cell r="C2697">
            <v>1.1000000000000001</v>
          </cell>
          <cell r="D2697">
            <v>27.6</v>
          </cell>
        </row>
        <row r="2698">
          <cell r="A2698" t="str">
            <v>301310</v>
          </cell>
          <cell r="B2698" t="str">
            <v>鑫宏业</v>
          </cell>
          <cell r="C2698">
            <v>2.76</v>
          </cell>
          <cell r="D2698">
            <v>45.36</v>
          </cell>
        </row>
        <row r="2699">
          <cell r="A2699" t="str">
            <v>301311</v>
          </cell>
          <cell r="B2699" t="str">
            <v>昆船智能</v>
          </cell>
          <cell r="C2699">
            <v>1.65</v>
          </cell>
          <cell r="D2699">
            <v>18.5</v>
          </cell>
        </row>
        <row r="2700">
          <cell r="A2700" t="str">
            <v>301312</v>
          </cell>
          <cell r="B2700" t="str">
            <v>智立方</v>
          </cell>
          <cell r="C2700">
            <v>0.06</v>
          </cell>
          <cell r="D2700">
            <v>46.68</v>
          </cell>
        </row>
        <row r="2701">
          <cell r="A2701" t="str">
            <v>301313</v>
          </cell>
          <cell r="B2701" t="str">
            <v>凡拓数创</v>
          </cell>
          <cell r="C2701">
            <v>1.85</v>
          </cell>
          <cell r="D2701">
            <v>26.41</v>
          </cell>
        </row>
        <row r="2702">
          <cell r="A2702" t="str">
            <v>301314</v>
          </cell>
          <cell r="B2702" t="str">
            <v>科瑞思</v>
          </cell>
          <cell r="C2702">
            <v>0.24</v>
          </cell>
          <cell r="D2702">
            <v>41.5</v>
          </cell>
        </row>
        <row r="2703">
          <cell r="A2703" t="str">
            <v>301315</v>
          </cell>
          <cell r="B2703" t="str">
            <v>威士顿</v>
          </cell>
          <cell r="C2703">
            <v>1.87</v>
          </cell>
          <cell r="D2703">
            <v>56.8</v>
          </cell>
        </row>
        <row r="2704">
          <cell r="A2704" t="str">
            <v>301316</v>
          </cell>
          <cell r="B2704" t="str">
            <v>慧博云通</v>
          </cell>
          <cell r="C2704">
            <v>-1.67</v>
          </cell>
          <cell r="D2704">
            <v>45.31</v>
          </cell>
        </row>
        <row r="2705">
          <cell r="A2705" t="str">
            <v>301317</v>
          </cell>
          <cell r="B2705" t="str">
            <v>鑫磊股份</v>
          </cell>
          <cell r="C2705">
            <v>0.74</v>
          </cell>
          <cell r="D2705">
            <v>32.479999999999997</v>
          </cell>
        </row>
        <row r="2706">
          <cell r="A2706" t="str">
            <v>301318</v>
          </cell>
          <cell r="B2706" t="str">
            <v>维海德</v>
          </cell>
          <cell r="C2706">
            <v>0.11</v>
          </cell>
          <cell r="D2706">
            <v>27.39</v>
          </cell>
        </row>
        <row r="2707">
          <cell r="A2707" t="str">
            <v>301319</v>
          </cell>
          <cell r="B2707" t="str">
            <v>唯特偶</v>
          </cell>
          <cell r="C2707">
            <v>2.31</v>
          </cell>
          <cell r="D2707">
            <v>48.24</v>
          </cell>
        </row>
        <row r="2708">
          <cell r="A2708" t="str">
            <v>301320</v>
          </cell>
          <cell r="B2708" t="str">
            <v>豪江智能</v>
          </cell>
          <cell r="C2708">
            <v>1.47</v>
          </cell>
          <cell r="D2708">
            <v>16.62</v>
          </cell>
        </row>
        <row r="2709">
          <cell r="A2709" t="str">
            <v>301321</v>
          </cell>
          <cell r="B2709" t="str">
            <v>翰博高新</v>
          </cell>
          <cell r="C2709">
            <v>6.29</v>
          </cell>
          <cell r="D2709">
            <v>18.25</v>
          </cell>
        </row>
        <row r="2710">
          <cell r="A2710" t="str">
            <v>301322</v>
          </cell>
          <cell r="B2710" t="str">
            <v>绿通科技</v>
          </cell>
          <cell r="C2710">
            <v>0.79</v>
          </cell>
          <cell r="D2710">
            <v>26.86</v>
          </cell>
        </row>
        <row r="2711">
          <cell r="A2711" t="str">
            <v>301323</v>
          </cell>
          <cell r="B2711" t="str">
            <v>新莱福</v>
          </cell>
          <cell r="C2711">
            <v>1.69</v>
          </cell>
          <cell r="D2711">
            <v>54.05</v>
          </cell>
        </row>
        <row r="2712">
          <cell r="A2712" t="str">
            <v>301325</v>
          </cell>
          <cell r="B2712" t="str">
            <v>曼恩斯特</v>
          </cell>
          <cell r="C2712">
            <v>0.1</v>
          </cell>
          <cell r="D2712">
            <v>49.15</v>
          </cell>
        </row>
        <row r="2713">
          <cell r="A2713" t="str">
            <v>301326</v>
          </cell>
          <cell r="B2713" t="str">
            <v>捷邦科技</v>
          </cell>
          <cell r="C2713">
            <v>1.82</v>
          </cell>
          <cell r="D2713">
            <v>108.3</v>
          </cell>
        </row>
        <row r="2714">
          <cell r="A2714" t="str">
            <v>301327</v>
          </cell>
          <cell r="B2714" t="str">
            <v>华宝新能</v>
          </cell>
          <cell r="C2714">
            <v>1.77</v>
          </cell>
          <cell r="D2714">
            <v>56.48</v>
          </cell>
        </row>
        <row r="2715">
          <cell r="A2715" t="str">
            <v>301328</v>
          </cell>
          <cell r="B2715" t="str">
            <v>维峰电子</v>
          </cell>
          <cell r="C2715">
            <v>-0.21</v>
          </cell>
          <cell r="D2715">
            <v>42.01</v>
          </cell>
        </row>
        <row r="2716">
          <cell r="A2716" t="str">
            <v>301329</v>
          </cell>
          <cell r="B2716" t="str">
            <v>信音电子</v>
          </cell>
          <cell r="C2716">
            <v>8.25</v>
          </cell>
          <cell r="D2716">
            <v>24.28</v>
          </cell>
        </row>
        <row r="2717">
          <cell r="A2717" t="str">
            <v>301330</v>
          </cell>
          <cell r="B2717" t="str">
            <v>熵基科技</v>
          </cell>
          <cell r="C2717">
            <v>-0.14000000000000001</v>
          </cell>
          <cell r="D2717">
            <v>28.4</v>
          </cell>
        </row>
        <row r="2718">
          <cell r="A2718" t="str">
            <v>301331</v>
          </cell>
          <cell r="B2718" t="str">
            <v>恩威医药</v>
          </cell>
          <cell r="C2718">
            <v>0.04</v>
          </cell>
          <cell r="D2718">
            <v>26.88</v>
          </cell>
        </row>
        <row r="2719">
          <cell r="A2719" t="str">
            <v>301332</v>
          </cell>
          <cell r="B2719" t="str">
            <v>德尔玛</v>
          </cell>
          <cell r="C2719">
            <v>1.06</v>
          </cell>
          <cell r="D2719">
            <v>9.5500000000000007</v>
          </cell>
        </row>
        <row r="2720">
          <cell r="A2720" t="str">
            <v>301333</v>
          </cell>
          <cell r="B2720" t="str">
            <v>诺思格</v>
          </cell>
          <cell r="C2720">
            <v>-0.52</v>
          </cell>
          <cell r="D2720">
            <v>57.64</v>
          </cell>
        </row>
        <row r="2721">
          <cell r="A2721" t="str">
            <v>301335</v>
          </cell>
          <cell r="B2721" t="str">
            <v>天元宠物</v>
          </cell>
          <cell r="C2721">
            <v>4.75</v>
          </cell>
          <cell r="D2721">
            <v>31.09</v>
          </cell>
        </row>
        <row r="2722">
          <cell r="A2722" t="str">
            <v>301336</v>
          </cell>
          <cell r="B2722" t="str">
            <v>趣睡科技</v>
          </cell>
          <cell r="C2722">
            <v>0.24</v>
          </cell>
          <cell r="D2722">
            <v>54.83</v>
          </cell>
        </row>
        <row r="2723">
          <cell r="A2723" t="str">
            <v>301337</v>
          </cell>
          <cell r="B2723" t="str">
            <v>亚华电子</v>
          </cell>
          <cell r="C2723">
            <v>0.44</v>
          </cell>
          <cell r="D2723">
            <v>27.52</v>
          </cell>
        </row>
        <row r="2724">
          <cell r="A2724" t="str">
            <v>301338</v>
          </cell>
          <cell r="B2724" t="str">
            <v>凯格精机</v>
          </cell>
          <cell r="C2724">
            <v>11.29</v>
          </cell>
          <cell r="D2724">
            <v>72.56</v>
          </cell>
        </row>
        <row r="2725">
          <cell r="A2725" t="str">
            <v>301339</v>
          </cell>
          <cell r="B2725" t="str">
            <v>通行宝</v>
          </cell>
          <cell r="C2725">
            <v>1.76</v>
          </cell>
          <cell r="D2725">
            <v>14.45</v>
          </cell>
        </row>
        <row r="2726">
          <cell r="A2726" t="str">
            <v>301345</v>
          </cell>
          <cell r="B2726" t="str">
            <v>涛涛车业</v>
          </cell>
          <cell r="C2726">
            <v>3.19</v>
          </cell>
          <cell r="D2726">
            <v>251.33</v>
          </cell>
        </row>
        <row r="2727">
          <cell r="A2727" t="str">
            <v>301348</v>
          </cell>
          <cell r="B2727" t="str">
            <v>蓝箭电子</v>
          </cell>
          <cell r="C2727">
            <v>0.15</v>
          </cell>
          <cell r="D2727">
            <v>20.079999999999998</v>
          </cell>
        </row>
        <row r="2728">
          <cell r="A2728" t="str">
            <v>301349</v>
          </cell>
          <cell r="B2728" t="str">
            <v>信德新材</v>
          </cell>
          <cell r="C2728">
            <v>0.02</v>
          </cell>
          <cell r="D2728">
            <v>45.37</v>
          </cell>
        </row>
        <row r="2729">
          <cell r="A2729" t="str">
            <v>301353</v>
          </cell>
          <cell r="B2729" t="str">
            <v>普莱得</v>
          </cell>
          <cell r="C2729">
            <v>2.1800000000000002</v>
          </cell>
          <cell r="D2729">
            <v>26.75</v>
          </cell>
        </row>
        <row r="2730">
          <cell r="A2730" t="str">
            <v>301355</v>
          </cell>
          <cell r="B2730" t="str">
            <v>南王科技</v>
          </cell>
          <cell r="C2730">
            <v>7.74</v>
          </cell>
          <cell r="D2730">
            <v>14.19</v>
          </cell>
        </row>
        <row r="2731">
          <cell r="A2731" t="str">
            <v>301356</v>
          </cell>
          <cell r="B2731" t="str">
            <v>天振股份</v>
          </cell>
          <cell r="C2731">
            <v>-2.36</v>
          </cell>
          <cell r="D2731">
            <v>21.09</v>
          </cell>
        </row>
        <row r="2732">
          <cell r="A2732" t="str">
            <v>301357</v>
          </cell>
          <cell r="B2732" t="str">
            <v>北方长龙</v>
          </cell>
          <cell r="C2732">
            <v>-3.08</v>
          </cell>
          <cell r="D2732">
            <v>142.47999999999999</v>
          </cell>
        </row>
        <row r="2733">
          <cell r="A2733" t="str">
            <v>301358</v>
          </cell>
          <cell r="B2733" t="str">
            <v>湖南裕能</v>
          </cell>
          <cell r="C2733">
            <v>-0.48</v>
          </cell>
          <cell r="D2733">
            <v>62.65</v>
          </cell>
        </row>
        <row r="2734">
          <cell r="A2734" t="str">
            <v>301359</v>
          </cell>
          <cell r="B2734" t="str">
            <v>东南电子</v>
          </cell>
          <cell r="C2734">
            <v>1.1599999999999999</v>
          </cell>
          <cell r="D2734">
            <v>19.22</v>
          </cell>
        </row>
        <row r="2735">
          <cell r="A2735" t="str">
            <v>301360</v>
          </cell>
          <cell r="B2735" t="str">
            <v>荣旗科技</v>
          </cell>
          <cell r="C2735">
            <v>2.2200000000000002</v>
          </cell>
          <cell r="D2735">
            <v>70.540000000000006</v>
          </cell>
        </row>
        <row r="2736">
          <cell r="A2736" t="str">
            <v>301361</v>
          </cell>
          <cell r="B2736" t="str">
            <v>众智科技</v>
          </cell>
          <cell r="C2736">
            <v>0.62</v>
          </cell>
          <cell r="D2736">
            <v>33.97</v>
          </cell>
        </row>
        <row r="2737">
          <cell r="A2737" t="str">
            <v>301362</v>
          </cell>
          <cell r="B2737" t="str">
            <v>民爆光电</v>
          </cell>
          <cell r="C2737">
            <v>1.23</v>
          </cell>
          <cell r="D2737">
            <v>41</v>
          </cell>
        </row>
        <row r="2738">
          <cell r="A2738" t="str">
            <v>301363</v>
          </cell>
          <cell r="B2738" t="str">
            <v>美好医疗</v>
          </cell>
          <cell r="C2738">
            <v>0.6</v>
          </cell>
          <cell r="D2738">
            <v>21.89</v>
          </cell>
        </row>
        <row r="2739">
          <cell r="A2739" t="str">
            <v>301365</v>
          </cell>
          <cell r="B2739" t="str">
            <v>矩阵股份</v>
          </cell>
          <cell r="C2739">
            <v>0.74</v>
          </cell>
          <cell r="D2739">
            <v>24.4</v>
          </cell>
        </row>
        <row r="2740">
          <cell r="A2740" t="str">
            <v>301366</v>
          </cell>
          <cell r="B2740" t="str">
            <v>一博科技</v>
          </cell>
          <cell r="C2740">
            <v>-1.08</v>
          </cell>
          <cell r="D2740">
            <v>33.92</v>
          </cell>
        </row>
        <row r="2741">
          <cell r="A2741" t="str">
            <v>301367</v>
          </cell>
          <cell r="B2741" t="str">
            <v>瑞迈特</v>
          </cell>
          <cell r="C2741">
            <v>0.05</v>
          </cell>
          <cell r="D2741">
            <v>83.29</v>
          </cell>
        </row>
        <row r="2742">
          <cell r="A2742" t="str">
            <v>301368</v>
          </cell>
          <cell r="B2742" t="str">
            <v>丰立智能</v>
          </cell>
          <cell r="C2742">
            <v>1.07</v>
          </cell>
          <cell r="D2742">
            <v>55.5</v>
          </cell>
        </row>
        <row r="2743">
          <cell r="A2743" t="str">
            <v>301369</v>
          </cell>
          <cell r="B2743" t="str">
            <v>联动科技</v>
          </cell>
          <cell r="C2743">
            <v>-0.95</v>
          </cell>
          <cell r="D2743">
            <v>124.39</v>
          </cell>
        </row>
        <row r="2744">
          <cell r="A2744" t="str">
            <v>301370</v>
          </cell>
          <cell r="B2744" t="str">
            <v>国科恒泰</v>
          </cell>
          <cell r="C2744">
            <v>-1.31</v>
          </cell>
          <cell r="D2744">
            <v>12.08</v>
          </cell>
        </row>
        <row r="2745">
          <cell r="A2745" t="str">
            <v>301371</v>
          </cell>
          <cell r="B2745" t="str">
            <v>敷尔佳</v>
          </cell>
          <cell r="C2745">
            <v>0.95</v>
          </cell>
          <cell r="D2745">
            <v>24.39</v>
          </cell>
        </row>
        <row r="2746">
          <cell r="A2746" t="str">
            <v>301372</v>
          </cell>
          <cell r="B2746" t="str">
            <v>科净源</v>
          </cell>
          <cell r="C2746">
            <v>0.98</v>
          </cell>
          <cell r="D2746">
            <v>25.8</v>
          </cell>
        </row>
        <row r="2747">
          <cell r="A2747" t="str">
            <v>301373</v>
          </cell>
          <cell r="B2747" t="str">
            <v>凌玮科技</v>
          </cell>
          <cell r="C2747">
            <v>1.91</v>
          </cell>
          <cell r="D2747">
            <v>30.42</v>
          </cell>
        </row>
        <row r="2748">
          <cell r="A2748" t="str">
            <v>301376</v>
          </cell>
          <cell r="B2748" t="str">
            <v>致欧科技</v>
          </cell>
          <cell r="C2748">
            <v>1.96</v>
          </cell>
          <cell r="D2748">
            <v>19.72</v>
          </cell>
        </row>
        <row r="2749">
          <cell r="A2749" t="str">
            <v>301377</v>
          </cell>
          <cell r="B2749" t="str">
            <v>鼎泰高科</v>
          </cell>
          <cell r="C2749">
            <v>-3.68</v>
          </cell>
          <cell r="D2749">
            <v>113.2</v>
          </cell>
        </row>
        <row r="2750">
          <cell r="A2750" t="str">
            <v>301378</v>
          </cell>
          <cell r="B2750" t="str">
            <v>通达海</v>
          </cell>
          <cell r="C2750">
            <v>0.5</v>
          </cell>
          <cell r="D2750">
            <v>28.35</v>
          </cell>
        </row>
        <row r="2751">
          <cell r="A2751" t="str">
            <v>301379</v>
          </cell>
          <cell r="B2751" t="str">
            <v>天山电子</v>
          </cell>
          <cell r="C2751">
            <v>-0.73</v>
          </cell>
          <cell r="D2751">
            <v>25.97</v>
          </cell>
        </row>
        <row r="2752">
          <cell r="A2752" t="str">
            <v>301380</v>
          </cell>
          <cell r="B2752" t="str">
            <v>挖金客</v>
          </cell>
          <cell r="C2752">
            <v>0.74</v>
          </cell>
          <cell r="D2752">
            <v>31.43</v>
          </cell>
        </row>
        <row r="2753">
          <cell r="A2753" t="str">
            <v>301381</v>
          </cell>
          <cell r="B2753" t="str">
            <v>赛维时代</v>
          </cell>
          <cell r="C2753">
            <v>0</v>
          </cell>
          <cell r="D2753">
            <v>21.16</v>
          </cell>
        </row>
        <row r="2754">
          <cell r="A2754" t="str">
            <v>301382</v>
          </cell>
          <cell r="B2754" t="str">
            <v>蜂助手</v>
          </cell>
          <cell r="C2754">
            <v>0.57999999999999996</v>
          </cell>
          <cell r="D2754">
            <v>33.130000000000003</v>
          </cell>
        </row>
        <row r="2755">
          <cell r="A2755" t="str">
            <v>301383</v>
          </cell>
          <cell r="B2755" t="str">
            <v>天键股份</v>
          </cell>
          <cell r="C2755">
            <v>1.04</v>
          </cell>
          <cell r="D2755">
            <v>33.909999999999997</v>
          </cell>
        </row>
        <row r="2756">
          <cell r="A2756" t="str">
            <v>301386</v>
          </cell>
          <cell r="B2756" t="str">
            <v>未来电器</v>
          </cell>
          <cell r="C2756">
            <v>1.55</v>
          </cell>
          <cell r="D2756">
            <v>23.6</v>
          </cell>
        </row>
        <row r="2757">
          <cell r="A2757" t="str">
            <v>301387</v>
          </cell>
          <cell r="B2757" t="str">
            <v>光大同创</v>
          </cell>
          <cell r="C2757">
            <v>2.5299999999999998</v>
          </cell>
          <cell r="D2757">
            <v>44.17</v>
          </cell>
        </row>
        <row r="2758">
          <cell r="A2758" t="str">
            <v>301388</v>
          </cell>
          <cell r="B2758" t="str">
            <v>欣灵电气</v>
          </cell>
          <cell r="C2758">
            <v>1.03</v>
          </cell>
          <cell r="D2758">
            <v>30.45</v>
          </cell>
        </row>
        <row r="2759">
          <cell r="A2759" t="str">
            <v>301389</v>
          </cell>
          <cell r="B2759" t="str">
            <v>隆扬电子</v>
          </cell>
          <cell r="C2759">
            <v>-2.25</v>
          </cell>
          <cell r="D2759">
            <v>50.34</v>
          </cell>
        </row>
        <row r="2760">
          <cell r="A2760" t="str">
            <v>301390</v>
          </cell>
          <cell r="B2760" t="str">
            <v>经纬股份</v>
          </cell>
          <cell r="C2760">
            <v>1.52</v>
          </cell>
          <cell r="D2760">
            <v>33.44</v>
          </cell>
        </row>
        <row r="2761">
          <cell r="A2761" t="str">
            <v>301391</v>
          </cell>
          <cell r="B2761" t="str">
            <v>卡莱特</v>
          </cell>
          <cell r="C2761">
            <v>0.47</v>
          </cell>
          <cell r="D2761">
            <v>78.459999999999994</v>
          </cell>
        </row>
        <row r="2762">
          <cell r="A2762" t="str">
            <v>301392</v>
          </cell>
          <cell r="B2762" t="str">
            <v>汇成真空</v>
          </cell>
          <cell r="C2762">
            <v>-3.68</v>
          </cell>
          <cell r="D2762">
            <v>132.07</v>
          </cell>
        </row>
        <row r="2763">
          <cell r="A2763" t="str">
            <v>301393</v>
          </cell>
          <cell r="B2763" t="str">
            <v>昊帆生物</v>
          </cell>
          <cell r="C2763">
            <v>1.62</v>
          </cell>
          <cell r="D2763">
            <v>50.18</v>
          </cell>
        </row>
        <row r="2764">
          <cell r="A2764" t="str">
            <v>301395</v>
          </cell>
          <cell r="B2764" t="str">
            <v>仁信新材</v>
          </cell>
          <cell r="C2764">
            <v>1.04</v>
          </cell>
          <cell r="D2764">
            <v>10.69</v>
          </cell>
        </row>
        <row r="2765">
          <cell r="A2765" t="str">
            <v>301396</v>
          </cell>
          <cell r="B2765" t="str">
            <v>宏景科技</v>
          </cell>
          <cell r="C2765">
            <v>-1.2</v>
          </cell>
          <cell r="D2765">
            <v>61.51</v>
          </cell>
        </row>
        <row r="2766">
          <cell r="A2766" t="str">
            <v>301397</v>
          </cell>
          <cell r="B2766" t="str">
            <v>溯联股份</v>
          </cell>
          <cell r="C2766">
            <v>0</v>
          </cell>
          <cell r="D2766">
            <v>32.04</v>
          </cell>
        </row>
        <row r="2767">
          <cell r="A2767" t="str">
            <v>301398</v>
          </cell>
          <cell r="B2767" t="str">
            <v>星源卓镁</v>
          </cell>
          <cell r="C2767">
            <v>1.77</v>
          </cell>
          <cell r="D2767">
            <v>47.22</v>
          </cell>
        </row>
        <row r="2768">
          <cell r="A2768" t="str">
            <v>301399</v>
          </cell>
          <cell r="B2768" t="str">
            <v>英特科技</v>
          </cell>
          <cell r="C2768">
            <v>1.18</v>
          </cell>
          <cell r="D2768">
            <v>18.03</v>
          </cell>
        </row>
        <row r="2769">
          <cell r="A2769" t="str">
            <v>301408</v>
          </cell>
          <cell r="B2769" t="str">
            <v>华人健康</v>
          </cell>
          <cell r="C2769">
            <v>5.72</v>
          </cell>
          <cell r="D2769">
            <v>23.09</v>
          </cell>
        </row>
        <row r="2770">
          <cell r="A2770" t="str">
            <v>301413</v>
          </cell>
          <cell r="B2770" t="str">
            <v>安培龙</v>
          </cell>
          <cell r="C2770">
            <v>1.04</v>
          </cell>
          <cell r="D2770">
            <v>115.72</v>
          </cell>
        </row>
        <row r="2771">
          <cell r="A2771" t="str">
            <v>301418</v>
          </cell>
          <cell r="B2771" t="str">
            <v>协昌科技</v>
          </cell>
          <cell r="C2771">
            <v>0.7</v>
          </cell>
          <cell r="D2771">
            <v>36.15</v>
          </cell>
        </row>
        <row r="2772">
          <cell r="A2772" t="str">
            <v>301419</v>
          </cell>
          <cell r="B2772" t="str">
            <v>阿莱德</v>
          </cell>
          <cell r="C2772">
            <v>0.03</v>
          </cell>
          <cell r="D2772">
            <v>32.47</v>
          </cell>
        </row>
        <row r="2773">
          <cell r="A2773" t="str">
            <v>301421</v>
          </cell>
          <cell r="B2773" t="str">
            <v>波长光电</v>
          </cell>
          <cell r="C2773">
            <v>-5.08</v>
          </cell>
          <cell r="D2773">
            <v>101</v>
          </cell>
        </row>
        <row r="2774">
          <cell r="A2774" t="str">
            <v>301428</v>
          </cell>
          <cell r="B2774" t="str">
            <v>世纪恒通</v>
          </cell>
          <cell r="C2774">
            <v>0.83</v>
          </cell>
          <cell r="D2774">
            <v>32.99</v>
          </cell>
        </row>
        <row r="2775">
          <cell r="A2775" t="str">
            <v>301429</v>
          </cell>
          <cell r="B2775" t="str">
            <v>森泰股份</v>
          </cell>
          <cell r="C2775">
            <v>0.91</v>
          </cell>
          <cell r="D2775">
            <v>18.8</v>
          </cell>
        </row>
        <row r="2776">
          <cell r="A2776" t="str">
            <v>301439</v>
          </cell>
          <cell r="B2776" t="str">
            <v>泓淋电力</v>
          </cell>
          <cell r="C2776">
            <v>1.07</v>
          </cell>
          <cell r="D2776">
            <v>15.08</v>
          </cell>
        </row>
        <row r="2777">
          <cell r="A2777" t="str">
            <v>301446</v>
          </cell>
          <cell r="B2777" t="str">
            <v>福事特</v>
          </cell>
          <cell r="C2777">
            <v>2.82</v>
          </cell>
          <cell r="D2777">
            <v>31.31</v>
          </cell>
        </row>
        <row r="2778">
          <cell r="A2778" t="str">
            <v>301448</v>
          </cell>
          <cell r="B2778" t="str">
            <v>开创电气</v>
          </cell>
          <cell r="C2778">
            <v>2.21</v>
          </cell>
          <cell r="D2778">
            <v>58.8</v>
          </cell>
        </row>
        <row r="2779">
          <cell r="A2779" t="str">
            <v>301456</v>
          </cell>
          <cell r="B2779" t="str">
            <v>盘古智能</v>
          </cell>
          <cell r="C2779">
            <v>1.08</v>
          </cell>
          <cell r="D2779">
            <v>28.06</v>
          </cell>
        </row>
        <row r="2780">
          <cell r="A2780" t="str">
            <v>301458</v>
          </cell>
          <cell r="B2780" t="str">
            <v>钧崴电子</v>
          </cell>
          <cell r="C2780">
            <v>0.69</v>
          </cell>
          <cell r="D2780">
            <v>31.92</v>
          </cell>
        </row>
        <row r="2781">
          <cell r="A2781" t="str">
            <v>301459</v>
          </cell>
          <cell r="B2781" t="str">
            <v>丰茂股份</v>
          </cell>
          <cell r="C2781">
            <v>1.79</v>
          </cell>
          <cell r="D2781">
            <v>43.32</v>
          </cell>
        </row>
        <row r="2782">
          <cell r="A2782" t="str">
            <v>301468</v>
          </cell>
          <cell r="B2782" t="str">
            <v>博盈特焊</v>
          </cell>
          <cell r="C2782">
            <v>3.09</v>
          </cell>
          <cell r="D2782">
            <v>53.63</v>
          </cell>
        </row>
        <row r="2783">
          <cell r="A2783" t="str">
            <v>301469</v>
          </cell>
          <cell r="B2783" t="str">
            <v>恒达新材</v>
          </cell>
          <cell r="C2783">
            <v>1.21</v>
          </cell>
          <cell r="D2783">
            <v>27.66</v>
          </cell>
        </row>
        <row r="2784">
          <cell r="A2784" t="str">
            <v>301479</v>
          </cell>
          <cell r="B2784" t="str">
            <v>弘景光电</v>
          </cell>
          <cell r="C2784">
            <v>4.43</v>
          </cell>
          <cell r="D2784">
            <v>88.02</v>
          </cell>
        </row>
        <row r="2785">
          <cell r="A2785" t="str">
            <v>301486</v>
          </cell>
          <cell r="B2785" t="str">
            <v>致尚科技</v>
          </cell>
          <cell r="C2785">
            <v>-4.74</v>
          </cell>
          <cell r="D2785">
            <v>100.99</v>
          </cell>
        </row>
        <row r="2786">
          <cell r="A2786" t="str">
            <v>301487</v>
          </cell>
          <cell r="B2786" t="str">
            <v>盟固利</v>
          </cell>
          <cell r="C2786">
            <v>0.81</v>
          </cell>
          <cell r="D2786">
            <v>21.27</v>
          </cell>
        </row>
        <row r="2787">
          <cell r="A2787" t="str">
            <v>301488</v>
          </cell>
          <cell r="B2787" t="str">
            <v>豪恩汽电</v>
          </cell>
          <cell r="C2787">
            <v>18.579999999999998</v>
          </cell>
          <cell r="D2787">
            <v>167.2</v>
          </cell>
        </row>
        <row r="2788">
          <cell r="A2788" t="str">
            <v>301489</v>
          </cell>
          <cell r="B2788" t="str">
            <v>思泉新材</v>
          </cell>
          <cell r="C2788">
            <v>-4.43</v>
          </cell>
          <cell r="D2788">
            <v>187.69</v>
          </cell>
        </row>
        <row r="2789">
          <cell r="A2789" t="str">
            <v>301491</v>
          </cell>
          <cell r="B2789" t="str">
            <v>汉桑科技</v>
          </cell>
          <cell r="C2789">
            <v>0.91</v>
          </cell>
          <cell r="D2789">
            <v>55.2</v>
          </cell>
        </row>
        <row r="2790">
          <cell r="A2790" t="str">
            <v>301498</v>
          </cell>
          <cell r="B2790" t="str">
            <v>乖宝宠物</v>
          </cell>
          <cell r="C2790">
            <v>1.87</v>
          </cell>
          <cell r="D2790">
            <v>70.7</v>
          </cell>
        </row>
        <row r="2791">
          <cell r="A2791" t="str">
            <v>301499</v>
          </cell>
          <cell r="B2791" t="str">
            <v>维科精密</v>
          </cell>
          <cell r="C2791">
            <v>5.49</v>
          </cell>
          <cell r="D2791">
            <v>30.36</v>
          </cell>
        </row>
        <row r="2792">
          <cell r="A2792" t="str">
            <v>301500</v>
          </cell>
          <cell r="B2792" t="str">
            <v>飞南资源</v>
          </cell>
          <cell r="C2792">
            <v>1.35</v>
          </cell>
          <cell r="D2792">
            <v>15.05</v>
          </cell>
        </row>
        <row r="2793">
          <cell r="A2793" t="str">
            <v>301501</v>
          </cell>
          <cell r="B2793" t="str">
            <v>恒鑫生活</v>
          </cell>
          <cell r="C2793">
            <v>1.38</v>
          </cell>
          <cell r="D2793">
            <v>43.4</v>
          </cell>
        </row>
        <row r="2794">
          <cell r="A2794" t="str">
            <v>301502</v>
          </cell>
          <cell r="B2794" t="str">
            <v>华阳智能</v>
          </cell>
          <cell r="C2794">
            <v>1.98</v>
          </cell>
          <cell r="D2794">
            <v>43.72</v>
          </cell>
        </row>
        <row r="2795">
          <cell r="A2795" t="str">
            <v>301503</v>
          </cell>
          <cell r="B2795" t="str">
            <v>智迪科技</v>
          </cell>
          <cell r="C2795">
            <v>0.46</v>
          </cell>
          <cell r="D2795">
            <v>35.32</v>
          </cell>
        </row>
        <row r="2796">
          <cell r="A2796" t="str">
            <v>301505</v>
          </cell>
          <cell r="B2796" t="str">
            <v>苏州规划</v>
          </cell>
          <cell r="C2796">
            <v>1.28</v>
          </cell>
          <cell r="D2796">
            <v>20.56</v>
          </cell>
        </row>
        <row r="2797">
          <cell r="A2797" t="str">
            <v>301507</v>
          </cell>
          <cell r="B2797" t="str">
            <v>民生健康</v>
          </cell>
          <cell r="C2797">
            <v>0.69</v>
          </cell>
          <cell r="D2797">
            <v>16.059999999999999</v>
          </cell>
        </row>
        <row r="2798">
          <cell r="A2798" t="str">
            <v>301508</v>
          </cell>
          <cell r="B2798" t="str">
            <v>中机认检</v>
          </cell>
          <cell r="C2798">
            <v>1.47</v>
          </cell>
          <cell r="D2798">
            <v>31.15</v>
          </cell>
        </row>
        <row r="2799">
          <cell r="A2799" t="str">
            <v>301509</v>
          </cell>
          <cell r="B2799" t="str">
            <v>金凯生科</v>
          </cell>
          <cell r="C2799">
            <v>3.07</v>
          </cell>
          <cell r="D2799">
            <v>33.9</v>
          </cell>
        </row>
        <row r="2800">
          <cell r="A2800" t="str">
            <v>301510</v>
          </cell>
          <cell r="B2800" t="str">
            <v>固高科技</v>
          </cell>
          <cell r="C2800">
            <v>0.42</v>
          </cell>
          <cell r="D2800">
            <v>33.770000000000003</v>
          </cell>
        </row>
        <row r="2801">
          <cell r="A2801" t="str">
            <v>301511</v>
          </cell>
          <cell r="B2801" t="str">
            <v>德福科技</v>
          </cell>
          <cell r="C2801">
            <v>-6.19</v>
          </cell>
          <cell r="D2801">
            <v>35.29</v>
          </cell>
        </row>
        <row r="2802">
          <cell r="A2802" t="str">
            <v>301512</v>
          </cell>
          <cell r="B2802" t="str">
            <v>智信精密</v>
          </cell>
          <cell r="C2802">
            <v>1.31</v>
          </cell>
          <cell r="D2802">
            <v>42.58</v>
          </cell>
        </row>
        <row r="2803">
          <cell r="A2803" t="str">
            <v>301515</v>
          </cell>
          <cell r="B2803" t="str">
            <v>港通医疗</v>
          </cell>
          <cell r="C2803">
            <v>1.68</v>
          </cell>
          <cell r="D2803">
            <v>20.53</v>
          </cell>
        </row>
        <row r="2804">
          <cell r="A2804" t="str">
            <v>301516</v>
          </cell>
          <cell r="B2804" t="str">
            <v>中远通</v>
          </cell>
          <cell r="C2804">
            <v>0.57999999999999996</v>
          </cell>
          <cell r="D2804">
            <v>15.74</v>
          </cell>
        </row>
        <row r="2805">
          <cell r="A2805" t="str">
            <v>301517</v>
          </cell>
          <cell r="B2805" t="str">
            <v>陕西华达</v>
          </cell>
          <cell r="C2805">
            <v>9.33</v>
          </cell>
          <cell r="D2805">
            <v>71.39</v>
          </cell>
        </row>
        <row r="2806">
          <cell r="A2806" t="str">
            <v>301518</v>
          </cell>
          <cell r="B2806" t="str">
            <v>长华化学</v>
          </cell>
          <cell r="C2806">
            <v>2.8</v>
          </cell>
          <cell r="D2806">
            <v>33.72</v>
          </cell>
        </row>
        <row r="2807">
          <cell r="A2807" t="str">
            <v>301519</v>
          </cell>
          <cell r="B2807" t="str">
            <v>舜禹股份</v>
          </cell>
          <cell r="C2807">
            <v>1.96</v>
          </cell>
          <cell r="D2807">
            <v>13.51</v>
          </cell>
        </row>
        <row r="2808">
          <cell r="A2808" t="str">
            <v>301520</v>
          </cell>
          <cell r="B2808" t="str">
            <v>万邦医药</v>
          </cell>
          <cell r="C2808">
            <v>1.1599999999999999</v>
          </cell>
          <cell r="D2808">
            <v>40.06</v>
          </cell>
        </row>
        <row r="2809">
          <cell r="A2809" t="str">
            <v>301522</v>
          </cell>
          <cell r="B2809" t="str">
            <v>上大股份</v>
          </cell>
          <cell r="C2809">
            <v>0.96</v>
          </cell>
          <cell r="D2809">
            <v>34.86</v>
          </cell>
        </row>
        <row r="2810">
          <cell r="A2810" t="str">
            <v>301525</v>
          </cell>
          <cell r="B2810" t="str">
            <v>儒竞科技</v>
          </cell>
          <cell r="C2810">
            <v>0.28000000000000003</v>
          </cell>
          <cell r="D2810">
            <v>83.04</v>
          </cell>
        </row>
        <row r="2811">
          <cell r="A2811" t="str">
            <v>301526</v>
          </cell>
          <cell r="B2811" t="str">
            <v>国际复材</v>
          </cell>
          <cell r="C2811">
            <v>-2.4300000000000002</v>
          </cell>
          <cell r="D2811">
            <v>6.42</v>
          </cell>
        </row>
        <row r="2812">
          <cell r="A2812" t="str">
            <v>301528</v>
          </cell>
          <cell r="B2812" t="str">
            <v>多浦乐</v>
          </cell>
          <cell r="C2812">
            <v>0.03</v>
          </cell>
          <cell r="D2812">
            <v>61.63</v>
          </cell>
        </row>
        <row r="2813">
          <cell r="A2813" t="str">
            <v>301529</v>
          </cell>
          <cell r="B2813" t="str">
            <v>福赛科技</v>
          </cell>
          <cell r="C2813">
            <v>0.73</v>
          </cell>
          <cell r="D2813">
            <v>87.29</v>
          </cell>
        </row>
        <row r="2814">
          <cell r="A2814" t="str">
            <v>301533</v>
          </cell>
          <cell r="B2814" t="str">
            <v>威马农机</v>
          </cell>
          <cell r="C2814">
            <v>5.81</v>
          </cell>
          <cell r="D2814">
            <v>41.9</v>
          </cell>
        </row>
        <row r="2815">
          <cell r="A2815" t="str">
            <v>301535</v>
          </cell>
          <cell r="B2815" t="str">
            <v>浙江华远</v>
          </cell>
          <cell r="C2815">
            <v>3.92</v>
          </cell>
          <cell r="D2815">
            <v>20.69</v>
          </cell>
        </row>
        <row r="2816">
          <cell r="A2816" t="str">
            <v>301536</v>
          </cell>
          <cell r="B2816" t="str">
            <v>星宸科技</v>
          </cell>
          <cell r="C2816">
            <v>2.27</v>
          </cell>
          <cell r="D2816">
            <v>60.29</v>
          </cell>
        </row>
        <row r="2817">
          <cell r="A2817" t="str">
            <v>301538</v>
          </cell>
          <cell r="B2817" t="str">
            <v>骏鼎达</v>
          </cell>
          <cell r="C2817">
            <v>-0.32</v>
          </cell>
          <cell r="D2817">
            <v>71.92</v>
          </cell>
        </row>
        <row r="2818">
          <cell r="A2818" t="str">
            <v>301539</v>
          </cell>
          <cell r="B2818" t="str">
            <v>宏鑫科技</v>
          </cell>
          <cell r="C2818">
            <v>1.6</v>
          </cell>
          <cell r="D2818">
            <v>20.95</v>
          </cell>
        </row>
        <row r="2819">
          <cell r="A2819" t="str">
            <v>301548</v>
          </cell>
          <cell r="B2819" t="str">
            <v>崇德科技</v>
          </cell>
          <cell r="C2819">
            <v>1.5</v>
          </cell>
          <cell r="D2819">
            <v>52.78</v>
          </cell>
        </row>
        <row r="2820">
          <cell r="A2820" t="str">
            <v>301550</v>
          </cell>
          <cell r="B2820" t="str">
            <v>斯菱股份</v>
          </cell>
          <cell r="C2820">
            <v>-1.25</v>
          </cell>
          <cell r="D2820">
            <v>106.65</v>
          </cell>
        </row>
        <row r="2821">
          <cell r="A2821" t="str">
            <v>301551</v>
          </cell>
          <cell r="B2821" t="str">
            <v>无线传媒</v>
          </cell>
          <cell r="C2821">
            <v>1.31</v>
          </cell>
          <cell r="D2821">
            <v>32.590000000000003</v>
          </cell>
        </row>
        <row r="2822">
          <cell r="A2822" t="str">
            <v>301552</v>
          </cell>
          <cell r="B2822" t="str">
            <v>科力装备</v>
          </cell>
          <cell r="C2822">
            <v>1.1200000000000001</v>
          </cell>
          <cell r="D2822">
            <v>37.9</v>
          </cell>
        </row>
        <row r="2823">
          <cell r="A2823" t="str">
            <v>301555</v>
          </cell>
          <cell r="B2823" t="str">
            <v>惠柏新材</v>
          </cell>
          <cell r="C2823">
            <v>2.68</v>
          </cell>
          <cell r="D2823">
            <v>31.38</v>
          </cell>
        </row>
        <row r="2824">
          <cell r="A2824" t="str">
            <v>301556</v>
          </cell>
          <cell r="B2824" t="str">
            <v>托普云农</v>
          </cell>
          <cell r="C2824">
            <v>1.78</v>
          </cell>
          <cell r="D2824">
            <v>96.7</v>
          </cell>
        </row>
        <row r="2825">
          <cell r="A2825" t="str">
            <v>301557</v>
          </cell>
          <cell r="B2825" t="str">
            <v>常友科技</v>
          </cell>
          <cell r="C2825">
            <v>-0.81</v>
          </cell>
          <cell r="D2825">
            <v>145</v>
          </cell>
        </row>
        <row r="2826">
          <cell r="A2826" t="str">
            <v>301558</v>
          </cell>
          <cell r="B2826" t="str">
            <v>三态股份</v>
          </cell>
          <cell r="C2826">
            <v>2.34</v>
          </cell>
          <cell r="D2826">
            <v>8.3000000000000007</v>
          </cell>
        </row>
        <row r="2827">
          <cell r="A2827" t="str">
            <v>301559</v>
          </cell>
          <cell r="B2827" t="str">
            <v>中集环科</v>
          </cell>
          <cell r="C2827">
            <v>1.1399999999999999</v>
          </cell>
          <cell r="D2827">
            <v>15.91</v>
          </cell>
        </row>
        <row r="2828">
          <cell r="A2828" t="str">
            <v>301560</v>
          </cell>
          <cell r="B2828" t="str">
            <v>众捷汽车</v>
          </cell>
          <cell r="C2828">
            <v>1.01</v>
          </cell>
          <cell r="D2828">
            <v>33.99</v>
          </cell>
        </row>
        <row r="2829">
          <cell r="A2829" t="str">
            <v>301563</v>
          </cell>
          <cell r="B2829" t="str">
            <v>云汉芯城</v>
          </cell>
          <cell r="C2829">
            <v>-2.25</v>
          </cell>
          <cell r="D2829">
            <v>148.97</v>
          </cell>
        </row>
        <row r="2830">
          <cell r="A2830" t="str">
            <v>301565</v>
          </cell>
          <cell r="B2830" t="str">
            <v>中仑新材</v>
          </cell>
          <cell r="C2830">
            <v>0</v>
          </cell>
          <cell r="D2830">
            <v>24.39</v>
          </cell>
        </row>
        <row r="2831">
          <cell r="A2831" t="str">
            <v>301566</v>
          </cell>
          <cell r="B2831" t="str">
            <v>达利凯普</v>
          </cell>
          <cell r="C2831">
            <v>-0.68</v>
          </cell>
          <cell r="D2831">
            <v>19.09</v>
          </cell>
        </row>
        <row r="2832">
          <cell r="A2832" t="str">
            <v>301567</v>
          </cell>
          <cell r="B2832" t="str">
            <v>贝隆精密</v>
          </cell>
          <cell r="C2832">
            <v>2.95</v>
          </cell>
          <cell r="D2832">
            <v>45.65</v>
          </cell>
        </row>
        <row r="2833">
          <cell r="A2833" t="str">
            <v>301568</v>
          </cell>
          <cell r="B2833" t="str">
            <v>思泰克</v>
          </cell>
          <cell r="C2833">
            <v>-0.73</v>
          </cell>
          <cell r="D2833">
            <v>44.85</v>
          </cell>
        </row>
        <row r="2834">
          <cell r="A2834" t="str">
            <v>301571</v>
          </cell>
          <cell r="B2834" t="str">
            <v>国科天成</v>
          </cell>
          <cell r="C2834">
            <v>-1.04</v>
          </cell>
          <cell r="D2834">
            <v>50.42</v>
          </cell>
        </row>
        <row r="2835">
          <cell r="A2835" t="str">
            <v>301575</v>
          </cell>
          <cell r="B2835" t="str">
            <v>艾芬达</v>
          </cell>
          <cell r="C2835">
            <v>-0.88</v>
          </cell>
          <cell r="D2835">
            <v>49.63</v>
          </cell>
        </row>
        <row r="2836">
          <cell r="A2836" t="str">
            <v>301577</v>
          </cell>
          <cell r="B2836" t="str">
            <v>美信科技</v>
          </cell>
          <cell r="C2836">
            <v>0.85</v>
          </cell>
          <cell r="D2836">
            <v>55.69</v>
          </cell>
        </row>
        <row r="2837">
          <cell r="A2837" t="str">
            <v>301578</v>
          </cell>
          <cell r="B2837" t="str">
            <v>辰奕智能</v>
          </cell>
          <cell r="C2837">
            <v>0.5</v>
          </cell>
          <cell r="D2837">
            <v>33.9</v>
          </cell>
        </row>
        <row r="2838">
          <cell r="A2838" t="str">
            <v>301580</v>
          </cell>
          <cell r="B2838" t="str">
            <v>爱迪特</v>
          </cell>
          <cell r="C2838">
            <v>-0.88</v>
          </cell>
          <cell r="D2838">
            <v>42.9</v>
          </cell>
        </row>
        <row r="2839">
          <cell r="A2839" t="str">
            <v>301581</v>
          </cell>
          <cell r="B2839" t="str">
            <v>黄山谷捷</v>
          </cell>
          <cell r="C2839">
            <v>1.74</v>
          </cell>
          <cell r="D2839">
            <v>46.83</v>
          </cell>
        </row>
        <row r="2840">
          <cell r="A2840" t="str">
            <v>301584</v>
          </cell>
          <cell r="B2840" t="str">
            <v>建发致新</v>
          </cell>
          <cell r="C2840">
            <v>-1.64</v>
          </cell>
          <cell r="D2840">
            <v>32.31</v>
          </cell>
        </row>
        <row r="2841">
          <cell r="A2841" t="str">
            <v>301585</v>
          </cell>
          <cell r="B2841" t="str">
            <v>蓝宇股份</v>
          </cell>
          <cell r="C2841">
            <v>0.72</v>
          </cell>
          <cell r="D2841">
            <v>30.81</v>
          </cell>
        </row>
        <row r="2842">
          <cell r="A2842" t="str">
            <v>301586</v>
          </cell>
          <cell r="B2842" t="str">
            <v>佳力奇</v>
          </cell>
          <cell r="C2842">
            <v>0.77</v>
          </cell>
          <cell r="D2842">
            <v>45.88</v>
          </cell>
        </row>
        <row r="2843">
          <cell r="A2843" t="str">
            <v>301587</v>
          </cell>
          <cell r="B2843" t="str">
            <v>中瑞股份</v>
          </cell>
          <cell r="C2843">
            <v>1.68</v>
          </cell>
          <cell r="D2843">
            <v>21.82</v>
          </cell>
        </row>
        <row r="2844">
          <cell r="A2844" t="str">
            <v>301588</v>
          </cell>
          <cell r="B2844" t="str">
            <v>美新科技</v>
          </cell>
          <cell r="C2844">
            <v>1.69</v>
          </cell>
          <cell r="D2844">
            <v>18.100000000000001</v>
          </cell>
        </row>
        <row r="2845">
          <cell r="A2845" t="str">
            <v>301589</v>
          </cell>
          <cell r="B2845" t="str">
            <v>诺瓦星云</v>
          </cell>
          <cell r="C2845">
            <v>-0.74</v>
          </cell>
          <cell r="D2845">
            <v>153.65</v>
          </cell>
        </row>
        <row r="2846">
          <cell r="A2846" t="str">
            <v>301590</v>
          </cell>
          <cell r="B2846" t="str">
            <v>优优绿能</v>
          </cell>
          <cell r="C2846">
            <v>-1.29</v>
          </cell>
          <cell r="D2846">
            <v>168.79</v>
          </cell>
        </row>
        <row r="2847">
          <cell r="A2847" t="str">
            <v>301591</v>
          </cell>
          <cell r="B2847" t="str">
            <v>肯特股份</v>
          </cell>
          <cell r="C2847">
            <v>0.69</v>
          </cell>
          <cell r="D2847">
            <v>38.01</v>
          </cell>
        </row>
        <row r="2848">
          <cell r="A2848" t="str">
            <v>301592</v>
          </cell>
          <cell r="B2848" t="str">
            <v>六九一二</v>
          </cell>
          <cell r="C2848">
            <v>1.74</v>
          </cell>
          <cell r="D2848">
            <v>116.41</v>
          </cell>
        </row>
        <row r="2849">
          <cell r="A2849" t="str">
            <v>301595</v>
          </cell>
          <cell r="B2849" t="str">
            <v>太力科技</v>
          </cell>
          <cell r="C2849">
            <v>-0.32</v>
          </cell>
          <cell r="D2849">
            <v>40.299999999999997</v>
          </cell>
        </row>
        <row r="2850">
          <cell r="A2850" t="str">
            <v>301596</v>
          </cell>
          <cell r="B2850" t="str">
            <v>瑞迪智驱</v>
          </cell>
          <cell r="C2850">
            <v>1.03</v>
          </cell>
          <cell r="D2850">
            <v>70.319999999999993</v>
          </cell>
        </row>
        <row r="2851">
          <cell r="A2851" t="str">
            <v>301598</v>
          </cell>
          <cell r="B2851" t="str">
            <v>博科测试</v>
          </cell>
          <cell r="C2851">
            <v>1.18</v>
          </cell>
          <cell r="D2851">
            <v>61.9</v>
          </cell>
        </row>
        <row r="2852">
          <cell r="A2852" t="str">
            <v>301600</v>
          </cell>
          <cell r="B2852" t="str">
            <v>慧翰股份</v>
          </cell>
          <cell r="C2852">
            <v>2.16</v>
          </cell>
          <cell r="D2852">
            <v>133.30000000000001</v>
          </cell>
        </row>
        <row r="2853">
          <cell r="A2853" t="str">
            <v>301601</v>
          </cell>
          <cell r="B2853" t="str">
            <v>惠通科技</v>
          </cell>
          <cell r="C2853">
            <v>0.67</v>
          </cell>
          <cell r="D2853">
            <v>28.41</v>
          </cell>
        </row>
        <row r="2854">
          <cell r="A2854" t="str">
            <v>301602</v>
          </cell>
          <cell r="B2854" t="str">
            <v>超研股份</v>
          </cell>
          <cell r="C2854">
            <v>0.32</v>
          </cell>
          <cell r="D2854">
            <v>21.87</v>
          </cell>
        </row>
        <row r="2855">
          <cell r="A2855" t="str">
            <v>301603</v>
          </cell>
          <cell r="B2855" t="str">
            <v>乔锋智能</v>
          </cell>
          <cell r="C2855">
            <v>0.28000000000000003</v>
          </cell>
          <cell r="D2855">
            <v>71.099999999999994</v>
          </cell>
        </row>
        <row r="2856">
          <cell r="A2856" t="str">
            <v>301606</v>
          </cell>
          <cell r="B2856" t="str">
            <v>绿联科技</v>
          </cell>
          <cell r="C2856">
            <v>1.24</v>
          </cell>
          <cell r="D2856">
            <v>59.43</v>
          </cell>
        </row>
        <row r="2857">
          <cell r="A2857" t="str">
            <v>301607</v>
          </cell>
          <cell r="B2857" t="str">
            <v>富特科技</v>
          </cell>
          <cell r="C2857">
            <v>-0.63</v>
          </cell>
          <cell r="D2857">
            <v>39.6</v>
          </cell>
        </row>
        <row r="2858">
          <cell r="A2858" t="str">
            <v>301608</v>
          </cell>
          <cell r="B2858" t="str">
            <v>博实结</v>
          </cell>
          <cell r="C2858">
            <v>3.68</v>
          </cell>
          <cell r="D2858">
            <v>86.41</v>
          </cell>
        </row>
        <row r="2859">
          <cell r="A2859" t="str">
            <v>301609</v>
          </cell>
          <cell r="B2859" t="str">
            <v>山大电力</v>
          </cell>
          <cell r="C2859">
            <v>1.21</v>
          </cell>
          <cell r="D2859">
            <v>41.98</v>
          </cell>
        </row>
        <row r="2860">
          <cell r="A2860" t="str">
            <v>301611</v>
          </cell>
          <cell r="B2860" t="str">
            <v>珂玛科技</v>
          </cell>
          <cell r="C2860">
            <v>-2.86</v>
          </cell>
          <cell r="D2860">
            <v>63.56</v>
          </cell>
        </row>
        <row r="2861">
          <cell r="A2861" t="str">
            <v>301613</v>
          </cell>
          <cell r="B2861" t="str">
            <v>新铝时代</v>
          </cell>
          <cell r="C2861">
            <v>0.38</v>
          </cell>
          <cell r="D2861">
            <v>47.64</v>
          </cell>
        </row>
        <row r="2862">
          <cell r="A2862" t="str">
            <v>301616</v>
          </cell>
          <cell r="B2862" t="str">
            <v>浙江华业</v>
          </cell>
          <cell r="C2862">
            <v>0.83</v>
          </cell>
          <cell r="D2862">
            <v>49.71</v>
          </cell>
        </row>
        <row r="2863">
          <cell r="A2863" t="str">
            <v>301617</v>
          </cell>
          <cell r="B2863" t="str">
            <v>博苑股份</v>
          </cell>
          <cell r="C2863">
            <v>0.53</v>
          </cell>
          <cell r="D2863">
            <v>72.73</v>
          </cell>
        </row>
        <row r="2864">
          <cell r="A2864" t="str">
            <v>301618</v>
          </cell>
          <cell r="B2864" t="str">
            <v>长联科技</v>
          </cell>
          <cell r="C2864">
            <v>0.47</v>
          </cell>
          <cell r="D2864">
            <v>49.13</v>
          </cell>
        </row>
        <row r="2865">
          <cell r="A2865" t="str">
            <v>301622</v>
          </cell>
          <cell r="B2865" t="str">
            <v>英思特</v>
          </cell>
          <cell r="C2865">
            <v>0.52</v>
          </cell>
          <cell r="D2865">
            <v>62.02</v>
          </cell>
        </row>
        <row r="2866">
          <cell r="A2866" t="str">
            <v>301626</v>
          </cell>
          <cell r="B2866" t="str">
            <v>苏州天脉</v>
          </cell>
          <cell r="C2866">
            <v>1.98</v>
          </cell>
          <cell r="D2866">
            <v>171</v>
          </cell>
        </row>
        <row r="2867">
          <cell r="A2867" t="str">
            <v>301628</v>
          </cell>
          <cell r="B2867" t="str">
            <v>强达电路</v>
          </cell>
          <cell r="C2867">
            <v>-1.72</v>
          </cell>
          <cell r="D2867">
            <v>88.48</v>
          </cell>
        </row>
        <row r="2868">
          <cell r="A2868" t="str">
            <v>301629</v>
          </cell>
          <cell r="B2868" t="str">
            <v>矽电股份</v>
          </cell>
          <cell r="C2868">
            <v>-1.99</v>
          </cell>
          <cell r="D2868">
            <v>220.52</v>
          </cell>
        </row>
        <row r="2869">
          <cell r="A2869" t="str">
            <v>301630</v>
          </cell>
          <cell r="B2869" t="str">
            <v>同宇新材</v>
          </cell>
          <cell r="C2869">
            <v>0.57999999999999996</v>
          </cell>
          <cell r="D2869">
            <v>167.98</v>
          </cell>
        </row>
        <row r="2870">
          <cell r="A2870" t="str">
            <v>301631</v>
          </cell>
          <cell r="B2870" t="str">
            <v>壹连科技</v>
          </cell>
          <cell r="C2870">
            <v>1.1499999999999999</v>
          </cell>
          <cell r="D2870">
            <v>105</v>
          </cell>
        </row>
        <row r="2871">
          <cell r="A2871" t="str">
            <v>301632</v>
          </cell>
          <cell r="B2871" t="str">
            <v>广东建科</v>
          </cell>
          <cell r="C2871">
            <v>0.59</v>
          </cell>
          <cell r="D2871">
            <v>23.96</v>
          </cell>
        </row>
        <row r="2872">
          <cell r="A2872" t="str">
            <v>301633</v>
          </cell>
          <cell r="B2872" t="str">
            <v>港迪技术</v>
          </cell>
          <cell r="C2872">
            <v>0.68</v>
          </cell>
          <cell r="D2872">
            <v>66.180000000000007</v>
          </cell>
        </row>
        <row r="2873">
          <cell r="A2873" t="str">
            <v>301636</v>
          </cell>
          <cell r="B2873" t="str">
            <v>泽润新能</v>
          </cell>
          <cell r="C2873">
            <v>0.86</v>
          </cell>
          <cell r="D2873">
            <v>49.42</v>
          </cell>
        </row>
        <row r="2874">
          <cell r="A2874" t="str">
            <v>301638</v>
          </cell>
          <cell r="B2874" t="str">
            <v>南网数字</v>
          </cell>
          <cell r="C2874">
            <v>1.1100000000000001</v>
          </cell>
          <cell r="D2874">
            <v>19.21</v>
          </cell>
        </row>
        <row r="2875">
          <cell r="A2875" t="str">
            <v>301656</v>
          </cell>
          <cell r="B2875" t="str">
            <v>联合动力</v>
          </cell>
          <cell r="C2875">
            <v>4.54</v>
          </cell>
          <cell r="D2875">
            <v>26.93</v>
          </cell>
        </row>
        <row r="2876">
          <cell r="A2876" t="str">
            <v>301658</v>
          </cell>
          <cell r="B2876" t="str">
            <v>首航新能</v>
          </cell>
          <cell r="C2876">
            <v>0.44</v>
          </cell>
          <cell r="D2876">
            <v>29.36</v>
          </cell>
        </row>
        <row r="2877">
          <cell r="A2877" t="str">
            <v>301662</v>
          </cell>
          <cell r="B2877" t="str">
            <v>宏工科技</v>
          </cell>
          <cell r="C2877">
            <v>2.75</v>
          </cell>
          <cell r="D2877">
            <v>113.1</v>
          </cell>
        </row>
        <row r="2878">
          <cell r="A2878" t="str">
            <v>301665</v>
          </cell>
          <cell r="B2878" t="str">
            <v>泰禾股份</v>
          </cell>
          <cell r="C2878">
            <v>2.78</v>
          </cell>
          <cell r="D2878">
            <v>28.8</v>
          </cell>
        </row>
        <row r="2879">
          <cell r="A2879" t="str">
            <v>301668</v>
          </cell>
          <cell r="B2879" t="str">
            <v>昊创瑞通</v>
          </cell>
          <cell r="C2879">
            <v>1.33</v>
          </cell>
          <cell r="D2879">
            <v>48.91</v>
          </cell>
        </row>
        <row r="2880">
          <cell r="A2880" t="str">
            <v>301678</v>
          </cell>
          <cell r="B2880" t="str">
            <v>新恒汇</v>
          </cell>
          <cell r="C2880">
            <v>-1.95</v>
          </cell>
          <cell r="D2880">
            <v>65.33</v>
          </cell>
        </row>
        <row r="2881">
          <cell r="A2881" t="str">
            <v>302132</v>
          </cell>
          <cell r="B2881" t="str">
            <v>中航成飞</v>
          </cell>
          <cell r="C2881">
            <v>0.64</v>
          </cell>
          <cell r="D2881">
            <v>76.69</v>
          </cell>
        </row>
        <row r="2882">
          <cell r="A2882" t="str">
            <v>301449</v>
          </cell>
          <cell r="B2882" t="str">
            <v>天溯计量</v>
          </cell>
          <cell r="C2882" t="str">
            <v xml:space="preserve">--  </v>
          </cell>
          <cell r="D2882">
            <v>0</v>
          </cell>
        </row>
        <row r="2883">
          <cell r="A2883" t="str">
            <v>301667</v>
          </cell>
          <cell r="B2883" t="str">
            <v>纳百川</v>
          </cell>
          <cell r="C2883" t="str">
            <v xml:space="preserve">--  </v>
          </cell>
          <cell r="D2883">
            <v>0</v>
          </cell>
        </row>
        <row r="2884">
          <cell r="A2884" t="str">
            <v>301687</v>
          </cell>
          <cell r="B2884" t="str">
            <v>新广益</v>
          </cell>
          <cell r="C2884" t="str">
            <v xml:space="preserve">--  </v>
          </cell>
          <cell r="D2884">
            <v>0</v>
          </cell>
        </row>
        <row r="2885">
          <cell r="A2885" t="str">
            <v>600000</v>
          </cell>
          <cell r="B2885" t="str">
            <v>浦发银行</v>
          </cell>
          <cell r="C2885">
            <v>-0.76</v>
          </cell>
          <cell r="D2885">
            <v>11.69</v>
          </cell>
        </row>
        <row r="2886">
          <cell r="A2886" t="str">
            <v>600004</v>
          </cell>
          <cell r="B2886" t="str">
            <v>白云机场</v>
          </cell>
          <cell r="C2886">
            <v>0.62</v>
          </cell>
          <cell r="D2886">
            <v>9.7799999999999994</v>
          </cell>
        </row>
        <row r="2887">
          <cell r="A2887" t="str">
            <v>600006</v>
          </cell>
          <cell r="B2887" t="str">
            <v>东风股份</v>
          </cell>
          <cell r="C2887">
            <v>0.98</v>
          </cell>
          <cell r="D2887">
            <v>7.22</v>
          </cell>
        </row>
        <row r="2888">
          <cell r="A2888" t="str">
            <v>600007</v>
          </cell>
          <cell r="B2888" t="str">
            <v>中国国贸</v>
          </cell>
          <cell r="C2888">
            <v>0.53</v>
          </cell>
          <cell r="D2888">
            <v>19</v>
          </cell>
        </row>
        <row r="2889">
          <cell r="A2889" t="str">
            <v>600008</v>
          </cell>
          <cell r="B2889" t="str">
            <v>首创环保</v>
          </cell>
          <cell r="C2889">
            <v>1.33</v>
          </cell>
          <cell r="D2889">
            <v>3.04</v>
          </cell>
        </row>
        <row r="2890">
          <cell r="A2890" t="str">
            <v>600009</v>
          </cell>
          <cell r="B2890" t="str">
            <v>上海机场</v>
          </cell>
          <cell r="C2890">
            <v>1.39</v>
          </cell>
          <cell r="D2890">
            <v>33.57</v>
          </cell>
        </row>
        <row r="2891">
          <cell r="A2891" t="str">
            <v>600010</v>
          </cell>
          <cell r="B2891" t="str">
            <v>包钢股份</v>
          </cell>
          <cell r="C2891">
            <v>1.28</v>
          </cell>
          <cell r="D2891">
            <v>2.37</v>
          </cell>
        </row>
        <row r="2892">
          <cell r="A2892" t="str">
            <v>600011</v>
          </cell>
          <cell r="B2892" t="str">
            <v>华能国际</v>
          </cell>
          <cell r="C2892">
            <v>-0.64</v>
          </cell>
          <cell r="D2892">
            <v>7.82</v>
          </cell>
        </row>
        <row r="2893">
          <cell r="A2893" t="str">
            <v>600012</v>
          </cell>
          <cell r="B2893" t="str">
            <v>皖通高速</v>
          </cell>
          <cell r="C2893">
            <v>-0.48</v>
          </cell>
          <cell r="D2893">
            <v>14.42</v>
          </cell>
        </row>
        <row r="2894">
          <cell r="A2894" t="str">
            <v>600015</v>
          </cell>
          <cell r="B2894" t="str">
            <v>华夏银行</v>
          </cell>
          <cell r="C2894">
            <v>-0.28999999999999998</v>
          </cell>
          <cell r="D2894">
            <v>6.85</v>
          </cell>
        </row>
        <row r="2895">
          <cell r="A2895" t="str">
            <v>600016</v>
          </cell>
          <cell r="B2895" t="str">
            <v>民生银行</v>
          </cell>
          <cell r="C2895">
            <v>-0.51</v>
          </cell>
          <cell r="D2895">
            <v>3.91</v>
          </cell>
        </row>
        <row r="2896">
          <cell r="A2896" t="str">
            <v>600017</v>
          </cell>
          <cell r="B2896" t="str">
            <v>日照港</v>
          </cell>
          <cell r="C2896">
            <v>1</v>
          </cell>
          <cell r="D2896">
            <v>3.02</v>
          </cell>
        </row>
        <row r="2897">
          <cell r="A2897" t="str">
            <v>600018</v>
          </cell>
          <cell r="B2897" t="str">
            <v>上港集团</v>
          </cell>
          <cell r="C2897">
            <v>-0.18</v>
          </cell>
          <cell r="D2897">
            <v>5.57</v>
          </cell>
        </row>
        <row r="2898">
          <cell r="A2898" t="str">
            <v>600019</v>
          </cell>
          <cell r="B2898" t="str">
            <v>宝钢股份</v>
          </cell>
          <cell r="C2898">
            <v>0.28000000000000003</v>
          </cell>
          <cell r="D2898">
            <v>7.21</v>
          </cell>
        </row>
        <row r="2899">
          <cell r="A2899" t="str">
            <v>600020</v>
          </cell>
          <cell r="B2899" t="str">
            <v>中原高速</v>
          </cell>
          <cell r="C2899">
            <v>0.23</v>
          </cell>
          <cell r="D2899">
            <v>4.32</v>
          </cell>
        </row>
        <row r="2900">
          <cell r="A2900" t="str">
            <v>600021</v>
          </cell>
          <cell r="B2900" t="str">
            <v>上海电力</v>
          </cell>
          <cell r="C2900">
            <v>2.67</v>
          </cell>
          <cell r="D2900">
            <v>19.61</v>
          </cell>
        </row>
        <row r="2901">
          <cell r="A2901" t="str">
            <v>600022</v>
          </cell>
          <cell r="B2901" t="str">
            <v>山东钢铁</v>
          </cell>
          <cell r="C2901">
            <v>2.7</v>
          </cell>
          <cell r="D2901">
            <v>1.52</v>
          </cell>
        </row>
        <row r="2902">
          <cell r="A2902" t="str">
            <v>600023</v>
          </cell>
          <cell r="B2902" t="str">
            <v>浙能电力</v>
          </cell>
          <cell r="C2902">
            <v>0</v>
          </cell>
          <cell r="D2902">
            <v>5.16</v>
          </cell>
        </row>
        <row r="2903">
          <cell r="A2903" t="str">
            <v>600025</v>
          </cell>
          <cell r="B2903" t="str">
            <v>华能水电</v>
          </cell>
          <cell r="C2903">
            <v>-0.21</v>
          </cell>
          <cell r="D2903">
            <v>9.3699999999999992</v>
          </cell>
        </row>
        <row r="2904">
          <cell r="A2904" t="str">
            <v>600026</v>
          </cell>
          <cell r="B2904" t="str">
            <v>中远海能</v>
          </cell>
          <cell r="C2904">
            <v>-2.0299999999999998</v>
          </cell>
          <cell r="D2904">
            <v>11.61</v>
          </cell>
        </row>
        <row r="2905">
          <cell r="A2905" t="str">
            <v>600027</v>
          </cell>
          <cell r="B2905" t="str">
            <v>华电国际</v>
          </cell>
          <cell r="C2905">
            <v>-0.95</v>
          </cell>
          <cell r="D2905">
            <v>5.2</v>
          </cell>
        </row>
        <row r="2906">
          <cell r="A2906" t="str">
            <v>600028</v>
          </cell>
          <cell r="B2906" t="str">
            <v>中国石化</v>
          </cell>
          <cell r="C2906">
            <v>-0.67</v>
          </cell>
          <cell r="D2906">
            <v>5.89</v>
          </cell>
        </row>
        <row r="2907">
          <cell r="A2907" t="str">
            <v>600029</v>
          </cell>
          <cell r="B2907" t="str">
            <v>南方航空</v>
          </cell>
          <cell r="C2907">
            <v>1.45</v>
          </cell>
          <cell r="D2907">
            <v>7.7</v>
          </cell>
        </row>
        <row r="2908">
          <cell r="A2908" t="str">
            <v>600030</v>
          </cell>
          <cell r="B2908" t="str">
            <v>中信证券</v>
          </cell>
          <cell r="C2908">
            <v>0.53</v>
          </cell>
          <cell r="D2908">
            <v>28.68</v>
          </cell>
        </row>
        <row r="2909">
          <cell r="A2909" t="str">
            <v>600031</v>
          </cell>
          <cell r="B2909" t="str">
            <v>三一重工</v>
          </cell>
          <cell r="C2909">
            <v>1.1399999999999999</v>
          </cell>
          <cell r="D2909">
            <v>21.24</v>
          </cell>
        </row>
        <row r="2910">
          <cell r="A2910" t="str">
            <v>600032</v>
          </cell>
          <cell r="B2910" t="str">
            <v>浙江新能</v>
          </cell>
          <cell r="C2910">
            <v>0.55000000000000004</v>
          </cell>
          <cell r="D2910">
            <v>7.36</v>
          </cell>
        </row>
        <row r="2911">
          <cell r="A2911" t="str">
            <v>600033</v>
          </cell>
          <cell r="B2911" t="str">
            <v>福建高速</v>
          </cell>
          <cell r="C2911">
            <v>2.84</v>
          </cell>
          <cell r="D2911">
            <v>4.3499999999999996</v>
          </cell>
        </row>
        <row r="2912">
          <cell r="A2912" t="str">
            <v>600035</v>
          </cell>
          <cell r="B2912" t="str">
            <v>楚天高速</v>
          </cell>
          <cell r="C2912">
            <v>0.77</v>
          </cell>
          <cell r="D2912">
            <v>3.93</v>
          </cell>
        </row>
        <row r="2913">
          <cell r="A2913" t="str">
            <v>600036</v>
          </cell>
          <cell r="B2913" t="str">
            <v>招商银行</v>
          </cell>
          <cell r="C2913">
            <v>-0.9</v>
          </cell>
          <cell r="D2913">
            <v>41.99</v>
          </cell>
        </row>
        <row r="2914">
          <cell r="A2914" t="str">
            <v>600037</v>
          </cell>
          <cell r="B2914" t="str">
            <v>歌华有线</v>
          </cell>
          <cell r="C2914">
            <v>1.8</v>
          </cell>
          <cell r="D2914">
            <v>7.34</v>
          </cell>
        </row>
        <row r="2915">
          <cell r="A2915" t="str">
            <v>600038</v>
          </cell>
          <cell r="B2915" t="str">
            <v>中直股份</v>
          </cell>
          <cell r="C2915">
            <v>0.68</v>
          </cell>
          <cell r="D2915">
            <v>35.46</v>
          </cell>
        </row>
        <row r="2916">
          <cell r="A2916" t="str">
            <v>600039</v>
          </cell>
          <cell r="B2916" t="str">
            <v>四川路桥</v>
          </cell>
          <cell r="C2916">
            <v>0.1</v>
          </cell>
          <cell r="D2916">
            <v>9.8800000000000008</v>
          </cell>
        </row>
        <row r="2917">
          <cell r="A2917" t="str">
            <v>600048</v>
          </cell>
          <cell r="B2917" t="str">
            <v>保利发展</v>
          </cell>
          <cell r="C2917">
            <v>1.28</v>
          </cell>
          <cell r="D2917">
            <v>6.33</v>
          </cell>
        </row>
        <row r="2918">
          <cell r="A2918" t="str">
            <v>600050</v>
          </cell>
          <cell r="B2918" t="str">
            <v>中国联通</v>
          </cell>
          <cell r="C2918">
            <v>0.78</v>
          </cell>
          <cell r="D2918">
            <v>5.17</v>
          </cell>
        </row>
        <row r="2919">
          <cell r="A2919" t="str">
            <v>600051</v>
          </cell>
          <cell r="B2919" t="str">
            <v>宁波联合</v>
          </cell>
          <cell r="C2919">
            <v>2.72</v>
          </cell>
          <cell r="D2919">
            <v>7.56</v>
          </cell>
        </row>
        <row r="2920">
          <cell r="A2920" t="str">
            <v>600052</v>
          </cell>
          <cell r="B2920" t="str">
            <v>东望时代</v>
          </cell>
          <cell r="C2920">
            <v>1.67</v>
          </cell>
          <cell r="D2920">
            <v>4.88</v>
          </cell>
        </row>
        <row r="2921">
          <cell r="A2921" t="str">
            <v>600053</v>
          </cell>
          <cell r="B2921" t="str">
            <v>九鼎投资</v>
          </cell>
          <cell r="C2921">
            <v>1.81</v>
          </cell>
          <cell r="D2921">
            <v>19.11</v>
          </cell>
        </row>
        <row r="2922">
          <cell r="A2922" t="str">
            <v>600054</v>
          </cell>
          <cell r="B2922" t="str">
            <v>黄山旅游</v>
          </cell>
          <cell r="C2922">
            <v>1.4</v>
          </cell>
          <cell r="D2922">
            <v>11.58</v>
          </cell>
        </row>
        <row r="2923">
          <cell r="A2923" t="str">
            <v>600055</v>
          </cell>
          <cell r="B2923" t="str">
            <v>万东医疗</v>
          </cell>
          <cell r="C2923">
            <v>-1.04</v>
          </cell>
          <cell r="D2923">
            <v>16.14</v>
          </cell>
        </row>
        <row r="2924">
          <cell r="A2924" t="str">
            <v>600056</v>
          </cell>
          <cell r="B2924" t="str">
            <v>中国医药</v>
          </cell>
          <cell r="C2924">
            <v>-0.28000000000000003</v>
          </cell>
          <cell r="D2924">
            <v>10.63</v>
          </cell>
        </row>
        <row r="2925">
          <cell r="A2925" t="str">
            <v>600057</v>
          </cell>
          <cell r="B2925" t="str">
            <v>厦门象屿</v>
          </cell>
          <cell r="C2925">
            <v>1.53</v>
          </cell>
          <cell r="D2925">
            <v>8.64</v>
          </cell>
        </row>
        <row r="2926">
          <cell r="A2926" t="str">
            <v>600058</v>
          </cell>
          <cell r="B2926" t="str">
            <v>五矿发展</v>
          </cell>
          <cell r="C2926">
            <v>0.51</v>
          </cell>
          <cell r="D2926">
            <v>9.86</v>
          </cell>
        </row>
        <row r="2927">
          <cell r="A2927" t="str">
            <v>600059</v>
          </cell>
          <cell r="B2927" t="str">
            <v>古越龙山</v>
          </cell>
          <cell r="C2927">
            <v>0.32</v>
          </cell>
          <cell r="D2927">
            <v>9.27</v>
          </cell>
        </row>
        <row r="2928">
          <cell r="A2928" t="str">
            <v>600060</v>
          </cell>
          <cell r="B2928" t="str">
            <v>海信视像</v>
          </cell>
          <cell r="C2928">
            <v>0.32</v>
          </cell>
          <cell r="D2928">
            <v>25.04</v>
          </cell>
        </row>
        <row r="2929">
          <cell r="A2929" t="str">
            <v>600061</v>
          </cell>
          <cell r="B2929" t="str">
            <v>国投资本</v>
          </cell>
          <cell r="C2929">
            <v>0.13</v>
          </cell>
          <cell r="D2929">
            <v>7.56</v>
          </cell>
        </row>
        <row r="2930">
          <cell r="A2930" t="str">
            <v>600062</v>
          </cell>
          <cell r="B2930" t="str">
            <v>华润双鹤</v>
          </cell>
          <cell r="C2930">
            <v>0.49</v>
          </cell>
          <cell r="D2930">
            <v>18.57</v>
          </cell>
        </row>
        <row r="2931">
          <cell r="A2931" t="str">
            <v>600063</v>
          </cell>
          <cell r="B2931" t="str">
            <v>皖维高新</v>
          </cell>
          <cell r="C2931">
            <v>1.17</v>
          </cell>
          <cell r="D2931">
            <v>6.03</v>
          </cell>
        </row>
        <row r="2932">
          <cell r="A2932" t="str">
            <v>600064</v>
          </cell>
          <cell r="B2932" t="str">
            <v>南京高科</v>
          </cell>
          <cell r="C2932">
            <v>0.73</v>
          </cell>
          <cell r="D2932">
            <v>8.33</v>
          </cell>
        </row>
        <row r="2933">
          <cell r="A2933" t="str">
            <v>600066</v>
          </cell>
          <cell r="B2933" t="str">
            <v>宇通客车</v>
          </cell>
          <cell r="C2933">
            <v>-0.88</v>
          </cell>
          <cell r="D2933">
            <v>33.97</v>
          </cell>
        </row>
        <row r="2934">
          <cell r="A2934" t="str">
            <v>600067</v>
          </cell>
          <cell r="B2934" t="str">
            <v>冠城新材</v>
          </cell>
          <cell r="C2934">
            <v>4</v>
          </cell>
          <cell r="D2934">
            <v>4.16</v>
          </cell>
        </row>
        <row r="2935">
          <cell r="A2935" t="str">
            <v>600071</v>
          </cell>
          <cell r="B2935" t="str">
            <v>凤凰光学</v>
          </cell>
          <cell r="C2935">
            <v>0.48</v>
          </cell>
          <cell r="D2935">
            <v>20.8</v>
          </cell>
        </row>
        <row r="2936">
          <cell r="A2936" t="str">
            <v>600072</v>
          </cell>
          <cell r="B2936" t="str">
            <v>中船科技</v>
          </cell>
          <cell r="C2936">
            <v>0.52</v>
          </cell>
          <cell r="D2936">
            <v>11.55</v>
          </cell>
        </row>
        <row r="2937">
          <cell r="A2937" t="str">
            <v>600073</v>
          </cell>
          <cell r="B2937" t="str">
            <v>光明肉业</v>
          </cell>
          <cell r="C2937">
            <v>1.86</v>
          </cell>
          <cell r="D2937">
            <v>6.58</v>
          </cell>
        </row>
        <row r="2938">
          <cell r="A2938" t="str">
            <v>600075</v>
          </cell>
          <cell r="B2938" t="str">
            <v>新疆天业</v>
          </cell>
          <cell r="C2938">
            <v>1.28</v>
          </cell>
          <cell r="D2938">
            <v>4.76</v>
          </cell>
        </row>
        <row r="2939">
          <cell r="A2939" t="str">
            <v>600076</v>
          </cell>
          <cell r="B2939" t="str">
            <v>康欣新材</v>
          </cell>
          <cell r="C2939">
            <v>10.14</v>
          </cell>
          <cell r="D2939">
            <v>3.15</v>
          </cell>
        </row>
        <row r="2940">
          <cell r="A2940" t="str">
            <v>600078</v>
          </cell>
          <cell r="B2940" t="str">
            <v>澄星股份</v>
          </cell>
          <cell r="C2940">
            <v>2.36</v>
          </cell>
          <cell r="D2940">
            <v>9.99</v>
          </cell>
        </row>
        <row r="2941">
          <cell r="A2941" t="str">
            <v>600079</v>
          </cell>
          <cell r="B2941" t="str">
            <v>ST人福</v>
          </cell>
          <cell r="C2941">
            <v>5.03</v>
          </cell>
          <cell r="D2941">
            <v>19.22</v>
          </cell>
        </row>
        <row r="2942">
          <cell r="A2942" t="str">
            <v>600080</v>
          </cell>
          <cell r="B2942" t="str">
            <v>金花股份</v>
          </cell>
          <cell r="C2942">
            <v>1</v>
          </cell>
          <cell r="D2942">
            <v>8.0500000000000007</v>
          </cell>
        </row>
        <row r="2943">
          <cell r="A2943" t="str">
            <v>600081</v>
          </cell>
          <cell r="B2943" t="str">
            <v>东风科技</v>
          </cell>
          <cell r="C2943">
            <v>1.72</v>
          </cell>
          <cell r="D2943">
            <v>11.84</v>
          </cell>
        </row>
        <row r="2944">
          <cell r="A2944" t="str">
            <v>600082</v>
          </cell>
          <cell r="B2944" t="str">
            <v>海泰发展</v>
          </cell>
          <cell r="C2944">
            <v>3.05</v>
          </cell>
          <cell r="D2944">
            <v>4.05</v>
          </cell>
        </row>
        <row r="2945">
          <cell r="A2945" t="str">
            <v>600084</v>
          </cell>
          <cell r="B2945" t="str">
            <v>中信尼雅</v>
          </cell>
          <cell r="C2945">
            <v>1.66</v>
          </cell>
          <cell r="D2945">
            <v>5.51</v>
          </cell>
        </row>
        <row r="2946">
          <cell r="A2946" t="str">
            <v>600085</v>
          </cell>
          <cell r="B2946" t="str">
            <v>同仁堂</v>
          </cell>
          <cell r="C2946">
            <v>0.28000000000000003</v>
          </cell>
          <cell r="D2946">
            <v>32.42</v>
          </cell>
        </row>
        <row r="2947">
          <cell r="A2947" t="str">
            <v>600088</v>
          </cell>
          <cell r="B2947" t="str">
            <v>中视传媒</v>
          </cell>
          <cell r="C2947">
            <v>0.74</v>
          </cell>
          <cell r="D2947">
            <v>16.28</v>
          </cell>
        </row>
        <row r="2948">
          <cell r="A2948" t="str">
            <v>600089</v>
          </cell>
          <cell r="B2948" t="str">
            <v>特变电工</v>
          </cell>
          <cell r="C2948">
            <v>1.2</v>
          </cell>
          <cell r="D2948">
            <v>21.88</v>
          </cell>
        </row>
        <row r="2949">
          <cell r="A2949" t="str">
            <v>600094</v>
          </cell>
          <cell r="B2949" t="str">
            <v>大名城</v>
          </cell>
          <cell r="C2949">
            <v>1.97</v>
          </cell>
          <cell r="D2949">
            <v>4.1500000000000004</v>
          </cell>
        </row>
        <row r="2950">
          <cell r="A2950" t="str">
            <v>600095</v>
          </cell>
          <cell r="B2950" t="str">
            <v>湘财股份</v>
          </cell>
          <cell r="C2950">
            <v>0.82</v>
          </cell>
          <cell r="D2950">
            <v>11.11</v>
          </cell>
        </row>
        <row r="2951">
          <cell r="A2951" t="str">
            <v>600096</v>
          </cell>
          <cell r="B2951" t="str">
            <v>云天化</v>
          </cell>
          <cell r="C2951">
            <v>0.27</v>
          </cell>
          <cell r="D2951">
            <v>29.85</v>
          </cell>
        </row>
        <row r="2952">
          <cell r="A2952" t="str">
            <v>600097</v>
          </cell>
          <cell r="B2952" t="str">
            <v>开创国际</v>
          </cell>
          <cell r="C2952">
            <v>2.96</v>
          </cell>
          <cell r="D2952">
            <v>11.81</v>
          </cell>
        </row>
        <row r="2953">
          <cell r="A2953" t="str">
            <v>600098</v>
          </cell>
          <cell r="B2953" t="str">
            <v>广州发展</v>
          </cell>
          <cell r="C2953">
            <v>0</v>
          </cell>
          <cell r="D2953">
            <v>6.79</v>
          </cell>
        </row>
        <row r="2954">
          <cell r="A2954" t="str">
            <v>600099</v>
          </cell>
          <cell r="B2954" t="str">
            <v>林海股份</v>
          </cell>
          <cell r="C2954">
            <v>3.07</v>
          </cell>
          <cell r="D2954">
            <v>10.42</v>
          </cell>
        </row>
        <row r="2955">
          <cell r="A2955" t="str">
            <v>600100</v>
          </cell>
          <cell r="B2955" t="str">
            <v>同方股份</v>
          </cell>
          <cell r="C2955">
            <v>1.84</v>
          </cell>
          <cell r="D2955">
            <v>8.3000000000000007</v>
          </cell>
        </row>
        <row r="2956">
          <cell r="A2956" t="str">
            <v>600101</v>
          </cell>
          <cell r="B2956" t="str">
            <v>明星电力</v>
          </cell>
          <cell r="C2956">
            <v>1.65</v>
          </cell>
          <cell r="D2956">
            <v>9.2200000000000006</v>
          </cell>
        </row>
        <row r="2957">
          <cell r="A2957" t="str">
            <v>600103</v>
          </cell>
          <cell r="B2957" t="str">
            <v>青山纸业</v>
          </cell>
          <cell r="C2957">
            <v>3.11</v>
          </cell>
          <cell r="D2957">
            <v>3.98</v>
          </cell>
        </row>
        <row r="2958">
          <cell r="A2958" t="str">
            <v>600104</v>
          </cell>
          <cell r="B2958" t="str">
            <v>上汽集团</v>
          </cell>
          <cell r="C2958">
            <v>1.49</v>
          </cell>
          <cell r="D2958">
            <v>15.71</v>
          </cell>
        </row>
        <row r="2959">
          <cell r="A2959" t="str">
            <v>600105</v>
          </cell>
          <cell r="B2959" t="str">
            <v>永鼎股份</v>
          </cell>
          <cell r="C2959">
            <v>0.65</v>
          </cell>
          <cell r="D2959">
            <v>20.21</v>
          </cell>
        </row>
        <row r="2960">
          <cell r="A2960" t="str">
            <v>600106</v>
          </cell>
          <cell r="B2960" t="str">
            <v>重庆路桥</v>
          </cell>
          <cell r="C2960">
            <v>0.97</v>
          </cell>
          <cell r="D2960">
            <v>6.27</v>
          </cell>
        </row>
        <row r="2961">
          <cell r="A2961" t="str">
            <v>600107</v>
          </cell>
          <cell r="B2961" t="str">
            <v>ST尔雅</v>
          </cell>
          <cell r="C2961">
            <v>4.97</v>
          </cell>
          <cell r="D2961">
            <v>6.76</v>
          </cell>
        </row>
        <row r="2962">
          <cell r="A2962" t="str">
            <v>600108</v>
          </cell>
          <cell r="B2962" t="str">
            <v>亚盛集团</v>
          </cell>
          <cell r="C2962">
            <v>10</v>
          </cell>
          <cell r="D2962">
            <v>3.3</v>
          </cell>
        </row>
        <row r="2963">
          <cell r="A2963" t="str">
            <v>600109</v>
          </cell>
          <cell r="B2963" t="str">
            <v>国金证券</v>
          </cell>
          <cell r="C2963">
            <v>0</v>
          </cell>
          <cell r="D2963">
            <v>9.2799999999999994</v>
          </cell>
        </row>
        <row r="2964">
          <cell r="A2964" t="str">
            <v>600110</v>
          </cell>
          <cell r="B2964" t="str">
            <v>诺德股份</v>
          </cell>
          <cell r="C2964">
            <v>2.4500000000000002</v>
          </cell>
          <cell r="D2964">
            <v>6.68</v>
          </cell>
        </row>
        <row r="2965">
          <cell r="A2965" t="str">
            <v>600111</v>
          </cell>
          <cell r="B2965" t="str">
            <v>北方稀土</v>
          </cell>
          <cell r="C2965">
            <v>3.15</v>
          </cell>
          <cell r="D2965">
            <v>45.5</v>
          </cell>
        </row>
        <row r="2966">
          <cell r="A2966" t="str">
            <v>600113</v>
          </cell>
          <cell r="B2966" t="str">
            <v>浙江东日</v>
          </cell>
          <cell r="C2966">
            <v>2.1</v>
          </cell>
          <cell r="D2966">
            <v>60.35</v>
          </cell>
        </row>
        <row r="2967">
          <cell r="A2967" t="str">
            <v>600114</v>
          </cell>
          <cell r="B2967" t="str">
            <v>东睦股份</v>
          </cell>
          <cell r="C2967">
            <v>3.24</v>
          </cell>
          <cell r="D2967">
            <v>30.61</v>
          </cell>
        </row>
        <row r="2968">
          <cell r="A2968" t="str">
            <v>600115</v>
          </cell>
          <cell r="B2968" t="str">
            <v>中国东航</v>
          </cell>
          <cell r="C2968">
            <v>0.7</v>
          </cell>
          <cell r="D2968">
            <v>5.77</v>
          </cell>
        </row>
        <row r="2969">
          <cell r="A2969" t="str">
            <v>600116</v>
          </cell>
          <cell r="B2969" t="str">
            <v>三峡水利</v>
          </cell>
          <cell r="C2969">
            <v>1.53</v>
          </cell>
          <cell r="D2969">
            <v>6.63</v>
          </cell>
        </row>
        <row r="2970">
          <cell r="A2970" t="str">
            <v>600117</v>
          </cell>
          <cell r="B2970" t="str">
            <v>西宁特钢</v>
          </cell>
          <cell r="C2970">
            <v>2.91</v>
          </cell>
          <cell r="D2970">
            <v>2.83</v>
          </cell>
        </row>
        <row r="2971">
          <cell r="A2971" t="str">
            <v>600118</v>
          </cell>
          <cell r="B2971" t="str">
            <v>中国卫星</v>
          </cell>
          <cell r="C2971">
            <v>4.28</v>
          </cell>
          <cell r="D2971">
            <v>58.72</v>
          </cell>
        </row>
        <row r="2972">
          <cell r="A2972" t="str">
            <v>600119</v>
          </cell>
          <cell r="B2972" t="str">
            <v>长江投资</v>
          </cell>
          <cell r="C2972">
            <v>1.36</v>
          </cell>
          <cell r="D2972">
            <v>8.1999999999999993</v>
          </cell>
        </row>
        <row r="2973">
          <cell r="A2973" t="str">
            <v>600120</v>
          </cell>
          <cell r="B2973" t="str">
            <v>浙江东方</v>
          </cell>
          <cell r="C2973">
            <v>1.34</v>
          </cell>
          <cell r="D2973">
            <v>6.06</v>
          </cell>
        </row>
        <row r="2974">
          <cell r="A2974" t="str">
            <v>600121</v>
          </cell>
          <cell r="B2974" t="str">
            <v>郑州煤电</v>
          </cell>
          <cell r="C2974">
            <v>0</v>
          </cell>
          <cell r="D2974">
            <v>4.2699999999999996</v>
          </cell>
        </row>
        <row r="2975">
          <cell r="A2975" t="str">
            <v>600123</v>
          </cell>
          <cell r="B2975" t="str">
            <v>兰花科创</v>
          </cell>
          <cell r="C2975">
            <v>0.17</v>
          </cell>
          <cell r="D2975">
            <v>5.95</v>
          </cell>
        </row>
        <row r="2976">
          <cell r="A2976" t="str">
            <v>600125</v>
          </cell>
          <cell r="B2976" t="str">
            <v>铁龙物流</v>
          </cell>
          <cell r="C2976">
            <v>0.94</v>
          </cell>
          <cell r="D2976">
            <v>6.47</v>
          </cell>
        </row>
        <row r="2977">
          <cell r="A2977" t="str">
            <v>600126</v>
          </cell>
          <cell r="B2977" t="str">
            <v>杭钢股份</v>
          </cell>
          <cell r="C2977">
            <v>1.02</v>
          </cell>
          <cell r="D2977">
            <v>7.89</v>
          </cell>
        </row>
        <row r="2978">
          <cell r="A2978" t="str">
            <v>600127</v>
          </cell>
          <cell r="B2978" t="str">
            <v>金健米业</v>
          </cell>
          <cell r="C2978">
            <v>3.73</v>
          </cell>
          <cell r="D2978">
            <v>6.95</v>
          </cell>
        </row>
        <row r="2979">
          <cell r="A2979" t="str">
            <v>600128</v>
          </cell>
          <cell r="B2979" t="str">
            <v>苏豪弘业</v>
          </cell>
          <cell r="C2979">
            <v>3.03</v>
          </cell>
          <cell r="D2979">
            <v>10.87</v>
          </cell>
        </row>
        <row r="2980">
          <cell r="A2980" t="str">
            <v>600129</v>
          </cell>
          <cell r="B2980" t="str">
            <v>太极集团</v>
          </cell>
          <cell r="C2980">
            <v>0.84</v>
          </cell>
          <cell r="D2980">
            <v>18.059999999999999</v>
          </cell>
        </row>
        <row r="2981">
          <cell r="A2981" t="str">
            <v>600130</v>
          </cell>
          <cell r="B2981" t="str">
            <v>*ST波导</v>
          </cell>
          <cell r="C2981">
            <v>1.28</v>
          </cell>
          <cell r="D2981">
            <v>3.95</v>
          </cell>
        </row>
        <row r="2982">
          <cell r="A2982" t="str">
            <v>600131</v>
          </cell>
          <cell r="B2982" t="str">
            <v>国网信通</v>
          </cell>
          <cell r="C2982">
            <v>1.25</v>
          </cell>
          <cell r="D2982">
            <v>16.25</v>
          </cell>
        </row>
        <row r="2983">
          <cell r="A2983" t="str">
            <v>600132</v>
          </cell>
          <cell r="B2983" t="str">
            <v>重庆啤酒</v>
          </cell>
          <cell r="C2983">
            <v>1.3</v>
          </cell>
          <cell r="D2983">
            <v>53.63</v>
          </cell>
        </row>
        <row r="2984">
          <cell r="A2984" t="str">
            <v>600133</v>
          </cell>
          <cell r="B2984" t="str">
            <v>东湖高新</v>
          </cell>
          <cell r="C2984">
            <v>0.55000000000000004</v>
          </cell>
          <cell r="D2984">
            <v>9.08</v>
          </cell>
        </row>
        <row r="2985">
          <cell r="A2985" t="str">
            <v>600135</v>
          </cell>
          <cell r="B2985" t="str">
            <v>乐凯胶片</v>
          </cell>
          <cell r="C2985">
            <v>0.67</v>
          </cell>
          <cell r="D2985">
            <v>9.08</v>
          </cell>
        </row>
        <row r="2986">
          <cell r="A2986" t="str">
            <v>600136</v>
          </cell>
          <cell r="B2986" t="str">
            <v>ST明诚</v>
          </cell>
          <cell r="C2986">
            <v>1.22</v>
          </cell>
          <cell r="D2986">
            <v>1.66</v>
          </cell>
        </row>
        <row r="2987">
          <cell r="A2987" t="str">
            <v>600137</v>
          </cell>
          <cell r="B2987" t="str">
            <v>浪莎股份</v>
          </cell>
          <cell r="C2987">
            <v>-0.1</v>
          </cell>
          <cell r="D2987">
            <v>19.7</v>
          </cell>
        </row>
        <row r="2988">
          <cell r="A2988" t="str">
            <v>600138</v>
          </cell>
          <cell r="B2988" t="str">
            <v>中青旅</v>
          </cell>
          <cell r="C2988">
            <v>5.0199999999999996</v>
          </cell>
          <cell r="D2988">
            <v>10.039999999999999</v>
          </cell>
        </row>
        <row r="2989">
          <cell r="A2989" t="str">
            <v>600141</v>
          </cell>
          <cell r="B2989" t="str">
            <v>兴发集团</v>
          </cell>
          <cell r="C2989">
            <v>2.5</v>
          </cell>
          <cell r="D2989">
            <v>33.6</v>
          </cell>
        </row>
        <row r="2990">
          <cell r="A2990" t="str">
            <v>600143</v>
          </cell>
          <cell r="B2990" t="str">
            <v>金发科技</v>
          </cell>
          <cell r="C2990">
            <v>2.29</v>
          </cell>
          <cell r="D2990">
            <v>17.899999999999999</v>
          </cell>
        </row>
        <row r="2991">
          <cell r="A2991" t="str">
            <v>600148</v>
          </cell>
          <cell r="B2991" t="str">
            <v>长春一东</v>
          </cell>
          <cell r="C2991">
            <v>2</v>
          </cell>
          <cell r="D2991">
            <v>19.850000000000001</v>
          </cell>
        </row>
        <row r="2992">
          <cell r="A2992" t="str">
            <v>600149</v>
          </cell>
          <cell r="B2992" t="str">
            <v>廊坊发展</v>
          </cell>
          <cell r="C2992">
            <v>2.76</v>
          </cell>
          <cell r="D2992">
            <v>5.21</v>
          </cell>
        </row>
        <row r="2993">
          <cell r="A2993" t="str">
            <v>600150</v>
          </cell>
          <cell r="B2993" t="str">
            <v>中国船舶</v>
          </cell>
          <cell r="C2993">
            <v>1.68</v>
          </cell>
          <cell r="D2993">
            <v>33.200000000000003</v>
          </cell>
        </row>
        <row r="2994">
          <cell r="A2994" t="str">
            <v>600151</v>
          </cell>
          <cell r="B2994" t="str">
            <v>航天机电</v>
          </cell>
          <cell r="C2994">
            <v>-0.53</v>
          </cell>
          <cell r="D2994">
            <v>18.88</v>
          </cell>
        </row>
        <row r="2995">
          <cell r="A2995" t="str">
            <v>600152</v>
          </cell>
          <cell r="B2995" t="str">
            <v>维科技术</v>
          </cell>
          <cell r="C2995">
            <v>3.04</v>
          </cell>
          <cell r="D2995">
            <v>6.78</v>
          </cell>
        </row>
        <row r="2996">
          <cell r="A2996" t="str">
            <v>600153</v>
          </cell>
          <cell r="B2996" t="str">
            <v>建发股份</v>
          </cell>
          <cell r="C2996">
            <v>0</v>
          </cell>
          <cell r="D2996">
            <v>9.35</v>
          </cell>
        </row>
        <row r="2997">
          <cell r="A2997" t="str">
            <v>600155</v>
          </cell>
          <cell r="B2997" t="str">
            <v>华创云信</v>
          </cell>
          <cell r="C2997">
            <v>0.59</v>
          </cell>
          <cell r="D2997">
            <v>6.81</v>
          </cell>
        </row>
        <row r="2998">
          <cell r="A2998" t="str">
            <v>600156</v>
          </cell>
          <cell r="B2998" t="str">
            <v>华升股份</v>
          </cell>
          <cell r="C2998">
            <v>3.79</v>
          </cell>
          <cell r="D2998">
            <v>8.2100000000000009</v>
          </cell>
        </row>
        <row r="2999">
          <cell r="A2999" t="str">
            <v>600157</v>
          </cell>
          <cell r="B2999" t="str">
            <v>永泰能源</v>
          </cell>
          <cell r="C2999">
            <v>1.91</v>
          </cell>
          <cell r="D2999">
            <v>1.6</v>
          </cell>
        </row>
        <row r="3000">
          <cell r="A3000" t="str">
            <v>600158</v>
          </cell>
          <cell r="B3000" t="str">
            <v>中体产业</v>
          </cell>
          <cell r="C3000">
            <v>3.02</v>
          </cell>
          <cell r="D3000">
            <v>8.86</v>
          </cell>
        </row>
        <row r="3001">
          <cell r="A3001" t="str">
            <v>600159</v>
          </cell>
          <cell r="B3001" t="str">
            <v>大龙地产</v>
          </cell>
          <cell r="C3001">
            <v>4.3600000000000003</v>
          </cell>
          <cell r="D3001">
            <v>2.87</v>
          </cell>
        </row>
        <row r="3002">
          <cell r="A3002" t="str">
            <v>600160</v>
          </cell>
          <cell r="B3002" t="str">
            <v>巨化股份</v>
          </cell>
          <cell r="C3002">
            <v>1.96</v>
          </cell>
          <cell r="D3002">
            <v>36.5</v>
          </cell>
        </row>
        <row r="3003">
          <cell r="A3003" t="str">
            <v>600161</v>
          </cell>
          <cell r="B3003" t="str">
            <v>天坛生物</v>
          </cell>
          <cell r="C3003">
            <v>0.86</v>
          </cell>
          <cell r="D3003">
            <v>16.440000000000001</v>
          </cell>
        </row>
        <row r="3004">
          <cell r="A3004" t="str">
            <v>600162</v>
          </cell>
          <cell r="B3004" t="str">
            <v>香江控股</v>
          </cell>
          <cell r="C3004">
            <v>3.26</v>
          </cell>
          <cell r="D3004">
            <v>1.9</v>
          </cell>
        </row>
        <row r="3005">
          <cell r="A3005" t="str">
            <v>600163</v>
          </cell>
          <cell r="B3005" t="str">
            <v>中闽能源</v>
          </cell>
          <cell r="C3005">
            <v>1.74</v>
          </cell>
          <cell r="D3005">
            <v>5.86</v>
          </cell>
        </row>
        <row r="3006">
          <cell r="A3006" t="str">
            <v>600165</v>
          </cell>
          <cell r="B3006" t="str">
            <v>*ST宁科</v>
          </cell>
          <cell r="C3006">
            <v>5</v>
          </cell>
          <cell r="D3006">
            <v>3.99</v>
          </cell>
        </row>
        <row r="3007">
          <cell r="A3007" t="str">
            <v>600166</v>
          </cell>
          <cell r="B3007" t="str">
            <v>福田汽车</v>
          </cell>
          <cell r="C3007">
            <v>2.89</v>
          </cell>
          <cell r="D3007">
            <v>2.85</v>
          </cell>
        </row>
        <row r="3008">
          <cell r="A3008" t="str">
            <v>600167</v>
          </cell>
          <cell r="B3008" t="str">
            <v>联美控股</v>
          </cell>
          <cell r="C3008">
            <v>1.42</v>
          </cell>
          <cell r="D3008">
            <v>7.13</v>
          </cell>
        </row>
        <row r="3009">
          <cell r="A3009" t="str">
            <v>600168</v>
          </cell>
          <cell r="B3009" t="str">
            <v>武汉控股</v>
          </cell>
          <cell r="C3009">
            <v>0.39</v>
          </cell>
          <cell r="D3009">
            <v>5.14</v>
          </cell>
        </row>
        <row r="3010">
          <cell r="A3010" t="str">
            <v>600169</v>
          </cell>
          <cell r="B3010" t="str">
            <v>ST太重</v>
          </cell>
          <cell r="C3010">
            <v>2.68</v>
          </cell>
          <cell r="D3010">
            <v>2.2999999999999998</v>
          </cell>
        </row>
        <row r="3011">
          <cell r="A3011" t="str">
            <v>600170</v>
          </cell>
          <cell r="B3011" t="str">
            <v>上海建工</v>
          </cell>
          <cell r="C3011">
            <v>2.2799999999999998</v>
          </cell>
          <cell r="D3011">
            <v>2.69</v>
          </cell>
        </row>
        <row r="3012">
          <cell r="A3012" t="str">
            <v>600171</v>
          </cell>
          <cell r="B3012" t="str">
            <v>上海贝岭</v>
          </cell>
          <cell r="C3012">
            <v>0.98</v>
          </cell>
          <cell r="D3012">
            <v>30.8</v>
          </cell>
        </row>
        <row r="3013">
          <cell r="A3013" t="str">
            <v>600172</v>
          </cell>
          <cell r="B3013" t="str">
            <v>黄河旋风</v>
          </cell>
          <cell r="C3013">
            <v>1.58</v>
          </cell>
          <cell r="D3013">
            <v>5.8</v>
          </cell>
        </row>
        <row r="3014">
          <cell r="A3014" t="str">
            <v>600173</v>
          </cell>
          <cell r="B3014" t="str">
            <v>卧龙新能</v>
          </cell>
          <cell r="C3014">
            <v>1.58</v>
          </cell>
          <cell r="D3014">
            <v>7.08</v>
          </cell>
        </row>
        <row r="3015">
          <cell r="A3015" t="str">
            <v>600176</v>
          </cell>
          <cell r="B3015" t="str">
            <v>中国巨石</v>
          </cell>
          <cell r="C3015">
            <v>0.4</v>
          </cell>
          <cell r="D3015">
            <v>15.22</v>
          </cell>
        </row>
        <row r="3016">
          <cell r="A3016" t="str">
            <v>600177</v>
          </cell>
          <cell r="B3016" t="str">
            <v>雅戈尔</v>
          </cell>
          <cell r="C3016">
            <v>-0.26</v>
          </cell>
          <cell r="D3016">
            <v>7.62</v>
          </cell>
        </row>
        <row r="3017">
          <cell r="A3017" t="str">
            <v>600178</v>
          </cell>
          <cell r="B3017" t="str">
            <v>东安动力</v>
          </cell>
          <cell r="C3017">
            <v>1.64</v>
          </cell>
          <cell r="D3017">
            <v>11.77</v>
          </cell>
        </row>
        <row r="3018">
          <cell r="A3018" t="str">
            <v>600179</v>
          </cell>
          <cell r="B3018" t="str">
            <v>安通控股</v>
          </cell>
          <cell r="C3018">
            <v>3.31</v>
          </cell>
          <cell r="D3018">
            <v>4.0599999999999996</v>
          </cell>
        </row>
        <row r="3019">
          <cell r="A3019" t="str">
            <v>600180</v>
          </cell>
          <cell r="B3019" t="str">
            <v>瑞茂通</v>
          </cell>
          <cell r="C3019">
            <v>2.0499999999999998</v>
          </cell>
          <cell r="D3019">
            <v>3.98</v>
          </cell>
        </row>
        <row r="3020">
          <cell r="A3020" t="str">
            <v>600182</v>
          </cell>
          <cell r="B3020" t="str">
            <v>S佳通</v>
          </cell>
          <cell r="C3020">
            <v>0.06</v>
          </cell>
          <cell r="D3020">
            <v>15.43</v>
          </cell>
        </row>
        <row r="3021">
          <cell r="A3021" t="str">
            <v>600183</v>
          </cell>
          <cell r="B3021" t="str">
            <v>生益科技</v>
          </cell>
          <cell r="C3021">
            <v>-1.26</v>
          </cell>
          <cell r="D3021">
            <v>60.43</v>
          </cell>
        </row>
        <row r="3022">
          <cell r="A3022" t="str">
            <v>600184</v>
          </cell>
          <cell r="B3022" t="str">
            <v>光电股份</v>
          </cell>
          <cell r="C3022">
            <v>0.21</v>
          </cell>
          <cell r="D3022">
            <v>18.66</v>
          </cell>
        </row>
        <row r="3023">
          <cell r="A3023" t="str">
            <v>600185</v>
          </cell>
          <cell r="B3023" t="str">
            <v>珠免集团</v>
          </cell>
          <cell r="C3023">
            <v>2.2200000000000002</v>
          </cell>
          <cell r="D3023">
            <v>6.9</v>
          </cell>
        </row>
        <row r="3024">
          <cell r="A3024" t="str">
            <v>600186</v>
          </cell>
          <cell r="B3024" t="str">
            <v>莲花控股</v>
          </cell>
          <cell r="C3024">
            <v>-2.2999999999999998</v>
          </cell>
          <cell r="D3024">
            <v>5.96</v>
          </cell>
        </row>
        <row r="3025">
          <cell r="A3025" t="str">
            <v>600187</v>
          </cell>
          <cell r="B3025" t="str">
            <v>国中水务</v>
          </cell>
          <cell r="C3025">
            <v>2.29</v>
          </cell>
          <cell r="D3025">
            <v>2.68</v>
          </cell>
        </row>
        <row r="3026">
          <cell r="A3026" t="str">
            <v>600188</v>
          </cell>
          <cell r="B3026" t="str">
            <v>兖矿能源</v>
          </cell>
          <cell r="C3026">
            <v>-1.17</v>
          </cell>
          <cell r="D3026">
            <v>13.56</v>
          </cell>
        </row>
        <row r="3027">
          <cell r="A3027" t="str">
            <v>600189</v>
          </cell>
          <cell r="B3027" t="str">
            <v>泉阳泉</v>
          </cell>
          <cell r="C3027">
            <v>1.52</v>
          </cell>
          <cell r="D3027">
            <v>7.37</v>
          </cell>
        </row>
        <row r="3028">
          <cell r="A3028" t="str">
            <v>600191</v>
          </cell>
          <cell r="B3028" t="str">
            <v>华资实业</v>
          </cell>
          <cell r="C3028">
            <v>-4.0999999999999996</v>
          </cell>
          <cell r="D3028">
            <v>12.63</v>
          </cell>
        </row>
        <row r="3029">
          <cell r="A3029" t="str">
            <v>600192</v>
          </cell>
          <cell r="B3029" t="str">
            <v>长城电工</v>
          </cell>
          <cell r="C3029">
            <v>3.7</v>
          </cell>
          <cell r="D3029">
            <v>9.82</v>
          </cell>
        </row>
        <row r="3030">
          <cell r="A3030" t="str">
            <v>600193</v>
          </cell>
          <cell r="B3030" t="str">
            <v>*ST创兴</v>
          </cell>
          <cell r="C3030">
            <v>1.84</v>
          </cell>
          <cell r="D3030">
            <v>3.88</v>
          </cell>
        </row>
        <row r="3031">
          <cell r="A3031" t="str">
            <v>600195</v>
          </cell>
          <cell r="B3031" t="str">
            <v>中牧股份</v>
          </cell>
          <cell r="C3031">
            <v>0.74</v>
          </cell>
          <cell r="D3031">
            <v>8.15</v>
          </cell>
        </row>
        <row r="3032">
          <cell r="A3032" t="str">
            <v>600196</v>
          </cell>
          <cell r="B3032" t="str">
            <v>复星医药</v>
          </cell>
          <cell r="C3032">
            <v>2.21</v>
          </cell>
          <cell r="D3032">
            <v>27.27</v>
          </cell>
        </row>
        <row r="3033">
          <cell r="A3033" t="str">
            <v>600197</v>
          </cell>
          <cell r="B3033" t="str">
            <v>伊力特</v>
          </cell>
          <cell r="C3033">
            <v>0.93</v>
          </cell>
          <cell r="D3033">
            <v>14.15</v>
          </cell>
        </row>
        <row r="3034">
          <cell r="A3034" t="str">
            <v>600198</v>
          </cell>
          <cell r="B3034" t="str">
            <v>大唐电信</v>
          </cell>
          <cell r="C3034">
            <v>1.32</v>
          </cell>
          <cell r="D3034">
            <v>9.24</v>
          </cell>
        </row>
        <row r="3035">
          <cell r="A3035" t="str">
            <v>600199</v>
          </cell>
          <cell r="B3035" t="str">
            <v>金种子酒</v>
          </cell>
          <cell r="C3035">
            <v>0.3</v>
          </cell>
          <cell r="D3035">
            <v>9.94</v>
          </cell>
        </row>
        <row r="3036">
          <cell r="A3036" t="str">
            <v>600201</v>
          </cell>
          <cell r="B3036" t="str">
            <v>生物股份</v>
          </cell>
          <cell r="C3036">
            <v>-1.58</v>
          </cell>
          <cell r="D3036">
            <v>14.97</v>
          </cell>
        </row>
        <row r="3037">
          <cell r="A3037" t="str">
            <v>600202</v>
          </cell>
          <cell r="B3037" t="str">
            <v>哈空调</v>
          </cell>
          <cell r="C3037">
            <v>2.77</v>
          </cell>
          <cell r="D3037">
            <v>5.93</v>
          </cell>
        </row>
        <row r="3038">
          <cell r="A3038" t="str">
            <v>600203</v>
          </cell>
          <cell r="B3038" t="str">
            <v>福日电子</v>
          </cell>
          <cell r="C3038">
            <v>1.47</v>
          </cell>
          <cell r="D3038">
            <v>13.09</v>
          </cell>
        </row>
        <row r="3039">
          <cell r="A3039" t="str">
            <v>600206</v>
          </cell>
          <cell r="B3039" t="str">
            <v>有研新材</v>
          </cell>
          <cell r="C3039">
            <v>1.1200000000000001</v>
          </cell>
          <cell r="D3039">
            <v>19.920000000000002</v>
          </cell>
        </row>
        <row r="3040">
          <cell r="A3040" t="str">
            <v>600207</v>
          </cell>
          <cell r="B3040" t="str">
            <v>安彩高科</v>
          </cell>
          <cell r="C3040">
            <v>2.2000000000000002</v>
          </cell>
          <cell r="D3040">
            <v>5.12</v>
          </cell>
        </row>
        <row r="3041">
          <cell r="A3041" t="str">
            <v>600208</v>
          </cell>
          <cell r="B3041" t="str">
            <v>衢州发展</v>
          </cell>
          <cell r="C3041">
            <v>2.35</v>
          </cell>
          <cell r="D3041">
            <v>3.92</v>
          </cell>
        </row>
        <row r="3042">
          <cell r="A3042" t="str">
            <v>600210</v>
          </cell>
          <cell r="B3042" t="str">
            <v>紫江企业</v>
          </cell>
          <cell r="C3042">
            <v>1.94</v>
          </cell>
          <cell r="D3042">
            <v>7.37</v>
          </cell>
        </row>
        <row r="3043">
          <cell r="A3043" t="str">
            <v>600211</v>
          </cell>
          <cell r="B3043" t="str">
            <v>西藏药业</v>
          </cell>
          <cell r="C3043">
            <v>3.46</v>
          </cell>
          <cell r="D3043">
            <v>42.45</v>
          </cell>
        </row>
        <row r="3044">
          <cell r="A3044" t="str">
            <v>600212</v>
          </cell>
          <cell r="B3044" t="str">
            <v>绿能慧充</v>
          </cell>
          <cell r="C3044">
            <v>2.85</v>
          </cell>
          <cell r="D3044">
            <v>8.2899999999999991</v>
          </cell>
        </row>
        <row r="3045">
          <cell r="A3045" t="str">
            <v>600215</v>
          </cell>
          <cell r="B3045" t="str">
            <v>派斯林</v>
          </cell>
          <cell r="C3045">
            <v>3</v>
          </cell>
          <cell r="D3045">
            <v>6.87</v>
          </cell>
        </row>
        <row r="3046">
          <cell r="A3046" t="str">
            <v>600216</v>
          </cell>
          <cell r="B3046" t="str">
            <v>浙江医药</v>
          </cell>
          <cell r="C3046">
            <v>1.38</v>
          </cell>
          <cell r="D3046">
            <v>13.95</v>
          </cell>
        </row>
        <row r="3047">
          <cell r="A3047" t="str">
            <v>600217</v>
          </cell>
          <cell r="B3047" t="str">
            <v>中再资环</v>
          </cell>
          <cell r="C3047">
            <v>0.99</v>
          </cell>
          <cell r="D3047">
            <v>4.08</v>
          </cell>
        </row>
        <row r="3048">
          <cell r="A3048" t="str">
            <v>600218</v>
          </cell>
          <cell r="B3048" t="str">
            <v>全柴动力</v>
          </cell>
          <cell r="C3048">
            <v>-1.26</v>
          </cell>
          <cell r="D3048">
            <v>10.98</v>
          </cell>
        </row>
        <row r="3049">
          <cell r="A3049" t="str">
            <v>600219</v>
          </cell>
          <cell r="B3049" t="str">
            <v>南山铝业</v>
          </cell>
          <cell r="C3049">
            <v>2.58</v>
          </cell>
          <cell r="D3049">
            <v>4.78</v>
          </cell>
        </row>
        <row r="3050">
          <cell r="A3050" t="str">
            <v>600221</v>
          </cell>
          <cell r="B3050" t="str">
            <v>海航控股</v>
          </cell>
          <cell r="C3050">
            <v>2.37</v>
          </cell>
          <cell r="D3050">
            <v>1.73</v>
          </cell>
        </row>
        <row r="3051">
          <cell r="A3051" t="str">
            <v>600222</v>
          </cell>
          <cell r="B3051" t="str">
            <v>太龙药业</v>
          </cell>
          <cell r="C3051">
            <v>2.73</v>
          </cell>
          <cell r="D3051">
            <v>7.15</v>
          </cell>
        </row>
        <row r="3052">
          <cell r="A3052" t="str">
            <v>600223</v>
          </cell>
          <cell r="B3052" t="str">
            <v>福瑞达</v>
          </cell>
          <cell r="C3052">
            <v>1.49</v>
          </cell>
          <cell r="D3052">
            <v>7.49</v>
          </cell>
        </row>
        <row r="3053">
          <cell r="A3053" t="str">
            <v>600226</v>
          </cell>
          <cell r="B3053" t="str">
            <v>亨通股份</v>
          </cell>
          <cell r="C3053">
            <v>1.69</v>
          </cell>
          <cell r="D3053">
            <v>4.8099999999999996</v>
          </cell>
        </row>
        <row r="3054">
          <cell r="A3054" t="str">
            <v>600227</v>
          </cell>
          <cell r="B3054" t="str">
            <v>赤天化</v>
          </cell>
          <cell r="C3054">
            <v>2.0099999999999998</v>
          </cell>
          <cell r="D3054">
            <v>2.54</v>
          </cell>
        </row>
        <row r="3055">
          <cell r="A3055" t="str">
            <v>600228</v>
          </cell>
          <cell r="B3055" t="str">
            <v>*ST返利</v>
          </cell>
          <cell r="C3055">
            <v>0.62</v>
          </cell>
          <cell r="D3055">
            <v>4.88</v>
          </cell>
        </row>
        <row r="3056">
          <cell r="A3056" t="str">
            <v>600229</v>
          </cell>
          <cell r="B3056" t="str">
            <v>城市传媒</v>
          </cell>
          <cell r="C3056">
            <v>1.25</v>
          </cell>
          <cell r="D3056">
            <v>6.5</v>
          </cell>
        </row>
        <row r="3057">
          <cell r="A3057" t="str">
            <v>600230</v>
          </cell>
          <cell r="B3057" t="str">
            <v>沧州大化</v>
          </cell>
          <cell r="C3057">
            <v>0.39</v>
          </cell>
          <cell r="D3057">
            <v>12.99</v>
          </cell>
        </row>
        <row r="3058">
          <cell r="A3058" t="str">
            <v>600231</v>
          </cell>
          <cell r="B3058" t="str">
            <v>凌钢股份</v>
          </cell>
          <cell r="C3058">
            <v>2.9</v>
          </cell>
          <cell r="D3058">
            <v>2.13</v>
          </cell>
        </row>
        <row r="3059">
          <cell r="A3059" t="str">
            <v>600232</v>
          </cell>
          <cell r="B3059" t="str">
            <v>金鹰股份</v>
          </cell>
          <cell r="C3059">
            <v>2.69</v>
          </cell>
          <cell r="D3059">
            <v>7.63</v>
          </cell>
        </row>
        <row r="3060">
          <cell r="A3060" t="str">
            <v>600233</v>
          </cell>
          <cell r="B3060" t="str">
            <v>圆通速递</v>
          </cell>
          <cell r="C3060">
            <v>-1.57</v>
          </cell>
          <cell r="D3060">
            <v>16.97</v>
          </cell>
        </row>
        <row r="3061">
          <cell r="A3061" t="str">
            <v>600234</v>
          </cell>
          <cell r="B3061" t="str">
            <v>科新发展</v>
          </cell>
          <cell r="C3061">
            <v>9.98</v>
          </cell>
          <cell r="D3061">
            <v>13.99</v>
          </cell>
        </row>
        <row r="3062">
          <cell r="A3062" t="str">
            <v>600235</v>
          </cell>
          <cell r="B3062" t="str">
            <v>民丰特纸</v>
          </cell>
          <cell r="C3062">
            <v>2.62</v>
          </cell>
          <cell r="D3062">
            <v>6.65</v>
          </cell>
        </row>
        <row r="3063">
          <cell r="A3063" t="str">
            <v>600236</v>
          </cell>
          <cell r="B3063" t="str">
            <v>桂冠电力</v>
          </cell>
          <cell r="C3063">
            <v>-0.15</v>
          </cell>
          <cell r="D3063">
            <v>6.87</v>
          </cell>
        </row>
        <row r="3064">
          <cell r="A3064" t="str">
            <v>600237</v>
          </cell>
          <cell r="B3064" t="str">
            <v>铜峰电子</v>
          </cell>
          <cell r="C3064">
            <v>1.71</v>
          </cell>
          <cell r="D3064">
            <v>8.93</v>
          </cell>
        </row>
        <row r="3065">
          <cell r="A3065" t="str">
            <v>600238</v>
          </cell>
          <cell r="B3065" t="str">
            <v>*ST椰岛</v>
          </cell>
          <cell r="C3065">
            <v>2.82</v>
          </cell>
          <cell r="D3065">
            <v>6.56</v>
          </cell>
        </row>
        <row r="3066">
          <cell r="A3066" t="str">
            <v>600239</v>
          </cell>
          <cell r="B3066" t="str">
            <v>云南城投</v>
          </cell>
          <cell r="C3066">
            <v>1.65</v>
          </cell>
          <cell r="D3066">
            <v>2.46</v>
          </cell>
        </row>
        <row r="3067">
          <cell r="A3067" t="str">
            <v>600241</v>
          </cell>
          <cell r="B3067" t="str">
            <v>时代万恒</v>
          </cell>
          <cell r="C3067">
            <v>2.0499999999999998</v>
          </cell>
          <cell r="D3067">
            <v>8.48</v>
          </cell>
        </row>
        <row r="3068">
          <cell r="A3068" t="str">
            <v>600243</v>
          </cell>
          <cell r="B3068" t="str">
            <v>*ST海华</v>
          </cell>
          <cell r="C3068">
            <v>1.22</v>
          </cell>
          <cell r="D3068">
            <v>4.96</v>
          </cell>
        </row>
        <row r="3069">
          <cell r="A3069" t="str">
            <v>600246</v>
          </cell>
          <cell r="B3069" t="str">
            <v>万通发展</v>
          </cell>
          <cell r="C3069">
            <v>0.5</v>
          </cell>
          <cell r="D3069">
            <v>12</v>
          </cell>
        </row>
        <row r="3070">
          <cell r="A3070" t="str">
            <v>600248</v>
          </cell>
          <cell r="B3070" t="str">
            <v>陕建股份</v>
          </cell>
          <cell r="C3070">
            <v>0.84</v>
          </cell>
          <cell r="D3070">
            <v>3.59</v>
          </cell>
        </row>
        <row r="3071">
          <cell r="A3071" t="str">
            <v>600249</v>
          </cell>
          <cell r="B3071" t="str">
            <v>两面针</v>
          </cell>
          <cell r="C3071">
            <v>2.2999999999999998</v>
          </cell>
          <cell r="D3071">
            <v>6.23</v>
          </cell>
        </row>
        <row r="3072">
          <cell r="A3072" t="str">
            <v>600250</v>
          </cell>
          <cell r="B3072" t="str">
            <v>南京商旅</v>
          </cell>
          <cell r="C3072">
            <v>-0.14000000000000001</v>
          </cell>
          <cell r="D3072">
            <v>14.6</v>
          </cell>
        </row>
        <row r="3073">
          <cell r="A3073" t="str">
            <v>600251</v>
          </cell>
          <cell r="B3073" t="str">
            <v>冠农股份</v>
          </cell>
          <cell r="C3073">
            <v>4.91</v>
          </cell>
          <cell r="D3073">
            <v>8.9700000000000006</v>
          </cell>
        </row>
        <row r="3074">
          <cell r="A3074" t="str">
            <v>600252</v>
          </cell>
          <cell r="B3074" t="str">
            <v>中恒集团</v>
          </cell>
          <cell r="C3074">
            <v>4.33</v>
          </cell>
          <cell r="D3074">
            <v>2.89</v>
          </cell>
        </row>
        <row r="3075">
          <cell r="A3075" t="str">
            <v>600255</v>
          </cell>
          <cell r="B3075" t="str">
            <v>鑫科材料</v>
          </cell>
          <cell r="C3075">
            <v>1.26</v>
          </cell>
          <cell r="D3075">
            <v>4.01</v>
          </cell>
        </row>
        <row r="3076">
          <cell r="A3076" t="str">
            <v>600256</v>
          </cell>
          <cell r="B3076" t="str">
            <v>广汇能源</v>
          </cell>
          <cell r="C3076">
            <v>0.4</v>
          </cell>
          <cell r="D3076">
            <v>5.03</v>
          </cell>
        </row>
        <row r="3077">
          <cell r="A3077" t="str">
            <v>600257</v>
          </cell>
          <cell r="B3077" t="str">
            <v>大湖股份</v>
          </cell>
          <cell r="C3077">
            <v>0.63</v>
          </cell>
          <cell r="D3077">
            <v>6.37</v>
          </cell>
        </row>
        <row r="3078">
          <cell r="A3078" t="str">
            <v>600258</v>
          </cell>
          <cell r="B3078" t="str">
            <v>首旅酒店</v>
          </cell>
          <cell r="C3078">
            <v>2.95</v>
          </cell>
          <cell r="D3078">
            <v>17.12</v>
          </cell>
        </row>
        <row r="3079">
          <cell r="A3079" t="str">
            <v>600259</v>
          </cell>
          <cell r="B3079" t="str">
            <v>广晟有色</v>
          </cell>
          <cell r="C3079">
            <v>6.12</v>
          </cell>
          <cell r="D3079">
            <v>52.9</v>
          </cell>
        </row>
        <row r="3080">
          <cell r="A3080" t="str">
            <v>600261</v>
          </cell>
          <cell r="B3080" t="str">
            <v>阳光照明</v>
          </cell>
          <cell r="C3080">
            <v>1.47</v>
          </cell>
          <cell r="D3080">
            <v>3.45</v>
          </cell>
        </row>
        <row r="3081">
          <cell r="A3081" t="str">
            <v>600262</v>
          </cell>
          <cell r="B3081" t="str">
            <v>北方股份</v>
          </cell>
          <cell r="C3081">
            <v>1.83</v>
          </cell>
          <cell r="D3081">
            <v>25.04</v>
          </cell>
        </row>
        <row r="3082">
          <cell r="A3082" t="str">
            <v>600265</v>
          </cell>
          <cell r="B3082" t="str">
            <v>ST景谷</v>
          </cell>
          <cell r="C3082">
            <v>1.36</v>
          </cell>
          <cell r="D3082">
            <v>20.83</v>
          </cell>
        </row>
        <row r="3083">
          <cell r="A3083" t="str">
            <v>600266</v>
          </cell>
          <cell r="B3083" t="str">
            <v>城建发展</v>
          </cell>
          <cell r="C3083">
            <v>1.1200000000000001</v>
          </cell>
          <cell r="D3083">
            <v>4.53</v>
          </cell>
        </row>
        <row r="3084">
          <cell r="A3084" t="str">
            <v>600267</v>
          </cell>
          <cell r="B3084" t="str">
            <v>海正药业</v>
          </cell>
          <cell r="C3084">
            <v>1.78</v>
          </cell>
          <cell r="D3084">
            <v>10.29</v>
          </cell>
        </row>
        <row r="3085">
          <cell r="A3085" t="str">
            <v>600268</v>
          </cell>
          <cell r="B3085" t="str">
            <v>国电南自</v>
          </cell>
          <cell r="C3085">
            <v>1.67</v>
          </cell>
          <cell r="D3085">
            <v>10.38</v>
          </cell>
        </row>
        <row r="3086">
          <cell r="A3086" t="str">
            <v>600269</v>
          </cell>
          <cell r="B3086" t="str">
            <v>赣粤高速</v>
          </cell>
          <cell r="C3086">
            <v>-0.19</v>
          </cell>
          <cell r="D3086">
            <v>5.26</v>
          </cell>
        </row>
        <row r="3087">
          <cell r="A3087" t="str">
            <v>600271</v>
          </cell>
          <cell r="B3087" t="str">
            <v>航天信息</v>
          </cell>
          <cell r="C3087">
            <v>-0.86</v>
          </cell>
          <cell r="D3087">
            <v>10.36</v>
          </cell>
        </row>
        <row r="3088">
          <cell r="A3088" t="str">
            <v>600272</v>
          </cell>
          <cell r="B3088" t="str">
            <v>开开实业</v>
          </cell>
          <cell r="C3088">
            <v>-0.2</v>
          </cell>
          <cell r="D3088">
            <v>14.83</v>
          </cell>
        </row>
        <row r="3089">
          <cell r="A3089" t="str">
            <v>600273</v>
          </cell>
          <cell r="B3089" t="str">
            <v>嘉化能源</v>
          </cell>
          <cell r="C3089">
            <v>0.12</v>
          </cell>
          <cell r="D3089">
            <v>8.36</v>
          </cell>
        </row>
        <row r="3090">
          <cell r="A3090" t="str">
            <v>600276</v>
          </cell>
          <cell r="B3090" t="str">
            <v>恒瑞医药</v>
          </cell>
          <cell r="C3090">
            <v>1.42</v>
          </cell>
          <cell r="D3090">
            <v>60.85</v>
          </cell>
        </row>
        <row r="3091">
          <cell r="A3091" t="str">
            <v>600278</v>
          </cell>
          <cell r="B3091" t="str">
            <v>东方创业</v>
          </cell>
          <cell r="C3091">
            <v>2.2599999999999998</v>
          </cell>
          <cell r="D3091">
            <v>7.68</v>
          </cell>
        </row>
        <row r="3092">
          <cell r="A3092" t="str">
            <v>600279</v>
          </cell>
          <cell r="B3092" t="str">
            <v>重庆港</v>
          </cell>
          <cell r="C3092">
            <v>0.38</v>
          </cell>
          <cell r="D3092">
            <v>5.3</v>
          </cell>
        </row>
        <row r="3093">
          <cell r="A3093" t="str">
            <v>600280</v>
          </cell>
          <cell r="B3093" t="str">
            <v>中央商场</v>
          </cell>
          <cell r="C3093">
            <v>8.9700000000000006</v>
          </cell>
          <cell r="D3093">
            <v>5.0999999999999996</v>
          </cell>
        </row>
        <row r="3094">
          <cell r="A3094" t="str">
            <v>600281</v>
          </cell>
          <cell r="B3094" t="str">
            <v>华阳新材</v>
          </cell>
          <cell r="C3094">
            <v>0</v>
          </cell>
          <cell r="D3094">
            <v>5.9</v>
          </cell>
        </row>
        <row r="3095">
          <cell r="A3095" t="str">
            <v>600282</v>
          </cell>
          <cell r="B3095" t="str">
            <v>南钢股份</v>
          </cell>
          <cell r="C3095">
            <v>0.98</v>
          </cell>
          <cell r="D3095">
            <v>5.14</v>
          </cell>
        </row>
        <row r="3096">
          <cell r="A3096" t="str">
            <v>600283</v>
          </cell>
          <cell r="B3096" t="str">
            <v>钱江水利</v>
          </cell>
          <cell r="C3096">
            <v>1.1100000000000001</v>
          </cell>
          <cell r="D3096">
            <v>9.1</v>
          </cell>
        </row>
        <row r="3097">
          <cell r="A3097" t="str">
            <v>600284</v>
          </cell>
          <cell r="B3097" t="str">
            <v>浦东建设</v>
          </cell>
          <cell r="C3097">
            <v>1</v>
          </cell>
          <cell r="D3097">
            <v>8.07</v>
          </cell>
        </row>
        <row r="3098">
          <cell r="A3098" t="str">
            <v>600285</v>
          </cell>
          <cell r="B3098" t="str">
            <v>羚锐制药</v>
          </cell>
          <cell r="C3098">
            <v>0.76</v>
          </cell>
          <cell r="D3098">
            <v>21.34</v>
          </cell>
        </row>
        <row r="3099">
          <cell r="A3099" t="str">
            <v>600287</v>
          </cell>
          <cell r="B3099" t="str">
            <v>苏豪时尚</v>
          </cell>
          <cell r="C3099">
            <v>3.21</v>
          </cell>
          <cell r="D3099">
            <v>5.78</v>
          </cell>
        </row>
        <row r="3100">
          <cell r="A3100" t="str">
            <v>600288</v>
          </cell>
          <cell r="B3100" t="str">
            <v>大恒科技</v>
          </cell>
          <cell r="C3100">
            <v>0.67</v>
          </cell>
          <cell r="D3100">
            <v>15.02</v>
          </cell>
        </row>
        <row r="3101">
          <cell r="A3101" t="str">
            <v>600289</v>
          </cell>
          <cell r="B3101" t="str">
            <v>ST信通</v>
          </cell>
          <cell r="C3101">
            <v>3.28</v>
          </cell>
          <cell r="D3101">
            <v>6.93</v>
          </cell>
        </row>
        <row r="3102">
          <cell r="A3102" t="str">
            <v>600292</v>
          </cell>
          <cell r="B3102" t="str">
            <v>远达环保</v>
          </cell>
          <cell r="C3102">
            <v>1.79</v>
          </cell>
          <cell r="D3102">
            <v>12.52</v>
          </cell>
        </row>
        <row r="3103">
          <cell r="A3103" t="str">
            <v>600293</v>
          </cell>
          <cell r="B3103" t="str">
            <v>三峡新材</v>
          </cell>
          <cell r="C3103">
            <v>3.37</v>
          </cell>
          <cell r="D3103">
            <v>3.07</v>
          </cell>
        </row>
        <row r="3104">
          <cell r="A3104" t="str">
            <v>600295</v>
          </cell>
          <cell r="B3104" t="str">
            <v>鄂尔多斯</v>
          </cell>
          <cell r="C3104">
            <v>-1.37</v>
          </cell>
          <cell r="D3104">
            <v>11.54</v>
          </cell>
        </row>
        <row r="3105">
          <cell r="A3105" t="str">
            <v>600298</v>
          </cell>
          <cell r="B3105" t="str">
            <v>安琪酵母</v>
          </cell>
          <cell r="C3105">
            <v>5.81</v>
          </cell>
          <cell r="D3105">
            <v>44.59</v>
          </cell>
        </row>
        <row r="3106">
          <cell r="A3106" t="str">
            <v>600299</v>
          </cell>
          <cell r="B3106" t="str">
            <v>安迪苏</v>
          </cell>
          <cell r="C3106">
            <v>1.46</v>
          </cell>
          <cell r="D3106">
            <v>9.06</v>
          </cell>
        </row>
        <row r="3107">
          <cell r="A3107" t="str">
            <v>600300</v>
          </cell>
          <cell r="B3107" t="str">
            <v>维维股份</v>
          </cell>
          <cell r="C3107">
            <v>2.75</v>
          </cell>
          <cell r="D3107">
            <v>3.73</v>
          </cell>
        </row>
        <row r="3108">
          <cell r="A3108" t="str">
            <v>600301</v>
          </cell>
          <cell r="B3108" t="str">
            <v>华锡有色</v>
          </cell>
          <cell r="C3108">
            <v>0.05</v>
          </cell>
          <cell r="D3108">
            <v>40.92</v>
          </cell>
        </row>
        <row r="3109">
          <cell r="A3109" t="str">
            <v>600302</v>
          </cell>
          <cell r="B3109" t="str">
            <v>标准股份</v>
          </cell>
          <cell r="C3109">
            <v>3.74</v>
          </cell>
          <cell r="D3109">
            <v>9.99</v>
          </cell>
        </row>
        <row r="3110">
          <cell r="A3110" t="str">
            <v>600303</v>
          </cell>
          <cell r="B3110" t="str">
            <v>曙光股份</v>
          </cell>
          <cell r="C3110">
            <v>4.32</v>
          </cell>
          <cell r="D3110">
            <v>3.38</v>
          </cell>
        </row>
        <row r="3111">
          <cell r="A3111" t="str">
            <v>600305</v>
          </cell>
          <cell r="B3111" t="str">
            <v>恒顺醋业</v>
          </cell>
          <cell r="C3111">
            <v>0.5</v>
          </cell>
          <cell r="D3111">
            <v>8.09</v>
          </cell>
        </row>
        <row r="3112">
          <cell r="A3112" t="str">
            <v>600307</v>
          </cell>
          <cell r="B3112" t="str">
            <v>酒钢宏兴</v>
          </cell>
          <cell r="C3112">
            <v>2.48</v>
          </cell>
          <cell r="D3112">
            <v>1.65</v>
          </cell>
        </row>
        <row r="3113">
          <cell r="A3113" t="str">
            <v>600308</v>
          </cell>
          <cell r="B3113" t="str">
            <v>华泰股份</v>
          </cell>
          <cell r="C3113">
            <v>2.12</v>
          </cell>
          <cell r="D3113">
            <v>3.85</v>
          </cell>
        </row>
        <row r="3114">
          <cell r="A3114" t="str">
            <v>600309</v>
          </cell>
          <cell r="B3114" t="str">
            <v>万华化学</v>
          </cell>
          <cell r="C3114">
            <v>7.0000000000000007E-2</v>
          </cell>
          <cell r="D3114">
            <v>75.59</v>
          </cell>
        </row>
        <row r="3115">
          <cell r="A3115" t="str">
            <v>600310</v>
          </cell>
          <cell r="B3115" t="str">
            <v>广西能源</v>
          </cell>
          <cell r="C3115">
            <v>1.33</v>
          </cell>
          <cell r="D3115">
            <v>3.8</v>
          </cell>
        </row>
        <row r="3116">
          <cell r="A3116" t="str">
            <v>600312</v>
          </cell>
          <cell r="B3116" t="str">
            <v>平高电气</v>
          </cell>
          <cell r="C3116">
            <v>0.28000000000000003</v>
          </cell>
          <cell r="D3116">
            <v>17.850000000000001</v>
          </cell>
        </row>
        <row r="3117">
          <cell r="A3117" t="str">
            <v>600313</v>
          </cell>
          <cell r="B3117" t="str">
            <v>农发种业</v>
          </cell>
          <cell r="C3117">
            <v>2.4900000000000002</v>
          </cell>
          <cell r="D3117">
            <v>6.59</v>
          </cell>
        </row>
        <row r="3118">
          <cell r="A3118" t="str">
            <v>600315</v>
          </cell>
          <cell r="B3118" t="str">
            <v>上海家化</v>
          </cell>
          <cell r="C3118">
            <v>1.83</v>
          </cell>
          <cell r="D3118">
            <v>23.32</v>
          </cell>
        </row>
        <row r="3119">
          <cell r="A3119" t="str">
            <v>600316</v>
          </cell>
          <cell r="B3119" t="str">
            <v>洪都航空</v>
          </cell>
          <cell r="C3119">
            <v>0.87</v>
          </cell>
          <cell r="D3119">
            <v>31.18</v>
          </cell>
        </row>
        <row r="3120">
          <cell r="A3120" t="str">
            <v>600318</v>
          </cell>
          <cell r="B3120" t="str">
            <v>新力金融</v>
          </cell>
          <cell r="C3120">
            <v>1.62</v>
          </cell>
          <cell r="D3120">
            <v>8.8000000000000007</v>
          </cell>
        </row>
        <row r="3121">
          <cell r="A3121" t="str">
            <v>600319</v>
          </cell>
          <cell r="B3121" t="str">
            <v>亚星化学</v>
          </cell>
          <cell r="C3121">
            <v>4.93</v>
          </cell>
          <cell r="D3121">
            <v>9.36</v>
          </cell>
        </row>
        <row r="3122">
          <cell r="A3122" t="str">
            <v>600320</v>
          </cell>
          <cell r="B3122" t="str">
            <v>振华重工</v>
          </cell>
          <cell r="C3122">
            <v>4.13</v>
          </cell>
          <cell r="D3122">
            <v>4.79</v>
          </cell>
        </row>
        <row r="3123">
          <cell r="A3123" t="str">
            <v>600322</v>
          </cell>
          <cell r="B3123" t="str">
            <v>津投城开</v>
          </cell>
          <cell r="C3123">
            <v>3.03</v>
          </cell>
          <cell r="D3123">
            <v>2.38</v>
          </cell>
        </row>
        <row r="3124">
          <cell r="A3124" t="str">
            <v>600323</v>
          </cell>
          <cell r="B3124" t="str">
            <v>瀚蓝环境</v>
          </cell>
          <cell r="C3124">
            <v>-0.41</v>
          </cell>
          <cell r="D3124">
            <v>29.11</v>
          </cell>
        </row>
        <row r="3125">
          <cell r="A3125" t="str">
            <v>600325</v>
          </cell>
          <cell r="B3125" t="str">
            <v>华发股份</v>
          </cell>
          <cell r="C3125">
            <v>2.33</v>
          </cell>
          <cell r="D3125">
            <v>4.4000000000000004</v>
          </cell>
        </row>
        <row r="3126">
          <cell r="A3126" t="str">
            <v>600326</v>
          </cell>
          <cell r="B3126" t="str">
            <v>西藏天路</v>
          </cell>
          <cell r="C3126">
            <v>1.21</v>
          </cell>
          <cell r="D3126">
            <v>10.83</v>
          </cell>
        </row>
        <row r="3127">
          <cell r="A3127" t="str">
            <v>600327</v>
          </cell>
          <cell r="B3127" t="str">
            <v>大东方</v>
          </cell>
          <cell r="C3127">
            <v>2.1800000000000002</v>
          </cell>
          <cell r="D3127">
            <v>5.62</v>
          </cell>
        </row>
        <row r="3128">
          <cell r="A3128" t="str">
            <v>600328</v>
          </cell>
          <cell r="B3128" t="str">
            <v>中盐化工</v>
          </cell>
          <cell r="C3128">
            <v>2.16</v>
          </cell>
          <cell r="D3128">
            <v>8.0500000000000007</v>
          </cell>
        </row>
        <row r="3129">
          <cell r="A3129" t="str">
            <v>600329</v>
          </cell>
          <cell r="B3129" t="str">
            <v>达仁堂</v>
          </cell>
          <cell r="C3129">
            <v>1.81</v>
          </cell>
          <cell r="D3129">
            <v>47.37</v>
          </cell>
        </row>
        <row r="3130">
          <cell r="A3130" t="str">
            <v>600330</v>
          </cell>
          <cell r="B3130" t="str">
            <v>天通股份</v>
          </cell>
          <cell r="C3130">
            <v>9.9700000000000006</v>
          </cell>
          <cell r="D3130">
            <v>11.8</v>
          </cell>
        </row>
        <row r="3131">
          <cell r="A3131" t="str">
            <v>600331</v>
          </cell>
          <cell r="B3131" t="str">
            <v>宏达股份</v>
          </cell>
          <cell r="C3131">
            <v>0.7</v>
          </cell>
          <cell r="D3131">
            <v>11.59</v>
          </cell>
        </row>
        <row r="3132">
          <cell r="A3132" t="str">
            <v>600332</v>
          </cell>
          <cell r="B3132" t="str">
            <v>白云山</v>
          </cell>
          <cell r="C3132">
            <v>0.19</v>
          </cell>
          <cell r="D3132">
            <v>25.72</v>
          </cell>
        </row>
        <row r="3133">
          <cell r="A3133" t="str">
            <v>600333</v>
          </cell>
          <cell r="B3133" t="str">
            <v>长春燃气</v>
          </cell>
          <cell r="C3133">
            <v>1.98</v>
          </cell>
          <cell r="D3133">
            <v>5.67</v>
          </cell>
        </row>
        <row r="3134">
          <cell r="A3134" t="str">
            <v>600335</v>
          </cell>
          <cell r="B3134" t="str">
            <v>国机汽车</v>
          </cell>
          <cell r="C3134">
            <v>2.52</v>
          </cell>
          <cell r="D3134">
            <v>6.5</v>
          </cell>
        </row>
        <row r="3135">
          <cell r="A3135" t="str">
            <v>600336</v>
          </cell>
          <cell r="B3135" t="str">
            <v>澳柯玛</v>
          </cell>
          <cell r="C3135">
            <v>0.66</v>
          </cell>
          <cell r="D3135">
            <v>9.16</v>
          </cell>
        </row>
        <row r="3136">
          <cell r="A3136" t="str">
            <v>600337</v>
          </cell>
          <cell r="B3136" t="str">
            <v>美克家居</v>
          </cell>
          <cell r="C3136">
            <v>0</v>
          </cell>
          <cell r="D3136">
            <v>2.92</v>
          </cell>
        </row>
        <row r="3137">
          <cell r="A3137" t="str">
            <v>600338</v>
          </cell>
          <cell r="B3137" t="str">
            <v>西藏珠峰</v>
          </cell>
          <cell r="C3137">
            <v>2.38</v>
          </cell>
          <cell r="D3137">
            <v>13.78</v>
          </cell>
        </row>
        <row r="3138">
          <cell r="A3138" t="str">
            <v>600339</v>
          </cell>
          <cell r="B3138" t="str">
            <v>中油工程</v>
          </cell>
          <cell r="C3138">
            <v>1.22</v>
          </cell>
          <cell r="D3138">
            <v>3.33</v>
          </cell>
        </row>
        <row r="3139">
          <cell r="A3139" t="str">
            <v>600340</v>
          </cell>
          <cell r="B3139" t="str">
            <v>华夏幸福</v>
          </cell>
          <cell r="C3139">
            <v>1.32</v>
          </cell>
          <cell r="D3139">
            <v>2.31</v>
          </cell>
        </row>
        <row r="3140">
          <cell r="A3140" t="str">
            <v>600343</v>
          </cell>
          <cell r="B3140" t="str">
            <v>航天动力</v>
          </cell>
          <cell r="C3140">
            <v>5.81</v>
          </cell>
          <cell r="D3140">
            <v>38.619999999999997</v>
          </cell>
        </row>
        <row r="3141">
          <cell r="A3141" t="str">
            <v>600345</v>
          </cell>
          <cell r="B3141" t="str">
            <v>长江通信</v>
          </cell>
          <cell r="C3141">
            <v>-0.8</v>
          </cell>
          <cell r="D3141">
            <v>29.69</v>
          </cell>
        </row>
        <row r="3142">
          <cell r="A3142" t="str">
            <v>600346</v>
          </cell>
          <cell r="B3142" t="str">
            <v>恒力石化</v>
          </cell>
          <cell r="C3142">
            <v>0.84</v>
          </cell>
          <cell r="D3142">
            <v>19.16</v>
          </cell>
        </row>
        <row r="3143">
          <cell r="A3143" t="str">
            <v>600348</v>
          </cell>
          <cell r="B3143" t="str">
            <v>华阳股份</v>
          </cell>
          <cell r="C3143">
            <v>0</v>
          </cell>
          <cell r="D3143">
            <v>7.78</v>
          </cell>
        </row>
        <row r="3144">
          <cell r="A3144" t="str">
            <v>600350</v>
          </cell>
          <cell r="B3144" t="str">
            <v>山东高速</v>
          </cell>
          <cell r="C3144">
            <v>-0.32</v>
          </cell>
          <cell r="D3144">
            <v>9.3699999999999992</v>
          </cell>
        </row>
        <row r="3145">
          <cell r="A3145" t="str">
            <v>600351</v>
          </cell>
          <cell r="B3145" t="str">
            <v>亚宝药业</v>
          </cell>
          <cell r="C3145">
            <v>1.22</v>
          </cell>
          <cell r="D3145">
            <v>6.65</v>
          </cell>
        </row>
        <row r="3146">
          <cell r="A3146" t="str">
            <v>600352</v>
          </cell>
          <cell r="B3146" t="str">
            <v>浙江龙盛</v>
          </cell>
          <cell r="C3146">
            <v>0.56000000000000005</v>
          </cell>
          <cell r="D3146">
            <v>10.74</v>
          </cell>
        </row>
        <row r="3147">
          <cell r="A3147" t="str">
            <v>600353</v>
          </cell>
          <cell r="B3147" t="str">
            <v>旭光电子</v>
          </cell>
          <cell r="C3147">
            <v>0.06</v>
          </cell>
          <cell r="D3147">
            <v>15.91</v>
          </cell>
        </row>
        <row r="3148">
          <cell r="A3148" t="str">
            <v>600354</v>
          </cell>
          <cell r="B3148" t="str">
            <v>敦煌种业</v>
          </cell>
          <cell r="C3148">
            <v>4.3499999999999996</v>
          </cell>
          <cell r="D3148">
            <v>6.72</v>
          </cell>
        </row>
        <row r="3149">
          <cell r="A3149" t="str">
            <v>600355</v>
          </cell>
          <cell r="B3149" t="str">
            <v>*ST精伦</v>
          </cell>
          <cell r="C3149">
            <v>-4.88</v>
          </cell>
          <cell r="D3149">
            <v>1.95</v>
          </cell>
        </row>
        <row r="3150">
          <cell r="A3150" t="str">
            <v>600356</v>
          </cell>
          <cell r="B3150" t="str">
            <v>恒丰纸业</v>
          </cell>
          <cell r="C3150">
            <v>2.2200000000000002</v>
          </cell>
          <cell r="D3150">
            <v>8.74</v>
          </cell>
        </row>
        <row r="3151">
          <cell r="A3151" t="str">
            <v>600358</v>
          </cell>
          <cell r="B3151" t="str">
            <v>ST联合</v>
          </cell>
          <cell r="C3151">
            <v>2.59</v>
          </cell>
          <cell r="D3151">
            <v>5.94</v>
          </cell>
        </row>
        <row r="3152">
          <cell r="A3152" t="str">
            <v>600359</v>
          </cell>
          <cell r="B3152" t="str">
            <v>新农开发</v>
          </cell>
          <cell r="C3152">
            <v>3.76</v>
          </cell>
          <cell r="D3152">
            <v>7.18</v>
          </cell>
        </row>
        <row r="3153">
          <cell r="A3153" t="str">
            <v>600360</v>
          </cell>
          <cell r="B3153" t="str">
            <v>*ST华微</v>
          </cell>
          <cell r="C3153">
            <v>0.63</v>
          </cell>
          <cell r="D3153">
            <v>7.93</v>
          </cell>
        </row>
        <row r="3154">
          <cell r="A3154" t="str">
            <v>600361</v>
          </cell>
          <cell r="B3154" t="str">
            <v>创新新材</v>
          </cell>
          <cell r="C3154">
            <v>1.19</v>
          </cell>
          <cell r="D3154">
            <v>4.25</v>
          </cell>
        </row>
        <row r="3155">
          <cell r="A3155" t="str">
            <v>600362</v>
          </cell>
          <cell r="B3155" t="str">
            <v>江西铜业</v>
          </cell>
          <cell r="C3155">
            <v>2.0499999999999998</v>
          </cell>
          <cell r="D3155">
            <v>41.85</v>
          </cell>
        </row>
        <row r="3156">
          <cell r="A3156" t="str">
            <v>600363</v>
          </cell>
          <cell r="B3156" t="str">
            <v>联创光电</v>
          </cell>
          <cell r="C3156">
            <v>4.97</v>
          </cell>
          <cell r="D3156">
            <v>58.9</v>
          </cell>
        </row>
        <row r="3157">
          <cell r="A3157" t="str">
            <v>600365</v>
          </cell>
          <cell r="B3157" t="str">
            <v>ST通葡</v>
          </cell>
          <cell r="C3157">
            <v>1.25</v>
          </cell>
          <cell r="D3157">
            <v>3.24</v>
          </cell>
        </row>
        <row r="3158">
          <cell r="A3158" t="str">
            <v>600366</v>
          </cell>
          <cell r="B3158" t="str">
            <v>宁波韵升</v>
          </cell>
          <cell r="C3158">
            <v>4.3600000000000003</v>
          </cell>
          <cell r="D3158">
            <v>13.63</v>
          </cell>
        </row>
        <row r="3159">
          <cell r="A3159" t="str">
            <v>600367</v>
          </cell>
          <cell r="B3159" t="str">
            <v>红星发展</v>
          </cell>
          <cell r="C3159">
            <v>10.02</v>
          </cell>
          <cell r="D3159">
            <v>17.13</v>
          </cell>
        </row>
        <row r="3160">
          <cell r="A3160" t="str">
            <v>600368</v>
          </cell>
          <cell r="B3160" t="str">
            <v>五洲交通</v>
          </cell>
          <cell r="C3160">
            <v>0.77</v>
          </cell>
          <cell r="D3160">
            <v>3.91</v>
          </cell>
        </row>
        <row r="3161">
          <cell r="A3161" t="str">
            <v>600369</v>
          </cell>
          <cell r="B3161" t="str">
            <v>西南证券</v>
          </cell>
          <cell r="C3161">
            <v>0.68</v>
          </cell>
          <cell r="D3161">
            <v>4.46</v>
          </cell>
        </row>
        <row r="3162">
          <cell r="A3162" t="str">
            <v>600370</v>
          </cell>
          <cell r="B3162" t="str">
            <v>三房巷</v>
          </cell>
          <cell r="C3162">
            <v>2.83</v>
          </cell>
          <cell r="D3162">
            <v>2.1800000000000002</v>
          </cell>
        </row>
        <row r="3163">
          <cell r="A3163" t="str">
            <v>600371</v>
          </cell>
          <cell r="B3163" t="str">
            <v>万向德农</v>
          </cell>
          <cell r="C3163">
            <v>3.44</v>
          </cell>
          <cell r="D3163">
            <v>9.0299999999999994</v>
          </cell>
        </row>
        <row r="3164">
          <cell r="A3164" t="str">
            <v>600372</v>
          </cell>
          <cell r="B3164" t="str">
            <v>中航机载</v>
          </cell>
          <cell r="C3164">
            <v>1.71</v>
          </cell>
          <cell r="D3164">
            <v>13.12</v>
          </cell>
        </row>
        <row r="3165">
          <cell r="A3165" t="str">
            <v>600373</v>
          </cell>
          <cell r="B3165" t="str">
            <v>中文传媒</v>
          </cell>
          <cell r="C3165">
            <v>0.1</v>
          </cell>
          <cell r="D3165">
            <v>9.57</v>
          </cell>
        </row>
        <row r="3166">
          <cell r="A3166" t="str">
            <v>600375</v>
          </cell>
          <cell r="B3166" t="str">
            <v>汉马科技</v>
          </cell>
          <cell r="C3166">
            <v>2.42</v>
          </cell>
          <cell r="D3166">
            <v>5.92</v>
          </cell>
        </row>
        <row r="3167">
          <cell r="A3167" t="str">
            <v>600376</v>
          </cell>
          <cell r="B3167" t="str">
            <v>首开股份</v>
          </cell>
          <cell r="C3167">
            <v>3.09</v>
          </cell>
          <cell r="D3167">
            <v>5.01</v>
          </cell>
        </row>
        <row r="3168">
          <cell r="A3168" t="str">
            <v>600377</v>
          </cell>
          <cell r="B3168" t="str">
            <v>宁沪高速</v>
          </cell>
          <cell r="C3168">
            <v>-1.46</v>
          </cell>
          <cell r="D3168">
            <v>12.16</v>
          </cell>
        </row>
        <row r="3169">
          <cell r="A3169" t="str">
            <v>600378</v>
          </cell>
          <cell r="B3169" t="str">
            <v>昊华科技</v>
          </cell>
          <cell r="C3169">
            <v>1.07</v>
          </cell>
          <cell r="D3169">
            <v>30.18</v>
          </cell>
        </row>
        <row r="3170">
          <cell r="A3170" t="str">
            <v>600379</v>
          </cell>
          <cell r="B3170" t="str">
            <v>宝光股份</v>
          </cell>
          <cell r="C3170">
            <v>1.84</v>
          </cell>
          <cell r="D3170">
            <v>11.65</v>
          </cell>
        </row>
        <row r="3171">
          <cell r="A3171" t="str">
            <v>600380</v>
          </cell>
          <cell r="B3171" t="str">
            <v>健康元</v>
          </cell>
          <cell r="C3171">
            <v>1.03</v>
          </cell>
          <cell r="D3171">
            <v>11.79</v>
          </cell>
        </row>
        <row r="3172">
          <cell r="A3172" t="str">
            <v>600381</v>
          </cell>
          <cell r="B3172" t="str">
            <v>*ST春天</v>
          </cell>
          <cell r="C3172">
            <v>2.31</v>
          </cell>
          <cell r="D3172">
            <v>4.43</v>
          </cell>
        </row>
        <row r="3173">
          <cell r="A3173" t="str">
            <v>600382</v>
          </cell>
          <cell r="B3173" t="str">
            <v>广东明珠</v>
          </cell>
          <cell r="C3173">
            <v>2.12</v>
          </cell>
          <cell r="D3173">
            <v>7.23</v>
          </cell>
        </row>
        <row r="3174">
          <cell r="A3174" t="str">
            <v>600383</v>
          </cell>
          <cell r="B3174" t="str">
            <v>金地集团</v>
          </cell>
          <cell r="C3174">
            <v>1.6</v>
          </cell>
          <cell r="D3174">
            <v>3.17</v>
          </cell>
        </row>
        <row r="3175">
          <cell r="A3175" t="str">
            <v>600386</v>
          </cell>
          <cell r="B3175" t="str">
            <v>北巴传媒</v>
          </cell>
          <cell r="C3175">
            <v>2.76</v>
          </cell>
          <cell r="D3175">
            <v>4.46</v>
          </cell>
        </row>
        <row r="3176">
          <cell r="A3176" t="str">
            <v>600388</v>
          </cell>
          <cell r="B3176" t="str">
            <v>龙净环保</v>
          </cell>
          <cell r="C3176">
            <v>0.19</v>
          </cell>
          <cell r="D3176">
            <v>15.91</v>
          </cell>
        </row>
        <row r="3177">
          <cell r="A3177" t="str">
            <v>600389</v>
          </cell>
          <cell r="B3177" t="str">
            <v>江山股份</v>
          </cell>
          <cell r="C3177">
            <v>1.89</v>
          </cell>
          <cell r="D3177">
            <v>24.3</v>
          </cell>
        </row>
        <row r="3178">
          <cell r="A3178" t="str">
            <v>600390</v>
          </cell>
          <cell r="B3178" t="str">
            <v>五矿资本</v>
          </cell>
          <cell r="C3178">
            <v>1.47</v>
          </cell>
          <cell r="D3178">
            <v>5.54</v>
          </cell>
        </row>
        <row r="3179">
          <cell r="A3179" t="str">
            <v>600391</v>
          </cell>
          <cell r="B3179" t="str">
            <v>航发科技</v>
          </cell>
          <cell r="C3179">
            <v>10</v>
          </cell>
          <cell r="D3179">
            <v>31.36</v>
          </cell>
        </row>
        <row r="3180">
          <cell r="A3180" t="str">
            <v>600392</v>
          </cell>
          <cell r="B3180" t="str">
            <v>盛和资源</v>
          </cell>
          <cell r="C3180">
            <v>3.42</v>
          </cell>
          <cell r="D3180">
            <v>21.19</v>
          </cell>
        </row>
        <row r="3181">
          <cell r="A3181" t="str">
            <v>600395</v>
          </cell>
          <cell r="B3181" t="str">
            <v>盘江股份</v>
          </cell>
          <cell r="C3181">
            <v>0</v>
          </cell>
          <cell r="D3181">
            <v>4.6500000000000004</v>
          </cell>
        </row>
        <row r="3182">
          <cell r="A3182" t="str">
            <v>600396</v>
          </cell>
          <cell r="B3182" t="str">
            <v>华电辽能</v>
          </cell>
          <cell r="C3182">
            <v>1.02</v>
          </cell>
          <cell r="D3182">
            <v>2.96</v>
          </cell>
        </row>
        <row r="3183">
          <cell r="A3183" t="str">
            <v>600397</v>
          </cell>
          <cell r="B3183" t="str">
            <v>江钨装备</v>
          </cell>
          <cell r="C3183">
            <v>1.7</v>
          </cell>
          <cell r="D3183">
            <v>7.16</v>
          </cell>
        </row>
        <row r="3184">
          <cell r="A3184" t="str">
            <v>600398</v>
          </cell>
          <cell r="B3184" t="str">
            <v>海澜之家</v>
          </cell>
          <cell r="C3184">
            <v>0.64</v>
          </cell>
          <cell r="D3184">
            <v>6.27</v>
          </cell>
        </row>
        <row r="3185">
          <cell r="A3185" t="str">
            <v>600399</v>
          </cell>
          <cell r="B3185" t="str">
            <v>抚顺特钢</v>
          </cell>
          <cell r="C3185">
            <v>1.47</v>
          </cell>
          <cell r="D3185">
            <v>5.53</v>
          </cell>
        </row>
        <row r="3186">
          <cell r="A3186" t="str">
            <v>600400</v>
          </cell>
          <cell r="B3186" t="str">
            <v>红豆股份</v>
          </cell>
          <cell r="C3186">
            <v>3.73</v>
          </cell>
          <cell r="D3186">
            <v>2.5</v>
          </cell>
        </row>
        <row r="3187">
          <cell r="A3187" t="str">
            <v>600403</v>
          </cell>
          <cell r="B3187" t="str">
            <v>大有能源</v>
          </cell>
          <cell r="C3187">
            <v>0.43</v>
          </cell>
          <cell r="D3187">
            <v>6.95</v>
          </cell>
        </row>
        <row r="3188">
          <cell r="A3188" t="str">
            <v>600405</v>
          </cell>
          <cell r="B3188" t="str">
            <v>动力源</v>
          </cell>
          <cell r="C3188">
            <v>2.37</v>
          </cell>
          <cell r="D3188">
            <v>5.18</v>
          </cell>
        </row>
        <row r="3189">
          <cell r="A3189" t="str">
            <v>600406</v>
          </cell>
          <cell r="B3189" t="str">
            <v>国电南瑞</v>
          </cell>
          <cell r="C3189">
            <v>-0.26</v>
          </cell>
          <cell r="D3189">
            <v>22.84</v>
          </cell>
        </row>
        <row r="3190">
          <cell r="A3190" t="str">
            <v>600408</v>
          </cell>
          <cell r="B3190" t="str">
            <v>安泰集团</v>
          </cell>
          <cell r="C3190">
            <v>-1.67</v>
          </cell>
          <cell r="D3190">
            <v>4.71</v>
          </cell>
        </row>
        <row r="3191">
          <cell r="A3191" t="str">
            <v>600409</v>
          </cell>
          <cell r="B3191" t="str">
            <v>三友化工</v>
          </cell>
          <cell r="C3191">
            <v>2</v>
          </cell>
          <cell r="D3191">
            <v>6.11</v>
          </cell>
        </row>
        <row r="3192">
          <cell r="A3192" t="str">
            <v>600410</v>
          </cell>
          <cell r="B3192" t="str">
            <v>华胜天成</v>
          </cell>
          <cell r="C3192">
            <v>2.6</v>
          </cell>
          <cell r="D3192">
            <v>16.95</v>
          </cell>
        </row>
        <row r="3193">
          <cell r="A3193" t="str">
            <v>600415</v>
          </cell>
          <cell r="B3193" t="str">
            <v>小商品城</v>
          </cell>
          <cell r="C3193">
            <v>2.34</v>
          </cell>
          <cell r="D3193">
            <v>16.64</v>
          </cell>
        </row>
        <row r="3194">
          <cell r="A3194" t="str">
            <v>600416</v>
          </cell>
          <cell r="B3194" t="str">
            <v>湘电股份</v>
          </cell>
          <cell r="C3194">
            <v>1.41</v>
          </cell>
          <cell r="D3194">
            <v>13.64</v>
          </cell>
        </row>
        <row r="3195">
          <cell r="A3195" t="str">
            <v>600418</v>
          </cell>
          <cell r="B3195" t="str">
            <v>江淮汽车</v>
          </cell>
          <cell r="C3195">
            <v>-0.02</v>
          </cell>
          <cell r="D3195">
            <v>47.99</v>
          </cell>
        </row>
        <row r="3196">
          <cell r="A3196" t="str">
            <v>600419</v>
          </cell>
          <cell r="B3196" t="str">
            <v>天润乳业</v>
          </cell>
          <cell r="C3196">
            <v>2.5</v>
          </cell>
          <cell r="D3196">
            <v>10.27</v>
          </cell>
        </row>
        <row r="3197">
          <cell r="A3197" t="str">
            <v>600420</v>
          </cell>
          <cell r="B3197" t="str">
            <v>国药现代</v>
          </cell>
          <cell r="C3197">
            <v>0.39</v>
          </cell>
          <cell r="D3197">
            <v>10.33</v>
          </cell>
        </row>
        <row r="3198">
          <cell r="A3198" t="str">
            <v>600421</v>
          </cell>
          <cell r="B3198" t="str">
            <v>*ST华嵘</v>
          </cell>
          <cell r="C3198">
            <v>0.56000000000000005</v>
          </cell>
          <cell r="D3198">
            <v>7.24</v>
          </cell>
        </row>
        <row r="3199">
          <cell r="A3199" t="str">
            <v>600422</v>
          </cell>
          <cell r="B3199" t="str">
            <v>昆药集团</v>
          </cell>
          <cell r="C3199">
            <v>0.65</v>
          </cell>
          <cell r="D3199">
            <v>12.46</v>
          </cell>
        </row>
        <row r="3200">
          <cell r="A3200" t="str">
            <v>600423</v>
          </cell>
          <cell r="B3200" t="str">
            <v>柳化股份</v>
          </cell>
          <cell r="C3200">
            <v>2.13</v>
          </cell>
          <cell r="D3200">
            <v>3.83</v>
          </cell>
        </row>
        <row r="3201">
          <cell r="A3201" t="str">
            <v>600425</v>
          </cell>
          <cell r="B3201" t="str">
            <v>青松建化</v>
          </cell>
          <cell r="C3201">
            <v>1.43</v>
          </cell>
          <cell r="D3201">
            <v>4.26</v>
          </cell>
        </row>
        <row r="3202">
          <cell r="A3202" t="str">
            <v>600426</v>
          </cell>
          <cell r="B3202" t="str">
            <v>华鲁恒升</v>
          </cell>
          <cell r="C3202">
            <v>0.64</v>
          </cell>
          <cell r="D3202">
            <v>29.88</v>
          </cell>
        </row>
        <row r="3203">
          <cell r="A3203" t="str">
            <v>600428</v>
          </cell>
          <cell r="B3203" t="str">
            <v>中远海特</v>
          </cell>
          <cell r="C3203">
            <v>0.14000000000000001</v>
          </cell>
          <cell r="D3203">
            <v>7.22</v>
          </cell>
        </row>
        <row r="3204">
          <cell r="A3204" t="str">
            <v>600429</v>
          </cell>
          <cell r="B3204" t="str">
            <v>三元股份</v>
          </cell>
          <cell r="C3204">
            <v>3.39</v>
          </cell>
          <cell r="D3204">
            <v>5.8</v>
          </cell>
        </row>
        <row r="3205">
          <cell r="A3205" t="str">
            <v>600433</v>
          </cell>
          <cell r="B3205" t="str">
            <v>冠豪高新</v>
          </cell>
          <cell r="C3205">
            <v>2.56</v>
          </cell>
          <cell r="D3205">
            <v>3.21</v>
          </cell>
        </row>
        <row r="3206">
          <cell r="A3206" t="str">
            <v>600435</v>
          </cell>
          <cell r="B3206" t="str">
            <v>北方导航</v>
          </cell>
          <cell r="C3206">
            <v>1.45</v>
          </cell>
          <cell r="D3206">
            <v>14.01</v>
          </cell>
        </row>
        <row r="3207">
          <cell r="A3207" t="str">
            <v>600436</v>
          </cell>
          <cell r="B3207" t="str">
            <v>片仔癀</v>
          </cell>
          <cell r="C3207">
            <v>0.52</v>
          </cell>
          <cell r="D3207">
            <v>173.55</v>
          </cell>
        </row>
        <row r="3208">
          <cell r="A3208" t="str">
            <v>600438</v>
          </cell>
          <cell r="B3208" t="str">
            <v>通威股份</v>
          </cell>
          <cell r="C3208">
            <v>0.19</v>
          </cell>
          <cell r="D3208">
            <v>20.8</v>
          </cell>
        </row>
        <row r="3209">
          <cell r="A3209" t="str">
            <v>600439</v>
          </cell>
          <cell r="B3209" t="str">
            <v>瑞贝卡</v>
          </cell>
          <cell r="C3209">
            <v>-0.34</v>
          </cell>
          <cell r="D3209">
            <v>2.97</v>
          </cell>
        </row>
        <row r="3210">
          <cell r="A3210" t="str">
            <v>600444</v>
          </cell>
          <cell r="B3210" t="str">
            <v>国机通用</v>
          </cell>
          <cell r="C3210">
            <v>3.91</v>
          </cell>
          <cell r="D3210">
            <v>18.61</v>
          </cell>
        </row>
        <row r="3211">
          <cell r="A3211" t="str">
            <v>600446</v>
          </cell>
          <cell r="B3211" t="str">
            <v>金证股份</v>
          </cell>
          <cell r="C3211">
            <v>0.65</v>
          </cell>
          <cell r="D3211">
            <v>15.46</v>
          </cell>
        </row>
        <row r="3212">
          <cell r="A3212" t="str">
            <v>600448</v>
          </cell>
          <cell r="B3212" t="str">
            <v>华纺股份</v>
          </cell>
          <cell r="C3212">
            <v>3.22</v>
          </cell>
          <cell r="D3212">
            <v>3.21</v>
          </cell>
        </row>
        <row r="3213">
          <cell r="A3213" t="str">
            <v>600449</v>
          </cell>
          <cell r="B3213" t="str">
            <v>宁夏建材</v>
          </cell>
          <cell r="C3213">
            <v>0.4</v>
          </cell>
          <cell r="D3213">
            <v>12.45</v>
          </cell>
        </row>
        <row r="3214">
          <cell r="A3214" t="str">
            <v>600452</v>
          </cell>
          <cell r="B3214" t="str">
            <v>涪陵电力</v>
          </cell>
          <cell r="C3214">
            <v>1.28</v>
          </cell>
          <cell r="D3214">
            <v>9.5</v>
          </cell>
        </row>
        <row r="3215">
          <cell r="A3215" t="str">
            <v>600455</v>
          </cell>
          <cell r="B3215" t="str">
            <v>博通股份</v>
          </cell>
          <cell r="C3215">
            <v>1.55</v>
          </cell>
          <cell r="D3215">
            <v>26.17</v>
          </cell>
        </row>
        <row r="3216">
          <cell r="A3216" t="str">
            <v>600456</v>
          </cell>
          <cell r="B3216" t="str">
            <v>宝钛股份</v>
          </cell>
          <cell r="C3216">
            <v>4.0199999999999996</v>
          </cell>
          <cell r="D3216">
            <v>36.21</v>
          </cell>
        </row>
        <row r="3217">
          <cell r="A3217" t="str">
            <v>600458</v>
          </cell>
          <cell r="B3217" t="str">
            <v>时代新材</v>
          </cell>
          <cell r="C3217">
            <v>0.15</v>
          </cell>
          <cell r="D3217">
            <v>13.16</v>
          </cell>
        </row>
        <row r="3218">
          <cell r="A3218" t="str">
            <v>600459</v>
          </cell>
          <cell r="B3218" t="str">
            <v>贵研铂业</v>
          </cell>
          <cell r="C3218">
            <v>-1.83</v>
          </cell>
          <cell r="D3218">
            <v>18.75</v>
          </cell>
        </row>
        <row r="3219">
          <cell r="A3219" t="str">
            <v>600460</v>
          </cell>
          <cell r="B3219" t="str">
            <v>士兰微</v>
          </cell>
          <cell r="C3219">
            <v>0.87</v>
          </cell>
          <cell r="D3219">
            <v>27.67</v>
          </cell>
        </row>
        <row r="3220">
          <cell r="A3220" t="str">
            <v>600461</v>
          </cell>
          <cell r="B3220" t="str">
            <v>洪城环境</v>
          </cell>
          <cell r="C3220">
            <v>-0.1</v>
          </cell>
          <cell r="D3220">
            <v>9.64</v>
          </cell>
        </row>
        <row r="3221">
          <cell r="A3221" t="str">
            <v>600463</v>
          </cell>
          <cell r="B3221" t="str">
            <v>空港股份</v>
          </cell>
          <cell r="C3221">
            <v>2.0499999999999998</v>
          </cell>
          <cell r="D3221">
            <v>11.45</v>
          </cell>
        </row>
        <row r="3222">
          <cell r="A3222" t="str">
            <v>600467</v>
          </cell>
          <cell r="B3222" t="str">
            <v>好当家</v>
          </cell>
          <cell r="C3222">
            <v>5.41</v>
          </cell>
          <cell r="D3222">
            <v>2.73</v>
          </cell>
        </row>
        <row r="3223">
          <cell r="A3223" t="str">
            <v>600468</v>
          </cell>
          <cell r="B3223" t="str">
            <v>百利电气</v>
          </cell>
          <cell r="C3223">
            <v>10.02</v>
          </cell>
          <cell r="D3223">
            <v>7.14</v>
          </cell>
        </row>
        <row r="3224">
          <cell r="A3224" t="str">
            <v>600469</v>
          </cell>
          <cell r="B3224" t="str">
            <v>风神股份</v>
          </cell>
          <cell r="C3224">
            <v>1.34</v>
          </cell>
          <cell r="D3224">
            <v>6.8</v>
          </cell>
        </row>
        <row r="3225">
          <cell r="A3225" t="str">
            <v>600470</v>
          </cell>
          <cell r="B3225" t="str">
            <v>六国化工</v>
          </cell>
          <cell r="C3225">
            <v>2.38</v>
          </cell>
          <cell r="D3225">
            <v>6.03</v>
          </cell>
        </row>
        <row r="3226">
          <cell r="A3226" t="str">
            <v>600475</v>
          </cell>
          <cell r="B3226" t="str">
            <v>华光环能</v>
          </cell>
          <cell r="C3226">
            <v>0.89</v>
          </cell>
          <cell r="D3226">
            <v>16.91</v>
          </cell>
        </row>
        <row r="3227">
          <cell r="A3227" t="str">
            <v>600476</v>
          </cell>
          <cell r="B3227" t="str">
            <v>湘邮科技</v>
          </cell>
          <cell r="C3227">
            <v>1.1499999999999999</v>
          </cell>
          <cell r="D3227">
            <v>15.79</v>
          </cell>
        </row>
        <row r="3228">
          <cell r="A3228" t="str">
            <v>600477</v>
          </cell>
          <cell r="B3228" t="str">
            <v>杭萧钢构</v>
          </cell>
          <cell r="C3228">
            <v>1.52</v>
          </cell>
          <cell r="D3228">
            <v>2.67</v>
          </cell>
        </row>
        <row r="3229">
          <cell r="A3229" t="str">
            <v>600478</v>
          </cell>
          <cell r="B3229" t="str">
            <v>科力远</v>
          </cell>
          <cell r="C3229">
            <v>1.53</v>
          </cell>
          <cell r="D3229">
            <v>6.64</v>
          </cell>
        </row>
        <row r="3230">
          <cell r="A3230" t="str">
            <v>600479</v>
          </cell>
          <cell r="B3230" t="str">
            <v>千金药业</v>
          </cell>
          <cell r="C3230">
            <v>0.1</v>
          </cell>
          <cell r="D3230">
            <v>10.46</v>
          </cell>
        </row>
        <row r="3231">
          <cell r="A3231" t="str">
            <v>600480</v>
          </cell>
          <cell r="B3231" t="str">
            <v>凌云股份</v>
          </cell>
          <cell r="C3231">
            <v>2.88</v>
          </cell>
          <cell r="D3231">
            <v>11.78</v>
          </cell>
        </row>
        <row r="3232">
          <cell r="A3232" t="str">
            <v>600481</v>
          </cell>
          <cell r="B3232" t="str">
            <v>双良节能</v>
          </cell>
          <cell r="C3232">
            <v>1.0900000000000001</v>
          </cell>
          <cell r="D3232">
            <v>5.54</v>
          </cell>
        </row>
        <row r="3233">
          <cell r="A3233" t="str">
            <v>600482</v>
          </cell>
          <cell r="B3233" t="str">
            <v>中国动力</v>
          </cell>
          <cell r="C3233">
            <v>1.1000000000000001</v>
          </cell>
          <cell r="D3233">
            <v>20.3</v>
          </cell>
        </row>
        <row r="3234">
          <cell r="A3234" t="str">
            <v>600483</v>
          </cell>
          <cell r="B3234" t="str">
            <v>福能股份</v>
          </cell>
          <cell r="C3234">
            <v>-0.3</v>
          </cell>
          <cell r="D3234">
            <v>9.94</v>
          </cell>
        </row>
        <row r="3235">
          <cell r="A3235" t="str">
            <v>600486</v>
          </cell>
          <cell r="B3235" t="str">
            <v>扬农化工</v>
          </cell>
          <cell r="C3235">
            <v>3.44</v>
          </cell>
          <cell r="D3235">
            <v>69.8</v>
          </cell>
        </row>
        <row r="3236">
          <cell r="A3236" t="str">
            <v>600487</v>
          </cell>
          <cell r="B3236" t="str">
            <v>亨通光电</v>
          </cell>
          <cell r="C3236">
            <v>5.13</v>
          </cell>
          <cell r="D3236">
            <v>23.76</v>
          </cell>
        </row>
        <row r="3237">
          <cell r="A3237" t="str">
            <v>600488</v>
          </cell>
          <cell r="B3237" t="str">
            <v>津药药业</v>
          </cell>
          <cell r="C3237">
            <v>2.16</v>
          </cell>
          <cell r="D3237">
            <v>4.26</v>
          </cell>
        </row>
        <row r="3238">
          <cell r="A3238" t="str">
            <v>600489</v>
          </cell>
          <cell r="B3238" t="str">
            <v>中金黄金</v>
          </cell>
          <cell r="C3238">
            <v>0.66</v>
          </cell>
          <cell r="D3238">
            <v>22.87</v>
          </cell>
        </row>
        <row r="3239">
          <cell r="A3239" t="str">
            <v>600490</v>
          </cell>
          <cell r="B3239" t="str">
            <v>鹏欣资源</v>
          </cell>
          <cell r="C3239">
            <v>-0.13</v>
          </cell>
          <cell r="D3239">
            <v>7.58</v>
          </cell>
        </row>
        <row r="3240">
          <cell r="A3240" t="str">
            <v>600491</v>
          </cell>
          <cell r="B3240" t="str">
            <v>龙元建设</v>
          </cell>
          <cell r="C3240">
            <v>1.43</v>
          </cell>
          <cell r="D3240">
            <v>2.83</v>
          </cell>
        </row>
        <row r="3241">
          <cell r="A3241" t="str">
            <v>600493</v>
          </cell>
          <cell r="B3241" t="str">
            <v>凤竹纺织</v>
          </cell>
          <cell r="C3241">
            <v>10.029999999999999</v>
          </cell>
          <cell r="D3241">
            <v>7.79</v>
          </cell>
        </row>
        <row r="3242">
          <cell r="A3242" t="str">
            <v>600495</v>
          </cell>
          <cell r="B3242" t="str">
            <v>晋西车轴</v>
          </cell>
          <cell r="C3242">
            <v>1.46</v>
          </cell>
          <cell r="D3242">
            <v>4.8499999999999996</v>
          </cell>
        </row>
        <row r="3243">
          <cell r="A3243" t="str">
            <v>600496</v>
          </cell>
          <cell r="B3243" t="str">
            <v>精工钢构</v>
          </cell>
          <cell r="C3243">
            <v>0.47</v>
          </cell>
          <cell r="D3243">
            <v>4.3</v>
          </cell>
        </row>
        <row r="3244">
          <cell r="A3244" t="str">
            <v>600497</v>
          </cell>
          <cell r="B3244" t="str">
            <v>驰宏锌锗</v>
          </cell>
          <cell r="C3244">
            <v>2.42</v>
          </cell>
          <cell r="D3244">
            <v>7.19</v>
          </cell>
        </row>
        <row r="3245">
          <cell r="A3245" t="str">
            <v>600498</v>
          </cell>
          <cell r="B3245" t="str">
            <v>烽火通信</v>
          </cell>
          <cell r="C3245">
            <v>4.83</v>
          </cell>
          <cell r="D3245">
            <v>27.58</v>
          </cell>
        </row>
        <row r="3246">
          <cell r="A3246" t="str">
            <v>600499</v>
          </cell>
          <cell r="B3246" t="str">
            <v>科达制造</v>
          </cell>
          <cell r="C3246">
            <v>2.83</v>
          </cell>
          <cell r="D3246">
            <v>13.44</v>
          </cell>
        </row>
        <row r="3247">
          <cell r="A3247" t="str">
            <v>600500</v>
          </cell>
          <cell r="B3247" t="str">
            <v>中化国际</v>
          </cell>
          <cell r="C3247">
            <v>1.04</v>
          </cell>
          <cell r="D3247">
            <v>3.88</v>
          </cell>
        </row>
        <row r="3248">
          <cell r="A3248" t="str">
            <v>600501</v>
          </cell>
          <cell r="B3248" t="str">
            <v>航天晨光</v>
          </cell>
          <cell r="C3248">
            <v>0.23</v>
          </cell>
          <cell r="D3248">
            <v>26.16</v>
          </cell>
        </row>
        <row r="3249">
          <cell r="A3249" t="str">
            <v>600502</v>
          </cell>
          <cell r="B3249" t="str">
            <v>安徽建工</v>
          </cell>
          <cell r="C3249">
            <v>0.65</v>
          </cell>
          <cell r="D3249">
            <v>4.67</v>
          </cell>
        </row>
        <row r="3250">
          <cell r="A3250" t="str">
            <v>600503</v>
          </cell>
          <cell r="B3250" t="str">
            <v>华丽家族</v>
          </cell>
          <cell r="C3250">
            <v>2.97</v>
          </cell>
          <cell r="D3250">
            <v>2.77</v>
          </cell>
        </row>
        <row r="3251">
          <cell r="A3251" t="str">
            <v>600505</v>
          </cell>
          <cell r="B3251" t="str">
            <v>西昌电力</v>
          </cell>
          <cell r="C3251">
            <v>1.89</v>
          </cell>
          <cell r="D3251">
            <v>12.95</v>
          </cell>
        </row>
        <row r="3252">
          <cell r="A3252" t="str">
            <v>600506</v>
          </cell>
          <cell r="B3252" t="str">
            <v>统一股份</v>
          </cell>
          <cell r="C3252">
            <v>0.82</v>
          </cell>
          <cell r="D3252">
            <v>23.36</v>
          </cell>
        </row>
        <row r="3253">
          <cell r="A3253" t="str">
            <v>600507</v>
          </cell>
          <cell r="B3253" t="str">
            <v>方大特钢</v>
          </cell>
          <cell r="C3253">
            <v>1.04</v>
          </cell>
          <cell r="D3253">
            <v>5.83</v>
          </cell>
        </row>
        <row r="3254">
          <cell r="A3254" t="str">
            <v>600508</v>
          </cell>
          <cell r="B3254" t="str">
            <v>上海能源</v>
          </cell>
          <cell r="C3254">
            <v>0.41</v>
          </cell>
          <cell r="D3254">
            <v>12.12</v>
          </cell>
        </row>
        <row r="3255">
          <cell r="A3255" t="str">
            <v>600509</v>
          </cell>
          <cell r="B3255" t="str">
            <v>天富能源</v>
          </cell>
          <cell r="C3255">
            <v>1.2</v>
          </cell>
          <cell r="D3255">
            <v>8.41</v>
          </cell>
        </row>
        <row r="3256">
          <cell r="A3256" t="str">
            <v>600510</v>
          </cell>
          <cell r="B3256" t="str">
            <v>黑牡丹</v>
          </cell>
          <cell r="C3256">
            <v>2.2799999999999998</v>
          </cell>
          <cell r="D3256">
            <v>8.52</v>
          </cell>
        </row>
        <row r="3257">
          <cell r="A3257" t="str">
            <v>600511</v>
          </cell>
          <cell r="B3257" t="str">
            <v>国药股份</v>
          </cell>
          <cell r="C3257">
            <v>7.0000000000000007E-2</v>
          </cell>
          <cell r="D3257">
            <v>29.2</v>
          </cell>
        </row>
        <row r="3258">
          <cell r="A3258" t="str">
            <v>600512</v>
          </cell>
          <cell r="B3258" t="str">
            <v>腾达建设</v>
          </cell>
          <cell r="C3258">
            <v>2.5099999999999998</v>
          </cell>
          <cell r="D3258">
            <v>2.4500000000000002</v>
          </cell>
        </row>
        <row r="3259">
          <cell r="A3259" t="str">
            <v>600513</v>
          </cell>
          <cell r="B3259" t="str">
            <v>联环药业</v>
          </cell>
          <cell r="C3259">
            <v>1.64</v>
          </cell>
          <cell r="D3259">
            <v>17.98</v>
          </cell>
        </row>
        <row r="3260">
          <cell r="A3260" t="str">
            <v>600515</v>
          </cell>
          <cell r="B3260" t="str">
            <v>海南机场</v>
          </cell>
          <cell r="C3260">
            <v>7.19</v>
          </cell>
          <cell r="D3260">
            <v>4.7699999999999996</v>
          </cell>
        </row>
        <row r="3261">
          <cell r="A3261" t="str">
            <v>600516</v>
          </cell>
          <cell r="B3261" t="str">
            <v>方大炭素</v>
          </cell>
          <cell r="C3261">
            <v>2.15</v>
          </cell>
          <cell r="D3261">
            <v>5.69</v>
          </cell>
        </row>
        <row r="3262">
          <cell r="A3262" t="str">
            <v>600517</v>
          </cell>
          <cell r="B3262" t="str">
            <v>国网英大</v>
          </cell>
          <cell r="C3262">
            <v>-0.17</v>
          </cell>
          <cell r="D3262">
            <v>5.88</v>
          </cell>
        </row>
        <row r="3263">
          <cell r="A3263" t="str">
            <v>600518</v>
          </cell>
          <cell r="B3263" t="str">
            <v>康美药业</v>
          </cell>
          <cell r="C3263">
            <v>1.04</v>
          </cell>
          <cell r="D3263">
            <v>1.95</v>
          </cell>
        </row>
        <row r="3264">
          <cell r="A3264" t="str">
            <v>600519</v>
          </cell>
          <cell r="B3264" t="str">
            <v>XD贵州茅</v>
          </cell>
          <cell r="C3264">
            <v>0.21</v>
          </cell>
          <cell r="D3264">
            <v>1410</v>
          </cell>
        </row>
        <row r="3265">
          <cell r="A3265" t="str">
            <v>600520</v>
          </cell>
          <cell r="B3265" t="str">
            <v>三佳科技</v>
          </cell>
          <cell r="C3265">
            <v>0.4</v>
          </cell>
          <cell r="D3265">
            <v>25.18</v>
          </cell>
        </row>
        <row r="3266">
          <cell r="A3266" t="str">
            <v>600521</v>
          </cell>
          <cell r="B3266" t="str">
            <v>华海药业</v>
          </cell>
          <cell r="C3266">
            <v>1.69</v>
          </cell>
          <cell r="D3266">
            <v>17.5</v>
          </cell>
        </row>
        <row r="3267">
          <cell r="A3267" t="str">
            <v>600522</v>
          </cell>
          <cell r="B3267" t="str">
            <v>中天科技</v>
          </cell>
          <cell r="C3267">
            <v>1.94</v>
          </cell>
          <cell r="D3267">
            <v>18.37</v>
          </cell>
        </row>
        <row r="3268">
          <cell r="A3268" t="str">
            <v>600523</v>
          </cell>
          <cell r="B3268" t="str">
            <v>贵航股份</v>
          </cell>
          <cell r="C3268">
            <v>1.66</v>
          </cell>
          <cell r="D3268">
            <v>15.28</v>
          </cell>
        </row>
        <row r="3269">
          <cell r="A3269" t="str">
            <v>600525</v>
          </cell>
          <cell r="B3269" t="str">
            <v>ST长园</v>
          </cell>
          <cell r="C3269">
            <v>1.42</v>
          </cell>
          <cell r="D3269">
            <v>3.57</v>
          </cell>
        </row>
        <row r="3270">
          <cell r="A3270" t="str">
            <v>600526</v>
          </cell>
          <cell r="B3270" t="str">
            <v>菲达环保</v>
          </cell>
          <cell r="C3270">
            <v>2.91</v>
          </cell>
          <cell r="D3270">
            <v>5.3</v>
          </cell>
        </row>
        <row r="3271">
          <cell r="A3271" t="str">
            <v>600527</v>
          </cell>
          <cell r="B3271" t="str">
            <v>江南高纤</v>
          </cell>
          <cell r="C3271">
            <v>1.89</v>
          </cell>
          <cell r="D3271">
            <v>2.16</v>
          </cell>
        </row>
        <row r="3272">
          <cell r="A3272" t="str">
            <v>600528</v>
          </cell>
          <cell r="B3272" t="str">
            <v>中铁工业</v>
          </cell>
          <cell r="C3272">
            <v>1.26</v>
          </cell>
          <cell r="D3272">
            <v>8.02</v>
          </cell>
        </row>
        <row r="3273">
          <cell r="A3273" t="str">
            <v>600529</v>
          </cell>
          <cell r="B3273" t="str">
            <v>山东药玻</v>
          </cell>
          <cell r="C3273">
            <v>0.05</v>
          </cell>
          <cell r="D3273">
            <v>20.350000000000001</v>
          </cell>
        </row>
        <row r="3274">
          <cell r="A3274" t="str">
            <v>600530</v>
          </cell>
          <cell r="B3274" t="str">
            <v>交大昂立</v>
          </cell>
          <cell r="C3274">
            <v>2.95</v>
          </cell>
          <cell r="D3274">
            <v>6.62</v>
          </cell>
        </row>
        <row r="3275">
          <cell r="A3275" t="str">
            <v>600531</v>
          </cell>
          <cell r="B3275" t="str">
            <v>豫光金铅</v>
          </cell>
          <cell r="C3275">
            <v>1.2</v>
          </cell>
          <cell r="D3275">
            <v>10.95</v>
          </cell>
        </row>
        <row r="3276">
          <cell r="A3276" t="str">
            <v>600533</v>
          </cell>
          <cell r="B3276" t="str">
            <v>栖霞建设</v>
          </cell>
          <cell r="C3276">
            <v>3.56</v>
          </cell>
          <cell r="D3276">
            <v>2.62</v>
          </cell>
        </row>
        <row r="3277">
          <cell r="A3277" t="str">
            <v>600535</v>
          </cell>
          <cell r="B3277" t="str">
            <v>天士力</v>
          </cell>
          <cell r="C3277">
            <v>0.99</v>
          </cell>
          <cell r="D3277">
            <v>15.23</v>
          </cell>
        </row>
        <row r="3278">
          <cell r="A3278" t="str">
            <v>600536</v>
          </cell>
          <cell r="B3278" t="str">
            <v>中国软件</v>
          </cell>
          <cell r="C3278">
            <v>0.9</v>
          </cell>
          <cell r="D3278">
            <v>45</v>
          </cell>
        </row>
        <row r="3279">
          <cell r="A3279" t="str">
            <v>600537</v>
          </cell>
          <cell r="B3279" t="str">
            <v>亿晶光电</v>
          </cell>
          <cell r="C3279">
            <v>1.53</v>
          </cell>
          <cell r="D3279">
            <v>3.97</v>
          </cell>
        </row>
        <row r="3280">
          <cell r="A3280" t="str">
            <v>600538</v>
          </cell>
          <cell r="B3280" t="str">
            <v>国发股份</v>
          </cell>
          <cell r="C3280">
            <v>-0.48</v>
          </cell>
          <cell r="D3280">
            <v>6.28</v>
          </cell>
        </row>
        <row r="3281">
          <cell r="A3281" t="str">
            <v>600539</v>
          </cell>
          <cell r="B3281" t="str">
            <v>狮头股份</v>
          </cell>
          <cell r="C3281">
            <v>3.21</v>
          </cell>
          <cell r="D3281">
            <v>10.29</v>
          </cell>
        </row>
        <row r="3282">
          <cell r="A3282" t="str">
            <v>600540</v>
          </cell>
          <cell r="B3282" t="str">
            <v>新赛股份</v>
          </cell>
          <cell r="C3282">
            <v>3.09</v>
          </cell>
          <cell r="D3282">
            <v>4.67</v>
          </cell>
        </row>
        <row r="3283">
          <cell r="A3283" t="str">
            <v>600543</v>
          </cell>
          <cell r="B3283" t="str">
            <v>莫高股份</v>
          </cell>
          <cell r="C3283">
            <v>2.9</v>
          </cell>
          <cell r="D3283">
            <v>5.68</v>
          </cell>
        </row>
        <row r="3284">
          <cell r="A3284" t="str">
            <v>600545</v>
          </cell>
          <cell r="B3284" t="str">
            <v>卓郎智能</v>
          </cell>
          <cell r="C3284">
            <v>1.95</v>
          </cell>
          <cell r="D3284">
            <v>2.61</v>
          </cell>
        </row>
        <row r="3285">
          <cell r="A3285" t="str">
            <v>600546</v>
          </cell>
          <cell r="B3285" t="str">
            <v>山煤国际</v>
          </cell>
          <cell r="C3285">
            <v>-1.05</v>
          </cell>
          <cell r="D3285">
            <v>10.33</v>
          </cell>
        </row>
        <row r="3286">
          <cell r="A3286" t="str">
            <v>600547</v>
          </cell>
          <cell r="B3286" t="str">
            <v>山东黄金</v>
          </cell>
          <cell r="C3286">
            <v>-1.81</v>
          </cell>
          <cell r="D3286">
            <v>36.42</v>
          </cell>
        </row>
        <row r="3287">
          <cell r="A3287" t="str">
            <v>600548</v>
          </cell>
          <cell r="B3287" t="str">
            <v>深高速</v>
          </cell>
          <cell r="C3287">
            <v>0</v>
          </cell>
          <cell r="D3287">
            <v>8.8800000000000008</v>
          </cell>
        </row>
        <row r="3288">
          <cell r="A3288" t="str">
            <v>600549</v>
          </cell>
          <cell r="B3288" t="str">
            <v>厦门钨业</v>
          </cell>
          <cell r="C3288">
            <v>-0.27</v>
          </cell>
          <cell r="D3288">
            <v>40</v>
          </cell>
        </row>
        <row r="3289">
          <cell r="A3289" t="str">
            <v>600550</v>
          </cell>
          <cell r="B3289" t="str">
            <v>保变电气</v>
          </cell>
          <cell r="C3289">
            <v>2.85</v>
          </cell>
          <cell r="D3289">
            <v>10.119999999999999</v>
          </cell>
        </row>
        <row r="3290">
          <cell r="A3290" t="str">
            <v>600551</v>
          </cell>
          <cell r="B3290" t="str">
            <v>时代出版</v>
          </cell>
          <cell r="C3290">
            <v>0.73</v>
          </cell>
          <cell r="D3290">
            <v>8.27</v>
          </cell>
        </row>
        <row r="3291">
          <cell r="A3291" t="str">
            <v>600552</v>
          </cell>
          <cell r="B3291" t="str">
            <v>凯盛科技</v>
          </cell>
          <cell r="C3291">
            <v>0.46</v>
          </cell>
          <cell r="D3291">
            <v>10.87</v>
          </cell>
        </row>
        <row r="3292">
          <cell r="A3292" t="str">
            <v>600556</v>
          </cell>
          <cell r="B3292" t="str">
            <v>天下秀</v>
          </cell>
          <cell r="C3292">
            <v>1.4</v>
          </cell>
          <cell r="D3292">
            <v>5.8</v>
          </cell>
        </row>
        <row r="3293">
          <cell r="A3293" t="str">
            <v>600557</v>
          </cell>
          <cell r="B3293" t="str">
            <v>康缘药业</v>
          </cell>
          <cell r="C3293">
            <v>0.91</v>
          </cell>
          <cell r="D3293">
            <v>14.41</v>
          </cell>
        </row>
        <row r="3294">
          <cell r="A3294" t="str">
            <v>600558</v>
          </cell>
          <cell r="B3294" t="str">
            <v>大西洋</v>
          </cell>
          <cell r="C3294">
            <v>7.05</v>
          </cell>
          <cell r="D3294">
            <v>5.92</v>
          </cell>
        </row>
        <row r="3295">
          <cell r="A3295" t="str">
            <v>600559</v>
          </cell>
          <cell r="B3295" t="str">
            <v>老白干酒</v>
          </cell>
          <cell r="C3295">
            <v>0.62</v>
          </cell>
          <cell r="D3295">
            <v>16.2</v>
          </cell>
        </row>
        <row r="3296">
          <cell r="A3296" t="str">
            <v>600560</v>
          </cell>
          <cell r="B3296" t="str">
            <v>金自天正</v>
          </cell>
          <cell r="C3296">
            <v>1.08</v>
          </cell>
          <cell r="D3296">
            <v>15.87</v>
          </cell>
        </row>
        <row r="3297">
          <cell r="A3297" t="str">
            <v>600561</v>
          </cell>
          <cell r="B3297" t="str">
            <v>江西长运</v>
          </cell>
          <cell r="C3297">
            <v>1.37</v>
          </cell>
          <cell r="D3297">
            <v>6.64</v>
          </cell>
        </row>
        <row r="3298">
          <cell r="A3298" t="str">
            <v>600562</v>
          </cell>
          <cell r="B3298" t="str">
            <v>XD国睿科</v>
          </cell>
          <cell r="C3298">
            <v>0.3</v>
          </cell>
          <cell r="D3298">
            <v>27.07</v>
          </cell>
        </row>
        <row r="3299">
          <cell r="A3299" t="str">
            <v>600563</v>
          </cell>
          <cell r="B3299" t="str">
            <v>法拉电子</v>
          </cell>
          <cell r="C3299">
            <v>0.72</v>
          </cell>
          <cell r="D3299">
            <v>101.63</v>
          </cell>
        </row>
        <row r="3300">
          <cell r="A3300" t="str">
            <v>600566</v>
          </cell>
          <cell r="B3300" t="str">
            <v>济川药业</v>
          </cell>
          <cell r="C3300">
            <v>-0.49</v>
          </cell>
          <cell r="D3300">
            <v>26.58</v>
          </cell>
        </row>
        <row r="3301">
          <cell r="A3301" t="str">
            <v>600567</v>
          </cell>
          <cell r="B3301" t="str">
            <v>山鹰国际</v>
          </cell>
          <cell r="C3301">
            <v>1.78</v>
          </cell>
          <cell r="D3301">
            <v>1.72</v>
          </cell>
        </row>
        <row r="3302">
          <cell r="A3302" t="str">
            <v>600568</v>
          </cell>
          <cell r="B3302" t="str">
            <v>ST中珠</v>
          </cell>
          <cell r="C3302">
            <v>-0.77</v>
          </cell>
          <cell r="D3302">
            <v>2.57</v>
          </cell>
        </row>
        <row r="3303">
          <cell r="A3303" t="str">
            <v>600569</v>
          </cell>
          <cell r="B3303" t="str">
            <v>安阳钢铁</v>
          </cell>
          <cell r="C3303">
            <v>2.7</v>
          </cell>
          <cell r="D3303">
            <v>2.2799999999999998</v>
          </cell>
        </row>
        <row r="3304">
          <cell r="A3304" t="str">
            <v>600570</v>
          </cell>
          <cell r="B3304" t="str">
            <v>恒生电子</v>
          </cell>
          <cell r="C3304">
            <v>0.52</v>
          </cell>
          <cell r="D3304">
            <v>29.17</v>
          </cell>
        </row>
        <row r="3305">
          <cell r="A3305" t="str">
            <v>600571</v>
          </cell>
          <cell r="B3305" t="str">
            <v>信雅达</v>
          </cell>
          <cell r="C3305">
            <v>0.6</v>
          </cell>
          <cell r="D3305">
            <v>15.13</v>
          </cell>
        </row>
        <row r="3306">
          <cell r="A3306" t="str">
            <v>600572</v>
          </cell>
          <cell r="B3306" t="str">
            <v>康恩贝</v>
          </cell>
          <cell r="C3306">
            <v>0</v>
          </cell>
          <cell r="D3306">
            <v>4.66</v>
          </cell>
        </row>
        <row r="3307">
          <cell r="A3307" t="str">
            <v>600573</v>
          </cell>
          <cell r="B3307" t="str">
            <v>惠泉啤酒</v>
          </cell>
          <cell r="C3307">
            <v>7.04</v>
          </cell>
          <cell r="D3307">
            <v>13.07</v>
          </cell>
        </row>
        <row r="3308">
          <cell r="A3308" t="str">
            <v>600575</v>
          </cell>
          <cell r="B3308" t="str">
            <v>淮河能源</v>
          </cell>
          <cell r="C3308">
            <v>1.1299999999999999</v>
          </cell>
          <cell r="D3308">
            <v>3.58</v>
          </cell>
        </row>
        <row r="3309">
          <cell r="A3309" t="str">
            <v>600576</v>
          </cell>
          <cell r="B3309" t="str">
            <v>祥源文旅</v>
          </cell>
          <cell r="C3309">
            <v>3.79</v>
          </cell>
          <cell r="D3309">
            <v>6.02</v>
          </cell>
        </row>
        <row r="3310">
          <cell r="A3310" t="str">
            <v>600577</v>
          </cell>
          <cell r="B3310" t="str">
            <v>精达股份</v>
          </cell>
          <cell r="C3310">
            <v>3.74</v>
          </cell>
          <cell r="D3310">
            <v>10.83</v>
          </cell>
        </row>
        <row r="3311">
          <cell r="A3311" t="str">
            <v>600578</v>
          </cell>
          <cell r="B3311" t="str">
            <v>京能电力</v>
          </cell>
          <cell r="C3311">
            <v>0.65</v>
          </cell>
          <cell r="D3311">
            <v>4.6399999999999997</v>
          </cell>
        </row>
        <row r="3312">
          <cell r="A3312" t="str">
            <v>600579</v>
          </cell>
          <cell r="B3312" t="str">
            <v>中化装备</v>
          </cell>
          <cell r="C3312">
            <v>1.0900000000000001</v>
          </cell>
          <cell r="D3312">
            <v>8.32</v>
          </cell>
        </row>
        <row r="3313">
          <cell r="A3313" t="str">
            <v>600580</v>
          </cell>
          <cell r="B3313" t="str">
            <v>卧龙电驱</v>
          </cell>
          <cell r="C3313">
            <v>1.4</v>
          </cell>
          <cell r="D3313">
            <v>39.83</v>
          </cell>
        </row>
        <row r="3314">
          <cell r="A3314" t="str">
            <v>600581</v>
          </cell>
          <cell r="B3314" t="str">
            <v>八一钢铁</v>
          </cell>
          <cell r="C3314">
            <v>2.12</v>
          </cell>
          <cell r="D3314">
            <v>3.37</v>
          </cell>
        </row>
        <row r="3315">
          <cell r="A3315" t="str">
            <v>600582</v>
          </cell>
          <cell r="B3315" t="str">
            <v>天地科技</v>
          </cell>
          <cell r="C3315">
            <v>0.69</v>
          </cell>
          <cell r="D3315">
            <v>5.81</v>
          </cell>
        </row>
        <row r="3316">
          <cell r="A3316" t="str">
            <v>600583</v>
          </cell>
          <cell r="B3316" t="str">
            <v>海油工程</v>
          </cell>
          <cell r="C3316">
            <v>-0.18</v>
          </cell>
          <cell r="D3316">
            <v>5.41</v>
          </cell>
        </row>
        <row r="3317">
          <cell r="A3317" t="str">
            <v>600584</v>
          </cell>
          <cell r="B3317" t="str">
            <v>长电科技</v>
          </cell>
          <cell r="C3317">
            <v>0.25</v>
          </cell>
          <cell r="D3317">
            <v>35.76</v>
          </cell>
        </row>
        <row r="3318">
          <cell r="A3318" t="str">
            <v>600585</v>
          </cell>
          <cell r="B3318" t="str">
            <v>海螺水泥</v>
          </cell>
          <cell r="C3318">
            <v>0.05</v>
          </cell>
          <cell r="D3318">
            <v>22.18</v>
          </cell>
        </row>
        <row r="3319">
          <cell r="A3319" t="str">
            <v>600586</v>
          </cell>
          <cell r="B3319" t="str">
            <v>金晶科技</v>
          </cell>
          <cell r="C3319">
            <v>1.27</v>
          </cell>
          <cell r="D3319">
            <v>5.58</v>
          </cell>
        </row>
        <row r="3320">
          <cell r="A3320" t="str">
            <v>600587</v>
          </cell>
          <cell r="B3320" t="str">
            <v>新华医疗</v>
          </cell>
          <cell r="C3320">
            <v>0.55000000000000004</v>
          </cell>
          <cell r="D3320">
            <v>14.66</v>
          </cell>
        </row>
        <row r="3321">
          <cell r="A3321" t="str">
            <v>600588</v>
          </cell>
          <cell r="B3321" t="str">
            <v>用友网络</v>
          </cell>
          <cell r="C3321">
            <v>0.16</v>
          </cell>
          <cell r="D3321">
            <v>12.6</v>
          </cell>
        </row>
        <row r="3322">
          <cell r="A3322" t="str">
            <v>600589</v>
          </cell>
          <cell r="B3322" t="str">
            <v>大位科技</v>
          </cell>
          <cell r="C3322">
            <v>3.88</v>
          </cell>
          <cell r="D3322">
            <v>7.23</v>
          </cell>
        </row>
        <row r="3323">
          <cell r="A3323" t="str">
            <v>600590</v>
          </cell>
          <cell r="B3323" t="str">
            <v>泰豪科技</v>
          </cell>
          <cell r="C3323">
            <v>1.68</v>
          </cell>
          <cell r="D3323">
            <v>9.06</v>
          </cell>
        </row>
        <row r="3324">
          <cell r="A3324" t="str">
            <v>600592</v>
          </cell>
          <cell r="B3324" t="str">
            <v>龙溪股份</v>
          </cell>
          <cell r="C3324">
            <v>3.02</v>
          </cell>
          <cell r="D3324">
            <v>24.58</v>
          </cell>
        </row>
        <row r="3325">
          <cell r="A3325" t="str">
            <v>600593</v>
          </cell>
          <cell r="B3325" t="str">
            <v>大连圣亚</v>
          </cell>
          <cell r="C3325">
            <v>-0.33</v>
          </cell>
          <cell r="D3325">
            <v>42</v>
          </cell>
        </row>
        <row r="3326">
          <cell r="A3326" t="str">
            <v>600594</v>
          </cell>
          <cell r="B3326" t="str">
            <v>益佰制药</v>
          </cell>
          <cell r="C3326">
            <v>0.93</v>
          </cell>
          <cell r="D3326">
            <v>4.33</v>
          </cell>
        </row>
        <row r="3327">
          <cell r="A3327" t="str">
            <v>600595</v>
          </cell>
          <cell r="B3327" t="str">
            <v>中孚实业</v>
          </cell>
          <cell r="C3327">
            <v>3.84</v>
          </cell>
          <cell r="D3327">
            <v>7.84</v>
          </cell>
        </row>
        <row r="3328">
          <cell r="A3328" t="str">
            <v>600596</v>
          </cell>
          <cell r="B3328" t="str">
            <v>新安股份</v>
          </cell>
          <cell r="C3328">
            <v>1.47</v>
          </cell>
          <cell r="D3328">
            <v>11.02</v>
          </cell>
        </row>
        <row r="3329">
          <cell r="A3329" t="str">
            <v>600597</v>
          </cell>
          <cell r="B3329" t="str">
            <v>光明乳业</v>
          </cell>
          <cell r="C3329">
            <v>1.34</v>
          </cell>
          <cell r="D3329">
            <v>8.32</v>
          </cell>
        </row>
        <row r="3330">
          <cell r="A3330" t="str">
            <v>600598</v>
          </cell>
          <cell r="B3330" t="str">
            <v>北大荒</v>
          </cell>
          <cell r="C3330">
            <v>2.68</v>
          </cell>
          <cell r="D3330">
            <v>14.94</v>
          </cell>
        </row>
        <row r="3331">
          <cell r="A3331" t="str">
            <v>600599</v>
          </cell>
          <cell r="B3331" t="str">
            <v>*ST熊猫</v>
          </cell>
          <cell r="C3331">
            <v>2.95</v>
          </cell>
          <cell r="D3331">
            <v>9.08</v>
          </cell>
        </row>
        <row r="3332">
          <cell r="A3332" t="str">
            <v>600600</v>
          </cell>
          <cell r="B3332" t="str">
            <v>青岛啤酒</v>
          </cell>
          <cell r="C3332">
            <v>0.26</v>
          </cell>
          <cell r="D3332">
            <v>62.48</v>
          </cell>
        </row>
        <row r="3333">
          <cell r="A3333" t="str">
            <v>600601</v>
          </cell>
          <cell r="B3333" t="str">
            <v>方正科技</v>
          </cell>
          <cell r="C3333">
            <v>0.6</v>
          </cell>
          <cell r="D3333">
            <v>11.8</v>
          </cell>
        </row>
        <row r="3334">
          <cell r="A3334" t="str">
            <v>600602</v>
          </cell>
          <cell r="B3334" t="str">
            <v>云赛智联</v>
          </cell>
          <cell r="C3334">
            <v>0.63</v>
          </cell>
          <cell r="D3334">
            <v>17.579999999999998</v>
          </cell>
        </row>
        <row r="3335">
          <cell r="A3335" t="str">
            <v>600603</v>
          </cell>
          <cell r="B3335" t="str">
            <v>广汇物流</v>
          </cell>
          <cell r="C3335">
            <v>2.36</v>
          </cell>
          <cell r="D3335">
            <v>6.5</v>
          </cell>
        </row>
        <row r="3336">
          <cell r="A3336" t="str">
            <v>600604</v>
          </cell>
          <cell r="B3336" t="str">
            <v>市北高新</v>
          </cell>
          <cell r="C3336">
            <v>2.62</v>
          </cell>
          <cell r="D3336">
            <v>5.48</v>
          </cell>
        </row>
        <row r="3337">
          <cell r="A3337" t="str">
            <v>600605</v>
          </cell>
          <cell r="B3337" t="str">
            <v>汇通能源</v>
          </cell>
          <cell r="C3337">
            <v>7.49</v>
          </cell>
          <cell r="D3337">
            <v>30.12</v>
          </cell>
        </row>
        <row r="3338">
          <cell r="A3338" t="str">
            <v>600606</v>
          </cell>
          <cell r="B3338" t="str">
            <v>绿地控股</v>
          </cell>
          <cell r="C3338">
            <v>1.22</v>
          </cell>
          <cell r="D3338">
            <v>1.66</v>
          </cell>
        </row>
        <row r="3339">
          <cell r="A3339" t="str">
            <v>600608</v>
          </cell>
          <cell r="B3339" t="str">
            <v>*ST沪科</v>
          </cell>
          <cell r="C3339">
            <v>-2.59</v>
          </cell>
          <cell r="D3339">
            <v>3.39</v>
          </cell>
        </row>
        <row r="3340">
          <cell r="A3340" t="str">
            <v>600609</v>
          </cell>
          <cell r="B3340" t="str">
            <v>金杯汽车</v>
          </cell>
          <cell r="C3340">
            <v>2.14</v>
          </cell>
          <cell r="D3340">
            <v>4.78</v>
          </cell>
        </row>
        <row r="3341">
          <cell r="A3341" t="str">
            <v>600610</v>
          </cell>
          <cell r="B3341" t="str">
            <v>中毅达</v>
          </cell>
          <cell r="C3341">
            <v>0.41</v>
          </cell>
          <cell r="D3341">
            <v>9.83</v>
          </cell>
        </row>
        <row r="3342">
          <cell r="A3342" t="str">
            <v>600611</v>
          </cell>
          <cell r="B3342" t="str">
            <v>大众交通</v>
          </cell>
          <cell r="C3342">
            <v>2.57</v>
          </cell>
          <cell r="D3342">
            <v>5.58</v>
          </cell>
        </row>
        <row r="3343">
          <cell r="A3343" t="str">
            <v>600612</v>
          </cell>
          <cell r="B3343" t="str">
            <v>老凤祥</v>
          </cell>
          <cell r="C3343">
            <v>-1.28</v>
          </cell>
          <cell r="D3343">
            <v>44.62</v>
          </cell>
        </row>
        <row r="3344">
          <cell r="A3344" t="str">
            <v>600613</v>
          </cell>
          <cell r="B3344" t="str">
            <v>神奇制药</v>
          </cell>
          <cell r="C3344">
            <v>2.73</v>
          </cell>
          <cell r="D3344">
            <v>6.4</v>
          </cell>
        </row>
        <row r="3345">
          <cell r="A3345" t="str">
            <v>600615</v>
          </cell>
          <cell r="B3345" t="str">
            <v>鑫源智造</v>
          </cell>
          <cell r="C3345">
            <v>1.71</v>
          </cell>
          <cell r="D3345">
            <v>11.3</v>
          </cell>
        </row>
        <row r="3346">
          <cell r="A3346" t="str">
            <v>600616</v>
          </cell>
          <cell r="B3346" t="str">
            <v>金枫酒业</v>
          </cell>
          <cell r="C3346">
            <v>2.44</v>
          </cell>
          <cell r="D3346">
            <v>5.46</v>
          </cell>
        </row>
        <row r="3347">
          <cell r="A3347" t="str">
            <v>600617</v>
          </cell>
          <cell r="B3347" t="str">
            <v>国新能源</v>
          </cell>
          <cell r="C3347">
            <v>2.54</v>
          </cell>
          <cell r="D3347">
            <v>3.23</v>
          </cell>
        </row>
        <row r="3348">
          <cell r="A3348" t="str">
            <v>600618</v>
          </cell>
          <cell r="B3348" t="str">
            <v>氯碱化工</v>
          </cell>
          <cell r="C3348">
            <v>0.77</v>
          </cell>
          <cell r="D3348">
            <v>11.77</v>
          </cell>
        </row>
        <row r="3349">
          <cell r="A3349" t="str">
            <v>600619</v>
          </cell>
          <cell r="B3349" t="str">
            <v>海立股份</v>
          </cell>
          <cell r="C3349">
            <v>0.8</v>
          </cell>
          <cell r="D3349">
            <v>20.059999999999999</v>
          </cell>
        </row>
        <row r="3350">
          <cell r="A3350" t="str">
            <v>600620</v>
          </cell>
          <cell r="B3350" t="str">
            <v>天宸股份</v>
          </cell>
          <cell r="C3350">
            <v>9.9700000000000006</v>
          </cell>
          <cell r="D3350">
            <v>6.62</v>
          </cell>
        </row>
        <row r="3351">
          <cell r="A3351" t="str">
            <v>600621</v>
          </cell>
          <cell r="B3351" t="str">
            <v>华鑫股份</v>
          </cell>
          <cell r="C3351">
            <v>0.13</v>
          </cell>
          <cell r="D3351">
            <v>15.06</v>
          </cell>
        </row>
        <row r="3352">
          <cell r="A3352" t="str">
            <v>600622</v>
          </cell>
          <cell r="B3352" t="str">
            <v>光大嘉宝</v>
          </cell>
          <cell r="C3352">
            <v>1.74</v>
          </cell>
          <cell r="D3352">
            <v>2.92</v>
          </cell>
        </row>
        <row r="3353">
          <cell r="A3353" t="str">
            <v>600623</v>
          </cell>
          <cell r="B3353" t="str">
            <v>华谊集团</v>
          </cell>
          <cell r="C3353">
            <v>1.78</v>
          </cell>
          <cell r="D3353">
            <v>7.42</v>
          </cell>
        </row>
        <row r="3354">
          <cell r="A3354" t="str">
            <v>600624</v>
          </cell>
          <cell r="B3354" t="str">
            <v>ST复华</v>
          </cell>
          <cell r="C3354">
            <v>0.37</v>
          </cell>
          <cell r="D3354">
            <v>5.45</v>
          </cell>
        </row>
        <row r="3355">
          <cell r="A3355" t="str">
            <v>600626</v>
          </cell>
          <cell r="B3355" t="str">
            <v>申达股份</v>
          </cell>
          <cell r="C3355">
            <v>2.64</v>
          </cell>
          <cell r="D3355">
            <v>4.67</v>
          </cell>
        </row>
        <row r="3356">
          <cell r="A3356" t="str">
            <v>600628</v>
          </cell>
          <cell r="B3356" t="str">
            <v>新世界</v>
          </cell>
          <cell r="C3356">
            <v>2.4700000000000002</v>
          </cell>
          <cell r="D3356">
            <v>9.11</v>
          </cell>
        </row>
        <row r="3357">
          <cell r="A3357" t="str">
            <v>600629</v>
          </cell>
          <cell r="B3357" t="str">
            <v>华建集团</v>
          </cell>
          <cell r="C3357">
            <v>1.53</v>
          </cell>
          <cell r="D3357">
            <v>18.55</v>
          </cell>
        </row>
        <row r="3358">
          <cell r="A3358" t="str">
            <v>600630</v>
          </cell>
          <cell r="B3358" t="str">
            <v>龙头股份</v>
          </cell>
          <cell r="C3358">
            <v>3.53</v>
          </cell>
          <cell r="D3358">
            <v>9.3800000000000008</v>
          </cell>
        </row>
        <row r="3359">
          <cell r="A3359" t="str">
            <v>600633</v>
          </cell>
          <cell r="B3359" t="str">
            <v>浙数文化</v>
          </cell>
          <cell r="C3359">
            <v>0.72</v>
          </cell>
          <cell r="D3359">
            <v>12.53</v>
          </cell>
        </row>
        <row r="3360">
          <cell r="A3360" t="str">
            <v>600635</v>
          </cell>
          <cell r="B3360" t="str">
            <v>大众公用</v>
          </cell>
          <cell r="C3360">
            <v>0.94</v>
          </cell>
          <cell r="D3360">
            <v>6.42</v>
          </cell>
        </row>
        <row r="3361">
          <cell r="A3361" t="str">
            <v>600636</v>
          </cell>
          <cell r="B3361" t="str">
            <v>*ST国化</v>
          </cell>
          <cell r="C3361">
            <v>1.3</v>
          </cell>
          <cell r="D3361">
            <v>8.57</v>
          </cell>
        </row>
        <row r="3362">
          <cell r="A3362" t="str">
            <v>600637</v>
          </cell>
          <cell r="B3362" t="str">
            <v>东方明珠</v>
          </cell>
          <cell r="C3362">
            <v>1.41</v>
          </cell>
          <cell r="D3362">
            <v>9.3800000000000008</v>
          </cell>
        </row>
        <row r="3363">
          <cell r="A3363" t="str">
            <v>600638</v>
          </cell>
          <cell r="B3363" t="str">
            <v>新黄浦</v>
          </cell>
          <cell r="C3363">
            <v>2.2999999999999998</v>
          </cell>
          <cell r="D3363">
            <v>5.77</v>
          </cell>
        </row>
        <row r="3364">
          <cell r="A3364" t="str">
            <v>600639</v>
          </cell>
          <cell r="B3364" t="str">
            <v>浦东金桥</v>
          </cell>
          <cell r="C3364">
            <v>0.2</v>
          </cell>
          <cell r="D3364">
            <v>10.23</v>
          </cell>
        </row>
        <row r="3365">
          <cell r="A3365" t="str">
            <v>600640</v>
          </cell>
          <cell r="B3365" t="str">
            <v>国脉文化</v>
          </cell>
          <cell r="C3365">
            <v>0.56999999999999995</v>
          </cell>
          <cell r="D3365">
            <v>12.32</v>
          </cell>
        </row>
        <row r="3366">
          <cell r="A3366" t="str">
            <v>600641</v>
          </cell>
          <cell r="B3366" t="str">
            <v>先导基电</v>
          </cell>
          <cell r="C3366">
            <v>-1.39</v>
          </cell>
          <cell r="D3366">
            <v>16.350000000000001</v>
          </cell>
        </row>
        <row r="3367">
          <cell r="A3367" t="str">
            <v>600642</v>
          </cell>
          <cell r="B3367" t="str">
            <v>申能股份</v>
          </cell>
          <cell r="C3367">
            <v>-0.25</v>
          </cell>
          <cell r="D3367">
            <v>8.0500000000000007</v>
          </cell>
        </row>
        <row r="3368">
          <cell r="A3368" t="str">
            <v>600643</v>
          </cell>
          <cell r="B3368" t="str">
            <v>爱建集团</v>
          </cell>
          <cell r="C3368">
            <v>1.91</v>
          </cell>
          <cell r="D3368">
            <v>5.33</v>
          </cell>
        </row>
        <row r="3369">
          <cell r="A3369" t="str">
            <v>600644</v>
          </cell>
          <cell r="B3369" t="str">
            <v>乐山电力</v>
          </cell>
          <cell r="C3369">
            <v>1.93</v>
          </cell>
          <cell r="D3369">
            <v>10.01</v>
          </cell>
        </row>
        <row r="3370">
          <cell r="A3370" t="str">
            <v>600645</v>
          </cell>
          <cell r="B3370" t="str">
            <v>中源协和</v>
          </cell>
          <cell r="C3370">
            <v>1.17</v>
          </cell>
          <cell r="D3370">
            <v>25.9</v>
          </cell>
        </row>
        <row r="3371">
          <cell r="A3371" t="str">
            <v>600648</v>
          </cell>
          <cell r="B3371" t="str">
            <v>外高桥</v>
          </cell>
          <cell r="C3371">
            <v>1</v>
          </cell>
          <cell r="D3371">
            <v>10.07</v>
          </cell>
        </row>
        <row r="3372">
          <cell r="A3372" t="str">
            <v>600649</v>
          </cell>
          <cell r="B3372" t="str">
            <v>城投控股</v>
          </cell>
          <cell r="C3372">
            <v>1.1599999999999999</v>
          </cell>
          <cell r="D3372">
            <v>4.3499999999999996</v>
          </cell>
        </row>
        <row r="3373">
          <cell r="A3373" t="str">
            <v>600650</v>
          </cell>
          <cell r="B3373" t="str">
            <v>锦江在线</v>
          </cell>
          <cell r="C3373">
            <v>4.9400000000000004</v>
          </cell>
          <cell r="D3373">
            <v>15.94</v>
          </cell>
        </row>
        <row r="3374">
          <cell r="A3374" t="str">
            <v>600651</v>
          </cell>
          <cell r="B3374" t="str">
            <v>飞乐音响</v>
          </cell>
          <cell r="C3374">
            <v>1.49</v>
          </cell>
          <cell r="D3374">
            <v>7.48</v>
          </cell>
        </row>
        <row r="3375">
          <cell r="A3375" t="str">
            <v>600653</v>
          </cell>
          <cell r="B3375" t="str">
            <v>申华控股</v>
          </cell>
          <cell r="C3375">
            <v>3.68</v>
          </cell>
          <cell r="D3375">
            <v>1.97</v>
          </cell>
        </row>
        <row r="3376">
          <cell r="A3376" t="str">
            <v>600654</v>
          </cell>
          <cell r="B3376" t="str">
            <v>中安科</v>
          </cell>
          <cell r="C3376">
            <v>0.82</v>
          </cell>
          <cell r="D3376">
            <v>3.68</v>
          </cell>
        </row>
        <row r="3377">
          <cell r="A3377" t="str">
            <v>600655</v>
          </cell>
          <cell r="B3377" t="str">
            <v>豫园股份</v>
          </cell>
          <cell r="C3377">
            <v>1.9</v>
          </cell>
          <cell r="D3377">
            <v>5.36</v>
          </cell>
        </row>
        <row r="3378">
          <cell r="A3378" t="str">
            <v>600657</v>
          </cell>
          <cell r="B3378" t="str">
            <v>信达地产</v>
          </cell>
          <cell r="C3378">
            <v>2.0099999999999998</v>
          </cell>
          <cell r="D3378">
            <v>3.56</v>
          </cell>
        </row>
        <row r="3379">
          <cell r="A3379" t="str">
            <v>600658</v>
          </cell>
          <cell r="B3379" t="str">
            <v>电子城</v>
          </cell>
          <cell r="C3379">
            <v>0.72</v>
          </cell>
          <cell r="D3379">
            <v>5.62</v>
          </cell>
        </row>
        <row r="3380">
          <cell r="A3380" t="str">
            <v>600660</v>
          </cell>
          <cell r="B3380" t="str">
            <v>福耀玻璃</v>
          </cell>
          <cell r="C3380">
            <v>-0.37</v>
          </cell>
          <cell r="D3380">
            <v>62.07</v>
          </cell>
        </row>
        <row r="3381">
          <cell r="A3381" t="str">
            <v>600661</v>
          </cell>
          <cell r="B3381" t="str">
            <v>昂立教育</v>
          </cell>
          <cell r="C3381">
            <v>1.83</v>
          </cell>
          <cell r="D3381">
            <v>10.56</v>
          </cell>
        </row>
        <row r="3382">
          <cell r="A3382" t="str">
            <v>600662</v>
          </cell>
          <cell r="B3382" t="str">
            <v>外服控股</v>
          </cell>
          <cell r="C3382">
            <v>0.39</v>
          </cell>
          <cell r="D3382">
            <v>5.15</v>
          </cell>
        </row>
        <row r="3383">
          <cell r="A3383" t="str">
            <v>600663</v>
          </cell>
          <cell r="B3383" t="str">
            <v>陆家嘴</v>
          </cell>
          <cell r="C3383">
            <v>0.64</v>
          </cell>
          <cell r="D3383">
            <v>7.92</v>
          </cell>
        </row>
        <row r="3384">
          <cell r="A3384" t="str">
            <v>600664</v>
          </cell>
          <cell r="B3384" t="str">
            <v>哈药股份</v>
          </cell>
          <cell r="C3384">
            <v>1.1299999999999999</v>
          </cell>
          <cell r="D3384">
            <v>3.59</v>
          </cell>
        </row>
        <row r="3385">
          <cell r="A3385" t="str">
            <v>600665</v>
          </cell>
          <cell r="B3385" t="str">
            <v>天地源</v>
          </cell>
          <cell r="C3385">
            <v>4.5599999999999996</v>
          </cell>
          <cell r="D3385">
            <v>3.44</v>
          </cell>
        </row>
        <row r="3386">
          <cell r="A3386" t="str">
            <v>600666</v>
          </cell>
          <cell r="B3386" t="str">
            <v>奥瑞德</v>
          </cell>
          <cell r="C3386">
            <v>2.48</v>
          </cell>
          <cell r="D3386">
            <v>3.3</v>
          </cell>
        </row>
        <row r="3387">
          <cell r="A3387" t="str">
            <v>600667</v>
          </cell>
          <cell r="B3387" t="str">
            <v>太极实业</v>
          </cell>
          <cell r="C3387">
            <v>-0.13</v>
          </cell>
          <cell r="D3387">
            <v>7.65</v>
          </cell>
        </row>
        <row r="3388">
          <cell r="A3388" t="str">
            <v>600668</v>
          </cell>
          <cell r="B3388" t="str">
            <v>尖峰集团</v>
          </cell>
          <cell r="C3388">
            <v>0.72</v>
          </cell>
          <cell r="D3388">
            <v>11.15</v>
          </cell>
        </row>
        <row r="3389">
          <cell r="A3389" t="str">
            <v>600671</v>
          </cell>
          <cell r="B3389" t="str">
            <v>天目药业</v>
          </cell>
          <cell r="C3389">
            <v>-0.79</v>
          </cell>
          <cell r="D3389">
            <v>17.510000000000002</v>
          </cell>
        </row>
        <row r="3390">
          <cell r="A3390" t="str">
            <v>600673</v>
          </cell>
          <cell r="B3390" t="str">
            <v>东阳光</v>
          </cell>
          <cell r="C3390">
            <v>0.33</v>
          </cell>
          <cell r="D3390">
            <v>21.47</v>
          </cell>
        </row>
        <row r="3391">
          <cell r="A3391" t="str">
            <v>600674</v>
          </cell>
          <cell r="B3391" t="str">
            <v>川投能源</v>
          </cell>
          <cell r="C3391">
            <v>-0.83</v>
          </cell>
          <cell r="D3391">
            <v>14.34</v>
          </cell>
        </row>
        <row r="3392">
          <cell r="A3392" t="str">
            <v>600675</v>
          </cell>
          <cell r="B3392" t="str">
            <v>中华企业</v>
          </cell>
          <cell r="C3392">
            <v>1.47</v>
          </cell>
          <cell r="D3392">
            <v>2.77</v>
          </cell>
        </row>
        <row r="3393">
          <cell r="A3393" t="str">
            <v>600676</v>
          </cell>
          <cell r="B3393" t="str">
            <v>交运股份</v>
          </cell>
          <cell r="C3393">
            <v>6.81</v>
          </cell>
          <cell r="D3393">
            <v>5.96</v>
          </cell>
        </row>
        <row r="3394">
          <cell r="A3394" t="str">
            <v>600678</v>
          </cell>
          <cell r="B3394" t="str">
            <v>四川金顶</v>
          </cell>
          <cell r="C3394">
            <v>4.17</v>
          </cell>
          <cell r="D3394">
            <v>13.5</v>
          </cell>
        </row>
        <row r="3395">
          <cell r="A3395" t="str">
            <v>600679</v>
          </cell>
          <cell r="B3395" t="str">
            <v>上海凤凰</v>
          </cell>
          <cell r="C3395">
            <v>2.65</v>
          </cell>
          <cell r="D3395">
            <v>13.95</v>
          </cell>
        </row>
        <row r="3396">
          <cell r="A3396" t="str">
            <v>600681</v>
          </cell>
          <cell r="B3396" t="str">
            <v>百川能源</v>
          </cell>
          <cell r="C3396">
            <v>1.74</v>
          </cell>
          <cell r="D3396">
            <v>4.09</v>
          </cell>
        </row>
        <row r="3397">
          <cell r="A3397" t="str">
            <v>600682</v>
          </cell>
          <cell r="B3397" t="str">
            <v>南京新百</v>
          </cell>
          <cell r="C3397">
            <v>4.26</v>
          </cell>
          <cell r="D3397">
            <v>8.57</v>
          </cell>
        </row>
        <row r="3398">
          <cell r="A3398" t="str">
            <v>600683</v>
          </cell>
          <cell r="B3398" t="str">
            <v>京投发展</v>
          </cell>
          <cell r="C3398">
            <v>3.82</v>
          </cell>
          <cell r="D3398">
            <v>4.3499999999999996</v>
          </cell>
        </row>
        <row r="3399">
          <cell r="A3399" t="str">
            <v>600684</v>
          </cell>
          <cell r="B3399" t="str">
            <v>珠江股份</v>
          </cell>
          <cell r="C3399">
            <v>3.39</v>
          </cell>
          <cell r="D3399">
            <v>4.58</v>
          </cell>
        </row>
        <row r="3400">
          <cell r="A3400" t="str">
            <v>600685</v>
          </cell>
          <cell r="B3400" t="str">
            <v>中船防务</v>
          </cell>
          <cell r="C3400">
            <v>0.96</v>
          </cell>
          <cell r="D3400">
            <v>27.37</v>
          </cell>
        </row>
        <row r="3401">
          <cell r="A3401" t="str">
            <v>600686</v>
          </cell>
          <cell r="B3401" t="str">
            <v>金龙汽车</v>
          </cell>
          <cell r="C3401">
            <v>0.75</v>
          </cell>
          <cell r="D3401">
            <v>16.09</v>
          </cell>
        </row>
        <row r="3402">
          <cell r="A3402" t="str">
            <v>600688</v>
          </cell>
          <cell r="B3402" t="str">
            <v>上海石化</v>
          </cell>
          <cell r="C3402">
            <v>0</v>
          </cell>
          <cell r="D3402">
            <v>2.66</v>
          </cell>
        </row>
        <row r="3403">
          <cell r="A3403" t="str">
            <v>600689</v>
          </cell>
          <cell r="B3403" t="str">
            <v>上海三毛</v>
          </cell>
          <cell r="C3403">
            <v>1.19</v>
          </cell>
          <cell r="D3403">
            <v>13.62</v>
          </cell>
        </row>
        <row r="3404">
          <cell r="A3404" t="str">
            <v>600690</v>
          </cell>
          <cell r="B3404" t="str">
            <v>海尔智家</v>
          </cell>
          <cell r="C3404">
            <v>0.36</v>
          </cell>
          <cell r="D3404">
            <v>27.51</v>
          </cell>
        </row>
        <row r="3405">
          <cell r="A3405" t="str">
            <v>600691</v>
          </cell>
          <cell r="B3405" t="str">
            <v>潞化科技</v>
          </cell>
          <cell r="C3405">
            <v>1.78</v>
          </cell>
          <cell r="D3405">
            <v>2.86</v>
          </cell>
        </row>
        <row r="3406">
          <cell r="A3406" t="str">
            <v>600692</v>
          </cell>
          <cell r="B3406" t="str">
            <v>亚通股份</v>
          </cell>
          <cell r="C3406">
            <v>3.98</v>
          </cell>
          <cell r="D3406">
            <v>7.58</v>
          </cell>
        </row>
        <row r="3407">
          <cell r="A3407" t="str">
            <v>600693</v>
          </cell>
          <cell r="B3407" t="str">
            <v>东百集团</v>
          </cell>
          <cell r="C3407">
            <v>-0.99</v>
          </cell>
          <cell r="D3407">
            <v>17.04</v>
          </cell>
        </row>
        <row r="3408">
          <cell r="A3408" t="str">
            <v>600694</v>
          </cell>
          <cell r="B3408" t="str">
            <v>大商股份</v>
          </cell>
          <cell r="C3408">
            <v>1.32</v>
          </cell>
          <cell r="D3408">
            <v>19.149999999999999</v>
          </cell>
        </row>
        <row r="3409">
          <cell r="A3409" t="str">
            <v>600696</v>
          </cell>
          <cell r="B3409" t="str">
            <v>*ST岩石</v>
          </cell>
          <cell r="C3409">
            <v>-4.91</v>
          </cell>
          <cell r="D3409">
            <v>3.29</v>
          </cell>
        </row>
        <row r="3410">
          <cell r="A3410" t="str">
            <v>600697</v>
          </cell>
          <cell r="B3410" t="str">
            <v>欧亚集团</v>
          </cell>
          <cell r="C3410">
            <v>1.64</v>
          </cell>
          <cell r="D3410">
            <v>14.9</v>
          </cell>
        </row>
        <row r="3411">
          <cell r="A3411" t="str">
            <v>600698</v>
          </cell>
          <cell r="B3411" t="str">
            <v>湖南天雁</v>
          </cell>
          <cell r="C3411">
            <v>0.9</v>
          </cell>
          <cell r="D3411">
            <v>8.98</v>
          </cell>
        </row>
        <row r="3412">
          <cell r="A3412" t="str">
            <v>600699</v>
          </cell>
          <cell r="B3412" t="str">
            <v>均胜电子</v>
          </cell>
          <cell r="C3412">
            <v>7.34</v>
          </cell>
          <cell r="D3412">
            <v>29.68</v>
          </cell>
        </row>
        <row r="3413">
          <cell r="A3413" t="str">
            <v>600702</v>
          </cell>
          <cell r="B3413" t="str">
            <v>舍得酒业</v>
          </cell>
          <cell r="C3413">
            <v>1.05</v>
          </cell>
          <cell r="D3413">
            <v>58</v>
          </cell>
        </row>
        <row r="3414">
          <cell r="A3414" t="str">
            <v>600703</v>
          </cell>
          <cell r="B3414" t="str">
            <v>三安光电</v>
          </cell>
          <cell r="C3414">
            <v>0.54</v>
          </cell>
          <cell r="D3414">
            <v>13.13</v>
          </cell>
        </row>
        <row r="3415">
          <cell r="A3415" t="str">
            <v>600704</v>
          </cell>
          <cell r="B3415" t="str">
            <v>物产中大</v>
          </cell>
          <cell r="C3415">
            <v>0.73</v>
          </cell>
          <cell r="D3415">
            <v>5.5</v>
          </cell>
        </row>
        <row r="3416">
          <cell r="A3416" t="str">
            <v>600706</v>
          </cell>
          <cell r="B3416" t="str">
            <v>曲江文旅</v>
          </cell>
          <cell r="C3416">
            <v>1.24</v>
          </cell>
          <cell r="D3416">
            <v>12.26</v>
          </cell>
        </row>
        <row r="3417">
          <cell r="A3417" t="str">
            <v>600707</v>
          </cell>
          <cell r="B3417" t="str">
            <v>彩虹股份</v>
          </cell>
          <cell r="C3417">
            <v>0.32</v>
          </cell>
          <cell r="D3417">
            <v>6.35</v>
          </cell>
        </row>
        <row r="3418">
          <cell r="A3418" t="str">
            <v>600708</v>
          </cell>
          <cell r="B3418" t="str">
            <v>光明地产</v>
          </cell>
          <cell r="C3418">
            <v>2.2200000000000002</v>
          </cell>
          <cell r="D3418">
            <v>3.22</v>
          </cell>
        </row>
        <row r="3419">
          <cell r="A3419" t="str">
            <v>600710</v>
          </cell>
          <cell r="B3419" t="str">
            <v>苏美达</v>
          </cell>
          <cell r="C3419">
            <v>0.37</v>
          </cell>
          <cell r="D3419">
            <v>10.8</v>
          </cell>
        </row>
        <row r="3420">
          <cell r="A3420" t="str">
            <v>600711</v>
          </cell>
          <cell r="B3420" t="str">
            <v>盛屯矿业</v>
          </cell>
          <cell r="C3420">
            <v>3.83</v>
          </cell>
          <cell r="D3420">
            <v>13.82</v>
          </cell>
        </row>
        <row r="3421">
          <cell r="A3421" t="str">
            <v>600712</v>
          </cell>
          <cell r="B3421" t="str">
            <v>南宁百货</v>
          </cell>
          <cell r="C3421">
            <v>5.61</v>
          </cell>
          <cell r="D3421">
            <v>7.15</v>
          </cell>
        </row>
        <row r="3422">
          <cell r="A3422" t="str">
            <v>600713</v>
          </cell>
          <cell r="B3422" t="str">
            <v>南京医药</v>
          </cell>
          <cell r="C3422">
            <v>0</v>
          </cell>
          <cell r="D3422">
            <v>5.43</v>
          </cell>
        </row>
        <row r="3423">
          <cell r="A3423" t="str">
            <v>600714</v>
          </cell>
          <cell r="B3423" t="str">
            <v>金瑞矿业</v>
          </cell>
          <cell r="C3423">
            <v>5.2</v>
          </cell>
          <cell r="D3423">
            <v>12.14</v>
          </cell>
        </row>
        <row r="3424">
          <cell r="A3424" t="str">
            <v>600715</v>
          </cell>
          <cell r="B3424" t="str">
            <v>文投控股</v>
          </cell>
          <cell r="C3424">
            <v>1.33</v>
          </cell>
          <cell r="D3424">
            <v>2.2799999999999998</v>
          </cell>
        </row>
        <row r="3425">
          <cell r="A3425" t="str">
            <v>600716</v>
          </cell>
          <cell r="B3425" t="str">
            <v>凤凰股份</v>
          </cell>
          <cell r="C3425">
            <v>2.41</v>
          </cell>
          <cell r="D3425">
            <v>3.83</v>
          </cell>
        </row>
        <row r="3426">
          <cell r="A3426" t="str">
            <v>600717</v>
          </cell>
          <cell r="B3426" t="str">
            <v>天津港</v>
          </cell>
          <cell r="C3426">
            <v>0.89</v>
          </cell>
          <cell r="D3426">
            <v>4.54</v>
          </cell>
        </row>
        <row r="3427">
          <cell r="A3427" t="str">
            <v>600718</v>
          </cell>
          <cell r="B3427" t="str">
            <v>东软集团</v>
          </cell>
          <cell r="C3427">
            <v>0.81</v>
          </cell>
          <cell r="D3427">
            <v>9.9700000000000006</v>
          </cell>
        </row>
        <row r="3428">
          <cell r="A3428" t="str">
            <v>600719</v>
          </cell>
          <cell r="B3428" t="str">
            <v>大连热电</v>
          </cell>
          <cell r="C3428">
            <v>0.17</v>
          </cell>
          <cell r="D3428">
            <v>5.78</v>
          </cell>
        </row>
        <row r="3429">
          <cell r="A3429" t="str">
            <v>600720</v>
          </cell>
          <cell r="B3429" t="str">
            <v>中交设计</v>
          </cell>
          <cell r="C3429">
            <v>0.55000000000000004</v>
          </cell>
          <cell r="D3429">
            <v>7.37</v>
          </cell>
        </row>
        <row r="3430">
          <cell r="A3430" t="str">
            <v>600721</v>
          </cell>
          <cell r="B3430" t="str">
            <v>百花医药</v>
          </cell>
          <cell r="C3430">
            <v>7.8</v>
          </cell>
          <cell r="D3430">
            <v>11.33</v>
          </cell>
        </row>
        <row r="3431">
          <cell r="A3431" t="str">
            <v>600722</v>
          </cell>
          <cell r="B3431" t="str">
            <v>金牛化工</v>
          </cell>
          <cell r="C3431">
            <v>1.72</v>
          </cell>
          <cell r="D3431">
            <v>5.92</v>
          </cell>
        </row>
        <row r="3432">
          <cell r="A3432" t="str">
            <v>600724</v>
          </cell>
          <cell r="B3432" t="str">
            <v>宁波富达</v>
          </cell>
          <cell r="C3432">
            <v>1.86</v>
          </cell>
          <cell r="D3432">
            <v>5.47</v>
          </cell>
        </row>
        <row r="3433">
          <cell r="A3433" t="str">
            <v>600725</v>
          </cell>
          <cell r="B3433" t="str">
            <v>云维股份</v>
          </cell>
          <cell r="C3433">
            <v>1.43</v>
          </cell>
          <cell r="D3433">
            <v>4.2699999999999996</v>
          </cell>
        </row>
        <row r="3434">
          <cell r="A3434" t="str">
            <v>600726</v>
          </cell>
          <cell r="B3434" t="str">
            <v>华电能源</v>
          </cell>
          <cell r="C3434">
            <v>2.08</v>
          </cell>
          <cell r="D3434">
            <v>2.4500000000000002</v>
          </cell>
        </row>
        <row r="3435">
          <cell r="A3435" t="str">
            <v>600727</v>
          </cell>
          <cell r="B3435" t="str">
            <v>鲁北化工</v>
          </cell>
          <cell r="C3435">
            <v>1.33</v>
          </cell>
          <cell r="D3435">
            <v>6.86</v>
          </cell>
        </row>
        <row r="3436">
          <cell r="A3436" t="str">
            <v>600728</v>
          </cell>
          <cell r="B3436" t="str">
            <v>佳都科技</v>
          </cell>
          <cell r="C3436">
            <v>0.97</v>
          </cell>
          <cell r="D3436">
            <v>6.23</v>
          </cell>
        </row>
        <row r="3437">
          <cell r="A3437" t="str">
            <v>600729</v>
          </cell>
          <cell r="B3437" t="str">
            <v>重庆百货</v>
          </cell>
          <cell r="C3437">
            <v>2.66</v>
          </cell>
          <cell r="D3437">
            <v>27.44</v>
          </cell>
        </row>
        <row r="3438">
          <cell r="A3438" t="str">
            <v>600730</v>
          </cell>
          <cell r="B3438" t="str">
            <v>中国高科</v>
          </cell>
          <cell r="C3438">
            <v>0</v>
          </cell>
          <cell r="D3438">
            <v>15.91</v>
          </cell>
        </row>
        <row r="3439">
          <cell r="A3439" t="str">
            <v>600731</v>
          </cell>
          <cell r="B3439" t="str">
            <v>湖南海利</v>
          </cell>
          <cell r="C3439">
            <v>2.8</v>
          </cell>
          <cell r="D3439">
            <v>6.98</v>
          </cell>
        </row>
        <row r="3440">
          <cell r="A3440" t="str">
            <v>600732</v>
          </cell>
          <cell r="B3440" t="str">
            <v>爱旭股份</v>
          </cell>
          <cell r="C3440">
            <v>2.92</v>
          </cell>
          <cell r="D3440">
            <v>13.04</v>
          </cell>
        </row>
        <row r="3441">
          <cell r="A3441" t="str">
            <v>600733</v>
          </cell>
          <cell r="B3441" t="str">
            <v>北汽蓝谷</v>
          </cell>
          <cell r="C3441">
            <v>3.4</v>
          </cell>
          <cell r="D3441">
            <v>8.2100000000000009</v>
          </cell>
        </row>
        <row r="3442">
          <cell r="A3442" t="str">
            <v>600734</v>
          </cell>
          <cell r="B3442" t="str">
            <v>实达集团</v>
          </cell>
          <cell r="C3442">
            <v>2.52</v>
          </cell>
          <cell r="D3442">
            <v>4.8899999999999997</v>
          </cell>
        </row>
        <row r="3443">
          <cell r="A3443" t="str">
            <v>600735</v>
          </cell>
          <cell r="B3443" t="str">
            <v>ST新华锦</v>
          </cell>
          <cell r="C3443">
            <v>1.87</v>
          </cell>
          <cell r="D3443">
            <v>4.91</v>
          </cell>
        </row>
        <row r="3444">
          <cell r="A3444" t="str">
            <v>600736</v>
          </cell>
          <cell r="B3444" t="str">
            <v>苏州高新</v>
          </cell>
          <cell r="C3444">
            <v>2.1</v>
          </cell>
          <cell r="D3444">
            <v>5.83</v>
          </cell>
        </row>
        <row r="3445">
          <cell r="A3445" t="str">
            <v>600737</v>
          </cell>
          <cell r="B3445" t="str">
            <v>中粮糖业</v>
          </cell>
          <cell r="C3445">
            <v>3.62</v>
          </cell>
          <cell r="D3445">
            <v>17.18</v>
          </cell>
        </row>
        <row r="3446">
          <cell r="A3446" t="str">
            <v>600738</v>
          </cell>
          <cell r="B3446" t="str">
            <v>丽尚国潮</v>
          </cell>
          <cell r="C3446">
            <v>3.17</v>
          </cell>
          <cell r="D3446">
            <v>5.53</v>
          </cell>
        </row>
        <row r="3447">
          <cell r="A3447" t="str">
            <v>600739</v>
          </cell>
          <cell r="B3447" t="str">
            <v>辽宁成大</v>
          </cell>
          <cell r="C3447">
            <v>0.97</v>
          </cell>
          <cell r="D3447">
            <v>11.45</v>
          </cell>
        </row>
        <row r="3448">
          <cell r="A3448" t="str">
            <v>600740</v>
          </cell>
          <cell r="B3448" t="str">
            <v>山西焦化</v>
          </cell>
          <cell r="C3448">
            <v>0.26</v>
          </cell>
          <cell r="D3448">
            <v>3.85</v>
          </cell>
        </row>
        <row r="3449">
          <cell r="A3449" t="str">
            <v>600741</v>
          </cell>
          <cell r="B3449" t="str">
            <v>华域汽车</v>
          </cell>
          <cell r="C3449">
            <v>0.4</v>
          </cell>
          <cell r="D3449">
            <v>19.940000000000001</v>
          </cell>
        </row>
        <row r="3450">
          <cell r="A3450" t="str">
            <v>600742</v>
          </cell>
          <cell r="B3450" t="str">
            <v>富维股份</v>
          </cell>
          <cell r="C3450">
            <v>1.2</v>
          </cell>
          <cell r="D3450">
            <v>10.14</v>
          </cell>
        </row>
        <row r="3451">
          <cell r="A3451" t="str">
            <v>600743</v>
          </cell>
          <cell r="B3451" t="str">
            <v>华远控股</v>
          </cell>
          <cell r="C3451">
            <v>3.52</v>
          </cell>
          <cell r="D3451">
            <v>2.06</v>
          </cell>
        </row>
        <row r="3452">
          <cell r="A3452" t="str">
            <v>600744</v>
          </cell>
          <cell r="B3452" t="str">
            <v>华银电力</v>
          </cell>
          <cell r="C3452">
            <v>1.36</v>
          </cell>
          <cell r="D3452">
            <v>5.97</v>
          </cell>
        </row>
        <row r="3453">
          <cell r="A3453" t="str">
            <v>600745</v>
          </cell>
          <cell r="B3453" t="str">
            <v>闻泰科技</v>
          </cell>
          <cell r="C3453">
            <v>0.84</v>
          </cell>
          <cell r="D3453">
            <v>37.21</v>
          </cell>
        </row>
        <row r="3454">
          <cell r="A3454" t="str">
            <v>600746</v>
          </cell>
          <cell r="B3454" t="str">
            <v>江苏索普</v>
          </cell>
          <cell r="C3454">
            <v>1.17</v>
          </cell>
          <cell r="D3454">
            <v>6.9</v>
          </cell>
        </row>
        <row r="3455">
          <cell r="A3455" t="str">
            <v>600748</v>
          </cell>
          <cell r="B3455" t="str">
            <v>上实发展</v>
          </cell>
          <cell r="C3455">
            <v>2.86</v>
          </cell>
          <cell r="D3455">
            <v>5.39</v>
          </cell>
        </row>
        <row r="3456">
          <cell r="A3456" t="str">
            <v>600749</v>
          </cell>
          <cell r="B3456" t="str">
            <v>西藏旅游</v>
          </cell>
          <cell r="C3456">
            <v>2.13</v>
          </cell>
          <cell r="D3456">
            <v>17.239999999999998</v>
          </cell>
        </row>
        <row r="3457">
          <cell r="A3457" t="str">
            <v>600750</v>
          </cell>
          <cell r="B3457" t="str">
            <v>江中药业</v>
          </cell>
          <cell r="C3457">
            <v>-0.89</v>
          </cell>
          <cell r="D3457">
            <v>24.63</v>
          </cell>
        </row>
        <row r="3458">
          <cell r="A3458" t="str">
            <v>600751</v>
          </cell>
          <cell r="B3458" t="str">
            <v>海航科技</v>
          </cell>
          <cell r="C3458">
            <v>1.07</v>
          </cell>
          <cell r="D3458">
            <v>3.77</v>
          </cell>
        </row>
        <row r="3459">
          <cell r="A3459" t="str">
            <v>600753</v>
          </cell>
          <cell r="B3459" t="str">
            <v>*ST海钦</v>
          </cell>
          <cell r="C3459">
            <v>1.91</v>
          </cell>
          <cell r="D3459">
            <v>8</v>
          </cell>
        </row>
        <row r="3460">
          <cell r="A3460" t="str">
            <v>600754</v>
          </cell>
          <cell r="B3460" t="str">
            <v>锦江酒店</v>
          </cell>
          <cell r="C3460">
            <v>2.21</v>
          </cell>
          <cell r="D3460">
            <v>25.85</v>
          </cell>
        </row>
        <row r="3461">
          <cell r="A3461" t="str">
            <v>600755</v>
          </cell>
          <cell r="B3461" t="str">
            <v>厦门国贸</v>
          </cell>
          <cell r="C3461">
            <v>2.09</v>
          </cell>
          <cell r="D3461">
            <v>6.34</v>
          </cell>
        </row>
        <row r="3462">
          <cell r="A3462" t="str">
            <v>600756</v>
          </cell>
          <cell r="B3462" t="str">
            <v>浪潮软件</v>
          </cell>
          <cell r="C3462">
            <v>0.7</v>
          </cell>
          <cell r="D3462">
            <v>17.37</v>
          </cell>
        </row>
        <row r="3463">
          <cell r="A3463" t="str">
            <v>600757</v>
          </cell>
          <cell r="B3463" t="str">
            <v>长江传媒</v>
          </cell>
          <cell r="C3463">
            <v>0</v>
          </cell>
          <cell r="D3463">
            <v>8.93</v>
          </cell>
        </row>
        <row r="3464">
          <cell r="A3464" t="str">
            <v>600758</v>
          </cell>
          <cell r="B3464" t="str">
            <v>辽宁能源</v>
          </cell>
          <cell r="C3464">
            <v>1.04</v>
          </cell>
          <cell r="D3464">
            <v>3.89</v>
          </cell>
        </row>
        <row r="3465">
          <cell r="A3465" t="str">
            <v>600759</v>
          </cell>
          <cell r="B3465" t="str">
            <v>洲际油气</v>
          </cell>
          <cell r="C3465">
            <v>1.1399999999999999</v>
          </cell>
          <cell r="D3465">
            <v>2.66</v>
          </cell>
        </row>
        <row r="3466">
          <cell r="A3466" t="str">
            <v>600760</v>
          </cell>
          <cell r="B3466" t="str">
            <v>中航沈飞</v>
          </cell>
          <cell r="C3466">
            <v>1.49</v>
          </cell>
          <cell r="D3466">
            <v>55.33</v>
          </cell>
        </row>
        <row r="3467">
          <cell r="A3467" t="str">
            <v>600761</v>
          </cell>
          <cell r="B3467" t="str">
            <v>安徽合力</v>
          </cell>
          <cell r="C3467">
            <v>1.57</v>
          </cell>
          <cell r="D3467">
            <v>20.059999999999999</v>
          </cell>
        </row>
        <row r="3468">
          <cell r="A3468" t="str">
            <v>600763</v>
          </cell>
          <cell r="B3468" t="str">
            <v>通策医疗</v>
          </cell>
          <cell r="C3468">
            <v>0.61</v>
          </cell>
          <cell r="D3468">
            <v>41.31</v>
          </cell>
        </row>
        <row r="3469">
          <cell r="A3469" t="str">
            <v>600764</v>
          </cell>
          <cell r="B3469" t="str">
            <v>中国海防</v>
          </cell>
          <cell r="C3469">
            <v>1.18</v>
          </cell>
          <cell r="D3469">
            <v>26.56</v>
          </cell>
        </row>
        <row r="3470">
          <cell r="A3470" t="str">
            <v>600765</v>
          </cell>
          <cell r="B3470" t="str">
            <v>中航重机</v>
          </cell>
          <cell r="C3470">
            <v>0.84</v>
          </cell>
          <cell r="D3470">
            <v>18.04</v>
          </cell>
        </row>
        <row r="3471">
          <cell r="A3471" t="str">
            <v>600768</v>
          </cell>
          <cell r="B3471" t="str">
            <v>宁波富邦</v>
          </cell>
          <cell r="C3471">
            <v>3.04</v>
          </cell>
          <cell r="D3471">
            <v>13.22</v>
          </cell>
        </row>
        <row r="3472">
          <cell r="A3472" t="str">
            <v>600769</v>
          </cell>
          <cell r="B3472" t="str">
            <v>祥龙电业</v>
          </cell>
          <cell r="C3472">
            <v>1.34</v>
          </cell>
          <cell r="D3472">
            <v>12.11</v>
          </cell>
        </row>
        <row r="3473">
          <cell r="A3473" t="str">
            <v>600770</v>
          </cell>
          <cell r="B3473" t="str">
            <v>综艺股份</v>
          </cell>
          <cell r="C3473">
            <v>1.2</v>
          </cell>
          <cell r="D3473">
            <v>5.07</v>
          </cell>
        </row>
        <row r="3474">
          <cell r="A3474" t="str">
            <v>600771</v>
          </cell>
          <cell r="B3474" t="str">
            <v>广誉远</v>
          </cell>
          <cell r="C3474">
            <v>0.83</v>
          </cell>
          <cell r="D3474">
            <v>18.149999999999999</v>
          </cell>
        </row>
        <row r="3475">
          <cell r="A3475" t="str">
            <v>600773</v>
          </cell>
          <cell r="B3475" t="str">
            <v>西藏城投</v>
          </cell>
          <cell r="C3475">
            <v>2.86</v>
          </cell>
          <cell r="D3475">
            <v>12.23</v>
          </cell>
        </row>
        <row r="3476">
          <cell r="A3476" t="str">
            <v>600774</v>
          </cell>
          <cell r="B3476" t="str">
            <v>汉商集团</v>
          </cell>
          <cell r="C3476">
            <v>2.4500000000000002</v>
          </cell>
          <cell r="D3476">
            <v>9.6199999999999992</v>
          </cell>
        </row>
        <row r="3477">
          <cell r="A3477" t="str">
            <v>600775</v>
          </cell>
          <cell r="B3477" t="str">
            <v>南京熊猫</v>
          </cell>
          <cell r="C3477">
            <v>1.28</v>
          </cell>
          <cell r="D3477">
            <v>11.09</v>
          </cell>
        </row>
        <row r="3478">
          <cell r="A3478" t="str">
            <v>600776</v>
          </cell>
          <cell r="B3478" t="str">
            <v>东方通信</v>
          </cell>
          <cell r="C3478">
            <v>-1.05</v>
          </cell>
          <cell r="D3478">
            <v>15.03</v>
          </cell>
        </row>
        <row r="3479">
          <cell r="A3479" t="str">
            <v>600777</v>
          </cell>
          <cell r="B3479" t="str">
            <v>*ST新潮</v>
          </cell>
          <cell r="C3479">
            <v>0.52</v>
          </cell>
          <cell r="D3479">
            <v>3.85</v>
          </cell>
        </row>
        <row r="3480">
          <cell r="A3480" t="str">
            <v>600778</v>
          </cell>
          <cell r="B3480" t="str">
            <v>友好集团</v>
          </cell>
          <cell r="C3480">
            <v>3.24</v>
          </cell>
          <cell r="D3480">
            <v>7.33</v>
          </cell>
        </row>
        <row r="3481">
          <cell r="A3481" t="str">
            <v>600779</v>
          </cell>
          <cell r="B3481" t="str">
            <v>水井坊</v>
          </cell>
          <cell r="C3481">
            <v>0.8</v>
          </cell>
          <cell r="D3481">
            <v>36.56</v>
          </cell>
        </row>
        <row r="3482">
          <cell r="A3482" t="str">
            <v>600780</v>
          </cell>
          <cell r="B3482" t="str">
            <v>通宝能源</v>
          </cell>
          <cell r="C3482">
            <v>0.52</v>
          </cell>
          <cell r="D3482">
            <v>5.76</v>
          </cell>
        </row>
        <row r="3483">
          <cell r="A3483" t="str">
            <v>600782</v>
          </cell>
          <cell r="B3483" t="str">
            <v>新钢股份</v>
          </cell>
          <cell r="C3483">
            <v>2.67</v>
          </cell>
          <cell r="D3483">
            <v>3.85</v>
          </cell>
        </row>
        <row r="3484">
          <cell r="A3484" t="str">
            <v>600783</v>
          </cell>
          <cell r="B3484" t="str">
            <v>鲁信创投</v>
          </cell>
          <cell r="C3484">
            <v>1.22</v>
          </cell>
          <cell r="D3484">
            <v>14.9</v>
          </cell>
        </row>
        <row r="3485">
          <cell r="A3485" t="str">
            <v>600784</v>
          </cell>
          <cell r="B3485" t="str">
            <v>鲁银投资</v>
          </cell>
          <cell r="C3485">
            <v>-0.3</v>
          </cell>
          <cell r="D3485">
            <v>6.55</v>
          </cell>
        </row>
        <row r="3486">
          <cell r="A3486" t="str">
            <v>600785</v>
          </cell>
          <cell r="B3486" t="str">
            <v>新华百货</v>
          </cell>
          <cell r="C3486">
            <v>3.61</v>
          </cell>
          <cell r="D3486">
            <v>14.64</v>
          </cell>
        </row>
        <row r="3487">
          <cell r="A3487" t="str">
            <v>600787</v>
          </cell>
          <cell r="B3487" t="str">
            <v>中储股份</v>
          </cell>
          <cell r="C3487">
            <v>1.43</v>
          </cell>
          <cell r="D3487">
            <v>5.67</v>
          </cell>
        </row>
        <row r="3488">
          <cell r="A3488" t="str">
            <v>600789</v>
          </cell>
          <cell r="B3488" t="str">
            <v>鲁抗医药</v>
          </cell>
          <cell r="C3488">
            <v>1.1000000000000001</v>
          </cell>
          <cell r="D3488">
            <v>9.2100000000000009</v>
          </cell>
        </row>
        <row r="3489">
          <cell r="A3489" t="str">
            <v>600790</v>
          </cell>
          <cell r="B3489" t="str">
            <v>轻纺城</v>
          </cell>
          <cell r="C3489">
            <v>1.81</v>
          </cell>
          <cell r="D3489">
            <v>3.93</v>
          </cell>
        </row>
        <row r="3490">
          <cell r="A3490" t="str">
            <v>600791</v>
          </cell>
          <cell r="B3490" t="str">
            <v>京能置业</v>
          </cell>
          <cell r="C3490">
            <v>3.35</v>
          </cell>
          <cell r="D3490">
            <v>4.93</v>
          </cell>
        </row>
        <row r="3491">
          <cell r="A3491" t="str">
            <v>600792</v>
          </cell>
          <cell r="B3491" t="str">
            <v>云煤能源</v>
          </cell>
          <cell r="C3491">
            <v>2.02</v>
          </cell>
          <cell r="D3491">
            <v>4.05</v>
          </cell>
        </row>
        <row r="3492">
          <cell r="A3492" t="str">
            <v>600793</v>
          </cell>
          <cell r="B3492" t="str">
            <v>宜宾纸业</v>
          </cell>
          <cell r="C3492">
            <v>0.86</v>
          </cell>
          <cell r="D3492">
            <v>21.05</v>
          </cell>
        </row>
        <row r="3493">
          <cell r="A3493" t="str">
            <v>600794</v>
          </cell>
          <cell r="B3493" t="str">
            <v>保税科技</v>
          </cell>
          <cell r="C3493">
            <v>1.06</v>
          </cell>
          <cell r="D3493">
            <v>3.81</v>
          </cell>
        </row>
        <row r="3494">
          <cell r="A3494" t="str">
            <v>600795</v>
          </cell>
          <cell r="B3494" t="str">
            <v>国电电力</v>
          </cell>
          <cell r="C3494">
            <v>-1.84</v>
          </cell>
          <cell r="D3494">
            <v>5.88</v>
          </cell>
        </row>
        <row r="3495">
          <cell r="A3495" t="str">
            <v>600796</v>
          </cell>
          <cell r="B3495" t="str">
            <v>钱江生化</v>
          </cell>
          <cell r="C3495">
            <v>2.66</v>
          </cell>
          <cell r="D3495">
            <v>6.18</v>
          </cell>
        </row>
        <row r="3496">
          <cell r="A3496" t="str">
            <v>600797</v>
          </cell>
          <cell r="B3496" t="str">
            <v>浙大网新</v>
          </cell>
          <cell r="C3496">
            <v>1.46</v>
          </cell>
          <cell r="D3496">
            <v>9.6999999999999993</v>
          </cell>
        </row>
        <row r="3497">
          <cell r="A3497" t="str">
            <v>600798</v>
          </cell>
          <cell r="B3497" t="str">
            <v>宁波海运</v>
          </cell>
          <cell r="C3497">
            <v>2.59</v>
          </cell>
          <cell r="D3497">
            <v>3.57</v>
          </cell>
        </row>
        <row r="3498">
          <cell r="A3498" t="str">
            <v>600800</v>
          </cell>
          <cell r="B3498" t="str">
            <v>渤海化学</v>
          </cell>
          <cell r="C3498">
            <v>0</v>
          </cell>
          <cell r="D3498">
            <v>5.05</v>
          </cell>
        </row>
        <row r="3499">
          <cell r="A3499" t="str">
            <v>600801</v>
          </cell>
          <cell r="B3499" t="str">
            <v>华新建材</v>
          </cell>
          <cell r="C3499">
            <v>-1.1299999999999999</v>
          </cell>
          <cell r="D3499">
            <v>23.65</v>
          </cell>
        </row>
        <row r="3500">
          <cell r="A3500" t="str">
            <v>600802</v>
          </cell>
          <cell r="B3500" t="str">
            <v>福建水泥</v>
          </cell>
          <cell r="C3500">
            <v>3.16</v>
          </cell>
          <cell r="D3500">
            <v>6.86</v>
          </cell>
        </row>
        <row r="3501">
          <cell r="A3501" t="str">
            <v>600803</v>
          </cell>
          <cell r="B3501" t="str">
            <v>新奥股份</v>
          </cell>
          <cell r="C3501">
            <v>-0.94</v>
          </cell>
          <cell r="D3501">
            <v>22.14</v>
          </cell>
        </row>
        <row r="3502">
          <cell r="A3502" t="str">
            <v>600805</v>
          </cell>
          <cell r="B3502" t="str">
            <v>悦达投资</v>
          </cell>
          <cell r="C3502">
            <v>0.9</v>
          </cell>
          <cell r="D3502">
            <v>5.6</v>
          </cell>
        </row>
        <row r="3503">
          <cell r="A3503" t="str">
            <v>600807</v>
          </cell>
          <cell r="B3503" t="str">
            <v>济高发展</v>
          </cell>
          <cell r="C3503">
            <v>2.87</v>
          </cell>
          <cell r="D3503">
            <v>3.23</v>
          </cell>
        </row>
        <row r="3504">
          <cell r="A3504" t="str">
            <v>600808</v>
          </cell>
          <cell r="B3504" t="str">
            <v>马钢股份</v>
          </cell>
          <cell r="C3504">
            <v>2.96</v>
          </cell>
          <cell r="D3504">
            <v>3.82</v>
          </cell>
        </row>
        <row r="3505">
          <cell r="A3505" t="str">
            <v>600809</v>
          </cell>
          <cell r="B3505" t="str">
            <v>山西汾酒</v>
          </cell>
          <cell r="C3505">
            <v>0.84</v>
          </cell>
          <cell r="D3505">
            <v>178.6</v>
          </cell>
        </row>
        <row r="3506">
          <cell r="A3506" t="str">
            <v>600810</v>
          </cell>
          <cell r="B3506" t="str">
            <v>神马股份</v>
          </cell>
          <cell r="C3506">
            <v>2.06</v>
          </cell>
          <cell r="D3506">
            <v>8.44</v>
          </cell>
        </row>
        <row r="3507">
          <cell r="A3507" t="str">
            <v>600812</v>
          </cell>
          <cell r="B3507" t="str">
            <v>华北制药</v>
          </cell>
          <cell r="C3507">
            <v>0.18</v>
          </cell>
          <cell r="D3507">
            <v>5.65</v>
          </cell>
        </row>
        <row r="3508">
          <cell r="A3508" t="str">
            <v>600814</v>
          </cell>
          <cell r="B3508" t="str">
            <v>杭州解百</v>
          </cell>
          <cell r="C3508">
            <v>3.88</v>
          </cell>
          <cell r="D3508">
            <v>8.83</v>
          </cell>
        </row>
        <row r="3509">
          <cell r="A3509" t="str">
            <v>600815</v>
          </cell>
          <cell r="B3509" t="str">
            <v>厦工股份</v>
          </cell>
          <cell r="C3509">
            <v>3.35</v>
          </cell>
          <cell r="D3509">
            <v>3.7</v>
          </cell>
        </row>
        <row r="3510">
          <cell r="A3510" t="str">
            <v>600816</v>
          </cell>
          <cell r="B3510" t="str">
            <v>建元信托</v>
          </cell>
          <cell r="C3510">
            <v>1.76</v>
          </cell>
          <cell r="D3510">
            <v>2.89</v>
          </cell>
        </row>
        <row r="3511">
          <cell r="A3511" t="str">
            <v>600817</v>
          </cell>
          <cell r="B3511" t="str">
            <v>宇通重工</v>
          </cell>
          <cell r="C3511">
            <v>1.1100000000000001</v>
          </cell>
          <cell r="D3511">
            <v>10.94</v>
          </cell>
        </row>
        <row r="3512">
          <cell r="A3512" t="str">
            <v>600818</v>
          </cell>
          <cell r="B3512" t="str">
            <v>中路股份</v>
          </cell>
          <cell r="C3512">
            <v>2.0299999999999998</v>
          </cell>
          <cell r="D3512">
            <v>10.039999999999999</v>
          </cell>
        </row>
        <row r="3513">
          <cell r="A3513" t="str">
            <v>600819</v>
          </cell>
          <cell r="B3513" t="str">
            <v>耀皮玻璃</v>
          </cell>
          <cell r="C3513">
            <v>1.26</v>
          </cell>
          <cell r="D3513">
            <v>8.0500000000000007</v>
          </cell>
        </row>
        <row r="3514">
          <cell r="A3514" t="str">
            <v>600820</v>
          </cell>
          <cell r="B3514" t="str">
            <v>隧道股份</v>
          </cell>
          <cell r="C3514">
            <v>1.41</v>
          </cell>
          <cell r="D3514">
            <v>6.48</v>
          </cell>
        </row>
        <row r="3515">
          <cell r="A3515" t="str">
            <v>600821</v>
          </cell>
          <cell r="B3515" t="str">
            <v>金开新能</v>
          </cell>
          <cell r="C3515">
            <v>1.1599999999999999</v>
          </cell>
          <cell r="D3515">
            <v>5.24</v>
          </cell>
        </row>
        <row r="3516">
          <cell r="A3516" t="str">
            <v>600822</v>
          </cell>
          <cell r="B3516" t="str">
            <v>上海物贸</v>
          </cell>
          <cell r="C3516">
            <v>2.54</v>
          </cell>
          <cell r="D3516">
            <v>10.88</v>
          </cell>
        </row>
        <row r="3517">
          <cell r="A3517" t="str">
            <v>600824</v>
          </cell>
          <cell r="B3517" t="str">
            <v>益民集团</v>
          </cell>
          <cell r="C3517">
            <v>1.84</v>
          </cell>
          <cell r="D3517">
            <v>4.99</v>
          </cell>
        </row>
        <row r="3518">
          <cell r="A3518" t="str">
            <v>600825</v>
          </cell>
          <cell r="B3518" t="str">
            <v>新华传媒</v>
          </cell>
          <cell r="C3518">
            <v>1.1299999999999999</v>
          </cell>
          <cell r="D3518">
            <v>6.24</v>
          </cell>
        </row>
        <row r="3519">
          <cell r="A3519" t="str">
            <v>600826</v>
          </cell>
          <cell r="B3519" t="str">
            <v>兰生股份</v>
          </cell>
          <cell r="C3519">
            <v>2.2799999999999998</v>
          </cell>
          <cell r="D3519">
            <v>10.75</v>
          </cell>
        </row>
        <row r="3520">
          <cell r="A3520" t="str">
            <v>600827</v>
          </cell>
          <cell r="B3520" t="str">
            <v>百联股份</v>
          </cell>
          <cell r="C3520">
            <v>1.92</v>
          </cell>
          <cell r="D3520">
            <v>9.57</v>
          </cell>
        </row>
        <row r="3521">
          <cell r="A3521" t="str">
            <v>600828</v>
          </cell>
          <cell r="B3521" t="str">
            <v>茂业商业</v>
          </cell>
          <cell r="C3521">
            <v>2.69</v>
          </cell>
          <cell r="D3521">
            <v>6.5</v>
          </cell>
        </row>
        <row r="3522">
          <cell r="A3522" t="str">
            <v>600829</v>
          </cell>
          <cell r="B3522" t="str">
            <v>人民同泰</v>
          </cell>
          <cell r="C3522">
            <v>-0.51</v>
          </cell>
          <cell r="D3522">
            <v>11.79</v>
          </cell>
        </row>
        <row r="3523">
          <cell r="A3523" t="str">
            <v>600830</v>
          </cell>
          <cell r="B3523" t="str">
            <v>香溢融通</v>
          </cell>
          <cell r="C3523">
            <v>1.64</v>
          </cell>
          <cell r="D3523">
            <v>9.2899999999999991</v>
          </cell>
        </row>
        <row r="3524">
          <cell r="A3524" t="str">
            <v>600831</v>
          </cell>
          <cell r="B3524" t="str">
            <v>广电网络</v>
          </cell>
          <cell r="C3524">
            <v>2.11</v>
          </cell>
          <cell r="D3524">
            <v>4.3600000000000003</v>
          </cell>
        </row>
        <row r="3525">
          <cell r="A3525" t="str">
            <v>600833</v>
          </cell>
          <cell r="B3525" t="str">
            <v>第一医药</v>
          </cell>
          <cell r="C3525">
            <v>0.3</v>
          </cell>
          <cell r="D3525">
            <v>13.5</v>
          </cell>
        </row>
        <row r="3526">
          <cell r="A3526" t="str">
            <v>600834</v>
          </cell>
          <cell r="B3526" t="str">
            <v>申通地铁</v>
          </cell>
          <cell r="C3526">
            <v>0.97</v>
          </cell>
          <cell r="D3526">
            <v>8.36</v>
          </cell>
        </row>
        <row r="3527">
          <cell r="A3527" t="str">
            <v>600835</v>
          </cell>
          <cell r="B3527" t="str">
            <v>上海机电</v>
          </cell>
          <cell r="C3527">
            <v>1.55</v>
          </cell>
          <cell r="D3527">
            <v>26.8</v>
          </cell>
        </row>
        <row r="3528">
          <cell r="A3528" t="str">
            <v>600838</v>
          </cell>
          <cell r="B3528" t="str">
            <v>上海九百</v>
          </cell>
          <cell r="C3528">
            <v>10.02</v>
          </cell>
          <cell r="D3528">
            <v>11.09</v>
          </cell>
        </row>
        <row r="3529">
          <cell r="A3529" t="str">
            <v>600839</v>
          </cell>
          <cell r="B3529" t="str">
            <v>四川长虹</v>
          </cell>
          <cell r="C3529">
            <v>1.6</v>
          </cell>
          <cell r="D3529">
            <v>8.8800000000000008</v>
          </cell>
        </row>
        <row r="3530">
          <cell r="A3530" t="str">
            <v>600841</v>
          </cell>
          <cell r="B3530" t="str">
            <v>动力新科</v>
          </cell>
          <cell r="C3530">
            <v>1.92</v>
          </cell>
          <cell r="D3530">
            <v>6.37</v>
          </cell>
        </row>
        <row r="3531">
          <cell r="A3531" t="str">
            <v>600843</v>
          </cell>
          <cell r="B3531" t="str">
            <v>上工申贝</v>
          </cell>
          <cell r="C3531">
            <v>-0.17</v>
          </cell>
          <cell r="D3531">
            <v>11.57</v>
          </cell>
        </row>
        <row r="3532">
          <cell r="A3532" t="str">
            <v>600844</v>
          </cell>
          <cell r="B3532" t="str">
            <v>金煤科技</v>
          </cell>
          <cell r="C3532">
            <v>2.04</v>
          </cell>
          <cell r="D3532">
            <v>3</v>
          </cell>
        </row>
        <row r="3533">
          <cell r="A3533" t="str">
            <v>600845</v>
          </cell>
          <cell r="B3533" t="str">
            <v>宝信软件</v>
          </cell>
          <cell r="C3533">
            <v>0.35</v>
          </cell>
          <cell r="D3533">
            <v>20.16</v>
          </cell>
        </row>
        <row r="3534">
          <cell r="A3534" t="str">
            <v>600846</v>
          </cell>
          <cell r="B3534" t="str">
            <v>同济科技</v>
          </cell>
          <cell r="C3534">
            <v>1.59</v>
          </cell>
          <cell r="D3534">
            <v>14.1</v>
          </cell>
        </row>
        <row r="3535">
          <cell r="A3535" t="str">
            <v>600847</v>
          </cell>
          <cell r="B3535" t="str">
            <v>万里股份</v>
          </cell>
          <cell r="C3535">
            <v>3.37</v>
          </cell>
          <cell r="D3535">
            <v>11.67</v>
          </cell>
        </row>
        <row r="3536">
          <cell r="A3536" t="str">
            <v>600848</v>
          </cell>
          <cell r="B3536" t="str">
            <v>上海临港</v>
          </cell>
          <cell r="C3536">
            <v>0.35</v>
          </cell>
          <cell r="D3536">
            <v>11.33</v>
          </cell>
        </row>
        <row r="3537">
          <cell r="A3537" t="str">
            <v>600850</v>
          </cell>
          <cell r="B3537" t="str">
            <v>电科数字</v>
          </cell>
          <cell r="C3537">
            <v>-1.39</v>
          </cell>
          <cell r="D3537">
            <v>29.05</v>
          </cell>
        </row>
        <row r="3538">
          <cell r="A3538" t="str">
            <v>600851</v>
          </cell>
          <cell r="B3538" t="str">
            <v>海欣股份</v>
          </cell>
          <cell r="C3538">
            <v>2.74</v>
          </cell>
          <cell r="D3538">
            <v>7.13</v>
          </cell>
        </row>
        <row r="3539">
          <cell r="A3539" t="str">
            <v>600853</v>
          </cell>
          <cell r="B3539" t="str">
            <v>龙建股份</v>
          </cell>
          <cell r="C3539">
            <v>1.94</v>
          </cell>
          <cell r="D3539">
            <v>4.21</v>
          </cell>
        </row>
        <row r="3540">
          <cell r="A3540" t="str">
            <v>600854</v>
          </cell>
          <cell r="B3540" t="str">
            <v>春兰股份</v>
          </cell>
          <cell r="C3540">
            <v>2.2200000000000002</v>
          </cell>
          <cell r="D3540">
            <v>5.0599999999999996</v>
          </cell>
        </row>
        <row r="3541">
          <cell r="A3541" t="str">
            <v>600855</v>
          </cell>
          <cell r="B3541" t="str">
            <v>航天长峰</v>
          </cell>
          <cell r="C3541">
            <v>-0.46</v>
          </cell>
          <cell r="D3541">
            <v>19.43</v>
          </cell>
        </row>
        <row r="3542">
          <cell r="A3542" t="str">
            <v>600857</v>
          </cell>
          <cell r="B3542" t="str">
            <v>宁波中百</v>
          </cell>
          <cell r="C3542">
            <v>2.58</v>
          </cell>
          <cell r="D3542">
            <v>14.7</v>
          </cell>
        </row>
        <row r="3543">
          <cell r="A3543" t="str">
            <v>600858</v>
          </cell>
          <cell r="B3543" t="str">
            <v>银座股份</v>
          </cell>
          <cell r="C3543">
            <v>4.8899999999999997</v>
          </cell>
          <cell r="D3543">
            <v>6.86</v>
          </cell>
        </row>
        <row r="3544">
          <cell r="A3544" t="str">
            <v>600859</v>
          </cell>
          <cell r="B3544" t="str">
            <v>王府井</v>
          </cell>
          <cell r="C3544">
            <v>4.16</v>
          </cell>
          <cell r="D3544">
            <v>15.52</v>
          </cell>
        </row>
        <row r="3545">
          <cell r="A3545" t="str">
            <v>600860</v>
          </cell>
          <cell r="B3545" t="str">
            <v>京城股份</v>
          </cell>
          <cell r="C3545">
            <v>4.4400000000000004</v>
          </cell>
          <cell r="D3545">
            <v>12.24</v>
          </cell>
        </row>
        <row r="3546">
          <cell r="A3546" t="str">
            <v>600861</v>
          </cell>
          <cell r="B3546" t="str">
            <v>北京人力</v>
          </cell>
          <cell r="C3546">
            <v>0.88</v>
          </cell>
          <cell r="D3546">
            <v>18.420000000000002</v>
          </cell>
        </row>
        <row r="3547">
          <cell r="A3547" t="str">
            <v>600862</v>
          </cell>
          <cell r="B3547" t="str">
            <v>中航高科</v>
          </cell>
          <cell r="C3547">
            <v>2.66</v>
          </cell>
          <cell r="D3547">
            <v>22.39</v>
          </cell>
        </row>
        <row r="3548">
          <cell r="A3548" t="str">
            <v>600863</v>
          </cell>
          <cell r="B3548" t="str">
            <v>内蒙华电</v>
          </cell>
          <cell r="C3548">
            <v>-1.27</v>
          </cell>
          <cell r="D3548">
            <v>4.67</v>
          </cell>
        </row>
        <row r="3549">
          <cell r="A3549" t="str">
            <v>600864</v>
          </cell>
          <cell r="B3549" t="str">
            <v>哈投股份</v>
          </cell>
          <cell r="C3549">
            <v>0.45</v>
          </cell>
          <cell r="D3549">
            <v>6.76</v>
          </cell>
        </row>
        <row r="3550">
          <cell r="A3550" t="str">
            <v>600865</v>
          </cell>
          <cell r="B3550" t="str">
            <v>百大集团</v>
          </cell>
          <cell r="C3550">
            <v>3.51</v>
          </cell>
          <cell r="D3550">
            <v>18.010000000000002</v>
          </cell>
        </row>
        <row r="3551">
          <cell r="A3551" t="str">
            <v>600866</v>
          </cell>
          <cell r="B3551" t="str">
            <v>星湖科技</v>
          </cell>
          <cell r="C3551">
            <v>0.28999999999999998</v>
          </cell>
          <cell r="D3551">
            <v>6.86</v>
          </cell>
        </row>
        <row r="3552">
          <cell r="A3552" t="str">
            <v>600867</v>
          </cell>
          <cell r="B3552" t="str">
            <v>通化东宝</v>
          </cell>
          <cell r="C3552">
            <v>1.08</v>
          </cell>
          <cell r="D3552">
            <v>8.43</v>
          </cell>
        </row>
        <row r="3553">
          <cell r="A3553" t="str">
            <v>600868</v>
          </cell>
          <cell r="B3553" t="str">
            <v>梅雁吉祥</v>
          </cell>
          <cell r="C3553">
            <v>0</v>
          </cell>
          <cell r="D3553">
            <v>3.62</v>
          </cell>
        </row>
        <row r="3554">
          <cell r="A3554" t="str">
            <v>600869</v>
          </cell>
          <cell r="B3554" t="str">
            <v>远东股份</v>
          </cell>
          <cell r="C3554">
            <v>0</v>
          </cell>
          <cell r="D3554">
            <v>7.61</v>
          </cell>
        </row>
        <row r="3555">
          <cell r="A3555" t="str">
            <v>600871</v>
          </cell>
          <cell r="B3555" t="str">
            <v>石化油服</v>
          </cell>
          <cell r="C3555">
            <v>1.89</v>
          </cell>
          <cell r="D3555">
            <v>2.16</v>
          </cell>
        </row>
        <row r="3556">
          <cell r="A3556" t="str">
            <v>600872</v>
          </cell>
          <cell r="B3556" t="str">
            <v>中炬高新</v>
          </cell>
          <cell r="C3556">
            <v>1.28</v>
          </cell>
          <cell r="D3556">
            <v>17.39</v>
          </cell>
        </row>
        <row r="3557">
          <cell r="A3557" t="str">
            <v>600873</v>
          </cell>
          <cell r="B3557" t="str">
            <v>梅花生物</v>
          </cell>
          <cell r="C3557">
            <v>0.1</v>
          </cell>
          <cell r="D3557">
            <v>10.09</v>
          </cell>
        </row>
        <row r="3558">
          <cell r="A3558" t="str">
            <v>600874</v>
          </cell>
          <cell r="B3558" t="str">
            <v>创业环保</v>
          </cell>
          <cell r="C3558">
            <v>0.33</v>
          </cell>
          <cell r="D3558">
            <v>6.08</v>
          </cell>
        </row>
        <row r="3559">
          <cell r="A3559" t="str">
            <v>600875</v>
          </cell>
          <cell r="B3559" t="str">
            <v>东方电气</v>
          </cell>
          <cell r="C3559">
            <v>1.64</v>
          </cell>
          <cell r="D3559">
            <v>22.9</v>
          </cell>
        </row>
        <row r="3560">
          <cell r="A3560" t="str">
            <v>600876</v>
          </cell>
          <cell r="B3560" t="str">
            <v>凯盛新能</v>
          </cell>
          <cell r="C3560">
            <v>0.62</v>
          </cell>
          <cell r="D3560">
            <v>9.7899999999999991</v>
          </cell>
        </row>
        <row r="3561">
          <cell r="A3561" t="str">
            <v>600877</v>
          </cell>
          <cell r="B3561" t="str">
            <v>电科芯片</v>
          </cell>
          <cell r="C3561">
            <v>0.9</v>
          </cell>
          <cell r="D3561">
            <v>15.68</v>
          </cell>
        </row>
        <row r="3562">
          <cell r="A3562" t="str">
            <v>600879</v>
          </cell>
          <cell r="B3562" t="str">
            <v>航天电子</v>
          </cell>
          <cell r="C3562">
            <v>4.57</v>
          </cell>
          <cell r="D3562">
            <v>18.07</v>
          </cell>
        </row>
        <row r="3563">
          <cell r="A3563" t="str">
            <v>600880</v>
          </cell>
          <cell r="B3563" t="str">
            <v>博瑞传播</v>
          </cell>
          <cell r="C3563">
            <v>2.04</v>
          </cell>
          <cell r="D3563">
            <v>4.99</v>
          </cell>
        </row>
        <row r="3564">
          <cell r="A3564" t="str">
            <v>600881</v>
          </cell>
          <cell r="B3564" t="str">
            <v>亚泰集团</v>
          </cell>
          <cell r="C3564">
            <v>2.69</v>
          </cell>
          <cell r="D3564">
            <v>1.91</v>
          </cell>
        </row>
        <row r="3565">
          <cell r="A3565" t="str">
            <v>600882</v>
          </cell>
          <cell r="B3565" t="str">
            <v>妙可蓝多</v>
          </cell>
          <cell r="C3565">
            <v>3</v>
          </cell>
          <cell r="D3565">
            <v>28.52</v>
          </cell>
        </row>
        <row r="3566">
          <cell r="A3566" t="str">
            <v>600883</v>
          </cell>
          <cell r="B3566" t="str">
            <v>博闻科技</v>
          </cell>
          <cell r="C3566">
            <v>2.65</v>
          </cell>
          <cell r="D3566">
            <v>8.1199999999999992</v>
          </cell>
        </row>
        <row r="3567">
          <cell r="A3567" t="str">
            <v>600884</v>
          </cell>
          <cell r="B3567" t="str">
            <v>杉杉股份</v>
          </cell>
          <cell r="C3567">
            <v>4.3099999999999996</v>
          </cell>
          <cell r="D3567">
            <v>14.05</v>
          </cell>
        </row>
        <row r="3568">
          <cell r="A3568" t="str">
            <v>600885</v>
          </cell>
          <cell r="B3568" t="str">
            <v>宏发股份</v>
          </cell>
          <cell r="C3568">
            <v>0.87</v>
          </cell>
          <cell r="D3568">
            <v>30.12</v>
          </cell>
        </row>
        <row r="3569">
          <cell r="A3569" t="str">
            <v>600886</v>
          </cell>
          <cell r="B3569" t="str">
            <v>国投电力</v>
          </cell>
          <cell r="C3569">
            <v>-0.73</v>
          </cell>
          <cell r="D3569">
            <v>13.51</v>
          </cell>
        </row>
        <row r="3570">
          <cell r="A3570" t="str">
            <v>600887</v>
          </cell>
          <cell r="B3570" t="str">
            <v>伊利股份</v>
          </cell>
          <cell r="C3570">
            <v>0.72</v>
          </cell>
          <cell r="D3570">
            <v>29.18</v>
          </cell>
        </row>
        <row r="3571">
          <cell r="A3571" t="str">
            <v>600888</v>
          </cell>
          <cell r="B3571" t="str">
            <v>新疆众和</v>
          </cell>
          <cell r="C3571">
            <v>1.94</v>
          </cell>
          <cell r="D3571">
            <v>7.88</v>
          </cell>
        </row>
        <row r="3572">
          <cell r="A3572" t="str">
            <v>600889</v>
          </cell>
          <cell r="B3572" t="str">
            <v>南京化纤</v>
          </cell>
          <cell r="C3572">
            <v>0.48</v>
          </cell>
          <cell r="D3572">
            <v>14.8</v>
          </cell>
        </row>
        <row r="3573">
          <cell r="A3573" t="str">
            <v>600892</v>
          </cell>
          <cell r="B3573" t="str">
            <v>*ST大晟</v>
          </cell>
          <cell r="C3573">
            <v>0.9</v>
          </cell>
          <cell r="D3573">
            <v>3.37</v>
          </cell>
        </row>
        <row r="3574">
          <cell r="A3574" t="str">
            <v>600893</v>
          </cell>
          <cell r="B3574" t="str">
            <v>航发动力</v>
          </cell>
          <cell r="C3574">
            <v>3.93</v>
          </cell>
          <cell r="D3574">
            <v>39.18</v>
          </cell>
        </row>
        <row r="3575">
          <cell r="A3575" t="str">
            <v>600894</v>
          </cell>
          <cell r="B3575" t="str">
            <v>广日股份</v>
          </cell>
          <cell r="C3575">
            <v>1.45</v>
          </cell>
          <cell r="D3575">
            <v>9.1199999999999992</v>
          </cell>
        </row>
        <row r="3576">
          <cell r="A3576" t="str">
            <v>600895</v>
          </cell>
          <cell r="B3576" t="str">
            <v>张江高科</v>
          </cell>
          <cell r="C3576">
            <v>-0.18</v>
          </cell>
          <cell r="D3576">
            <v>38.01</v>
          </cell>
        </row>
        <row r="3577">
          <cell r="A3577" t="str">
            <v>600897</v>
          </cell>
          <cell r="B3577" t="str">
            <v>厦门空港</v>
          </cell>
          <cell r="C3577">
            <v>4.45</v>
          </cell>
          <cell r="D3577">
            <v>17.829999999999998</v>
          </cell>
        </row>
        <row r="3578">
          <cell r="A3578" t="str">
            <v>600900</v>
          </cell>
          <cell r="B3578" t="str">
            <v>长江电力</v>
          </cell>
          <cell r="C3578">
            <v>-0.82</v>
          </cell>
          <cell r="D3578">
            <v>27.85</v>
          </cell>
        </row>
        <row r="3579">
          <cell r="A3579" t="str">
            <v>600901</v>
          </cell>
          <cell r="B3579" t="str">
            <v>江苏金租</v>
          </cell>
          <cell r="C3579">
            <v>-0.65</v>
          </cell>
          <cell r="D3579">
            <v>6.14</v>
          </cell>
        </row>
        <row r="3580">
          <cell r="A3580" t="str">
            <v>600903</v>
          </cell>
          <cell r="B3580" t="str">
            <v>贵州燃气</v>
          </cell>
          <cell r="C3580">
            <v>1.05</v>
          </cell>
          <cell r="D3580">
            <v>6.74</v>
          </cell>
        </row>
        <row r="3581">
          <cell r="A3581" t="str">
            <v>600905</v>
          </cell>
          <cell r="B3581" t="str">
            <v>三峡能源</v>
          </cell>
          <cell r="C3581">
            <v>0.24</v>
          </cell>
          <cell r="D3581">
            <v>4.13</v>
          </cell>
        </row>
        <row r="3582">
          <cell r="A3582" t="str">
            <v>600906</v>
          </cell>
          <cell r="B3582" t="str">
            <v>财达证券</v>
          </cell>
          <cell r="C3582">
            <v>0.59</v>
          </cell>
          <cell r="D3582">
            <v>6.85</v>
          </cell>
        </row>
        <row r="3583">
          <cell r="A3583" t="str">
            <v>600908</v>
          </cell>
          <cell r="B3583" t="str">
            <v>无锡银行</v>
          </cell>
          <cell r="C3583">
            <v>1</v>
          </cell>
          <cell r="D3583">
            <v>6.04</v>
          </cell>
        </row>
        <row r="3584">
          <cell r="A3584" t="str">
            <v>600909</v>
          </cell>
          <cell r="B3584" t="str">
            <v>华安证券</v>
          </cell>
          <cell r="C3584">
            <v>0.62</v>
          </cell>
          <cell r="D3584">
            <v>6.52</v>
          </cell>
        </row>
        <row r="3585">
          <cell r="A3585" t="str">
            <v>600916</v>
          </cell>
          <cell r="B3585" t="str">
            <v>中国黄金</v>
          </cell>
          <cell r="C3585">
            <v>0.37</v>
          </cell>
          <cell r="D3585">
            <v>8.08</v>
          </cell>
        </row>
        <row r="3586">
          <cell r="A3586" t="str">
            <v>600917</v>
          </cell>
          <cell r="B3586" t="str">
            <v>重庆燃气</v>
          </cell>
          <cell r="C3586">
            <v>0.55000000000000004</v>
          </cell>
          <cell r="D3586">
            <v>5.53</v>
          </cell>
        </row>
        <row r="3587">
          <cell r="A3587" t="str">
            <v>600918</v>
          </cell>
          <cell r="B3587" t="str">
            <v>中泰证券</v>
          </cell>
          <cell r="C3587">
            <v>-0.15</v>
          </cell>
          <cell r="D3587">
            <v>6.66</v>
          </cell>
        </row>
        <row r="3588">
          <cell r="A3588" t="str">
            <v>600919</v>
          </cell>
          <cell r="B3588" t="str">
            <v>江苏银行</v>
          </cell>
          <cell r="C3588">
            <v>-0.94</v>
          </cell>
          <cell r="D3588">
            <v>10.5</v>
          </cell>
        </row>
        <row r="3589">
          <cell r="A3589" t="str">
            <v>600925</v>
          </cell>
          <cell r="B3589" t="str">
            <v>苏能股份</v>
          </cell>
          <cell r="C3589">
            <v>0</v>
          </cell>
          <cell r="D3589">
            <v>4.59</v>
          </cell>
        </row>
        <row r="3590">
          <cell r="A3590" t="str">
            <v>600926</v>
          </cell>
          <cell r="B3590" t="str">
            <v>杭州银行</v>
          </cell>
          <cell r="C3590">
            <v>0.38</v>
          </cell>
          <cell r="D3590">
            <v>15.66</v>
          </cell>
        </row>
        <row r="3591">
          <cell r="A3591" t="str">
            <v>600927</v>
          </cell>
          <cell r="B3591" t="str">
            <v>永安期货</v>
          </cell>
          <cell r="C3591">
            <v>-0.27</v>
          </cell>
          <cell r="D3591">
            <v>15</v>
          </cell>
        </row>
        <row r="3592">
          <cell r="A3592" t="str">
            <v>600928</v>
          </cell>
          <cell r="B3592" t="str">
            <v>西安银行</v>
          </cell>
          <cell r="C3592">
            <v>0.79</v>
          </cell>
          <cell r="D3592">
            <v>3.81</v>
          </cell>
        </row>
        <row r="3593">
          <cell r="A3593" t="str">
            <v>600929</v>
          </cell>
          <cell r="B3593" t="str">
            <v>雪天盐业</v>
          </cell>
          <cell r="C3593">
            <v>0.17</v>
          </cell>
          <cell r="D3593">
            <v>5.88</v>
          </cell>
        </row>
        <row r="3594">
          <cell r="A3594" t="str">
            <v>600930</v>
          </cell>
          <cell r="B3594" t="str">
            <v>华电新能</v>
          </cell>
          <cell r="C3594">
            <v>0.63</v>
          </cell>
          <cell r="D3594">
            <v>6.43</v>
          </cell>
        </row>
        <row r="3595">
          <cell r="A3595" t="str">
            <v>600933</v>
          </cell>
          <cell r="B3595" t="str">
            <v>爱柯迪</v>
          </cell>
          <cell r="C3595">
            <v>1.29</v>
          </cell>
          <cell r="D3595">
            <v>18.89</v>
          </cell>
        </row>
        <row r="3596">
          <cell r="A3596" t="str">
            <v>600935</v>
          </cell>
          <cell r="B3596" t="str">
            <v>华塑股份</v>
          </cell>
          <cell r="C3596">
            <v>2.4700000000000002</v>
          </cell>
          <cell r="D3596">
            <v>2.4900000000000002</v>
          </cell>
        </row>
        <row r="3597">
          <cell r="A3597" t="str">
            <v>600936</v>
          </cell>
          <cell r="B3597" t="str">
            <v>广西广电</v>
          </cell>
          <cell r="C3597">
            <v>9.9700000000000006</v>
          </cell>
          <cell r="D3597">
            <v>4.3</v>
          </cell>
        </row>
        <row r="3598">
          <cell r="A3598" t="str">
            <v>600938</v>
          </cell>
          <cell r="B3598" t="str">
            <v>中国海油</v>
          </cell>
          <cell r="C3598">
            <v>-2.73</v>
          </cell>
          <cell r="D3598">
            <v>27.79</v>
          </cell>
        </row>
        <row r="3599">
          <cell r="A3599" t="str">
            <v>600939</v>
          </cell>
          <cell r="B3599" t="str">
            <v>重庆建工</v>
          </cell>
          <cell r="C3599">
            <v>0.57999999999999996</v>
          </cell>
          <cell r="D3599">
            <v>3.48</v>
          </cell>
        </row>
        <row r="3600">
          <cell r="A3600" t="str">
            <v>600941</v>
          </cell>
          <cell r="B3600" t="str">
            <v>中国移动</v>
          </cell>
          <cell r="C3600">
            <v>0.26</v>
          </cell>
          <cell r="D3600">
            <v>102.16</v>
          </cell>
        </row>
        <row r="3601">
          <cell r="A3601" t="str">
            <v>600955</v>
          </cell>
          <cell r="B3601" t="str">
            <v>维远股份</v>
          </cell>
          <cell r="C3601">
            <v>0.68</v>
          </cell>
          <cell r="D3601">
            <v>14.89</v>
          </cell>
        </row>
        <row r="3602">
          <cell r="A3602" t="str">
            <v>600956</v>
          </cell>
          <cell r="B3602" t="str">
            <v>新天绿能</v>
          </cell>
          <cell r="C3602">
            <v>0.68</v>
          </cell>
          <cell r="D3602">
            <v>7.39</v>
          </cell>
        </row>
        <row r="3603">
          <cell r="A3603" t="str">
            <v>600958</v>
          </cell>
          <cell r="B3603" t="str">
            <v>东方证券</v>
          </cell>
          <cell r="C3603">
            <v>-0.09</v>
          </cell>
          <cell r="D3603">
            <v>10.79</v>
          </cell>
        </row>
        <row r="3604">
          <cell r="A3604" t="str">
            <v>600959</v>
          </cell>
          <cell r="B3604" t="str">
            <v>江苏有线</v>
          </cell>
          <cell r="C3604">
            <v>1.48</v>
          </cell>
          <cell r="D3604">
            <v>3.42</v>
          </cell>
        </row>
        <row r="3605">
          <cell r="A3605" t="str">
            <v>600960</v>
          </cell>
          <cell r="B3605" t="str">
            <v>渤海汽车</v>
          </cell>
          <cell r="C3605">
            <v>3.66</v>
          </cell>
          <cell r="D3605">
            <v>5.38</v>
          </cell>
        </row>
        <row r="3606">
          <cell r="A3606" t="str">
            <v>600961</v>
          </cell>
          <cell r="B3606" t="str">
            <v>株冶集团</v>
          </cell>
          <cell r="C3606">
            <v>0.69</v>
          </cell>
          <cell r="D3606">
            <v>16.100000000000001</v>
          </cell>
        </row>
        <row r="3607">
          <cell r="A3607" t="str">
            <v>600962</v>
          </cell>
          <cell r="B3607" t="str">
            <v>国投中鲁</v>
          </cell>
          <cell r="C3607">
            <v>1.4</v>
          </cell>
          <cell r="D3607">
            <v>20.350000000000001</v>
          </cell>
        </row>
        <row r="3608">
          <cell r="A3608" t="str">
            <v>600963</v>
          </cell>
          <cell r="B3608" t="str">
            <v>岳阳林纸</v>
          </cell>
          <cell r="C3608">
            <v>1.67</v>
          </cell>
          <cell r="D3608">
            <v>4.25</v>
          </cell>
        </row>
        <row r="3609">
          <cell r="A3609" t="str">
            <v>600965</v>
          </cell>
          <cell r="B3609" t="str">
            <v>福成股份</v>
          </cell>
          <cell r="C3609">
            <v>3.07</v>
          </cell>
          <cell r="D3609">
            <v>5.7</v>
          </cell>
        </row>
        <row r="3610">
          <cell r="A3610" t="str">
            <v>600966</v>
          </cell>
          <cell r="B3610" t="str">
            <v>博汇纸业</v>
          </cell>
          <cell r="C3610">
            <v>1.49</v>
          </cell>
          <cell r="D3610">
            <v>6.14</v>
          </cell>
        </row>
        <row r="3611">
          <cell r="A3611" t="str">
            <v>600967</v>
          </cell>
          <cell r="B3611" t="str">
            <v>内蒙一机</v>
          </cell>
          <cell r="C3611">
            <v>1.26</v>
          </cell>
          <cell r="D3611">
            <v>16.05</v>
          </cell>
        </row>
        <row r="3612">
          <cell r="A3612" t="str">
            <v>600968</v>
          </cell>
          <cell r="B3612" t="str">
            <v>海油发展</v>
          </cell>
          <cell r="C3612">
            <v>0.26</v>
          </cell>
          <cell r="D3612">
            <v>3.83</v>
          </cell>
        </row>
        <row r="3613">
          <cell r="A3613" t="str">
            <v>600969</v>
          </cell>
          <cell r="B3613" t="str">
            <v>郴电国际</v>
          </cell>
          <cell r="C3613">
            <v>0.1</v>
          </cell>
          <cell r="D3613">
            <v>9.7899999999999991</v>
          </cell>
        </row>
        <row r="3614">
          <cell r="A3614" t="str">
            <v>600970</v>
          </cell>
          <cell r="B3614" t="str">
            <v>中材国际</v>
          </cell>
          <cell r="C3614">
            <v>0.88</v>
          </cell>
          <cell r="D3614">
            <v>10.28</v>
          </cell>
        </row>
        <row r="3615">
          <cell r="A3615" t="str">
            <v>600971</v>
          </cell>
          <cell r="B3615" t="str">
            <v>恒源煤电</v>
          </cell>
          <cell r="C3615">
            <v>0.16</v>
          </cell>
          <cell r="D3615">
            <v>6.32</v>
          </cell>
        </row>
        <row r="3616">
          <cell r="A3616" t="str">
            <v>600973</v>
          </cell>
          <cell r="B3616" t="str">
            <v>宝胜股份</v>
          </cell>
          <cell r="C3616">
            <v>6.42</v>
          </cell>
          <cell r="D3616">
            <v>6.8</v>
          </cell>
        </row>
        <row r="3617">
          <cell r="A3617" t="str">
            <v>600975</v>
          </cell>
          <cell r="B3617" t="str">
            <v>新五丰</v>
          </cell>
          <cell r="C3617">
            <v>1.37</v>
          </cell>
          <cell r="D3617">
            <v>5.9</v>
          </cell>
        </row>
        <row r="3618">
          <cell r="A3618" t="str">
            <v>600976</v>
          </cell>
          <cell r="B3618" t="str">
            <v>健民集团</v>
          </cell>
          <cell r="C3618">
            <v>0.11</v>
          </cell>
          <cell r="D3618">
            <v>35.450000000000003</v>
          </cell>
        </row>
        <row r="3619">
          <cell r="A3619" t="str">
            <v>600977</v>
          </cell>
          <cell r="B3619" t="str">
            <v>中国电影</v>
          </cell>
          <cell r="C3619">
            <v>-2.39</v>
          </cell>
          <cell r="D3619">
            <v>16.329999999999998</v>
          </cell>
        </row>
        <row r="3620">
          <cell r="A3620" t="str">
            <v>600979</v>
          </cell>
          <cell r="B3620" t="str">
            <v>广安爱众</v>
          </cell>
          <cell r="C3620">
            <v>1.1299999999999999</v>
          </cell>
          <cell r="D3620">
            <v>4.4800000000000004</v>
          </cell>
        </row>
        <row r="3621">
          <cell r="A3621" t="str">
            <v>600980</v>
          </cell>
          <cell r="B3621" t="str">
            <v>北矿科技</v>
          </cell>
          <cell r="C3621">
            <v>2.35</v>
          </cell>
          <cell r="D3621">
            <v>22.68</v>
          </cell>
        </row>
        <row r="3622">
          <cell r="A3622" t="str">
            <v>600981</v>
          </cell>
          <cell r="B3622" t="str">
            <v>苏豪汇鸿</v>
          </cell>
          <cell r="C3622">
            <v>3.72</v>
          </cell>
          <cell r="D3622">
            <v>3.35</v>
          </cell>
        </row>
        <row r="3623">
          <cell r="A3623" t="str">
            <v>600982</v>
          </cell>
          <cell r="B3623" t="str">
            <v>宁波能源</v>
          </cell>
          <cell r="C3623">
            <v>1.6</v>
          </cell>
          <cell r="D3623">
            <v>4.4400000000000004</v>
          </cell>
        </row>
        <row r="3624">
          <cell r="A3624" t="str">
            <v>600983</v>
          </cell>
          <cell r="B3624" t="str">
            <v>惠而浦</v>
          </cell>
          <cell r="C3624">
            <v>0.42</v>
          </cell>
          <cell r="D3624">
            <v>9.66</v>
          </cell>
        </row>
        <row r="3625">
          <cell r="A3625" t="str">
            <v>600984</v>
          </cell>
          <cell r="B3625" t="str">
            <v>建设机械</v>
          </cell>
          <cell r="C3625">
            <v>-1.61</v>
          </cell>
          <cell r="D3625">
            <v>4.29</v>
          </cell>
        </row>
        <row r="3626">
          <cell r="A3626" t="str">
            <v>600985</v>
          </cell>
          <cell r="B3626" t="str">
            <v>淮北矿业</v>
          </cell>
          <cell r="C3626">
            <v>0.35</v>
          </cell>
          <cell r="D3626">
            <v>11.62</v>
          </cell>
        </row>
        <row r="3627">
          <cell r="A3627" t="str">
            <v>600986</v>
          </cell>
          <cell r="B3627" t="str">
            <v>浙文互联</v>
          </cell>
          <cell r="C3627">
            <v>2.08</v>
          </cell>
          <cell r="D3627">
            <v>7.36</v>
          </cell>
        </row>
        <row r="3628">
          <cell r="A3628" t="str">
            <v>600987</v>
          </cell>
          <cell r="B3628" t="str">
            <v>航民股份</v>
          </cell>
          <cell r="C3628">
            <v>0.28000000000000003</v>
          </cell>
          <cell r="D3628">
            <v>7.07</v>
          </cell>
        </row>
        <row r="3629">
          <cell r="A3629" t="str">
            <v>600988</v>
          </cell>
          <cell r="B3629" t="str">
            <v>赤峰黄金</v>
          </cell>
          <cell r="C3629">
            <v>-0.96</v>
          </cell>
          <cell r="D3629">
            <v>31.95</v>
          </cell>
        </row>
        <row r="3630">
          <cell r="A3630" t="str">
            <v>600989</v>
          </cell>
          <cell r="B3630" t="str">
            <v>宝丰能源</v>
          </cell>
          <cell r="C3630">
            <v>1.44</v>
          </cell>
          <cell r="D3630">
            <v>18.309999999999999</v>
          </cell>
        </row>
        <row r="3631">
          <cell r="A3631" t="str">
            <v>600990</v>
          </cell>
          <cell r="B3631" t="str">
            <v>四创电子</v>
          </cell>
          <cell r="C3631">
            <v>10.02</v>
          </cell>
          <cell r="D3631">
            <v>31.19</v>
          </cell>
        </row>
        <row r="3632">
          <cell r="A3632" t="str">
            <v>600992</v>
          </cell>
          <cell r="B3632" t="str">
            <v>贵绳股份</v>
          </cell>
          <cell r="C3632">
            <v>1.25</v>
          </cell>
          <cell r="D3632">
            <v>12.97</v>
          </cell>
        </row>
        <row r="3633">
          <cell r="A3633" t="str">
            <v>600993</v>
          </cell>
          <cell r="B3633" t="str">
            <v>马应龙</v>
          </cell>
          <cell r="C3633">
            <v>1.28</v>
          </cell>
          <cell r="D3633">
            <v>30.12</v>
          </cell>
        </row>
        <row r="3634">
          <cell r="A3634" t="str">
            <v>600995</v>
          </cell>
          <cell r="B3634" t="str">
            <v>南网储能</v>
          </cell>
          <cell r="C3634">
            <v>2.34</v>
          </cell>
          <cell r="D3634">
            <v>12.68</v>
          </cell>
        </row>
        <row r="3635">
          <cell r="A3635" t="str">
            <v>600996</v>
          </cell>
          <cell r="B3635" t="str">
            <v>贵广网络</v>
          </cell>
          <cell r="C3635">
            <v>2.66</v>
          </cell>
          <cell r="D3635">
            <v>10.42</v>
          </cell>
        </row>
        <row r="3636">
          <cell r="A3636" t="str">
            <v>600997</v>
          </cell>
          <cell r="B3636" t="str">
            <v>开滦股份</v>
          </cell>
          <cell r="C3636">
            <v>0.35</v>
          </cell>
          <cell r="D3636">
            <v>5.78</v>
          </cell>
        </row>
        <row r="3637">
          <cell r="A3637" t="str">
            <v>600998</v>
          </cell>
          <cell r="B3637" t="str">
            <v>九州通</v>
          </cell>
          <cell r="C3637">
            <v>-0.38</v>
          </cell>
          <cell r="D3637">
            <v>5.18</v>
          </cell>
        </row>
        <row r="3638">
          <cell r="A3638" t="str">
            <v>600999</v>
          </cell>
          <cell r="B3638" t="str">
            <v>招商证券</v>
          </cell>
          <cell r="C3638">
            <v>0.12</v>
          </cell>
          <cell r="D3638">
            <v>16.82</v>
          </cell>
        </row>
        <row r="3639">
          <cell r="A3639" t="str">
            <v>601000</v>
          </cell>
          <cell r="B3639" t="str">
            <v>唐山港</v>
          </cell>
          <cell r="C3639">
            <v>-0.51</v>
          </cell>
          <cell r="D3639">
            <v>3.87</v>
          </cell>
        </row>
        <row r="3640">
          <cell r="A3640" t="str">
            <v>601001</v>
          </cell>
          <cell r="B3640" t="str">
            <v>晋控煤业</v>
          </cell>
          <cell r="C3640">
            <v>-0.92</v>
          </cell>
          <cell r="D3640">
            <v>13.96</v>
          </cell>
        </row>
        <row r="3641">
          <cell r="A3641" t="str">
            <v>601002</v>
          </cell>
          <cell r="B3641" t="str">
            <v>晋亿实业</v>
          </cell>
          <cell r="C3641">
            <v>3.01</v>
          </cell>
          <cell r="D3641">
            <v>5.14</v>
          </cell>
        </row>
        <row r="3642">
          <cell r="A3642" t="str">
            <v>601003</v>
          </cell>
          <cell r="B3642" t="str">
            <v>柳钢股份</v>
          </cell>
          <cell r="C3642">
            <v>1.83</v>
          </cell>
          <cell r="D3642">
            <v>5.0199999999999996</v>
          </cell>
        </row>
        <row r="3643">
          <cell r="A3643" t="str">
            <v>601005</v>
          </cell>
          <cell r="B3643" t="str">
            <v>重庆钢铁</v>
          </cell>
          <cell r="C3643">
            <v>2.0699999999999998</v>
          </cell>
          <cell r="D3643">
            <v>1.48</v>
          </cell>
        </row>
        <row r="3644">
          <cell r="A3644" t="str">
            <v>601006</v>
          </cell>
          <cell r="B3644" t="str">
            <v>大秦铁路</v>
          </cell>
          <cell r="C3644">
            <v>-0.37</v>
          </cell>
          <cell r="D3644">
            <v>5.39</v>
          </cell>
        </row>
        <row r="3645">
          <cell r="A3645" t="str">
            <v>601007</v>
          </cell>
          <cell r="B3645" t="str">
            <v>金陵饭店</v>
          </cell>
          <cell r="C3645">
            <v>2.57</v>
          </cell>
          <cell r="D3645">
            <v>8.3800000000000008</v>
          </cell>
        </row>
        <row r="3646">
          <cell r="A3646" t="str">
            <v>601008</v>
          </cell>
          <cell r="B3646" t="str">
            <v>连云港</v>
          </cell>
          <cell r="C3646">
            <v>1.57</v>
          </cell>
          <cell r="D3646">
            <v>5.16</v>
          </cell>
        </row>
        <row r="3647">
          <cell r="A3647" t="str">
            <v>601009</v>
          </cell>
          <cell r="B3647" t="str">
            <v>南京银行</v>
          </cell>
          <cell r="C3647">
            <v>-1.47</v>
          </cell>
          <cell r="D3647">
            <v>11.41</v>
          </cell>
        </row>
        <row r="3648">
          <cell r="A3648" t="str">
            <v>601010</v>
          </cell>
          <cell r="B3648" t="str">
            <v>文峰股份</v>
          </cell>
          <cell r="C3648">
            <v>1.97</v>
          </cell>
          <cell r="D3648">
            <v>3.1</v>
          </cell>
        </row>
        <row r="3649">
          <cell r="A3649" t="str">
            <v>601011</v>
          </cell>
          <cell r="B3649" t="str">
            <v>宝泰隆</v>
          </cell>
          <cell r="C3649">
            <v>0.57999999999999996</v>
          </cell>
          <cell r="D3649">
            <v>3.44</v>
          </cell>
        </row>
        <row r="3650">
          <cell r="A3650" t="str">
            <v>601012</v>
          </cell>
          <cell r="B3650" t="str">
            <v>隆基绿能</v>
          </cell>
          <cell r="C3650">
            <v>2.15</v>
          </cell>
          <cell r="D3650">
            <v>18.079999999999998</v>
          </cell>
        </row>
        <row r="3651">
          <cell r="A3651" t="str">
            <v>601015</v>
          </cell>
          <cell r="B3651" t="str">
            <v>陕西黑猫</v>
          </cell>
          <cell r="C3651">
            <v>0.82</v>
          </cell>
          <cell r="D3651">
            <v>3.7</v>
          </cell>
        </row>
        <row r="3652">
          <cell r="A3652" t="str">
            <v>601016</v>
          </cell>
          <cell r="B3652" t="str">
            <v>节能风电</v>
          </cell>
          <cell r="C3652">
            <v>0.67</v>
          </cell>
          <cell r="D3652">
            <v>3</v>
          </cell>
        </row>
        <row r="3653">
          <cell r="A3653" t="str">
            <v>601018</v>
          </cell>
          <cell r="B3653" t="str">
            <v>宁波港</v>
          </cell>
          <cell r="C3653">
            <v>-0.54</v>
          </cell>
          <cell r="D3653">
            <v>3.71</v>
          </cell>
        </row>
        <row r="3654">
          <cell r="A3654" t="str">
            <v>601019</v>
          </cell>
          <cell r="B3654" t="str">
            <v>山东出版</v>
          </cell>
          <cell r="C3654">
            <v>-1.1299999999999999</v>
          </cell>
          <cell r="D3654">
            <v>8.77</v>
          </cell>
        </row>
        <row r="3655">
          <cell r="A3655" t="str">
            <v>601020</v>
          </cell>
          <cell r="B3655" t="str">
            <v>华钰矿业</v>
          </cell>
          <cell r="C3655">
            <v>0.82</v>
          </cell>
          <cell r="D3655">
            <v>26.99</v>
          </cell>
        </row>
        <row r="3656">
          <cell r="A3656" t="str">
            <v>601021</v>
          </cell>
          <cell r="B3656" t="str">
            <v>春秋航空</v>
          </cell>
          <cell r="C3656">
            <v>0.61</v>
          </cell>
          <cell r="D3656">
            <v>55.79</v>
          </cell>
        </row>
        <row r="3657">
          <cell r="A3657" t="str">
            <v>601022</v>
          </cell>
          <cell r="B3657" t="str">
            <v>宁波远洋</v>
          </cell>
          <cell r="C3657">
            <v>1.43</v>
          </cell>
          <cell r="D3657">
            <v>9.24</v>
          </cell>
        </row>
        <row r="3658">
          <cell r="A3658" t="str">
            <v>601026</v>
          </cell>
          <cell r="B3658" t="str">
            <v>道生天合</v>
          </cell>
          <cell r="C3658">
            <v>0.99</v>
          </cell>
          <cell r="D3658">
            <v>19.420000000000002</v>
          </cell>
        </row>
        <row r="3659">
          <cell r="A3659" t="str">
            <v>601033</v>
          </cell>
          <cell r="B3659" t="str">
            <v>永兴股份</v>
          </cell>
          <cell r="C3659">
            <v>0.13</v>
          </cell>
          <cell r="D3659">
            <v>15.1</v>
          </cell>
        </row>
        <row r="3660">
          <cell r="A3660" t="str">
            <v>601038</v>
          </cell>
          <cell r="B3660" t="str">
            <v>一拖股份</v>
          </cell>
          <cell r="C3660">
            <v>1.59</v>
          </cell>
          <cell r="D3660">
            <v>14.06</v>
          </cell>
        </row>
        <row r="3661">
          <cell r="A3661" t="str">
            <v>601058</v>
          </cell>
          <cell r="B3661" t="str">
            <v>赛轮轮胎</v>
          </cell>
          <cell r="C3661">
            <v>-1.96</v>
          </cell>
          <cell r="D3661">
            <v>16.989999999999998</v>
          </cell>
        </row>
        <row r="3662">
          <cell r="A3662" t="str">
            <v>601059</v>
          </cell>
          <cell r="B3662" t="str">
            <v>信达证券</v>
          </cell>
          <cell r="C3662">
            <v>-1.26</v>
          </cell>
          <cell r="D3662">
            <v>18</v>
          </cell>
        </row>
        <row r="3663">
          <cell r="A3663" t="str">
            <v>601061</v>
          </cell>
          <cell r="B3663" t="str">
            <v>中信金属</v>
          </cell>
          <cell r="C3663">
            <v>2.57</v>
          </cell>
          <cell r="D3663">
            <v>13.96</v>
          </cell>
        </row>
        <row r="3664">
          <cell r="A3664" t="str">
            <v>601065</v>
          </cell>
          <cell r="B3664" t="str">
            <v>江盐集团</v>
          </cell>
          <cell r="C3664">
            <v>0.97</v>
          </cell>
          <cell r="D3664">
            <v>8.36</v>
          </cell>
        </row>
        <row r="3665">
          <cell r="A3665" t="str">
            <v>601066</v>
          </cell>
          <cell r="B3665" t="str">
            <v>中信建投</v>
          </cell>
          <cell r="C3665">
            <v>1.76</v>
          </cell>
          <cell r="D3665">
            <v>27.14</v>
          </cell>
        </row>
        <row r="3666">
          <cell r="A3666" t="str">
            <v>601068</v>
          </cell>
          <cell r="B3666" t="str">
            <v>中铝国际</v>
          </cell>
          <cell r="C3666">
            <v>1.41</v>
          </cell>
          <cell r="D3666">
            <v>5.03</v>
          </cell>
        </row>
        <row r="3667">
          <cell r="A3667" t="str">
            <v>601069</v>
          </cell>
          <cell r="B3667" t="str">
            <v>西部黄金</v>
          </cell>
          <cell r="C3667">
            <v>-1.19</v>
          </cell>
          <cell r="D3667">
            <v>26.47</v>
          </cell>
        </row>
        <row r="3668">
          <cell r="A3668" t="str">
            <v>601077</v>
          </cell>
          <cell r="B3668" t="str">
            <v>渝农商行</v>
          </cell>
          <cell r="C3668">
            <v>0.78</v>
          </cell>
          <cell r="D3668">
            <v>6.5</v>
          </cell>
        </row>
        <row r="3669">
          <cell r="A3669" t="str">
            <v>601083</v>
          </cell>
          <cell r="B3669" t="str">
            <v>锦江航运</v>
          </cell>
          <cell r="C3669">
            <v>2.2999999999999998</v>
          </cell>
          <cell r="D3669">
            <v>11.58</v>
          </cell>
        </row>
        <row r="3670">
          <cell r="A3670" t="str">
            <v>601086</v>
          </cell>
          <cell r="B3670" t="str">
            <v>国芳集团</v>
          </cell>
          <cell r="C3670">
            <v>3.06</v>
          </cell>
          <cell r="D3670">
            <v>10.79</v>
          </cell>
        </row>
        <row r="3671">
          <cell r="A3671" t="str">
            <v>601088</v>
          </cell>
          <cell r="B3671" t="str">
            <v>中国神华</v>
          </cell>
          <cell r="C3671">
            <v>-0.59</v>
          </cell>
          <cell r="D3671">
            <v>40.590000000000003</v>
          </cell>
        </row>
        <row r="3672">
          <cell r="A3672" t="str">
            <v>601089</v>
          </cell>
          <cell r="B3672" t="str">
            <v>福元医药</v>
          </cell>
          <cell r="C3672">
            <v>5.17</v>
          </cell>
          <cell r="D3672">
            <v>24.22</v>
          </cell>
        </row>
        <row r="3673">
          <cell r="A3673" t="str">
            <v>601096</v>
          </cell>
          <cell r="B3673" t="str">
            <v>宏盛华源</v>
          </cell>
          <cell r="C3673">
            <v>1.2</v>
          </cell>
          <cell r="D3673">
            <v>4.22</v>
          </cell>
        </row>
        <row r="3674">
          <cell r="A3674" t="str">
            <v>601098</v>
          </cell>
          <cell r="B3674" t="str">
            <v>中南传媒</v>
          </cell>
          <cell r="C3674">
            <v>-0.09</v>
          </cell>
          <cell r="D3674">
            <v>11.05</v>
          </cell>
        </row>
        <row r="3675">
          <cell r="A3675" t="str">
            <v>601099</v>
          </cell>
          <cell r="B3675" t="str">
            <v>太平洋</v>
          </cell>
          <cell r="C3675">
            <v>0.98</v>
          </cell>
          <cell r="D3675">
            <v>4.1399999999999997</v>
          </cell>
        </row>
        <row r="3676">
          <cell r="A3676" t="str">
            <v>601100</v>
          </cell>
          <cell r="B3676" t="str">
            <v>恒立液压</v>
          </cell>
          <cell r="C3676">
            <v>0.32</v>
          </cell>
          <cell r="D3676">
            <v>105.34</v>
          </cell>
        </row>
        <row r="3677">
          <cell r="A3677" t="str">
            <v>601101</v>
          </cell>
          <cell r="B3677" t="str">
            <v>昊华能源</v>
          </cell>
          <cell r="C3677">
            <v>0</v>
          </cell>
          <cell r="D3677">
            <v>7.37</v>
          </cell>
        </row>
        <row r="3678">
          <cell r="A3678" t="str">
            <v>601106</v>
          </cell>
          <cell r="B3678" t="str">
            <v>中国一重</v>
          </cell>
          <cell r="C3678">
            <v>10.06</v>
          </cell>
          <cell r="D3678">
            <v>3.83</v>
          </cell>
        </row>
        <row r="3679">
          <cell r="A3679" t="str">
            <v>601107</v>
          </cell>
          <cell r="B3679" t="str">
            <v>四川成渝</v>
          </cell>
          <cell r="C3679">
            <v>0.81</v>
          </cell>
          <cell r="D3679">
            <v>6.21</v>
          </cell>
        </row>
        <row r="3680">
          <cell r="A3680" t="str">
            <v>601108</v>
          </cell>
          <cell r="B3680" t="str">
            <v>财通证券</v>
          </cell>
          <cell r="C3680">
            <v>0</v>
          </cell>
          <cell r="D3680">
            <v>8.51</v>
          </cell>
        </row>
        <row r="3681">
          <cell r="A3681" t="str">
            <v>601111</v>
          </cell>
          <cell r="B3681" t="str">
            <v>中国国航</v>
          </cell>
          <cell r="C3681">
            <v>0.34</v>
          </cell>
          <cell r="D3681">
            <v>8.9700000000000006</v>
          </cell>
        </row>
        <row r="3682">
          <cell r="A3682" t="str">
            <v>601113</v>
          </cell>
          <cell r="B3682" t="str">
            <v>华鼎股份</v>
          </cell>
          <cell r="C3682">
            <v>0.45</v>
          </cell>
          <cell r="D3682">
            <v>4.49</v>
          </cell>
        </row>
        <row r="3683">
          <cell r="A3683" t="str">
            <v>601116</v>
          </cell>
          <cell r="B3683" t="str">
            <v>三江购物</v>
          </cell>
          <cell r="C3683">
            <v>5.22</v>
          </cell>
          <cell r="D3683">
            <v>15.33</v>
          </cell>
        </row>
        <row r="3684">
          <cell r="A3684" t="str">
            <v>601117</v>
          </cell>
          <cell r="B3684" t="str">
            <v>中国化学</v>
          </cell>
          <cell r="C3684">
            <v>0.65</v>
          </cell>
          <cell r="D3684">
            <v>7.7</v>
          </cell>
        </row>
        <row r="3685">
          <cell r="A3685" t="str">
            <v>601118</v>
          </cell>
          <cell r="B3685" t="str">
            <v>海南橡胶</v>
          </cell>
          <cell r="C3685">
            <v>4.34</v>
          </cell>
          <cell r="D3685">
            <v>5.53</v>
          </cell>
        </row>
        <row r="3686">
          <cell r="A3686" t="str">
            <v>601121</v>
          </cell>
          <cell r="B3686" t="str">
            <v>宝地矿业</v>
          </cell>
          <cell r="C3686">
            <v>1.85</v>
          </cell>
          <cell r="D3686">
            <v>7.16</v>
          </cell>
        </row>
        <row r="3687">
          <cell r="A3687" t="str">
            <v>601126</v>
          </cell>
          <cell r="B3687" t="str">
            <v>四方股份</v>
          </cell>
          <cell r="C3687">
            <v>1.17</v>
          </cell>
          <cell r="D3687">
            <v>29.45</v>
          </cell>
        </row>
        <row r="3688">
          <cell r="A3688" t="str">
            <v>601127</v>
          </cell>
          <cell r="B3688" t="str">
            <v>赛力斯</v>
          </cell>
          <cell r="C3688">
            <v>0.92</v>
          </cell>
          <cell r="D3688">
            <v>120.6</v>
          </cell>
        </row>
        <row r="3689">
          <cell r="A3689" t="str">
            <v>601128</v>
          </cell>
          <cell r="B3689" t="str">
            <v>常熟银行</v>
          </cell>
          <cell r="C3689">
            <v>0.14000000000000001</v>
          </cell>
          <cell r="D3689">
            <v>7.24</v>
          </cell>
        </row>
        <row r="3690">
          <cell r="A3690" t="str">
            <v>601133</v>
          </cell>
          <cell r="B3690" t="str">
            <v>柏诚股份</v>
          </cell>
          <cell r="C3690">
            <v>-0.57999999999999996</v>
          </cell>
          <cell r="D3690">
            <v>15.31</v>
          </cell>
        </row>
        <row r="3691">
          <cell r="A3691" t="str">
            <v>601136</v>
          </cell>
          <cell r="B3691" t="str">
            <v>XD首创证</v>
          </cell>
          <cell r="C3691">
            <v>-0.69</v>
          </cell>
          <cell r="D3691">
            <v>18.79</v>
          </cell>
        </row>
        <row r="3692">
          <cell r="A3692" t="str">
            <v>601137</v>
          </cell>
          <cell r="B3692" t="str">
            <v>博威合金</v>
          </cell>
          <cell r="C3692">
            <v>0.75</v>
          </cell>
          <cell r="D3692">
            <v>20.11</v>
          </cell>
        </row>
        <row r="3693">
          <cell r="A3693" t="str">
            <v>601138</v>
          </cell>
          <cell r="B3693" t="str">
            <v>工业富联</v>
          </cell>
          <cell r="C3693">
            <v>0.03</v>
          </cell>
          <cell r="D3693">
            <v>58.3</v>
          </cell>
        </row>
        <row r="3694">
          <cell r="A3694" t="str">
            <v>601139</v>
          </cell>
          <cell r="B3694" t="str">
            <v>深圳燃气</v>
          </cell>
          <cell r="C3694">
            <v>0.31</v>
          </cell>
          <cell r="D3694">
            <v>6.56</v>
          </cell>
        </row>
        <row r="3695">
          <cell r="A3695" t="str">
            <v>601155</v>
          </cell>
          <cell r="B3695" t="str">
            <v>新城控股</v>
          </cell>
          <cell r="C3695">
            <v>2.09</v>
          </cell>
          <cell r="D3695">
            <v>14.19</v>
          </cell>
        </row>
        <row r="3696">
          <cell r="A3696" t="str">
            <v>601156</v>
          </cell>
          <cell r="B3696" t="str">
            <v>东航物流</v>
          </cell>
          <cell r="C3696">
            <v>0.39</v>
          </cell>
          <cell r="D3696">
            <v>17.93</v>
          </cell>
        </row>
        <row r="3697">
          <cell r="A3697" t="str">
            <v>601158</v>
          </cell>
          <cell r="B3697" t="str">
            <v>重庆水务</v>
          </cell>
          <cell r="C3697">
            <v>0.68</v>
          </cell>
          <cell r="D3697">
            <v>4.46</v>
          </cell>
        </row>
        <row r="3698">
          <cell r="A3698" t="str">
            <v>601162</v>
          </cell>
          <cell r="B3698" t="str">
            <v>天风证券</v>
          </cell>
          <cell r="C3698">
            <v>2.4300000000000002</v>
          </cell>
          <cell r="D3698">
            <v>4.21</v>
          </cell>
        </row>
        <row r="3699">
          <cell r="A3699" t="str">
            <v>601163</v>
          </cell>
          <cell r="B3699" t="str">
            <v>三角轮胎</v>
          </cell>
          <cell r="C3699">
            <v>7.0000000000000007E-2</v>
          </cell>
          <cell r="D3699">
            <v>14.6</v>
          </cell>
        </row>
        <row r="3700">
          <cell r="A3700" t="str">
            <v>601166</v>
          </cell>
          <cell r="B3700" t="str">
            <v>兴业银行</v>
          </cell>
          <cell r="C3700">
            <v>0.72</v>
          </cell>
          <cell r="D3700">
            <v>21.09</v>
          </cell>
        </row>
        <row r="3701">
          <cell r="A3701" t="str">
            <v>601168</v>
          </cell>
          <cell r="B3701" t="str">
            <v>西部矿业</v>
          </cell>
          <cell r="C3701">
            <v>2.97</v>
          </cell>
          <cell r="D3701">
            <v>25.65</v>
          </cell>
        </row>
        <row r="3702">
          <cell r="A3702" t="str">
            <v>601169</v>
          </cell>
          <cell r="B3702" t="str">
            <v>北京银行</v>
          </cell>
          <cell r="C3702">
            <v>-0.18</v>
          </cell>
          <cell r="D3702">
            <v>5.55</v>
          </cell>
        </row>
        <row r="3703">
          <cell r="A3703" t="str">
            <v>601177</v>
          </cell>
          <cell r="B3703" t="str">
            <v>杭齿前进</v>
          </cell>
          <cell r="C3703">
            <v>1.31</v>
          </cell>
          <cell r="D3703">
            <v>16.25</v>
          </cell>
        </row>
        <row r="3704">
          <cell r="A3704" t="str">
            <v>601179</v>
          </cell>
          <cell r="B3704" t="str">
            <v>中国西电</v>
          </cell>
          <cell r="C3704">
            <v>1.56</v>
          </cell>
          <cell r="D3704">
            <v>9.14</v>
          </cell>
        </row>
        <row r="3705">
          <cell r="A3705" t="str">
            <v>601186</v>
          </cell>
          <cell r="B3705" t="str">
            <v>中国铁建</v>
          </cell>
          <cell r="C3705">
            <v>0.26</v>
          </cell>
          <cell r="D3705">
            <v>7.8</v>
          </cell>
        </row>
        <row r="3706">
          <cell r="A3706" t="str">
            <v>601187</v>
          </cell>
          <cell r="B3706" t="str">
            <v>厦门银行</v>
          </cell>
          <cell r="C3706">
            <v>1.69</v>
          </cell>
          <cell r="D3706">
            <v>7.82</v>
          </cell>
        </row>
        <row r="3707">
          <cell r="A3707" t="str">
            <v>601188</v>
          </cell>
          <cell r="B3707" t="str">
            <v>龙江交通</v>
          </cell>
          <cell r="C3707">
            <v>1.74</v>
          </cell>
          <cell r="D3707">
            <v>3.51</v>
          </cell>
        </row>
        <row r="3708">
          <cell r="A3708" t="str">
            <v>601198</v>
          </cell>
          <cell r="B3708" t="str">
            <v>东兴证券</v>
          </cell>
          <cell r="C3708">
            <v>-0.35</v>
          </cell>
          <cell r="D3708">
            <v>14.39</v>
          </cell>
        </row>
        <row r="3709">
          <cell r="A3709" t="str">
            <v>601199</v>
          </cell>
          <cell r="B3709" t="str">
            <v>江南水务</v>
          </cell>
          <cell r="C3709">
            <v>0.89</v>
          </cell>
          <cell r="D3709">
            <v>5.67</v>
          </cell>
        </row>
        <row r="3710">
          <cell r="A3710" t="str">
            <v>601200</v>
          </cell>
          <cell r="B3710" t="str">
            <v>上海环境</v>
          </cell>
          <cell r="C3710">
            <v>0.75</v>
          </cell>
          <cell r="D3710">
            <v>8.02</v>
          </cell>
        </row>
        <row r="3711">
          <cell r="A3711" t="str">
            <v>601208</v>
          </cell>
          <cell r="B3711" t="str">
            <v>东材科技</v>
          </cell>
          <cell r="C3711">
            <v>-2.09</v>
          </cell>
          <cell r="D3711">
            <v>22.02</v>
          </cell>
        </row>
        <row r="3712">
          <cell r="A3712" t="str">
            <v>601211</v>
          </cell>
          <cell r="B3712" t="str">
            <v>国泰海通</v>
          </cell>
          <cell r="C3712">
            <v>0.48</v>
          </cell>
          <cell r="D3712">
            <v>20.87</v>
          </cell>
        </row>
        <row r="3713">
          <cell r="A3713" t="str">
            <v>601212</v>
          </cell>
          <cell r="B3713" t="str">
            <v>白银有色</v>
          </cell>
          <cell r="C3713">
            <v>-0.77</v>
          </cell>
          <cell r="D3713">
            <v>5.18</v>
          </cell>
        </row>
        <row r="3714">
          <cell r="A3714" t="str">
            <v>601216</v>
          </cell>
          <cell r="B3714" t="str">
            <v>君正集团</v>
          </cell>
          <cell r="C3714">
            <v>1.26</v>
          </cell>
          <cell r="D3714">
            <v>4.82</v>
          </cell>
        </row>
        <row r="3715">
          <cell r="A3715" t="str">
            <v>601218</v>
          </cell>
          <cell r="B3715" t="str">
            <v>吉鑫科技</v>
          </cell>
          <cell r="C3715">
            <v>2.0299999999999998</v>
          </cell>
          <cell r="D3715">
            <v>5.03</v>
          </cell>
        </row>
        <row r="3716">
          <cell r="A3716" t="str">
            <v>601222</v>
          </cell>
          <cell r="B3716" t="str">
            <v>林洋能源</v>
          </cell>
          <cell r="C3716">
            <v>1.0900000000000001</v>
          </cell>
          <cell r="D3716">
            <v>5.58</v>
          </cell>
        </row>
        <row r="3717">
          <cell r="A3717" t="str">
            <v>601225</v>
          </cell>
          <cell r="B3717" t="str">
            <v>陕西煤业</v>
          </cell>
          <cell r="C3717">
            <v>-1.67</v>
          </cell>
          <cell r="D3717">
            <v>21.8</v>
          </cell>
        </row>
        <row r="3718">
          <cell r="A3718" t="str">
            <v>601226</v>
          </cell>
          <cell r="B3718" t="str">
            <v>华电科工</v>
          </cell>
          <cell r="C3718">
            <v>0.13</v>
          </cell>
          <cell r="D3718">
            <v>7.88</v>
          </cell>
        </row>
        <row r="3719">
          <cell r="A3719" t="str">
            <v>601228</v>
          </cell>
          <cell r="B3719" t="str">
            <v>广州港</v>
          </cell>
          <cell r="C3719">
            <v>0.31</v>
          </cell>
          <cell r="D3719">
            <v>3.25</v>
          </cell>
        </row>
        <row r="3720">
          <cell r="A3720" t="str">
            <v>601229</v>
          </cell>
          <cell r="B3720" t="str">
            <v>上海银行</v>
          </cell>
          <cell r="C3720">
            <v>-1.87</v>
          </cell>
          <cell r="D3720">
            <v>9.9700000000000006</v>
          </cell>
        </row>
        <row r="3721">
          <cell r="A3721" t="str">
            <v>601231</v>
          </cell>
          <cell r="B3721" t="str">
            <v>环旭电子</v>
          </cell>
          <cell r="C3721">
            <v>-2.7</v>
          </cell>
          <cell r="D3721">
            <v>26.35</v>
          </cell>
        </row>
        <row r="3722">
          <cell r="A3722" t="str">
            <v>601233</v>
          </cell>
          <cell r="B3722" t="str">
            <v>桐昆股份</v>
          </cell>
          <cell r="C3722">
            <v>1.9</v>
          </cell>
          <cell r="D3722">
            <v>15.59</v>
          </cell>
        </row>
        <row r="3723">
          <cell r="A3723" t="str">
            <v>601236</v>
          </cell>
          <cell r="B3723" t="str">
            <v>红塔证券</v>
          </cell>
          <cell r="C3723">
            <v>0.24</v>
          </cell>
          <cell r="D3723">
            <v>8.36</v>
          </cell>
        </row>
        <row r="3724">
          <cell r="A3724" t="str">
            <v>601238</v>
          </cell>
          <cell r="B3724" t="str">
            <v>广汽集团</v>
          </cell>
          <cell r="C3724">
            <v>0.73</v>
          </cell>
          <cell r="D3724">
            <v>8.23</v>
          </cell>
        </row>
        <row r="3725">
          <cell r="A3725" t="str">
            <v>601279</v>
          </cell>
          <cell r="B3725" t="str">
            <v>英利汽车</v>
          </cell>
          <cell r="C3725">
            <v>1.77</v>
          </cell>
          <cell r="D3725">
            <v>5.17</v>
          </cell>
        </row>
        <row r="3726">
          <cell r="A3726" t="str">
            <v>601288</v>
          </cell>
          <cell r="B3726" t="str">
            <v>农业银行</v>
          </cell>
          <cell r="C3726">
            <v>-0.66</v>
          </cell>
          <cell r="D3726">
            <v>7.55</v>
          </cell>
        </row>
        <row r="3727">
          <cell r="A3727" t="str">
            <v>601298</v>
          </cell>
          <cell r="B3727" t="str">
            <v>青岛港</v>
          </cell>
          <cell r="C3727">
            <v>0.12</v>
          </cell>
          <cell r="D3727">
            <v>8.6999999999999993</v>
          </cell>
        </row>
        <row r="3728">
          <cell r="A3728" t="str">
            <v>601311</v>
          </cell>
          <cell r="B3728" t="str">
            <v>骆驼股份</v>
          </cell>
          <cell r="C3728">
            <v>1.8</v>
          </cell>
          <cell r="D3728">
            <v>9.0399999999999991</v>
          </cell>
        </row>
        <row r="3729">
          <cell r="A3729" t="str">
            <v>601318</v>
          </cell>
          <cell r="B3729" t="str">
            <v>中国平安</v>
          </cell>
          <cell r="C3729">
            <v>0.36</v>
          </cell>
          <cell r="D3729">
            <v>68.75</v>
          </cell>
        </row>
        <row r="3730">
          <cell r="A3730" t="str">
            <v>601319</v>
          </cell>
          <cell r="B3730" t="str">
            <v>中国人保</v>
          </cell>
          <cell r="C3730">
            <v>-0.44</v>
          </cell>
          <cell r="D3730">
            <v>9.14</v>
          </cell>
        </row>
        <row r="3731">
          <cell r="A3731" t="str">
            <v>601326</v>
          </cell>
          <cell r="B3731" t="str">
            <v>秦港股份</v>
          </cell>
          <cell r="C3731">
            <v>1.1299999999999999</v>
          </cell>
          <cell r="D3731">
            <v>3.58</v>
          </cell>
        </row>
        <row r="3732">
          <cell r="A3732" t="str">
            <v>601328</v>
          </cell>
          <cell r="B3732" t="str">
            <v>交通银行</v>
          </cell>
          <cell r="C3732">
            <v>-0.4</v>
          </cell>
          <cell r="D3732">
            <v>7.43</v>
          </cell>
        </row>
        <row r="3733">
          <cell r="A3733" t="str">
            <v>601330</v>
          </cell>
          <cell r="B3733" t="str">
            <v>绿色动力</v>
          </cell>
          <cell r="C3733">
            <v>1.03</v>
          </cell>
          <cell r="D3733">
            <v>6.86</v>
          </cell>
        </row>
        <row r="3734">
          <cell r="A3734" t="str">
            <v>601333</v>
          </cell>
          <cell r="B3734" t="str">
            <v>广深铁路</v>
          </cell>
          <cell r="C3734">
            <v>0.98</v>
          </cell>
          <cell r="D3734">
            <v>3.08</v>
          </cell>
        </row>
        <row r="3735">
          <cell r="A3735" t="str">
            <v>601336</v>
          </cell>
          <cell r="B3735" t="str">
            <v>新华保险</v>
          </cell>
          <cell r="C3735">
            <v>1.04</v>
          </cell>
          <cell r="D3735">
            <v>71.16</v>
          </cell>
        </row>
        <row r="3736">
          <cell r="A3736" t="str">
            <v>601339</v>
          </cell>
          <cell r="B3736" t="str">
            <v>百隆东方</v>
          </cell>
          <cell r="C3736">
            <v>1.64</v>
          </cell>
          <cell r="D3736">
            <v>5.57</v>
          </cell>
        </row>
        <row r="3737">
          <cell r="A3737" t="str">
            <v>601360</v>
          </cell>
          <cell r="B3737" t="str">
            <v>三六零</v>
          </cell>
          <cell r="C3737">
            <v>0.57999999999999996</v>
          </cell>
          <cell r="D3737">
            <v>10.49</v>
          </cell>
        </row>
        <row r="3738">
          <cell r="A3738" t="str">
            <v>601366</v>
          </cell>
          <cell r="B3738" t="str">
            <v>利群股份</v>
          </cell>
          <cell r="C3738">
            <v>-2.15</v>
          </cell>
          <cell r="D3738">
            <v>5.91</v>
          </cell>
        </row>
        <row r="3739">
          <cell r="A3739" t="str">
            <v>601368</v>
          </cell>
          <cell r="B3739" t="str">
            <v>绿城水务</v>
          </cell>
          <cell r="C3739">
            <v>1.02</v>
          </cell>
          <cell r="D3739">
            <v>4.9400000000000004</v>
          </cell>
        </row>
        <row r="3740">
          <cell r="A3740" t="str">
            <v>601369</v>
          </cell>
          <cell r="B3740" t="str">
            <v>陕鼓动力</v>
          </cell>
          <cell r="C3740">
            <v>0</v>
          </cell>
          <cell r="D3740">
            <v>9.94</v>
          </cell>
        </row>
        <row r="3741">
          <cell r="A3741" t="str">
            <v>601375</v>
          </cell>
          <cell r="B3741" t="str">
            <v>中原证券</v>
          </cell>
          <cell r="C3741">
            <v>0.69</v>
          </cell>
          <cell r="D3741">
            <v>4.38</v>
          </cell>
        </row>
        <row r="3742">
          <cell r="A3742" t="str">
            <v>601377</v>
          </cell>
          <cell r="B3742" t="str">
            <v>兴业证券</v>
          </cell>
          <cell r="C3742">
            <v>0.98</v>
          </cell>
          <cell r="D3742">
            <v>7.22</v>
          </cell>
        </row>
        <row r="3743">
          <cell r="A3743" t="str">
            <v>601388</v>
          </cell>
          <cell r="B3743" t="str">
            <v>怡球资源</v>
          </cell>
          <cell r="C3743">
            <v>2.46</v>
          </cell>
          <cell r="D3743">
            <v>2.91</v>
          </cell>
        </row>
        <row r="3744">
          <cell r="A3744" t="str">
            <v>601390</v>
          </cell>
          <cell r="B3744" t="str">
            <v>中国中铁</v>
          </cell>
          <cell r="C3744">
            <v>0.18</v>
          </cell>
          <cell r="D3744">
            <v>5.46</v>
          </cell>
        </row>
        <row r="3745">
          <cell r="A3745" t="str">
            <v>601398</v>
          </cell>
          <cell r="B3745" t="str">
            <v>工商银行</v>
          </cell>
          <cell r="C3745">
            <v>-1.38</v>
          </cell>
          <cell r="D3745">
            <v>7.88</v>
          </cell>
        </row>
        <row r="3746">
          <cell r="A3746" t="str">
            <v>601399</v>
          </cell>
          <cell r="B3746" t="str">
            <v>国机重装</v>
          </cell>
          <cell r="C3746">
            <v>6.7</v>
          </cell>
          <cell r="D3746">
            <v>5.57</v>
          </cell>
        </row>
        <row r="3747">
          <cell r="A3747" t="str">
            <v>601456</v>
          </cell>
          <cell r="B3747" t="str">
            <v>国联民生</v>
          </cell>
          <cell r="C3747">
            <v>-0.1</v>
          </cell>
          <cell r="D3747">
            <v>10.51</v>
          </cell>
        </row>
        <row r="3748">
          <cell r="A3748" t="str">
            <v>601500</v>
          </cell>
          <cell r="B3748" t="str">
            <v>通用股份</v>
          </cell>
          <cell r="C3748">
            <v>0.42</v>
          </cell>
          <cell r="D3748">
            <v>4.82</v>
          </cell>
        </row>
        <row r="3749">
          <cell r="A3749" t="str">
            <v>601512</v>
          </cell>
          <cell r="B3749" t="str">
            <v>中新集团</v>
          </cell>
          <cell r="C3749">
            <v>0.23</v>
          </cell>
          <cell r="D3749">
            <v>8.68</v>
          </cell>
        </row>
        <row r="3750">
          <cell r="A3750" t="str">
            <v>601515</v>
          </cell>
          <cell r="B3750" t="str">
            <v>衢州东峰</v>
          </cell>
          <cell r="C3750">
            <v>2.93</v>
          </cell>
          <cell r="D3750">
            <v>4.21</v>
          </cell>
        </row>
        <row r="3751">
          <cell r="A3751" t="str">
            <v>601518</v>
          </cell>
          <cell r="B3751" t="str">
            <v>吉林高速</v>
          </cell>
          <cell r="C3751">
            <v>1.41</v>
          </cell>
          <cell r="D3751">
            <v>2.88</v>
          </cell>
        </row>
        <row r="3752">
          <cell r="A3752" t="str">
            <v>601519</v>
          </cell>
          <cell r="B3752" t="str">
            <v>大智慧</v>
          </cell>
          <cell r="C3752">
            <v>0.78</v>
          </cell>
          <cell r="D3752">
            <v>12.97</v>
          </cell>
        </row>
        <row r="3753">
          <cell r="A3753" t="str">
            <v>601528</v>
          </cell>
          <cell r="B3753" t="str">
            <v>瑞丰银行</v>
          </cell>
          <cell r="C3753">
            <v>1.29</v>
          </cell>
          <cell r="D3753">
            <v>5.51</v>
          </cell>
        </row>
        <row r="3754">
          <cell r="A3754" t="str">
            <v>601555</v>
          </cell>
          <cell r="B3754" t="str">
            <v>东吴证券</v>
          </cell>
          <cell r="C3754">
            <v>0</v>
          </cell>
          <cell r="D3754">
            <v>8.86</v>
          </cell>
        </row>
        <row r="3755">
          <cell r="A3755" t="str">
            <v>601566</v>
          </cell>
          <cell r="B3755" t="str">
            <v>九牧王</v>
          </cell>
          <cell r="C3755">
            <v>9.9700000000000006</v>
          </cell>
          <cell r="D3755">
            <v>16.98</v>
          </cell>
        </row>
        <row r="3756">
          <cell r="A3756" t="str">
            <v>601567</v>
          </cell>
          <cell r="B3756" t="str">
            <v>三星医疗</v>
          </cell>
          <cell r="C3756">
            <v>0.73</v>
          </cell>
          <cell r="D3756">
            <v>23.49</v>
          </cell>
        </row>
        <row r="3757">
          <cell r="A3757" t="str">
            <v>601568</v>
          </cell>
          <cell r="B3757" t="str">
            <v>北元集团</v>
          </cell>
          <cell r="C3757">
            <v>0.8</v>
          </cell>
          <cell r="D3757">
            <v>3.77</v>
          </cell>
        </row>
        <row r="3758">
          <cell r="A3758" t="str">
            <v>601577</v>
          </cell>
          <cell r="B3758" t="str">
            <v>长沙银行</v>
          </cell>
          <cell r="C3758">
            <v>-0.41</v>
          </cell>
          <cell r="D3758">
            <v>9.7200000000000006</v>
          </cell>
        </row>
        <row r="3759">
          <cell r="A3759" t="str">
            <v>601579</v>
          </cell>
          <cell r="B3759" t="str">
            <v>会稽山</v>
          </cell>
          <cell r="C3759">
            <v>1.1499999999999999</v>
          </cell>
          <cell r="D3759">
            <v>21.18</v>
          </cell>
        </row>
        <row r="3760">
          <cell r="A3760" t="str">
            <v>601588</v>
          </cell>
          <cell r="B3760" t="str">
            <v>北辰实业</v>
          </cell>
          <cell r="C3760">
            <v>2.34</v>
          </cell>
          <cell r="D3760">
            <v>1.75</v>
          </cell>
        </row>
        <row r="3761">
          <cell r="A3761" t="str">
            <v>601595</v>
          </cell>
          <cell r="B3761" t="str">
            <v>上海电影</v>
          </cell>
          <cell r="C3761">
            <v>0.56999999999999995</v>
          </cell>
          <cell r="D3761">
            <v>28.04</v>
          </cell>
        </row>
        <row r="3762">
          <cell r="A3762" t="str">
            <v>601598</v>
          </cell>
          <cell r="B3762" t="str">
            <v>中国外运</v>
          </cell>
          <cell r="C3762">
            <v>-1.29</v>
          </cell>
          <cell r="D3762">
            <v>6.14</v>
          </cell>
        </row>
        <row r="3763">
          <cell r="A3763" t="str">
            <v>601599</v>
          </cell>
          <cell r="B3763" t="str">
            <v>浙文影业</v>
          </cell>
          <cell r="C3763">
            <v>4.01</v>
          </cell>
          <cell r="D3763">
            <v>3.89</v>
          </cell>
        </row>
        <row r="3764">
          <cell r="A3764" t="str">
            <v>601600</v>
          </cell>
          <cell r="B3764" t="str">
            <v>中国铝业</v>
          </cell>
          <cell r="C3764">
            <v>3.04</v>
          </cell>
          <cell r="D3764">
            <v>10.85</v>
          </cell>
        </row>
        <row r="3765">
          <cell r="A3765" t="str">
            <v>601601</v>
          </cell>
          <cell r="B3765" t="str">
            <v>中国太保</v>
          </cell>
          <cell r="C3765">
            <v>-0.1</v>
          </cell>
          <cell r="D3765">
            <v>41.04</v>
          </cell>
        </row>
        <row r="3766">
          <cell r="A3766" t="str">
            <v>601606</v>
          </cell>
          <cell r="B3766" t="str">
            <v>长城军工</v>
          </cell>
          <cell r="C3766">
            <v>-1.68</v>
          </cell>
          <cell r="D3766">
            <v>48.11</v>
          </cell>
        </row>
        <row r="3767">
          <cell r="A3767" t="str">
            <v>601607</v>
          </cell>
          <cell r="B3767" t="str">
            <v>上海医药</v>
          </cell>
          <cell r="C3767">
            <v>-0.55000000000000004</v>
          </cell>
          <cell r="D3767">
            <v>18.03</v>
          </cell>
        </row>
        <row r="3768">
          <cell r="A3768" t="str">
            <v>601608</v>
          </cell>
          <cell r="B3768" t="str">
            <v>中信重工</v>
          </cell>
          <cell r="C3768">
            <v>1.77</v>
          </cell>
          <cell r="D3768">
            <v>6.32</v>
          </cell>
        </row>
        <row r="3769">
          <cell r="A3769" t="str">
            <v>601609</v>
          </cell>
          <cell r="B3769" t="str">
            <v>金田股份</v>
          </cell>
          <cell r="C3769">
            <v>0.88</v>
          </cell>
          <cell r="D3769">
            <v>10.37</v>
          </cell>
        </row>
        <row r="3770">
          <cell r="A3770" t="str">
            <v>601611</v>
          </cell>
          <cell r="B3770" t="str">
            <v>中国核建</v>
          </cell>
          <cell r="C3770">
            <v>4.87</v>
          </cell>
          <cell r="D3770">
            <v>12.71</v>
          </cell>
        </row>
        <row r="3771">
          <cell r="A3771" t="str">
            <v>601615</v>
          </cell>
          <cell r="B3771" t="str">
            <v>明阳智能</v>
          </cell>
          <cell r="C3771">
            <v>0.57999999999999996</v>
          </cell>
          <cell r="D3771">
            <v>13.85</v>
          </cell>
        </row>
        <row r="3772">
          <cell r="A3772" t="str">
            <v>601616</v>
          </cell>
          <cell r="B3772" t="str">
            <v>广电电气</v>
          </cell>
          <cell r="C3772">
            <v>2.13</v>
          </cell>
          <cell r="D3772">
            <v>3.84</v>
          </cell>
        </row>
        <row r="3773">
          <cell r="A3773" t="str">
            <v>601618</v>
          </cell>
          <cell r="B3773" t="str">
            <v>中国中冶</v>
          </cell>
          <cell r="C3773">
            <v>-0.33</v>
          </cell>
          <cell r="D3773">
            <v>3.03</v>
          </cell>
        </row>
        <row r="3774">
          <cell r="A3774" t="str">
            <v>601619</v>
          </cell>
          <cell r="B3774" t="str">
            <v>嘉泽新能</v>
          </cell>
          <cell r="C3774">
            <v>4.33</v>
          </cell>
          <cell r="D3774">
            <v>4.58</v>
          </cell>
        </row>
        <row r="3775">
          <cell r="A3775" t="str">
            <v>601628</v>
          </cell>
          <cell r="B3775" t="str">
            <v>中国人寿</v>
          </cell>
          <cell r="C3775">
            <v>-0.79</v>
          </cell>
          <cell r="D3775">
            <v>46.5</v>
          </cell>
        </row>
        <row r="3776">
          <cell r="A3776" t="str">
            <v>601633</v>
          </cell>
          <cell r="B3776" t="str">
            <v>长城汽车</v>
          </cell>
          <cell r="C3776">
            <v>0.68</v>
          </cell>
          <cell r="D3776">
            <v>22.21</v>
          </cell>
        </row>
        <row r="3777">
          <cell r="A3777" t="str">
            <v>601636</v>
          </cell>
          <cell r="B3777" t="str">
            <v>旗滨集团</v>
          </cell>
          <cell r="C3777">
            <v>-0.5</v>
          </cell>
          <cell r="D3777">
            <v>5.92</v>
          </cell>
        </row>
        <row r="3778">
          <cell r="A3778" t="str">
            <v>601658</v>
          </cell>
          <cell r="B3778" t="str">
            <v>邮储银行</v>
          </cell>
          <cell r="C3778">
            <v>-0.37</v>
          </cell>
          <cell r="D3778">
            <v>5.42</v>
          </cell>
        </row>
        <row r="3779">
          <cell r="A3779" t="str">
            <v>601665</v>
          </cell>
          <cell r="B3779" t="str">
            <v>齐鲁银行</v>
          </cell>
          <cell r="C3779">
            <v>-0.17</v>
          </cell>
          <cell r="D3779">
            <v>5.73</v>
          </cell>
        </row>
        <row r="3780">
          <cell r="A3780" t="str">
            <v>601666</v>
          </cell>
          <cell r="B3780" t="str">
            <v>平煤股份</v>
          </cell>
          <cell r="C3780">
            <v>0.25</v>
          </cell>
          <cell r="D3780">
            <v>8.09</v>
          </cell>
        </row>
        <row r="3781">
          <cell r="A3781" t="str">
            <v>601668</v>
          </cell>
          <cell r="B3781" t="str">
            <v>中国建筑</v>
          </cell>
          <cell r="C3781">
            <v>0.39</v>
          </cell>
          <cell r="D3781">
            <v>5.21</v>
          </cell>
        </row>
        <row r="3782">
          <cell r="A3782" t="str">
            <v>601669</v>
          </cell>
          <cell r="B3782" t="str">
            <v>中国电建</v>
          </cell>
          <cell r="C3782">
            <v>0.96</v>
          </cell>
          <cell r="D3782">
            <v>5.25</v>
          </cell>
        </row>
        <row r="3783">
          <cell r="A3783" t="str">
            <v>601677</v>
          </cell>
          <cell r="B3783" t="str">
            <v>明泰铝业</v>
          </cell>
          <cell r="C3783">
            <v>0.99</v>
          </cell>
          <cell r="D3783">
            <v>14.28</v>
          </cell>
        </row>
        <row r="3784">
          <cell r="A3784" t="str">
            <v>601678</v>
          </cell>
          <cell r="B3784" t="str">
            <v>滨化股份</v>
          </cell>
          <cell r="C3784">
            <v>1.9</v>
          </cell>
          <cell r="D3784">
            <v>4.28</v>
          </cell>
        </row>
        <row r="3785">
          <cell r="A3785" t="str">
            <v>601686</v>
          </cell>
          <cell r="B3785" t="str">
            <v>友发集团</v>
          </cell>
          <cell r="C3785">
            <v>1.74</v>
          </cell>
          <cell r="D3785">
            <v>6.44</v>
          </cell>
        </row>
        <row r="3786">
          <cell r="A3786" t="str">
            <v>601688</v>
          </cell>
          <cell r="B3786" t="str">
            <v>华泰证券</v>
          </cell>
          <cell r="C3786">
            <v>-0.09</v>
          </cell>
          <cell r="D3786">
            <v>22.93</v>
          </cell>
        </row>
        <row r="3787">
          <cell r="A3787" t="str">
            <v>601689</v>
          </cell>
          <cell r="B3787" t="str">
            <v>拓普集团</v>
          </cell>
          <cell r="C3787">
            <v>1.2</v>
          </cell>
          <cell r="D3787">
            <v>69.27</v>
          </cell>
        </row>
        <row r="3788">
          <cell r="A3788" t="str">
            <v>601696</v>
          </cell>
          <cell r="B3788" t="str">
            <v>中银证券</v>
          </cell>
          <cell r="C3788">
            <v>0.14000000000000001</v>
          </cell>
          <cell r="D3788">
            <v>14.26</v>
          </cell>
        </row>
        <row r="3789">
          <cell r="A3789" t="str">
            <v>601698</v>
          </cell>
          <cell r="B3789" t="str">
            <v>中国卫通</v>
          </cell>
          <cell r="C3789">
            <v>-0.85</v>
          </cell>
          <cell r="D3789">
            <v>24.55</v>
          </cell>
        </row>
        <row r="3790">
          <cell r="A3790" t="str">
            <v>601699</v>
          </cell>
          <cell r="B3790" t="str">
            <v>潞安环能</v>
          </cell>
          <cell r="C3790">
            <v>-0.65</v>
          </cell>
          <cell r="D3790">
            <v>12.2</v>
          </cell>
        </row>
        <row r="3791">
          <cell r="A3791" t="str">
            <v>601700</v>
          </cell>
          <cell r="B3791" t="str">
            <v>风范股份</v>
          </cell>
          <cell r="C3791">
            <v>4.1900000000000004</v>
          </cell>
          <cell r="D3791">
            <v>5.47</v>
          </cell>
        </row>
        <row r="3792">
          <cell r="A3792" t="str">
            <v>601702</v>
          </cell>
          <cell r="B3792" t="str">
            <v>华峰铝业</v>
          </cell>
          <cell r="C3792">
            <v>2.44</v>
          </cell>
          <cell r="D3792">
            <v>20.61</v>
          </cell>
        </row>
        <row r="3793">
          <cell r="A3793" t="str">
            <v>601717</v>
          </cell>
          <cell r="B3793" t="str">
            <v>中创智领</v>
          </cell>
          <cell r="C3793">
            <v>1.38</v>
          </cell>
          <cell r="D3793">
            <v>24.26</v>
          </cell>
        </row>
        <row r="3794">
          <cell r="A3794" t="str">
            <v>601718</v>
          </cell>
          <cell r="B3794" t="str">
            <v>际华集团</v>
          </cell>
          <cell r="C3794">
            <v>2.73</v>
          </cell>
          <cell r="D3794">
            <v>3.39</v>
          </cell>
        </row>
        <row r="3795">
          <cell r="A3795" t="str">
            <v>601727</v>
          </cell>
          <cell r="B3795" t="str">
            <v>上海电气</v>
          </cell>
          <cell r="C3795">
            <v>0.84</v>
          </cell>
          <cell r="D3795">
            <v>8.3699999999999992</v>
          </cell>
        </row>
        <row r="3796">
          <cell r="A3796" t="str">
            <v>601728</v>
          </cell>
          <cell r="B3796" t="str">
            <v>中国电信</v>
          </cell>
          <cell r="C3796">
            <v>1.65</v>
          </cell>
          <cell r="D3796">
            <v>6.78</v>
          </cell>
        </row>
        <row r="3797">
          <cell r="A3797" t="str">
            <v>601766</v>
          </cell>
          <cell r="B3797" t="str">
            <v>中国中车</v>
          </cell>
          <cell r="C3797">
            <v>-0.28999999999999998</v>
          </cell>
          <cell r="D3797">
            <v>6.87</v>
          </cell>
        </row>
        <row r="3798">
          <cell r="A3798" t="str">
            <v>601777</v>
          </cell>
          <cell r="B3798" t="str">
            <v>千里科技</v>
          </cell>
          <cell r="C3798">
            <v>2.4500000000000002</v>
          </cell>
          <cell r="D3798">
            <v>10.45</v>
          </cell>
        </row>
        <row r="3799">
          <cell r="A3799" t="str">
            <v>601778</v>
          </cell>
          <cell r="B3799" t="str">
            <v>晶科科技</v>
          </cell>
          <cell r="C3799">
            <v>2.1</v>
          </cell>
          <cell r="D3799">
            <v>3.89</v>
          </cell>
        </row>
        <row r="3800">
          <cell r="A3800" t="str">
            <v>601788</v>
          </cell>
          <cell r="B3800" t="str">
            <v>光大证券</v>
          </cell>
          <cell r="C3800">
            <v>0.17</v>
          </cell>
          <cell r="D3800">
            <v>17.53</v>
          </cell>
        </row>
        <row r="3801">
          <cell r="A3801" t="str">
            <v>601789</v>
          </cell>
          <cell r="B3801" t="str">
            <v>宁波建工</v>
          </cell>
          <cell r="C3801">
            <v>1.64</v>
          </cell>
          <cell r="D3801">
            <v>4.96</v>
          </cell>
        </row>
        <row r="3802">
          <cell r="A3802" t="str">
            <v>601798</v>
          </cell>
          <cell r="B3802" t="str">
            <v>蓝科高新</v>
          </cell>
          <cell r="C3802">
            <v>2.5099999999999998</v>
          </cell>
          <cell r="D3802">
            <v>8.98</v>
          </cell>
        </row>
        <row r="3803">
          <cell r="A3803" t="str">
            <v>601799</v>
          </cell>
          <cell r="B3803" t="str">
            <v>星宇股份</v>
          </cell>
          <cell r="C3803">
            <v>-1.04</v>
          </cell>
          <cell r="D3803">
            <v>123.5</v>
          </cell>
        </row>
        <row r="3804">
          <cell r="A3804" t="str">
            <v>601800</v>
          </cell>
          <cell r="B3804" t="str">
            <v>中国交建</v>
          </cell>
          <cell r="C3804">
            <v>-0.84</v>
          </cell>
          <cell r="D3804">
            <v>8.27</v>
          </cell>
        </row>
        <row r="3805">
          <cell r="A3805" t="str">
            <v>601801</v>
          </cell>
          <cell r="B3805" t="str">
            <v>皖新传媒</v>
          </cell>
          <cell r="C3805">
            <v>1.21</v>
          </cell>
          <cell r="D3805">
            <v>6.71</v>
          </cell>
        </row>
        <row r="3806">
          <cell r="A3806" t="str">
            <v>601808</v>
          </cell>
          <cell r="B3806" t="str">
            <v>中海油服</v>
          </cell>
          <cell r="C3806">
            <v>-0.44</v>
          </cell>
          <cell r="D3806">
            <v>13.72</v>
          </cell>
        </row>
        <row r="3807">
          <cell r="A3807" t="str">
            <v>601811</v>
          </cell>
          <cell r="B3807" t="str">
            <v>新华文轩</v>
          </cell>
          <cell r="C3807">
            <v>0.37</v>
          </cell>
          <cell r="D3807">
            <v>13.6</v>
          </cell>
        </row>
        <row r="3808">
          <cell r="A3808" t="str">
            <v>601816</v>
          </cell>
          <cell r="B3808" t="str">
            <v>京沪高铁</v>
          </cell>
          <cell r="C3808">
            <v>0.77</v>
          </cell>
          <cell r="D3808">
            <v>5.22</v>
          </cell>
        </row>
        <row r="3809">
          <cell r="A3809" t="str">
            <v>601818</v>
          </cell>
          <cell r="B3809" t="str">
            <v>光大银行</v>
          </cell>
          <cell r="C3809">
            <v>0</v>
          </cell>
          <cell r="D3809">
            <v>3.56</v>
          </cell>
        </row>
        <row r="3810">
          <cell r="A3810" t="str">
            <v>601825</v>
          </cell>
          <cell r="B3810" t="str">
            <v>沪农商行</v>
          </cell>
          <cell r="C3810">
            <v>-1.6</v>
          </cell>
          <cell r="D3810">
            <v>9.2100000000000009</v>
          </cell>
        </row>
        <row r="3811">
          <cell r="A3811" t="str">
            <v>601827</v>
          </cell>
          <cell r="B3811" t="str">
            <v>三峰环境</v>
          </cell>
          <cell r="C3811">
            <v>0.85</v>
          </cell>
          <cell r="D3811">
            <v>8.27</v>
          </cell>
        </row>
        <row r="3812">
          <cell r="A3812" t="str">
            <v>601828</v>
          </cell>
          <cell r="B3812" t="str">
            <v>美凯龙</v>
          </cell>
          <cell r="C3812">
            <v>2.0499999999999998</v>
          </cell>
          <cell r="D3812">
            <v>2.98</v>
          </cell>
        </row>
        <row r="3813">
          <cell r="A3813" t="str">
            <v>601838</v>
          </cell>
          <cell r="B3813" t="str">
            <v>成都银行</v>
          </cell>
          <cell r="C3813">
            <v>0</v>
          </cell>
          <cell r="D3813">
            <v>16.64</v>
          </cell>
        </row>
        <row r="3814">
          <cell r="A3814" t="str">
            <v>601857</v>
          </cell>
          <cell r="B3814" t="str">
            <v>中国石油</v>
          </cell>
          <cell r="C3814">
            <v>-0.62</v>
          </cell>
          <cell r="D3814">
            <v>9.65</v>
          </cell>
        </row>
        <row r="3815">
          <cell r="A3815" t="str">
            <v>601858</v>
          </cell>
          <cell r="B3815" t="str">
            <v>中国科传</v>
          </cell>
          <cell r="C3815">
            <v>0.45</v>
          </cell>
          <cell r="D3815">
            <v>17.71</v>
          </cell>
        </row>
        <row r="3816">
          <cell r="A3816" t="str">
            <v>601860</v>
          </cell>
          <cell r="B3816" t="str">
            <v>紫金银行</v>
          </cell>
          <cell r="C3816">
            <v>-0.36</v>
          </cell>
          <cell r="D3816">
            <v>2.77</v>
          </cell>
        </row>
        <row r="3817">
          <cell r="A3817" t="str">
            <v>601865</v>
          </cell>
          <cell r="B3817" t="str">
            <v>福莱特</v>
          </cell>
          <cell r="C3817">
            <v>0.59</v>
          </cell>
          <cell r="D3817">
            <v>15.38</v>
          </cell>
        </row>
        <row r="3818">
          <cell r="A3818" t="str">
            <v>601866</v>
          </cell>
          <cell r="B3818" t="str">
            <v>中远海发</v>
          </cell>
          <cell r="C3818">
            <v>1.21</v>
          </cell>
          <cell r="D3818">
            <v>2.5</v>
          </cell>
        </row>
        <row r="3819">
          <cell r="A3819" t="str">
            <v>601868</v>
          </cell>
          <cell r="B3819" t="str">
            <v>中国能建</v>
          </cell>
          <cell r="C3819">
            <v>1.29</v>
          </cell>
          <cell r="D3819">
            <v>2.36</v>
          </cell>
        </row>
        <row r="3820">
          <cell r="A3820" t="str">
            <v>601869</v>
          </cell>
          <cell r="B3820" t="str">
            <v>长飞光纤</v>
          </cell>
          <cell r="C3820">
            <v>6.89</v>
          </cell>
          <cell r="D3820">
            <v>115.5</v>
          </cell>
        </row>
        <row r="3821">
          <cell r="A3821" t="str">
            <v>601872</v>
          </cell>
          <cell r="B3821" t="str">
            <v>招商轮船</v>
          </cell>
          <cell r="C3821">
            <v>-4.17</v>
          </cell>
          <cell r="D3821">
            <v>8.51</v>
          </cell>
        </row>
        <row r="3822">
          <cell r="A3822" t="str">
            <v>601877</v>
          </cell>
          <cell r="B3822" t="str">
            <v>正泰电器</v>
          </cell>
          <cell r="C3822">
            <v>1.03</v>
          </cell>
          <cell r="D3822">
            <v>28.37</v>
          </cell>
        </row>
        <row r="3823">
          <cell r="A3823" t="str">
            <v>601878</v>
          </cell>
          <cell r="B3823" t="str">
            <v>浙商证券</v>
          </cell>
          <cell r="C3823">
            <v>0.55000000000000004</v>
          </cell>
          <cell r="D3823">
            <v>10.98</v>
          </cell>
        </row>
        <row r="3824">
          <cell r="A3824" t="str">
            <v>601880</v>
          </cell>
          <cell r="B3824" t="str">
            <v>辽港股份</v>
          </cell>
          <cell r="C3824">
            <v>1.25</v>
          </cell>
          <cell r="D3824">
            <v>1.62</v>
          </cell>
        </row>
        <row r="3825">
          <cell r="A3825" t="str">
            <v>601881</v>
          </cell>
          <cell r="B3825" t="str">
            <v>中国银河</v>
          </cell>
          <cell r="C3825">
            <v>0.32</v>
          </cell>
          <cell r="D3825">
            <v>15.9</v>
          </cell>
        </row>
        <row r="3826">
          <cell r="A3826" t="str">
            <v>601882</v>
          </cell>
          <cell r="B3826" t="str">
            <v>海天精工</v>
          </cell>
          <cell r="C3826">
            <v>0.95</v>
          </cell>
          <cell r="D3826">
            <v>19.11</v>
          </cell>
        </row>
        <row r="3827">
          <cell r="A3827" t="str">
            <v>601886</v>
          </cell>
          <cell r="B3827" t="str">
            <v>江河集团</v>
          </cell>
          <cell r="C3827">
            <v>1.52</v>
          </cell>
          <cell r="D3827">
            <v>8.01</v>
          </cell>
        </row>
        <row r="3828">
          <cell r="A3828" t="str">
            <v>601888</v>
          </cell>
          <cell r="B3828" t="str">
            <v>中国中免</v>
          </cell>
          <cell r="C3828">
            <v>8.25</v>
          </cell>
          <cell r="D3828">
            <v>82.81</v>
          </cell>
        </row>
        <row r="3829">
          <cell r="A3829" t="str">
            <v>601890</v>
          </cell>
          <cell r="B3829" t="str">
            <v>亚星锚链</v>
          </cell>
          <cell r="C3829">
            <v>1.94</v>
          </cell>
          <cell r="D3829">
            <v>9.9700000000000006</v>
          </cell>
        </row>
        <row r="3830">
          <cell r="A3830" t="str">
            <v>601898</v>
          </cell>
          <cell r="B3830" t="str">
            <v>中煤能源</v>
          </cell>
          <cell r="C3830">
            <v>-0.91</v>
          </cell>
          <cell r="D3830">
            <v>13.09</v>
          </cell>
        </row>
        <row r="3831">
          <cell r="A3831" t="str">
            <v>601899</v>
          </cell>
          <cell r="B3831" t="str">
            <v>紫金矿业</v>
          </cell>
          <cell r="C3831">
            <v>0.48</v>
          </cell>
          <cell r="D3831">
            <v>31.12</v>
          </cell>
        </row>
        <row r="3832">
          <cell r="A3832" t="str">
            <v>601900</v>
          </cell>
          <cell r="B3832" t="str">
            <v>南方传媒</v>
          </cell>
          <cell r="C3832">
            <v>-0.56999999999999995</v>
          </cell>
          <cell r="D3832">
            <v>13.92</v>
          </cell>
        </row>
        <row r="3833">
          <cell r="A3833" t="str">
            <v>601901</v>
          </cell>
          <cell r="B3833" t="str">
            <v>方正证券</v>
          </cell>
          <cell r="C3833">
            <v>0.39</v>
          </cell>
          <cell r="D3833">
            <v>7.81</v>
          </cell>
        </row>
        <row r="3834">
          <cell r="A3834" t="str">
            <v>601908</v>
          </cell>
          <cell r="B3834" t="str">
            <v>京运通</v>
          </cell>
          <cell r="C3834">
            <v>1.22</v>
          </cell>
          <cell r="D3834">
            <v>4.1399999999999997</v>
          </cell>
        </row>
        <row r="3835">
          <cell r="A3835" t="str">
            <v>601916</v>
          </cell>
          <cell r="B3835" t="str">
            <v>浙商银行</v>
          </cell>
          <cell r="C3835">
            <v>-0.32</v>
          </cell>
          <cell r="D3835">
            <v>3.07</v>
          </cell>
        </row>
        <row r="3836">
          <cell r="A3836" t="str">
            <v>601918</v>
          </cell>
          <cell r="B3836" t="str">
            <v>新集能源</v>
          </cell>
          <cell r="C3836">
            <v>-0.57999999999999996</v>
          </cell>
          <cell r="D3836">
            <v>6.89</v>
          </cell>
        </row>
        <row r="3837">
          <cell r="A3837" t="str">
            <v>601919</v>
          </cell>
          <cell r="B3837" t="str">
            <v>中远海控</v>
          </cell>
          <cell r="C3837">
            <v>-0.52</v>
          </cell>
          <cell r="D3837">
            <v>15.29</v>
          </cell>
        </row>
        <row r="3838">
          <cell r="A3838" t="str">
            <v>601921</v>
          </cell>
          <cell r="B3838" t="str">
            <v>浙版传媒</v>
          </cell>
          <cell r="C3838">
            <v>1.92</v>
          </cell>
          <cell r="D3838">
            <v>7.97</v>
          </cell>
        </row>
        <row r="3839">
          <cell r="A3839" t="str">
            <v>601928</v>
          </cell>
          <cell r="B3839" t="str">
            <v>凤凰传媒</v>
          </cell>
          <cell r="C3839">
            <v>0.5</v>
          </cell>
          <cell r="D3839">
            <v>10.09</v>
          </cell>
        </row>
        <row r="3840">
          <cell r="A3840" t="str">
            <v>601929</v>
          </cell>
          <cell r="B3840" t="str">
            <v>吉视传媒</v>
          </cell>
          <cell r="C3840">
            <v>2.74</v>
          </cell>
          <cell r="D3840">
            <v>3.37</v>
          </cell>
        </row>
        <row r="3841">
          <cell r="A3841" t="str">
            <v>601933</v>
          </cell>
          <cell r="B3841" t="str">
            <v>永辉超市</v>
          </cell>
          <cell r="C3841">
            <v>4.92</v>
          </cell>
          <cell r="D3841">
            <v>5.76</v>
          </cell>
        </row>
        <row r="3842">
          <cell r="A3842" t="str">
            <v>601939</v>
          </cell>
          <cell r="B3842" t="str">
            <v>建设银行</v>
          </cell>
          <cell r="C3842">
            <v>0.11</v>
          </cell>
          <cell r="D3842">
            <v>9.17</v>
          </cell>
        </row>
        <row r="3843">
          <cell r="A3843" t="str">
            <v>601949</v>
          </cell>
          <cell r="B3843" t="str">
            <v>中国出版</v>
          </cell>
          <cell r="C3843">
            <v>0.93</v>
          </cell>
          <cell r="D3843">
            <v>6.51</v>
          </cell>
        </row>
        <row r="3844">
          <cell r="A3844" t="str">
            <v>601952</v>
          </cell>
          <cell r="B3844" t="str">
            <v>苏垦农发</v>
          </cell>
          <cell r="C3844">
            <v>2</v>
          </cell>
          <cell r="D3844">
            <v>9.1999999999999993</v>
          </cell>
        </row>
        <row r="3845">
          <cell r="A3845" t="str">
            <v>601956</v>
          </cell>
          <cell r="B3845" t="str">
            <v>东贝集团</v>
          </cell>
          <cell r="C3845">
            <v>1.31</v>
          </cell>
          <cell r="D3845">
            <v>6.95</v>
          </cell>
        </row>
        <row r="3846">
          <cell r="A3846" t="str">
            <v>601958</v>
          </cell>
          <cell r="B3846" t="str">
            <v>金钼股份</v>
          </cell>
          <cell r="C3846">
            <v>2.08</v>
          </cell>
          <cell r="D3846">
            <v>14.71</v>
          </cell>
        </row>
        <row r="3847">
          <cell r="A3847" t="str">
            <v>601963</v>
          </cell>
          <cell r="B3847" t="str">
            <v>重庆银行</v>
          </cell>
          <cell r="C3847">
            <v>-1.07</v>
          </cell>
          <cell r="D3847">
            <v>11.12</v>
          </cell>
        </row>
        <row r="3848">
          <cell r="A3848" t="str">
            <v>601965</v>
          </cell>
          <cell r="B3848" t="str">
            <v>中国汽研</v>
          </cell>
          <cell r="C3848">
            <v>1.5</v>
          </cell>
          <cell r="D3848">
            <v>17.59</v>
          </cell>
        </row>
        <row r="3849">
          <cell r="A3849" t="str">
            <v>601966</v>
          </cell>
          <cell r="B3849" t="str">
            <v>XD玲珑轮</v>
          </cell>
          <cell r="C3849">
            <v>0.47</v>
          </cell>
          <cell r="D3849">
            <v>14.83</v>
          </cell>
        </row>
        <row r="3850">
          <cell r="A3850" t="str">
            <v>601968</v>
          </cell>
          <cell r="B3850" t="str">
            <v>宝钢包装</v>
          </cell>
          <cell r="C3850">
            <v>3.83</v>
          </cell>
          <cell r="D3850">
            <v>5.42</v>
          </cell>
        </row>
        <row r="3851">
          <cell r="A3851" t="str">
            <v>601969</v>
          </cell>
          <cell r="B3851" t="str">
            <v>海南矿业</v>
          </cell>
          <cell r="C3851">
            <v>4.4000000000000004</v>
          </cell>
          <cell r="D3851">
            <v>10.43</v>
          </cell>
        </row>
        <row r="3852">
          <cell r="A3852" t="str">
            <v>601975</v>
          </cell>
          <cell r="B3852" t="str">
            <v>招商南油</v>
          </cell>
          <cell r="C3852">
            <v>0.33</v>
          </cell>
          <cell r="D3852">
            <v>3.05</v>
          </cell>
        </row>
        <row r="3853">
          <cell r="A3853" t="str">
            <v>601985</v>
          </cell>
          <cell r="B3853" t="str">
            <v>中国核电</v>
          </cell>
          <cell r="C3853">
            <v>0.81</v>
          </cell>
          <cell r="D3853">
            <v>8.75</v>
          </cell>
        </row>
        <row r="3854">
          <cell r="A3854" t="str">
            <v>601988</v>
          </cell>
          <cell r="B3854" t="str">
            <v>中国银行</v>
          </cell>
          <cell r="C3854">
            <v>-0.7</v>
          </cell>
          <cell r="D3854">
            <v>5.66</v>
          </cell>
        </row>
        <row r="3855">
          <cell r="A3855" t="str">
            <v>601990</v>
          </cell>
          <cell r="B3855" t="str">
            <v>南京证券</v>
          </cell>
          <cell r="C3855">
            <v>0.63</v>
          </cell>
          <cell r="D3855">
            <v>7.96</v>
          </cell>
        </row>
        <row r="3856">
          <cell r="A3856" t="str">
            <v>601991</v>
          </cell>
          <cell r="B3856" t="str">
            <v>大唐发电</v>
          </cell>
          <cell r="C3856">
            <v>0</v>
          </cell>
          <cell r="D3856">
            <v>3.52</v>
          </cell>
        </row>
        <row r="3857">
          <cell r="A3857" t="str">
            <v>601992</v>
          </cell>
          <cell r="B3857" t="str">
            <v>金隅集团</v>
          </cell>
          <cell r="C3857">
            <v>2.4500000000000002</v>
          </cell>
          <cell r="D3857">
            <v>1.67</v>
          </cell>
        </row>
        <row r="3858">
          <cell r="A3858" t="str">
            <v>601995</v>
          </cell>
          <cell r="B3858" t="str">
            <v>中金公司</v>
          </cell>
          <cell r="C3858">
            <v>-0.72</v>
          </cell>
          <cell r="D3858">
            <v>35.92</v>
          </cell>
        </row>
        <row r="3859">
          <cell r="A3859" t="str">
            <v>601996</v>
          </cell>
          <cell r="B3859" t="str">
            <v>丰林集团</v>
          </cell>
          <cell r="C3859">
            <v>5.31</v>
          </cell>
          <cell r="D3859">
            <v>2.38</v>
          </cell>
        </row>
        <row r="3860">
          <cell r="A3860" t="str">
            <v>601997</v>
          </cell>
          <cell r="B3860" t="str">
            <v>贵阳银行</v>
          </cell>
          <cell r="C3860">
            <v>0.33</v>
          </cell>
          <cell r="D3860">
            <v>6.01</v>
          </cell>
        </row>
        <row r="3861">
          <cell r="A3861" t="str">
            <v>601998</v>
          </cell>
          <cell r="B3861" t="str">
            <v>中信银行</v>
          </cell>
          <cell r="C3861">
            <v>-0.67</v>
          </cell>
          <cell r="D3861">
            <v>7.46</v>
          </cell>
        </row>
        <row r="3862">
          <cell r="A3862" t="str">
            <v>601999</v>
          </cell>
          <cell r="B3862" t="str">
            <v>出版传媒</v>
          </cell>
          <cell r="C3862">
            <v>2.0699999999999998</v>
          </cell>
          <cell r="D3862">
            <v>6.91</v>
          </cell>
        </row>
        <row r="3863">
          <cell r="A3863" t="str">
            <v>603000</v>
          </cell>
          <cell r="B3863" t="str">
            <v>人民网</v>
          </cell>
          <cell r="C3863">
            <v>0.43</v>
          </cell>
          <cell r="D3863">
            <v>18.760000000000002</v>
          </cell>
        </row>
        <row r="3864">
          <cell r="A3864" t="str">
            <v>603001</v>
          </cell>
          <cell r="B3864" t="str">
            <v>奥康国际</v>
          </cell>
          <cell r="C3864">
            <v>7.25</v>
          </cell>
          <cell r="D3864">
            <v>9.02</v>
          </cell>
        </row>
        <row r="3865">
          <cell r="A3865" t="str">
            <v>603002</v>
          </cell>
          <cell r="B3865" t="str">
            <v>宏昌电子</v>
          </cell>
          <cell r="C3865">
            <v>0</v>
          </cell>
          <cell r="D3865">
            <v>7.03</v>
          </cell>
        </row>
        <row r="3866">
          <cell r="A3866" t="str">
            <v>603004</v>
          </cell>
          <cell r="B3866" t="str">
            <v>鼎龙科技</v>
          </cell>
          <cell r="C3866">
            <v>0.72</v>
          </cell>
          <cell r="D3866">
            <v>22.46</v>
          </cell>
        </row>
        <row r="3867">
          <cell r="A3867" t="str">
            <v>603005</v>
          </cell>
          <cell r="B3867" t="str">
            <v>晶方科技</v>
          </cell>
          <cell r="C3867">
            <v>0.33</v>
          </cell>
          <cell r="D3867">
            <v>27.35</v>
          </cell>
        </row>
        <row r="3868">
          <cell r="A3868" t="str">
            <v>603006</v>
          </cell>
          <cell r="B3868" t="str">
            <v>联明股份</v>
          </cell>
          <cell r="C3868">
            <v>2.81</v>
          </cell>
          <cell r="D3868">
            <v>13.16</v>
          </cell>
        </row>
        <row r="3869">
          <cell r="A3869" t="str">
            <v>603007</v>
          </cell>
          <cell r="B3869" t="str">
            <v>*ST花王</v>
          </cell>
          <cell r="C3869">
            <v>1.97</v>
          </cell>
          <cell r="D3869">
            <v>5.18</v>
          </cell>
        </row>
        <row r="3870">
          <cell r="A3870" t="str">
            <v>603008</v>
          </cell>
          <cell r="B3870" t="str">
            <v>喜临门</v>
          </cell>
          <cell r="C3870">
            <v>5.42</v>
          </cell>
          <cell r="D3870">
            <v>22.77</v>
          </cell>
        </row>
        <row r="3871">
          <cell r="A3871" t="str">
            <v>603009</v>
          </cell>
          <cell r="B3871" t="str">
            <v>北特科技</v>
          </cell>
          <cell r="C3871">
            <v>1.9</v>
          </cell>
          <cell r="D3871">
            <v>41.38</v>
          </cell>
        </row>
        <row r="3872">
          <cell r="A3872" t="str">
            <v>603010</v>
          </cell>
          <cell r="B3872" t="str">
            <v>万盛股份</v>
          </cell>
          <cell r="C3872">
            <v>1.25</v>
          </cell>
          <cell r="D3872">
            <v>10.52</v>
          </cell>
        </row>
        <row r="3873">
          <cell r="A3873" t="str">
            <v>603011</v>
          </cell>
          <cell r="B3873" t="str">
            <v>合锻智能</v>
          </cell>
          <cell r="C3873">
            <v>3.08</v>
          </cell>
          <cell r="D3873">
            <v>22.73</v>
          </cell>
        </row>
        <row r="3874">
          <cell r="A3874" t="str">
            <v>603012</v>
          </cell>
          <cell r="B3874" t="str">
            <v>创力集团</v>
          </cell>
          <cell r="C3874">
            <v>2.68</v>
          </cell>
          <cell r="D3874">
            <v>5.75</v>
          </cell>
        </row>
        <row r="3875">
          <cell r="A3875" t="str">
            <v>603013</v>
          </cell>
          <cell r="B3875" t="str">
            <v>亚普股份</v>
          </cell>
          <cell r="C3875">
            <v>1.97</v>
          </cell>
          <cell r="D3875">
            <v>22.21</v>
          </cell>
        </row>
        <row r="3876">
          <cell r="A3876" t="str">
            <v>603014</v>
          </cell>
          <cell r="B3876" t="str">
            <v>威高血净</v>
          </cell>
          <cell r="C3876">
            <v>-0.02</v>
          </cell>
          <cell r="D3876">
            <v>40.950000000000003</v>
          </cell>
        </row>
        <row r="3877">
          <cell r="A3877" t="str">
            <v>603015</v>
          </cell>
          <cell r="B3877" t="str">
            <v>弘讯科技</v>
          </cell>
          <cell r="C3877">
            <v>4.17</v>
          </cell>
          <cell r="D3877">
            <v>12.48</v>
          </cell>
        </row>
        <row r="3878">
          <cell r="A3878" t="str">
            <v>603016</v>
          </cell>
          <cell r="B3878" t="str">
            <v>新宏泰</v>
          </cell>
          <cell r="C3878">
            <v>0.26</v>
          </cell>
          <cell r="D3878">
            <v>27.04</v>
          </cell>
        </row>
        <row r="3879">
          <cell r="A3879" t="str">
            <v>603017</v>
          </cell>
          <cell r="B3879" t="str">
            <v>中衡设计</v>
          </cell>
          <cell r="C3879">
            <v>2.02</v>
          </cell>
          <cell r="D3879">
            <v>10.09</v>
          </cell>
        </row>
        <row r="3880">
          <cell r="A3880" t="str">
            <v>603018</v>
          </cell>
          <cell r="B3880" t="str">
            <v>华设集团</v>
          </cell>
          <cell r="C3880">
            <v>1.04</v>
          </cell>
          <cell r="D3880">
            <v>7.75</v>
          </cell>
        </row>
        <row r="3881">
          <cell r="A3881" t="str">
            <v>603019</v>
          </cell>
          <cell r="B3881" t="str">
            <v>中科曙光</v>
          </cell>
          <cell r="C3881">
            <v>1.1399999999999999</v>
          </cell>
          <cell r="D3881">
            <v>85.85</v>
          </cell>
        </row>
        <row r="3882">
          <cell r="A3882" t="str">
            <v>603020</v>
          </cell>
          <cell r="B3882" t="str">
            <v>爱普股份</v>
          </cell>
          <cell r="C3882">
            <v>0</v>
          </cell>
          <cell r="D3882">
            <v>10.1</v>
          </cell>
        </row>
        <row r="3883">
          <cell r="A3883" t="str">
            <v>603021</v>
          </cell>
          <cell r="B3883" t="str">
            <v>ST华鹏</v>
          </cell>
          <cell r="C3883">
            <v>-1.29</v>
          </cell>
          <cell r="D3883">
            <v>4.5999999999999996</v>
          </cell>
        </row>
        <row r="3884">
          <cell r="A3884" t="str">
            <v>603022</v>
          </cell>
          <cell r="B3884" t="str">
            <v>新通联</v>
          </cell>
          <cell r="C3884">
            <v>1.42</v>
          </cell>
          <cell r="D3884">
            <v>10.68</v>
          </cell>
        </row>
        <row r="3885">
          <cell r="A3885" t="str">
            <v>603023</v>
          </cell>
          <cell r="B3885" t="str">
            <v>威帝股份</v>
          </cell>
          <cell r="C3885">
            <v>10.06</v>
          </cell>
          <cell r="D3885">
            <v>5.8</v>
          </cell>
        </row>
        <row r="3886">
          <cell r="A3886" t="str">
            <v>603025</v>
          </cell>
          <cell r="B3886" t="str">
            <v>大豪科技</v>
          </cell>
          <cell r="C3886">
            <v>1.65</v>
          </cell>
          <cell r="D3886">
            <v>17.28</v>
          </cell>
        </row>
        <row r="3887">
          <cell r="A3887" t="str">
            <v>603026</v>
          </cell>
          <cell r="B3887" t="str">
            <v>石大胜华</v>
          </cell>
          <cell r="C3887">
            <v>-0.28000000000000003</v>
          </cell>
          <cell r="D3887">
            <v>71.11</v>
          </cell>
        </row>
        <row r="3888">
          <cell r="A3888" t="str">
            <v>603027</v>
          </cell>
          <cell r="B3888" t="str">
            <v>千禾味业</v>
          </cell>
          <cell r="C3888">
            <v>4.28</v>
          </cell>
          <cell r="D3888">
            <v>10</v>
          </cell>
        </row>
        <row r="3889">
          <cell r="A3889" t="str">
            <v>603028</v>
          </cell>
          <cell r="B3889" t="str">
            <v>赛福天</v>
          </cell>
          <cell r="C3889">
            <v>2.02</v>
          </cell>
          <cell r="D3889">
            <v>7.57</v>
          </cell>
        </row>
        <row r="3890">
          <cell r="A3890" t="str">
            <v>603029</v>
          </cell>
          <cell r="B3890" t="str">
            <v>天鹅股份</v>
          </cell>
          <cell r="C3890">
            <v>1.95</v>
          </cell>
          <cell r="D3890">
            <v>18.3</v>
          </cell>
        </row>
        <row r="3891">
          <cell r="A3891" t="str">
            <v>603030</v>
          </cell>
          <cell r="B3891" t="str">
            <v>全筑股份</v>
          </cell>
          <cell r="C3891">
            <v>2.08</v>
          </cell>
          <cell r="D3891">
            <v>2.95</v>
          </cell>
        </row>
        <row r="3892">
          <cell r="A3892" t="str">
            <v>603031</v>
          </cell>
          <cell r="B3892" t="str">
            <v>安孚科技</v>
          </cell>
          <cell r="C3892">
            <v>10</v>
          </cell>
          <cell r="D3892">
            <v>42.9</v>
          </cell>
        </row>
        <row r="3893">
          <cell r="A3893" t="str">
            <v>603032</v>
          </cell>
          <cell r="B3893" t="str">
            <v>德新科技</v>
          </cell>
          <cell r="C3893">
            <v>7.65</v>
          </cell>
          <cell r="D3893">
            <v>19.829999999999998</v>
          </cell>
        </row>
        <row r="3894">
          <cell r="A3894" t="str">
            <v>603033</v>
          </cell>
          <cell r="B3894" t="str">
            <v>三维股份</v>
          </cell>
          <cell r="C3894">
            <v>2.29</v>
          </cell>
          <cell r="D3894">
            <v>10.26</v>
          </cell>
        </row>
        <row r="3895">
          <cell r="A3895" t="str">
            <v>603035</v>
          </cell>
          <cell r="B3895" t="str">
            <v>常熟汽饰</v>
          </cell>
          <cell r="C3895">
            <v>1.73</v>
          </cell>
          <cell r="D3895">
            <v>15.27</v>
          </cell>
        </row>
        <row r="3896">
          <cell r="A3896" t="str">
            <v>603036</v>
          </cell>
          <cell r="B3896" t="str">
            <v>如通股份</v>
          </cell>
          <cell r="C3896">
            <v>0.26</v>
          </cell>
          <cell r="D3896">
            <v>19.350000000000001</v>
          </cell>
        </row>
        <row r="3897">
          <cell r="A3897" t="str">
            <v>603037</v>
          </cell>
          <cell r="B3897" t="str">
            <v>凯众股份</v>
          </cell>
          <cell r="C3897">
            <v>4.32</v>
          </cell>
          <cell r="D3897">
            <v>13.75</v>
          </cell>
        </row>
        <row r="3898">
          <cell r="A3898" t="str">
            <v>603038</v>
          </cell>
          <cell r="B3898" t="str">
            <v>华立股份</v>
          </cell>
          <cell r="C3898">
            <v>0.95</v>
          </cell>
          <cell r="D3898">
            <v>16</v>
          </cell>
        </row>
        <row r="3899">
          <cell r="A3899" t="str">
            <v>603039</v>
          </cell>
          <cell r="B3899" t="str">
            <v>泛微网络</v>
          </cell>
          <cell r="C3899">
            <v>-0.3</v>
          </cell>
          <cell r="D3899">
            <v>50.45</v>
          </cell>
        </row>
        <row r="3900">
          <cell r="A3900" t="str">
            <v>603040</v>
          </cell>
          <cell r="B3900" t="str">
            <v>新坐标</v>
          </cell>
          <cell r="C3900">
            <v>-1.05</v>
          </cell>
          <cell r="D3900">
            <v>77.900000000000006</v>
          </cell>
        </row>
        <row r="3901">
          <cell r="A3901" t="str">
            <v>603041</v>
          </cell>
          <cell r="B3901" t="str">
            <v>美思德</v>
          </cell>
          <cell r="C3901">
            <v>3.24</v>
          </cell>
          <cell r="D3901">
            <v>12.11</v>
          </cell>
        </row>
        <row r="3902">
          <cell r="A3902" t="str">
            <v>603042</v>
          </cell>
          <cell r="B3902" t="str">
            <v>华脉科技</v>
          </cell>
          <cell r="C3902">
            <v>0.51</v>
          </cell>
          <cell r="D3902">
            <v>17.579999999999998</v>
          </cell>
        </row>
        <row r="3903">
          <cell r="A3903" t="str">
            <v>603043</v>
          </cell>
          <cell r="B3903" t="str">
            <v>广州酒家</v>
          </cell>
          <cell r="C3903">
            <v>2.04</v>
          </cell>
          <cell r="D3903">
            <v>18.52</v>
          </cell>
        </row>
        <row r="3904">
          <cell r="A3904" t="str">
            <v>603045</v>
          </cell>
          <cell r="B3904" t="str">
            <v>福达合金</v>
          </cell>
          <cell r="C3904">
            <v>1.1100000000000001</v>
          </cell>
          <cell r="D3904">
            <v>19.14</v>
          </cell>
        </row>
        <row r="3905">
          <cell r="A3905" t="str">
            <v>603048</v>
          </cell>
          <cell r="B3905" t="str">
            <v>浙江黎明</v>
          </cell>
          <cell r="C3905">
            <v>1.71</v>
          </cell>
          <cell r="D3905">
            <v>21.47</v>
          </cell>
        </row>
        <row r="3906">
          <cell r="A3906" t="str">
            <v>603049</v>
          </cell>
          <cell r="B3906" t="str">
            <v>中策橡胶</v>
          </cell>
          <cell r="C3906">
            <v>-3.23</v>
          </cell>
          <cell r="D3906">
            <v>56.24</v>
          </cell>
        </row>
        <row r="3907">
          <cell r="A3907" t="str">
            <v>603050</v>
          </cell>
          <cell r="B3907" t="str">
            <v>科林电气</v>
          </cell>
          <cell r="C3907">
            <v>0</v>
          </cell>
          <cell r="D3907">
            <v>17.3</v>
          </cell>
        </row>
        <row r="3908">
          <cell r="A3908" t="str">
            <v>603051</v>
          </cell>
          <cell r="B3908" t="str">
            <v>鹿山新材</v>
          </cell>
          <cell r="C3908">
            <v>0.96</v>
          </cell>
          <cell r="D3908">
            <v>19.88</v>
          </cell>
        </row>
        <row r="3909">
          <cell r="A3909" t="str">
            <v>603052</v>
          </cell>
          <cell r="B3909" t="str">
            <v>可川科技</v>
          </cell>
          <cell r="C3909">
            <v>-2.12</v>
          </cell>
          <cell r="D3909">
            <v>30.06</v>
          </cell>
        </row>
        <row r="3910">
          <cell r="A3910" t="str">
            <v>603053</v>
          </cell>
          <cell r="B3910" t="str">
            <v>成都燃气</v>
          </cell>
          <cell r="C3910">
            <v>0.72</v>
          </cell>
          <cell r="D3910">
            <v>9.86</v>
          </cell>
        </row>
        <row r="3911">
          <cell r="A3911" t="str">
            <v>603055</v>
          </cell>
          <cell r="B3911" t="str">
            <v>台华新材</v>
          </cell>
          <cell r="C3911">
            <v>0.22</v>
          </cell>
          <cell r="D3911">
            <v>9.07</v>
          </cell>
        </row>
        <row r="3912">
          <cell r="A3912" t="str">
            <v>603056</v>
          </cell>
          <cell r="B3912" t="str">
            <v>德邦股份</v>
          </cell>
          <cell r="C3912">
            <v>1.72</v>
          </cell>
          <cell r="D3912">
            <v>14.17</v>
          </cell>
        </row>
        <row r="3913">
          <cell r="A3913" t="str">
            <v>603057</v>
          </cell>
          <cell r="B3913" t="str">
            <v>紫燕食品</v>
          </cell>
          <cell r="C3913">
            <v>1.54</v>
          </cell>
          <cell r="D3913">
            <v>19.14</v>
          </cell>
        </row>
        <row r="3914">
          <cell r="A3914" t="str">
            <v>603058</v>
          </cell>
          <cell r="B3914" t="str">
            <v>永吉股份</v>
          </cell>
          <cell r="C3914">
            <v>1.92</v>
          </cell>
          <cell r="D3914">
            <v>9.56</v>
          </cell>
        </row>
        <row r="3915">
          <cell r="A3915" t="str">
            <v>603059</v>
          </cell>
          <cell r="B3915" t="str">
            <v>倍加洁</v>
          </cell>
          <cell r="C3915">
            <v>1.75</v>
          </cell>
          <cell r="D3915">
            <v>30.78</v>
          </cell>
        </row>
        <row r="3916">
          <cell r="A3916" t="str">
            <v>603060</v>
          </cell>
          <cell r="B3916" t="str">
            <v>国检集团</v>
          </cell>
          <cell r="C3916">
            <v>0.99</v>
          </cell>
          <cell r="D3916">
            <v>6.12</v>
          </cell>
        </row>
        <row r="3917">
          <cell r="A3917" t="str">
            <v>603061</v>
          </cell>
          <cell r="B3917" t="str">
            <v>金海通</v>
          </cell>
          <cell r="C3917">
            <v>-0.41</v>
          </cell>
          <cell r="D3917">
            <v>136.34</v>
          </cell>
        </row>
        <row r="3918">
          <cell r="A3918" t="str">
            <v>603062</v>
          </cell>
          <cell r="B3918" t="str">
            <v>麦加芯彩</v>
          </cell>
          <cell r="C3918">
            <v>0.11</v>
          </cell>
          <cell r="D3918">
            <v>46.72</v>
          </cell>
        </row>
        <row r="3919">
          <cell r="A3919" t="str">
            <v>603063</v>
          </cell>
          <cell r="B3919" t="str">
            <v>禾望电气</v>
          </cell>
          <cell r="C3919">
            <v>3.64</v>
          </cell>
          <cell r="D3919">
            <v>33.35</v>
          </cell>
        </row>
        <row r="3920">
          <cell r="A3920" t="str">
            <v>603065</v>
          </cell>
          <cell r="B3920" t="str">
            <v>宿迁联盛</v>
          </cell>
          <cell r="C3920">
            <v>1.46</v>
          </cell>
          <cell r="D3920">
            <v>8.32</v>
          </cell>
        </row>
        <row r="3921">
          <cell r="A3921" t="str">
            <v>603066</v>
          </cell>
          <cell r="B3921" t="str">
            <v>音飞储存</v>
          </cell>
          <cell r="C3921">
            <v>1.32</v>
          </cell>
          <cell r="D3921">
            <v>10.73</v>
          </cell>
        </row>
        <row r="3922">
          <cell r="A3922" t="str">
            <v>603067</v>
          </cell>
          <cell r="B3922" t="str">
            <v>振华股份</v>
          </cell>
          <cell r="C3922">
            <v>3.38</v>
          </cell>
          <cell r="D3922">
            <v>27.49</v>
          </cell>
        </row>
        <row r="3923">
          <cell r="A3923" t="str">
            <v>603068</v>
          </cell>
          <cell r="B3923" t="str">
            <v>博通集成</v>
          </cell>
          <cell r="C3923">
            <v>-0.6</v>
          </cell>
          <cell r="D3923">
            <v>36.32</v>
          </cell>
        </row>
        <row r="3924">
          <cell r="A3924" t="str">
            <v>603069</v>
          </cell>
          <cell r="B3924" t="str">
            <v>海汽集团</v>
          </cell>
          <cell r="C3924">
            <v>10</v>
          </cell>
          <cell r="D3924">
            <v>23.86</v>
          </cell>
        </row>
        <row r="3925">
          <cell r="A3925" t="str">
            <v>603070</v>
          </cell>
          <cell r="B3925" t="str">
            <v>万控智造</v>
          </cell>
          <cell r="C3925">
            <v>1.1200000000000001</v>
          </cell>
          <cell r="D3925">
            <v>12.66</v>
          </cell>
        </row>
        <row r="3926">
          <cell r="A3926" t="str">
            <v>603071</v>
          </cell>
          <cell r="B3926" t="str">
            <v>物产环能</v>
          </cell>
          <cell r="C3926">
            <v>0.23</v>
          </cell>
          <cell r="D3926">
            <v>13.16</v>
          </cell>
        </row>
        <row r="3927">
          <cell r="A3927" t="str">
            <v>603072</v>
          </cell>
          <cell r="B3927" t="str">
            <v>天和磁材</v>
          </cell>
          <cell r="C3927">
            <v>1.69</v>
          </cell>
          <cell r="D3927">
            <v>40.950000000000003</v>
          </cell>
        </row>
        <row r="3928">
          <cell r="A3928" t="str">
            <v>603073</v>
          </cell>
          <cell r="B3928" t="str">
            <v>彩蝶实业</v>
          </cell>
          <cell r="C3928">
            <v>2.4</v>
          </cell>
          <cell r="D3928">
            <v>18.77</v>
          </cell>
        </row>
        <row r="3929">
          <cell r="A3929" t="str">
            <v>603075</v>
          </cell>
          <cell r="B3929" t="str">
            <v>热威股份</v>
          </cell>
          <cell r="C3929">
            <v>0.92</v>
          </cell>
          <cell r="D3929">
            <v>21.93</v>
          </cell>
        </row>
        <row r="3930">
          <cell r="A3930" t="str">
            <v>603076</v>
          </cell>
          <cell r="B3930" t="str">
            <v>乐惠国际</v>
          </cell>
          <cell r="C3930">
            <v>2.2400000000000002</v>
          </cell>
          <cell r="D3930">
            <v>23.75</v>
          </cell>
        </row>
        <row r="3931">
          <cell r="A3931" t="str">
            <v>603077</v>
          </cell>
          <cell r="B3931" t="str">
            <v>和邦生物</v>
          </cell>
          <cell r="C3931">
            <v>3.69</v>
          </cell>
          <cell r="D3931">
            <v>2.25</v>
          </cell>
        </row>
        <row r="3932">
          <cell r="A3932" t="str">
            <v>603078</v>
          </cell>
          <cell r="B3932" t="str">
            <v>江化微</v>
          </cell>
          <cell r="C3932">
            <v>-0.45</v>
          </cell>
          <cell r="D3932">
            <v>17.72</v>
          </cell>
        </row>
        <row r="3933">
          <cell r="A3933" t="str">
            <v>603079</v>
          </cell>
          <cell r="B3933" t="str">
            <v>圣达生物</v>
          </cell>
          <cell r="C3933">
            <v>1.83</v>
          </cell>
          <cell r="D3933">
            <v>16.71</v>
          </cell>
        </row>
        <row r="3934">
          <cell r="A3934" t="str">
            <v>603080</v>
          </cell>
          <cell r="B3934" t="str">
            <v>新疆火炬</v>
          </cell>
          <cell r="C3934">
            <v>1.38</v>
          </cell>
          <cell r="D3934">
            <v>22.73</v>
          </cell>
        </row>
        <row r="3935">
          <cell r="A3935" t="str">
            <v>603081</v>
          </cell>
          <cell r="B3935" t="str">
            <v>大丰实业</v>
          </cell>
          <cell r="C3935">
            <v>3.08</v>
          </cell>
          <cell r="D3935">
            <v>13.73</v>
          </cell>
        </row>
        <row r="3936">
          <cell r="A3936" t="str">
            <v>603082</v>
          </cell>
          <cell r="B3936" t="str">
            <v>北自科技</v>
          </cell>
          <cell r="C3936">
            <v>0.51</v>
          </cell>
          <cell r="D3936">
            <v>35.299999999999997</v>
          </cell>
        </row>
        <row r="3937">
          <cell r="A3937" t="str">
            <v>603083</v>
          </cell>
          <cell r="B3937" t="str">
            <v>剑桥科技</v>
          </cell>
          <cell r="C3937">
            <v>-1.32</v>
          </cell>
          <cell r="D3937">
            <v>111.03</v>
          </cell>
        </row>
        <row r="3938">
          <cell r="A3938" t="str">
            <v>603085</v>
          </cell>
          <cell r="B3938" t="str">
            <v>天成自控</v>
          </cell>
          <cell r="C3938">
            <v>1.88</v>
          </cell>
          <cell r="D3938">
            <v>10.86</v>
          </cell>
        </row>
        <row r="3939">
          <cell r="A3939" t="str">
            <v>603086</v>
          </cell>
          <cell r="B3939" t="str">
            <v>先达股份</v>
          </cell>
          <cell r="C3939">
            <v>1.87</v>
          </cell>
          <cell r="D3939">
            <v>8.17</v>
          </cell>
        </row>
        <row r="3940">
          <cell r="A3940" t="str">
            <v>603087</v>
          </cell>
          <cell r="B3940" t="str">
            <v>甘李药业</v>
          </cell>
          <cell r="C3940">
            <v>3.92</v>
          </cell>
          <cell r="D3940">
            <v>67.88</v>
          </cell>
        </row>
        <row r="3941">
          <cell r="A3941" t="str">
            <v>603088</v>
          </cell>
          <cell r="B3941" t="str">
            <v>宁波精达</v>
          </cell>
          <cell r="C3941">
            <v>1.1000000000000001</v>
          </cell>
          <cell r="D3941">
            <v>10.15</v>
          </cell>
        </row>
        <row r="3942">
          <cell r="A3942" t="str">
            <v>603089</v>
          </cell>
          <cell r="B3942" t="str">
            <v>正裕工业</v>
          </cell>
          <cell r="C3942">
            <v>2.63</v>
          </cell>
          <cell r="D3942">
            <v>12.9</v>
          </cell>
        </row>
        <row r="3943">
          <cell r="A3943" t="str">
            <v>603090</v>
          </cell>
          <cell r="B3943" t="str">
            <v>宏盛股份</v>
          </cell>
          <cell r="C3943">
            <v>1.1399999999999999</v>
          </cell>
          <cell r="D3943">
            <v>55.66</v>
          </cell>
        </row>
        <row r="3944">
          <cell r="A3944" t="str">
            <v>603091</v>
          </cell>
          <cell r="B3944" t="str">
            <v>众鑫股份</v>
          </cell>
          <cell r="C3944">
            <v>1.56</v>
          </cell>
          <cell r="D3944">
            <v>75.73</v>
          </cell>
        </row>
        <row r="3945">
          <cell r="A3945" t="str">
            <v>603092</v>
          </cell>
          <cell r="B3945" t="str">
            <v>德力佳</v>
          </cell>
          <cell r="C3945">
            <v>0.01</v>
          </cell>
          <cell r="D3945">
            <v>66.91</v>
          </cell>
        </row>
        <row r="3946">
          <cell r="A3946" t="str">
            <v>603093</v>
          </cell>
          <cell r="B3946" t="str">
            <v>南华期货</v>
          </cell>
          <cell r="C3946">
            <v>0.73</v>
          </cell>
          <cell r="D3946">
            <v>19.260000000000002</v>
          </cell>
        </row>
        <row r="3947">
          <cell r="A3947" t="str">
            <v>603095</v>
          </cell>
          <cell r="B3947" t="str">
            <v>越剑智能</v>
          </cell>
          <cell r="C3947">
            <v>2.9</v>
          </cell>
          <cell r="D3947">
            <v>14.56</v>
          </cell>
        </row>
        <row r="3948">
          <cell r="A3948" t="str">
            <v>603096</v>
          </cell>
          <cell r="B3948" t="str">
            <v>新经典</v>
          </cell>
          <cell r="C3948">
            <v>0.91</v>
          </cell>
          <cell r="D3948">
            <v>17.77</v>
          </cell>
        </row>
        <row r="3949">
          <cell r="A3949" t="str">
            <v>603097</v>
          </cell>
          <cell r="B3949" t="str">
            <v>江苏华辰</v>
          </cell>
          <cell r="C3949">
            <v>0.96</v>
          </cell>
          <cell r="D3949">
            <v>26.36</v>
          </cell>
        </row>
        <row r="3950">
          <cell r="A3950" t="str">
            <v>603098</v>
          </cell>
          <cell r="B3950" t="str">
            <v>森特股份</v>
          </cell>
          <cell r="C3950">
            <v>1.52</v>
          </cell>
          <cell r="D3950">
            <v>12.72</v>
          </cell>
        </row>
        <row r="3951">
          <cell r="A3951" t="str">
            <v>603099</v>
          </cell>
          <cell r="B3951" t="str">
            <v>长白山</v>
          </cell>
          <cell r="C3951">
            <v>0.47</v>
          </cell>
          <cell r="D3951">
            <v>47.36</v>
          </cell>
        </row>
        <row r="3952">
          <cell r="A3952" t="str">
            <v>603100</v>
          </cell>
          <cell r="B3952" t="str">
            <v>川仪股份</v>
          </cell>
          <cell r="C3952">
            <v>0.71</v>
          </cell>
          <cell r="D3952">
            <v>22.8</v>
          </cell>
        </row>
        <row r="3953">
          <cell r="A3953" t="str">
            <v>603101</v>
          </cell>
          <cell r="B3953" t="str">
            <v>汇嘉时代</v>
          </cell>
          <cell r="C3953">
            <v>2.35</v>
          </cell>
          <cell r="D3953">
            <v>10.9</v>
          </cell>
        </row>
        <row r="3954">
          <cell r="A3954" t="str">
            <v>603102</v>
          </cell>
          <cell r="B3954" t="str">
            <v>百合股份</v>
          </cell>
          <cell r="C3954">
            <v>1.8</v>
          </cell>
          <cell r="D3954">
            <v>42.92</v>
          </cell>
        </row>
        <row r="3955">
          <cell r="A3955" t="str">
            <v>603103</v>
          </cell>
          <cell r="B3955" t="str">
            <v>横店影视</v>
          </cell>
          <cell r="C3955">
            <v>0.76</v>
          </cell>
          <cell r="D3955">
            <v>15.89</v>
          </cell>
        </row>
        <row r="3956">
          <cell r="A3956" t="str">
            <v>603105</v>
          </cell>
          <cell r="B3956" t="str">
            <v>芯能科技</v>
          </cell>
          <cell r="C3956">
            <v>2.13</v>
          </cell>
          <cell r="D3956">
            <v>9.57</v>
          </cell>
        </row>
        <row r="3957">
          <cell r="A3957" t="str">
            <v>603106</v>
          </cell>
          <cell r="B3957" t="str">
            <v>恒银科技</v>
          </cell>
          <cell r="C3957">
            <v>0.38</v>
          </cell>
          <cell r="D3957">
            <v>10.57</v>
          </cell>
        </row>
        <row r="3958">
          <cell r="A3958" t="str">
            <v>603107</v>
          </cell>
          <cell r="B3958" t="str">
            <v>上海汽配</v>
          </cell>
          <cell r="C3958">
            <v>1.01</v>
          </cell>
          <cell r="D3958">
            <v>14.99</v>
          </cell>
        </row>
        <row r="3959">
          <cell r="A3959" t="str">
            <v>603108</v>
          </cell>
          <cell r="B3959" t="str">
            <v>润达医疗</v>
          </cell>
          <cell r="C3959">
            <v>-1.21</v>
          </cell>
          <cell r="D3959">
            <v>15.46</v>
          </cell>
        </row>
        <row r="3960">
          <cell r="A3960" t="str">
            <v>603109</v>
          </cell>
          <cell r="B3960" t="str">
            <v>神驰机电</v>
          </cell>
          <cell r="C3960">
            <v>0.6</v>
          </cell>
          <cell r="D3960">
            <v>25.21</v>
          </cell>
        </row>
        <row r="3961">
          <cell r="A3961" t="str">
            <v>603110</v>
          </cell>
          <cell r="B3961" t="str">
            <v>东方材料</v>
          </cell>
          <cell r="C3961">
            <v>1.19</v>
          </cell>
          <cell r="D3961">
            <v>16.12</v>
          </cell>
        </row>
        <row r="3962">
          <cell r="A3962" t="str">
            <v>603111</v>
          </cell>
          <cell r="B3962" t="str">
            <v>康尼机电</v>
          </cell>
          <cell r="C3962">
            <v>1.01</v>
          </cell>
          <cell r="D3962">
            <v>6.97</v>
          </cell>
        </row>
        <row r="3963">
          <cell r="A3963" t="str">
            <v>603112</v>
          </cell>
          <cell r="B3963" t="str">
            <v>华翔股份</v>
          </cell>
          <cell r="C3963">
            <v>0.06</v>
          </cell>
          <cell r="D3963">
            <v>17.47</v>
          </cell>
        </row>
        <row r="3964">
          <cell r="A3964" t="str">
            <v>603113</v>
          </cell>
          <cell r="B3964" t="str">
            <v>金能科技</v>
          </cell>
          <cell r="C3964">
            <v>1.97</v>
          </cell>
          <cell r="D3964">
            <v>6.22</v>
          </cell>
        </row>
        <row r="3965">
          <cell r="A3965" t="str">
            <v>603115</v>
          </cell>
          <cell r="B3965" t="str">
            <v>海星股份</v>
          </cell>
          <cell r="C3965">
            <v>1.32</v>
          </cell>
          <cell r="D3965">
            <v>18.39</v>
          </cell>
        </row>
        <row r="3966">
          <cell r="A3966" t="str">
            <v>603116</v>
          </cell>
          <cell r="B3966" t="str">
            <v>红蜻蜓</v>
          </cell>
          <cell r="C3966">
            <v>4.74</v>
          </cell>
          <cell r="D3966">
            <v>5.97</v>
          </cell>
        </row>
        <row r="3967">
          <cell r="A3967" t="str">
            <v>603117</v>
          </cell>
          <cell r="B3967" t="str">
            <v>万林物流</v>
          </cell>
          <cell r="C3967">
            <v>1.04</v>
          </cell>
          <cell r="D3967">
            <v>4.84</v>
          </cell>
        </row>
        <row r="3968">
          <cell r="A3968" t="str">
            <v>603118</v>
          </cell>
          <cell r="B3968" t="str">
            <v>共进股份</v>
          </cell>
          <cell r="C3968">
            <v>-0.18</v>
          </cell>
          <cell r="D3968">
            <v>11.33</v>
          </cell>
        </row>
        <row r="3969">
          <cell r="A3969" t="str">
            <v>603119</v>
          </cell>
          <cell r="B3969" t="str">
            <v>浙江荣泰</v>
          </cell>
          <cell r="C3969">
            <v>0.66</v>
          </cell>
          <cell r="D3969">
            <v>90.3</v>
          </cell>
        </row>
        <row r="3970">
          <cell r="A3970" t="str">
            <v>603120</v>
          </cell>
          <cell r="B3970" t="str">
            <v>肯特催化</v>
          </cell>
          <cell r="C3970">
            <v>0.41</v>
          </cell>
          <cell r="D3970">
            <v>39.57</v>
          </cell>
        </row>
        <row r="3971">
          <cell r="A3971" t="str">
            <v>603121</v>
          </cell>
          <cell r="B3971" t="str">
            <v>华培动力</v>
          </cell>
          <cell r="C3971">
            <v>2.79</v>
          </cell>
          <cell r="D3971">
            <v>22.82</v>
          </cell>
        </row>
        <row r="3972">
          <cell r="A3972" t="str">
            <v>603122</v>
          </cell>
          <cell r="B3972" t="str">
            <v>合富中国</v>
          </cell>
          <cell r="C3972">
            <v>-3.03</v>
          </cell>
          <cell r="D3972">
            <v>29.1</v>
          </cell>
        </row>
        <row r="3973">
          <cell r="A3973" t="str">
            <v>603123</v>
          </cell>
          <cell r="B3973" t="str">
            <v>翠微股份</v>
          </cell>
          <cell r="C3973">
            <v>3.1</v>
          </cell>
          <cell r="D3973">
            <v>13.98</v>
          </cell>
        </row>
        <row r="3974">
          <cell r="A3974" t="str">
            <v>603124</v>
          </cell>
          <cell r="B3974" t="str">
            <v>江南新材</v>
          </cell>
          <cell r="C3974">
            <v>0.13</v>
          </cell>
          <cell r="D3974">
            <v>77.28</v>
          </cell>
        </row>
        <row r="3975">
          <cell r="A3975" t="str">
            <v>603125</v>
          </cell>
          <cell r="B3975" t="str">
            <v>常青科技</v>
          </cell>
          <cell r="C3975">
            <v>0.17</v>
          </cell>
          <cell r="D3975">
            <v>17.25</v>
          </cell>
        </row>
        <row r="3976">
          <cell r="A3976" t="str">
            <v>603126</v>
          </cell>
          <cell r="B3976" t="str">
            <v>中材节能</v>
          </cell>
          <cell r="C3976">
            <v>1.8</v>
          </cell>
          <cell r="D3976">
            <v>6.78</v>
          </cell>
        </row>
        <row r="3977">
          <cell r="A3977" t="str">
            <v>603127</v>
          </cell>
          <cell r="B3977" t="str">
            <v>昭衍新药</v>
          </cell>
          <cell r="C3977">
            <v>-0.78</v>
          </cell>
          <cell r="D3977">
            <v>35.42</v>
          </cell>
        </row>
        <row r="3978">
          <cell r="A3978" t="str">
            <v>603128</v>
          </cell>
          <cell r="B3978" t="str">
            <v>华贸物流</v>
          </cell>
          <cell r="C3978">
            <v>3.45</v>
          </cell>
          <cell r="D3978">
            <v>5.99</v>
          </cell>
        </row>
        <row r="3979">
          <cell r="A3979" t="str">
            <v>603129</v>
          </cell>
          <cell r="B3979" t="str">
            <v>春风动力</v>
          </cell>
          <cell r="C3979">
            <v>3</v>
          </cell>
          <cell r="D3979">
            <v>297.20999999999998</v>
          </cell>
        </row>
        <row r="3980">
          <cell r="A3980" t="str">
            <v>603130</v>
          </cell>
          <cell r="B3980" t="str">
            <v>云中马</v>
          </cell>
          <cell r="C3980">
            <v>-0.54</v>
          </cell>
          <cell r="D3980">
            <v>49.5</v>
          </cell>
        </row>
        <row r="3981">
          <cell r="A3981" t="str">
            <v>603131</v>
          </cell>
          <cell r="B3981" t="str">
            <v>上海沪工</v>
          </cell>
          <cell r="C3981">
            <v>2.36</v>
          </cell>
          <cell r="D3981">
            <v>29.45</v>
          </cell>
        </row>
        <row r="3982">
          <cell r="A3982" t="str">
            <v>603132</v>
          </cell>
          <cell r="B3982" t="str">
            <v>金徽股份</v>
          </cell>
          <cell r="C3982">
            <v>-0.35</v>
          </cell>
          <cell r="D3982">
            <v>14.34</v>
          </cell>
        </row>
        <row r="3983">
          <cell r="A3983" t="str">
            <v>603135</v>
          </cell>
          <cell r="B3983" t="str">
            <v>中重科技</v>
          </cell>
          <cell r="C3983">
            <v>0.99</v>
          </cell>
          <cell r="D3983">
            <v>9.19</v>
          </cell>
        </row>
        <row r="3984">
          <cell r="A3984" t="str">
            <v>603136</v>
          </cell>
          <cell r="B3984" t="str">
            <v>天目湖</v>
          </cell>
          <cell r="C3984">
            <v>-0.24</v>
          </cell>
          <cell r="D3984">
            <v>12.59</v>
          </cell>
        </row>
        <row r="3985">
          <cell r="A3985" t="str">
            <v>603137</v>
          </cell>
          <cell r="B3985" t="str">
            <v>恒尚节能</v>
          </cell>
          <cell r="C3985">
            <v>2.1</v>
          </cell>
          <cell r="D3985">
            <v>14.12</v>
          </cell>
        </row>
        <row r="3986">
          <cell r="A3986" t="str">
            <v>603138</v>
          </cell>
          <cell r="B3986" t="str">
            <v>海量数据</v>
          </cell>
          <cell r="C3986">
            <v>0.21</v>
          </cell>
          <cell r="D3986">
            <v>14</v>
          </cell>
        </row>
        <row r="3987">
          <cell r="A3987" t="str">
            <v>603139</v>
          </cell>
          <cell r="B3987" t="str">
            <v>康惠股份</v>
          </cell>
          <cell r="C3987">
            <v>0.33</v>
          </cell>
          <cell r="D3987">
            <v>21.48</v>
          </cell>
        </row>
        <row r="3988">
          <cell r="A3988" t="str">
            <v>603150</v>
          </cell>
          <cell r="B3988" t="str">
            <v>万朗磁塑</v>
          </cell>
          <cell r="C3988">
            <v>3.6</v>
          </cell>
          <cell r="D3988">
            <v>38.28</v>
          </cell>
        </row>
        <row r="3989">
          <cell r="A3989" t="str">
            <v>603151</v>
          </cell>
          <cell r="B3989" t="str">
            <v>XD邦基科</v>
          </cell>
          <cell r="C3989">
            <v>2.12</v>
          </cell>
          <cell r="D3989">
            <v>18.329999999999998</v>
          </cell>
        </row>
        <row r="3990">
          <cell r="A3990" t="str">
            <v>603153</v>
          </cell>
          <cell r="B3990" t="str">
            <v>上海建科</v>
          </cell>
          <cell r="C3990">
            <v>1.18</v>
          </cell>
          <cell r="D3990">
            <v>17.11</v>
          </cell>
        </row>
        <row r="3991">
          <cell r="A3991" t="str">
            <v>603155</v>
          </cell>
          <cell r="B3991" t="str">
            <v>新亚强</v>
          </cell>
          <cell r="C3991">
            <v>0.7</v>
          </cell>
          <cell r="D3991">
            <v>17.29</v>
          </cell>
        </row>
        <row r="3992">
          <cell r="A3992" t="str">
            <v>603156</v>
          </cell>
          <cell r="B3992" t="str">
            <v>养元饮品</v>
          </cell>
          <cell r="C3992">
            <v>1.92</v>
          </cell>
          <cell r="D3992">
            <v>26.04</v>
          </cell>
        </row>
        <row r="3993">
          <cell r="A3993" t="str">
            <v>603158</v>
          </cell>
          <cell r="B3993" t="str">
            <v>腾龙股份</v>
          </cell>
          <cell r="C3993">
            <v>0.28999999999999998</v>
          </cell>
          <cell r="D3993">
            <v>10.25</v>
          </cell>
        </row>
        <row r="3994">
          <cell r="A3994" t="str">
            <v>603159</v>
          </cell>
          <cell r="B3994" t="str">
            <v>上海亚虹</v>
          </cell>
          <cell r="C3994">
            <v>3.28</v>
          </cell>
          <cell r="D3994">
            <v>23.3</v>
          </cell>
        </row>
        <row r="3995">
          <cell r="A3995" t="str">
            <v>603160</v>
          </cell>
          <cell r="B3995" t="str">
            <v>汇顶科技</v>
          </cell>
          <cell r="C3995">
            <v>0.66</v>
          </cell>
          <cell r="D3995">
            <v>77.27</v>
          </cell>
        </row>
        <row r="3996">
          <cell r="A3996" t="str">
            <v>603161</v>
          </cell>
          <cell r="B3996" t="str">
            <v>科华控股</v>
          </cell>
          <cell r="C3996">
            <v>2.42</v>
          </cell>
          <cell r="D3996">
            <v>13.54</v>
          </cell>
        </row>
        <row r="3997">
          <cell r="A3997" t="str">
            <v>603162</v>
          </cell>
          <cell r="B3997" t="str">
            <v>海通发展</v>
          </cell>
          <cell r="C3997">
            <v>4.33</v>
          </cell>
          <cell r="D3997">
            <v>12.52</v>
          </cell>
        </row>
        <row r="3998">
          <cell r="A3998" t="str">
            <v>603163</v>
          </cell>
          <cell r="B3998" t="str">
            <v>圣晖集成</v>
          </cell>
          <cell r="C3998">
            <v>-2.27</v>
          </cell>
          <cell r="D3998">
            <v>58.68</v>
          </cell>
        </row>
        <row r="3999">
          <cell r="A3999" t="str">
            <v>603165</v>
          </cell>
          <cell r="B3999" t="str">
            <v>荣晟环保</v>
          </cell>
          <cell r="C3999">
            <v>1.29</v>
          </cell>
          <cell r="D3999">
            <v>12.58</v>
          </cell>
        </row>
        <row r="4000">
          <cell r="A4000" t="str">
            <v>603166</v>
          </cell>
          <cell r="B4000" t="str">
            <v>福达股份</v>
          </cell>
          <cell r="C4000">
            <v>0.83</v>
          </cell>
          <cell r="D4000">
            <v>14.6</v>
          </cell>
        </row>
        <row r="4001">
          <cell r="A4001" t="str">
            <v>603167</v>
          </cell>
          <cell r="B4001" t="str">
            <v>渤海轮渡</v>
          </cell>
          <cell r="C4001">
            <v>0.21</v>
          </cell>
          <cell r="D4001">
            <v>9.52</v>
          </cell>
        </row>
        <row r="4002">
          <cell r="A4002" t="str">
            <v>603168</v>
          </cell>
          <cell r="B4002" t="str">
            <v>莎普爱思</v>
          </cell>
          <cell r="C4002">
            <v>2.25</v>
          </cell>
          <cell r="D4002">
            <v>7.74</v>
          </cell>
        </row>
        <row r="4003">
          <cell r="A4003" t="str">
            <v>603169</v>
          </cell>
          <cell r="B4003" t="str">
            <v>兰石重装</v>
          </cell>
          <cell r="C4003">
            <v>3.95</v>
          </cell>
          <cell r="D4003">
            <v>10</v>
          </cell>
        </row>
        <row r="4004">
          <cell r="A4004" t="str">
            <v>603170</v>
          </cell>
          <cell r="B4004" t="str">
            <v>宝立食品</v>
          </cell>
          <cell r="C4004">
            <v>2.57</v>
          </cell>
          <cell r="D4004">
            <v>14.79</v>
          </cell>
        </row>
        <row r="4005">
          <cell r="A4005" t="str">
            <v>603171</v>
          </cell>
          <cell r="B4005" t="str">
            <v>税友股份</v>
          </cell>
          <cell r="C4005">
            <v>0.64</v>
          </cell>
          <cell r="D4005">
            <v>52.2</v>
          </cell>
        </row>
        <row r="4006">
          <cell r="A4006" t="str">
            <v>603172</v>
          </cell>
          <cell r="B4006" t="str">
            <v>万丰股份</v>
          </cell>
          <cell r="C4006">
            <v>0.72</v>
          </cell>
          <cell r="D4006">
            <v>18.11</v>
          </cell>
        </row>
        <row r="4007">
          <cell r="A4007" t="str">
            <v>603173</v>
          </cell>
          <cell r="B4007" t="str">
            <v>福斯达</v>
          </cell>
          <cell r="C4007">
            <v>3.06</v>
          </cell>
          <cell r="D4007">
            <v>41.12</v>
          </cell>
        </row>
        <row r="4008">
          <cell r="A4008" t="str">
            <v>603175</v>
          </cell>
          <cell r="B4008" t="str">
            <v>超颖电子</v>
          </cell>
          <cell r="C4008">
            <v>-0.39</v>
          </cell>
          <cell r="D4008">
            <v>63.69</v>
          </cell>
        </row>
        <row r="4009">
          <cell r="A4009" t="str">
            <v>603176</v>
          </cell>
          <cell r="B4009" t="str">
            <v>汇通集团</v>
          </cell>
          <cell r="C4009">
            <v>2.52</v>
          </cell>
          <cell r="D4009">
            <v>5.28</v>
          </cell>
        </row>
        <row r="4010">
          <cell r="A4010" t="str">
            <v>603177</v>
          </cell>
          <cell r="B4010" t="str">
            <v>德创环保</v>
          </cell>
          <cell r="C4010">
            <v>2.92</v>
          </cell>
          <cell r="D4010">
            <v>11.28</v>
          </cell>
        </row>
        <row r="4011">
          <cell r="A4011" t="str">
            <v>603178</v>
          </cell>
          <cell r="B4011" t="str">
            <v>圣龙股份</v>
          </cell>
          <cell r="C4011">
            <v>1.0900000000000001</v>
          </cell>
          <cell r="D4011">
            <v>18.579999999999998</v>
          </cell>
        </row>
        <row r="4012">
          <cell r="A4012" t="str">
            <v>603179</v>
          </cell>
          <cell r="B4012" t="str">
            <v>新泉股份</v>
          </cell>
          <cell r="C4012">
            <v>0.03</v>
          </cell>
          <cell r="D4012">
            <v>64.819999999999993</v>
          </cell>
        </row>
        <row r="4013">
          <cell r="A4013" t="str">
            <v>603180</v>
          </cell>
          <cell r="B4013" t="str">
            <v>金牌家居</v>
          </cell>
          <cell r="C4013">
            <v>1.1499999999999999</v>
          </cell>
          <cell r="D4013">
            <v>21.04</v>
          </cell>
        </row>
        <row r="4014">
          <cell r="A4014" t="str">
            <v>603181</v>
          </cell>
          <cell r="B4014" t="str">
            <v>皇马科技</v>
          </cell>
          <cell r="C4014">
            <v>1.99</v>
          </cell>
          <cell r="D4014">
            <v>14.38</v>
          </cell>
        </row>
        <row r="4015">
          <cell r="A4015" t="str">
            <v>603182</v>
          </cell>
          <cell r="B4015" t="str">
            <v>嘉华股份</v>
          </cell>
          <cell r="C4015">
            <v>2.7</v>
          </cell>
          <cell r="D4015">
            <v>15.96</v>
          </cell>
        </row>
        <row r="4016">
          <cell r="A4016" t="str">
            <v>603183</v>
          </cell>
          <cell r="B4016" t="str">
            <v>建研院</v>
          </cell>
          <cell r="C4016">
            <v>2.79</v>
          </cell>
          <cell r="D4016">
            <v>4.42</v>
          </cell>
        </row>
        <row r="4017">
          <cell r="A4017" t="str">
            <v>603185</v>
          </cell>
          <cell r="B4017" t="str">
            <v>弘元绿能</v>
          </cell>
          <cell r="C4017">
            <v>-0.03</v>
          </cell>
          <cell r="D4017">
            <v>28.63</v>
          </cell>
        </row>
        <row r="4018">
          <cell r="A4018" t="str">
            <v>603186</v>
          </cell>
          <cell r="B4018" t="str">
            <v>华正新材</v>
          </cell>
          <cell r="C4018">
            <v>-3.85</v>
          </cell>
          <cell r="D4018">
            <v>41.24</v>
          </cell>
        </row>
        <row r="4019">
          <cell r="A4019" t="str">
            <v>603187</v>
          </cell>
          <cell r="B4019" t="str">
            <v>海容冷链</v>
          </cell>
          <cell r="C4019">
            <v>1.83</v>
          </cell>
          <cell r="D4019">
            <v>15.02</v>
          </cell>
        </row>
        <row r="4020">
          <cell r="A4020" t="str">
            <v>603188</v>
          </cell>
          <cell r="B4020" t="str">
            <v>亚邦股份</v>
          </cell>
          <cell r="C4020">
            <v>2.41</v>
          </cell>
          <cell r="D4020">
            <v>4.67</v>
          </cell>
        </row>
        <row r="4021">
          <cell r="A4021" t="str">
            <v>603189</v>
          </cell>
          <cell r="B4021" t="str">
            <v>网达软件</v>
          </cell>
          <cell r="C4021">
            <v>7.35</v>
          </cell>
          <cell r="D4021">
            <v>20.29</v>
          </cell>
        </row>
        <row r="4022">
          <cell r="A4022" t="str">
            <v>603190</v>
          </cell>
          <cell r="B4022" t="str">
            <v>亚通精工</v>
          </cell>
          <cell r="C4022">
            <v>3.02</v>
          </cell>
          <cell r="D4022">
            <v>26.58</v>
          </cell>
        </row>
        <row r="4023">
          <cell r="A4023" t="str">
            <v>603191</v>
          </cell>
          <cell r="B4023" t="str">
            <v>望变电气</v>
          </cell>
          <cell r="C4023">
            <v>2.16</v>
          </cell>
          <cell r="D4023">
            <v>15.16</v>
          </cell>
        </row>
        <row r="4024">
          <cell r="A4024" t="str">
            <v>603192</v>
          </cell>
          <cell r="B4024" t="str">
            <v>汇得科技</v>
          </cell>
          <cell r="C4024">
            <v>2.2799999999999998</v>
          </cell>
          <cell r="D4024">
            <v>23.76</v>
          </cell>
        </row>
        <row r="4025">
          <cell r="A4025" t="str">
            <v>603193</v>
          </cell>
          <cell r="B4025" t="str">
            <v>润本股份</v>
          </cell>
          <cell r="C4025">
            <v>0.97</v>
          </cell>
          <cell r="D4025">
            <v>24.96</v>
          </cell>
        </row>
        <row r="4026">
          <cell r="A4026" t="str">
            <v>603194</v>
          </cell>
          <cell r="B4026" t="str">
            <v>中力股份</v>
          </cell>
          <cell r="C4026">
            <v>0.55000000000000004</v>
          </cell>
          <cell r="D4026">
            <v>36.79</v>
          </cell>
        </row>
        <row r="4027">
          <cell r="A4027" t="str">
            <v>603195</v>
          </cell>
          <cell r="B4027" t="str">
            <v>公牛集团</v>
          </cell>
          <cell r="C4027">
            <v>0</v>
          </cell>
          <cell r="D4027">
            <v>42.43</v>
          </cell>
        </row>
        <row r="4028">
          <cell r="A4028" t="str">
            <v>603196</v>
          </cell>
          <cell r="B4028" t="str">
            <v>日播时尚</v>
          </cell>
          <cell r="C4028">
            <v>1.77</v>
          </cell>
          <cell r="D4028">
            <v>25.35</v>
          </cell>
        </row>
        <row r="4029">
          <cell r="A4029" t="str">
            <v>603197</v>
          </cell>
          <cell r="B4029" t="str">
            <v>保隆科技</v>
          </cell>
          <cell r="C4029">
            <v>4.0599999999999996</v>
          </cell>
          <cell r="D4029">
            <v>36.659999999999997</v>
          </cell>
        </row>
        <row r="4030">
          <cell r="A4030" t="str">
            <v>603198</v>
          </cell>
          <cell r="B4030" t="str">
            <v>迎驾贡酒</v>
          </cell>
          <cell r="C4030">
            <v>3.09</v>
          </cell>
          <cell r="D4030">
            <v>40.090000000000003</v>
          </cell>
        </row>
        <row r="4031">
          <cell r="A4031" t="str">
            <v>603199</v>
          </cell>
          <cell r="B4031" t="str">
            <v>九华旅游</v>
          </cell>
          <cell r="C4031">
            <v>0.78</v>
          </cell>
          <cell r="D4031">
            <v>37.4</v>
          </cell>
        </row>
        <row r="4032">
          <cell r="A4032" t="str">
            <v>603200</v>
          </cell>
          <cell r="B4032" t="str">
            <v>上海洗霸</v>
          </cell>
          <cell r="C4032">
            <v>0.76</v>
          </cell>
          <cell r="D4032">
            <v>69.12</v>
          </cell>
        </row>
        <row r="4033">
          <cell r="A4033" t="str">
            <v>603201</v>
          </cell>
          <cell r="B4033" t="str">
            <v>常润股份</v>
          </cell>
          <cell r="C4033">
            <v>1.58</v>
          </cell>
          <cell r="D4033">
            <v>16.760000000000002</v>
          </cell>
        </row>
        <row r="4034">
          <cell r="A4034" t="str">
            <v>603202</v>
          </cell>
          <cell r="B4034" t="str">
            <v>天有为</v>
          </cell>
          <cell r="C4034">
            <v>0.54</v>
          </cell>
          <cell r="D4034">
            <v>91.98</v>
          </cell>
        </row>
        <row r="4035">
          <cell r="A4035" t="str">
            <v>603203</v>
          </cell>
          <cell r="B4035" t="str">
            <v>快克智能</v>
          </cell>
          <cell r="C4035">
            <v>0.79</v>
          </cell>
          <cell r="D4035">
            <v>30.5</v>
          </cell>
        </row>
        <row r="4036">
          <cell r="A4036" t="str">
            <v>603205</v>
          </cell>
          <cell r="B4036" t="str">
            <v>健尔康</v>
          </cell>
          <cell r="C4036">
            <v>-1.73</v>
          </cell>
          <cell r="D4036">
            <v>27.86</v>
          </cell>
        </row>
        <row r="4037">
          <cell r="A4037" t="str">
            <v>603206</v>
          </cell>
          <cell r="B4037" t="str">
            <v>嘉环科技</v>
          </cell>
          <cell r="C4037">
            <v>1.76</v>
          </cell>
          <cell r="D4037">
            <v>16.809999999999999</v>
          </cell>
        </row>
        <row r="4038">
          <cell r="A4038" t="str">
            <v>603207</v>
          </cell>
          <cell r="B4038" t="str">
            <v>小方制药</v>
          </cell>
          <cell r="C4038">
            <v>1.3</v>
          </cell>
          <cell r="D4038">
            <v>28.79</v>
          </cell>
        </row>
        <row r="4039">
          <cell r="A4039" t="str">
            <v>603208</v>
          </cell>
          <cell r="B4039" t="str">
            <v>江山欧派</v>
          </cell>
          <cell r="C4039">
            <v>0.27</v>
          </cell>
          <cell r="D4039">
            <v>14.8</v>
          </cell>
        </row>
        <row r="4040">
          <cell r="A4040" t="str">
            <v>603209</v>
          </cell>
          <cell r="B4040" t="str">
            <v>兴通股份</v>
          </cell>
          <cell r="C4040">
            <v>1.1200000000000001</v>
          </cell>
          <cell r="D4040">
            <v>15.34</v>
          </cell>
        </row>
        <row r="4041">
          <cell r="A4041" t="str">
            <v>603210</v>
          </cell>
          <cell r="B4041" t="str">
            <v>泰鸿万立</v>
          </cell>
          <cell r="C4041">
            <v>0.56999999999999995</v>
          </cell>
          <cell r="D4041">
            <v>19.41</v>
          </cell>
        </row>
        <row r="4042">
          <cell r="A4042" t="str">
            <v>603211</v>
          </cell>
          <cell r="B4042" t="str">
            <v>晋拓股份</v>
          </cell>
          <cell r="C4042">
            <v>-1.1200000000000001</v>
          </cell>
          <cell r="D4042">
            <v>20.32</v>
          </cell>
        </row>
        <row r="4043">
          <cell r="A4043" t="str">
            <v>603212</v>
          </cell>
          <cell r="B4043" t="str">
            <v>赛伍技术</v>
          </cell>
          <cell r="C4043">
            <v>4.79</v>
          </cell>
          <cell r="D4043">
            <v>14.67</v>
          </cell>
        </row>
        <row r="4044">
          <cell r="A4044" t="str">
            <v>603213</v>
          </cell>
          <cell r="B4044" t="str">
            <v>镇洋发展</v>
          </cell>
          <cell r="C4044">
            <v>1.1499999999999999</v>
          </cell>
          <cell r="D4044">
            <v>13.18</v>
          </cell>
        </row>
        <row r="4045">
          <cell r="A4045" t="str">
            <v>603214</v>
          </cell>
          <cell r="B4045" t="str">
            <v>爱婴室</v>
          </cell>
          <cell r="C4045">
            <v>3.58</v>
          </cell>
          <cell r="D4045">
            <v>17.96</v>
          </cell>
        </row>
        <row r="4046">
          <cell r="A4046" t="str">
            <v>603215</v>
          </cell>
          <cell r="B4046" t="str">
            <v>比依股份</v>
          </cell>
          <cell r="C4046">
            <v>4.0599999999999996</v>
          </cell>
          <cell r="D4046">
            <v>21.02</v>
          </cell>
        </row>
        <row r="4047">
          <cell r="A4047" t="str">
            <v>603216</v>
          </cell>
          <cell r="B4047" t="str">
            <v>梦天家居</v>
          </cell>
          <cell r="C4047">
            <v>7.23</v>
          </cell>
          <cell r="D4047">
            <v>36.020000000000003</v>
          </cell>
        </row>
        <row r="4048">
          <cell r="A4048" t="str">
            <v>603217</v>
          </cell>
          <cell r="B4048" t="str">
            <v>元利科技</v>
          </cell>
          <cell r="C4048">
            <v>0.12</v>
          </cell>
          <cell r="D4048">
            <v>25.15</v>
          </cell>
        </row>
        <row r="4049">
          <cell r="A4049" t="str">
            <v>603218</v>
          </cell>
          <cell r="B4049" t="str">
            <v>日月股份</v>
          </cell>
          <cell r="C4049">
            <v>0.47</v>
          </cell>
          <cell r="D4049">
            <v>12.73</v>
          </cell>
        </row>
        <row r="4050">
          <cell r="A4050" t="str">
            <v>603219</v>
          </cell>
          <cell r="B4050" t="str">
            <v>富佳股份</v>
          </cell>
          <cell r="C4050">
            <v>1.67</v>
          </cell>
          <cell r="D4050">
            <v>15.86</v>
          </cell>
        </row>
        <row r="4051">
          <cell r="A4051" t="str">
            <v>603220</v>
          </cell>
          <cell r="B4051" t="str">
            <v>中贝通信</v>
          </cell>
          <cell r="C4051">
            <v>0.99</v>
          </cell>
          <cell r="D4051">
            <v>21.4</v>
          </cell>
        </row>
        <row r="4052">
          <cell r="A4052" t="str">
            <v>603221</v>
          </cell>
          <cell r="B4052" t="str">
            <v>爱丽家居</v>
          </cell>
          <cell r="C4052">
            <v>-2.94</v>
          </cell>
          <cell r="D4052">
            <v>13.55</v>
          </cell>
        </row>
        <row r="4053">
          <cell r="A4053" t="str">
            <v>603222</v>
          </cell>
          <cell r="B4053" t="str">
            <v>济民健康</v>
          </cell>
          <cell r="C4053">
            <v>0.32</v>
          </cell>
          <cell r="D4053">
            <v>9.3800000000000008</v>
          </cell>
        </row>
        <row r="4054">
          <cell r="A4054" t="str">
            <v>603223</v>
          </cell>
          <cell r="B4054" t="str">
            <v>恒通股份</v>
          </cell>
          <cell r="C4054">
            <v>2.04</v>
          </cell>
          <cell r="D4054">
            <v>9.49</v>
          </cell>
        </row>
        <row r="4055">
          <cell r="A4055" t="str">
            <v>603225</v>
          </cell>
          <cell r="B4055" t="str">
            <v>新凤鸣</v>
          </cell>
          <cell r="C4055">
            <v>2.65</v>
          </cell>
          <cell r="D4055">
            <v>17.05</v>
          </cell>
        </row>
        <row r="4056">
          <cell r="A4056" t="str">
            <v>603226</v>
          </cell>
          <cell r="B4056" t="str">
            <v>菲林格尔</v>
          </cell>
          <cell r="C4056">
            <v>0.47</v>
          </cell>
          <cell r="D4056">
            <v>29.9</v>
          </cell>
        </row>
        <row r="4057">
          <cell r="A4057" t="str">
            <v>603227</v>
          </cell>
          <cell r="B4057" t="str">
            <v>雪峰科技</v>
          </cell>
          <cell r="C4057">
            <v>3.21</v>
          </cell>
          <cell r="D4057">
            <v>8.36</v>
          </cell>
        </row>
        <row r="4058">
          <cell r="A4058" t="str">
            <v>603228</v>
          </cell>
          <cell r="B4058" t="str">
            <v>景旺电子</v>
          </cell>
          <cell r="C4058">
            <v>-1.38</v>
          </cell>
          <cell r="D4058">
            <v>66.94</v>
          </cell>
        </row>
        <row r="4059">
          <cell r="A4059" t="str">
            <v>603229</v>
          </cell>
          <cell r="B4059" t="str">
            <v>奥翔药业</v>
          </cell>
          <cell r="C4059">
            <v>1.48</v>
          </cell>
          <cell r="D4059">
            <v>9.61</v>
          </cell>
        </row>
        <row r="4060">
          <cell r="A4060" t="str">
            <v>603230</v>
          </cell>
          <cell r="B4060" t="str">
            <v>内蒙新华</v>
          </cell>
          <cell r="C4060">
            <v>-0.08</v>
          </cell>
          <cell r="D4060">
            <v>12.99</v>
          </cell>
        </row>
        <row r="4061">
          <cell r="A4061" t="str">
            <v>603231</v>
          </cell>
          <cell r="B4061" t="str">
            <v>索宝蛋白</v>
          </cell>
          <cell r="C4061">
            <v>1.03</v>
          </cell>
          <cell r="D4061">
            <v>18.63</v>
          </cell>
        </row>
        <row r="4062">
          <cell r="A4062" t="str">
            <v>603232</v>
          </cell>
          <cell r="B4062" t="str">
            <v>格尔软件</v>
          </cell>
          <cell r="C4062">
            <v>-0.14000000000000001</v>
          </cell>
          <cell r="D4062">
            <v>21.89</v>
          </cell>
        </row>
        <row r="4063">
          <cell r="A4063" t="str">
            <v>603233</v>
          </cell>
          <cell r="B4063" t="str">
            <v>大参林</v>
          </cell>
          <cell r="C4063">
            <v>1.1000000000000001</v>
          </cell>
          <cell r="D4063">
            <v>18.45</v>
          </cell>
        </row>
        <row r="4064">
          <cell r="A4064" t="str">
            <v>603235</v>
          </cell>
          <cell r="B4064" t="str">
            <v>天新药业</v>
          </cell>
          <cell r="C4064">
            <v>1.28</v>
          </cell>
          <cell r="D4064">
            <v>27.75</v>
          </cell>
        </row>
        <row r="4065">
          <cell r="A4065" t="str">
            <v>603236</v>
          </cell>
          <cell r="B4065" t="str">
            <v>移远通信</v>
          </cell>
          <cell r="C4065">
            <v>0.21</v>
          </cell>
          <cell r="D4065">
            <v>92.01</v>
          </cell>
        </row>
        <row r="4066">
          <cell r="A4066" t="str">
            <v>603237</v>
          </cell>
          <cell r="B4066" t="str">
            <v>五芳斋</v>
          </cell>
          <cell r="C4066">
            <v>2.2599999999999998</v>
          </cell>
          <cell r="D4066">
            <v>17.22</v>
          </cell>
        </row>
        <row r="4067">
          <cell r="A4067" t="str">
            <v>603238</v>
          </cell>
          <cell r="B4067" t="str">
            <v>诺邦股份</v>
          </cell>
          <cell r="C4067">
            <v>3.07</v>
          </cell>
          <cell r="D4067">
            <v>17.82</v>
          </cell>
        </row>
        <row r="4068">
          <cell r="A4068" t="str">
            <v>603239</v>
          </cell>
          <cell r="B4068" t="str">
            <v>浙江仙通</v>
          </cell>
          <cell r="C4068">
            <v>1.41</v>
          </cell>
          <cell r="D4068">
            <v>20.16</v>
          </cell>
        </row>
        <row r="4069">
          <cell r="A4069" t="str">
            <v>603255</v>
          </cell>
          <cell r="B4069" t="str">
            <v>鼎际得</v>
          </cell>
          <cell r="C4069">
            <v>0.31</v>
          </cell>
          <cell r="D4069">
            <v>29.5</v>
          </cell>
        </row>
        <row r="4070">
          <cell r="A4070" t="str">
            <v>603256</v>
          </cell>
          <cell r="B4070" t="str">
            <v>宏和科技</v>
          </cell>
          <cell r="C4070">
            <v>-0.92</v>
          </cell>
          <cell r="D4070">
            <v>32.380000000000003</v>
          </cell>
        </row>
        <row r="4071">
          <cell r="A4071" t="str">
            <v>603257</v>
          </cell>
          <cell r="B4071" t="str">
            <v>中国瑞林</v>
          </cell>
          <cell r="C4071">
            <v>0.18</v>
          </cell>
          <cell r="D4071">
            <v>55.95</v>
          </cell>
        </row>
        <row r="4072">
          <cell r="A4072" t="str">
            <v>603258</v>
          </cell>
          <cell r="B4072" t="str">
            <v>电魂网络</v>
          </cell>
          <cell r="C4072">
            <v>1.3</v>
          </cell>
          <cell r="D4072">
            <v>18.690000000000001</v>
          </cell>
        </row>
        <row r="4073">
          <cell r="A4073" t="str">
            <v>603259</v>
          </cell>
          <cell r="B4073" t="str">
            <v>药明康德</v>
          </cell>
          <cell r="C4073">
            <v>2.08</v>
          </cell>
          <cell r="D4073">
            <v>92.47</v>
          </cell>
        </row>
        <row r="4074">
          <cell r="A4074" t="str">
            <v>603260</v>
          </cell>
          <cell r="B4074" t="str">
            <v>合盛硅业</v>
          </cell>
          <cell r="C4074">
            <v>0.74</v>
          </cell>
          <cell r="D4074">
            <v>51.4</v>
          </cell>
        </row>
        <row r="4075">
          <cell r="A4075" t="str">
            <v>603261</v>
          </cell>
          <cell r="B4075" t="str">
            <v>*ST立航</v>
          </cell>
          <cell r="C4075">
            <v>0.8</v>
          </cell>
          <cell r="D4075">
            <v>22.82</v>
          </cell>
        </row>
        <row r="4076">
          <cell r="A4076" t="str">
            <v>603262</v>
          </cell>
          <cell r="B4076" t="str">
            <v>技源集团</v>
          </cell>
          <cell r="C4076">
            <v>0.84</v>
          </cell>
          <cell r="D4076">
            <v>27.49</v>
          </cell>
        </row>
        <row r="4077">
          <cell r="A4077" t="str">
            <v>603266</v>
          </cell>
          <cell r="B4077" t="str">
            <v>天龙股份</v>
          </cell>
          <cell r="C4077">
            <v>0.28000000000000003</v>
          </cell>
          <cell r="D4077">
            <v>21.46</v>
          </cell>
        </row>
        <row r="4078">
          <cell r="A4078" t="str">
            <v>603267</v>
          </cell>
          <cell r="B4078" t="str">
            <v>鸿远电子</v>
          </cell>
          <cell r="C4078">
            <v>0.08</v>
          </cell>
          <cell r="D4078">
            <v>48.47</v>
          </cell>
        </row>
        <row r="4079">
          <cell r="A4079" t="str">
            <v>603268</v>
          </cell>
          <cell r="B4079" t="str">
            <v>*ST松发</v>
          </cell>
          <cell r="C4079">
            <v>1.28</v>
          </cell>
          <cell r="D4079">
            <v>73.430000000000007</v>
          </cell>
        </row>
        <row r="4080">
          <cell r="A4080" t="str">
            <v>603269</v>
          </cell>
          <cell r="B4080" t="str">
            <v>海鸥股份</v>
          </cell>
          <cell r="C4080">
            <v>2.1</v>
          </cell>
          <cell r="D4080">
            <v>12.62</v>
          </cell>
        </row>
        <row r="4081">
          <cell r="A4081" t="str">
            <v>603270</v>
          </cell>
          <cell r="B4081" t="str">
            <v>金帝股份</v>
          </cell>
          <cell r="C4081">
            <v>1.62</v>
          </cell>
          <cell r="D4081">
            <v>23.83</v>
          </cell>
        </row>
        <row r="4082">
          <cell r="A4082" t="str">
            <v>603271</v>
          </cell>
          <cell r="B4082" t="str">
            <v>永杰新材</v>
          </cell>
          <cell r="C4082">
            <v>7.0000000000000007E-2</v>
          </cell>
          <cell r="D4082">
            <v>42.19</v>
          </cell>
        </row>
        <row r="4083">
          <cell r="A4083" t="str">
            <v>603272</v>
          </cell>
          <cell r="B4083" t="str">
            <v>联翔股份</v>
          </cell>
          <cell r="C4083">
            <v>2.15</v>
          </cell>
          <cell r="D4083">
            <v>18.989999999999998</v>
          </cell>
        </row>
        <row r="4084">
          <cell r="A4084" t="str">
            <v>603273</v>
          </cell>
          <cell r="B4084" t="str">
            <v>天元智能</v>
          </cell>
          <cell r="C4084">
            <v>0.51</v>
          </cell>
          <cell r="D4084">
            <v>19.64</v>
          </cell>
        </row>
        <row r="4085">
          <cell r="A4085" t="str">
            <v>603275</v>
          </cell>
          <cell r="B4085" t="str">
            <v>众辰科技</v>
          </cell>
          <cell r="C4085">
            <v>2.46</v>
          </cell>
          <cell r="D4085">
            <v>41.2</v>
          </cell>
        </row>
        <row r="4086">
          <cell r="A4086" t="str">
            <v>603276</v>
          </cell>
          <cell r="B4086" t="str">
            <v>恒兴新材</v>
          </cell>
          <cell r="C4086">
            <v>0.61</v>
          </cell>
          <cell r="D4086">
            <v>16.579999999999998</v>
          </cell>
        </row>
        <row r="4087">
          <cell r="A4087" t="str">
            <v>603277</v>
          </cell>
          <cell r="B4087" t="str">
            <v>银都股份</v>
          </cell>
          <cell r="C4087">
            <v>0.06</v>
          </cell>
          <cell r="D4087">
            <v>17.600000000000001</v>
          </cell>
        </row>
        <row r="4088">
          <cell r="A4088" t="str">
            <v>603278</v>
          </cell>
          <cell r="B4088" t="str">
            <v>大业股份</v>
          </cell>
          <cell r="C4088">
            <v>2.0099999999999998</v>
          </cell>
          <cell r="D4088">
            <v>9.6199999999999992</v>
          </cell>
        </row>
        <row r="4089">
          <cell r="A4089" t="str">
            <v>603279</v>
          </cell>
          <cell r="B4089" t="str">
            <v>景津装备</v>
          </cell>
          <cell r="C4089">
            <v>0.13</v>
          </cell>
          <cell r="D4089">
            <v>15.1</v>
          </cell>
        </row>
        <row r="4090">
          <cell r="A4090" t="str">
            <v>603280</v>
          </cell>
          <cell r="B4090" t="str">
            <v>南方路机</v>
          </cell>
          <cell r="C4090">
            <v>1.95</v>
          </cell>
          <cell r="D4090">
            <v>38.64</v>
          </cell>
        </row>
        <row r="4091">
          <cell r="A4091" t="str">
            <v>603281</v>
          </cell>
          <cell r="B4091" t="str">
            <v>江瀚新材</v>
          </cell>
          <cell r="C4091">
            <v>-0.37</v>
          </cell>
          <cell r="D4091">
            <v>27.02</v>
          </cell>
        </row>
        <row r="4092">
          <cell r="A4092" t="str">
            <v>603282</v>
          </cell>
          <cell r="B4092" t="str">
            <v>亚光股份</v>
          </cell>
          <cell r="C4092">
            <v>1.79</v>
          </cell>
          <cell r="D4092">
            <v>19.38</v>
          </cell>
        </row>
        <row r="4093">
          <cell r="A4093" t="str">
            <v>603283</v>
          </cell>
          <cell r="B4093" t="str">
            <v>赛腾股份</v>
          </cell>
          <cell r="C4093">
            <v>1.68</v>
          </cell>
          <cell r="D4093">
            <v>41.79</v>
          </cell>
        </row>
        <row r="4094">
          <cell r="A4094" t="str">
            <v>603285</v>
          </cell>
          <cell r="B4094" t="str">
            <v>键邦股份</v>
          </cell>
          <cell r="C4094">
            <v>2.02</v>
          </cell>
          <cell r="D4094">
            <v>24.69</v>
          </cell>
        </row>
        <row r="4095">
          <cell r="A4095" t="str">
            <v>603286</v>
          </cell>
          <cell r="B4095" t="str">
            <v>日盈电子</v>
          </cell>
          <cell r="C4095">
            <v>-1.67</v>
          </cell>
          <cell r="D4095">
            <v>57.11</v>
          </cell>
        </row>
        <row r="4096">
          <cell r="A4096" t="str">
            <v>603288</v>
          </cell>
          <cell r="B4096" t="str">
            <v>海天味业</v>
          </cell>
          <cell r="C4096">
            <v>2.08</v>
          </cell>
          <cell r="D4096">
            <v>37.78</v>
          </cell>
        </row>
        <row r="4097">
          <cell r="A4097" t="str">
            <v>603289</v>
          </cell>
          <cell r="B4097" t="str">
            <v>泰瑞机器</v>
          </cell>
          <cell r="C4097">
            <v>2.1800000000000002</v>
          </cell>
          <cell r="D4097">
            <v>9.85</v>
          </cell>
        </row>
        <row r="4098">
          <cell r="A4098" t="str">
            <v>603290</v>
          </cell>
          <cell r="B4098" t="str">
            <v>斯达半导</v>
          </cell>
          <cell r="C4098">
            <v>0.27</v>
          </cell>
          <cell r="D4098">
            <v>94.04</v>
          </cell>
        </row>
        <row r="4099">
          <cell r="A4099" t="str">
            <v>603291</v>
          </cell>
          <cell r="B4099" t="str">
            <v>联合水务</v>
          </cell>
          <cell r="C4099">
            <v>2.8</v>
          </cell>
          <cell r="D4099">
            <v>9.92</v>
          </cell>
        </row>
        <row r="4100">
          <cell r="A4100" t="str">
            <v>603296</v>
          </cell>
          <cell r="B4100" t="str">
            <v>华勤技术</v>
          </cell>
          <cell r="C4100">
            <v>-1.1399999999999999</v>
          </cell>
          <cell r="D4100">
            <v>89.37</v>
          </cell>
        </row>
        <row r="4101">
          <cell r="A4101" t="str">
            <v>603297</v>
          </cell>
          <cell r="B4101" t="str">
            <v>永新光学</v>
          </cell>
          <cell r="C4101">
            <v>-1.28</v>
          </cell>
          <cell r="D4101">
            <v>101.21</v>
          </cell>
        </row>
        <row r="4102">
          <cell r="A4102" t="str">
            <v>603298</v>
          </cell>
          <cell r="B4102" t="str">
            <v>杭叉集团</v>
          </cell>
          <cell r="C4102">
            <v>1.99</v>
          </cell>
          <cell r="D4102">
            <v>27.14</v>
          </cell>
        </row>
        <row r="4103">
          <cell r="A4103" t="str">
            <v>603299</v>
          </cell>
          <cell r="B4103" t="str">
            <v>苏盐井神</v>
          </cell>
          <cell r="C4103">
            <v>0.49</v>
          </cell>
          <cell r="D4103">
            <v>10.17</v>
          </cell>
        </row>
        <row r="4104">
          <cell r="A4104" t="str">
            <v>603300</v>
          </cell>
          <cell r="B4104" t="str">
            <v>海南华铁</v>
          </cell>
          <cell r="C4104">
            <v>4.43</v>
          </cell>
          <cell r="D4104">
            <v>7.07</v>
          </cell>
        </row>
        <row r="4105">
          <cell r="A4105" t="str">
            <v>603301</v>
          </cell>
          <cell r="B4105" t="str">
            <v>振德医疗</v>
          </cell>
          <cell r="C4105">
            <v>-0.52</v>
          </cell>
          <cell r="D4105">
            <v>67.55</v>
          </cell>
        </row>
        <row r="4106">
          <cell r="A4106" t="str">
            <v>603303</v>
          </cell>
          <cell r="B4106" t="str">
            <v>得邦照明</v>
          </cell>
          <cell r="C4106">
            <v>0.54</v>
          </cell>
          <cell r="D4106">
            <v>13.04</v>
          </cell>
        </row>
        <row r="4107">
          <cell r="A4107" t="str">
            <v>603305</v>
          </cell>
          <cell r="B4107" t="str">
            <v>旭升集团</v>
          </cell>
          <cell r="C4107">
            <v>0</v>
          </cell>
          <cell r="D4107">
            <v>14.56</v>
          </cell>
        </row>
        <row r="4108">
          <cell r="A4108" t="str">
            <v>603306</v>
          </cell>
          <cell r="B4108" t="str">
            <v>华懋科技</v>
          </cell>
          <cell r="C4108">
            <v>-1</v>
          </cell>
          <cell r="D4108">
            <v>59.6</v>
          </cell>
        </row>
        <row r="4109">
          <cell r="A4109" t="str">
            <v>603307</v>
          </cell>
          <cell r="B4109" t="str">
            <v>扬州金泉</v>
          </cell>
          <cell r="C4109">
            <v>1.35</v>
          </cell>
          <cell r="D4109">
            <v>38.99</v>
          </cell>
        </row>
        <row r="4110">
          <cell r="A4110" t="str">
            <v>603308</v>
          </cell>
          <cell r="B4110" t="str">
            <v>应流股份</v>
          </cell>
          <cell r="C4110">
            <v>-3</v>
          </cell>
          <cell r="D4110">
            <v>40.39</v>
          </cell>
        </row>
        <row r="4111">
          <cell r="A4111" t="str">
            <v>603309</v>
          </cell>
          <cell r="B4111" t="str">
            <v>维力医疗</v>
          </cell>
          <cell r="C4111">
            <v>0.8</v>
          </cell>
          <cell r="D4111">
            <v>13.78</v>
          </cell>
        </row>
        <row r="4112">
          <cell r="A4112" t="str">
            <v>603310</v>
          </cell>
          <cell r="B4112" t="str">
            <v>巍华新材</v>
          </cell>
          <cell r="C4112">
            <v>0.28999999999999998</v>
          </cell>
          <cell r="D4112">
            <v>17.190000000000001</v>
          </cell>
        </row>
        <row r="4113">
          <cell r="A4113" t="str">
            <v>603311</v>
          </cell>
          <cell r="B4113" t="str">
            <v>金海高科</v>
          </cell>
          <cell r="C4113">
            <v>1.33</v>
          </cell>
          <cell r="D4113">
            <v>12.98</v>
          </cell>
        </row>
        <row r="4114">
          <cell r="A4114" t="str">
            <v>603312</v>
          </cell>
          <cell r="B4114" t="str">
            <v>西典新能</v>
          </cell>
          <cell r="C4114">
            <v>0.45</v>
          </cell>
          <cell r="D4114">
            <v>46.91</v>
          </cell>
        </row>
        <row r="4115">
          <cell r="A4115" t="str">
            <v>603313</v>
          </cell>
          <cell r="B4115" t="str">
            <v>梦百合</v>
          </cell>
          <cell r="C4115">
            <v>2.41</v>
          </cell>
          <cell r="D4115">
            <v>9.7899999999999991</v>
          </cell>
        </row>
        <row r="4116">
          <cell r="A4116" t="str">
            <v>603315</v>
          </cell>
          <cell r="B4116" t="str">
            <v>福鞍股份</v>
          </cell>
          <cell r="C4116">
            <v>2.76</v>
          </cell>
          <cell r="D4116">
            <v>14.9</v>
          </cell>
        </row>
        <row r="4117">
          <cell r="A4117" t="str">
            <v>603316</v>
          </cell>
          <cell r="B4117" t="str">
            <v>诚邦股份</v>
          </cell>
          <cell r="C4117">
            <v>-0.55000000000000004</v>
          </cell>
          <cell r="D4117">
            <v>14.36</v>
          </cell>
        </row>
        <row r="4118">
          <cell r="A4118" t="str">
            <v>603317</v>
          </cell>
          <cell r="B4118" t="str">
            <v>天味食品</v>
          </cell>
          <cell r="C4118">
            <v>1.96</v>
          </cell>
          <cell r="D4118">
            <v>12.99</v>
          </cell>
        </row>
        <row r="4119">
          <cell r="A4119" t="str">
            <v>603318</v>
          </cell>
          <cell r="B4119" t="str">
            <v>水发燃气</v>
          </cell>
          <cell r="C4119">
            <v>4.68</v>
          </cell>
          <cell r="D4119">
            <v>6.71</v>
          </cell>
        </row>
        <row r="4120">
          <cell r="A4120" t="str">
            <v>603319</v>
          </cell>
          <cell r="B4120" t="str">
            <v>美湖股份</v>
          </cell>
          <cell r="C4120">
            <v>1.66</v>
          </cell>
          <cell r="D4120">
            <v>36.1</v>
          </cell>
        </row>
        <row r="4121">
          <cell r="A4121" t="str">
            <v>603320</v>
          </cell>
          <cell r="B4121" t="str">
            <v>迪贝电气</v>
          </cell>
          <cell r="C4121">
            <v>2.2400000000000002</v>
          </cell>
          <cell r="D4121">
            <v>18.22</v>
          </cell>
        </row>
        <row r="4122">
          <cell r="A4122" t="str">
            <v>603321</v>
          </cell>
          <cell r="B4122" t="str">
            <v>梅轮电梯</v>
          </cell>
          <cell r="C4122">
            <v>1.99</v>
          </cell>
          <cell r="D4122">
            <v>7.69</v>
          </cell>
        </row>
        <row r="4123">
          <cell r="A4123" t="str">
            <v>603322</v>
          </cell>
          <cell r="B4123" t="str">
            <v>超讯通信</v>
          </cell>
          <cell r="C4123">
            <v>1.42</v>
          </cell>
          <cell r="D4123">
            <v>40.619999999999997</v>
          </cell>
        </row>
        <row r="4124">
          <cell r="A4124" t="str">
            <v>603323</v>
          </cell>
          <cell r="B4124" t="str">
            <v>苏农银行</v>
          </cell>
          <cell r="C4124">
            <v>0.19</v>
          </cell>
          <cell r="D4124">
            <v>5.18</v>
          </cell>
        </row>
        <row r="4125">
          <cell r="A4125" t="str">
            <v>603324</v>
          </cell>
          <cell r="B4125" t="str">
            <v>盛剑科技</v>
          </cell>
          <cell r="C4125">
            <v>1.19</v>
          </cell>
          <cell r="D4125">
            <v>23.79</v>
          </cell>
        </row>
        <row r="4126">
          <cell r="A4126" t="str">
            <v>603325</v>
          </cell>
          <cell r="B4126" t="str">
            <v>博隆技术</v>
          </cell>
          <cell r="C4126">
            <v>2.1800000000000002</v>
          </cell>
          <cell r="D4126">
            <v>77.91</v>
          </cell>
        </row>
        <row r="4127">
          <cell r="A4127" t="str">
            <v>603326</v>
          </cell>
          <cell r="B4127" t="str">
            <v>我乐家居</v>
          </cell>
          <cell r="C4127">
            <v>2.94</v>
          </cell>
          <cell r="D4127">
            <v>9.09</v>
          </cell>
        </row>
        <row r="4128">
          <cell r="A4128" t="str">
            <v>603327</v>
          </cell>
          <cell r="B4128" t="str">
            <v>福蓉科技</v>
          </cell>
          <cell r="C4128">
            <v>2.5299999999999998</v>
          </cell>
          <cell r="D4128">
            <v>10.93</v>
          </cell>
        </row>
        <row r="4129">
          <cell r="A4129" t="str">
            <v>603328</v>
          </cell>
          <cell r="B4129" t="str">
            <v>依顿电子</v>
          </cell>
          <cell r="C4129">
            <v>0.09</v>
          </cell>
          <cell r="D4129">
            <v>10.81</v>
          </cell>
        </row>
        <row r="4130">
          <cell r="A4130" t="str">
            <v>603329</v>
          </cell>
          <cell r="B4130" t="str">
            <v>上海雅仕</v>
          </cell>
          <cell r="C4130">
            <v>1.74</v>
          </cell>
          <cell r="D4130">
            <v>11.14</v>
          </cell>
        </row>
        <row r="4131">
          <cell r="A4131" t="str">
            <v>603330</v>
          </cell>
          <cell r="B4131" t="str">
            <v>天洋新材</v>
          </cell>
          <cell r="C4131">
            <v>1.22</v>
          </cell>
          <cell r="D4131">
            <v>7.46</v>
          </cell>
        </row>
        <row r="4132">
          <cell r="A4132" t="str">
            <v>603331</v>
          </cell>
          <cell r="B4132" t="str">
            <v>百达精工</v>
          </cell>
          <cell r="C4132">
            <v>2.8</v>
          </cell>
          <cell r="D4132">
            <v>11.76</v>
          </cell>
        </row>
        <row r="4133">
          <cell r="A4133" t="str">
            <v>603332</v>
          </cell>
          <cell r="B4133" t="str">
            <v>苏州龙杰</v>
          </cell>
          <cell r="C4133">
            <v>1.55</v>
          </cell>
          <cell r="D4133">
            <v>12.47</v>
          </cell>
        </row>
        <row r="4134">
          <cell r="A4134" t="str">
            <v>603333</v>
          </cell>
          <cell r="B4134" t="str">
            <v>尚纬股份</v>
          </cell>
          <cell r="C4134">
            <v>2.1</v>
          </cell>
          <cell r="D4134">
            <v>8.2799999999999994</v>
          </cell>
        </row>
        <row r="4135">
          <cell r="A4135" t="str">
            <v>603334</v>
          </cell>
          <cell r="B4135" t="str">
            <v>丰倍生物</v>
          </cell>
          <cell r="C4135">
            <v>0.43</v>
          </cell>
          <cell r="D4135">
            <v>42.18</v>
          </cell>
        </row>
        <row r="4136">
          <cell r="A4136" t="str">
            <v>603335</v>
          </cell>
          <cell r="B4136" t="str">
            <v>迪生力</v>
          </cell>
          <cell r="C4136">
            <v>3.99</v>
          </cell>
          <cell r="D4136">
            <v>5.74</v>
          </cell>
        </row>
        <row r="4137">
          <cell r="A4137" t="str">
            <v>603336</v>
          </cell>
          <cell r="B4137" t="str">
            <v>宏辉果蔬</v>
          </cell>
          <cell r="C4137">
            <v>1.54</v>
          </cell>
          <cell r="D4137">
            <v>8.57</v>
          </cell>
        </row>
        <row r="4138">
          <cell r="A4138" t="str">
            <v>603337</v>
          </cell>
          <cell r="B4138" t="str">
            <v>杰克科技</v>
          </cell>
          <cell r="C4138">
            <v>0.57999999999999996</v>
          </cell>
          <cell r="D4138">
            <v>39.909999999999997</v>
          </cell>
        </row>
        <row r="4139">
          <cell r="A4139" t="str">
            <v>603338</v>
          </cell>
          <cell r="B4139" t="str">
            <v>浙江鼎力</v>
          </cell>
          <cell r="C4139">
            <v>0.15</v>
          </cell>
          <cell r="D4139">
            <v>58.5</v>
          </cell>
        </row>
        <row r="4140">
          <cell r="A4140" t="str">
            <v>603339</v>
          </cell>
          <cell r="B4140" t="str">
            <v>四方科技</v>
          </cell>
          <cell r="C4140">
            <v>1.19</v>
          </cell>
          <cell r="D4140">
            <v>12.71</v>
          </cell>
        </row>
        <row r="4141">
          <cell r="A4141" t="str">
            <v>603341</v>
          </cell>
          <cell r="B4141" t="str">
            <v>龙旗科技</v>
          </cell>
          <cell r="C4141">
            <v>-0.33</v>
          </cell>
          <cell r="D4141">
            <v>41.84</v>
          </cell>
        </row>
        <row r="4142">
          <cell r="A4142" t="str">
            <v>603344</v>
          </cell>
          <cell r="B4142" t="str">
            <v>星德胜</v>
          </cell>
          <cell r="C4142">
            <v>4.1500000000000004</v>
          </cell>
          <cell r="D4142">
            <v>29.33</v>
          </cell>
        </row>
        <row r="4143">
          <cell r="A4143" t="str">
            <v>603345</v>
          </cell>
          <cell r="B4143" t="str">
            <v>安井食品</v>
          </cell>
          <cell r="C4143">
            <v>1.69</v>
          </cell>
          <cell r="D4143">
            <v>83.21</v>
          </cell>
        </row>
        <row r="4144">
          <cell r="A4144" t="str">
            <v>603348</v>
          </cell>
          <cell r="B4144" t="str">
            <v>文灿股份</v>
          </cell>
          <cell r="C4144">
            <v>0.98</v>
          </cell>
          <cell r="D4144">
            <v>19.5</v>
          </cell>
        </row>
        <row r="4145">
          <cell r="A4145" t="str">
            <v>603350</v>
          </cell>
          <cell r="B4145" t="str">
            <v>安乃达</v>
          </cell>
          <cell r="C4145">
            <v>1.71</v>
          </cell>
          <cell r="D4145">
            <v>36.83</v>
          </cell>
        </row>
        <row r="4146">
          <cell r="A4146" t="str">
            <v>603351</v>
          </cell>
          <cell r="B4146" t="str">
            <v>威尔药业</v>
          </cell>
          <cell r="C4146">
            <v>1.72</v>
          </cell>
          <cell r="D4146">
            <v>26.04</v>
          </cell>
        </row>
        <row r="4147">
          <cell r="A4147" t="str">
            <v>603353</v>
          </cell>
          <cell r="B4147" t="str">
            <v>和顺石油</v>
          </cell>
          <cell r="C4147">
            <v>1.1299999999999999</v>
          </cell>
          <cell r="D4147">
            <v>26.8</v>
          </cell>
        </row>
        <row r="4148">
          <cell r="A4148" t="str">
            <v>603355</v>
          </cell>
          <cell r="B4148" t="str">
            <v>莱克电气</v>
          </cell>
          <cell r="C4148">
            <v>-3.02</v>
          </cell>
          <cell r="D4148">
            <v>29.51</v>
          </cell>
        </row>
        <row r="4149">
          <cell r="A4149" t="str">
            <v>603356</v>
          </cell>
          <cell r="B4149" t="str">
            <v>华菱精工</v>
          </cell>
          <cell r="C4149">
            <v>1.54</v>
          </cell>
          <cell r="D4149">
            <v>14.47</v>
          </cell>
        </row>
        <row r="4150">
          <cell r="A4150" t="str">
            <v>603357</v>
          </cell>
          <cell r="B4150" t="str">
            <v>设计总院</v>
          </cell>
          <cell r="C4150">
            <v>1</v>
          </cell>
          <cell r="D4150">
            <v>8.07</v>
          </cell>
        </row>
        <row r="4151">
          <cell r="A4151" t="str">
            <v>603358</v>
          </cell>
          <cell r="B4151" t="str">
            <v>华达科技</v>
          </cell>
          <cell r="C4151">
            <v>0.66</v>
          </cell>
          <cell r="D4151">
            <v>44.49</v>
          </cell>
        </row>
        <row r="4152">
          <cell r="A4152" t="str">
            <v>603359</v>
          </cell>
          <cell r="B4152" t="str">
            <v>东珠生态</v>
          </cell>
          <cell r="C4152">
            <v>4.79</v>
          </cell>
          <cell r="D4152">
            <v>8.5299999999999994</v>
          </cell>
        </row>
        <row r="4153">
          <cell r="A4153" t="str">
            <v>603360</v>
          </cell>
          <cell r="B4153" t="str">
            <v>百傲化学</v>
          </cell>
          <cell r="C4153">
            <v>-0.36</v>
          </cell>
          <cell r="D4153">
            <v>30.69</v>
          </cell>
        </row>
        <row r="4154">
          <cell r="A4154" t="str">
            <v>603363</v>
          </cell>
          <cell r="B4154" t="str">
            <v>傲农生物</v>
          </cell>
          <cell r="C4154">
            <v>-0.61</v>
          </cell>
          <cell r="D4154">
            <v>4.92</v>
          </cell>
        </row>
        <row r="4155">
          <cell r="A4155" t="str">
            <v>603365</v>
          </cell>
          <cell r="B4155" t="str">
            <v>水星家纺</v>
          </cell>
          <cell r="C4155">
            <v>1.03</v>
          </cell>
          <cell r="D4155">
            <v>20.55</v>
          </cell>
        </row>
        <row r="4156">
          <cell r="A4156" t="str">
            <v>603366</v>
          </cell>
          <cell r="B4156" t="str">
            <v>日出东方</v>
          </cell>
          <cell r="C4156">
            <v>2.64</v>
          </cell>
          <cell r="D4156">
            <v>10.119999999999999</v>
          </cell>
        </row>
        <row r="4157">
          <cell r="A4157" t="str">
            <v>603367</v>
          </cell>
          <cell r="B4157" t="str">
            <v>辰欣药业</v>
          </cell>
          <cell r="C4157">
            <v>1.86</v>
          </cell>
          <cell r="D4157">
            <v>18.09</v>
          </cell>
        </row>
        <row r="4158">
          <cell r="A4158" t="str">
            <v>603368</v>
          </cell>
          <cell r="B4158" t="str">
            <v>柳药集团</v>
          </cell>
          <cell r="C4158">
            <v>-1.03</v>
          </cell>
          <cell r="D4158">
            <v>18.29</v>
          </cell>
        </row>
        <row r="4159">
          <cell r="A4159" t="str">
            <v>603369</v>
          </cell>
          <cell r="B4159" t="str">
            <v>今世缘</v>
          </cell>
          <cell r="C4159">
            <v>1.94</v>
          </cell>
          <cell r="D4159">
            <v>35.78</v>
          </cell>
        </row>
        <row r="4160">
          <cell r="A4160" t="str">
            <v>603370</v>
          </cell>
          <cell r="B4160" t="str">
            <v>华新精科</v>
          </cell>
          <cell r="C4160">
            <v>0.87</v>
          </cell>
          <cell r="D4160">
            <v>46.21</v>
          </cell>
        </row>
        <row r="4161">
          <cell r="A4161" t="str">
            <v>603373</v>
          </cell>
          <cell r="B4161" t="str">
            <v>安邦护卫</v>
          </cell>
          <cell r="C4161">
            <v>1.99</v>
          </cell>
          <cell r="D4161">
            <v>38.5</v>
          </cell>
        </row>
        <row r="4162">
          <cell r="A4162" t="str">
            <v>603375</v>
          </cell>
          <cell r="B4162" t="str">
            <v>盛景微</v>
          </cell>
          <cell r="C4162">
            <v>0.33</v>
          </cell>
          <cell r="D4162">
            <v>36.659999999999997</v>
          </cell>
        </row>
        <row r="4163">
          <cell r="A4163" t="str">
            <v>603376</v>
          </cell>
          <cell r="B4163" t="str">
            <v>大明电子</v>
          </cell>
          <cell r="C4163">
            <v>2.65</v>
          </cell>
          <cell r="D4163">
            <v>39.090000000000003</v>
          </cell>
        </row>
        <row r="4164">
          <cell r="A4164" t="str">
            <v>603377</v>
          </cell>
          <cell r="B4164" t="str">
            <v>ST东时</v>
          </cell>
          <cell r="C4164">
            <v>2.7</v>
          </cell>
          <cell r="D4164">
            <v>3.8</v>
          </cell>
        </row>
        <row r="4165">
          <cell r="A4165" t="str">
            <v>603378</v>
          </cell>
          <cell r="B4165" t="str">
            <v>亚士创能</v>
          </cell>
          <cell r="C4165">
            <v>-0.45</v>
          </cell>
          <cell r="D4165">
            <v>6.66</v>
          </cell>
        </row>
        <row r="4166">
          <cell r="A4166" t="str">
            <v>603379</v>
          </cell>
          <cell r="B4166" t="str">
            <v>三美股份</v>
          </cell>
          <cell r="C4166">
            <v>1.91</v>
          </cell>
          <cell r="D4166">
            <v>58.22</v>
          </cell>
        </row>
        <row r="4167">
          <cell r="A4167" t="str">
            <v>603380</v>
          </cell>
          <cell r="B4167" t="str">
            <v>易德龙</v>
          </cell>
          <cell r="C4167">
            <v>1.51</v>
          </cell>
          <cell r="D4167">
            <v>35.57</v>
          </cell>
        </row>
        <row r="4168">
          <cell r="A4168" t="str">
            <v>603381</v>
          </cell>
          <cell r="B4168" t="str">
            <v>永臻股份</v>
          </cell>
          <cell r="C4168">
            <v>0.61</v>
          </cell>
          <cell r="D4168">
            <v>19.86</v>
          </cell>
        </row>
        <row r="4169">
          <cell r="A4169" t="str">
            <v>603382</v>
          </cell>
          <cell r="B4169" t="str">
            <v>海阳科技</v>
          </cell>
          <cell r="C4169">
            <v>0.5</v>
          </cell>
          <cell r="D4169">
            <v>32.200000000000003</v>
          </cell>
        </row>
        <row r="4170">
          <cell r="A4170" t="str">
            <v>603383</v>
          </cell>
          <cell r="B4170" t="str">
            <v>顶点软件</v>
          </cell>
          <cell r="C4170">
            <v>0.64</v>
          </cell>
          <cell r="D4170">
            <v>36.299999999999997</v>
          </cell>
        </row>
        <row r="4171">
          <cell r="A4171" t="str">
            <v>603385</v>
          </cell>
          <cell r="B4171" t="str">
            <v>惠达卫浴</v>
          </cell>
          <cell r="C4171">
            <v>3.46</v>
          </cell>
          <cell r="D4171">
            <v>6.87</v>
          </cell>
        </row>
        <row r="4172">
          <cell r="A4172" t="str">
            <v>603386</v>
          </cell>
          <cell r="B4172" t="str">
            <v>骏亚科技</v>
          </cell>
          <cell r="C4172">
            <v>-1.04</v>
          </cell>
          <cell r="D4172">
            <v>15.18</v>
          </cell>
        </row>
        <row r="4173">
          <cell r="A4173" t="str">
            <v>603387</v>
          </cell>
          <cell r="B4173" t="str">
            <v>基蛋生物</v>
          </cell>
          <cell r="C4173">
            <v>0.48</v>
          </cell>
          <cell r="D4173">
            <v>8.34</v>
          </cell>
        </row>
        <row r="4174">
          <cell r="A4174" t="str">
            <v>603389</v>
          </cell>
          <cell r="B4174" t="str">
            <v>*ST亚振</v>
          </cell>
          <cell r="C4174">
            <v>4.99</v>
          </cell>
          <cell r="D4174">
            <v>36.6</v>
          </cell>
        </row>
        <row r="4175">
          <cell r="A4175" t="str">
            <v>603390</v>
          </cell>
          <cell r="B4175" t="str">
            <v>通达电气</v>
          </cell>
          <cell r="C4175">
            <v>1.71</v>
          </cell>
          <cell r="D4175">
            <v>13.1</v>
          </cell>
        </row>
        <row r="4176">
          <cell r="A4176" t="str">
            <v>603391</v>
          </cell>
          <cell r="B4176" t="str">
            <v>力聚热能</v>
          </cell>
          <cell r="C4176">
            <v>5.15</v>
          </cell>
          <cell r="D4176">
            <v>64.98</v>
          </cell>
        </row>
        <row r="4177">
          <cell r="A4177" t="str">
            <v>603392</v>
          </cell>
          <cell r="B4177" t="str">
            <v>万泰生物</v>
          </cell>
          <cell r="C4177">
            <v>0.04</v>
          </cell>
          <cell r="D4177">
            <v>46.43</v>
          </cell>
        </row>
        <row r="4178">
          <cell r="A4178" t="str">
            <v>603393</v>
          </cell>
          <cell r="B4178" t="str">
            <v>新天然气</v>
          </cell>
          <cell r="C4178">
            <v>1.01</v>
          </cell>
          <cell r="D4178">
            <v>27.05</v>
          </cell>
        </row>
        <row r="4179">
          <cell r="A4179" t="str">
            <v>603395</v>
          </cell>
          <cell r="B4179" t="str">
            <v>红四方</v>
          </cell>
          <cell r="C4179">
            <v>0.82</v>
          </cell>
          <cell r="D4179">
            <v>29.44</v>
          </cell>
        </row>
        <row r="4180">
          <cell r="A4180" t="str">
            <v>603396</v>
          </cell>
          <cell r="B4180" t="str">
            <v>金辰股份</v>
          </cell>
          <cell r="C4180">
            <v>1.54</v>
          </cell>
          <cell r="D4180">
            <v>32.29</v>
          </cell>
        </row>
        <row r="4181">
          <cell r="A4181" t="str">
            <v>603398</v>
          </cell>
          <cell r="B4181" t="str">
            <v>*ST沐邦</v>
          </cell>
          <cell r="C4181">
            <v>4.99</v>
          </cell>
          <cell r="D4181">
            <v>7.79</v>
          </cell>
        </row>
        <row r="4182">
          <cell r="A4182" t="str">
            <v>603399</v>
          </cell>
          <cell r="B4182" t="str">
            <v>永杉锂业</v>
          </cell>
          <cell r="C4182">
            <v>2.5</v>
          </cell>
          <cell r="D4182">
            <v>10.65</v>
          </cell>
        </row>
        <row r="4183">
          <cell r="A4183" t="str">
            <v>603400</v>
          </cell>
          <cell r="B4183" t="str">
            <v>华之杰</v>
          </cell>
          <cell r="C4183">
            <v>0.76</v>
          </cell>
          <cell r="D4183">
            <v>51.64</v>
          </cell>
        </row>
        <row r="4184">
          <cell r="A4184" t="str">
            <v>603406</v>
          </cell>
          <cell r="B4184" t="str">
            <v>天富龙</v>
          </cell>
          <cell r="C4184">
            <v>0.38</v>
          </cell>
          <cell r="D4184">
            <v>39.840000000000003</v>
          </cell>
        </row>
        <row r="4185">
          <cell r="A4185" t="str">
            <v>603408</v>
          </cell>
          <cell r="B4185" t="str">
            <v>建霖家居</v>
          </cell>
          <cell r="C4185">
            <v>6.15</v>
          </cell>
          <cell r="D4185">
            <v>13.64</v>
          </cell>
        </row>
        <row r="4186">
          <cell r="A4186" t="str">
            <v>603409</v>
          </cell>
          <cell r="B4186" t="str">
            <v>汇通控股</v>
          </cell>
          <cell r="C4186">
            <v>-0.17</v>
          </cell>
          <cell r="D4186">
            <v>36.06</v>
          </cell>
        </row>
        <row r="4187">
          <cell r="A4187" t="str">
            <v>603416</v>
          </cell>
          <cell r="B4187" t="str">
            <v>信捷电气</v>
          </cell>
          <cell r="C4187">
            <v>-0.34</v>
          </cell>
          <cell r="D4187">
            <v>52.33</v>
          </cell>
        </row>
        <row r="4188">
          <cell r="A4188" t="str">
            <v>603418</v>
          </cell>
          <cell r="B4188" t="str">
            <v>友升股份</v>
          </cell>
          <cell r="C4188">
            <v>2.21</v>
          </cell>
          <cell r="D4188">
            <v>56.5</v>
          </cell>
        </row>
        <row r="4189">
          <cell r="A4189" t="str">
            <v>603421</v>
          </cell>
          <cell r="B4189" t="str">
            <v>鼎信通讯</v>
          </cell>
          <cell r="C4189">
            <v>-0.36</v>
          </cell>
          <cell r="D4189">
            <v>8.27</v>
          </cell>
        </row>
        <row r="4190">
          <cell r="A4190" t="str">
            <v>603429</v>
          </cell>
          <cell r="B4190" t="str">
            <v>集友股份</v>
          </cell>
          <cell r="C4190">
            <v>2.21</v>
          </cell>
          <cell r="D4190">
            <v>10.18</v>
          </cell>
        </row>
        <row r="4191">
          <cell r="A4191" t="str">
            <v>603439</v>
          </cell>
          <cell r="B4191" t="str">
            <v>三力制药</v>
          </cell>
          <cell r="C4191">
            <v>0.42</v>
          </cell>
          <cell r="D4191">
            <v>11.85</v>
          </cell>
        </row>
        <row r="4192">
          <cell r="A4192" t="str">
            <v>603444</v>
          </cell>
          <cell r="B4192" t="str">
            <v>吉比特</v>
          </cell>
          <cell r="C4192">
            <v>-2.72</v>
          </cell>
          <cell r="D4192">
            <v>465.98</v>
          </cell>
        </row>
        <row r="4193">
          <cell r="A4193" t="str">
            <v>603456</v>
          </cell>
          <cell r="B4193" t="str">
            <v>九洲药业</v>
          </cell>
          <cell r="C4193">
            <v>1.67</v>
          </cell>
          <cell r="D4193">
            <v>18.29</v>
          </cell>
        </row>
        <row r="4194">
          <cell r="A4194" t="str">
            <v>603458</v>
          </cell>
          <cell r="B4194" t="str">
            <v>勘设股份</v>
          </cell>
          <cell r="C4194">
            <v>2.33</v>
          </cell>
          <cell r="D4194">
            <v>7.91</v>
          </cell>
        </row>
        <row r="4195">
          <cell r="A4195" t="str">
            <v>603466</v>
          </cell>
          <cell r="B4195" t="str">
            <v>风语筑</v>
          </cell>
          <cell r="C4195">
            <v>1.67</v>
          </cell>
          <cell r="D4195">
            <v>9.11</v>
          </cell>
        </row>
        <row r="4196">
          <cell r="A4196" t="str">
            <v>603477</v>
          </cell>
          <cell r="B4196" t="str">
            <v>巨星农牧</v>
          </cell>
          <cell r="C4196">
            <v>0.41</v>
          </cell>
          <cell r="D4196">
            <v>17.32</v>
          </cell>
        </row>
        <row r="4197">
          <cell r="A4197" t="str">
            <v>603486</v>
          </cell>
          <cell r="B4197" t="str">
            <v>科沃斯</v>
          </cell>
          <cell r="C4197">
            <v>2.0299999999999998</v>
          </cell>
          <cell r="D4197">
            <v>79.400000000000006</v>
          </cell>
        </row>
        <row r="4198">
          <cell r="A4198" t="str">
            <v>603488</v>
          </cell>
          <cell r="B4198" t="str">
            <v>展鹏科技</v>
          </cell>
          <cell r="C4198">
            <v>2.23</v>
          </cell>
          <cell r="D4198">
            <v>7.81</v>
          </cell>
        </row>
        <row r="4199">
          <cell r="A4199" t="str">
            <v>603489</v>
          </cell>
          <cell r="B4199" t="str">
            <v>八方股份</v>
          </cell>
          <cell r="C4199">
            <v>-0.37</v>
          </cell>
          <cell r="D4199">
            <v>29.23</v>
          </cell>
        </row>
        <row r="4200">
          <cell r="A4200" t="str">
            <v>603496</v>
          </cell>
          <cell r="B4200" t="str">
            <v>恒为科技</v>
          </cell>
          <cell r="C4200">
            <v>0.8</v>
          </cell>
          <cell r="D4200">
            <v>26.31</v>
          </cell>
        </row>
        <row r="4201">
          <cell r="A4201" t="str">
            <v>603499</v>
          </cell>
          <cell r="B4201" t="str">
            <v>翔港科技</v>
          </cell>
          <cell r="C4201">
            <v>-0.21</v>
          </cell>
          <cell r="D4201">
            <v>18.87</v>
          </cell>
        </row>
        <row r="4202">
          <cell r="A4202" t="str">
            <v>603500</v>
          </cell>
          <cell r="B4202" t="str">
            <v>祥和实业</v>
          </cell>
          <cell r="C4202">
            <v>-2.0499999999999998</v>
          </cell>
          <cell r="D4202">
            <v>11.47</v>
          </cell>
        </row>
        <row r="4203">
          <cell r="A4203" t="str">
            <v>603501</v>
          </cell>
          <cell r="B4203" t="str">
            <v>豪威集团</v>
          </cell>
          <cell r="C4203">
            <v>1.1200000000000001</v>
          </cell>
          <cell r="D4203">
            <v>124.38</v>
          </cell>
        </row>
        <row r="4204">
          <cell r="A4204" t="str">
            <v>603505</v>
          </cell>
          <cell r="B4204" t="str">
            <v>金石资源</v>
          </cell>
          <cell r="C4204">
            <v>2.1800000000000002</v>
          </cell>
          <cell r="D4204">
            <v>18.27</v>
          </cell>
        </row>
        <row r="4205">
          <cell r="A4205" t="str">
            <v>603506</v>
          </cell>
          <cell r="B4205" t="str">
            <v>南都物业</v>
          </cell>
          <cell r="C4205">
            <v>5.81</v>
          </cell>
          <cell r="D4205">
            <v>12.94</v>
          </cell>
        </row>
        <row r="4206">
          <cell r="A4206" t="str">
            <v>603507</v>
          </cell>
          <cell r="B4206" t="str">
            <v>振江股份</v>
          </cell>
          <cell r="C4206">
            <v>0.45</v>
          </cell>
          <cell r="D4206">
            <v>24.54</v>
          </cell>
        </row>
        <row r="4207">
          <cell r="A4207" t="str">
            <v>603508</v>
          </cell>
          <cell r="B4207" t="str">
            <v>思维列控</v>
          </cell>
          <cell r="C4207">
            <v>0.54</v>
          </cell>
          <cell r="D4207">
            <v>27.85</v>
          </cell>
        </row>
        <row r="4208">
          <cell r="A4208" t="str">
            <v>603511</v>
          </cell>
          <cell r="B4208" t="str">
            <v>爱慕股份</v>
          </cell>
          <cell r="C4208">
            <v>2.56</v>
          </cell>
          <cell r="D4208">
            <v>16.43</v>
          </cell>
        </row>
        <row r="4209">
          <cell r="A4209" t="str">
            <v>603515</v>
          </cell>
          <cell r="B4209" t="str">
            <v>欧普照明</v>
          </cell>
          <cell r="C4209">
            <v>0.82</v>
          </cell>
          <cell r="D4209">
            <v>18.38</v>
          </cell>
        </row>
        <row r="4210">
          <cell r="A4210" t="str">
            <v>603516</v>
          </cell>
          <cell r="B4210" t="str">
            <v>淳中科技</v>
          </cell>
          <cell r="C4210">
            <v>0.49</v>
          </cell>
          <cell r="D4210">
            <v>197.95</v>
          </cell>
        </row>
        <row r="4211">
          <cell r="A4211" t="str">
            <v>603517</v>
          </cell>
          <cell r="B4211" t="str">
            <v>ST绝味</v>
          </cell>
          <cell r="C4211">
            <v>0.9</v>
          </cell>
          <cell r="D4211">
            <v>13.38</v>
          </cell>
        </row>
        <row r="4212">
          <cell r="A4212" t="str">
            <v>603518</v>
          </cell>
          <cell r="B4212" t="str">
            <v>锦泓集团</v>
          </cell>
          <cell r="C4212">
            <v>3.56</v>
          </cell>
          <cell r="D4212">
            <v>10.77</v>
          </cell>
        </row>
        <row r="4213">
          <cell r="A4213" t="str">
            <v>603519</v>
          </cell>
          <cell r="B4213" t="str">
            <v>立霸股份</v>
          </cell>
          <cell r="C4213">
            <v>1.37</v>
          </cell>
          <cell r="D4213">
            <v>11.88</v>
          </cell>
        </row>
        <row r="4214">
          <cell r="A4214" t="str">
            <v>603520</v>
          </cell>
          <cell r="B4214" t="str">
            <v>司太立</v>
          </cell>
          <cell r="C4214">
            <v>0.64</v>
          </cell>
          <cell r="D4214">
            <v>9.4600000000000009</v>
          </cell>
        </row>
        <row r="4215">
          <cell r="A4215" t="str">
            <v>603527</v>
          </cell>
          <cell r="B4215" t="str">
            <v>众源新材</v>
          </cell>
          <cell r="C4215">
            <v>0.47</v>
          </cell>
          <cell r="D4215">
            <v>10.78</v>
          </cell>
        </row>
        <row r="4216">
          <cell r="A4216" t="str">
            <v>603528</v>
          </cell>
          <cell r="B4216" t="str">
            <v>多伦科技</v>
          </cell>
          <cell r="C4216">
            <v>2.72</v>
          </cell>
          <cell r="D4216">
            <v>10.57</v>
          </cell>
        </row>
        <row r="4217">
          <cell r="A4217" t="str">
            <v>603529</v>
          </cell>
          <cell r="B4217" t="str">
            <v>爱玛科技</v>
          </cell>
          <cell r="C4217">
            <v>1.03</v>
          </cell>
          <cell r="D4217">
            <v>30.34</v>
          </cell>
        </row>
        <row r="4218">
          <cell r="A4218" t="str">
            <v>603530</v>
          </cell>
          <cell r="B4218" t="str">
            <v>神马电力</v>
          </cell>
          <cell r="C4218">
            <v>0.66</v>
          </cell>
          <cell r="D4218">
            <v>41.16</v>
          </cell>
        </row>
        <row r="4219">
          <cell r="A4219" t="str">
            <v>603533</v>
          </cell>
          <cell r="B4219" t="str">
            <v>掌阅科技</v>
          </cell>
          <cell r="C4219">
            <v>-1.41</v>
          </cell>
          <cell r="D4219">
            <v>19.55</v>
          </cell>
        </row>
        <row r="4220">
          <cell r="A4220" t="str">
            <v>603535</v>
          </cell>
          <cell r="B4220" t="str">
            <v>嘉诚国际</v>
          </cell>
          <cell r="C4220">
            <v>1.74</v>
          </cell>
          <cell r="D4220">
            <v>10.54</v>
          </cell>
        </row>
        <row r="4221">
          <cell r="A4221" t="str">
            <v>603536</v>
          </cell>
          <cell r="B4221" t="str">
            <v>惠发食品</v>
          </cell>
          <cell r="C4221">
            <v>4.3600000000000003</v>
          </cell>
          <cell r="D4221">
            <v>12.22</v>
          </cell>
        </row>
        <row r="4222">
          <cell r="A4222" t="str">
            <v>603538</v>
          </cell>
          <cell r="B4222" t="str">
            <v>美诺华</v>
          </cell>
          <cell r="C4222">
            <v>2.63</v>
          </cell>
          <cell r="D4222">
            <v>19.899999999999999</v>
          </cell>
        </row>
        <row r="4223">
          <cell r="A4223" t="str">
            <v>603551</v>
          </cell>
          <cell r="B4223" t="str">
            <v>奥普科技</v>
          </cell>
          <cell r="C4223">
            <v>1.52</v>
          </cell>
          <cell r="D4223">
            <v>12.04</v>
          </cell>
        </row>
        <row r="4224">
          <cell r="A4224" t="str">
            <v>603556</v>
          </cell>
          <cell r="B4224" t="str">
            <v>海兴电力</v>
          </cell>
          <cell r="C4224">
            <v>-0.6</v>
          </cell>
          <cell r="D4224">
            <v>33.1</v>
          </cell>
        </row>
        <row r="4225">
          <cell r="A4225" t="str">
            <v>603557</v>
          </cell>
          <cell r="B4225" t="str">
            <v>ST起步</v>
          </cell>
          <cell r="C4225">
            <v>0.38</v>
          </cell>
          <cell r="D4225">
            <v>2.64</v>
          </cell>
        </row>
        <row r="4226">
          <cell r="A4226" t="str">
            <v>603558</v>
          </cell>
          <cell r="B4226" t="str">
            <v>健盛集团</v>
          </cell>
          <cell r="C4226">
            <v>-0.59</v>
          </cell>
          <cell r="D4226">
            <v>11.82</v>
          </cell>
        </row>
        <row r="4227">
          <cell r="A4227" t="str">
            <v>603559</v>
          </cell>
          <cell r="B4227" t="str">
            <v>ST通脉</v>
          </cell>
          <cell r="C4227">
            <v>1.1100000000000001</v>
          </cell>
          <cell r="D4227">
            <v>8.18</v>
          </cell>
        </row>
        <row r="4228">
          <cell r="A4228" t="str">
            <v>603565</v>
          </cell>
          <cell r="B4228" t="str">
            <v>中谷物流</v>
          </cell>
          <cell r="C4228">
            <v>0.85</v>
          </cell>
          <cell r="D4228">
            <v>10.65</v>
          </cell>
        </row>
        <row r="4229">
          <cell r="A4229" t="str">
            <v>603566</v>
          </cell>
          <cell r="B4229" t="str">
            <v>普莱柯</v>
          </cell>
          <cell r="C4229">
            <v>1.18</v>
          </cell>
          <cell r="D4229">
            <v>12.91</v>
          </cell>
        </row>
        <row r="4230">
          <cell r="A4230" t="str">
            <v>603567</v>
          </cell>
          <cell r="B4230" t="str">
            <v>珍宝岛</v>
          </cell>
          <cell r="C4230">
            <v>1.1200000000000001</v>
          </cell>
          <cell r="D4230">
            <v>9.91</v>
          </cell>
        </row>
        <row r="4231">
          <cell r="A4231" t="str">
            <v>603568</v>
          </cell>
          <cell r="B4231" t="str">
            <v>伟明环保</v>
          </cell>
          <cell r="C4231">
            <v>5.78</v>
          </cell>
          <cell r="D4231">
            <v>23.81</v>
          </cell>
        </row>
        <row r="4232">
          <cell r="A4232" t="str">
            <v>603569</v>
          </cell>
          <cell r="B4232" t="str">
            <v>长久物流</v>
          </cell>
          <cell r="C4232">
            <v>1.17</v>
          </cell>
          <cell r="D4232">
            <v>7.75</v>
          </cell>
        </row>
        <row r="4233">
          <cell r="A4233" t="str">
            <v>603577</v>
          </cell>
          <cell r="B4233" t="str">
            <v>汇金通</v>
          </cell>
          <cell r="C4233">
            <v>3</v>
          </cell>
          <cell r="D4233">
            <v>10.31</v>
          </cell>
        </row>
        <row r="4234">
          <cell r="A4234" t="str">
            <v>603578</v>
          </cell>
          <cell r="B4234" t="str">
            <v>三星新材</v>
          </cell>
          <cell r="C4234">
            <v>3.3</v>
          </cell>
          <cell r="D4234">
            <v>12.21</v>
          </cell>
        </row>
        <row r="4235">
          <cell r="A4235" t="str">
            <v>603579</v>
          </cell>
          <cell r="B4235" t="str">
            <v>荣泰健康</v>
          </cell>
          <cell r="C4235">
            <v>-0.46</v>
          </cell>
          <cell r="D4235">
            <v>23.6</v>
          </cell>
        </row>
        <row r="4236">
          <cell r="A4236" t="str">
            <v>603580</v>
          </cell>
          <cell r="B4236" t="str">
            <v>*ST艾艾</v>
          </cell>
          <cell r="C4236">
            <v>3.39</v>
          </cell>
          <cell r="D4236">
            <v>15.27</v>
          </cell>
        </row>
        <row r="4237">
          <cell r="A4237" t="str">
            <v>603583</v>
          </cell>
          <cell r="B4237" t="str">
            <v>捷昌驱动</v>
          </cell>
          <cell r="C4237">
            <v>0.65</v>
          </cell>
          <cell r="D4237">
            <v>34.06</v>
          </cell>
        </row>
        <row r="4238">
          <cell r="A4238" t="str">
            <v>603585</v>
          </cell>
          <cell r="B4238" t="str">
            <v>苏利股份</v>
          </cell>
          <cell r="C4238">
            <v>10.02</v>
          </cell>
          <cell r="D4238">
            <v>22.4</v>
          </cell>
        </row>
        <row r="4239">
          <cell r="A4239" t="str">
            <v>603586</v>
          </cell>
          <cell r="B4239" t="str">
            <v>金麒麟</v>
          </cell>
          <cell r="C4239">
            <v>4.41</v>
          </cell>
          <cell r="D4239">
            <v>18.690000000000001</v>
          </cell>
        </row>
        <row r="4240">
          <cell r="A4240" t="str">
            <v>603587</v>
          </cell>
          <cell r="B4240" t="str">
            <v>地素时尚</v>
          </cell>
          <cell r="C4240">
            <v>1.37</v>
          </cell>
          <cell r="D4240">
            <v>13.35</v>
          </cell>
        </row>
        <row r="4241">
          <cell r="A4241" t="str">
            <v>603588</v>
          </cell>
          <cell r="B4241" t="str">
            <v>高能环境</v>
          </cell>
          <cell r="C4241">
            <v>2.85</v>
          </cell>
          <cell r="D4241">
            <v>7.21</v>
          </cell>
        </row>
        <row r="4242">
          <cell r="A4242" t="str">
            <v>603589</v>
          </cell>
          <cell r="B4242" t="str">
            <v>口子窖</v>
          </cell>
          <cell r="C4242">
            <v>0.81</v>
          </cell>
          <cell r="D4242">
            <v>31.18</v>
          </cell>
        </row>
        <row r="4243">
          <cell r="A4243" t="str">
            <v>603590</v>
          </cell>
          <cell r="B4243" t="str">
            <v>康辰药业</v>
          </cell>
          <cell r="C4243">
            <v>1.41</v>
          </cell>
          <cell r="D4243">
            <v>41.68</v>
          </cell>
        </row>
        <row r="4244">
          <cell r="A4244" t="str">
            <v>603595</v>
          </cell>
          <cell r="B4244" t="str">
            <v>ST东尼</v>
          </cell>
          <cell r="C4244">
            <v>0.68</v>
          </cell>
          <cell r="D4244">
            <v>16.36</v>
          </cell>
        </row>
        <row r="4245">
          <cell r="A4245" t="str">
            <v>603596</v>
          </cell>
          <cell r="B4245" t="str">
            <v>伯特利</v>
          </cell>
          <cell r="C4245">
            <v>4.25</v>
          </cell>
          <cell r="D4245">
            <v>49.84</v>
          </cell>
        </row>
        <row r="4246">
          <cell r="A4246" t="str">
            <v>603598</v>
          </cell>
          <cell r="B4246" t="str">
            <v>引力传媒</v>
          </cell>
          <cell r="C4246">
            <v>0.6</v>
          </cell>
          <cell r="D4246">
            <v>16.649999999999999</v>
          </cell>
        </row>
        <row r="4247">
          <cell r="A4247" t="str">
            <v>603599</v>
          </cell>
          <cell r="B4247" t="str">
            <v>广信股份</v>
          </cell>
          <cell r="C4247">
            <v>0.88</v>
          </cell>
          <cell r="D4247">
            <v>11.4</v>
          </cell>
        </row>
        <row r="4248">
          <cell r="A4248" t="str">
            <v>603600</v>
          </cell>
          <cell r="B4248" t="str">
            <v>永艺股份</v>
          </cell>
          <cell r="C4248">
            <v>2.92</v>
          </cell>
          <cell r="D4248">
            <v>12.35</v>
          </cell>
        </row>
        <row r="4249">
          <cell r="A4249" t="str">
            <v>603601</v>
          </cell>
          <cell r="B4249" t="str">
            <v>再升科技</v>
          </cell>
          <cell r="C4249">
            <v>8.23</v>
          </cell>
          <cell r="D4249">
            <v>10.39</v>
          </cell>
        </row>
        <row r="4250">
          <cell r="A4250" t="str">
            <v>603602</v>
          </cell>
          <cell r="B4250" t="str">
            <v>纵横通信</v>
          </cell>
          <cell r="C4250">
            <v>-0.14000000000000001</v>
          </cell>
          <cell r="D4250">
            <v>14.24</v>
          </cell>
        </row>
        <row r="4251">
          <cell r="A4251" t="str">
            <v>603605</v>
          </cell>
          <cell r="B4251" t="str">
            <v>珀莱雅</v>
          </cell>
          <cell r="C4251">
            <v>1.77</v>
          </cell>
          <cell r="D4251">
            <v>68.400000000000006</v>
          </cell>
        </row>
        <row r="4252">
          <cell r="A4252" t="str">
            <v>603606</v>
          </cell>
          <cell r="B4252" t="str">
            <v>东方电缆</v>
          </cell>
          <cell r="C4252">
            <v>-0.6</v>
          </cell>
          <cell r="D4252">
            <v>59.22</v>
          </cell>
        </row>
        <row r="4253">
          <cell r="A4253" t="str">
            <v>603607</v>
          </cell>
          <cell r="B4253" t="str">
            <v>京华激光</v>
          </cell>
          <cell r="C4253">
            <v>0.81</v>
          </cell>
          <cell r="D4253">
            <v>26.04</v>
          </cell>
        </row>
        <row r="4254">
          <cell r="A4254" t="str">
            <v>603608</v>
          </cell>
          <cell r="B4254" t="str">
            <v>天创时尚</v>
          </cell>
          <cell r="C4254">
            <v>10.039999999999999</v>
          </cell>
          <cell r="D4254">
            <v>8.33</v>
          </cell>
        </row>
        <row r="4255">
          <cell r="A4255" t="str">
            <v>603609</v>
          </cell>
          <cell r="B4255" t="str">
            <v>禾丰股份</v>
          </cell>
          <cell r="C4255">
            <v>1.42</v>
          </cell>
          <cell r="D4255">
            <v>7.15</v>
          </cell>
        </row>
        <row r="4256">
          <cell r="A4256" t="str">
            <v>603610</v>
          </cell>
          <cell r="B4256" t="str">
            <v>麒盛科技</v>
          </cell>
          <cell r="C4256">
            <v>-1.65</v>
          </cell>
          <cell r="D4256">
            <v>19.07</v>
          </cell>
        </row>
        <row r="4257">
          <cell r="A4257" t="str">
            <v>603611</v>
          </cell>
          <cell r="B4257" t="str">
            <v>诺力股份</v>
          </cell>
          <cell r="C4257">
            <v>1.46</v>
          </cell>
          <cell r="D4257">
            <v>22.99</v>
          </cell>
        </row>
        <row r="4258">
          <cell r="A4258" t="str">
            <v>603612</v>
          </cell>
          <cell r="B4258" t="str">
            <v>索通发展</v>
          </cell>
          <cell r="C4258">
            <v>2.13</v>
          </cell>
          <cell r="D4258">
            <v>23.05</v>
          </cell>
        </row>
        <row r="4259">
          <cell r="A4259" t="str">
            <v>603613</v>
          </cell>
          <cell r="B4259" t="str">
            <v>国联股份</v>
          </cell>
          <cell r="C4259">
            <v>0.87</v>
          </cell>
          <cell r="D4259">
            <v>27.78</v>
          </cell>
        </row>
        <row r="4260">
          <cell r="A4260" t="str">
            <v>603615</v>
          </cell>
          <cell r="B4260" t="str">
            <v>茶花股份</v>
          </cell>
          <cell r="C4260">
            <v>1.1299999999999999</v>
          </cell>
          <cell r="D4260">
            <v>23.26</v>
          </cell>
        </row>
        <row r="4261">
          <cell r="A4261" t="str">
            <v>603616</v>
          </cell>
          <cell r="B4261" t="str">
            <v>韩建河山</v>
          </cell>
          <cell r="C4261">
            <v>2.56</v>
          </cell>
          <cell r="D4261">
            <v>5.21</v>
          </cell>
        </row>
        <row r="4262">
          <cell r="A4262" t="str">
            <v>603617</v>
          </cell>
          <cell r="B4262" t="str">
            <v>君禾股份</v>
          </cell>
          <cell r="C4262">
            <v>1.99</v>
          </cell>
          <cell r="D4262">
            <v>7.19</v>
          </cell>
        </row>
        <row r="4263">
          <cell r="A4263" t="str">
            <v>603618</v>
          </cell>
          <cell r="B4263" t="str">
            <v>杭电股份</v>
          </cell>
          <cell r="C4263">
            <v>2.09</v>
          </cell>
          <cell r="D4263">
            <v>7.83</v>
          </cell>
        </row>
        <row r="4264">
          <cell r="A4264" t="str">
            <v>603619</v>
          </cell>
          <cell r="B4264" t="str">
            <v>中曼石油</v>
          </cell>
          <cell r="C4264">
            <v>-0.45</v>
          </cell>
          <cell r="D4264">
            <v>21.98</v>
          </cell>
        </row>
        <row r="4265">
          <cell r="A4265" t="str">
            <v>603626</v>
          </cell>
          <cell r="B4265" t="str">
            <v>科森科技</v>
          </cell>
          <cell r="C4265">
            <v>10.02</v>
          </cell>
          <cell r="D4265">
            <v>15.15</v>
          </cell>
        </row>
        <row r="4266">
          <cell r="A4266" t="str">
            <v>603628</v>
          </cell>
          <cell r="B4266" t="str">
            <v>清源股份</v>
          </cell>
          <cell r="C4266">
            <v>2.04</v>
          </cell>
          <cell r="D4266">
            <v>14</v>
          </cell>
        </row>
        <row r="4267">
          <cell r="A4267" t="str">
            <v>603629</v>
          </cell>
          <cell r="B4267" t="str">
            <v>利通电子</v>
          </cell>
          <cell r="C4267">
            <v>0.66</v>
          </cell>
          <cell r="D4267">
            <v>26.1</v>
          </cell>
        </row>
        <row r="4268">
          <cell r="A4268" t="str">
            <v>603630</v>
          </cell>
          <cell r="B4268" t="str">
            <v>拉芳家化</v>
          </cell>
          <cell r="C4268">
            <v>3.46</v>
          </cell>
          <cell r="D4268">
            <v>20.61</v>
          </cell>
        </row>
        <row r="4269">
          <cell r="A4269" t="str">
            <v>603633</v>
          </cell>
          <cell r="B4269" t="str">
            <v>徕木股份</v>
          </cell>
          <cell r="C4269">
            <v>-1.18</v>
          </cell>
          <cell r="D4269">
            <v>10.07</v>
          </cell>
        </row>
        <row r="4270">
          <cell r="A4270" t="str">
            <v>603636</v>
          </cell>
          <cell r="B4270" t="str">
            <v>南威软件</v>
          </cell>
          <cell r="C4270">
            <v>0.84</v>
          </cell>
          <cell r="D4270">
            <v>11.99</v>
          </cell>
        </row>
        <row r="4271">
          <cell r="A4271" t="str">
            <v>603637</v>
          </cell>
          <cell r="B4271" t="str">
            <v>镇海股份</v>
          </cell>
          <cell r="C4271">
            <v>1.52</v>
          </cell>
          <cell r="D4271">
            <v>10.68</v>
          </cell>
        </row>
        <row r="4272">
          <cell r="A4272" t="str">
            <v>603638</v>
          </cell>
          <cell r="B4272" t="str">
            <v>艾迪精密</v>
          </cell>
          <cell r="C4272">
            <v>-0.21</v>
          </cell>
          <cell r="D4272">
            <v>18.64</v>
          </cell>
        </row>
        <row r="4273">
          <cell r="A4273" t="str">
            <v>603639</v>
          </cell>
          <cell r="B4273" t="str">
            <v>海利尔</v>
          </cell>
          <cell r="C4273">
            <v>1.04</v>
          </cell>
          <cell r="D4273">
            <v>12.67</v>
          </cell>
        </row>
        <row r="4274">
          <cell r="A4274" t="str">
            <v>603648</v>
          </cell>
          <cell r="B4274" t="str">
            <v>畅联股份</v>
          </cell>
          <cell r="C4274">
            <v>0.57999999999999996</v>
          </cell>
          <cell r="D4274">
            <v>10.46</v>
          </cell>
        </row>
        <row r="4275">
          <cell r="A4275" t="str">
            <v>603650</v>
          </cell>
          <cell r="B4275" t="str">
            <v>彤程新材</v>
          </cell>
          <cell r="C4275">
            <v>-1.97</v>
          </cell>
          <cell r="D4275">
            <v>44.68</v>
          </cell>
        </row>
        <row r="4276">
          <cell r="A4276" t="str">
            <v>603655</v>
          </cell>
          <cell r="B4276" t="str">
            <v>朗博科技</v>
          </cell>
          <cell r="C4276">
            <v>-0.52</v>
          </cell>
          <cell r="D4276">
            <v>36.01</v>
          </cell>
        </row>
        <row r="4277">
          <cell r="A4277" t="str">
            <v>603656</v>
          </cell>
          <cell r="B4277" t="str">
            <v>泰禾智能</v>
          </cell>
          <cell r="C4277">
            <v>0.83</v>
          </cell>
          <cell r="D4277">
            <v>21.77</v>
          </cell>
        </row>
        <row r="4278">
          <cell r="A4278" t="str">
            <v>603657</v>
          </cell>
          <cell r="B4278" t="str">
            <v>春光科技</v>
          </cell>
          <cell r="C4278">
            <v>0.73</v>
          </cell>
          <cell r="D4278">
            <v>30.36</v>
          </cell>
        </row>
        <row r="4279">
          <cell r="A4279" t="str">
            <v>603658</v>
          </cell>
          <cell r="B4279" t="str">
            <v>安图生物</v>
          </cell>
          <cell r="C4279">
            <v>0.5</v>
          </cell>
          <cell r="D4279">
            <v>36.200000000000003</v>
          </cell>
        </row>
        <row r="4280">
          <cell r="A4280" t="str">
            <v>603659</v>
          </cell>
          <cell r="B4280" t="str">
            <v>璞泰来</v>
          </cell>
          <cell r="C4280">
            <v>2.11</v>
          </cell>
          <cell r="D4280">
            <v>26.65</v>
          </cell>
        </row>
        <row r="4281">
          <cell r="A4281" t="str">
            <v>603660</v>
          </cell>
          <cell r="B4281" t="str">
            <v>苏州科达</v>
          </cell>
          <cell r="C4281">
            <v>1.31</v>
          </cell>
          <cell r="D4281">
            <v>10.050000000000001</v>
          </cell>
        </row>
        <row r="4282">
          <cell r="A4282" t="str">
            <v>603661</v>
          </cell>
          <cell r="B4282" t="str">
            <v>恒林股份</v>
          </cell>
          <cell r="C4282">
            <v>0.39</v>
          </cell>
          <cell r="D4282">
            <v>33.14</v>
          </cell>
        </row>
        <row r="4283">
          <cell r="A4283" t="str">
            <v>603662</v>
          </cell>
          <cell r="B4283" t="str">
            <v>柯力传感</v>
          </cell>
          <cell r="C4283">
            <v>1.41</v>
          </cell>
          <cell r="D4283">
            <v>63.1</v>
          </cell>
        </row>
        <row r="4284">
          <cell r="A4284" t="str">
            <v>603663</v>
          </cell>
          <cell r="B4284" t="str">
            <v>三祥新材</v>
          </cell>
          <cell r="C4284">
            <v>0.88</v>
          </cell>
          <cell r="D4284">
            <v>35.61</v>
          </cell>
        </row>
        <row r="4285">
          <cell r="A4285" t="str">
            <v>603665</v>
          </cell>
          <cell r="B4285" t="str">
            <v>康隆达</v>
          </cell>
          <cell r="C4285">
            <v>-3.04</v>
          </cell>
          <cell r="D4285">
            <v>30.25</v>
          </cell>
        </row>
        <row r="4286">
          <cell r="A4286" t="str">
            <v>603666</v>
          </cell>
          <cell r="B4286" t="str">
            <v>亿嘉和</v>
          </cell>
          <cell r="C4286">
            <v>0.82</v>
          </cell>
          <cell r="D4286">
            <v>29.64</v>
          </cell>
        </row>
        <row r="4287">
          <cell r="A4287" t="str">
            <v>603667</v>
          </cell>
          <cell r="B4287" t="str">
            <v>五洲新春</v>
          </cell>
          <cell r="C4287">
            <v>-1.91</v>
          </cell>
          <cell r="D4287">
            <v>50.31</v>
          </cell>
        </row>
        <row r="4288">
          <cell r="A4288" t="str">
            <v>603668</v>
          </cell>
          <cell r="B4288" t="str">
            <v>天马科技</v>
          </cell>
          <cell r="C4288">
            <v>0.37</v>
          </cell>
          <cell r="D4288">
            <v>16.489999999999998</v>
          </cell>
        </row>
        <row r="4289">
          <cell r="A4289" t="str">
            <v>603669</v>
          </cell>
          <cell r="B4289" t="str">
            <v>灵康药业</v>
          </cell>
          <cell r="C4289">
            <v>2.16</v>
          </cell>
          <cell r="D4289">
            <v>4.72</v>
          </cell>
        </row>
        <row r="4290">
          <cell r="A4290" t="str">
            <v>603676</v>
          </cell>
          <cell r="B4290" t="str">
            <v>卫信康</v>
          </cell>
          <cell r="C4290">
            <v>0.46</v>
          </cell>
          <cell r="D4290">
            <v>10.98</v>
          </cell>
        </row>
        <row r="4291">
          <cell r="A4291" t="str">
            <v>603677</v>
          </cell>
          <cell r="B4291" t="str">
            <v>奇精机械</v>
          </cell>
          <cell r="C4291">
            <v>1.41</v>
          </cell>
          <cell r="D4291">
            <v>17.98</v>
          </cell>
        </row>
        <row r="4292">
          <cell r="A4292" t="str">
            <v>603678</v>
          </cell>
          <cell r="B4292" t="str">
            <v>火炬电子</v>
          </cell>
          <cell r="C4292">
            <v>4.59</v>
          </cell>
          <cell r="D4292">
            <v>32.82</v>
          </cell>
        </row>
        <row r="4293">
          <cell r="A4293" t="str">
            <v>603679</v>
          </cell>
          <cell r="B4293" t="str">
            <v>华体科技</v>
          </cell>
          <cell r="C4293">
            <v>10.029999999999999</v>
          </cell>
          <cell r="D4293">
            <v>19.309999999999999</v>
          </cell>
        </row>
        <row r="4294">
          <cell r="A4294" t="str">
            <v>603680</v>
          </cell>
          <cell r="B4294" t="str">
            <v>今创集团</v>
          </cell>
          <cell r="C4294">
            <v>-1.08</v>
          </cell>
          <cell r="D4294">
            <v>13.73</v>
          </cell>
        </row>
        <row r="4295">
          <cell r="A4295" t="str">
            <v>603681</v>
          </cell>
          <cell r="B4295" t="str">
            <v>永冠新材</v>
          </cell>
          <cell r="C4295">
            <v>0.89</v>
          </cell>
          <cell r="D4295">
            <v>18.149999999999999</v>
          </cell>
        </row>
        <row r="4296">
          <cell r="A4296" t="str">
            <v>603682</v>
          </cell>
          <cell r="B4296" t="str">
            <v>锦和商管</v>
          </cell>
          <cell r="C4296">
            <v>2.3199999999999998</v>
          </cell>
          <cell r="D4296">
            <v>6.62</v>
          </cell>
        </row>
        <row r="4297">
          <cell r="A4297" t="str">
            <v>603683</v>
          </cell>
          <cell r="B4297" t="str">
            <v>晶华新材</v>
          </cell>
          <cell r="C4297">
            <v>2.7</v>
          </cell>
          <cell r="D4297">
            <v>27.81</v>
          </cell>
        </row>
        <row r="4298">
          <cell r="A4298" t="str">
            <v>603685</v>
          </cell>
          <cell r="B4298" t="str">
            <v>晨丰科技</v>
          </cell>
          <cell r="C4298">
            <v>-1.1599999999999999</v>
          </cell>
          <cell r="D4298">
            <v>19.68</v>
          </cell>
        </row>
        <row r="4299">
          <cell r="A4299" t="str">
            <v>603686</v>
          </cell>
          <cell r="B4299" t="str">
            <v>福龙马</v>
          </cell>
          <cell r="C4299">
            <v>3.25</v>
          </cell>
          <cell r="D4299">
            <v>25.7</v>
          </cell>
        </row>
        <row r="4300">
          <cell r="A4300" t="str">
            <v>603687</v>
          </cell>
          <cell r="B4300" t="str">
            <v>大胜达</v>
          </cell>
          <cell r="C4300">
            <v>2.4</v>
          </cell>
          <cell r="D4300">
            <v>9.3800000000000008</v>
          </cell>
        </row>
        <row r="4301">
          <cell r="A4301" t="str">
            <v>603688</v>
          </cell>
          <cell r="B4301" t="str">
            <v>石英股份</v>
          </cell>
          <cell r="C4301">
            <v>0.36</v>
          </cell>
          <cell r="D4301">
            <v>35.82</v>
          </cell>
        </row>
        <row r="4302">
          <cell r="A4302" t="str">
            <v>603689</v>
          </cell>
          <cell r="B4302" t="str">
            <v>皖天然气</v>
          </cell>
          <cell r="C4302">
            <v>0.61</v>
          </cell>
          <cell r="D4302">
            <v>8.2200000000000006</v>
          </cell>
        </row>
        <row r="4303">
          <cell r="A4303" t="str">
            <v>603690</v>
          </cell>
          <cell r="B4303" t="str">
            <v>至纯科技</v>
          </cell>
          <cell r="C4303">
            <v>-1.0900000000000001</v>
          </cell>
          <cell r="D4303">
            <v>29.11</v>
          </cell>
        </row>
        <row r="4304">
          <cell r="A4304" t="str">
            <v>603693</v>
          </cell>
          <cell r="B4304" t="str">
            <v>江苏新能</v>
          </cell>
          <cell r="C4304">
            <v>0.85</v>
          </cell>
          <cell r="D4304">
            <v>11.82</v>
          </cell>
        </row>
        <row r="4305">
          <cell r="A4305" t="str">
            <v>603696</v>
          </cell>
          <cell r="B4305" t="str">
            <v>安记食品</v>
          </cell>
          <cell r="C4305">
            <v>5.21</v>
          </cell>
          <cell r="D4305">
            <v>20.2</v>
          </cell>
        </row>
        <row r="4306">
          <cell r="A4306" t="str">
            <v>603697</v>
          </cell>
          <cell r="B4306" t="str">
            <v>有友食品</v>
          </cell>
          <cell r="C4306">
            <v>3.9</v>
          </cell>
          <cell r="D4306">
            <v>13.07</v>
          </cell>
        </row>
        <row r="4307">
          <cell r="A4307" t="str">
            <v>603698</v>
          </cell>
          <cell r="B4307" t="str">
            <v>航天工程</v>
          </cell>
          <cell r="C4307">
            <v>10.01</v>
          </cell>
          <cell r="D4307">
            <v>27.47</v>
          </cell>
        </row>
        <row r="4308">
          <cell r="A4308" t="str">
            <v>603699</v>
          </cell>
          <cell r="B4308" t="str">
            <v>纽威股份</v>
          </cell>
          <cell r="C4308">
            <v>4.03</v>
          </cell>
          <cell r="D4308">
            <v>49.3</v>
          </cell>
        </row>
        <row r="4309">
          <cell r="A4309" t="str">
            <v>603700</v>
          </cell>
          <cell r="B4309" t="str">
            <v>宁水集团</v>
          </cell>
          <cell r="C4309">
            <v>0.54</v>
          </cell>
          <cell r="D4309">
            <v>13.02</v>
          </cell>
        </row>
        <row r="4310">
          <cell r="A4310" t="str">
            <v>603701</v>
          </cell>
          <cell r="B4310" t="str">
            <v>德宏股份</v>
          </cell>
          <cell r="C4310">
            <v>2.04</v>
          </cell>
          <cell r="D4310">
            <v>20.010000000000002</v>
          </cell>
        </row>
        <row r="4311">
          <cell r="A4311" t="str">
            <v>603703</v>
          </cell>
          <cell r="B4311" t="str">
            <v>盛洋科技</v>
          </cell>
          <cell r="C4311">
            <v>-4.78</v>
          </cell>
          <cell r="D4311">
            <v>14.75</v>
          </cell>
        </row>
        <row r="4312">
          <cell r="A4312" t="str">
            <v>603706</v>
          </cell>
          <cell r="B4312" t="str">
            <v>东方环宇</v>
          </cell>
          <cell r="C4312">
            <v>0.62</v>
          </cell>
          <cell r="D4312">
            <v>19.62</v>
          </cell>
        </row>
        <row r="4313">
          <cell r="A4313" t="str">
            <v>603707</v>
          </cell>
          <cell r="B4313" t="str">
            <v>健友股份</v>
          </cell>
          <cell r="C4313">
            <v>0.97</v>
          </cell>
          <cell r="D4313">
            <v>9.35</v>
          </cell>
        </row>
        <row r="4314">
          <cell r="A4314" t="str">
            <v>603708</v>
          </cell>
          <cell r="B4314" t="str">
            <v>家家悦</v>
          </cell>
          <cell r="C4314">
            <v>1.78</v>
          </cell>
          <cell r="D4314">
            <v>13.15</v>
          </cell>
        </row>
        <row r="4315">
          <cell r="A4315" t="str">
            <v>603709</v>
          </cell>
          <cell r="B4315" t="str">
            <v>中源家居</v>
          </cell>
          <cell r="C4315">
            <v>2.19</v>
          </cell>
          <cell r="D4315">
            <v>17.71</v>
          </cell>
        </row>
        <row r="4316">
          <cell r="A4316" t="str">
            <v>603711</v>
          </cell>
          <cell r="B4316" t="str">
            <v>香飘飘</v>
          </cell>
          <cell r="C4316">
            <v>0.87</v>
          </cell>
          <cell r="D4316">
            <v>15.12</v>
          </cell>
        </row>
        <row r="4317">
          <cell r="A4317" t="str">
            <v>603712</v>
          </cell>
          <cell r="B4317" t="str">
            <v>七一二</v>
          </cell>
          <cell r="C4317">
            <v>2.15</v>
          </cell>
          <cell r="D4317">
            <v>19.93</v>
          </cell>
        </row>
        <row r="4318">
          <cell r="A4318" t="str">
            <v>603713</v>
          </cell>
          <cell r="B4318" t="str">
            <v>密尔克卫</v>
          </cell>
          <cell r="C4318">
            <v>2.6</v>
          </cell>
          <cell r="D4318">
            <v>56.53</v>
          </cell>
        </row>
        <row r="4319">
          <cell r="A4319" t="str">
            <v>603716</v>
          </cell>
          <cell r="B4319" t="str">
            <v>塞力医疗</v>
          </cell>
          <cell r="C4319">
            <v>2.2400000000000002</v>
          </cell>
          <cell r="D4319">
            <v>22.39</v>
          </cell>
        </row>
        <row r="4320">
          <cell r="A4320" t="str">
            <v>603717</v>
          </cell>
          <cell r="B4320" t="str">
            <v>天域生物</v>
          </cell>
          <cell r="C4320">
            <v>1.82</v>
          </cell>
          <cell r="D4320">
            <v>7.85</v>
          </cell>
        </row>
        <row r="4321">
          <cell r="A4321" t="str">
            <v>603718</v>
          </cell>
          <cell r="B4321" t="str">
            <v>海利生物</v>
          </cell>
          <cell r="C4321">
            <v>1.6</v>
          </cell>
          <cell r="D4321">
            <v>6.36</v>
          </cell>
        </row>
        <row r="4322">
          <cell r="A4322" t="str">
            <v>603719</v>
          </cell>
          <cell r="B4322" t="str">
            <v>良品铺子</v>
          </cell>
          <cell r="C4322">
            <v>2.69</v>
          </cell>
          <cell r="D4322">
            <v>12.58</v>
          </cell>
        </row>
        <row r="4323">
          <cell r="A4323" t="str">
            <v>603721</v>
          </cell>
          <cell r="B4323" t="str">
            <v>*ST天择</v>
          </cell>
          <cell r="C4323">
            <v>1.52</v>
          </cell>
          <cell r="D4323">
            <v>18.010000000000002</v>
          </cell>
        </row>
        <row r="4324">
          <cell r="A4324" t="str">
            <v>603722</v>
          </cell>
          <cell r="B4324" t="str">
            <v>阿科力</v>
          </cell>
          <cell r="C4324">
            <v>-1.17</v>
          </cell>
          <cell r="D4324">
            <v>37.19</v>
          </cell>
        </row>
        <row r="4325">
          <cell r="A4325" t="str">
            <v>603725</v>
          </cell>
          <cell r="B4325" t="str">
            <v>天安新材</v>
          </cell>
          <cell r="C4325">
            <v>2.09</v>
          </cell>
          <cell r="D4325">
            <v>9.2899999999999991</v>
          </cell>
        </row>
        <row r="4326">
          <cell r="A4326" t="str">
            <v>603726</v>
          </cell>
          <cell r="B4326" t="str">
            <v>朗迪集团</v>
          </cell>
          <cell r="C4326">
            <v>1.44</v>
          </cell>
          <cell r="D4326">
            <v>21.79</v>
          </cell>
        </row>
        <row r="4327">
          <cell r="A4327" t="str">
            <v>603727</v>
          </cell>
          <cell r="B4327" t="str">
            <v>博迈科</v>
          </cell>
          <cell r="C4327">
            <v>0.95</v>
          </cell>
          <cell r="D4327">
            <v>13.82</v>
          </cell>
        </row>
        <row r="4328">
          <cell r="A4328" t="str">
            <v>603728</v>
          </cell>
          <cell r="B4328" t="str">
            <v>鸣志电器</v>
          </cell>
          <cell r="C4328">
            <v>0.55000000000000004</v>
          </cell>
          <cell r="D4328">
            <v>62.12</v>
          </cell>
        </row>
        <row r="4329">
          <cell r="A4329" t="str">
            <v>603729</v>
          </cell>
          <cell r="B4329" t="str">
            <v>龙韵股份</v>
          </cell>
          <cell r="C4329">
            <v>2.84</v>
          </cell>
          <cell r="D4329">
            <v>16.27</v>
          </cell>
        </row>
        <row r="4330">
          <cell r="A4330" t="str">
            <v>603730</v>
          </cell>
          <cell r="B4330" t="str">
            <v>岱美股份</v>
          </cell>
          <cell r="C4330">
            <v>-0.85</v>
          </cell>
          <cell r="D4330">
            <v>8.1300000000000008</v>
          </cell>
        </row>
        <row r="4331">
          <cell r="A4331" t="str">
            <v>603733</v>
          </cell>
          <cell r="B4331" t="str">
            <v>仙鹤股份</v>
          </cell>
          <cell r="C4331">
            <v>0.62</v>
          </cell>
          <cell r="D4331">
            <v>22.8</v>
          </cell>
        </row>
        <row r="4332">
          <cell r="A4332" t="str">
            <v>603737</v>
          </cell>
          <cell r="B4332" t="str">
            <v>三棵树</v>
          </cell>
          <cell r="C4332">
            <v>1.35</v>
          </cell>
          <cell r="D4332">
            <v>45.79</v>
          </cell>
        </row>
        <row r="4333">
          <cell r="A4333" t="str">
            <v>603738</v>
          </cell>
          <cell r="B4333" t="str">
            <v>泰晶科技</v>
          </cell>
          <cell r="C4333">
            <v>0.33</v>
          </cell>
          <cell r="D4333">
            <v>15.24</v>
          </cell>
        </row>
        <row r="4334">
          <cell r="A4334" t="str">
            <v>603739</v>
          </cell>
          <cell r="B4334" t="str">
            <v>蔚蓝生物</v>
          </cell>
          <cell r="C4334">
            <v>1.1200000000000001</v>
          </cell>
          <cell r="D4334">
            <v>14.39</v>
          </cell>
        </row>
        <row r="4335">
          <cell r="A4335" t="str">
            <v>603755</v>
          </cell>
          <cell r="B4335" t="str">
            <v>日辰股份</v>
          </cell>
          <cell r="C4335">
            <v>0.45</v>
          </cell>
          <cell r="D4335">
            <v>33.65</v>
          </cell>
        </row>
        <row r="4336">
          <cell r="A4336" t="str">
            <v>603757</v>
          </cell>
          <cell r="B4336" t="str">
            <v>大元泵业</v>
          </cell>
          <cell r="C4336">
            <v>10</v>
          </cell>
          <cell r="D4336">
            <v>47.29</v>
          </cell>
        </row>
        <row r="4337">
          <cell r="A4337" t="str">
            <v>603758</v>
          </cell>
          <cell r="B4337" t="str">
            <v>秦安股份</v>
          </cell>
          <cell r="C4337">
            <v>1.65</v>
          </cell>
          <cell r="D4337">
            <v>18.46</v>
          </cell>
        </row>
        <row r="4338">
          <cell r="A4338" t="str">
            <v>603759</v>
          </cell>
          <cell r="B4338" t="str">
            <v>海天股份</v>
          </cell>
          <cell r="C4338">
            <v>1.2</v>
          </cell>
          <cell r="D4338">
            <v>10.11</v>
          </cell>
        </row>
        <row r="4339">
          <cell r="A4339" t="str">
            <v>603766</v>
          </cell>
          <cell r="B4339" t="str">
            <v>隆鑫通用</v>
          </cell>
          <cell r="C4339">
            <v>-0.68</v>
          </cell>
          <cell r="D4339">
            <v>15.96</v>
          </cell>
        </row>
        <row r="4340">
          <cell r="A4340" t="str">
            <v>603767</v>
          </cell>
          <cell r="B4340" t="str">
            <v>中马传动</v>
          </cell>
          <cell r="C4340">
            <v>2.1</v>
          </cell>
          <cell r="D4340">
            <v>23.33</v>
          </cell>
        </row>
        <row r="4341">
          <cell r="A4341" t="str">
            <v>603768</v>
          </cell>
          <cell r="B4341" t="str">
            <v>常青股份</v>
          </cell>
          <cell r="C4341">
            <v>2.11</v>
          </cell>
          <cell r="D4341">
            <v>11.64</v>
          </cell>
        </row>
        <row r="4342">
          <cell r="A4342" t="str">
            <v>603773</v>
          </cell>
          <cell r="B4342" t="str">
            <v>沃格光电</v>
          </cell>
          <cell r="C4342">
            <v>-2.5299999999999998</v>
          </cell>
          <cell r="D4342">
            <v>32.75</v>
          </cell>
        </row>
        <row r="4343">
          <cell r="A4343" t="str">
            <v>603776</v>
          </cell>
          <cell r="B4343" t="str">
            <v>永安行</v>
          </cell>
          <cell r="C4343">
            <v>1.56</v>
          </cell>
          <cell r="D4343">
            <v>18.28</v>
          </cell>
        </row>
        <row r="4344">
          <cell r="A4344" t="str">
            <v>603777</v>
          </cell>
          <cell r="B4344" t="str">
            <v>来伊份</v>
          </cell>
          <cell r="C4344">
            <v>0.34</v>
          </cell>
          <cell r="D4344">
            <v>14.89</v>
          </cell>
        </row>
        <row r="4345">
          <cell r="A4345" t="str">
            <v>603778</v>
          </cell>
          <cell r="B4345" t="str">
            <v>国晟科技</v>
          </cell>
          <cell r="C4345">
            <v>2.02</v>
          </cell>
          <cell r="D4345">
            <v>12.6</v>
          </cell>
        </row>
        <row r="4346">
          <cell r="A4346" t="str">
            <v>603779</v>
          </cell>
          <cell r="B4346" t="str">
            <v>威龙股份</v>
          </cell>
          <cell r="C4346">
            <v>2.61</v>
          </cell>
          <cell r="D4346">
            <v>6.68</v>
          </cell>
        </row>
        <row r="4347">
          <cell r="A4347" t="str">
            <v>603786</v>
          </cell>
          <cell r="B4347" t="str">
            <v>科博达</v>
          </cell>
          <cell r="C4347">
            <v>3.03</v>
          </cell>
          <cell r="D4347">
            <v>72.72</v>
          </cell>
        </row>
        <row r="4348">
          <cell r="A4348" t="str">
            <v>603787</v>
          </cell>
          <cell r="B4348" t="str">
            <v>新日股份</v>
          </cell>
          <cell r="C4348">
            <v>2.4</v>
          </cell>
          <cell r="D4348">
            <v>13.24</v>
          </cell>
        </row>
        <row r="4349">
          <cell r="A4349" t="str">
            <v>603788</v>
          </cell>
          <cell r="B4349" t="str">
            <v>宁波高发</v>
          </cell>
          <cell r="C4349">
            <v>2.09</v>
          </cell>
          <cell r="D4349">
            <v>16.12</v>
          </cell>
        </row>
        <row r="4350">
          <cell r="A4350" t="str">
            <v>603789</v>
          </cell>
          <cell r="B4350" t="str">
            <v>*ST星农</v>
          </cell>
          <cell r="C4350">
            <v>2.08</v>
          </cell>
          <cell r="D4350">
            <v>5.39</v>
          </cell>
        </row>
        <row r="4351">
          <cell r="A4351" t="str">
            <v>603790</v>
          </cell>
          <cell r="B4351" t="str">
            <v>雅运股份</v>
          </cell>
          <cell r="C4351">
            <v>1.32</v>
          </cell>
          <cell r="D4351">
            <v>19.96</v>
          </cell>
        </row>
        <row r="4352">
          <cell r="A4352" t="str">
            <v>603797</v>
          </cell>
          <cell r="B4352" t="str">
            <v>联泰环保</v>
          </cell>
          <cell r="C4352">
            <v>6.78</v>
          </cell>
          <cell r="D4352">
            <v>4.88</v>
          </cell>
        </row>
        <row r="4353">
          <cell r="A4353" t="str">
            <v>603798</v>
          </cell>
          <cell r="B4353" t="str">
            <v>康普顿</v>
          </cell>
          <cell r="C4353">
            <v>1.53</v>
          </cell>
          <cell r="D4353">
            <v>15.23</v>
          </cell>
        </row>
        <row r="4354">
          <cell r="A4354" t="str">
            <v>603799</v>
          </cell>
          <cell r="B4354" t="str">
            <v>华友钴业</v>
          </cell>
          <cell r="C4354">
            <v>3.22</v>
          </cell>
          <cell r="D4354">
            <v>63.71</v>
          </cell>
        </row>
        <row r="4355">
          <cell r="A4355" t="str">
            <v>603800</v>
          </cell>
          <cell r="B4355" t="str">
            <v>洪田股份</v>
          </cell>
          <cell r="C4355">
            <v>9.99</v>
          </cell>
          <cell r="D4355">
            <v>53.61</v>
          </cell>
        </row>
        <row r="4356">
          <cell r="A4356" t="str">
            <v>603801</v>
          </cell>
          <cell r="B4356" t="str">
            <v>志邦家居</v>
          </cell>
          <cell r="C4356">
            <v>0.54</v>
          </cell>
          <cell r="D4356">
            <v>9.27</v>
          </cell>
        </row>
        <row r="4357">
          <cell r="A4357" t="str">
            <v>603803</v>
          </cell>
          <cell r="B4357" t="str">
            <v>瑞斯康达</v>
          </cell>
          <cell r="C4357">
            <v>-1.87</v>
          </cell>
          <cell r="D4357">
            <v>11.55</v>
          </cell>
        </row>
        <row r="4358">
          <cell r="A4358" t="str">
            <v>603806</v>
          </cell>
          <cell r="B4358" t="str">
            <v>福斯特</v>
          </cell>
          <cell r="C4358">
            <v>0.61</v>
          </cell>
          <cell r="D4358">
            <v>13.25</v>
          </cell>
        </row>
        <row r="4359">
          <cell r="A4359" t="str">
            <v>603808</v>
          </cell>
          <cell r="B4359" t="str">
            <v>歌力思</v>
          </cell>
          <cell r="C4359">
            <v>2.99</v>
          </cell>
          <cell r="D4359">
            <v>8.6</v>
          </cell>
        </row>
        <row r="4360">
          <cell r="A4360" t="str">
            <v>603809</v>
          </cell>
          <cell r="B4360" t="str">
            <v>豪能股份</v>
          </cell>
          <cell r="C4360">
            <v>4.16</v>
          </cell>
          <cell r="D4360">
            <v>12.76</v>
          </cell>
        </row>
        <row r="4361">
          <cell r="A4361" t="str">
            <v>603810</v>
          </cell>
          <cell r="B4361" t="str">
            <v>丰山集团</v>
          </cell>
          <cell r="C4361">
            <v>2.52</v>
          </cell>
          <cell r="D4361">
            <v>15.89</v>
          </cell>
        </row>
        <row r="4362">
          <cell r="A4362" t="str">
            <v>603811</v>
          </cell>
          <cell r="B4362" t="str">
            <v>诚意药业</v>
          </cell>
          <cell r="C4362">
            <v>1.31</v>
          </cell>
          <cell r="D4362">
            <v>10.83</v>
          </cell>
        </row>
        <row r="4363">
          <cell r="A4363" t="str">
            <v>603813</v>
          </cell>
          <cell r="B4363" t="str">
            <v>*ST原尚</v>
          </cell>
          <cell r="C4363">
            <v>5.01</v>
          </cell>
          <cell r="D4363">
            <v>38.57</v>
          </cell>
        </row>
        <row r="4364">
          <cell r="A4364" t="str">
            <v>603815</v>
          </cell>
          <cell r="B4364" t="str">
            <v>交建股份</v>
          </cell>
          <cell r="C4364">
            <v>3.32</v>
          </cell>
          <cell r="D4364">
            <v>7.78</v>
          </cell>
        </row>
        <row r="4365">
          <cell r="A4365" t="str">
            <v>603816</v>
          </cell>
          <cell r="B4365" t="str">
            <v>顾家家居</v>
          </cell>
          <cell r="C4365">
            <v>2.2599999999999998</v>
          </cell>
          <cell r="D4365">
            <v>31.26</v>
          </cell>
        </row>
        <row r="4366">
          <cell r="A4366" t="str">
            <v>603817</v>
          </cell>
          <cell r="B4366" t="str">
            <v>海峡环保</v>
          </cell>
          <cell r="C4366">
            <v>10.06</v>
          </cell>
          <cell r="D4366">
            <v>7.55</v>
          </cell>
        </row>
        <row r="4367">
          <cell r="A4367" t="str">
            <v>603818</v>
          </cell>
          <cell r="B4367" t="str">
            <v>曲美家居</v>
          </cell>
          <cell r="C4367">
            <v>3.87</v>
          </cell>
          <cell r="D4367">
            <v>3.76</v>
          </cell>
        </row>
        <row r="4368">
          <cell r="A4368" t="str">
            <v>603819</v>
          </cell>
          <cell r="B4368" t="str">
            <v>神力股份</v>
          </cell>
          <cell r="C4368">
            <v>1.92</v>
          </cell>
          <cell r="D4368">
            <v>11.15</v>
          </cell>
        </row>
        <row r="4369">
          <cell r="A4369" t="str">
            <v>603822</v>
          </cell>
          <cell r="B4369" t="str">
            <v>ST嘉澳</v>
          </cell>
          <cell r="C4369">
            <v>-3.71</v>
          </cell>
          <cell r="D4369">
            <v>93.4</v>
          </cell>
        </row>
        <row r="4370">
          <cell r="A4370" t="str">
            <v>603823</v>
          </cell>
          <cell r="B4370" t="str">
            <v>百合花</v>
          </cell>
          <cell r="C4370">
            <v>1.34</v>
          </cell>
          <cell r="D4370">
            <v>15.84</v>
          </cell>
        </row>
        <row r="4371">
          <cell r="A4371" t="str">
            <v>603825</v>
          </cell>
          <cell r="B4371" t="str">
            <v>ST华扬</v>
          </cell>
          <cell r="C4371">
            <v>1.84</v>
          </cell>
          <cell r="D4371">
            <v>8.86</v>
          </cell>
        </row>
        <row r="4372">
          <cell r="A4372" t="str">
            <v>603826</v>
          </cell>
          <cell r="B4372" t="str">
            <v>坤彩科技</v>
          </cell>
          <cell r="C4372">
            <v>0.28999999999999998</v>
          </cell>
          <cell r="D4372">
            <v>17.170000000000002</v>
          </cell>
        </row>
        <row r="4373">
          <cell r="A4373" t="str">
            <v>603828</v>
          </cell>
          <cell r="B4373" t="str">
            <v>ST柯利达</v>
          </cell>
          <cell r="C4373">
            <v>2.29</v>
          </cell>
          <cell r="D4373">
            <v>8.0299999999999994</v>
          </cell>
        </row>
        <row r="4374">
          <cell r="A4374" t="str">
            <v>603829</v>
          </cell>
          <cell r="B4374" t="str">
            <v>洛凯股份</v>
          </cell>
          <cell r="C4374">
            <v>0</v>
          </cell>
          <cell r="D4374">
            <v>30.46</v>
          </cell>
        </row>
        <row r="4375">
          <cell r="A4375" t="str">
            <v>603833</v>
          </cell>
          <cell r="B4375" t="str">
            <v>欧派家居</v>
          </cell>
          <cell r="C4375">
            <v>1.05</v>
          </cell>
          <cell r="D4375">
            <v>52.95</v>
          </cell>
        </row>
        <row r="4376">
          <cell r="A4376" t="str">
            <v>603836</v>
          </cell>
          <cell r="B4376" t="str">
            <v>海程邦达</v>
          </cell>
          <cell r="C4376">
            <v>1.46</v>
          </cell>
          <cell r="D4376">
            <v>13.94</v>
          </cell>
        </row>
        <row r="4377">
          <cell r="A4377" t="str">
            <v>603838</v>
          </cell>
          <cell r="B4377" t="str">
            <v>*ST四通</v>
          </cell>
          <cell r="C4377">
            <v>2.1800000000000002</v>
          </cell>
          <cell r="D4377">
            <v>7.5</v>
          </cell>
        </row>
        <row r="4378">
          <cell r="A4378" t="str">
            <v>603839</v>
          </cell>
          <cell r="B4378" t="str">
            <v>安正时尚</v>
          </cell>
          <cell r="C4378">
            <v>5.84</v>
          </cell>
          <cell r="D4378">
            <v>8.33</v>
          </cell>
        </row>
        <row r="4379">
          <cell r="A4379" t="str">
            <v>603843</v>
          </cell>
          <cell r="B4379" t="str">
            <v>*ST正平</v>
          </cell>
          <cell r="C4379">
            <v>-4.8899999999999997</v>
          </cell>
          <cell r="D4379">
            <v>4.47</v>
          </cell>
        </row>
        <row r="4380">
          <cell r="A4380" t="str">
            <v>603848</v>
          </cell>
          <cell r="B4380" t="str">
            <v>好太太</v>
          </cell>
          <cell r="C4380">
            <v>2.0499999999999998</v>
          </cell>
          <cell r="D4380">
            <v>18.89</v>
          </cell>
        </row>
        <row r="4381">
          <cell r="A4381" t="str">
            <v>603855</v>
          </cell>
          <cell r="B4381" t="str">
            <v>华荣股份</v>
          </cell>
          <cell r="C4381">
            <v>1.68</v>
          </cell>
          <cell r="D4381">
            <v>19.32</v>
          </cell>
        </row>
        <row r="4382">
          <cell r="A4382" t="str">
            <v>603856</v>
          </cell>
          <cell r="B4382" t="str">
            <v>东宏股份</v>
          </cell>
          <cell r="C4382">
            <v>0.89</v>
          </cell>
          <cell r="D4382">
            <v>12.48</v>
          </cell>
        </row>
        <row r="4383">
          <cell r="A4383" t="str">
            <v>603858</v>
          </cell>
          <cell r="B4383" t="str">
            <v>步长制药</v>
          </cell>
          <cell r="C4383">
            <v>0.55000000000000004</v>
          </cell>
          <cell r="D4383">
            <v>16.36</v>
          </cell>
        </row>
        <row r="4384">
          <cell r="A4384" t="str">
            <v>603859</v>
          </cell>
          <cell r="B4384" t="str">
            <v>能科科技</v>
          </cell>
          <cell r="C4384">
            <v>-1.92</v>
          </cell>
          <cell r="D4384">
            <v>39.26</v>
          </cell>
        </row>
        <row r="4385">
          <cell r="A4385" t="str">
            <v>603860</v>
          </cell>
          <cell r="B4385" t="str">
            <v>中公高科</v>
          </cell>
          <cell r="C4385">
            <v>1.05</v>
          </cell>
          <cell r="D4385">
            <v>29.77</v>
          </cell>
        </row>
        <row r="4386">
          <cell r="A4386" t="str">
            <v>603861</v>
          </cell>
          <cell r="B4386" t="str">
            <v>白云电器</v>
          </cell>
          <cell r="C4386">
            <v>1.24</v>
          </cell>
          <cell r="D4386">
            <v>11.46</v>
          </cell>
        </row>
        <row r="4387">
          <cell r="A4387" t="str">
            <v>603863</v>
          </cell>
          <cell r="B4387" t="str">
            <v>松炀资源</v>
          </cell>
          <cell r="C4387">
            <v>1.57</v>
          </cell>
          <cell r="D4387">
            <v>21.33</v>
          </cell>
        </row>
        <row r="4388">
          <cell r="A4388" t="str">
            <v>603866</v>
          </cell>
          <cell r="B4388" t="str">
            <v>桃李面包</v>
          </cell>
          <cell r="C4388">
            <v>3.18</v>
          </cell>
          <cell r="D4388">
            <v>5.52</v>
          </cell>
        </row>
        <row r="4389">
          <cell r="A4389" t="str">
            <v>603867</v>
          </cell>
          <cell r="B4389" t="str">
            <v>新化股份</v>
          </cell>
          <cell r="C4389">
            <v>0.73</v>
          </cell>
          <cell r="D4389">
            <v>24.85</v>
          </cell>
        </row>
        <row r="4390">
          <cell r="A4390" t="str">
            <v>603868</v>
          </cell>
          <cell r="B4390" t="str">
            <v>飞科电器</v>
          </cell>
          <cell r="C4390">
            <v>0.15</v>
          </cell>
          <cell r="D4390">
            <v>33.17</v>
          </cell>
        </row>
        <row r="4391">
          <cell r="A4391" t="str">
            <v>603869</v>
          </cell>
          <cell r="B4391" t="str">
            <v>ST智知</v>
          </cell>
          <cell r="C4391">
            <v>2.09</v>
          </cell>
          <cell r="D4391">
            <v>10.77</v>
          </cell>
        </row>
        <row r="4392">
          <cell r="A4392" t="str">
            <v>603871</v>
          </cell>
          <cell r="B4392" t="str">
            <v>嘉友国际</v>
          </cell>
          <cell r="C4392">
            <v>1.91</v>
          </cell>
          <cell r="D4392">
            <v>13.84</v>
          </cell>
        </row>
        <row r="4393">
          <cell r="A4393" t="str">
            <v>603876</v>
          </cell>
          <cell r="B4393" t="str">
            <v>鼎胜新材</v>
          </cell>
          <cell r="C4393">
            <v>2.91</v>
          </cell>
          <cell r="D4393">
            <v>12.74</v>
          </cell>
        </row>
        <row r="4394">
          <cell r="A4394" t="str">
            <v>603877</v>
          </cell>
          <cell r="B4394" t="str">
            <v>太平鸟</v>
          </cell>
          <cell r="C4394">
            <v>3.04</v>
          </cell>
          <cell r="D4394">
            <v>15.58</v>
          </cell>
        </row>
        <row r="4395">
          <cell r="A4395" t="str">
            <v>603878</v>
          </cell>
          <cell r="B4395" t="str">
            <v>武进不锈</v>
          </cell>
          <cell r="C4395">
            <v>5.52</v>
          </cell>
          <cell r="D4395">
            <v>10.14</v>
          </cell>
        </row>
        <row r="4396">
          <cell r="A4396" t="str">
            <v>603879</v>
          </cell>
          <cell r="B4396" t="str">
            <v>永悦科技</v>
          </cell>
          <cell r="C4396">
            <v>5.57</v>
          </cell>
          <cell r="D4396">
            <v>5.69</v>
          </cell>
        </row>
        <row r="4397">
          <cell r="A4397" t="str">
            <v>603880</v>
          </cell>
          <cell r="B4397" t="str">
            <v>南卫股份</v>
          </cell>
          <cell r="C4397">
            <v>3.37</v>
          </cell>
          <cell r="D4397">
            <v>6.45</v>
          </cell>
        </row>
        <row r="4398">
          <cell r="A4398" t="str">
            <v>603881</v>
          </cell>
          <cell r="B4398" t="str">
            <v>数据港</v>
          </cell>
          <cell r="C4398">
            <v>0.31</v>
          </cell>
          <cell r="D4398">
            <v>29.2</v>
          </cell>
        </row>
        <row r="4399">
          <cell r="A4399" t="str">
            <v>603882</v>
          </cell>
          <cell r="B4399" t="str">
            <v>金域医学</v>
          </cell>
          <cell r="C4399">
            <v>-0.52</v>
          </cell>
          <cell r="D4399">
            <v>28.54</v>
          </cell>
        </row>
        <row r="4400">
          <cell r="A4400" t="str">
            <v>603883</v>
          </cell>
          <cell r="B4400" t="str">
            <v>老百姓</v>
          </cell>
          <cell r="C4400">
            <v>-0.89</v>
          </cell>
          <cell r="D4400">
            <v>15.53</v>
          </cell>
        </row>
        <row r="4401">
          <cell r="A4401" t="str">
            <v>603885</v>
          </cell>
          <cell r="B4401" t="str">
            <v>吉祥航空</v>
          </cell>
          <cell r="C4401">
            <v>-0.14000000000000001</v>
          </cell>
          <cell r="D4401">
            <v>14.1</v>
          </cell>
        </row>
        <row r="4402">
          <cell r="A4402" t="str">
            <v>603886</v>
          </cell>
          <cell r="B4402" t="str">
            <v>元祖股份</v>
          </cell>
          <cell r="C4402">
            <v>5.7</v>
          </cell>
          <cell r="D4402">
            <v>14.27</v>
          </cell>
        </row>
        <row r="4403">
          <cell r="A4403" t="str">
            <v>603887</v>
          </cell>
          <cell r="B4403" t="str">
            <v>城地香江</v>
          </cell>
          <cell r="C4403">
            <v>0.22</v>
          </cell>
          <cell r="D4403">
            <v>13.58</v>
          </cell>
        </row>
        <row r="4404">
          <cell r="A4404" t="str">
            <v>603888</v>
          </cell>
          <cell r="B4404" t="str">
            <v>新华网</v>
          </cell>
          <cell r="C4404">
            <v>0.57999999999999996</v>
          </cell>
          <cell r="D4404">
            <v>19</v>
          </cell>
        </row>
        <row r="4405">
          <cell r="A4405" t="str">
            <v>603889</v>
          </cell>
          <cell r="B4405" t="str">
            <v>新澳股份</v>
          </cell>
          <cell r="C4405">
            <v>0.53</v>
          </cell>
          <cell r="D4405">
            <v>7.58</v>
          </cell>
        </row>
        <row r="4406">
          <cell r="A4406" t="str">
            <v>603890</v>
          </cell>
          <cell r="B4406" t="str">
            <v>春秋电子</v>
          </cell>
          <cell r="C4406">
            <v>-1.82</v>
          </cell>
          <cell r="D4406">
            <v>15.62</v>
          </cell>
        </row>
        <row r="4407">
          <cell r="A4407" t="str">
            <v>603893</v>
          </cell>
          <cell r="B4407" t="str">
            <v>瑞芯微</v>
          </cell>
          <cell r="C4407">
            <v>-0.16</v>
          </cell>
          <cell r="D4407">
            <v>173.1</v>
          </cell>
        </row>
        <row r="4408">
          <cell r="A4408" t="str">
            <v>603895</v>
          </cell>
          <cell r="B4408" t="str">
            <v>天永智能</v>
          </cell>
          <cell r="C4408">
            <v>0.99</v>
          </cell>
          <cell r="D4408">
            <v>28.5</v>
          </cell>
        </row>
        <row r="4409">
          <cell r="A4409" t="str">
            <v>603896</v>
          </cell>
          <cell r="B4409" t="str">
            <v>寿仙谷</v>
          </cell>
          <cell r="C4409">
            <v>1.1200000000000001</v>
          </cell>
          <cell r="D4409">
            <v>19.8</v>
          </cell>
        </row>
        <row r="4410">
          <cell r="A4410" t="str">
            <v>603897</v>
          </cell>
          <cell r="B4410" t="str">
            <v>长城科技</v>
          </cell>
          <cell r="C4410">
            <v>-1.2</v>
          </cell>
          <cell r="D4410">
            <v>26.28</v>
          </cell>
        </row>
        <row r="4411">
          <cell r="A4411" t="str">
            <v>603898</v>
          </cell>
          <cell r="B4411" t="str">
            <v>好莱客</v>
          </cell>
          <cell r="C4411">
            <v>0.45</v>
          </cell>
          <cell r="D4411">
            <v>13.4</v>
          </cell>
        </row>
        <row r="4412">
          <cell r="A4412" t="str">
            <v>603899</v>
          </cell>
          <cell r="B4412" t="str">
            <v>晨光股份</v>
          </cell>
          <cell r="C4412">
            <v>0.5</v>
          </cell>
          <cell r="D4412">
            <v>28.27</v>
          </cell>
        </row>
        <row r="4413">
          <cell r="A4413" t="str">
            <v>603900</v>
          </cell>
          <cell r="B4413" t="str">
            <v>莱绅通灵</v>
          </cell>
          <cell r="C4413">
            <v>-0.33</v>
          </cell>
          <cell r="D4413">
            <v>9.06</v>
          </cell>
        </row>
        <row r="4414">
          <cell r="A4414" t="str">
            <v>603901</v>
          </cell>
          <cell r="B4414" t="str">
            <v>永创智能</v>
          </cell>
          <cell r="C4414">
            <v>7.0000000000000007E-2</v>
          </cell>
          <cell r="D4414">
            <v>13.58</v>
          </cell>
        </row>
        <row r="4415">
          <cell r="A4415" t="str">
            <v>603903</v>
          </cell>
          <cell r="B4415" t="str">
            <v>中持股份</v>
          </cell>
          <cell r="C4415">
            <v>2.5499999999999998</v>
          </cell>
          <cell r="D4415">
            <v>15.69</v>
          </cell>
        </row>
        <row r="4416">
          <cell r="A4416" t="str">
            <v>603906</v>
          </cell>
          <cell r="B4416" t="str">
            <v>龙蟠科技</v>
          </cell>
          <cell r="C4416">
            <v>0.91</v>
          </cell>
          <cell r="D4416">
            <v>18.88</v>
          </cell>
        </row>
        <row r="4417">
          <cell r="A4417" t="str">
            <v>603908</v>
          </cell>
          <cell r="B4417" t="str">
            <v>牧高笛</v>
          </cell>
          <cell r="C4417">
            <v>2.86</v>
          </cell>
          <cell r="D4417">
            <v>23.76</v>
          </cell>
        </row>
        <row r="4418">
          <cell r="A4418" t="str">
            <v>603909</v>
          </cell>
          <cell r="B4418" t="str">
            <v>建发合诚</v>
          </cell>
          <cell r="C4418">
            <v>3.37</v>
          </cell>
          <cell r="D4418">
            <v>11.64</v>
          </cell>
        </row>
        <row r="4419">
          <cell r="A4419" t="str">
            <v>603912</v>
          </cell>
          <cell r="B4419" t="str">
            <v>佳力图</v>
          </cell>
          <cell r="C4419">
            <v>0.85</v>
          </cell>
          <cell r="D4419">
            <v>8.3000000000000007</v>
          </cell>
        </row>
        <row r="4420">
          <cell r="A4420" t="str">
            <v>603915</v>
          </cell>
          <cell r="B4420" t="str">
            <v>国茂股份</v>
          </cell>
          <cell r="C4420">
            <v>0.18</v>
          </cell>
          <cell r="D4420">
            <v>16.649999999999999</v>
          </cell>
        </row>
        <row r="4421">
          <cell r="A4421" t="str">
            <v>603916</v>
          </cell>
          <cell r="B4421" t="str">
            <v>苏博特</v>
          </cell>
          <cell r="C4421">
            <v>2.5499999999999998</v>
          </cell>
          <cell r="D4421">
            <v>9.66</v>
          </cell>
        </row>
        <row r="4422">
          <cell r="A4422" t="str">
            <v>603917</v>
          </cell>
          <cell r="B4422" t="str">
            <v>合力科技</v>
          </cell>
          <cell r="C4422">
            <v>2.76</v>
          </cell>
          <cell r="D4422">
            <v>14.88</v>
          </cell>
        </row>
        <row r="4423">
          <cell r="A4423" t="str">
            <v>603918</v>
          </cell>
          <cell r="B4423" t="str">
            <v>金桥信息</v>
          </cell>
          <cell r="C4423">
            <v>1.05</v>
          </cell>
          <cell r="D4423">
            <v>15.4</v>
          </cell>
        </row>
        <row r="4424">
          <cell r="A4424" t="str">
            <v>603919</v>
          </cell>
          <cell r="B4424" t="str">
            <v>金徽酒</v>
          </cell>
          <cell r="C4424">
            <v>1.51</v>
          </cell>
          <cell r="D4424">
            <v>20.11</v>
          </cell>
        </row>
        <row r="4425">
          <cell r="A4425" t="str">
            <v>603920</v>
          </cell>
          <cell r="B4425" t="str">
            <v>世运电路</v>
          </cell>
          <cell r="C4425">
            <v>1.66</v>
          </cell>
          <cell r="D4425">
            <v>42.19</v>
          </cell>
        </row>
        <row r="4426">
          <cell r="A4426" t="str">
            <v>603922</v>
          </cell>
          <cell r="B4426" t="str">
            <v>金鸿顺</v>
          </cell>
          <cell r="C4426">
            <v>0.26</v>
          </cell>
          <cell r="D4426">
            <v>19.13</v>
          </cell>
        </row>
        <row r="4427">
          <cell r="A4427" t="str">
            <v>603926</v>
          </cell>
          <cell r="B4427" t="str">
            <v>铁流股份</v>
          </cell>
          <cell r="C4427">
            <v>0</v>
          </cell>
          <cell r="D4427">
            <v>15.75</v>
          </cell>
        </row>
        <row r="4428">
          <cell r="A4428" t="str">
            <v>603927</v>
          </cell>
          <cell r="B4428" t="str">
            <v>中科软</v>
          </cell>
          <cell r="C4428">
            <v>0.85</v>
          </cell>
          <cell r="D4428">
            <v>18.91</v>
          </cell>
        </row>
        <row r="4429">
          <cell r="A4429" t="str">
            <v>603928</v>
          </cell>
          <cell r="B4429" t="str">
            <v>兴业股份</v>
          </cell>
          <cell r="C4429">
            <v>-0.92</v>
          </cell>
          <cell r="D4429">
            <v>15.15</v>
          </cell>
        </row>
        <row r="4430">
          <cell r="A4430" t="str">
            <v>603929</v>
          </cell>
          <cell r="B4430" t="str">
            <v>亚翔集成</v>
          </cell>
          <cell r="C4430">
            <v>-5.1100000000000003</v>
          </cell>
          <cell r="D4430">
            <v>89.51</v>
          </cell>
        </row>
        <row r="4431">
          <cell r="A4431" t="str">
            <v>603931</v>
          </cell>
          <cell r="B4431" t="str">
            <v>格林达</v>
          </cell>
          <cell r="C4431">
            <v>-0.76</v>
          </cell>
          <cell r="D4431">
            <v>32.74</v>
          </cell>
        </row>
        <row r="4432">
          <cell r="A4432" t="str">
            <v>603933</v>
          </cell>
          <cell r="B4432" t="str">
            <v>睿能科技</v>
          </cell>
          <cell r="C4432">
            <v>1.07</v>
          </cell>
          <cell r="D4432">
            <v>23.65</v>
          </cell>
        </row>
        <row r="4433">
          <cell r="A4433" t="str">
            <v>603936</v>
          </cell>
          <cell r="B4433" t="str">
            <v>博敏电子</v>
          </cell>
          <cell r="C4433">
            <v>-0.95</v>
          </cell>
          <cell r="D4433">
            <v>11.42</v>
          </cell>
        </row>
        <row r="4434">
          <cell r="A4434" t="str">
            <v>603937</v>
          </cell>
          <cell r="B4434" t="str">
            <v>丽岛新材</v>
          </cell>
          <cell r="C4434">
            <v>2.56</v>
          </cell>
          <cell r="D4434">
            <v>12</v>
          </cell>
        </row>
        <row r="4435">
          <cell r="A4435" t="str">
            <v>603938</v>
          </cell>
          <cell r="B4435" t="str">
            <v>三孚股份</v>
          </cell>
          <cell r="C4435">
            <v>1.05</v>
          </cell>
          <cell r="D4435">
            <v>17.3</v>
          </cell>
        </row>
        <row r="4436">
          <cell r="A4436" t="str">
            <v>603939</v>
          </cell>
          <cell r="B4436" t="str">
            <v>益丰药房</v>
          </cell>
          <cell r="C4436">
            <v>0.59</v>
          </cell>
          <cell r="D4436">
            <v>22.21</v>
          </cell>
        </row>
        <row r="4437">
          <cell r="A4437" t="str">
            <v>603948</v>
          </cell>
          <cell r="B4437" t="str">
            <v>建业股份</v>
          </cell>
          <cell r="C4437">
            <v>1.53</v>
          </cell>
          <cell r="D4437">
            <v>25.88</v>
          </cell>
        </row>
        <row r="4438">
          <cell r="A4438" t="str">
            <v>603949</v>
          </cell>
          <cell r="B4438" t="str">
            <v>雪龙集团</v>
          </cell>
          <cell r="C4438">
            <v>-0.11</v>
          </cell>
          <cell r="D4438">
            <v>18.5</v>
          </cell>
        </row>
        <row r="4439">
          <cell r="A4439" t="str">
            <v>603950</v>
          </cell>
          <cell r="B4439" t="str">
            <v>长源东谷</v>
          </cell>
          <cell r="C4439">
            <v>1.5</v>
          </cell>
          <cell r="D4439">
            <v>29.14</v>
          </cell>
        </row>
        <row r="4440">
          <cell r="A4440" t="str">
            <v>603955</v>
          </cell>
          <cell r="B4440" t="str">
            <v>大千生态</v>
          </cell>
          <cell r="C4440">
            <v>1.92</v>
          </cell>
          <cell r="D4440">
            <v>30.27</v>
          </cell>
        </row>
        <row r="4441">
          <cell r="A4441" t="str">
            <v>603956</v>
          </cell>
          <cell r="B4441" t="str">
            <v>威派格</v>
          </cell>
          <cell r="C4441">
            <v>2.76</v>
          </cell>
          <cell r="D4441">
            <v>6.33</v>
          </cell>
        </row>
        <row r="4442">
          <cell r="A4442" t="str">
            <v>603958</v>
          </cell>
          <cell r="B4442" t="str">
            <v>哈森股份</v>
          </cell>
          <cell r="C4442">
            <v>-3.36</v>
          </cell>
          <cell r="D4442">
            <v>12.95</v>
          </cell>
        </row>
        <row r="4443">
          <cell r="A4443" t="str">
            <v>603959</v>
          </cell>
          <cell r="B4443" t="str">
            <v>百利科技</v>
          </cell>
          <cell r="C4443">
            <v>1.79</v>
          </cell>
          <cell r="D4443">
            <v>5.7</v>
          </cell>
        </row>
        <row r="4444">
          <cell r="A4444" t="str">
            <v>603960</v>
          </cell>
          <cell r="B4444" t="str">
            <v>克来机电</v>
          </cell>
          <cell r="C4444">
            <v>1.46</v>
          </cell>
          <cell r="D4444">
            <v>19.5</v>
          </cell>
        </row>
        <row r="4445">
          <cell r="A4445" t="str">
            <v>603966</v>
          </cell>
          <cell r="B4445" t="str">
            <v>法兰泰克</v>
          </cell>
          <cell r="C4445">
            <v>2.38</v>
          </cell>
          <cell r="D4445">
            <v>10.75</v>
          </cell>
        </row>
        <row r="4446">
          <cell r="A4446" t="str">
            <v>603967</v>
          </cell>
          <cell r="B4446" t="str">
            <v>中创物流</v>
          </cell>
          <cell r="C4446">
            <v>0.63</v>
          </cell>
          <cell r="D4446">
            <v>12.72</v>
          </cell>
        </row>
        <row r="4447">
          <cell r="A4447" t="str">
            <v>603968</v>
          </cell>
          <cell r="B4447" t="str">
            <v>醋化股份</v>
          </cell>
          <cell r="C4447">
            <v>1.73</v>
          </cell>
          <cell r="D4447">
            <v>11.2</v>
          </cell>
        </row>
        <row r="4448">
          <cell r="A4448" t="str">
            <v>603969</v>
          </cell>
          <cell r="B4448" t="str">
            <v>银龙股份</v>
          </cell>
          <cell r="C4448">
            <v>0.73</v>
          </cell>
          <cell r="D4448">
            <v>9.6199999999999992</v>
          </cell>
        </row>
        <row r="4449">
          <cell r="A4449" t="str">
            <v>603970</v>
          </cell>
          <cell r="B4449" t="str">
            <v>中农立华</v>
          </cell>
          <cell r="C4449">
            <v>1.71</v>
          </cell>
          <cell r="D4449">
            <v>13.09</v>
          </cell>
        </row>
        <row r="4450">
          <cell r="A4450" t="str">
            <v>603976</v>
          </cell>
          <cell r="B4450" t="str">
            <v>正川股份</v>
          </cell>
          <cell r="C4450">
            <v>1.02</v>
          </cell>
          <cell r="D4450">
            <v>19.8</v>
          </cell>
        </row>
        <row r="4451">
          <cell r="A4451" t="str">
            <v>603977</v>
          </cell>
          <cell r="B4451" t="str">
            <v>国泰集团</v>
          </cell>
          <cell r="C4451">
            <v>9.98</v>
          </cell>
          <cell r="D4451">
            <v>14.21</v>
          </cell>
        </row>
        <row r="4452">
          <cell r="A4452" t="str">
            <v>603978</v>
          </cell>
          <cell r="B4452" t="str">
            <v>深圳新星</v>
          </cell>
          <cell r="C4452">
            <v>0.16</v>
          </cell>
          <cell r="D4452">
            <v>25.67</v>
          </cell>
        </row>
        <row r="4453">
          <cell r="A4453" t="str">
            <v>603979</v>
          </cell>
          <cell r="B4453" t="str">
            <v>金诚信</v>
          </cell>
          <cell r="C4453">
            <v>3.8</v>
          </cell>
          <cell r="D4453">
            <v>74.56</v>
          </cell>
        </row>
        <row r="4454">
          <cell r="A4454" t="str">
            <v>603980</v>
          </cell>
          <cell r="B4454" t="str">
            <v>吉华集团</v>
          </cell>
          <cell r="C4454">
            <v>1.78</v>
          </cell>
          <cell r="D4454">
            <v>5.14</v>
          </cell>
        </row>
        <row r="4455">
          <cell r="A4455" t="str">
            <v>603982</v>
          </cell>
          <cell r="B4455" t="str">
            <v>泉峰汽车</v>
          </cell>
          <cell r="C4455">
            <v>2.42</v>
          </cell>
          <cell r="D4455">
            <v>8.4700000000000006</v>
          </cell>
        </row>
        <row r="4456">
          <cell r="A4456" t="str">
            <v>603983</v>
          </cell>
          <cell r="B4456" t="str">
            <v>丸美生物</v>
          </cell>
          <cell r="C4456">
            <v>1.1399999999999999</v>
          </cell>
          <cell r="D4456">
            <v>33.65</v>
          </cell>
        </row>
        <row r="4457">
          <cell r="A4457" t="str">
            <v>603985</v>
          </cell>
          <cell r="B4457" t="str">
            <v>恒润股份</v>
          </cell>
          <cell r="C4457">
            <v>1.19</v>
          </cell>
          <cell r="D4457">
            <v>14.44</v>
          </cell>
        </row>
        <row r="4458">
          <cell r="A4458" t="str">
            <v>603986</v>
          </cell>
          <cell r="B4458" t="str">
            <v>兆易创新</v>
          </cell>
          <cell r="C4458">
            <v>-1.98</v>
          </cell>
          <cell r="D4458">
            <v>210.21</v>
          </cell>
        </row>
        <row r="4459">
          <cell r="A4459" t="str">
            <v>603987</v>
          </cell>
          <cell r="B4459" t="str">
            <v>康德莱</v>
          </cell>
          <cell r="C4459">
            <v>1.27</v>
          </cell>
          <cell r="D4459">
            <v>8.75</v>
          </cell>
        </row>
        <row r="4460">
          <cell r="A4460" t="str">
            <v>603988</v>
          </cell>
          <cell r="B4460" t="str">
            <v>中电电机</v>
          </cell>
          <cell r="C4460">
            <v>0.75</v>
          </cell>
          <cell r="D4460">
            <v>24.24</v>
          </cell>
        </row>
        <row r="4461">
          <cell r="A4461" t="str">
            <v>603989</v>
          </cell>
          <cell r="B4461" t="str">
            <v>艾华集团</v>
          </cell>
          <cell r="C4461">
            <v>0.56000000000000005</v>
          </cell>
          <cell r="D4461">
            <v>16.11</v>
          </cell>
        </row>
        <row r="4462">
          <cell r="A4462" t="str">
            <v>603990</v>
          </cell>
          <cell r="B4462" t="str">
            <v>麦迪科技</v>
          </cell>
          <cell r="C4462">
            <v>0.93</v>
          </cell>
          <cell r="D4462">
            <v>15.22</v>
          </cell>
        </row>
        <row r="4463">
          <cell r="A4463" t="str">
            <v>603991</v>
          </cell>
          <cell r="B4463" t="str">
            <v>至正股份</v>
          </cell>
          <cell r="C4463">
            <v>1.23</v>
          </cell>
          <cell r="D4463">
            <v>74.86</v>
          </cell>
        </row>
        <row r="4464">
          <cell r="A4464" t="str">
            <v>603992</v>
          </cell>
          <cell r="B4464" t="str">
            <v>松霖科技</v>
          </cell>
          <cell r="C4464">
            <v>5.18</v>
          </cell>
          <cell r="D4464">
            <v>38.6</v>
          </cell>
        </row>
        <row r="4465">
          <cell r="A4465" t="str">
            <v>603993</v>
          </cell>
          <cell r="B4465" t="str">
            <v>洛阳钼业</v>
          </cell>
          <cell r="C4465">
            <v>2.63</v>
          </cell>
          <cell r="D4465">
            <v>18.36</v>
          </cell>
        </row>
        <row r="4466">
          <cell r="A4466" t="str">
            <v>603995</v>
          </cell>
          <cell r="B4466" t="str">
            <v>甬金股份</v>
          </cell>
          <cell r="C4466">
            <v>6.39</v>
          </cell>
          <cell r="D4466">
            <v>18.32</v>
          </cell>
        </row>
        <row r="4467">
          <cell r="A4467" t="str">
            <v>603997</v>
          </cell>
          <cell r="B4467" t="str">
            <v>继峰股份</v>
          </cell>
          <cell r="C4467">
            <v>2.64</v>
          </cell>
          <cell r="D4467">
            <v>14</v>
          </cell>
        </row>
        <row r="4468">
          <cell r="A4468" t="str">
            <v>603998</v>
          </cell>
          <cell r="B4468" t="str">
            <v>方盛制药</v>
          </cell>
          <cell r="C4468">
            <v>2.2400000000000002</v>
          </cell>
          <cell r="D4468">
            <v>11.43</v>
          </cell>
        </row>
        <row r="4469">
          <cell r="A4469" t="str">
            <v>603999</v>
          </cell>
          <cell r="B4469" t="str">
            <v>读者传媒</v>
          </cell>
          <cell r="C4469">
            <v>1.43</v>
          </cell>
          <cell r="D4469">
            <v>7.08</v>
          </cell>
        </row>
        <row r="4470">
          <cell r="A4470" t="str">
            <v>605001</v>
          </cell>
          <cell r="B4470" t="str">
            <v>威奥股份</v>
          </cell>
          <cell r="C4470">
            <v>2.54</v>
          </cell>
          <cell r="D4470">
            <v>7.26</v>
          </cell>
        </row>
        <row r="4471">
          <cell r="A4471" t="str">
            <v>605003</v>
          </cell>
          <cell r="B4471" t="str">
            <v>众望布艺</v>
          </cell>
          <cell r="C4471">
            <v>9.98</v>
          </cell>
          <cell r="D4471">
            <v>25.78</v>
          </cell>
        </row>
        <row r="4472">
          <cell r="A4472" t="str">
            <v>605005</v>
          </cell>
          <cell r="B4472" t="str">
            <v>合兴股份</v>
          </cell>
          <cell r="C4472">
            <v>2.48</v>
          </cell>
          <cell r="D4472">
            <v>20.239999999999998</v>
          </cell>
        </row>
        <row r="4473">
          <cell r="A4473" t="str">
            <v>605006</v>
          </cell>
          <cell r="B4473" t="str">
            <v>山东玻纤</v>
          </cell>
          <cell r="C4473">
            <v>1.72</v>
          </cell>
          <cell r="D4473">
            <v>7.09</v>
          </cell>
        </row>
        <row r="4474">
          <cell r="A4474" t="str">
            <v>605007</v>
          </cell>
          <cell r="B4474" t="str">
            <v>五洲特纸</v>
          </cell>
          <cell r="C4474">
            <v>0.69</v>
          </cell>
          <cell r="D4474">
            <v>11.67</v>
          </cell>
        </row>
        <row r="4475">
          <cell r="A4475" t="str">
            <v>605008</v>
          </cell>
          <cell r="B4475" t="str">
            <v>长鸿高科</v>
          </cell>
          <cell r="C4475">
            <v>0.46</v>
          </cell>
          <cell r="D4475">
            <v>15.39</v>
          </cell>
        </row>
        <row r="4476">
          <cell r="A4476" t="str">
            <v>605009</v>
          </cell>
          <cell r="B4476" t="str">
            <v>豪悦护理</v>
          </cell>
          <cell r="C4476">
            <v>1.72</v>
          </cell>
          <cell r="D4476">
            <v>32.6</v>
          </cell>
        </row>
        <row r="4477">
          <cell r="A4477" t="str">
            <v>605011</v>
          </cell>
          <cell r="B4477" t="str">
            <v>杭州热电</v>
          </cell>
          <cell r="C4477">
            <v>0.95</v>
          </cell>
          <cell r="D4477">
            <v>20.13</v>
          </cell>
        </row>
        <row r="4478">
          <cell r="A4478" t="str">
            <v>605016</v>
          </cell>
          <cell r="B4478" t="str">
            <v>百龙创园</v>
          </cell>
          <cell r="C4478">
            <v>2.33</v>
          </cell>
          <cell r="D4478">
            <v>21.56</v>
          </cell>
        </row>
        <row r="4479">
          <cell r="A4479" t="str">
            <v>605018</v>
          </cell>
          <cell r="B4479" t="str">
            <v>长华集团</v>
          </cell>
          <cell r="C4479">
            <v>2.21</v>
          </cell>
          <cell r="D4479">
            <v>11.1</v>
          </cell>
        </row>
        <row r="4480">
          <cell r="A4480" t="str">
            <v>605020</v>
          </cell>
          <cell r="B4480" t="str">
            <v>永和股份</v>
          </cell>
          <cell r="C4480">
            <v>0.66</v>
          </cell>
          <cell r="D4480">
            <v>25.8</v>
          </cell>
        </row>
        <row r="4481">
          <cell r="A4481" t="str">
            <v>605028</v>
          </cell>
          <cell r="B4481" t="str">
            <v>世茂能源</v>
          </cell>
          <cell r="C4481">
            <v>0.04</v>
          </cell>
          <cell r="D4481">
            <v>26.92</v>
          </cell>
        </row>
        <row r="4482">
          <cell r="A4482" t="str">
            <v>605033</v>
          </cell>
          <cell r="B4482" t="str">
            <v>美邦股份</v>
          </cell>
          <cell r="C4482">
            <v>2.77</v>
          </cell>
          <cell r="D4482">
            <v>19.260000000000002</v>
          </cell>
        </row>
        <row r="4483">
          <cell r="A4483" t="str">
            <v>605050</v>
          </cell>
          <cell r="B4483" t="str">
            <v>福然德</v>
          </cell>
          <cell r="C4483">
            <v>0.79</v>
          </cell>
          <cell r="D4483">
            <v>12.82</v>
          </cell>
        </row>
        <row r="4484">
          <cell r="A4484" t="str">
            <v>605055</v>
          </cell>
          <cell r="B4484" t="str">
            <v>迎丰股份</v>
          </cell>
          <cell r="C4484">
            <v>0.41</v>
          </cell>
          <cell r="D4484">
            <v>9.8000000000000007</v>
          </cell>
        </row>
        <row r="4485">
          <cell r="A4485" t="str">
            <v>605056</v>
          </cell>
          <cell r="B4485" t="str">
            <v>咸亨国际</v>
          </cell>
          <cell r="C4485">
            <v>1.65</v>
          </cell>
          <cell r="D4485">
            <v>18.46</v>
          </cell>
        </row>
        <row r="4486">
          <cell r="A4486" t="str">
            <v>605058</v>
          </cell>
          <cell r="B4486" t="str">
            <v>澳弘电子</v>
          </cell>
          <cell r="C4486">
            <v>1.47</v>
          </cell>
          <cell r="D4486">
            <v>29.01</v>
          </cell>
        </row>
        <row r="4487">
          <cell r="A4487" t="str">
            <v>605060</v>
          </cell>
          <cell r="B4487" t="str">
            <v>联德股份</v>
          </cell>
          <cell r="C4487">
            <v>0.51</v>
          </cell>
          <cell r="D4487">
            <v>35.26</v>
          </cell>
        </row>
        <row r="4488">
          <cell r="A4488" t="str">
            <v>605066</v>
          </cell>
          <cell r="B4488" t="str">
            <v>天正电气</v>
          </cell>
          <cell r="C4488">
            <v>2.54</v>
          </cell>
          <cell r="D4488">
            <v>7.28</v>
          </cell>
        </row>
        <row r="4489">
          <cell r="A4489" t="str">
            <v>605068</v>
          </cell>
          <cell r="B4489" t="str">
            <v>明新旭腾</v>
          </cell>
          <cell r="C4489">
            <v>-7.0000000000000007E-2</v>
          </cell>
          <cell r="D4489">
            <v>28.82</v>
          </cell>
        </row>
        <row r="4490">
          <cell r="A4490" t="str">
            <v>605069</v>
          </cell>
          <cell r="B4490" t="str">
            <v>正和生态</v>
          </cell>
          <cell r="C4490">
            <v>4.4400000000000004</v>
          </cell>
          <cell r="D4490">
            <v>9.8800000000000008</v>
          </cell>
        </row>
        <row r="4491">
          <cell r="A4491" t="str">
            <v>605077</v>
          </cell>
          <cell r="B4491" t="str">
            <v>华康股份</v>
          </cell>
          <cell r="C4491">
            <v>0.81</v>
          </cell>
          <cell r="D4491">
            <v>14.88</v>
          </cell>
        </row>
        <row r="4492">
          <cell r="A4492" t="str">
            <v>605080</v>
          </cell>
          <cell r="B4492" t="str">
            <v>浙江自然</v>
          </cell>
          <cell r="C4492">
            <v>1.96</v>
          </cell>
          <cell r="D4492">
            <v>22.92</v>
          </cell>
        </row>
        <row r="4493">
          <cell r="A4493" t="str">
            <v>605081</v>
          </cell>
          <cell r="B4493" t="str">
            <v>*ST太和</v>
          </cell>
          <cell r="C4493">
            <v>-1.21</v>
          </cell>
          <cell r="D4493">
            <v>10.57</v>
          </cell>
        </row>
        <row r="4494">
          <cell r="A4494" t="str">
            <v>605086</v>
          </cell>
          <cell r="B4494" t="str">
            <v>龙高股份</v>
          </cell>
          <cell r="C4494">
            <v>-2.09</v>
          </cell>
          <cell r="D4494">
            <v>37.47</v>
          </cell>
        </row>
        <row r="4495">
          <cell r="A4495" t="str">
            <v>605088</v>
          </cell>
          <cell r="B4495" t="str">
            <v>冠盛股份</v>
          </cell>
          <cell r="C4495">
            <v>1.39</v>
          </cell>
          <cell r="D4495">
            <v>34.369999999999997</v>
          </cell>
        </row>
        <row r="4496">
          <cell r="A4496" t="str">
            <v>605089</v>
          </cell>
          <cell r="B4496" t="str">
            <v>味知香</v>
          </cell>
          <cell r="C4496">
            <v>1.77</v>
          </cell>
          <cell r="D4496">
            <v>26.45</v>
          </cell>
        </row>
        <row r="4497">
          <cell r="A4497" t="str">
            <v>605090</v>
          </cell>
          <cell r="B4497" t="str">
            <v>九丰能源</v>
          </cell>
          <cell r="C4497">
            <v>3.35</v>
          </cell>
          <cell r="D4497">
            <v>37.979999999999997</v>
          </cell>
        </row>
        <row r="4498">
          <cell r="A4498" t="str">
            <v>605098</v>
          </cell>
          <cell r="B4498" t="str">
            <v>行动教育</v>
          </cell>
          <cell r="C4498">
            <v>1.78</v>
          </cell>
          <cell r="D4498">
            <v>42.91</v>
          </cell>
        </row>
        <row r="4499">
          <cell r="A4499" t="str">
            <v>605099</v>
          </cell>
          <cell r="B4499" t="str">
            <v>共创草坪</v>
          </cell>
          <cell r="C4499">
            <v>1.01</v>
          </cell>
          <cell r="D4499">
            <v>38.1</v>
          </cell>
        </row>
        <row r="4500">
          <cell r="A4500" t="str">
            <v>605100</v>
          </cell>
          <cell r="B4500" t="str">
            <v>华丰股份</v>
          </cell>
          <cell r="C4500">
            <v>-1.24</v>
          </cell>
          <cell r="D4500">
            <v>38.99</v>
          </cell>
        </row>
        <row r="4501">
          <cell r="A4501" t="str">
            <v>605108</v>
          </cell>
          <cell r="B4501" t="str">
            <v>同庆楼</v>
          </cell>
          <cell r="C4501">
            <v>2.1800000000000002</v>
          </cell>
          <cell r="D4501">
            <v>20.62</v>
          </cell>
        </row>
        <row r="4502">
          <cell r="A4502" t="str">
            <v>605111</v>
          </cell>
          <cell r="B4502" t="str">
            <v>新洁能</v>
          </cell>
          <cell r="C4502">
            <v>0.33</v>
          </cell>
          <cell r="D4502">
            <v>33.58</v>
          </cell>
        </row>
        <row r="4503">
          <cell r="A4503" t="str">
            <v>605116</v>
          </cell>
          <cell r="B4503" t="str">
            <v>奥锐特</v>
          </cell>
          <cell r="C4503">
            <v>0.77</v>
          </cell>
          <cell r="D4503">
            <v>22.25</v>
          </cell>
        </row>
        <row r="4504">
          <cell r="A4504" t="str">
            <v>605117</v>
          </cell>
          <cell r="B4504" t="str">
            <v>德业股份</v>
          </cell>
          <cell r="C4504">
            <v>0.3</v>
          </cell>
          <cell r="D4504">
            <v>87.85</v>
          </cell>
        </row>
        <row r="4505">
          <cell r="A4505" t="str">
            <v>605118</v>
          </cell>
          <cell r="B4505" t="str">
            <v>力鼎光电</v>
          </cell>
          <cell r="C4505">
            <v>-0.17</v>
          </cell>
          <cell r="D4505">
            <v>28.81</v>
          </cell>
        </row>
        <row r="4506">
          <cell r="A4506" t="str">
            <v>605122</v>
          </cell>
          <cell r="B4506" t="str">
            <v>四方新材</v>
          </cell>
          <cell r="C4506">
            <v>2.23</v>
          </cell>
          <cell r="D4506">
            <v>13.3</v>
          </cell>
        </row>
        <row r="4507">
          <cell r="A4507" t="str">
            <v>605123</v>
          </cell>
          <cell r="B4507" t="str">
            <v>派克新材</v>
          </cell>
          <cell r="C4507">
            <v>2.17</v>
          </cell>
          <cell r="D4507">
            <v>86.1</v>
          </cell>
        </row>
        <row r="4508">
          <cell r="A4508" t="str">
            <v>605128</v>
          </cell>
          <cell r="B4508" t="str">
            <v>上海沿浦</v>
          </cell>
          <cell r="C4508">
            <v>1.2</v>
          </cell>
          <cell r="D4508">
            <v>37.96</v>
          </cell>
        </row>
        <row r="4509">
          <cell r="A4509" t="str">
            <v>605133</v>
          </cell>
          <cell r="B4509" t="str">
            <v>嵘泰股份</v>
          </cell>
          <cell r="C4509">
            <v>1.49</v>
          </cell>
          <cell r="D4509">
            <v>32.06</v>
          </cell>
        </row>
        <row r="4510">
          <cell r="A4510" t="str">
            <v>605136</v>
          </cell>
          <cell r="B4510" t="str">
            <v>丽人丽妆</v>
          </cell>
          <cell r="C4510">
            <v>-1.73</v>
          </cell>
          <cell r="D4510">
            <v>12.53</v>
          </cell>
        </row>
        <row r="4511">
          <cell r="A4511" t="str">
            <v>605138</v>
          </cell>
          <cell r="B4511" t="str">
            <v>盛泰集团</v>
          </cell>
          <cell r="C4511">
            <v>2.58</v>
          </cell>
          <cell r="D4511">
            <v>7.15</v>
          </cell>
        </row>
        <row r="4512">
          <cell r="A4512" t="str">
            <v>605151</v>
          </cell>
          <cell r="B4512" t="str">
            <v>西上海</v>
          </cell>
          <cell r="C4512">
            <v>2.86</v>
          </cell>
          <cell r="D4512">
            <v>19.03</v>
          </cell>
        </row>
        <row r="4513">
          <cell r="A4513" t="str">
            <v>605155</v>
          </cell>
          <cell r="B4513" t="str">
            <v>西大门</v>
          </cell>
          <cell r="C4513">
            <v>1.55</v>
          </cell>
          <cell r="D4513">
            <v>16.37</v>
          </cell>
        </row>
        <row r="4514">
          <cell r="A4514" t="str">
            <v>605158</v>
          </cell>
          <cell r="B4514" t="str">
            <v>华达新材</v>
          </cell>
          <cell r="C4514">
            <v>1.66</v>
          </cell>
          <cell r="D4514">
            <v>7.96</v>
          </cell>
        </row>
        <row r="4515">
          <cell r="A4515" t="str">
            <v>605162</v>
          </cell>
          <cell r="B4515" t="str">
            <v>新中港</v>
          </cell>
          <cell r="C4515">
            <v>1.65</v>
          </cell>
          <cell r="D4515">
            <v>8.65</v>
          </cell>
        </row>
        <row r="4516">
          <cell r="A4516" t="str">
            <v>605166</v>
          </cell>
          <cell r="B4516" t="str">
            <v>聚合顺</v>
          </cell>
          <cell r="C4516">
            <v>1.98</v>
          </cell>
          <cell r="D4516">
            <v>10.28</v>
          </cell>
        </row>
        <row r="4517">
          <cell r="A4517" t="str">
            <v>605167</v>
          </cell>
          <cell r="B4517" t="str">
            <v>利柏特</v>
          </cell>
          <cell r="C4517">
            <v>1.32</v>
          </cell>
          <cell r="D4517">
            <v>11.5</v>
          </cell>
        </row>
        <row r="4518">
          <cell r="A4518" t="str">
            <v>605168</v>
          </cell>
          <cell r="B4518" t="str">
            <v>三人行</v>
          </cell>
          <cell r="C4518">
            <v>0.76</v>
          </cell>
          <cell r="D4518">
            <v>33.270000000000003</v>
          </cell>
        </row>
        <row r="4519">
          <cell r="A4519" t="str">
            <v>605169</v>
          </cell>
          <cell r="B4519" t="str">
            <v>洪通燃气</v>
          </cell>
          <cell r="C4519">
            <v>1.22</v>
          </cell>
          <cell r="D4519">
            <v>13.32</v>
          </cell>
        </row>
        <row r="4520">
          <cell r="A4520" t="str">
            <v>605177</v>
          </cell>
          <cell r="B4520" t="str">
            <v>东亚药业</v>
          </cell>
          <cell r="C4520">
            <v>2.37</v>
          </cell>
          <cell r="D4520">
            <v>18.59</v>
          </cell>
        </row>
        <row r="4521">
          <cell r="A4521" t="str">
            <v>605178</v>
          </cell>
          <cell r="B4521" t="str">
            <v>时空科技</v>
          </cell>
          <cell r="C4521">
            <v>-3.13</v>
          </cell>
          <cell r="D4521">
            <v>51.15</v>
          </cell>
        </row>
        <row r="4522">
          <cell r="A4522" t="str">
            <v>605179</v>
          </cell>
          <cell r="B4522" t="str">
            <v>一鸣食品</v>
          </cell>
          <cell r="C4522">
            <v>4.3</v>
          </cell>
          <cell r="D4522">
            <v>22.34</v>
          </cell>
        </row>
        <row r="4523">
          <cell r="A4523" t="str">
            <v>605180</v>
          </cell>
          <cell r="B4523" t="str">
            <v>华生科技</v>
          </cell>
          <cell r="C4523">
            <v>2.06</v>
          </cell>
          <cell r="D4523">
            <v>14.37</v>
          </cell>
        </row>
        <row r="4524">
          <cell r="A4524" t="str">
            <v>605183</v>
          </cell>
          <cell r="B4524" t="str">
            <v>确成股份</v>
          </cell>
          <cell r="C4524">
            <v>0.9</v>
          </cell>
          <cell r="D4524">
            <v>19.09</v>
          </cell>
        </row>
        <row r="4525">
          <cell r="A4525" t="str">
            <v>605186</v>
          </cell>
          <cell r="B4525" t="str">
            <v>健麾信息</v>
          </cell>
          <cell r="C4525">
            <v>0.4</v>
          </cell>
          <cell r="D4525">
            <v>19.88</v>
          </cell>
        </row>
        <row r="4526">
          <cell r="A4526" t="str">
            <v>605188</v>
          </cell>
          <cell r="B4526" t="str">
            <v>国光连锁</v>
          </cell>
          <cell r="C4526">
            <v>1.96</v>
          </cell>
          <cell r="D4526">
            <v>21.37</v>
          </cell>
        </row>
        <row r="4527">
          <cell r="A4527" t="str">
            <v>605189</v>
          </cell>
          <cell r="B4527" t="str">
            <v>富春染织</v>
          </cell>
          <cell r="C4527">
            <v>3.04</v>
          </cell>
          <cell r="D4527">
            <v>15.23</v>
          </cell>
        </row>
        <row r="4528">
          <cell r="A4528" t="str">
            <v>605196</v>
          </cell>
          <cell r="B4528" t="str">
            <v>华通线缆</v>
          </cell>
          <cell r="C4528">
            <v>3.87</v>
          </cell>
          <cell r="D4528">
            <v>32.47</v>
          </cell>
        </row>
        <row r="4529">
          <cell r="A4529" t="str">
            <v>605198</v>
          </cell>
          <cell r="B4529" t="str">
            <v>安德利</v>
          </cell>
          <cell r="C4529">
            <v>1.44</v>
          </cell>
          <cell r="D4529">
            <v>36.590000000000003</v>
          </cell>
        </row>
        <row r="4530">
          <cell r="A4530" t="str">
            <v>605199</v>
          </cell>
          <cell r="B4530" t="str">
            <v>ST葫芦娃</v>
          </cell>
          <cell r="C4530">
            <v>3.86</v>
          </cell>
          <cell r="D4530">
            <v>8.8800000000000008</v>
          </cell>
        </row>
        <row r="4531">
          <cell r="A4531" t="str">
            <v>605208</v>
          </cell>
          <cell r="B4531" t="str">
            <v>永茂泰</v>
          </cell>
          <cell r="C4531">
            <v>2.14</v>
          </cell>
          <cell r="D4531">
            <v>12.88</v>
          </cell>
        </row>
        <row r="4532">
          <cell r="A4532" t="str">
            <v>605218</v>
          </cell>
          <cell r="B4532" t="str">
            <v>伟时电子</v>
          </cell>
          <cell r="C4532">
            <v>0.5</v>
          </cell>
          <cell r="D4532">
            <v>18.25</v>
          </cell>
        </row>
        <row r="4533">
          <cell r="A4533" t="str">
            <v>605222</v>
          </cell>
          <cell r="B4533" t="str">
            <v>起帆电缆</v>
          </cell>
          <cell r="C4533">
            <v>2.96</v>
          </cell>
          <cell r="D4533">
            <v>18.41</v>
          </cell>
        </row>
        <row r="4534">
          <cell r="A4534" t="str">
            <v>605228</v>
          </cell>
          <cell r="B4534" t="str">
            <v>神通科技</v>
          </cell>
          <cell r="C4534">
            <v>1.68</v>
          </cell>
          <cell r="D4534">
            <v>14.54</v>
          </cell>
        </row>
        <row r="4535">
          <cell r="A4535" t="str">
            <v>605255</v>
          </cell>
          <cell r="B4535" t="str">
            <v>天普股份</v>
          </cell>
          <cell r="C4535">
            <v>-3.7</v>
          </cell>
          <cell r="D4535">
            <v>143.49</v>
          </cell>
        </row>
        <row r="4536">
          <cell r="A4536" t="str">
            <v>605258</v>
          </cell>
          <cell r="B4536" t="str">
            <v>协和电子</v>
          </cell>
          <cell r="C4536">
            <v>0.06</v>
          </cell>
          <cell r="D4536">
            <v>31.38</v>
          </cell>
        </row>
        <row r="4537">
          <cell r="A4537" t="str">
            <v>605259</v>
          </cell>
          <cell r="B4537" t="str">
            <v>绿田机械</v>
          </cell>
          <cell r="C4537">
            <v>1.95</v>
          </cell>
          <cell r="D4537">
            <v>21.43</v>
          </cell>
        </row>
        <row r="4538">
          <cell r="A4538" t="str">
            <v>605266</v>
          </cell>
          <cell r="B4538" t="str">
            <v>健之佳</v>
          </cell>
          <cell r="C4538">
            <v>0.05</v>
          </cell>
          <cell r="D4538">
            <v>20.18</v>
          </cell>
        </row>
        <row r="4539">
          <cell r="A4539" t="str">
            <v>605268</v>
          </cell>
          <cell r="B4539" t="str">
            <v>王力安防</v>
          </cell>
          <cell r="C4539">
            <v>2.81</v>
          </cell>
          <cell r="D4539">
            <v>11.34</v>
          </cell>
        </row>
        <row r="4540">
          <cell r="A4540" t="str">
            <v>605277</v>
          </cell>
          <cell r="B4540" t="str">
            <v>新亚电子</v>
          </cell>
          <cell r="C4540">
            <v>-0.36</v>
          </cell>
          <cell r="D4540">
            <v>22.17</v>
          </cell>
        </row>
        <row r="4541">
          <cell r="A4541" t="str">
            <v>605286</v>
          </cell>
          <cell r="B4541" t="str">
            <v>同力天启</v>
          </cell>
          <cell r="C4541">
            <v>0.77</v>
          </cell>
          <cell r="D4541">
            <v>36.58</v>
          </cell>
        </row>
        <row r="4542">
          <cell r="A4542" t="str">
            <v>605287</v>
          </cell>
          <cell r="B4542" t="str">
            <v>德才股份</v>
          </cell>
          <cell r="C4542">
            <v>0.74</v>
          </cell>
          <cell r="D4542">
            <v>25.82</v>
          </cell>
        </row>
        <row r="4543">
          <cell r="A4543" t="str">
            <v>605288</v>
          </cell>
          <cell r="B4543" t="str">
            <v>凯迪股份</v>
          </cell>
          <cell r="C4543">
            <v>0.61</v>
          </cell>
          <cell r="D4543">
            <v>82</v>
          </cell>
        </row>
        <row r="4544">
          <cell r="A4544" t="str">
            <v>605289</v>
          </cell>
          <cell r="B4544" t="str">
            <v>罗曼股份</v>
          </cell>
          <cell r="C4544">
            <v>0.83</v>
          </cell>
          <cell r="D4544">
            <v>71.3</v>
          </cell>
        </row>
        <row r="4545">
          <cell r="A4545" t="str">
            <v>605296</v>
          </cell>
          <cell r="B4545" t="str">
            <v>神农集团</v>
          </cell>
          <cell r="C4545">
            <v>0.92</v>
          </cell>
          <cell r="D4545">
            <v>28.42</v>
          </cell>
        </row>
        <row r="4546">
          <cell r="A4546" t="str">
            <v>605298</v>
          </cell>
          <cell r="B4546" t="str">
            <v>必得科技</v>
          </cell>
          <cell r="C4546">
            <v>-0.7</v>
          </cell>
          <cell r="D4546">
            <v>41.18</v>
          </cell>
        </row>
        <row r="4547">
          <cell r="A4547" t="str">
            <v>605299</v>
          </cell>
          <cell r="B4547" t="str">
            <v>舒华体育</v>
          </cell>
          <cell r="C4547">
            <v>4.67</v>
          </cell>
          <cell r="D4547">
            <v>12.11</v>
          </cell>
        </row>
        <row r="4548">
          <cell r="A4548" t="str">
            <v>605300</v>
          </cell>
          <cell r="B4548" t="str">
            <v>佳禾食品</v>
          </cell>
          <cell r="C4548">
            <v>2.5499999999999998</v>
          </cell>
          <cell r="D4548">
            <v>12.48</v>
          </cell>
        </row>
        <row r="4549">
          <cell r="A4549" t="str">
            <v>605303</v>
          </cell>
          <cell r="B4549" t="str">
            <v>园林股份</v>
          </cell>
          <cell r="C4549">
            <v>1.04</v>
          </cell>
          <cell r="D4549">
            <v>18.45</v>
          </cell>
        </row>
        <row r="4550">
          <cell r="A4550" t="str">
            <v>605305</v>
          </cell>
          <cell r="B4550" t="str">
            <v>中际联合</v>
          </cell>
          <cell r="C4550">
            <v>0.46</v>
          </cell>
          <cell r="D4550">
            <v>41.52</v>
          </cell>
        </row>
        <row r="4551">
          <cell r="A4551" t="str">
            <v>605318</v>
          </cell>
          <cell r="B4551" t="str">
            <v>法狮龙</v>
          </cell>
          <cell r="C4551">
            <v>10</v>
          </cell>
          <cell r="D4551">
            <v>66.3</v>
          </cell>
        </row>
        <row r="4552">
          <cell r="A4552" t="str">
            <v>605319</v>
          </cell>
          <cell r="B4552" t="str">
            <v>无锡振华</v>
          </cell>
          <cell r="C4552">
            <v>2.0699999999999998</v>
          </cell>
          <cell r="D4552">
            <v>21.2</v>
          </cell>
        </row>
        <row r="4553">
          <cell r="A4553" t="str">
            <v>605333</v>
          </cell>
          <cell r="B4553" t="str">
            <v>沪光股份</v>
          </cell>
          <cell r="C4553">
            <v>1.34</v>
          </cell>
          <cell r="D4553">
            <v>29.55</v>
          </cell>
        </row>
        <row r="4554">
          <cell r="A4554" t="str">
            <v>605336</v>
          </cell>
          <cell r="B4554" t="str">
            <v>帅丰电器</v>
          </cell>
          <cell r="C4554">
            <v>4.79</v>
          </cell>
          <cell r="D4554">
            <v>14.87</v>
          </cell>
        </row>
        <row r="4555">
          <cell r="A4555" t="str">
            <v>605337</v>
          </cell>
          <cell r="B4555" t="str">
            <v>李子园</v>
          </cell>
          <cell r="C4555">
            <v>3.09</v>
          </cell>
          <cell r="D4555">
            <v>12.69</v>
          </cell>
        </row>
        <row r="4556">
          <cell r="A4556" t="str">
            <v>605338</v>
          </cell>
          <cell r="B4556" t="str">
            <v>巴比食品</v>
          </cell>
          <cell r="C4556">
            <v>2.46</v>
          </cell>
          <cell r="D4556">
            <v>29.18</v>
          </cell>
        </row>
        <row r="4557">
          <cell r="A4557" t="str">
            <v>605339</v>
          </cell>
          <cell r="B4557" t="str">
            <v>南侨食品</v>
          </cell>
          <cell r="C4557">
            <v>2.4700000000000002</v>
          </cell>
          <cell r="D4557">
            <v>21.18</v>
          </cell>
        </row>
        <row r="4558">
          <cell r="A4558" t="str">
            <v>605358</v>
          </cell>
          <cell r="B4558" t="str">
            <v>立昂微</v>
          </cell>
          <cell r="C4558">
            <v>-3.02</v>
          </cell>
          <cell r="D4558">
            <v>33.36</v>
          </cell>
        </row>
        <row r="4559">
          <cell r="A4559" t="str">
            <v>605365</v>
          </cell>
          <cell r="B4559" t="str">
            <v>立达信</v>
          </cell>
          <cell r="C4559">
            <v>7.48</v>
          </cell>
          <cell r="D4559">
            <v>26.01</v>
          </cell>
        </row>
        <row r="4560">
          <cell r="A4560" t="str">
            <v>605366</v>
          </cell>
          <cell r="B4560" t="str">
            <v>宏柏新材</v>
          </cell>
          <cell r="C4560">
            <v>1.5</v>
          </cell>
          <cell r="D4560">
            <v>6.1</v>
          </cell>
        </row>
        <row r="4561">
          <cell r="A4561" t="str">
            <v>605368</v>
          </cell>
          <cell r="B4561" t="str">
            <v>蓝天燃气</v>
          </cell>
          <cell r="C4561">
            <v>0.78</v>
          </cell>
          <cell r="D4561">
            <v>7.72</v>
          </cell>
        </row>
        <row r="4562">
          <cell r="A4562" t="str">
            <v>605369</v>
          </cell>
          <cell r="B4562" t="str">
            <v>拱东医疗</v>
          </cell>
          <cell r="C4562">
            <v>-0.7</v>
          </cell>
          <cell r="D4562">
            <v>18.54</v>
          </cell>
        </row>
        <row r="4563">
          <cell r="A4563" t="str">
            <v>605376</v>
          </cell>
          <cell r="B4563" t="str">
            <v>博迁新材</v>
          </cell>
          <cell r="C4563">
            <v>0.24</v>
          </cell>
          <cell r="D4563">
            <v>61.66</v>
          </cell>
        </row>
        <row r="4564">
          <cell r="A4564" t="str">
            <v>605377</v>
          </cell>
          <cell r="B4564" t="str">
            <v>华旺科技</v>
          </cell>
          <cell r="C4564">
            <v>1.67</v>
          </cell>
          <cell r="D4564">
            <v>7.93</v>
          </cell>
        </row>
        <row r="4565">
          <cell r="A4565" t="str">
            <v>605378</v>
          </cell>
          <cell r="B4565" t="str">
            <v>野马电池</v>
          </cell>
          <cell r="C4565">
            <v>1.27</v>
          </cell>
          <cell r="D4565">
            <v>22.35</v>
          </cell>
        </row>
        <row r="4566">
          <cell r="A4566" t="str">
            <v>605388</v>
          </cell>
          <cell r="B4566" t="str">
            <v>均瑶健康</v>
          </cell>
          <cell r="C4566">
            <v>3.45</v>
          </cell>
          <cell r="D4566">
            <v>8.39</v>
          </cell>
        </row>
        <row r="4567">
          <cell r="A4567" t="str">
            <v>605389</v>
          </cell>
          <cell r="B4567" t="str">
            <v>长龄液压</v>
          </cell>
          <cell r="C4567">
            <v>1.35</v>
          </cell>
          <cell r="D4567">
            <v>69.010000000000005</v>
          </cell>
        </row>
        <row r="4568">
          <cell r="A4568" t="str">
            <v>605398</v>
          </cell>
          <cell r="B4568" t="str">
            <v>新炬网络</v>
          </cell>
          <cell r="C4568">
            <v>1.78</v>
          </cell>
          <cell r="D4568">
            <v>28.05</v>
          </cell>
        </row>
        <row r="4569">
          <cell r="A4569" t="str">
            <v>605399</v>
          </cell>
          <cell r="B4569" t="str">
            <v>晨光新材</v>
          </cell>
          <cell r="C4569">
            <v>1.42</v>
          </cell>
          <cell r="D4569">
            <v>13.55</v>
          </cell>
        </row>
        <row r="4570">
          <cell r="A4570" t="str">
            <v>605488</v>
          </cell>
          <cell r="B4570" t="str">
            <v>福莱新材</v>
          </cell>
          <cell r="C4570">
            <v>0.71</v>
          </cell>
          <cell r="D4570">
            <v>31.2</v>
          </cell>
        </row>
        <row r="4571">
          <cell r="A4571" t="str">
            <v>605499</v>
          </cell>
          <cell r="B4571" t="str">
            <v>东鹏饮料</v>
          </cell>
          <cell r="C4571">
            <v>2.14</v>
          </cell>
          <cell r="D4571">
            <v>272.64999999999998</v>
          </cell>
        </row>
        <row r="4572">
          <cell r="A4572" t="str">
            <v>605500</v>
          </cell>
          <cell r="B4572" t="str">
            <v>森林包装</v>
          </cell>
          <cell r="C4572">
            <v>2.31</v>
          </cell>
          <cell r="D4572">
            <v>8.86</v>
          </cell>
        </row>
        <row r="4573">
          <cell r="A4573" t="str">
            <v>605507</v>
          </cell>
          <cell r="B4573" t="str">
            <v>国邦医药</v>
          </cell>
          <cell r="C4573">
            <v>-0.04</v>
          </cell>
          <cell r="D4573">
            <v>23.28</v>
          </cell>
        </row>
        <row r="4574">
          <cell r="A4574" t="str">
            <v>605555</v>
          </cell>
          <cell r="B4574" t="str">
            <v>德昌股份</v>
          </cell>
          <cell r="C4574">
            <v>3.43</v>
          </cell>
          <cell r="D4574">
            <v>18.079999999999998</v>
          </cell>
        </row>
        <row r="4575">
          <cell r="A4575" t="str">
            <v>605566</v>
          </cell>
          <cell r="B4575" t="str">
            <v>福莱蒽特</v>
          </cell>
          <cell r="C4575">
            <v>2.88</v>
          </cell>
          <cell r="D4575">
            <v>28.21</v>
          </cell>
        </row>
        <row r="4576">
          <cell r="A4576" t="str">
            <v>605567</v>
          </cell>
          <cell r="B4576" t="str">
            <v>春雪食品</v>
          </cell>
          <cell r="C4576">
            <v>3.47</v>
          </cell>
          <cell r="D4576">
            <v>11.34</v>
          </cell>
        </row>
        <row r="4577">
          <cell r="A4577" t="str">
            <v>605577</v>
          </cell>
          <cell r="B4577" t="str">
            <v>龙版传媒</v>
          </cell>
          <cell r="C4577">
            <v>1.41</v>
          </cell>
          <cell r="D4577">
            <v>12.95</v>
          </cell>
        </row>
        <row r="4578">
          <cell r="A4578" t="str">
            <v>605580</v>
          </cell>
          <cell r="B4578" t="str">
            <v>恒盛能源</v>
          </cell>
          <cell r="C4578">
            <v>-2.02</v>
          </cell>
          <cell r="D4578">
            <v>32.979999999999997</v>
          </cell>
        </row>
        <row r="4579">
          <cell r="A4579" t="str">
            <v>605588</v>
          </cell>
          <cell r="B4579" t="str">
            <v>冠石科技</v>
          </cell>
          <cell r="C4579">
            <v>-0.38</v>
          </cell>
          <cell r="D4579">
            <v>49.37</v>
          </cell>
        </row>
        <row r="4580">
          <cell r="A4580" t="str">
            <v>605589</v>
          </cell>
          <cell r="B4580" t="str">
            <v>圣泉集团</v>
          </cell>
          <cell r="C4580">
            <v>0.79</v>
          </cell>
          <cell r="D4580">
            <v>26.9</v>
          </cell>
        </row>
        <row r="4581">
          <cell r="A4581" t="str">
            <v>605598</v>
          </cell>
          <cell r="B4581" t="str">
            <v>上海港湾</v>
          </cell>
          <cell r="C4581">
            <v>-2.74</v>
          </cell>
          <cell r="D4581">
            <v>47.17</v>
          </cell>
        </row>
        <row r="4582">
          <cell r="A4582" t="str">
            <v>605599</v>
          </cell>
          <cell r="B4582" t="str">
            <v>菜百股份</v>
          </cell>
          <cell r="C4582">
            <v>2.5299999999999998</v>
          </cell>
          <cell r="D4582">
            <v>16.18</v>
          </cell>
        </row>
        <row r="4583">
          <cell r="A4583" t="str">
            <v>688001</v>
          </cell>
          <cell r="B4583" t="str">
            <v>华兴源创</v>
          </cell>
          <cell r="C4583">
            <v>-0.43</v>
          </cell>
          <cell r="D4583">
            <v>27.72</v>
          </cell>
        </row>
        <row r="4584">
          <cell r="A4584" t="str">
            <v>688002</v>
          </cell>
          <cell r="B4584" t="str">
            <v>睿创微纳</v>
          </cell>
          <cell r="C4584">
            <v>1.28</v>
          </cell>
          <cell r="D4584">
            <v>89.09</v>
          </cell>
        </row>
        <row r="4585">
          <cell r="A4585" t="str">
            <v>688003</v>
          </cell>
          <cell r="B4585" t="str">
            <v>天准科技</v>
          </cell>
          <cell r="C4585">
            <v>-2.0699999999999998</v>
          </cell>
          <cell r="D4585">
            <v>57.3</v>
          </cell>
        </row>
        <row r="4586">
          <cell r="A4586" t="str">
            <v>688004</v>
          </cell>
          <cell r="B4586" t="str">
            <v>博汇科技</v>
          </cell>
          <cell r="C4586">
            <v>1.21</v>
          </cell>
          <cell r="D4586">
            <v>23.4</v>
          </cell>
        </row>
        <row r="4587">
          <cell r="A4587" t="str">
            <v>688005</v>
          </cell>
          <cell r="B4587" t="str">
            <v>容百科技</v>
          </cell>
          <cell r="C4587">
            <v>6.11</v>
          </cell>
          <cell r="D4587">
            <v>28.81</v>
          </cell>
        </row>
        <row r="4588">
          <cell r="A4588" t="str">
            <v>688006</v>
          </cell>
          <cell r="B4588" t="str">
            <v>杭可科技</v>
          </cell>
          <cell r="C4588">
            <v>0.18</v>
          </cell>
          <cell r="D4588">
            <v>27.73</v>
          </cell>
        </row>
        <row r="4589">
          <cell r="A4589" t="str">
            <v>688007</v>
          </cell>
          <cell r="B4589" t="str">
            <v>光峰科技</v>
          </cell>
          <cell r="C4589">
            <v>1.39</v>
          </cell>
          <cell r="D4589">
            <v>16.72</v>
          </cell>
        </row>
        <row r="4590">
          <cell r="A4590" t="str">
            <v>688008</v>
          </cell>
          <cell r="B4590" t="str">
            <v>澜起科技</v>
          </cell>
          <cell r="C4590">
            <v>0.69</v>
          </cell>
          <cell r="D4590">
            <v>117.58</v>
          </cell>
        </row>
        <row r="4591">
          <cell r="A4591" t="str">
            <v>688009</v>
          </cell>
          <cell r="B4591" t="str">
            <v>中国通号</v>
          </cell>
          <cell r="C4591">
            <v>0.92</v>
          </cell>
          <cell r="D4591">
            <v>5.48</v>
          </cell>
        </row>
        <row r="4592">
          <cell r="A4592" t="str">
            <v>688010</v>
          </cell>
          <cell r="B4592" t="str">
            <v>福光股份</v>
          </cell>
          <cell r="C4592">
            <v>-2.35</v>
          </cell>
          <cell r="D4592">
            <v>30.8</v>
          </cell>
        </row>
        <row r="4593">
          <cell r="A4593" t="str">
            <v>688011</v>
          </cell>
          <cell r="B4593" t="str">
            <v>新光光电</v>
          </cell>
          <cell r="C4593">
            <v>4.57</v>
          </cell>
          <cell r="D4593">
            <v>51</v>
          </cell>
        </row>
        <row r="4594">
          <cell r="A4594" t="str">
            <v>688012</v>
          </cell>
          <cell r="B4594" t="str">
            <v>中微公司</v>
          </cell>
          <cell r="C4594">
            <v>0</v>
          </cell>
          <cell r="D4594">
            <v>272.72000000000003</v>
          </cell>
        </row>
        <row r="4595">
          <cell r="A4595" t="str">
            <v>688013</v>
          </cell>
          <cell r="B4595" t="str">
            <v>天臣医疗</v>
          </cell>
          <cell r="C4595">
            <v>-2.4900000000000002</v>
          </cell>
          <cell r="D4595">
            <v>48.2</v>
          </cell>
        </row>
        <row r="4596">
          <cell r="A4596" t="str">
            <v>688015</v>
          </cell>
          <cell r="B4596" t="str">
            <v>交控科技</v>
          </cell>
          <cell r="C4596">
            <v>1.52</v>
          </cell>
          <cell r="D4596">
            <v>22.01</v>
          </cell>
        </row>
        <row r="4597">
          <cell r="A4597" t="str">
            <v>688016</v>
          </cell>
          <cell r="B4597" t="str">
            <v>心脉医疗</v>
          </cell>
          <cell r="C4597">
            <v>0.34</v>
          </cell>
          <cell r="D4597">
            <v>92.8</v>
          </cell>
        </row>
        <row r="4598">
          <cell r="A4598" t="str">
            <v>688017</v>
          </cell>
          <cell r="B4598" t="str">
            <v>绿的谐波</v>
          </cell>
          <cell r="C4598">
            <v>1.57</v>
          </cell>
          <cell r="D4598">
            <v>154.13999999999999</v>
          </cell>
        </row>
        <row r="4599">
          <cell r="A4599" t="str">
            <v>688018</v>
          </cell>
          <cell r="B4599" t="str">
            <v>乐鑫科技</v>
          </cell>
          <cell r="C4599">
            <v>-1.28</v>
          </cell>
          <cell r="D4599">
            <v>157.18</v>
          </cell>
        </row>
        <row r="4600">
          <cell r="A4600" t="str">
            <v>688019</v>
          </cell>
          <cell r="B4600" t="str">
            <v>安集科技</v>
          </cell>
          <cell r="C4600">
            <v>2</v>
          </cell>
          <cell r="D4600">
            <v>204.6</v>
          </cell>
        </row>
        <row r="4601">
          <cell r="A4601" t="str">
            <v>688020</v>
          </cell>
          <cell r="B4601" t="str">
            <v>方邦股份</v>
          </cell>
          <cell r="C4601">
            <v>-2.82</v>
          </cell>
          <cell r="D4601">
            <v>66.180000000000007</v>
          </cell>
        </row>
        <row r="4602">
          <cell r="A4602" t="str">
            <v>688021</v>
          </cell>
          <cell r="B4602" t="str">
            <v>奥福科技</v>
          </cell>
          <cell r="C4602">
            <v>1.6</v>
          </cell>
          <cell r="D4602">
            <v>18.43</v>
          </cell>
        </row>
        <row r="4603">
          <cell r="A4603" t="str">
            <v>688022</v>
          </cell>
          <cell r="B4603" t="str">
            <v>瀚川智能</v>
          </cell>
          <cell r="C4603">
            <v>1.91</v>
          </cell>
          <cell r="D4603">
            <v>14.42</v>
          </cell>
        </row>
        <row r="4604">
          <cell r="A4604" t="str">
            <v>688023</v>
          </cell>
          <cell r="B4604" t="str">
            <v>安恒信息</v>
          </cell>
          <cell r="C4604">
            <v>-0.23</v>
          </cell>
          <cell r="D4604">
            <v>51.23</v>
          </cell>
        </row>
        <row r="4605">
          <cell r="A4605" t="str">
            <v>688025</v>
          </cell>
          <cell r="B4605" t="str">
            <v>杰普特</v>
          </cell>
          <cell r="C4605">
            <v>-1.79</v>
          </cell>
          <cell r="D4605">
            <v>140.63</v>
          </cell>
        </row>
        <row r="4606">
          <cell r="A4606" t="str">
            <v>688026</v>
          </cell>
          <cell r="B4606" t="str">
            <v>洁特生物</v>
          </cell>
          <cell r="C4606">
            <v>1.19</v>
          </cell>
          <cell r="D4606">
            <v>16.190000000000001</v>
          </cell>
        </row>
        <row r="4607">
          <cell r="A4607" t="str">
            <v>688027</v>
          </cell>
          <cell r="B4607" t="str">
            <v>国盾量子</v>
          </cell>
          <cell r="C4607">
            <v>-1.78</v>
          </cell>
          <cell r="D4607">
            <v>485.2</v>
          </cell>
        </row>
        <row r="4608">
          <cell r="A4608" t="str">
            <v>688028</v>
          </cell>
          <cell r="B4608" t="str">
            <v>沃尔德</v>
          </cell>
          <cell r="C4608">
            <v>-0.97</v>
          </cell>
          <cell r="D4608">
            <v>57.97</v>
          </cell>
        </row>
        <row r="4609">
          <cell r="A4609" t="str">
            <v>688029</v>
          </cell>
          <cell r="B4609" t="str">
            <v>南微医学</v>
          </cell>
          <cell r="C4609">
            <v>0.59</v>
          </cell>
          <cell r="D4609">
            <v>81.58</v>
          </cell>
        </row>
        <row r="4610">
          <cell r="A4610" t="str">
            <v>688030</v>
          </cell>
          <cell r="B4610" t="str">
            <v>山石网科</v>
          </cell>
          <cell r="C4610">
            <v>0.34</v>
          </cell>
          <cell r="D4610">
            <v>17.71</v>
          </cell>
        </row>
        <row r="4611">
          <cell r="A4611" t="str">
            <v>688031</v>
          </cell>
          <cell r="B4611" t="str">
            <v>星环科技-U</v>
          </cell>
          <cell r="C4611">
            <v>-8.07</v>
          </cell>
          <cell r="D4611">
            <v>97.03</v>
          </cell>
        </row>
        <row r="4612">
          <cell r="A4612" t="str">
            <v>688032</v>
          </cell>
          <cell r="B4612" t="str">
            <v>禾迈股份</v>
          </cell>
          <cell r="C4612">
            <v>1.04</v>
          </cell>
          <cell r="D4612">
            <v>96</v>
          </cell>
        </row>
        <row r="4613">
          <cell r="A4613" t="str">
            <v>688033</v>
          </cell>
          <cell r="B4613" t="str">
            <v>天宜新材</v>
          </cell>
          <cell r="C4613">
            <v>-1.84</v>
          </cell>
          <cell r="D4613">
            <v>6.93</v>
          </cell>
        </row>
        <row r="4614">
          <cell r="A4614" t="str">
            <v>688035</v>
          </cell>
          <cell r="B4614" t="str">
            <v>德邦科技</v>
          </cell>
          <cell r="C4614">
            <v>0.06</v>
          </cell>
          <cell r="D4614">
            <v>47.22</v>
          </cell>
        </row>
        <row r="4615">
          <cell r="A4615" t="str">
            <v>688036</v>
          </cell>
          <cell r="B4615" t="str">
            <v>传音控股</v>
          </cell>
          <cell r="C4615">
            <v>2.85</v>
          </cell>
          <cell r="D4615">
            <v>71.39</v>
          </cell>
        </row>
        <row r="4616">
          <cell r="A4616" t="str">
            <v>688037</v>
          </cell>
          <cell r="B4616" t="str">
            <v>芯源微</v>
          </cell>
          <cell r="C4616">
            <v>1.46</v>
          </cell>
          <cell r="D4616">
            <v>131.9</v>
          </cell>
        </row>
        <row r="4617">
          <cell r="A4617" t="str">
            <v>688038</v>
          </cell>
          <cell r="B4617" t="str">
            <v>中科通达</v>
          </cell>
          <cell r="C4617">
            <v>2.8</v>
          </cell>
          <cell r="D4617">
            <v>16.18</v>
          </cell>
        </row>
        <row r="4618">
          <cell r="A4618" t="str">
            <v>688039</v>
          </cell>
          <cell r="B4618" t="str">
            <v>当虹科技</v>
          </cell>
          <cell r="C4618">
            <v>-0.7</v>
          </cell>
          <cell r="D4618">
            <v>42.7</v>
          </cell>
        </row>
        <row r="4619">
          <cell r="A4619" t="str">
            <v>688041</v>
          </cell>
          <cell r="B4619" t="str">
            <v>海光信息</v>
          </cell>
          <cell r="C4619">
            <v>0.68</v>
          </cell>
          <cell r="D4619">
            <v>204.08</v>
          </cell>
        </row>
        <row r="4620">
          <cell r="A4620" t="str">
            <v>688045</v>
          </cell>
          <cell r="B4620" t="str">
            <v>必易微</v>
          </cell>
          <cell r="C4620">
            <v>-0.08</v>
          </cell>
          <cell r="D4620">
            <v>37.619999999999997</v>
          </cell>
        </row>
        <row r="4621">
          <cell r="A4621" t="str">
            <v>688046</v>
          </cell>
          <cell r="B4621" t="str">
            <v>药康生物</v>
          </cell>
          <cell r="C4621">
            <v>0.91</v>
          </cell>
          <cell r="D4621">
            <v>15.51</v>
          </cell>
        </row>
        <row r="4622">
          <cell r="A4622" t="str">
            <v>688047</v>
          </cell>
          <cell r="B4622" t="str">
            <v>龙芯中科</v>
          </cell>
          <cell r="C4622">
            <v>0.65</v>
          </cell>
          <cell r="D4622">
            <v>140.28</v>
          </cell>
        </row>
        <row r="4623">
          <cell r="A4623" t="str">
            <v>688048</v>
          </cell>
          <cell r="B4623" t="str">
            <v>长光华芯</v>
          </cell>
          <cell r="C4623">
            <v>-4.3099999999999996</v>
          </cell>
          <cell r="D4623">
            <v>136</v>
          </cell>
        </row>
        <row r="4624">
          <cell r="A4624" t="str">
            <v>688049</v>
          </cell>
          <cell r="B4624" t="str">
            <v>炬芯科技</v>
          </cell>
          <cell r="C4624">
            <v>-0.93</v>
          </cell>
          <cell r="D4624">
            <v>50</v>
          </cell>
        </row>
        <row r="4625">
          <cell r="A4625" t="str">
            <v>688050</v>
          </cell>
          <cell r="B4625" t="str">
            <v>爱博医疗</v>
          </cell>
          <cell r="C4625">
            <v>-0.35</v>
          </cell>
          <cell r="D4625">
            <v>62.41</v>
          </cell>
        </row>
        <row r="4626">
          <cell r="A4626" t="str">
            <v>688051</v>
          </cell>
          <cell r="B4626" t="str">
            <v>佳华科技</v>
          </cell>
          <cell r="C4626">
            <v>0.22</v>
          </cell>
          <cell r="D4626">
            <v>37.25</v>
          </cell>
        </row>
        <row r="4627">
          <cell r="A4627" t="str">
            <v>688052</v>
          </cell>
          <cell r="B4627" t="str">
            <v>纳芯微</v>
          </cell>
          <cell r="C4627">
            <v>-0.28999999999999998</v>
          </cell>
          <cell r="D4627">
            <v>148.94999999999999</v>
          </cell>
        </row>
        <row r="4628">
          <cell r="A4628" t="str">
            <v>688053</v>
          </cell>
          <cell r="B4628" t="str">
            <v>ST思科瑞</v>
          </cell>
          <cell r="C4628">
            <v>-4.18</v>
          </cell>
          <cell r="D4628">
            <v>36.25</v>
          </cell>
        </row>
        <row r="4629">
          <cell r="A4629" t="str">
            <v>688055</v>
          </cell>
          <cell r="B4629" t="str">
            <v>龙腾光电</v>
          </cell>
          <cell r="C4629">
            <v>0.28000000000000003</v>
          </cell>
          <cell r="D4629">
            <v>3.61</v>
          </cell>
        </row>
        <row r="4630">
          <cell r="A4630" t="str">
            <v>688056</v>
          </cell>
          <cell r="B4630" t="str">
            <v>莱伯泰科</v>
          </cell>
          <cell r="C4630">
            <v>1.31</v>
          </cell>
          <cell r="D4630">
            <v>33.229999999999997</v>
          </cell>
        </row>
        <row r="4631">
          <cell r="A4631" t="str">
            <v>688057</v>
          </cell>
          <cell r="B4631" t="str">
            <v>金达莱</v>
          </cell>
          <cell r="C4631">
            <v>1.79</v>
          </cell>
          <cell r="D4631">
            <v>11.95</v>
          </cell>
        </row>
        <row r="4632">
          <cell r="A4632" t="str">
            <v>688058</v>
          </cell>
          <cell r="B4632" t="str">
            <v>宝兰德</v>
          </cell>
          <cell r="C4632">
            <v>7.0000000000000007E-2</v>
          </cell>
          <cell r="D4632">
            <v>26.82</v>
          </cell>
        </row>
        <row r="4633">
          <cell r="A4633" t="str">
            <v>688059</v>
          </cell>
          <cell r="B4633" t="str">
            <v>华锐精密</v>
          </cell>
          <cell r="C4633">
            <v>1.55</v>
          </cell>
          <cell r="D4633">
            <v>79.510000000000005</v>
          </cell>
        </row>
        <row r="4634">
          <cell r="A4634" t="str">
            <v>688060</v>
          </cell>
          <cell r="B4634" t="str">
            <v>云涌科技</v>
          </cell>
          <cell r="C4634">
            <v>2.71</v>
          </cell>
          <cell r="D4634">
            <v>42.01</v>
          </cell>
        </row>
        <row r="4635">
          <cell r="A4635" t="str">
            <v>688061</v>
          </cell>
          <cell r="B4635" t="str">
            <v>灿瑞科技</v>
          </cell>
          <cell r="C4635">
            <v>0.1</v>
          </cell>
          <cell r="D4635">
            <v>31.19</v>
          </cell>
        </row>
        <row r="4636">
          <cell r="A4636" t="str">
            <v>688062</v>
          </cell>
          <cell r="B4636" t="str">
            <v>迈威生物-U</v>
          </cell>
          <cell r="C4636">
            <v>1.96</v>
          </cell>
          <cell r="D4636">
            <v>39.61</v>
          </cell>
        </row>
        <row r="4637">
          <cell r="A4637" t="str">
            <v>688063</v>
          </cell>
          <cell r="B4637" t="str">
            <v>派能科技</v>
          </cell>
          <cell r="C4637">
            <v>0.2</v>
          </cell>
          <cell r="D4637">
            <v>55.93</v>
          </cell>
        </row>
        <row r="4638">
          <cell r="A4638" t="str">
            <v>688065</v>
          </cell>
          <cell r="B4638" t="str">
            <v>凯赛生物</v>
          </cell>
          <cell r="C4638">
            <v>2.2400000000000002</v>
          </cell>
          <cell r="D4638">
            <v>48.31</v>
          </cell>
        </row>
        <row r="4639">
          <cell r="A4639" t="str">
            <v>688066</v>
          </cell>
          <cell r="B4639" t="str">
            <v>航天宏图</v>
          </cell>
          <cell r="C4639">
            <v>0.04</v>
          </cell>
          <cell r="D4639">
            <v>27.51</v>
          </cell>
        </row>
        <row r="4640">
          <cell r="A4640" t="str">
            <v>688067</v>
          </cell>
          <cell r="B4640" t="str">
            <v>爱威科技</v>
          </cell>
          <cell r="C4640">
            <v>1.88</v>
          </cell>
          <cell r="D4640">
            <v>24.96</v>
          </cell>
        </row>
        <row r="4641">
          <cell r="A4641" t="str">
            <v>688068</v>
          </cell>
          <cell r="B4641" t="str">
            <v>热景生物</v>
          </cell>
          <cell r="C4641">
            <v>2.87</v>
          </cell>
          <cell r="D4641">
            <v>168.34</v>
          </cell>
        </row>
        <row r="4642">
          <cell r="A4642" t="str">
            <v>688069</v>
          </cell>
          <cell r="B4642" t="str">
            <v>德林海</v>
          </cell>
          <cell r="C4642">
            <v>-0.32</v>
          </cell>
          <cell r="D4642">
            <v>21.69</v>
          </cell>
        </row>
        <row r="4643">
          <cell r="A4643" t="str">
            <v>688070</v>
          </cell>
          <cell r="B4643" t="str">
            <v>纵横股份</v>
          </cell>
          <cell r="C4643">
            <v>-0.33</v>
          </cell>
          <cell r="D4643">
            <v>50.88</v>
          </cell>
        </row>
        <row r="4644">
          <cell r="A4644" t="str">
            <v>688071</v>
          </cell>
          <cell r="B4644" t="str">
            <v>华依科技</v>
          </cell>
          <cell r="C4644">
            <v>1.47</v>
          </cell>
          <cell r="D4644">
            <v>32.340000000000003</v>
          </cell>
        </row>
        <row r="4645">
          <cell r="A4645" t="str">
            <v>688072</v>
          </cell>
          <cell r="B4645" t="str">
            <v>拓荆科技</v>
          </cell>
          <cell r="C4645">
            <v>-0.69</v>
          </cell>
          <cell r="D4645">
            <v>327.66000000000003</v>
          </cell>
        </row>
        <row r="4646">
          <cell r="A4646" t="str">
            <v>688073</v>
          </cell>
          <cell r="B4646" t="str">
            <v>毕得医药</v>
          </cell>
          <cell r="C4646">
            <v>-0.28999999999999998</v>
          </cell>
          <cell r="D4646">
            <v>64.5</v>
          </cell>
        </row>
        <row r="4647">
          <cell r="A4647" t="str">
            <v>688075</v>
          </cell>
          <cell r="B4647" t="str">
            <v>安旭生物</v>
          </cell>
          <cell r="C4647">
            <v>0.2</v>
          </cell>
          <cell r="D4647">
            <v>39.22</v>
          </cell>
        </row>
        <row r="4648">
          <cell r="A4648" t="str">
            <v>688076</v>
          </cell>
          <cell r="B4648" t="str">
            <v>ST诺泰</v>
          </cell>
          <cell r="C4648">
            <v>1.8</v>
          </cell>
          <cell r="D4648">
            <v>39.07</v>
          </cell>
        </row>
        <row r="4649">
          <cell r="A4649" t="str">
            <v>688077</v>
          </cell>
          <cell r="B4649" t="str">
            <v>大地熊</v>
          </cell>
          <cell r="C4649">
            <v>2.85</v>
          </cell>
          <cell r="D4649">
            <v>30.64</v>
          </cell>
        </row>
        <row r="4650">
          <cell r="A4650" t="str">
            <v>688078</v>
          </cell>
          <cell r="B4650" t="str">
            <v>龙软科技</v>
          </cell>
          <cell r="C4650">
            <v>1.41</v>
          </cell>
          <cell r="D4650">
            <v>27.25</v>
          </cell>
        </row>
        <row r="4651">
          <cell r="A4651" t="str">
            <v>688079</v>
          </cell>
          <cell r="B4651" t="str">
            <v>美迪凯</v>
          </cell>
          <cell r="C4651">
            <v>-0.09</v>
          </cell>
          <cell r="D4651">
            <v>11.08</v>
          </cell>
        </row>
        <row r="4652">
          <cell r="A4652" t="str">
            <v>688080</v>
          </cell>
          <cell r="B4652" t="str">
            <v>映翰通</v>
          </cell>
          <cell r="C4652">
            <v>0.4</v>
          </cell>
          <cell r="D4652">
            <v>50.3</v>
          </cell>
        </row>
        <row r="4653">
          <cell r="A4653" t="str">
            <v>688081</v>
          </cell>
          <cell r="B4653" t="str">
            <v>兴图新科</v>
          </cell>
          <cell r="C4653">
            <v>-1.44</v>
          </cell>
          <cell r="D4653">
            <v>29.37</v>
          </cell>
        </row>
        <row r="4654">
          <cell r="A4654" t="str">
            <v>688082</v>
          </cell>
          <cell r="B4654" t="str">
            <v>盛美上海</v>
          </cell>
          <cell r="C4654">
            <v>-0.53</v>
          </cell>
          <cell r="D4654">
            <v>167</v>
          </cell>
        </row>
        <row r="4655">
          <cell r="A4655" t="str">
            <v>688083</v>
          </cell>
          <cell r="B4655" t="str">
            <v>中望软件</v>
          </cell>
          <cell r="C4655">
            <v>-0.28000000000000003</v>
          </cell>
          <cell r="D4655">
            <v>66.63</v>
          </cell>
        </row>
        <row r="4656">
          <cell r="A4656" t="str">
            <v>688084</v>
          </cell>
          <cell r="B4656" t="str">
            <v>晶品特装</v>
          </cell>
          <cell r="C4656">
            <v>-0.9</v>
          </cell>
          <cell r="D4656">
            <v>73.790000000000006</v>
          </cell>
        </row>
        <row r="4657">
          <cell r="A4657" t="str">
            <v>688085</v>
          </cell>
          <cell r="B4657" t="str">
            <v>三友医疗</v>
          </cell>
          <cell r="C4657">
            <v>1.71</v>
          </cell>
          <cell r="D4657">
            <v>18.41</v>
          </cell>
        </row>
        <row r="4658">
          <cell r="A4658" t="str">
            <v>688087</v>
          </cell>
          <cell r="B4658" t="str">
            <v>英科再生</v>
          </cell>
          <cell r="C4658">
            <v>-0.46</v>
          </cell>
          <cell r="D4658">
            <v>32.270000000000003</v>
          </cell>
        </row>
        <row r="4659">
          <cell r="A4659" t="str">
            <v>688088</v>
          </cell>
          <cell r="B4659" t="str">
            <v>虹软科技</v>
          </cell>
          <cell r="C4659">
            <v>-1.08</v>
          </cell>
          <cell r="D4659">
            <v>46.55</v>
          </cell>
        </row>
        <row r="4660">
          <cell r="A4660" t="str">
            <v>688089</v>
          </cell>
          <cell r="B4660" t="str">
            <v>嘉必优</v>
          </cell>
          <cell r="C4660">
            <v>0.9</v>
          </cell>
          <cell r="D4660">
            <v>23.49</v>
          </cell>
        </row>
        <row r="4661">
          <cell r="A4661" t="str">
            <v>688090</v>
          </cell>
          <cell r="B4661" t="str">
            <v>瑞松科技</v>
          </cell>
          <cell r="C4661">
            <v>0.19</v>
          </cell>
          <cell r="D4661">
            <v>37.369999999999997</v>
          </cell>
        </row>
        <row r="4662">
          <cell r="A4662" t="str">
            <v>688091</v>
          </cell>
          <cell r="B4662" t="str">
            <v>上海谊众</v>
          </cell>
          <cell r="C4662">
            <v>1.01</v>
          </cell>
          <cell r="D4662">
            <v>44.14</v>
          </cell>
        </row>
        <row r="4663">
          <cell r="A4663" t="str">
            <v>688092</v>
          </cell>
          <cell r="B4663" t="str">
            <v>爱科科技</v>
          </cell>
          <cell r="C4663">
            <v>1.38</v>
          </cell>
          <cell r="D4663">
            <v>24.2</v>
          </cell>
        </row>
        <row r="4664">
          <cell r="A4664" t="str">
            <v>688093</v>
          </cell>
          <cell r="B4664" t="str">
            <v>世华科技</v>
          </cell>
          <cell r="C4664">
            <v>0.61</v>
          </cell>
          <cell r="D4664">
            <v>34.9</v>
          </cell>
        </row>
        <row r="4665">
          <cell r="A4665" t="str">
            <v>688095</v>
          </cell>
          <cell r="B4665" t="str">
            <v>福昕软件</v>
          </cell>
          <cell r="C4665">
            <v>-5.1100000000000003</v>
          </cell>
          <cell r="D4665">
            <v>85.12</v>
          </cell>
        </row>
        <row r="4666">
          <cell r="A4666" t="str">
            <v>688096</v>
          </cell>
          <cell r="B4666" t="str">
            <v>京源环保</v>
          </cell>
          <cell r="C4666">
            <v>2.4500000000000002</v>
          </cell>
          <cell r="D4666">
            <v>7.52</v>
          </cell>
        </row>
        <row r="4667">
          <cell r="A4667" t="str">
            <v>688097</v>
          </cell>
          <cell r="B4667" t="str">
            <v>博众精工</v>
          </cell>
          <cell r="C4667">
            <v>0.4</v>
          </cell>
          <cell r="D4667">
            <v>32.74</v>
          </cell>
        </row>
        <row r="4668">
          <cell r="A4668" t="str">
            <v>688098</v>
          </cell>
          <cell r="B4668" t="str">
            <v>申联生物</v>
          </cell>
          <cell r="C4668">
            <v>2.15</v>
          </cell>
          <cell r="D4668">
            <v>9.01</v>
          </cell>
        </row>
        <row r="4669">
          <cell r="A4669" t="str">
            <v>688099</v>
          </cell>
          <cell r="B4669" t="str">
            <v>晶晨股份</v>
          </cell>
          <cell r="C4669">
            <v>1.39</v>
          </cell>
          <cell r="D4669">
            <v>85.14</v>
          </cell>
        </row>
        <row r="4670">
          <cell r="A4670" t="str">
            <v>688100</v>
          </cell>
          <cell r="B4670" t="str">
            <v>威胜信息</v>
          </cell>
          <cell r="C4670">
            <v>0.3</v>
          </cell>
          <cell r="D4670">
            <v>36.33</v>
          </cell>
        </row>
        <row r="4671">
          <cell r="A4671" t="str">
            <v>688101</v>
          </cell>
          <cell r="B4671" t="str">
            <v>三达膜</v>
          </cell>
          <cell r="C4671">
            <v>1.72</v>
          </cell>
          <cell r="D4671">
            <v>16.53</v>
          </cell>
        </row>
        <row r="4672">
          <cell r="A4672" t="str">
            <v>688102</v>
          </cell>
          <cell r="B4672" t="str">
            <v>斯瑞新材</v>
          </cell>
          <cell r="C4672">
            <v>1.34</v>
          </cell>
          <cell r="D4672">
            <v>36.26</v>
          </cell>
        </row>
        <row r="4673">
          <cell r="A4673" t="str">
            <v>688103</v>
          </cell>
          <cell r="B4673" t="str">
            <v>国力电子</v>
          </cell>
          <cell r="C4673">
            <v>0.39</v>
          </cell>
          <cell r="D4673">
            <v>64.25</v>
          </cell>
        </row>
        <row r="4674">
          <cell r="A4674" t="str">
            <v>688105</v>
          </cell>
          <cell r="B4674" t="str">
            <v>诺唯赞</v>
          </cell>
          <cell r="C4674">
            <v>0.65</v>
          </cell>
          <cell r="D4674">
            <v>20.149999999999999</v>
          </cell>
        </row>
        <row r="4675">
          <cell r="A4675" t="str">
            <v>688106</v>
          </cell>
          <cell r="B4675" t="str">
            <v>金宏气体</v>
          </cell>
          <cell r="C4675">
            <v>1.2</v>
          </cell>
          <cell r="D4675">
            <v>19.43</v>
          </cell>
        </row>
        <row r="4676">
          <cell r="A4676" t="str">
            <v>688107</v>
          </cell>
          <cell r="B4676" t="str">
            <v>安路科技</v>
          </cell>
          <cell r="C4676">
            <v>-1.62</v>
          </cell>
          <cell r="D4676">
            <v>25.55</v>
          </cell>
        </row>
        <row r="4677">
          <cell r="A4677" t="str">
            <v>688108</v>
          </cell>
          <cell r="B4677" t="str">
            <v>赛诺医疗</v>
          </cell>
          <cell r="C4677">
            <v>3.54</v>
          </cell>
          <cell r="D4677">
            <v>18.12</v>
          </cell>
        </row>
        <row r="4678">
          <cell r="A4678" t="str">
            <v>688109</v>
          </cell>
          <cell r="B4678" t="str">
            <v>品茗科技</v>
          </cell>
          <cell r="C4678">
            <v>-3.96</v>
          </cell>
          <cell r="D4678">
            <v>125.6</v>
          </cell>
        </row>
        <row r="4679">
          <cell r="A4679" t="str">
            <v>688110</v>
          </cell>
          <cell r="B4679" t="str">
            <v>东芯股份</v>
          </cell>
          <cell r="C4679">
            <v>-3.31</v>
          </cell>
          <cell r="D4679">
            <v>115.97</v>
          </cell>
        </row>
        <row r="4680">
          <cell r="A4680" t="str">
            <v>688111</v>
          </cell>
          <cell r="B4680" t="str">
            <v>金山办公</v>
          </cell>
          <cell r="C4680">
            <v>-1.0900000000000001</v>
          </cell>
          <cell r="D4680">
            <v>303.60000000000002</v>
          </cell>
        </row>
        <row r="4681">
          <cell r="A4681" t="str">
            <v>688112</v>
          </cell>
          <cell r="B4681" t="str">
            <v>鼎阳科技</v>
          </cell>
          <cell r="C4681">
            <v>0.22</v>
          </cell>
          <cell r="D4681">
            <v>36.299999999999997</v>
          </cell>
        </row>
        <row r="4682">
          <cell r="A4682" t="str">
            <v>688113</v>
          </cell>
          <cell r="B4682" t="str">
            <v>联测科技</v>
          </cell>
          <cell r="C4682">
            <v>1.24</v>
          </cell>
          <cell r="D4682">
            <v>38.51</v>
          </cell>
        </row>
        <row r="4683">
          <cell r="A4683" t="str">
            <v>688114</v>
          </cell>
          <cell r="B4683" t="str">
            <v>华大智造</v>
          </cell>
          <cell r="C4683">
            <v>-0.26</v>
          </cell>
          <cell r="D4683">
            <v>65.260000000000005</v>
          </cell>
        </row>
        <row r="4684">
          <cell r="A4684" t="str">
            <v>688115</v>
          </cell>
          <cell r="B4684" t="str">
            <v>思林杰</v>
          </cell>
          <cell r="C4684">
            <v>-2.31</v>
          </cell>
          <cell r="D4684">
            <v>63.08</v>
          </cell>
        </row>
        <row r="4685">
          <cell r="A4685" t="str">
            <v>688116</v>
          </cell>
          <cell r="B4685" t="str">
            <v>天奈科技</v>
          </cell>
          <cell r="C4685">
            <v>1.23</v>
          </cell>
          <cell r="D4685">
            <v>46.18</v>
          </cell>
        </row>
        <row r="4686">
          <cell r="A4686" t="str">
            <v>688117</v>
          </cell>
          <cell r="B4686" t="str">
            <v>圣诺生物</v>
          </cell>
          <cell r="C4686">
            <v>-0.25</v>
          </cell>
          <cell r="D4686">
            <v>40.15</v>
          </cell>
        </row>
        <row r="4687">
          <cell r="A4687" t="str">
            <v>688118</v>
          </cell>
          <cell r="B4687" t="str">
            <v>普元信息</v>
          </cell>
          <cell r="C4687">
            <v>-0.41</v>
          </cell>
          <cell r="D4687">
            <v>24.4</v>
          </cell>
        </row>
        <row r="4688">
          <cell r="A4688" t="str">
            <v>688119</v>
          </cell>
          <cell r="B4688" t="str">
            <v>中钢洛耐</v>
          </cell>
          <cell r="C4688">
            <v>5.66</v>
          </cell>
          <cell r="D4688">
            <v>5.41</v>
          </cell>
        </row>
        <row r="4689">
          <cell r="A4689" t="str">
            <v>688120</v>
          </cell>
          <cell r="B4689" t="str">
            <v>华海清科</v>
          </cell>
          <cell r="C4689">
            <v>-1.7</v>
          </cell>
          <cell r="D4689">
            <v>152.1</v>
          </cell>
        </row>
        <row r="4690">
          <cell r="A4690" t="str">
            <v>688121</v>
          </cell>
          <cell r="B4690" t="str">
            <v>卓然股份</v>
          </cell>
          <cell r="C4690">
            <v>-1.94</v>
          </cell>
          <cell r="D4690">
            <v>12.13</v>
          </cell>
        </row>
        <row r="4691">
          <cell r="A4691" t="str">
            <v>688122</v>
          </cell>
          <cell r="B4691" t="str">
            <v>西部超导</v>
          </cell>
          <cell r="C4691">
            <v>3.13</v>
          </cell>
          <cell r="D4691">
            <v>71.209999999999994</v>
          </cell>
        </row>
        <row r="4692">
          <cell r="A4692" t="str">
            <v>688123</v>
          </cell>
          <cell r="B4692" t="str">
            <v>聚辰股份</v>
          </cell>
          <cell r="C4692">
            <v>-2.62</v>
          </cell>
          <cell r="D4692">
            <v>122.5</v>
          </cell>
        </row>
        <row r="4693">
          <cell r="A4693" t="str">
            <v>688125</v>
          </cell>
          <cell r="B4693" t="str">
            <v>安达智能</v>
          </cell>
          <cell r="C4693">
            <v>-0.38</v>
          </cell>
          <cell r="D4693">
            <v>81.19</v>
          </cell>
        </row>
        <row r="4694">
          <cell r="A4694" t="str">
            <v>688126</v>
          </cell>
          <cell r="B4694" t="str">
            <v>沪硅产业</v>
          </cell>
          <cell r="C4694">
            <v>-0.15</v>
          </cell>
          <cell r="D4694">
            <v>20.51</v>
          </cell>
        </row>
        <row r="4695">
          <cell r="A4695" t="str">
            <v>688127</v>
          </cell>
          <cell r="B4695" t="str">
            <v>蓝特光学</v>
          </cell>
          <cell r="C4695">
            <v>1.74</v>
          </cell>
          <cell r="D4695">
            <v>36.85</v>
          </cell>
        </row>
        <row r="4696">
          <cell r="A4696" t="str">
            <v>688128</v>
          </cell>
          <cell r="B4696" t="str">
            <v>中国电研</v>
          </cell>
          <cell r="C4696">
            <v>2.66</v>
          </cell>
          <cell r="D4696">
            <v>28.9</v>
          </cell>
        </row>
        <row r="4697">
          <cell r="A4697" t="str">
            <v>688129</v>
          </cell>
          <cell r="B4697" t="str">
            <v>东来技术</v>
          </cell>
          <cell r="C4697">
            <v>1.59</v>
          </cell>
          <cell r="D4697">
            <v>19.78</v>
          </cell>
        </row>
        <row r="4698">
          <cell r="A4698" t="str">
            <v>688130</v>
          </cell>
          <cell r="B4698" t="str">
            <v>晶华微</v>
          </cell>
          <cell r="C4698">
            <v>1</v>
          </cell>
          <cell r="D4698">
            <v>21.3</v>
          </cell>
        </row>
        <row r="4699">
          <cell r="A4699" t="str">
            <v>688131</v>
          </cell>
          <cell r="B4699" t="str">
            <v>皓元医药</v>
          </cell>
          <cell r="C4699">
            <v>-0.3</v>
          </cell>
          <cell r="D4699">
            <v>70.5</v>
          </cell>
        </row>
        <row r="4700">
          <cell r="A4700" t="str">
            <v>688132</v>
          </cell>
          <cell r="B4700" t="str">
            <v>邦彦技术</v>
          </cell>
          <cell r="C4700">
            <v>1.65</v>
          </cell>
          <cell r="D4700">
            <v>18.45</v>
          </cell>
        </row>
        <row r="4701">
          <cell r="A4701" t="str">
            <v>688133</v>
          </cell>
          <cell r="B4701" t="str">
            <v>泰坦科技</v>
          </cell>
          <cell r="C4701">
            <v>0.75</v>
          </cell>
          <cell r="D4701">
            <v>21.57</v>
          </cell>
        </row>
        <row r="4702">
          <cell r="A4702" t="str">
            <v>688135</v>
          </cell>
          <cell r="B4702" t="str">
            <v>利扬芯片</v>
          </cell>
          <cell r="C4702">
            <v>-0.71</v>
          </cell>
          <cell r="D4702">
            <v>26.73</v>
          </cell>
        </row>
        <row r="4703">
          <cell r="A4703" t="str">
            <v>688136</v>
          </cell>
          <cell r="B4703" t="str">
            <v>科兴制药</v>
          </cell>
          <cell r="C4703">
            <v>1.25</v>
          </cell>
          <cell r="D4703">
            <v>32.299999999999997</v>
          </cell>
        </row>
        <row r="4704">
          <cell r="A4704" t="str">
            <v>688137</v>
          </cell>
          <cell r="B4704" t="str">
            <v>近岸蛋白</v>
          </cell>
          <cell r="C4704">
            <v>3.74</v>
          </cell>
          <cell r="D4704">
            <v>41.09</v>
          </cell>
        </row>
        <row r="4705">
          <cell r="A4705" t="str">
            <v>688138</v>
          </cell>
          <cell r="B4705" t="str">
            <v>清溢光电</v>
          </cell>
          <cell r="C4705">
            <v>-1.05</v>
          </cell>
          <cell r="D4705">
            <v>27.31</v>
          </cell>
        </row>
        <row r="4706">
          <cell r="A4706" t="str">
            <v>688139</v>
          </cell>
          <cell r="B4706" t="str">
            <v>海尔生物</v>
          </cell>
          <cell r="C4706">
            <v>0.35</v>
          </cell>
          <cell r="D4706">
            <v>31.53</v>
          </cell>
        </row>
        <row r="4707">
          <cell r="A4707" t="str">
            <v>688141</v>
          </cell>
          <cell r="B4707" t="str">
            <v>杰华特</v>
          </cell>
          <cell r="C4707">
            <v>0.3</v>
          </cell>
          <cell r="D4707">
            <v>36.229999999999997</v>
          </cell>
        </row>
        <row r="4708">
          <cell r="A4708" t="str">
            <v>688143</v>
          </cell>
          <cell r="B4708" t="str">
            <v>长盈通</v>
          </cell>
          <cell r="C4708">
            <v>0.41</v>
          </cell>
          <cell r="D4708">
            <v>46.59</v>
          </cell>
        </row>
        <row r="4709">
          <cell r="A4709" t="str">
            <v>688146</v>
          </cell>
          <cell r="B4709" t="str">
            <v>中船特气</v>
          </cell>
          <cell r="C4709">
            <v>-0.84</v>
          </cell>
          <cell r="D4709">
            <v>40.369999999999997</v>
          </cell>
        </row>
        <row r="4710">
          <cell r="A4710" t="str">
            <v>688147</v>
          </cell>
          <cell r="B4710" t="str">
            <v>微导纳米</v>
          </cell>
          <cell r="C4710">
            <v>-2.95</v>
          </cell>
          <cell r="D4710">
            <v>62.6</v>
          </cell>
        </row>
        <row r="4711">
          <cell r="A4711" t="str">
            <v>688148</v>
          </cell>
          <cell r="B4711" t="str">
            <v>芳源股份</v>
          </cell>
          <cell r="C4711">
            <v>4.43</v>
          </cell>
          <cell r="D4711">
            <v>8.9600000000000009</v>
          </cell>
        </row>
        <row r="4712">
          <cell r="A4712" t="str">
            <v>688150</v>
          </cell>
          <cell r="B4712" t="str">
            <v>莱特光电</v>
          </cell>
          <cell r="C4712">
            <v>12.54</v>
          </cell>
          <cell r="D4712">
            <v>25.4</v>
          </cell>
        </row>
        <row r="4713">
          <cell r="A4713" t="str">
            <v>688151</v>
          </cell>
          <cell r="B4713" t="str">
            <v>华强科技</v>
          </cell>
          <cell r="C4713">
            <v>0.98</v>
          </cell>
          <cell r="D4713">
            <v>19.510000000000002</v>
          </cell>
        </row>
        <row r="4714">
          <cell r="A4714" t="str">
            <v>688152</v>
          </cell>
          <cell r="B4714" t="str">
            <v>麒麟信安</v>
          </cell>
          <cell r="C4714">
            <v>0</v>
          </cell>
          <cell r="D4714">
            <v>41.19</v>
          </cell>
        </row>
        <row r="4715">
          <cell r="A4715" t="str">
            <v>688153</v>
          </cell>
          <cell r="B4715" t="str">
            <v>唯捷创芯</v>
          </cell>
          <cell r="C4715">
            <v>-1.99</v>
          </cell>
          <cell r="D4715">
            <v>35.869999999999997</v>
          </cell>
        </row>
        <row r="4716">
          <cell r="A4716" t="str">
            <v>688155</v>
          </cell>
          <cell r="B4716" t="str">
            <v>先惠技术</v>
          </cell>
          <cell r="C4716">
            <v>1.34</v>
          </cell>
          <cell r="D4716">
            <v>57.4</v>
          </cell>
        </row>
        <row r="4717">
          <cell r="A4717" t="str">
            <v>688156</v>
          </cell>
          <cell r="B4717" t="str">
            <v>路德科技</v>
          </cell>
          <cell r="C4717">
            <v>3.58</v>
          </cell>
          <cell r="D4717">
            <v>15.91</v>
          </cell>
        </row>
        <row r="4718">
          <cell r="A4718" t="str">
            <v>688157</v>
          </cell>
          <cell r="B4718" t="str">
            <v>松井股份</v>
          </cell>
          <cell r="C4718">
            <v>4.05</v>
          </cell>
          <cell r="D4718">
            <v>36</v>
          </cell>
        </row>
        <row r="4719">
          <cell r="A4719" t="str">
            <v>688158</v>
          </cell>
          <cell r="B4719" t="str">
            <v>优刻得-W</v>
          </cell>
          <cell r="C4719">
            <v>1.61</v>
          </cell>
          <cell r="D4719">
            <v>25.92</v>
          </cell>
        </row>
        <row r="4720">
          <cell r="A4720" t="str">
            <v>688159</v>
          </cell>
          <cell r="B4720" t="str">
            <v>有方科技</v>
          </cell>
          <cell r="C4720">
            <v>0.1</v>
          </cell>
          <cell r="D4720">
            <v>49.12</v>
          </cell>
        </row>
        <row r="4721">
          <cell r="A4721" t="str">
            <v>688160</v>
          </cell>
          <cell r="B4721" t="str">
            <v>步科股份</v>
          </cell>
          <cell r="C4721">
            <v>-0.33</v>
          </cell>
          <cell r="D4721">
            <v>94.82</v>
          </cell>
        </row>
        <row r="4722">
          <cell r="A4722" t="str">
            <v>688161</v>
          </cell>
          <cell r="B4722" t="str">
            <v>威高骨科</v>
          </cell>
          <cell r="C4722">
            <v>0.82</v>
          </cell>
          <cell r="D4722">
            <v>28.15</v>
          </cell>
        </row>
        <row r="4723">
          <cell r="A4723" t="str">
            <v>688162</v>
          </cell>
          <cell r="B4723" t="str">
            <v>巨一科技</v>
          </cell>
          <cell r="C4723">
            <v>0.97</v>
          </cell>
          <cell r="D4723">
            <v>29.06</v>
          </cell>
        </row>
        <row r="4724">
          <cell r="A4724" t="str">
            <v>688163</v>
          </cell>
          <cell r="B4724" t="str">
            <v>赛伦生物</v>
          </cell>
          <cell r="C4724">
            <v>2.02</v>
          </cell>
          <cell r="D4724">
            <v>22.24</v>
          </cell>
        </row>
        <row r="4725">
          <cell r="A4725" t="str">
            <v>688165</v>
          </cell>
          <cell r="B4725" t="str">
            <v>埃夫特-U</v>
          </cell>
          <cell r="C4725">
            <v>1.77</v>
          </cell>
          <cell r="D4725">
            <v>19.53</v>
          </cell>
        </row>
        <row r="4726">
          <cell r="A4726" t="str">
            <v>688166</v>
          </cell>
          <cell r="B4726" t="str">
            <v>博瑞医药</v>
          </cell>
          <cell r="C4726">
            <v>0.66</v>
          </cell>
          <cell r="D4726">
            <v>48.6</v>
          </cell>
        </row>
        <row r="4727">
          <cell r="A4727" t="str">
            <v>688167</v>
          </cell>
          <cell r="B4727" t="str">
            <v>炬光科技</v>
          </cell>
          <cell r="C4727">
            <v>-3.24</v>
          </cell>
          <cell r="D4727">
            <v>174.74</v>
          </cell>
        </row>
        <row r="4728">
          <cell r="A4728" t="str">
            <v>688168</v>
          </cell>
          <cell r="B4728" t="str">
            <v>安博通</v>
          </cell>
          <cell r="C4728">
            <v>1.88</v>
          </cell>
          <cell r="D4728">
            <v>75.989999999999995</v>
          </cell>
        </row>
        <row r="4729">
          <cell r="A4729" t="str">
            <v>688169</v>
          </cell>
          <cell r="B4729" t="str">
            <v>石头科技</v>
          </cell>
          <cell r="C4729">
            <v>1.27</v>
          </cell>
          <cell r="D4729">
            <v>157.22</v>
          </cell>
        </row>
        <row r="4730">
          <cell r="A4730" t="str">
            <v>688170</v>
          </cell>
          <cell r="B4730" t="str">
            <v>德龙激光</v>
          </cell>
          <cell r="C4730">
            <v>1.64</v>
          </cell>
          <cell r="D4730">
            <v>31</v>
          </cell>
        </row>
        <row r="4731">
          <cell r="A4731" t="str">
            <v>688171</v>
          </cell>
          <cell r="B4731" t="str">
            <v>纬德信息</v>
          </cell>
          <cell r="C4731">
            <v>-1.81</v>
          </cell>
          <cell r="D4731">
            <v>42.8</v>
          </cell>
        </row>
        <row r="4732">
          <cell r="A4732" t="str">
            <v>688172</v>
          </cell>
          <cell r="B4732" t="str">
            <v>燕东微</v>
          </cell>
          <cell r="C4732">
            <v>7.0000000000000007E-2</v>
          </cell>
          <cell r="D4732">
            <v>27.65</v>
          </cell>
        </row>
        <row r="4733">
          <cell r="A4733" t="str">
            <v>688173</v>
          </cell>
          <cell r="B4733" t="str">
            <v>希荻微</v>
          </cell>
          <cell r="C4733">
            <v>-1.1200000000000001</v>
          </cell>
          <cell r="D4733">
            <v>14.11</v>
          </cell>
        </row>
        <row r="4734">
          <cell r="A4734" t="str">
            <v>688175</v>
          </cell>
          <cell r="B4734" t="str">
            <v>高凌信息</v>
          </cell>
          <cell r="C4734">
            <v>0.81</v>
          </cell>
          <cell r="D4734">
            <v>28.8</v>
          </cell>
        </row>
        <row r="4735">
          <cell r="A4735" t="str">
            <v>688176</v>
          </cell>
          <cell r="B4735" t="str">
            <v>亚虹医药-U</v>
          </cell>
          <cell r="C4735">
            <v>7.68</v>
          </cell>
          <cell r="D4735">
            <v>11.36</v>
          </cell>
        </row>
        <row r="4736">
          <cell r="A4736" t="str">
            <v>688177</v>
          </cell>
          <cell r="B4736" t="str">
            <v>百奥泰</v>
          </cell>
          <cell r="C4736">
            <v>1.35</v>
          </cell>
          <cell r="D4736">
            <v>23.33</v>
          </cell>
        </row>
        <row r="4737">
          <cell r="A4737" t="str">
            <v>688178</v>
          </cell>
          <cell r="B4737" t="str">
            <v>万德斯</v>
          </cell>
          <cell r="C4737">
            <v>0.87</v>
          </cell>
          <cell r="D4737">
            <v>24.45</v>
          </cell>
        </row>
        <row r="4738">
          <cell r="A4738" t="str">
            <v>688179</v>
          </cell>
          <cell r="B4738" t="str">
            <v>阿拉丁</v>
          </cell>
          <cell r="C4738">
            <v>2.0099999999999998</v>
          </cell>
          <cell r="D4738">
            <v>12.69</v>
          </cell>
        </row>
        <row r="4739">
          <cell r="A4739" t="str">
            <v>688180</v>
          </cell>
          <cell r="B4739" t="str">
            <v>君实生物-U</v>
          </cell>
          <cell r="C4739">
            <v>-0.34</v>
          </cell>
          <cell r="D4739">
            <v>35.409999999999997</v>
          </cell>
        </row>
        <row r="4740">
          <cell r="A4740" t="str">
            <v>688181</v>
          </cell>
          <cell r="B4740" t="str">
            <v>八亿时空</v>
          </cell>
          <cell r="C4740">
            <v>-1.74</v>
          </cell>
          <cell r="D4740">
            <v>32.68</v>
          </cell>
        </row>
        <row r="4741">
          <cell r="A4741" t="str">
            <v>688182</v>
          </cell>
          <cell r="B4741" t="str">
            <v>灿勤科技</v>
          </cell>
          <cell r="C4741">
            <v>-1.06</v>
          </cell>
          <cell r="D4741">
            <v>26.09</v>
          </cell>
        </row>
        <row r="4742">
          <cell r="A4742" t="str">
            <v>688183</v>
          </cell>
          <cell r="B4742" t="str">
            <v>生益电子</v>
          </cell>
          <cell r="C4742">
            <v>-2.4300000000000002</v>
          </cell>
          <cell r="D4742">
            <v>97.58</v>
          </cell>
        </row>
        <row r="4743">
          <cell r="A4743" t="str">
            <v>688184</v>
          </cell>
          <cell r="B4743" t="str">
            <v>ST帕瓦</v>
          </cell>
          <cell r="C4743">
            <v>3.01</v>
          </cell>
          <cell r="D4743">
            <v>9.58</v>
          </cell>
        </row>
        <row r="4744">
          <cell r="A4744" t="str">
            <v>688185</v>
          </cell>
          <cell r="B4744" t="str">
            <v>康希诺</v>
          </cell>
          <cell r="C4744">
            <v>-0.24</v>
          </cell>
          <cell r="D4744">
            <v>63.4</v>
          </cell>
        </row>
        <row r="4745">
          <cell r="A4745" t="str">
            <v>688186</v>
          </cell>
          <cell r="B4745" t="str">
            <v>广大特材</v>
          </cell>
          <cell r="C4745">
            <v>1.98</v>
          </cell>
          <cell r="D4745">
            <v>22.7</v>
          </cell>
        </row>
        <row r="4746">
          <cell r="A4746" t="str">
            <v>688187</v>
          </cell>
          <cell r="B4746" t="str">
            <v>时代电气</v>
          </cell>
          <cell r="C4746">
            <v>0.43</v>
          </cell>
          <cell r="D4746">
            <v>48.88</v>
          </cell>
        </row>
        <row r="4747">
          <cell r="A4747" t="str">
            <v>688188</v>
          </cell>
          <cell r="B4747" t="str">
            <v>柏楚电子</v>
          </cell>
          <cell r="C4747">
            <v>0.9</v>
          </cell>
          <cell r="D4747">
            <v>132.09</v>
          </cell>
        </row>
        <row r="4748">
          <cell r="A4748" t="str">
            <v>688189</v>
          </cell>
          <cell r="B4748" t="str">
            <v>南新制药</v>
          </cell>
          <cell r="C4748">
            <v>1.35</v>
          </cell>
          <cell r="D4748">
            <v>8.27</v>
          </cell>
        </row>
        <row r="4749">
          <cell r="A4749" t="str">
            <v>688190</v>
          </cell>
          <cell r="B4749" t="str">
            <v>云路股份</v>
          </cell>
          <cell r="C4749">
            <v>3.1</v>
          </cell>
          <cell r="D4749">
            <v>100.67</v>
          </cell>
        </row>
        <row r="4750">
          <cell r="A4750" t="str">
            <v>688191</v>
          </cell>
          <cell r="B4750" t="str">
            <v>智洋创新</v>
          </cell>
          <cell r="C4750">
            <v>4.2300000000000004</v>
          </cell>
          <cell r="D4750">
            <v>31.27</v>
          </cell>
        </row>
        <row r="4751">
          <cell r="A4751" t="str">
            <v>688192</v>
          </cell>
          <cell r="B4751" t="str">
            <v>迪哲医药-U</v>
          </cell>
          <cell r="C4751">
            <v>1.79</v>
          </cell>
          <cell r="D4751">
            <v>58.5</v>
          </cell>
        </row>
        <row r="4752">
          <cell r="A4752" t="str">
            <v>688193</v>
          </cell>
          <cell r="B4752" t="str">
            <v>仁度生物</v>
          </cell>
          <cell r="C4752">
            <v>6.78</v>
          </cell>
          <cell r="D4752">
            <v>50.4</v>
          </cell>
        </row>
        <row r="4753">
          <cell r="A4753" t="str">
            <v>688195</v>
          </cell>
          <cell r="B4753" t="str">
            <v>腾景科技</v>
          </cell>
          <cell r="C4753">
            <v>-7.42</v>
          </cell>
          <cell r="D4753">
            <v>164.71</v>
          </cell>
        </row>
        <row r="4754">
          <cell r="A4754" t="str">
            <v>688196</v>
          </cell>
          <cell r="B4754" t="str">
            <v>卓越新能</v>
          </cell>
          <cell r="C4754">
            <v>-3.41</v>
          </cell>
          <cell r="D4754">
            <v>56.91</v>
          </cell>
        </row>
        <row r="4755">
          <cell r="A4755" t="str">
            <v>688197</v>
          </cell>
          <cell r="B4755" t="str">
            <v>首药控股-U</v>
          </cell>
          <cell r="C4755">
            <v>0.43</v>
          </cell>
          <cell r="D4755">
            <v>37.04</v>
          </cell>
        </row>
        <row r="4756">
          <cell r="A4756" t="str">
            <v>688198</v>
          </cell>
          <cell r="B4756" t="str">
            <v>佰仁医疗</v>
          </cell>
          <cell r="C4756">
            <v>-0.25</v>
          </cell>
          <cell r="D4756">
            <v>112.64</v>
          </cell>
        </row>
        <row r="4757">
          <cell r="A4757" t="str">
            <v>688199</v>
          </cell>
          <cell r="B4757" t="str">
            <v>久日新材</v>
          </cell>
          <cell r="C4757">
            <v>-1.65</v>
          </cell>
          <cell r="D4757">
            <v>23.85</v>
          </cell>
        </row>
        <row r="4758">
          <cell r="A4758" t="str">
            <v>688200</v>
          </cell>
          <cell r="B4758" t="str">
            <v>华峰测控</v>
          </cell>
          <cell r="C4758">
            <v>-0.96</v>
          </cell>
          <cell r="D4758">
            <v>171</v>
          </cell>
        </row>
        <row r="4759">
          <cell r="A4759" t="str">
            <v>688201</v>
          </cell>
          <cell r="B4759" t="str">
            <v>信安世纪</v>
          </cell>
          <cell r="C4759">
            <v>0.7</v>
          </cell>
          <cell r="D4759">
            <v>12.95</v>
          </cell>
        </row>
        <row r="4760">
          <cell r="A4760" t="str">
            <v>688202</v>
          </cell>
          <cell r="B4760" t="str">
            <v>美迪西</v>
          </cell>
          <cell r="C4760">
            <v>-0.09</v>
          </cell>
          <cell r="D4760">
            <v>56.77</v>
          </cell>
        </row>
        <row r="4761">
          <cell r="A4761" t="str">
            <v>688203</v>
          </cell>
          <cell r="B4761" t="str">
            <v>海正生材</v>
          </cell>
          <cell r="C4761">
            <v>0.89</v>
          </cell>
          <cell r="D4761">
            <v>12.45</v>
          </cell>
        </row>
        <row r="4762">
          <cell r="A4762" t="str">
            <v>688205</v>
          </cell>
          <cell r="B4762" t="str">
            <v>德科立</v>
          </cell>
          <cell r="C4762">
            <v>-6.86</v>
          </cell>
          <cell r="D4762">
            <v>151</v>
          </cell>
        </row>
        <row r="4763">
          <cell r="A4763" t="str">
            <v>688206</v>
          </cell>
          <cell r="B4763" t="str">
            <v>概伦电子</v>
          </cell>
          <cell r="C4763">
            <v>0.03</v>
          </cell>
          <cell r="D4763">
            <v>33.78</v>
          </cell>
        </row>
        <row r="4764">
          <cell r="A4764" t="str">
            <v>688207</v>
          </cell>
          <cell r="B4764" t="str">
            <v>格灵深瞳</v>
          </cell>
          <cell r="C4764">
            <v>-0.53</v>
          </cell>
          <cell r="D4764">
            <v>15.02</v>
          </cell>
        </row>
        <row r="4765">
          <cell r="A4765" t="str">
            <v>688208</v>
          </cell>
          <cell r="B4765" t="str">
            <v>道通科技</v>
          </cell>
          <cell r="C4765">
            <v>0.14000000000000001</v>
          </cell>
          <cell r="D4765">
            <v>36.020000000000003</v>
          </cell>
        </row>
        <row r="4766">
          <cell r="A4766" t="str">
            <v>688209</v>
          </cell>
          <cell r="B4766" t="str">
            <v>英集芯</v>
          </cell>
          <cell r="C4766">
            <v>-2.9</v>
          </cell>
          <cell r="D4766">
            <v>20.12</v>
          </cell>
        </row>
        <row r="4767">
          <cell r="A4767" t="str">
            <v>688210</v>
          </cell>
          <cell r="B4767" t="str">
            <v>统联精密</v>
          </cell>
          <cell r="C4767">
            <v>0.25</v>
          </cell>
          <cell r="D4767">
            <v>47.44</v>
          </cell>
        </row>
        <row r="4768">
          <cell r="A4768" t="str">
            <v>688211</v>
          </cell>
          <cell r="B4768" t="str">
            <v>中科微至</v>
          </cell>
          <cell r="C4768">
            <v>1.97</v>
          </cell>
          <cell r="D4768">
            <v>30.09</v>
          </cell>
        </row>
        <row r="4769">
          <cell r="A4769" t="str">
            <v>688212</v>
          </cell>
          <cell r="B4769" t="str">
            <v>澳华内镜</v>
          </cell>
          <cell r="C4769">
            <v>-0.19</v>
          </cell>
          <cell r="D4769">
            <v>46.76</v>
          </cell>
        </row>
        <row r="4770">
          <cell r="A4770" t="str">
            <v>688213</v>
          </cell>
          <cell r="B4770" t="str">
            <v>思特威-W</v>
          </cell>
          <cell r="C4770">
            <v>1.94</v>
          </cell>
          <cell r="D4770">
            <v>91.55</v>
          </cell>
        </row>
        <row r="4771">
          <cell r="A4771" t="str">
            <v>688215</v>
          </cell>
          <cell r="B4771" t="str">
            <v>瑞晟智能</v>
          </cell>
          <cell r="C4771">
            <v>2.2599999999999998</v>
          </cell>
          <cell r="D4771">
            <v>70.89</v>
          </cell>
        </row>
        <row r="4772">
          <cell r="A4772" t="str">
            <v>688216</v>
          </cell>
          <cell r="B4772" t="str">
            <v>气派科技</v>
          </cell>
          <cell r="C4772">
            <v>2.2599999999999998</v>
          </cell>
          <cell r="D4772">
            <v>21.76</v>
          </cell>
        </row>
        <row r="4773">
          <cell r="A4773" t="str">
            <v>688217</v>
          </cell>
          <cell r="B4773" t="str">
            <v>睿昂基因</v>
          </cell>
          <cell r="C4773">
            <v>1.76</v>
          </cell>
          <cell r="D4773">
            <v>26.65</v>
          </cell>
        </row>
        <row r="4774">
          <cell r="A4774" t="str">
            <v>688218</v>
          </cell>
          <cell r="B4774" t="str">
            <v>江苏北人</v>
          </cell>
          <cell r="C4774">
            <v>1.75</v>
          </cell>
          <cell r="D4774">
            <v>20.9</v>
          </cell>
        </row>
        <row r="4775">
          <cell r="A4775" t="str">
            <v>688219</v>
          </cell>
          <cell r="B4775" t="str">
            <v>会通股份</v>
          </cell>
          <cell r="C4775">
            <v>1.55</v>
          </cell>
          <cell r="D4775">
            <v>11.77</v>
          </cell>
        </row>
        <row r="4776">
          <cell r="A4776" t="str">
            <v>688220</v>
          </cell>
          <cell r="B4776" t="str">
            <v>翱捷科技-U</v>
          </cell>
          <cell r="C4776">
            <v>-0.28000000000000003</v>
          </cell>
          <cell r="D4776">
            <v>78.87</v>
          </cell>
        </row>
        <row r="4777">
          <cell r="A4777" t="str">
            <v>688221</v>
          </cell>
          <cell r="B4777" t="str">
            <v>前沿生物-U</v>
          </cell>
          <cell r="C4777">
            <v>5.0999999999999996</v>
          </cell>
          <cell r="D4777">
            <v>20.420000000000002</v>
          </cell>
        </row>
        <row r="4778">
          <cell r="A4778" t="str">
            <v>688222</v>
          </cell>
          <cell r="B4778" t="str">
            <v>成都先导</v>
          </cell>
          <cell r="C4778">
            <v>8.31</v>
          </cell>
          <cell r="D4778">
            <v>24.37</v>
          </cell>
        </row>
        <row r="4779">
          <cell r="A4779" t="str">
            <v>688223</v>
          </cell>
          <cell r="B4779" t="str">
            <v>晶科能源</v>
          </cell>
          <cell r="C4779">
            <v>1.49</v>
          </cell>
          <cell r="D4779">
            <v>5.44</v>
          </cell>
        </row>
        <row r="4780">
          <cell r="A4780" t="str">
            <v>688225</v>
          </cell>
          <cell r="B4780" t="str">
            <v>亚信安全</v>
          </cell>
          <cell r="C4780">
            <v>1.78</v>
          </cell>
          <cell r="D4780">
            <v>18.3</v>
          </cell>
        </row>
        <row r="4781">
          <cell r="A4781" t="str">
            <v>688226</v>
          </cell>
          <cell r="B4781" t="str">
            <v>威腾电气</v>
          </cell>
          <cell r="C4781">
            <v>-1.82</v>
          </cell>
          <cell r="D4781">
            <v>37.840000000000003</v>
          </cell>
        </row>
        <row r="4782">
          <cell r="A4782" t="str">
            <v>688227</v>
          </cell>
          <cell r="B4782" t="str">
            <v>品高股份</v>
          </cell>
          <cell r="C4782">
            <v>-5.81</v>
          </cell>
          <cell r="D4782">
            <v>63.86</v>
          </cell>
        </row>
        <row r="4783">
          <cell r="A4783" t="str">
            <v>688228</v>
          </cell>
          <cell r="B4783" t="str">
            <v>开普云</v>
          </cell>
          <cell r="C4783">
            <v>-1.85</v>
          </cell>
          <cell r="D4783">
            <v>220.06</v>
          </cell>
        </row>
        <row r="4784">
          <cell r="A4784" t="str">
            <v>688229</v>
          </cell>
          <cell r="B4784" t="str">
            <v>博睿数据</v>
          </cell>
          <cell r="C4784">
            <v>-0.59</v>
          </cell>
          <cell r="D4784">
            <v>60.9</v>
          </cell>
        </row>
        <row r="4785">
          <cell r="A4785" t="str">
            <v>688230</v>
          </cell>
          <cell r="B4785" t="str">
            <v>芯导科技</v>
          </cell>
          <cell r="C4785">
            <v>0.64</v>
          </cell>
          <cell r="D4785">
            <v>64.33</v>
          </cell>
        </row>
        <row r="4786">
          <cell r="A4786" t="str">
            <v>688231</v>
          </cell>
          <cell r="B4786" t="str">
            <v>隆达股份</v>
          </cell>
          <cell r="C4786">
            <v>0.89</v>
          </cell>
          <cell r="D4786">
            <v>26.07</v>
          </cell>
        </row>
        <row r="4787">
          <cell r="A4787" t="str">
            <v>688232</v>
          </cell>
          <cell r="B4787" t="str">
            <v>新点软件</v>
          </cell>
          <cell r="C4787">
            <v>0.32</v>
          </cell>
          <cell r="D4787">
            <v>25.22</v>
          </cell>
        </row>
        <row r="4788">
          <cell r="A4788" t="str">
            <v>688233</v>
          </cell>
          <cell r="B4788" t="str">
            <v>神工股份</v>
          </cell>
          <cell r="C4788">
            <v>-8.6199999999999992</v>
          </cell>
          <cell r="D4788">
            <v>61.29</v>
          </cell>
        </row>
        <row r="4789">
          <cell r="A4789" t="str">
            <v>688234</v>
          </cell>
          <cell r="B4789" t="str">
            <v>天岳先进</v>
          </cell>
          <cell r="C4789">
            <v>-1.23</v>
          </cell>
          <cell r="D4789">
            <v>82.97</v>
          </cell>
        </row>
        <row r="4790">
          <cell r="A4790" t="str">
            <v>688235</v>
          </cell>
          <cell r="B4790" t="str">
            <v>百济神州-U</v>
          </cell>
          <cell r="C4790">
            <v>0.86</v>
          </cell>
          <cell r="D4790">
            <v>274</v>
          </cell>
        </row>
        <row r="4791">
          <cell r="A4791" t="str">
            <v>688236</v>
          </cell>
          <cell r="B4791" t="str">
            <v>春立医疗</v>
          </cell>
          <cell r="C4791">
            <v>3.76</v>
          </cell>
          <cell r="D4791">
            <v>24.84</v>
          </cell>
        </row>
        <row r="4792">
          <cell r="A4792" t="str">
            <v>688237</v>
          </cell>
          <cell r="B4792" t="str">
            <v>超卓航科</v>
          </cell>
          <cell r="C4792">
            <v>0.16</v>
          </cell>
          <cell r="D4792">
            <v>48.74</v>
          </cell>
        </row>
        <row r="4793">
          <cell r="A4793" t="str">
            <v>688238</v>
          </cell>
          <cell r="B4793" t="str">
            <v>和元生物</v>
          </cell>
          <cell r="C4793">
            <v>2.84</v>
          </cell>
          <cell r="D4793">
            <v>6.87</v>
          </cell>
        </row>
        <row r="4794">
          <cell r="A4794" t="str">
            <v>688239</v>
          </cell>
          <cell r="B4794" t="str">
            <v>航宇科技</v>
          </cell>
          <cell r="C4794">
            <v>1.3</v>
          </cell>
          <cell r="D4794">
            <v>60.88</v>
          </cell>
        </row>
        <row r="4795">
          <cell r="A4795" t="str">
            <v>688244</v>
          </cell>
          <cell r="B4795" t="str">
            <v>永信至诚</v>
          </cell>
          <cell r="C4795">
            <v>2.44</v>
          </cell>
          <cell r="D4795">
            <v>23.1</v>
          </cell>
        </row>
        <row r="4796">
          <cell r="A4796" t="str">
            <v>688246</v>
          </cell>
          <cell r="B4796" t="str">
            <v>嘉和美康</v>
          </cell>
          <cell r="C4796">
            <v>-0.55000000000000004</v>
          </cell>
          <cell r="D4796">
            <v>25.53</v>
          </cell>
        </row>
        <row r="4797">
          <cell r="A4797" t="str">
            <v>688247</v>
          </cell>
          <cell r="B4797" t="str">
            <v>宣泰医药</v>
          </cell>
          <cell r="C4797">
            <v>1.1100000000000001</v>
          </cell>
          <cell r="D4797">
            <v>10</v>
          </cell>
        </row>
        <row r="4798">
          <cell r="A4798" t="str">
            <v>688248</v>
          </cell>
          <cell r="B4798" t="str">
            <v>南网科技</v>
          </cell>
          <cell r="C4798">
            <v>1.47</v>
          </cell>
          <cell r="D4798">
            <v>43.63</v>
          </cell>
        </row>
        <row r="4799">
          <cell r="A4799" t="str">
            <v>688249</v>
          </cell>
          <cell r="B4799" t="str">
            <v>晶合集成</v>
          </cell>
          <cell r="C4799">
            <v>-0.54</v>
          </cell>
          <cell r="D4799">
            <v>35.21</v>
          </cell>
        </row>
        <row r="4800">
          <cell r="A4800" t="str">
            <v>688251</v>
          </cell>
          <cell r="B4800" t="str">
            <v>井松智能</v>
          </cell>
          <cell r="C4800">
            <v>0.17</v>
          </cell>
          <cell r="D4800">
            <v>29.15</v>
          </cell>
        </row>
        <row r="4801">
          <cell r="A4801" t="str">
            <v>688252</v>
          </cell>
          <cell r="B4801" t="str">
            <v>天德钰</v>
          </cell>
          <cell r="C4801">
            <v>0.71</v>
          </cell>
          <cell r="D4801">
            <v>21.27</v>
          </cell>
        </row>
        <row r="4802">
          <cell r="A4802" t="str">
            <v>688253</v>
          </cell>
          <cell r="B4802" t="str">
            <v>英诺特</v>
          </cell>
          <cell r="C4802">
            <v>0.13</v>
          </cell>
          <cell r="D4802">
            <v>31.63</v>
          </cell>
        </row>
        <row r="4803">
          <cell r="A4803" t="str">
            <v>688255</v>
          </cell>
          <cell r="B4803" t="str">
            <v>凯尔达</v>
          </cell>
          <cell r="C4803">
            <v>0.89</v>
          </cell>
          <cell r="D4803">
            <v>32.89</v>
          </cell>
        </row>
        <row r="4804">
          <cell r="A4804" t="str">
            <v>688256</v>
          </cell>
          <cell r="B4804" t="str">
            <v>寒武纪-U</v>
          </cell>
          <cell r="C4804">
            <v>-1.48</v>
          </cell>
          <cell r="D4804">
            <v>1268</v>
          </cell>
        </row>
        <row r="4805">
          <cell r="A4805" t="str">
            <v>688257</v>
          </cell>
          <cell r="B4805" t="str">
            <v>新锐股份</v>
          </cell>
          <cell r="C4805">
            <v>-0.7</v>
          </cell>
          <cell r="D4805">
            <v>31.27</v>
          </cell>
        </row>
        <row r="4806">
          <cell r="A4806" t="str">
            <v>688258</v>
          </cell>
          <cell r="B4806" t="str">
            <v>卓易信息</v>
          </cell>
          <cell r="C4806">
            <v>0.17</v>
          </cell>
          <cell r="D4806">
            <v>66.13</v>
          </cell>
        </row>
        <row r="4807">
          <cell r="A4807" t="str">
            <v>688259</v>
          </cell>
          <cell r="B4807" t="str">
            <v>创耀科技</v>
          </cell>
          <cell r="C4807">
            <v>0.12</v>
          </cell>
          <cell r="D4807">
            <v>40.15</v>
          </cell>
        </row>
        <row r="4808">
          <cell r="A4808" t="str">
            <v>688260</v>
          </cell>
          <cell r="B4808" t="str">
            <v>昀冢科技</v>
          </cell>
          <cell r="C4808">
            <v>0.96</v>
          </cell>
          <cell r="D4808">
            <v>29.5</v>
          </cell>
        </row>
        <row r="4809">
          <cell r="A4809" t="str">
            <v>688261</v>
          </cell>
          <cell r="B4809" t="str">
            <v>东微半导</v>
          </cell>
          <cell r="C4809">
            <v>-1.82</v>
          </cell>
          <cell r="D4809">
            <v>64.84</v>
          </cell>
        </row>
        <row r="4810">
          <cell r="A4810" t="str">
            <v>688262</v>
          </cell>
          <cell r="B4810" t="str">
            <v>国芯科技</v>
          </cell>
          <cell r="C4810">
            <v>-3.49</v>
          </cell>
          <cell r="D4810">
            <v>28.45</v>
          </cell>
        </row>
        <row r="4811">
          <cell r="A4811" t="str">
            <v>688265</v>
          </cell>
          <cell r="B4811" t="str">
            <v>南模生物</v>
          </cell>
          <cell r="C4811">
            <v>0.57999999999999996</v>
          </cell>
          <cell r="D4811">
            <v>41.74</v>
          </cell>
        </row>
        <row r="4812">
          <cell r="A4812" t="str">
            <v>688266</v>
          </cell>
          <cell r="B4812" t="str">
            <v>泽璟制药-U</v>
          </cell>
          <cell r="C4812">
            <v>3.61</v>
          </cell>
          <cell r="D4812">
            <v>101.33</v>
          </cell>
        </row>
        <row r="4813">
          <cell r="A4813" t="str">
            <v>688267</v>
          </cell>
          <cell r="B4813" t="str">
            <v>中触媒</v>
          </cell>
          <cell r="C4813">
            <v>1.44</v>
          </cell>
          <cell r="D4813">
            <v>27.42</v>
          </cell>
        </row>
        <row r="4814">
          <cell r="A4814" t="str">
            <v>688268</v>
          </cell>
          <cell r="B4814" t="str">
            <v>华特气体</v>
          </cell>
          <cell r="C4814">
            <v>-1.34</v>
          </cell>
          <cell r="D4814">
            <v>58.09</v>
          </cell>
        </row>
        <row r="4815">
          <cell r="A4815" t="str">
            <v>688269</v>
          </cell>
          <cell r="B4815" t="str">
            <v>凯立新材</v>
          </cell>
          <cell r="C4815">
            <v>0.1</v>
          </cell>
          <cell r="D4815">
            <v>38.19</v>
          </cell>
        </row>
        <row r="4816">
          <cell r="A4816" t="str">
            <v>688270</v>
          </cell>
          <cell r="B4816" t="str">
            <v>臻镭科技</v>
          </cell>
          <cell r="C4816">
            <v>-2.5099999999999998</v>
          </cell>
          <cell r="D4816">
            <v>112.99</v>
          </cell>
        </row>
        <row r="4817">
          <cell r="A4817" t="str">
            <v>688271</v>
          </cell>
          <cell r="B4817" t="str">
            <v>联影医疗</v>
          </cell>
          <cell r="C4817">
            <v>0.38</v>
          </cell>
          <cell r="D4817">
            <v>127.34</v>
          </cell>
        </row>
        <row r="4818">
          <cell r="A4818" t="str">
            <v>688272</v>
          </cell>
          <cell r="B4818" t="str">
            <v>富吉瑞</v>
          </cell>
          <cell r="C4818">
            <v>2.85</v>
          </cell>
          <cell r="D4818">
            <v>27.46</v>
          </cell>
        </row>
        <row r="4819">
          <cell r="A4819" t="str">
            <v>688273</v>
          </cell>
          <cell r="B4819" t="str">
            <v>麦澜德</v>
          </cell>
          <cell r="C4819">
            <v>1.65</v>
          </cell>
          <cell r="D4819">
            <v>35.74</v>
          </cell>
        </row>
        <row r="4820">
          <cell r="A4820" t="str">
            <v>688275</v>
          </cell>
          <cell r="B4820" t="str">
            <v>万润新能</v>
          </cell>
          <cell r="C4820">
            <v>-0.7</v>
          </cell>
          <cell r="D4820">
            <v>71.400000000000006</v>
          </cell>
        </row>
        <row r="4821">
          <cell r="A4821" t="str">
            <v>688276</v>
          </cell>
          <cell r="B4821" t="str">
            <v>百克生物</v>
          </cell>
          <cell r="C4821">
            <v>0.52</v>
          </cell>
          <cell r="D4821">
            <v>19.309999999999999</v>
          </cell>
        </row>
        <row r="4822">
          <cell r="A4822" t="str">
            <v>688277</v>
          </cell>
          <cell r="B4822" t="str">
            <v>天智航-U</v>
          </cell>
          <cell r="C4822">
            <v>2.08</v>
          </cell>
          <cell r="D4822">
            <v>14.74</v>
          </cell>
        </row>
        <row r="4823">
          <cell r="A4823" t="str">
            <v>688278</v>
          </cell>
          <cell r="B4823" t="str">
            <v>特宝生物</v>
          </cell>
          <cell r="C4823">
            <v>2.4700000000000002</v>
          </cell>
          <cell r="D4823">
            <v>85</v>
          </cell>
        </row>
        <row r="4824">
          <cell r="A4824" t="str">
            <v>688279</v>
          </cell>
          <cell r="B4824" t="str">
            <v>峰岹科技</v>
          </cell>
          <cell r="C4824">
            <v>0.42</v>
          </cell>
          <cell r="D4824">
            <v>182.82</v>
          </cell>
        </row>
        <row r="4825">
          <cell r="A4825" t="str">
            <v>688280</v>
          </cell>
          <cell r="B4825" t="str">
            <v>精进电动-UW</v>
          </cell>
          <cell r="C4825">
            <v>2</v>
          </cell>
          <cell r="D4825">
            <v>8.17</v>
          </cell>
        </row>
        <row r="4826">
          <cell r="A4826" t="str">
            <v>688281</v>
          </cell>
          <cell r="B4826" t="str">
            <v>华秦科技</v>
          </cell>
          <cell r="C4826">
            <v>1.19</v>
          </cell>
          <cell r="D4826">
            <v>69.010000000000005</v>
          </cell>
        </row>
        <row r="4827">
          <cell r="A4827" t="str">
            <v>688282</v>
          </cell>
          <cell r="B4827" t="str">
            <v>理工导航</v>
          </cell>
          <cell r="C4827">
            <v>-0.38</v>
          </cell>
          <cell r="D4827">
            <v>55.55</v>
          </cell>
        </row>
        <row r="4828">
          <cell r="A4828" t="str">
            <v>688283</v>
          </cell>
          <cell r="B4828" t="str">
            <v>坤恒顺维</v>
          </cell>
          <cell r="C4828">
            <v>-3.02</v>
          </cell>
          <cell r="D4828">
            <v>35.93</v>
          </cell>
        </row>
        <row r="4829">
          <cell r="A4829" t="str">
            <v>688285</v>
          </cell>
          <cell r="B4829" t="str">
            <v>高铁电气</v>
          </cell>
          <cell r="C4829">
            <v>1.39</v>
          </cell>
          <cell r="D4829">
            <v>8.74</v>
          </cell>
        </row>
        <row r="4830">
          <cell r="A4830" t="str">
            <v>688286</v>
          </cell>
          <cell r="B4830" t="str">
            <v>敏芯股份</v>
          </cell>
          <cell r="C4830">
            <v>-0.57999999999999996</v>
          </cell>
          <cell r="D4830">
            <v>73.900000000000006</v>
          </cell>
        </row>
        <row r="4831">
          <cell r="A4831" t="str">
            <v>688287</v>
          </cell>
          <cell r="B4831" t="str">
            <v>*ST观典</v>
          </cell>
          <cell r="C4831">
            <v>2.3199999999999998</v>
          </cell>
          <cell r="D4831">
            <v>6.18</v>
          </cell>
        </row>
        <row r="4832">
          <cell r="A4832" t="str">
            <v>688288</v>
          </cell>
          <cell r="B4832" t="str">
            <v>鸿泉技术</v>
          </cell>
          <cell r="C4832">
            <v>1.51</v>
          </cell>
          <cell r="D4832">
            <v>26.91</v>
          </cell>
        </row>
        <row r="4833">
          <cell r="A4833" t="str">
            <v>688289</v>
          </cell>
          <cell r="B4833" t="str">
            <v>圣湘生物</v>
          </cell>
          <cell r="C4833">
            <v>0.26</v>
          </cell>
          <cell r="D4833">
            <v>19.18</v>
          </cell>
        </row>
        <row r="4834">
          <cell r="A4834" t="str">
            <v>688290</v>
          </cell>
          <cell r="B4834" t="str">
            <v>景业智能</v>
          </cell>
          <cell r="C4834">
            <v>-0.49</v>
          </cell>
          <cell r="D4834">
            <v>61.27</v>
          </cell>
        </row>
        <row r="4835">
          <cell r="A4835" t="str">
            <v>688291</v>
          </cell>
          <cell r="B4835" t="str">
            <v>金橙子</v>
          </cell>
          <cell r="C4835">
            <v>-1.18</v>
          </cell>
          <cell r="D4835">
            <v>37.799999999999997</v>
          </cell>
        </row>
        <row r="4836">
          <cell r="A4836" t="str">
            <v>688292</v>
          </cell>
          <cell r="B4836" t="str">
            <v>浩瀚深度</v>
          </cell>
          <cell r="C4836">
            <v>0.85</v>
          </cell>
          <cell r="D4836">
            <v>28.64</v>
          </cell>
        </row>
        <row r="4837">
          <cell r="A4837" t="str">
            <v>688293</v>
          </cell>
          <cell r="B4837" t="str">
            <v>奥浦迈</v>
          </cell>
          <cell r="C4837">
            <v>2.59</v>
          </cell>
          <cell r="D4837">
            <v>52.66</v>
          </cell>
        </row>
        <row r="4838">
          <cell r="A4838" t="str">
            <v>688295</v>
          </cell>
          <cell r="B4838" t="str">
            <v>中复神鹰</v>
          </cell>
          <cell r="C4838">
            <v>2.2200000000000002</v>
          </cell>
          <cell r="D4838">
            <v>26.25</v>
          </cell>
        </row>
        <row r="4839">
          <cell r="A4839" t="str">
            <v>688296</v>
          </cell>
          <cell r="B4839" t="str">
            <v>和达科技</v>
          </cell>
          <cell r="C4839">
            <v>2.79</v>
          </cell>
          <cell r="D4839">
            <v>13.64</v>
          </cell>
        </row>
        <row r="4840">
          <cell r="A4840" t="str">
            <v>688297</v>
          </cell>
          <cell r="B4840" t="str">
            <v>中无人机</v>
          </cell>
          <cell r="C4840">
            <v>0.94</v>
          </cell>
          <cell r="D4840">
            <v>46.28</v>
          </cell>
        </row>
        <row r="4841">
          <cell r="A4841" t="str">
            <v>688298</v>
          </cell>
          <cell r="B4841" t="str">
            <v>东方生物</v>
          </cell>
          <cell r="C4841">
            <v>0.79</v>
          </cell>
          <cell r="D4841">
            <v>24.25</v>
          </cell>
        </row>
        <row r="4842">
          <cell r="A4842" t="str">
            <v>688299</v>
          </cell>
          <cell r="B4842" t="str">
            <v>长阳科技</v>
          </cell>
          <cell r="C4842">
            <v>1.56</v>
          </cell>
          <cell r="D4842">
            <v>16.98</v>
          </cell>
        </row>
        <row r="4843">
          <cell r="A4843" t="str">
            <v>688300</v>
          </cell>
          <cell r="B4843" t="str">
            <v>联瑞新材</v>
          </cell>
          <cell r="C4843">
            <v>-0.91</v>
          </cell>
          <cell r="D4843">
            <v>56.79</v>
          </cell>
        </row>
        <row r="4844">
          <cell r="A4844" t="str">
            <v>688301</v>
          </cell>
          <cell r="B4844" t="str">
            <v>奕瑞科技</v>
          </cell>
          <cell r="C4844">
            <v>5.0199999999999996</v>
          </cell>
          <cell r="D4844">
            <v>106.66</v>
          </cell>
        </row>
        <row r="4845">
          <cell r="A4845" t="str">
            <v>688302</v>
          </cell>
          <cell r="B4845" t="str">
            <v>海创药业-U</v>
          </cell>
          <cell r="C4845">
            <v>0.06</v>
          </cell>
          <cell r="D4845">
            <v>52.44</v>
          </cell>
        </row>
        <row r="4846">
          <cell r="A4846" t="str">
            <v>688303</v>
          </cell>
          <cell r="B4846" t="str">
            <v>大全能源</v>
          </cell>
          <cell r="C4846">
            <v>0.37</v>
          </cell>
          <cell r="D4846">
            <v>27.29</v>
          </cell>
        </row>
        <row r="4847">
          <cell r="A4847" t="str">
            <v>688305</v>
          </cell>
          <cell r="B4847" t="str">
            <v>科德数控</v>
          </cell>
          <cell r="C4847">
            <v>1.27</v>
          </cell>
          <cell r="D4847">
            <v>56.41</v>
          </cell>
        </row>
        <row r="4848">
          <cell r="A4848" t="str">
            <v>688306</v>
          </cell>
          <cell r="B4848" t="str">
            <v>均普智能</v>
          </cell>
          <cell r="C4848">
            <v>2.4300000000000002</v>
          </cell>
          <cell r="D4848">
            <v>10.54</v>
          </cell>
        </row>
        <row r="4849">
          <cell r="A4849" t="str">
            <v>688307</v>
          </cell>
          <cell r="B4849" t="str">
            <v>中润光学</v>
          </cell>
          <cell r="C4849">
            <v>0.11</v>
          </cell>
          <cell r="D4849">
            <v>45.7</v>
          </cell>
        </row>
        <row r="4850">
          <cell r="A4850" t="str">
            <v>688308</v>
          </cell>
          <cell r="B4850" t="str">
            <v>欧科亿</v>
          </cell>
          <cell r="C4850">
            <v>-0.69</v>
          </cell>
          <cell r="D4850">
            <v>28.59</v>
          </cell>
        </row>
        <row r="4851">
          <cell r="A4851" t="str">
            <v>688309</v>
          </cell>
          <cell r="B4851" t="str">
            <v>恒誉环保</v>
          </cell>
          <cell r="C4851">
            <v>4.1500000000000004</v>
          </cell>
          <cell r="D4851">
            <v>23.58</v>
          </cell>
        </row>
        <row r="4852">
          <cell r="A4852" t="str">
            <v>688310</v>
          </cell>
          <cell r="B4852" t="str">
            <v>迈得医疗</v>
          </cell>
          <cell r="C4852">
            <v>2.57</v>
          </cell>
          <cell r="D4852">
            <v>15.16</v>
          </cell>
        </row>
        <row r="4853">
          <cell r="A4853" t="str">
            <v>688311</v>
          </cell>
          <cell r="B4853" t="str">
            <v>盟升电子</v>
          </cell>
          <cell r="C4853">
            <v>1.56</v>
          </cell>
          <cell r="D4853">
            <v>39.64</v>
          </cell>
        </row>
        <row r="4854">
          <cell r="A4854" t="str">
            <v>688312</v>
          </cell>
          <cell r="B4854" t="str">
            <v>燕麦科技</v>
          </cell>
          <cell r="C4854">
            <v>-0.97</v>
          </cell>
          <cell r="D4854">
            <v>31.59</v>
          </cell>
        </row>
        <row r="4855">
          <cell r="A4855" t="str">
            <v>688313</v>
          </cell>
          <cell r="B4855" t="str">
            <v>仕佳光子</v>
          </cell>
          <cell r="C4855">
            <v>-3.05</v>
          </cell>
          <cell r="D4855">
            <v>94.6</v>
          </cell>
        </row>
        <row r="4856">
          <cell r="A4856" t="str">
            <v>688314</v>
          </cell>
          <cell r="B4856" t="str">
            <v>康拓医疗</v>
          </cell>
          <cell r="C4856">
            <v>1.91</v>
          </cell>
          <cell r="D4856">
            <v>32</v>
          </cell>
        </row>
        <row r="4857">
          <cell r="A4857" t="str">
            <v>688315</v>
          </cell>
          <cell r="B4857" t="str">
            <v>诺禾致源</v>
          </cell>
          <cell r="C4857">
            <v>0.15</v>
          </cell>
          <cell r="D4857">
            <v>13.55</v>
          </cell>
        </row>
        <row r="4858">
          <cell r="A4858" t="str">
            <v>688316</v>
          </cell>
          <cell r="B4858" t="str">
            <v>青云科技-U</v>
          </cell>
          <cell r="C4858">
            <v>0.65</v>
          </cell>
          <cell r="D4858">
            <v>57.66</v>
          </cell>
        </row>
        <row r="4859">
          <cell r="A4859" t="str">
            <v>688317</v>
          </cell>
          <cell r="B4859" t="str">
            <v>之江生物</v>
          </cell>
          <cell r="C4859">
            <v>0.34</v>
          </cell>
          <cell r="D4859">
            <v>20.38</v>
          </cell>
        </row>
        <row r="4860">
          <cell r="A4860" t="str">
            <v>688318</v>
          </cell>
          <cell r="B4860" t="str">
            <v>财富趋势</v>
          </cell>
          <cell r="C4860">
            <v>0.27</v>
          </cell>
          <cell r="D4860">
            <v>128.56</v>
          </cell>
        </row>
        <row r="4861">
          <cell r="A4861" t="str">
            <v>688319</v>
          </cell>
          <cell r="B4861" t="str">
            <v>欧林生物</v>
          </cell>
          <cell r="C4861">
            <v>2.1800000000000002</v>
          </cell>
          <cell r="D4861">
            <v>25.34</v>
          </cell>
        </row>
        <row r="4862">
          <cell r="A4862" t="str">
            <v>688320</v>
          </cell>
          <cell r="B4862" t="str">
            <v>禾川科技</v>
          </cell>
          <cell r="C4862">
            <v>-0.22</v>
          </cell>
          <cell r="D4862">
            <v>31.7</v>
          </cell>
        </row>
        <row r="4863">
          <cell r="A4863" t="str">
            <v>688321</v>
          </cell>
          <cell r="B4863" t="str">
            <v>微芯生物</v>
          </cell>
          <cell r="C4863">
            <v>1.22</v>
          </cell>
          <cell r="D4863">
            <v>28.18</v>
          </cell>
        </row>
        <row r="4864">
          <cell r="A4864" t="str">
            <v>688322</v>
          </cell>
          <cell r="B4864" t="str">
            <v>奥比中光-UW</v>
          </cell>
          <cell r="C4864">
            <v>-1.18</v>
          </cell>
          <cell r="D4864">
            <v>80.239999999999995</v>
          </cell>
        </row>
        <row r="4865">
          <cell r="A4865" t="str">
            <v>688323</v>
          </cell>
          <cell r="B4865" t="str">
            <v>瑞华泰</v>
          </cell>
          <cell r="C4865">
            <v>2.1800000000000002</v>
          </cell>
          <cell r="D4865">
            <v>22.01</v>
          </cell>
        </row>
        <row r="4866">
          <cell r="A4866" t="str">
            <v>688325</v>
          </cell>
          <cell r="B4866" t="str">
            <v>赛微微电</v>
          </cell>
          <cell r="C4866">
            <v>-0.34</v>
          </cell>
          <cell r="D4866">
            <v>94.48</v>
          </cell>
        </row>
        <row r="4867">
          <cell r="A4867" t="str">
            <v>688326</v>
          </cell>
          <cell r="B4867" t="str">
            <v>经纬恒润-W</v>
          </cell>
          <cell r="C4867">
            <v>12.57</v>
          </cell>
          <cell r="D4867">
            <v>110.54</v>
          </cell>
        </row>
        <row r="4868">
          <cell r="A4868" t="str">
            <v>688327</v>
          </cell>
          <cell r="B4868" t="str">
            <v>云从科技-UW</v>
          </cell>
          <cell r="C4868">
            <v>-0.71</v>
          </cell>
          <cell r="D4868">
            <v>13.99</v>
          </cell>
        </row>
        <row r="4869">
          <cell r="A4869" t="str">
            <v>688328</v>
          </cell>
          <cell r="B4869" t="str">
            <v>深科达</v>
          </cell>
          <cell r="C4869">
            <v>0.73</v>
          </cell>
          <cell r="D4869">
            <v>26.1</v>
          </cell>
        </row>
        <row r="4870">
          <cell r="A4870" t="str">
            <v>688329</v>
          </cell>
          <cell r="B4870" t="str">
            <v>艾隆科技</v>
          </cell>
          <cell r="C4870">
            <v>1.95</v>
          </cell>
          <cell r="D4870">
            <v>21.97</v>
          </cell>
        </row>
        <row r="4871">
          <cell r="A4871" t="str">
            <v>688330</v>
          </cell>
          <cell r="B4871" t="str">
            <v>宏力达</v>
          </cell>
          <cell r="C4871">
            <v>0.86</v>
          </cell>
          <cell r="D4871">
            <v>35.1</v>
          </cell>
        </row>
        <row r="4872">
          <cell r="A4872" t="str">
            <v>688331</v>
          </cell>
          <cell r="B4872" t="str">
            <v>荣昌生物</v>
          </cell>
          <cell r="C4872">
            <v>2.3199999999999998</v>
          </cell>
          <cell r="D4872">
            <v>82.4</v>
          </cell>
        </row>
        <row r="4873">
          <cell r="A4873" t="str">
            <v>688332</v>
          </cell>
          <cell r="B4873" t="str">
            <v>中科蓝讯</v>
          </cell>
          <cell r="C4873">
            <v>-0.89</v>
          </cell>
          <cell r="D4873">
            <v>125.54</v>
          </cell>
        </row>
        <row r="4874">
          <cell r="A4874" t="str">
            <v>688333</v>
          </cell>
          <cell r="B4874" t="str">
            <v>铂力特</v>
          </cell>
          <cell r="C4874">
            <v>-0.67</v>
          </cell>
          <cell r="D4874">
            <v>96.2</v>
          </cell>
        </row>
        <row r="4875">
          <cell r="A4875" t="str">
            <v>688334</v>
          </cell>
          <cell r="B4875" t="str">
            <v>西高院</v>
          </cell>
          <cell r="C4875">
            <v>1.64</v>
          </cell>
          <cell r="D4875">
            <v>19.170000000000002</v>
          </cell>
        </row>
        <row r="4876">
          <cell r="A4876" t="str">
            <v>688335</v>
          </cell>
          <cell r="B4876" t="str">
            <v>复洁科技</v>
          </cell>
          <cell r="C4876">
            <v>6.1</v>
          </cell>
          <cell r="D4876">
            <v>22.28</v>
          </cell>
        </row>
        <row r="4877">
          <cell r="A4877" t="str">
            <v>688336</v>
          </cell>
          <cell r="B4877" t="str">
            <v>三生国健</v>
          </cell>
          <cell r="C4877">
            <v>2.09</v>
          </cell>
          <cell r="D4877">
            <v>60.14</v>
          </cell>
        </row>
        <row r="4878">
          <cell r="A4878" t="str">
            <v>688337</v>
          </cell>
          <cell r="B4878" t="str">
            <v>普源精电</v>
          </cell>
          <cell r="C4878">
            <v>0.6</v>
          </cell>
          <cell r="D4878">
            <v>36.950000000000003</v>
          </cell>
        </row>
        <row r="4879">
          <cell r="A4879" t="str">
            <v>688338</v>
          </cell>
          <cell r="B4879" t="str">
            <v>赛科希德</v>
          </cell>
          <cell r="C4879">
            <v>0.62</v>
          </cell>
          <cell r="D4879">
            <v>26.16</v>
          </cell>
        </row>
        <row r="4880">
          <cell r="A4880" t="str">
            <v>688339</v>
          </cell>
          <cell r="B4880" t="str">
            <v>亿华通-U</v>
          </cell>
          <cell r="C4880">
            <v>2.23</v>
          </cell>
          <cell r="D4880">
            <v>27.93</v>
          </cell>
        </row>
        <row r="4881">
          <cell r="A4881" t="str">
            <v>688343</v>
          </cell>
          <cell r="B4881" t="str">
            <v>云天励飞-U</v>
          </cell>
          <cell r="C4881">
            <v>-1.1599999999999999</v>
          </cell>
          <cell r="D4881">
            <v>69.72</v>
          </cell>
        </row>
        <row r="4882">
          <cell r="A4882" t="str">
            <v>688345</v>
          </cell>
          <cell r="B4882" t="str">
            <v>博力威</v>
          </cell>
          <cell r="C4882">
            <v>0.78</v>
          </cell>
          <cell r="D4882">
            <v>31.04</v>
          </cell>
        </row>
        <row r="4883">
          <cell r="A4883" t="str">
            <v>688347</v>
          </cell>
          <cell r="B4883" t="str">
            <v>华虹公司</v>
          </cell>
          <cell r="C4883">
            <v>0.21</v>
          </cell>
          <cell r="D4883">
            <v>100.09</v>
          </cell>
        </row>
        <row r="4884">
          <cell r="A4884" t="str">
            <v>688348</v>
          </cell>
          <cell r="B4884" t="str">
            <v>昱能科技</v>
          </cell>
          <cell r="C4884">
            <v>1.53</v>
          </cell>
          <cell r="D4884">
            <v>50.98</v>
          </cell>
        </row>
        <row r="4885">
          <cell r="A4885" t="str">
            <v>688349</v>
          </cell>
          <cell r="B4885" t="str">
            <v>三一重能</v>
          </cell>
          <cell r="C4885">
            <v>0.72</v>
          </cell>
          <cell r="D4885">
            <v>26.4</v>
          </cell>
        </row>
        <row r="4886">
          <cell r="A4886" t="str">
            <v>688350</v>
          </cell>
          <cell r="B4886" t="str">
            <v>富淼科技</v>
          </cell>
          <cell r="C4886">
            <v>0.5</v>
          </cell>
          <cell r="D4886">
            <v>22.16</v>
          </cell>
        </row>
        <row r="4887">
          <cell r="A4887" t="str">
            <v>688351</v>
          </cell>
          <cell r="B4887" t="str">
            <v>微电生理</v>
          </cell>
          <cell r="C4887">
            <v>0.87</v>
          </cell>
          <cell r="D4887">
            <v>24.22</v>
          </cell>
        </row>
        <row r="4888">
          <cell r="A4888" t="str">
            <v>688352</v>
          </cell>
          <cell r="B4888" t="str">
            <v>颀中科技</v>
          </cell>
          <cell r="C4888">
            <v>-0.08</v>
          </cell>
          <cell r="D4888">
            <v>12.47</v>
          </cell>
        </row>
        <row r="4889">
          <cell r="A4889" t="str">
            <v>688353</v>
          </cell>
          <cell r="B4889" t="str">
            <v>华盛锂电</v>
          </cell>
          <cell r="C4889">
            <v>1.1299999999999999</v>
          </cell>
          <cell r="D4889">
            <v>93.14</v>
          </cell>
        </row>
        <row r="4890">
          <cell r="A4890" t="str">
            <v>688355</v>
          </cell>
          <cell r="B4890" t="str">
            <v>明志科技</v>
          </cell>
          <cell r="C4890">
            <v>1.58</v>
          </cell>
          <cell r="D4890">
            <v>17.34</v>
          </cell>
        </row>
        <row r="4891">
          <cell r="A4891" t="str">
            <v>688356</v>
          </cell>
          <cell r="B4891" t="str">
            <v>键凯科技</v>
          </cell>
          <cell r="C4891">
            <v>1.49</v>
          </cell>
          <cell r="D4891">
            <v>81.88</v>
          </cell>
        </row>
        <row r="4892">
          <cell r="A4892" t="str">
            <v>688357</v>
          </cell>
          <cell r="B4892" t="str">
            <v>建龙微纳</v>
          </cell>
          <cell r="C4892">
            <v>1.59</v>
          </cell>
          <cell r="D4892">
            <v>31.86</v>
          </cell>
        </row>
        <row r="4893">
          <cell r="A4893" t="str">
            <v>688358</v>
          </cell>
          <cell r="B4893" t="str">
            <v>祥生医疗</v>
          </cell>
          <cell r="C4893">
            <v>1.03</v>
          </cell>
          <cell r="D4893">
            <v>30.55</v>
          </cell>
        </row>
        <row r="4894">
          <cell r="A4894" t="str">
            <v>688359</v>
          </cell>
          <cell r="B4894" t="str">
            <v>三孚新科</v>
          </cell>
          <cell r="C4894">
            <v>-0.35</v>
          </cell>
          <cell r="D4894">
            <v>67.97</v>
          </cell>
        </row>
        <row r="4895">
          <cell r="A4895" t="str">
            <v>688360</v>
          </cell>
          <cell r="B4895" t="str">
            <v>德马科技</v>
          </cell>
          <cell r="C4895">
            <v>0.57999999999999996</v>
          </cell>
          <cell r="D4895">
            <v>20.94</v>
          </cell>
        </row>
        <row r="4896">
          <cell r="A4896" t="str">
            <v>688361</v>
          </cell>
          <cell r="B4896" t="str">
            <v>中科飞测</v>
          </cell>
          <cell r="C4896">
            <v>0.23</v>
          </cell>
          <cell r="D4896">
            <v>147.34</v>
          </cell>
        </row>
        <row r="4897">
          <cell r="A4897" t="str">
            <v>688362</v>
          </cell>
          <cell r="B4897" t="str">
            <v>甬矽电子</v>
          </cell>
          <cell r="C4897">
            <v>-1.96</v>
          </cell>
          <cell r="D4897">
            <v>30.59</v>
          </cell>
        </row>
        <row r="4898">
          <cell r="A4898" t="str">
            <v>688363</v>
          </cell>
          <cell r="B4898" t="str">
            <v>华熙生物</v>
          </cell>
          <cell r="C4898">
            <v>1.28</v>
          </cell>
          <cell r="D4898">
            <v>44.18</v>
          </cell>
        </row>
        <row r="4899">
          <cell r="A4899" t="str">
            <v>688365</v>
          </cell>
          <cell r="B4899" t="str">
            <v>光云科技</v>
          </cell>
          <cell r="C4899">
            <v>-0.57999999999999996</v>
          </cell>
          <cell r="D4899">
            <v>15.55</v>
          </cell>
        </row>
        <row r="4900">
          <cell r="A4900" t="str">
            <v>688366</v>
          </cell>
          <cell r="B4900" t="str">
            <v>昊海生科</v>
          </cell>
          <cell r="C4900">
            <v>0.27</v>
          </cell>
          <cell r="D4900">
            <v>44.83</v>
          </cell>
        </row>
        <row r="4901">
          <cell r="A4901" t="str">
            <v>688367</v>
          </cell>
          <cell r="B4901" t="str">
            <v>工大高科</v>
          </cell>
          <cell r="C4901">
            <v>1.65</v>
          </cell>
          <cell r="D4901">
            <v>28.26</v>
          </cell>
        </row>
        <row r="4902">
          <cell r="A4902" t="str">
            <v>688368</v>
          </cell>
          <cell r="B4902" t="str">
            <v>晶丰明源</v>
          </cell>
          <cell r="C4902">
            <v>-2.14</v>
          </cell>
          <cell r="D4902">
            <v>110</v>
          </cell>
        </row>
        <row r="4903">
          <cell r="A4903" t="str">
            <v>688369</v>
          </cell>
          <cell r="B4903" t="str">
            <v>致远互联</v>
          </cell>
          <cell r="C4903">
            <v>0.31</v>
          </cell>
          <cell r="D4903">
            <v>22.79</v>
          </cell>
        </row>
        <row r="4904">
          <cell r="A4904" t="str">
            <v>688370</v>
          </cell>
          <cell r="B4904" t="str">
            <v>丛麟科技</v>
          </cell>
          <cell r="C4904">
            <v>2.61</v>
          </cell>
          <cell r="D4904">
            <v>23.62</v>
          </cell>
        </row>
        <row r="4905">
          <cell r="A4905" t="str">
            <v>688371</v>
          </cell>
          <cell r="B4905" t="str">
            <v>菲沃泰</v>
          </cell>
          <cell r="C4905">
            <v>6.22</v>
          </cell>
          <cell r="D4905">
            <v>19.47</v>
          </cell>
        </row>
        <row r="4906">
          <cell r="A4906" t="str">
            <v>688372</v>
          </cell>
          <cell r="B4906" t="str">
            <v>伟测科技</v>
          </cell>
          <cell r="C4906">
            <v>-2.11</v>
          </cell>
          <cell r="D4906">
            <v>97.06</v>
          </cell>
        </row>
        <row r="4907">
          <cell r="A4907" t="str">
            <v>688373</v>
          </cell>
          <cell r="B4907" t="str">
            <v>盟科药业-U</v>
          </cell>
          <cell r="C4907">
            <v>1.48</v>
          </cell>
          <cell r="D4907">
            <v>6.16</v>
          </cell>
        </row>
        <row r="4908">
          <cell r="A4908" t="str">
            <v>688375</v>
          </cell>
          <cell r="B4908" t="str">
            <v>国博电子</v>
          </cell>
          <cell r="C4908">
            <v>-0.4</v>
          </cell>
          <cell r="D4908">
            <v>80.58</v>
          </cell>
        </row>
        <row r="4909">
          <cell r="A4909" t="str">
            <v>688376</v>
          </cell>
          <cell r="B4909" t="str">
            <v>美埃科技</v>
          </cell>
          <cell r="C4909">
            <v>0.32</v>
          </cell>
          <cell r="D4909">
            <v>50.48</v>
          </cell>
        </row>
        <row r="4910">
          <cell r="A4910" t="str">
            <v>688377</v>
          </cell>
          <cell r="B4910" t="str">
            <v>迪威尔</v>
          </cell>
          <cell r="C4910">
            <v>0.06</v>
          </cell>
          <cell r="D4910">
            <v>34.799999999999997</v>
          </cell>
        </row>
        <row r="4911">
          <cell r="A4911" t="str">
            <v>688378</v>
          </cell>
          <cell r="B4911" t="str">
            <v>奥来德</v>
          </cell>
          <cell r="C4911">
            <v>2.48</v>
          </cell>
          <cell r="D4911">
            <v>28.11</v>
          </cell>
        </row>
        <row r="4912">
          <cell r="A4912" t="str">
            <v>688379</v>
          </cell>
          <cell r="B4912" t="str">
            <v>华光新材</v>
          </cell>
          <cell r="C4912">
            <v>-3.55</v>
          </cell>
          <cell r="D4912">
            <v>55.89</v>
          </cell>
        </row>
        <row r="4913">
          <cell r="A4913" t="str">
            <v>688380</v>
          </cell>
          <cell r="B4913" t="str">
            <v>中微半导</v>
          </cell>
          <cell r="C4913">
            <v>-0.48</v>
          </cell>
          <cell r="D4913">
            <v>31.07</v>
          </cell>
        </row>
        <row r="4914">
          <cell r="A4914" t="str">
            <v>688381</v>
          </cell>
          <cell r="B4914" t="str">
            <v>帝奥微</v>
          </cell>
          <cell r="C4914">
            <v>0.26</v>
          </cell>
          <cell r="D4914">
            <v>22.9</v>
          </cell>
        </row>
        <row r="4915">
          <cell r="A4915" t="str">
            <v>688382</v>
          </cell>
          <cell r="B4915" t="str">
            <v>益方生物-U</v>
          </cell>
          <cell r="C4915">
            <v>8.06</v>
          </cell>
          <cell r="D4915">
            <v>29.5</v>
          </cell>
        </row>
        <row r="4916">
          <cell r="A4916" t="str">
            <v>688383</v>
          </cell>
          <cell r="B4916" t="str">
            <v>新益昌</v>
          </cell>
          <cell r="C4916">
            <v>-3.26</v>
          </cell>
          <cell r="D4916">
            <v>73.040000000000006</v>
          </cell>
        </row>
        <row r="4917">
          <cell r="A4917" t="str">
            <v>688385</v>
          </cell>
          <cell r="B4917" t="str">
            <v>复旦微电</v>
          </cell>
          <cell r="C4917">
            <v>-0.62</v>
          </cell>
          <cell r="D4917">
            <v>65.69</v>
          </cell>
        </row>
        <row r="4918">
          <cell r="A4918" t="str">
            <v>688386</v>
          </cell>
          <cell r="B4918" t="str">
            <v>泛亚微透</v>
          </cell>
          <cell r="C4918">
            <v>0.72</v>
          </cell>
          <cell r="D4918">
            <v>70.010000000000005</v>
          </cell>
        </row>
        <row r="4919">
          <cell r="A4919" t="str">
            <v>688387</v>
          </cell>
          <cell r="B4919" t="str">
            <v>信科移动-U</v>
          </cell>
          <cell r="C4919">
            <v>12.94</v>
          </cell>
          <cell r="D4919">
            <v>10.210000000000001</v>
          </cell>
        </row>
        <row r="4920">
          <cell r="A4920" t="str">
            <v>688388</v>
          </cell>
          <cell r="B4920" t="str">
            <v>嘉元科技</v>
          </cell>
          <cell r="C4920">
            <v>3.82</v>
          </cell>
          <cell r="D4920">
            <v>36.72</v>
          </cell>
        </row>
        <row r="4921">
          <cell r="A4921" t="str">
            <v>688389</v>
          </cell>
          <cell r="B4921" t="str">
            <v>普门科技</v>
          </cell>
          <cell r="C4921">
            <v>0.46</v>
          </cell>
          <cell r="D4921">
            <v>13.23</v>
          </cell>
        </row>
        <row r="4922">
          <cell r="A4922" t="str">
            <v>688390</v>
          </cell>
          <cell r="B4922" t="str">
            <v>固德威</v>
          </cell>
          <cell r="C4922">
            <v>0</v>
          </cell>
          <cell r="D4922">
            <v>58.84</v>
          </cell>
        </row>
        <row r="4923">
          <cell r="A4923" t="str">
            <v>688391</v>
          </cell>
          <cell r="B4923" t="str">
            <v>钜泉科技</v>
          </cell>
          <cell r="C4923">
            <v>0.11</v>
          </cell>
          <cell r="D4923">
            <v>28.1</v>
          </cell>
        </row>
        <row r="4924">
          <cell r="A4924" t="str">
            <v>688392</v>
          </cell>
          <cell r="B4924" t="str">
            <v>骄成超声</v>
          </cell>
          <cell r="C4924">
            <v>-0.96</v>
          </cell>
          <cell r="D4924">
            <v>114.06</v>
          </cell>
        </row>
        <row r="4925">
          <cell r="A4925" t="str">
            <v>688393</v>
          </cell>
          <cell r="B4925" t="str">
            <v>安必平</v>
          </cell>
          <cell r="C4925">
            <v>5.63</v>
          </cell>
          <cell r="D4925">
            <v>24.95</v>
          </cell>
        </row>
        <row r="4926">
          <cell r="A4926" t="str">
            <v>688395</v>
          </cell>
          <cell r="B4926" t="str">
            <v>正弦电气</v>
          </cell>
          <cell r="C4926">
            <v>3.29</v>
          </cell>
          <cell r="D4926">
            <v>23.58</v>
          </cell>
        </row>
        <row r="4927">
          <cell r="A4927" t="str">
            <v>688396</v>
          </cell>
          <cell r="B4927" t="str">
            <v>华润微</v>
          </cell>
          <cell r="C4927">
            <v>-2.08</v>
          </cell>
          <cell r="D4927">
            <v>54.5</v>
          </cell>
        </row>
        <row r="4928">
          <cell r="A4928" t="str">
            <v>688398</v>
          </cell>
          <cell r="B4928" t="str">
            <v>赛特新材</v>
          </cell>
          <cell r="C4928">
            <v>0.23</v>
          </cell>
          <cell r="D4928">
            <v>17.399999999999999</v>
          </cell>
        </row>
        <row r="4929">
          <cell r="A4929" t="str">
            <v>688399</v>
          </cell>
          <cell r="B4929" t="str">
            <v>硕世生物</v>
          </cell>
          <cell r="C4929">
            <v>0.09</v>
          </cell>
          <cell r="D4929">
            <v>67.239999999999995</v>
          </cell>
        </row>
        <row r="4930">
          <cell r="A4930" t="str">
            <v>688400</v>
          </cell>
          <cell r="B4930" t="str">
            <v>凌云光</v>
          </cell>
          <cell r="C4930">
            <v>-3.39</v>
          </cell>
          <cell r="D4930">
            <v>39.950000000000003</v>
          </cell>
        </row>
        <row r="4931">
          <cell r="A4931" t="str">
            <v>688401</v>
          </cell>
          <cell r="B4931" t="str">
            <v>路维光电</v>
          </cell>
          <cell r="C4931">
            <v>-3</v>
          </cell>
          <cell r="D4931">
            <v>49.48</v>
          </cell>
        </row>
        <row r="4932">
          <cell r="A4932" t="str">
            <v>688403</v>
          </cell>
          <cell r="B4932" t="str">
            <v>汇成股份</v>
          </cell>
          <cell r="C4932">
            <v>-2.5299999999999998</v>
          </cell>
          <cell r="D4932">
            <v>16.559999999999999</v>
          </cell>
        </row>
        <row r="4933">
          <cell r="A4933" t="str">
            <v>688408</v>
          </cell>
          <cell r="B4933" t="str">
            <v>中信博</v>
          </cell>
          <cell r="C4933">
            <v>0.59</v>
          </cell>
          <cell r="D4933">
            <v>42.87</v>
          </cell>
        </row>
        <row r="4934">
          <cell r="A4934" t="str">
            <v>688409</v>
          </cell>
          <cell r="B4934" t="str">
            <v>富创精密</v>
          </cell>
          <cell r="C4934">
            <v>-0.91</v>
          </cell>
          <cell r="D4934">
            <v>70.599999999999994</v>
          </cell>
        </row>
        <row r="4935">
          <cell r="A4935" t="str">
            <v>688410</v>
          </cell>
          <cell r="B4935" t="str">
            <v>山外山</v>
          </cell>
          <cell r="C4935">
            <v>7.0000000000000007E-2</v>
          </cell>
          <cell r="D4935">
            <v>14.89</v>
          </cell>
        </row>
        <row r="4936">
          <cell r="A4936" t="str">
            <v>688411</v>
          </cell>
          <cell r="B4936" t="str">
            <v>海博思创</v>
          </cell>
          <cell r="C4936">
            <v>-1.41</v>
          </cell>
          <cell r="D4936">
            <v>244.7</v>
          </cell>
        </row>
        <row r="4937">
          <cell r="A4937" t="str">
            <v>688416</v>
          </cell>
          <cell r="B4937" t="str">
            <v>恒烁股份</v>
          </cell>
          <cell r="C4937">
            <v>-3.98</v>
          </cell>
          <cell r="D4937">
            <v>50.47</v>
          </cell>
        </row>
        <row r="4938">
          <cell r="A4938" t="str">
            <v>688418</v>
          </cell>
          <cell r="B4938" t="str">
            <v>震有科技</v>
          </cell>
          <cell r="C4938">
            <v>-2.65</v>
          </cell>
          <cell r="D4938">
            <v>43.32</v>
          </cell>
        </row>
        <row r="4939">
          <cell r="A4939" t="str">
            <v>688419</v>
          </cell>
          <cell r="B4939" t="str">
            <v>耐科装备</v>
          </cell>
          <cell r="C4939">
            <v>0.33</v>
          </cell>
          <cell r="D4939">
            <v>27.1</v>
          </cell>
        </row>
        <row r="4940">
          <cell r="A4940" t="str">
            <v>688420</v>
          </cell>
          <cell r="B4940" t="str">
            <v>美腾科技</v>
          </cell>
          <cell r="C4940">
            <v>1.85</v>
          </cell>
          <cell r="D4940">
            <v>23.66</v>
          </cell>
        </row>
        <row r="4941">
          <cell r="A4941" t="str">
            <v>688425</v>
          </cell>
          <cell r="B4941" t="str">
            <v>铁建重工</v>
          </cell>
          <cell r="C4941">
            <v>1.61</v>
          </cell>
          <cell r="D4941">
            <v>5.05</v>
          </cell>
        </row>
        <row r="4942">
          <cell r="A4942" t="str">
            <v>688426</v>
          </cell>
          <cell r="B4942" t="str">
            <v>康为世纪</v>
          </cell>
          <cell r="C4942">
            <v>1.48</v>
          </cell>
          <cell r="D4942">
            <v>24.7</v>
          </cell>
        </row>
        <row r="4943">
          <cell r="A4943" t="str">
            <v>688428</v>
          </cell>
          <cell r="B4943" t="str">
            <v>诺诚健华-U</v>
          </cell>
          <cell r="C4943">
            <v>0.91</v>
          </cell>
          <cell r="D4943">
            <v>22.2</v>
          </cell>
        </row>
        <row r="4944">
          <cell r="A4944" t="str">
            <v>688429</v>
          </cell>
          <cell r="B4944" t="str">
            <v>时创能源</v>
          </cell>
          <cell r="C4944">
            <v>0.45</v>
          </cell>
          <cell r="D4944">
            <v>13.32</v>
          </cell>
        </row>
        <row r="4945">
          <cell r="A4945" t="str">
            <v>688432</v>
          </cell>
          <cell r="B4945" t="str">
            <v>有研硅</v>
          </cell>
          <cell r="C4945">
            <v>0.25</v>
          </cell>
          <cell r="D4945">
            <v>12.08</v>
          </cell>
        </row>
        <row r="4946">
          <cell r="A4946" t="str">
            <v>688433</v>
          </cell>
          <cell r="B4946" t="str">
            <v>华曙高科</v>
          </cell>
          <cell r="C4946">
            <v>5.97</v>
          </cell>
          <cell r="D4946">
            <v>58.97</v>
          </cell>
        </row>
        <row r="4947">
          <cell r="A4947" t="str">
            <v>688435</v>
          </cell>
          <cell r="B4947" t="str">
            <v>英方软件</v>
          </cell>
          <cell r="C4947">
            <v>-1.07</v>
          </cell>
          <cell r="D4947">
            <v>47.19</v>
          </cell>
        </row>
        <row r="4948">
          <cell r="A4948" t="str">
            <v>688439</v>
          </cell>
          <cell r="B4948" t="str">
            <v>振华风光</v>
          </cell>
          <cell r="C4948">
            <v>-0.4</v>
          </cell>
          <cell r="D4948">
            <v>59.11</v>
          </cell>
        </row>
        <row r="4949">
          <cell r="A4949" t="str">
            <v>688443</v>
          </cell>
          <cell r="B4949" t="str">
            <v>智翔金泰-U</v>
          </cell>
          <cell r="C4949">
            <v>0.5</v>
          </cell>
          <cell r="D4949">
            <v>26.33</v>
          </cell>
        </row>
        <row r="4950">
          <cell r="A4950" t="str">
            <v>688448</v>
          </cell>
          <cell r="B4950" t="str">
            <v>磁谷科技</v>
          </cell>
          <cell r="C4950">
            <v>-1.55</v>
          </cell>
          <cell r="D4950">
            <v>41.85</v>
          </cell>
        </row>
        <row r="4951">
          <cell r="A4951" t="str">
            <v>688449</v>
          </cell>
          <cell r="B4951" t="str">
            <v>联芸科技</v>
          </cell>
          <cell r="C4951">
            <v>-2.2999999999999998</v>
          </cell>
          <cell r="D4951">
            <v>43.77</v>
          </cell>
        </row>
        <row r="4952">
          <cell r="A4952" t="str">
            <v>688450</v>
          </cell>
          <cell r="B4952" t="str">
            <v>光格科技</v>
          </cell>
          <cell r="C4952">
            <v>2.19</v>
          </cell>
          <cell r="D4952">
            <v>27.49</v>
          </cell>
        </row>
        <row r="4953">
          <cell r="A4953" t="str">
            <v>688455</v>
          </cell>
          <cell r="B4953" t="str">
            <v>科捷智能</v>
          </cell>
          <cell r="C4953">
            <v>2.52</v>
          </cell>
          <cell r="D4953">
            <v>17.88</v>
          </cell>
        </row>
        <row r="4954">
          <cell r="A4954" t="str">
            <v>688456</v>
          </cell>
          <cell r="B4954" t="str">
            <v>有研粉材</v>
          </cell>
          <cell r="C4954">
            <v>1.08</v>
          </cell>
          <cell r="D4954">
            <v>53.21</v>
          </cell>
        </row>
        <row r="4955">
          <cell r="A4955" t="str">
            <v>688458</v>
          </cell>
          <cell r="B4955" t="str">
            <v>美芯晟</v>
          </cell>
          <cell r="C4955">
            <v>1.39</v>
          </cell>
          <cell r="D4955">
            <v>37.090000000000003</v>
          </cell>
        </row>
        <row r="4956">
          <cell r="A4956" t="str">
            <v>688459</v>
          </cell>
          <cell r="B4956" t="str">
            <v>哈铁科技</v>
          </cell>
          <cell r="C4956">
            <v>0.42</v>
          </cell>
          <cell r="D4956">
            <v>9.57</v>
          </cell>
        </row>
        <row r="4957">
          <cell r="A4957" t="str">
            <v>688466</v>
          </cell>
          <cell r="B4957" t="str">
            <v>金科环境</v>
          </cell>
          <cell r="C4957">
            <v>1.82</v>
          </cell>
          <cell r="D4957">
            <v>16.75</v>
          </cell>
        </row>
        <row r="4958">
          <cell r="A4958" t="str">
            <v>688468</v>
          </cell>
          <cell r="B4958" t="str">
            <v>科美诊断</v>
          </cell>
          <cell r="C4958">
            <v>0.67</v>
          </cell>
          <cell r="D4958">
            <v>7.48</v>
          </cell>
        </row>
        <row r="4959">
          <cell r="A4959" t="str">
            <v>688469</v>
          </cell>
          <cell r="B4959" t="str">
            <v>芯联集成-U</v>
          </cell>
          <cell r="C4959">
            <v>1.22</v>
          </cell>
          <cell r="D4959">
            <v>6.62</v>
          </cell>
        </row>
        <row r="4960">
          <cell r="A4960" t="str">
            <v>688472</v>
          </cell>
          <cell r="B4960" t="str">
            <v>阿特斯</v>
          </cell>
          <cell r="C4960">
            <v>0.8</v>
          </cell>
          <cell r="D4960">
            <v>15.11</v>
          </cell>
        </row>
        <row r="4961">
          <cell r="A4961" t="str">
            <v>688475</v>
          </cell>
          <cell r="B4961" t="str">
            <v>萤石网络</v>
          </cell>
          <cell r="C4961">
            <v>1.54</v>
          </cell>
          <cell r="D4961">
            <v>29.63</v>
          </cell>
        </row>
        <row r="4962">
          <cell r="A4962" t="str">
            <v>688478</v>
          </cell>
          <cell r="B4962" t="str">
            <v>晶升股份</v>
          </cell>
          <cell r="C4962">
            <v>-0.87</v>
          </cell>
          <cell r="D4962">
            <v>37.64</v>
          </cell>
        </row>
        <row r="4963">
          <cell r="A4963" t="str">
            <v>688479</v>
          </cell>
          <cell r="B4963" t="str">
            <v>友车科技</v>
          </cell>
          <cell r="C4963">
            <v>1.87</v>
          </cell>
          <cell r="D4963">
            <v>18.52</v>
          </cell>
        </row>
        <row r="4964">
          <cell r="A4964" t="str">
            <v>688480</v>
          </cell>
          <cell r="B4964" t="str">
            <v>赛恩斯</v>
          </cell>
          <cell r="C4964">
            <v>-0.26</v>
          </cell>
          <cell r="D4964">
            <v>46.79</v>
          </cell>
        </row>
        <row r="4965">
          <cell r="A4965" t="str">
            <v>688484</v>
          </cell>
          <cell r="B4965" t="str">
            <v>南芯科技</v>
          </cell>
          <cell r="C4965">
            <v>0.27</v>
          </cell>
          <cell r="D4965">
            <v>37.549999999999997</v>
          </cell>
        </row>
        <row r="4966">
          <cell r="A4966" t="str">
            <v>688485</v>
          </cell>
          <cell r="B4966" t="str">
            <v>九州一轨</v>
          </cell>
          <cell r="C4966">
            <v>3.86</v>
          </cell>
          <cell r="D4966">
            <v>17.239999999999998</v>
          </cell>
        </row>
        <row r="4967">
          <cell r="A4967" t="str">
            <v>688486</v>
          </cell>
          <cell r="B4967" t="str">
            <v>龙迅股份</v>
          </cell>
          <cell r="C4967">
            <v>-0.52</v>
          </cell>
          <cell r="D4967">
            <v>68.55</v>
          </cell>
        </row>
        <row r="4968">
          <cell r="A4968" t="str">
            <v>688488</v>
          </cell>
          <cell r="B4968" t="str">
            <v>艾迪药业</v>
          </cell>
          <cell r="C4968">
            <v>4.1500000000000004</v>
          </cell>
          <cell r="D4968">
            <v>15.05</v>
          </cell>
        </row>
        <row r="4969">
          <cell r="A4969" t="str">
            <v>688489</v>
          </cell>
          <cell r="B4969" t="str">
            <v>三未信安</v>
          </cell>
          <cell r="C4969">
            <v>-0.21</v>
          </cell>
          <cell r="D4969">
            <v>42.42</v>
          </cell>
        </row>
        <row r="4970">
          <cell r="A4970" t="str">
            <v>688496</v>
          </cell>
          <cell r="B4970" t="str">
            <v>清越科技</v>
          </cell>
          <cell r="C4970">
            <v>0.49</v>
          </cell>
          <cell r="D4970">
            <v>6.12</v>
          </cell>
        </row>
        <row r="4971">
          <cell r="A4971" t="str">
            <v>688498</v>
          </cell>
          <cell r="B4971" t="str">
            <v>源杰科技</v>
          </cell>
          <cell r="C4971">
            <v>-2.77</v>
          </cell>
          <cell r="D4971">
            <v>617.04</v>
          </cell>
        </row>
        <row r="4972">
          <cell r="A4972" t="str">
            <v>688499</v>
          </cell>
          <cell r="B4972" t="str">
            <v>利元亨</v>
          </cell>
          <cell r="C4972">
            <v>0.52</v>
          </cell>
          <cell r="D4972">
            <v>54.1</v>
          </cell>
        </row>
        <row r="4973">
          <cell r="A4973" t="str">
            <v>688500</v>
          </cell>
          <cell r="B4973" t="str">
            <v>慧辰股份</v>
          </cell>
          <cell r="C4973">
            <v>-2.5</v>
          </cell>
          <cell r="D4973">
            <v>63.3</v>
          </cell>
        </row>
        <row r="4974">
          <cell r="A4974" t="str">
            <v>688501</v>
          </cell>
          <cell r="B4974" t="str">
            <v>青达环保</v>
          </cell>
          <cell r="C4974">
            <v>4.0599999999999996</v>
          </cell>
          <cell r="D4974">
            <v>23.58</v>
          </cell>
        </row>
        <row r="4975">
          <cell r="A4975" t="str">
            <v>688502</v>
          </cell>
          <cell r="B4975" t="str">
            <v>茂莱光学</v>
          </cell>
          <cell r="C4975">
            <v>-2.72</v>
          </cell>
          <cell r="D4975">
            <v>378.42</v>
          </cell>
        </row>
        <row r="4976">
          <cell r="A4976" t="str">
            <v>688503</v>
          </cell>
          <cell r="B4976" t="str">
            <v>聚和材料</v>
          </cell>
          <cell r="C4976">
            <v>1.32</v>
          </cell>
          <cell r="D4976">
            <v>56.77</v>
          </cell>
        </row>
        <row r="4977">
          <cell r="A4977" t="str">
            <v>688505</v>
          </cell>
          <cell r="B4977" t="str">
            <v>复旦张江</v>
          </cell>
          <cell r="C4977">
            <v>1.2</v>
          </cell>
          <cell r="D4977">
            <v>8.41</v>
          </cell>
        </row>
        <row r="4978">
          <cell r="A4978" t="str">
            <v>688506</v>
          </cell>
          <cell r="B4978" t="str">
            <v>百利天恒</v>
          </cell>
          <cell r="C4978">
            <v>1.87</v>
          </cell>
          <cell r="D4978">
            <v>354.62</v>
          </cell>
        </row>
        <row r="4979">
          <cell r="A4979" t="str">
            <v>688507</v>
          </cell>
          <cell r="B4979" t="str">
            <v>索辰科技</v>
          </cell>
          <cell r="C4979">
            <v>-0.1</v>
          </cell>
          <cell r="D4979">
            <v>91.4</v>
          </cell>
        </row>
        <row r="4980">
          <cell r="A4980" t="str">
            <v>688508</v>
          </cell>
          <cell r="B4980" t="str">
            <v>芯朋微</v>
          </cell>
          <cell r="C4980">
            <v>-0.82</v>
          </cell>
          <cell r="D4980">
            <v>57.88</v>
          </cell>
        </row>
        <row r="4981">
          <cell r="A4981" t="str">
            <v>688509</v>
          </cell>
          <cell r="B4981" t="str">
            <v>正元地信</v>
          </cell>
          <cell r="C4981">
            <v>4.25</v>
          </cell>
          <cell r="D4981">
            <v>4.91</v>
          </cell>
        </row>
        <row r="4982">
          <cell r="A4982" t="str">
            <v>688510</v>
          </cell>
          <cell r="B4982" t="str">
            <v>航亚科技</v>
          </cell>
          <cell r="C4982">
            <v>0.08</v>
          </cell>
          <cell r="D4982">
            <v>24.39</v>
          </cell>
        </row>
        <row r="4983">
          <cell r="A4983" t="str">
            <v>688511</v>
          </cell>
          <cell r="B4983" t="str">
            <v>*ST天微</v>
          </cell>
          <cell r="C4983">
            <v>0.61</v>
          </cell>
          <cell r="D4983">
            <v>23.06</v>
          </cell>
        </row>
        <row r="4984">
          <cell r="A4984" t="str">
            <v>688512</v>
          </cell>
          <cell r="B4984" t="str">
            <v>慧智微-U</v>
          </cell>
          <cell r="C4984">
            <v>0.85</v>
          </cell>
          <cell r="D4984">
            <v>10.66</v>
          </cell>
        </row>
        <row r="4985">
          <cell r="A4985" t="str">
            <v>688513</v>
          </cell>
          <cell r="B4985" t="str">
            <v>苑东生物</v>
          </cell>
          <cell r="C4985">
            <v>0.93</v>
          </cell>
          <cell r="D4985">
            <v>57.28</v>
          </cell>
        </row>
        <row r="4986">
          <cell r="A4986" t="str">
            <v>688515</v>
          </cell>
          <cell r="B4986" t="str">
            <v>裕太微-U</v>
          </cell>
          <cell r="C4986">
            <v>0.96</v>
          </cell>
          <cell r="D4986">
            <v>100.98</v>
          </cell>
        </row>
        <row r="4987">
          <cell r="A4987" t="str">
            <v>688516</v>
          </cell>
          <cell r="B4987" t="str">
            <v>奥特维</v>
          </cell>
          <cell r="C4987">
            <v>-0.64</v>
          </cell>
          <cell r="D4987">
            <v>43.26</v>
          </cell>
        </row>
        <row r="4988">
          <cell r="A4988" t="str">
            <v>688517</v>
          </cell>
          <cell r="B4988" t="str">
            <v>金冠电气</v>
          </cell>
          <cell r="C4988">
            <v>1.42</v>
          </cell>
          <cell r="D4988">
            <v>15.72</v>
          </cell>
        </row>
        <row r="4989">
          <cell r="A4989" t="str">
            <v>688518</v>
          </cell>
          <cell r="B4989" t="str">
            <v>联赢激光</v>
          </cell>
          <cell r="C4989">
            <v>2.14</v>
          </cell>
          <cell r="D4989">
            <v>22.42</v>
          </cell>
        </row>
        <row r="4990">
          <cell r="A4990" t="str">
            <v>688519</v>
          </cell>
          <cell r="B4990" t="str">
            <v>南亚新材</v>
          </cell>
          <cell r="C4990">
            <v>-1.69</v>
          </cell>
          <cell r="D4990">
            <v>59.77</v>
          </cell>
        </row>
        <row r="4991">
          <cell r="A4991" t="str">
            <v>688520</v>
          </cell>
          <cell r="B4991" t="str">
            <v>神州细胞</v>
          </cell>
          <cell r="C4991">
            <v>0.56000000000000005</v>
          </cell>
          <cell r="D4991">
            <v>44.57</v>
          </cell>
        </row>
        <row r="4992">
          <cell r="A4992" t="str">
            <v>688521</v>
          </cell>
          <cell r="B4992" t="str">
            <v>芯原股份</v>
          </cell>
          <cell r="C4992">
            <v>-2.27</v>
          </cell>
          <cell r="D4992">
            <v>125.11</v>
          </cell>
        </row>
        <row r="4993">
          <cell r="A4993" t="str">
            <v>688522</v>
          </cell>
          <cell r="B4993" t="str">
            <v>纳睿雷达</v>
          </cell>
          <cell r="C4993">
            <v>-0.34</v>
          </cell>
          <cell r="D4993">
            <v>37.67</v>
          </cell>
        </row>
        <row r="4994">
          <cell r="A4994" t="str">
            <v>688523</v>
          </cell>
          <cell r="B4994" t="str">
            <v>航天环宇</v>
          </cell>
          <cell r="C4994">
            <v>-5.78</v>
          </cell>
          <cell r="D4994">
            <v>42.02</v>
          </cell>
        </row>
        <row r="4995">
          <cell r="A4995" t="str">
            <v>688525</v>
          </cell>
          <cell r="B4995" t="str">
            <v>佰维存储</v>
          </cell>
          <cell r="C4995">
            <v>-2.9</v>
          </cell>
          <cell r="D4995">
            <v>109.4</v>
          </cell>
        </row>
        <row r="4996">
          <cell r="A4996" t="str">
            <v>688526</v>
          </cell>
          <cell r="B4996" t="str">
            <v>科前生物</v>
          </cell>
          <cell r="C4996">
            <v>0.64</v>
          </cell>
          <cell r="D4996">
            <v>15.69</v>
          </cell>
        </row>
        <row r="4997">
          <cell r="A4997" t="str">
            <v>688528</v>
          </cell>
          <cell r="B4997" t="str">
            <v>秦川物联</v>
          </cell>
          <cell r="C4997">
            <v>2.29</v>
          </cell>
          <cell r="D4997">
            <v>10.7</v>
          </cell>
        </row>
        <row r="4998">
          <cell r="A4998" t="str">
            <v>688529</v>
          </cell>
          <cell r="B4998" t="str">
            <v>豪森智能</v>
          </cell>
          <cell r="C4998">
            <v>0.97</v>
          </cell>
          <cell r="D4998">
            <v>17.690000000000001</v>
          </cell>
        </row>
        <row r="4999">
          <cell r="A4999" t="str">
            <v>688530</v>
          </cell>
          <cell r="B4999" t="str">
            <v>欧莱新材</v>
          </cell>
          <cell r="C4999">
            <v>0.69</v>
          </cell>
          <cell r="D4999">
            <v>16.100000000000001</v>
          </cell>
        </row>
        <row r="5000">
          <cell r="A5000" t="str">
            <v>688531</v>
          </cell>
          <cell r="B5000" t="str">
            <v>日联科技</v>
          </cell>
          <cell r="C5000">
            <v>2.63</v>
          </cell>
          <cell r="D5000">
            <v>62.04</v>
          </cell>
        </row>
        <row r="5001">
          <cell r="A5001" t="str">
            <v>688533</v>
          </cell>
          <cell r="B5001" t="str">
            <v>上声电子</v>
          </cell>
          <cell r="C5001">
            <v>1.27</v>
          </cell>
          <cell r="D5001">
            <v>28.65</v>
          </cell>
        </row>
        <row r="5002">
          <cell r="A5002" t="str">
            <v>688535</v>
          </cell>
          <cell r="B5002" t="str">
            <v>华海诚科</v>
          </cell>
          <cell r="C5002">
            <v>-6.13</v>
          </cell>
          <cell r="D5002">
            <v>100.3</v>
          </cell>
        </row>
        <row r="5003">
          <cell r="A5003" t="str">
            <v>688536</v>
          </cell>
          <cell r="B5003" t="str">
            <v>思瑞浦</v>
          </cell>
          <cell r="C5003">
            <v>-0.1</v>
          </cell>
          <cell r="D5003">
            <v>140.41</v>
          </cell>
        </row>
        <row r="5004">
          <cell r="A5004" t="str">
            <v>688538</v>
          </cell>
          <cell r="B5004" t="str">
            <v>和辉光电-U</v>
          </cell>
          <cell r="C5004">
            <v>1.92</v>
          </cell>
          <cell r="D5004">
            <v>2.65</v>
          </cell>
        </row>
        <row r="5005">
          <cell r="A5005" t="str">
            <v>688539</v>
          </cell>
          <cell r="B5005" t="str">
            <v>高华科技</v>
          </cell>
          <cell r="C5005">
            <v>-2.1800000000000002</v>
          </cell>
          <cell r="D5005">
            <v>46.26</v>
          </cell>
        </row>
        <row r="5006">
          <cell r="A5006" t="str">
            <v>688543</v>
          </cell>
          <cell r="B5006" t="str">
            <v>国科军工</v>
          </cell>
          <cell r="C5006">
            <v>-0.9</v>
          </cell>
          <cell r="D5006">
            <v>55</v>
          </cell>
        </row>
        <row r="5007">
          <cell r="A5007" t="str">
            <v>688545</v>
          </cell>
          <cell r="B5007" t="str">
            <v>兴福电子</v>
          </cell>
          <cell r="C5007">
            <v>-0.27</v>
          </cell>
          <cell r="D5007">
            <v>37.380000000000003</v>
          </cell>
        </row>
        <row r="5008">
          <cell r="A5008" t="str">
            <v>688548</v>
          </cell>
          <cell r="B5008" t="str">
            <v>广钢气体</v>
          </cell>
          <cell r="C5008">
            <v>0.78</v>
          </cell>
          <cell r="D5008">
            <v>12.95</v>
          </cell>
        </row>
        <row r="5009">
          <cell r="A5009" t="str">
            <v>688549</v>
          </cell>
          <cell r="B5009" t="str">
            <v>中巨芯-U</v>
          </cell>
          <cell r="C5009">
            <v>0.11</v>
          </cell>
          <cell r="D5009">
            <v>8.9</v>
          </cell>
        </row>
        <row r="5010">
          <cell r="A5010" t="str">
            <v>688550</v>
          </cell>
          <cell r="B5010" t="str">
            <v>瑞联新材</v>
          </cell>
          <cell r="C5010">
            <v>-0.32</v>
          </cell>
          <cell r="D5010">
            <v>43.86</v>
          </cell>
        </row>
        <row r="5011">
          <cell r="A5011" t="str">
            <v>688551</v>
          </cell>
          <cell r="B5011" t="str">
            <v>科威尔</v>
          </cell>
          <cell r="C5011">
            <v>0.91</v>
          </cell>
          <cell r="D5011">
            <v>36.56</v>
          </cell>
        </row>
        <row r="5012">
          <cell r="A5012" t="str">
            <v>688552</v>
          </cell>
          <cell r="B5012" t="str">
            <v>航天南湖</v>
          </cell>
          <cell r="C5012">
            <v>1.47</v>
          </cell>
          <cell r="D5012">
            <v>35.090000000000003</v>
          </cell>
        </row>
        <row r="5013">
          <cell r="A5013" t="str">
            <v>688553</v>
          </cell>
          <cell r="B5013" t="str">
            <v>汇宇制药-W</v>
          </cell>
          <cell r="C5013">
            <v>0.22</v>
          </cell>
          <cell r="D5013">
            <v>18.64</v>
          </cell>
        </row>
        <row r="5014">
          <cell r="A5014" t="str">
            <v>688556</v>
          </cell>
          <cell r="B5014" t="str">
            <v>高测股份</v>
          </cell>
          <cell r="C5014">
            <v>0.45</v>
          </cell>
          <cell r="D5014">
            <v>11.08</v>
          </cell>
        </row>
        <row r="5015">
          <cell r="A5015" t="str">
            <v>688557</v>
          </cell>
          <cell r="B5015" t="str">
            <v>兰剑智能</v>
          </cell>
          <cell r="C5015">
            <v>1.37</v>
          </cell>
          <cell r="D5015">
            <v>35.4</v>
          </cell>
        </row>
        <row r="5016">
          <cell r="A5016" t="str">
            <v>688558</v>
          </cell>
          <cell r="B5016" t="str">
            <v>国盛智科</v>
          </cell>
          <cell r="C5016">
            <v>0.98</v>
          </cell>
          <cell r="D5016">
            <v>27.74</v>
          </cell>
        </row>
        <row r="5017">
          <cell r="A5017" t="str">
            <v>688559</v>
          </cell>
          <cell r="B5017" t="str">
            <v>海目星</v>
          </cell>
          <cell r="C5017">
            <v>-0.16</v>
          </cell>
          <cell r="D5017">
            <v>42.72</v>
          </cell>
        </row>
        <row r="5018">
          <cell r="A5018" t="str">
            <v>688560</v>
          </cell>
          <cell r="B5018" t="str">
            <v>明冠新材</v>
          </cell>
          <cell r="C5018">
            <v>1.78</v>
          </cell>
          <cell r="D5018">
            <v>13.73</v>
          </cell>
        </row>
        <row r="5019">
          <cell r="A5019" t="str">
            <v>688561</v>
          </cell>
          <cell r="B5019" t="str">
            <v>奇安信-U</v>
          </cell>
          <cell r="C5019">
            <v>-0.54</v>
          </cell>
          <cell r="D5019">
            <v>34.69</v>
          </cell>
        </row>
        <row r="5020">
          <cell r="A5020" t="str">
            <v>688562</v>
          </cell>
          <cell r="B5020" t="str">
            <v>航天软件</v>
          </cell>
          <cell r="C5020">
            <v>1.77</v>
          </cell>
          <cell r="D5020">
            <v>21.9</v>
          </cell>
        </row>
        <row r="5021">
          <cell r="A5021" t="str">
            <v>688563</v>
          </cell>
          <cell r="B5021" t="str">
            <v>航材股份</v>
          </cell>
          <cell r="C5021">
            <v>0.38</v>
          </cell>
          <cell r="D5021">
            <v>55.74</v>
          </cell>
        </row>
        <row r="5022">
          <cell r="A5022" t="str">
            <v>688565</v>
          </cell>
          <cell r="B5022" t="str">
            <v>力源科技</v>
          </cell>
          <cell r="C5022">
            <v>3.4</v>
          </cell>
          <cell r="D5022">
            <v>10.94</v>
          </cell>
        </row>
        <row r="5023">
          <cell r="A5023" t="str">
            <v>688566</v>
          </cell>
          <cell r="B5023" t="str">
            <v>吉贝尔</v>
          </cell>
          <cell r="C5023">
            <v>1.08</v>
          </cell>
          <cell r="D5023">
            <v>29.08</v>
          </cell>
        </row>
        <row r="5024">
          <cell r="A5024" t="str">
            <v>688567</v>
          </cell>
          <cell r="B5024" t="str">
            <v>孚能科技</v>
          </cell>
          <cell r="C5024">
            <v>1.18</v>
          </cell>
          <cell r="D5024">
            <v>15.38</v>
          </cell>
        </row>
        <row r="5025">
          <cell r="A5025" t="str">
            <v>688568</v>
          </cell>
          <cell r="B5025" t="str">
            <v>中科星图</v>
          </cell>
          <cell r="C5025">
            <v>-0.36</v>
          </cell>
          <cell r="D5025">
            <v>49.62</v>
          </cell>
        </row>
        <row r="5026">
          <cell r="A5026" t="str">
            <v>688569</v>
          </cell>
          <cell r="B5026" t="str">
            <v>铁科轨道</v>
          </cell>
          <cell r="C5026">
            <v>0.14000000000000001</v>
          </cell>
          <cell r="D5026">
            <v>21.42</v>
          </cell>
        </row>
        <row r="5027">
          <cell r="A5027" t="str">
            <v>688570</v>
          </cell>
          <cell r="B5027" t="str">
            <v>天玛智控</v>
          </cell>
          <cell r="C5027">
            <v>0.56000000000000005</v>
          </cell>
          <cell r="D5027">
            <v>17.87</v>
          </cell>
        </row>
        <row r="5028">
          <cell r="A5028" t="str">
            <v>688571</v>
          </cell>
          <cell r="B5028" t="str">
            <v>杭华股份</v>
          </cell>
          <cell r="C5028">
            <v>3.31</v>
          </cell>
          <cell r="D5028">
            <v>7.48</v>
          </cell>
        </row>
        <row r="5029">
          <cell r="A5029" t="str">
            <v>688573</v>
          </cell>
          <cell r="B5029" t="str">
            <v>信宇人</v>
          </cell>
          <cell r="C5029">
            <v>2.39</v>
          </cell>
          <cell r="D5029">
            <v>22.66</v>
          </cell>
        </row>
        <row r="5030">
          <cell r="A5030" t="str">
            <v>688575</v>
          </cell>
          <cell r="B5030" t="str">
            <v>亚辉龙</v>
          </cell>
          <cell r="C5030">
            <v>-0.21</v>
          </cell>
          <cell r="D5030">
            <v>14.35</v>
          </cell>
        </row>
        <row r="5031">
          <cell r="A5031" t="str">
            <v>688576</v>
          </cell>
          <cell r="B5031" t="str">
            <v>西山科技</v>
          </cell>
          <cell r="C5031">
            <v>0.94</v>
          </cell>
          <cell r="D5031">
            <v>62.1</v>
          </cell>
        </row>
        <row r="5032">
          <cell r="A5032" t="str">
            <v>688577</v>
          </cell>
          <cell r="B5032" t="str">
            <v>浙海德曼</v>
          </cell>
          <cell r="C5032">
            <v>1.64</v>
          </cell>
          <cell r="D5032">
            <v>91.35</v>
          </cell>
        </row>
        <row r="5033">
          <cell r="A5033" t="str">
            <v>688578</v>
          </cell>
          <cell r="B5033" t="str">
            <v>艾力斯</v>
          </cell>
          <cell r="C5033">
            <v>3.09</v>
          </cell>
          <cell r="D5033">
            <v>103.05</v>
          </cell>
        </row>
        <row r="5034">
          <cell r="A5034" t="str">
            <v>688579</v>
          </cell>
          <cell r="B5034" t="str">
            <v>山大地纬</v>
          </cell>
          <cell r="C5034">
            <v>0.38</v>
          </cell>
          <cell r="D5034">
            <v>10.67</v>
          </cell>
        </row>
        <row r="5035">
          <cell r="A5035" t="str">
            <v>688580</v>
          </cell>
          <cell r="B5035" t="str">
            <v>伟思医疗</v>
          </cell>
          <cell r="C5035">
            <v>0.45</v>
          </cell>
          <cell r="D5035">
            <v>46.61</v>
          </cell>
        </row>
        <row r="5036">
          <cell r="A5036" t="str">
            <v>688581</v>
          </cell>
          <cell r="B5036" t="str">
            <v>安杰思</v>
          </cell>
          <cell r="C5036">
            <v>1.46</v>
          </cell>
          <cell r="D5036">
            <v>59.6</v>
          </cell>
        </row>
        <row r="5037">
          <cell r="A5037" t="str">
            <v>688582</v>
          </cell>
          <cell r="B5037" t="str">
            <v>芯动联科</v>
          </cell>
          <cell r="C5037">
            <v>-1.19</v>
          </cell>
          <cell r="D5037">
            <v>62.36</v>
          </cell>
        </row>
        <row r="5038">
          <cell r="A5038" t="str">
            <v>688583</v>
          </cell>
          <cell r="B5038" t="str">
            <v>思看科技</v>
          </cell>
          <cell r="C5038">
            <v>-1.67</v>
          </cell>
          <cell r="D5038">
            <v>96.01</v>
          </cell>
        </row>
        <row r="5039">
          <cell r="A5039" t="str">
            <v>688584</v>
          </cell>
          <cell r="B5039" t="str">
            <v>上海合晶</v>
          </cell>
          <cell r="C5039">
            <v>-1.1000000000000001</v>
          </cell>
          <cell r="D5039">
            <v>21.54</v>
          </cell>
        </row>
        <row r="5040">
          <cell r="A5040" t="str">
            <v>688585</v>
          </cell>
          <cell r="B5040" t="str">
            <v>上纬新材</v>
          </cell>
          <cell r="C5040">
            <v>3.17</v>
          </cell>
          <cell r="D5040">
            <v>98.1</v>
          </cell>
        </row>
        <row r="5041">
          <cell r="A5041" t="str">
            <v>688586</v>
          </cell>
          <cell r="B5041" t="str">
            <v>江航装备</v>
          </cell>
          <cell r="C5041">
            <v>2.93</v>
          </cell>
          <cell r="D5041">
            <v>12.28</v>
          </cell>
        </row>
        <row r="5042">
          <cell r="A5042" t="str">
            <v>688588</v>
          </cell>
          <cell r="B5042" t="str">
            <v>凌志软件</v>
          </cell>
          <cell r="C5042">
            <v>-0.34</v>
          </cell>
          <cell r="D5042">
            <v>14.75</v>
          </cell>
        </row>
        <row r="5043">
          <cell r="A5043" t="str">
            <v>688589</v>
          </cell>
          <cell r="B5043" t="str">
            <v>力合微</v>
          </cell>
          <cell r="C5043">
            <v>-0.13</v>
          </cell>
          <cell r="D5043">
            <v>22.28</v>
          </cell>
        </row>
        <row r="5044">
          <cell r="A5044" t="str">
            <v>688590</v>
          </cell>
          <cell r="B5044" t="str">
            <v>XD新致软</v>
          </cell>
          <cell r="C5044">
            <v>1.18</v>
          </cell>
          <cell r="D5044">
            <v>17.940000000000001</v>
          </cell>
        </row>
        <row r="5045">
          <cell r="A5045" t="str">
            <v>688591</v>
          </cell>
          <cell r="B5045" t="str">
            <v>泰凌微</v>
          </cell>
          <cell r="C5045">
            <v>-1.44</v>
          </cell>
          <cell r="D5045">
            <v>42.58</v>
          </cell>
        </row>
        <row r="5046">
          <cell r="A5046" t="str">
            <v>688592</v>
          </cell>
          <cell r="B5046" t="str">
            <v>司南导航</v>
          </cell>
          <cell r="C5046">
            <v>-0.02</v>
          </cell>
          <cell r="D5046">
            <v>41</v>
          </cell>
        </row>
        <row r="5047">
          <cell r="A5047" t="str">
            <v>688593</v>
          </cell>
          <cell r="B5047" t="str">
            <v>新相微</v>
          </cell>
          <cell r="C5047">
            <v>-1.69</v>
          </cell>
          <cell r="D5047">
            <v>18.66</v>
          </cell>
        </row>
        <row r="5048">
          <cell r="A5048" t="str">
            <v>688595</v>
          </cell>
          <cell r="B5048" t="str">
            <v>芯海科技</v>
          </cell>
          <cell r="C5048">
            <v>-0.63</v>
          </cell>
          <cell r="D5048">
            <v>31.7</v>
          </cell>
        </row>
        <row r="5049">
          <cell r="A5049" t="str">
            <v>688596</v>
          </cell>
          <cell r="B5049" t="str">
            <v>正帆科技</v>
          </cell>
          <cell r="C5049">
            <v>3.43</v>
          </cell>
          <cell r="D5049">
            <v>30.78</v>
          </cell>
        </row>
        <row r="5050">
          <cell r="A5050" t="str">
            <v>688597</v>
          </cell>
          <cell r="B5050" t="str">
            <v>煜邦电力</v>
          </cell>
          <cell r="C5050">
            <v>1.56</v>
          </cell>
          <cell r="D5050">
            <v>8.4600000000000009</v>
          </cell>
        </row>
        <row r="5051">
          <cell r="A5051" t="str">
            <v>688598</v>
          </cell>
          <cell r="B5051" t="str">
            <v>金博股份</v>
          </cell>
          <cell r="C5051">
            <v>1.03</v>
          </cell>
          <cell r="D5051">
            <v>28.33</v>
          </cell>
        </row>
        <row r="5052">
          <cell r="A5052" t="str">
            <v>688599</v>
          </cell>
          <cell r="B5052" t="str">
            <v>天合光能</v>
          </cell>
          <cell r="C5052">
            <v>0</v>
          </cell>
          <cell r="D5052">
            <v>16.29</v>
          </cell>
        </row>
        <row r="5053">
          <cell r="A5053" t="str">
            <v>688600</v>
          </cell>
          <cell r="B5053" t="str">
            <v>皖仪科技</v>
          </cell>
          <cell r="C5053">
            <v>0.77</v>
          </cell>
          <cell r="D5053">
            <v>23.6</v>
          </cell>
        </row>
        <row r="5054">
          <cell r="A5054" t="str">
            <v>688601</v>
          </cell>
          <cell r="B5054" t="str">
            <v>力芯微</v>
          </cell>
          <cell r="C5054">
            <v>0.92</v>
          </cell>
          <cell r="D5054">
            <v>46.02</v>
          </cell>
        </row>
        <row r="5055">
          <cell r="A5055" t="str">
            <v>688602</v>
          </cell>
          <cell r="B5055" t="str">
            <v>康鹏科技</v>
          </cell>
          <cell r="C5055">
            <v>1.43</v>
          </cell>
          <cell r="D5055">
            <v>8.51</v>
          </cell>
        </row>
        <row r="5056">
          <cell r="A5056" t="str">
            <v>688603</v>
          </cell>
          <cell r="B5056" t="str">
            <v>天承科技</v>
          </cell>
          <cell r="C5056">
            <v>-2.58</v>
          </cell>
          <cell r="D5056">
            <v>74.349999999999994</v>
          </cell>
        </row>
        <row r="5057">
          <cell r="A5057" t="str">
            <v>688605</v>
          </cell>
          <cell r="B5057" t="str">
            <v>先锋精科</v>
          </cell>
          <cell r="C5057">
            <v>-0.41</v>
          </cell>
          <cell r="D5057">
            <v>57.89</v>
          </cell>
        </row>
        <row r="5058">
          <cell r="A5058" t="str">
            <v>688606</v>
          </cell>
          <cell r="B5058" t="str">
            <v>奥泰生物</v>
          </cell>
          <cell r="C5058">
            <v>0.92</v>
          </cell>
          <cell r="D5058">
            <v>63.59</v>
          </cell>
        </row>
        <row r="5059">
          <cell r="A5059" t="str">
            <v>688607</v>
          </cell>
          <cell r="B5059" t="str">
            <v>康众医疗</v>
          </cell>
          <cell r="C5059">
            <v>7.36</v>
          </cell>
          <cell r="D5059">
            <v>44.9</v>
          </cell>
        </row>
        <row r="5060">
          <cell r="A5060" t="str">
            <v>688608</v>
          </cell>
          <cell r="B5060" t="str">
            <v>恒玄科技</v>
          </cell>
          <cell r="C5060">
            <v>0.48</v>
          </cell>
          <cell r="D5060">
            <v>211.5</v>
          </cell>
        </row>
        <row r="5061">
          <cell r="A5061" t="str">
            <v>688609</v>
          </cell>
          <cell r="B5061" t="str">
            <v>九联科技</v>
          </cell>
          <cell r="C5061">
            <v>0.52</v>
          </cell>
          <cell r="D5061">
            <v>9.68</v>
          </cell>
        </row>
        <row r="5062">
          <cell r="A5062" t="str">
            <v>688610</v>
          </cell>
          <cell r="B5062" t="str">
            <v>埃科光电</v>
          </cell>
          <cell r="C5062">
            <v>1.37</v>
          </cell>
          <cell r="D5062">
            <v>59</v>
          </cell>
        </row>
        <row r="5063">
          <cell r="A5063" t="str">
            <v>688611</v>
          </cell>
          <cell r="B5063" t="str">
            <v>杭州柯林</v>
          </cell>
          <cell r="C5063">
            <v>-1.59</v>
          </cell>
          <cell r="D5063">
            <v>48.21</v>
          </cell>
        </row>
        <row r="5064">
          <cell r="A5064" t="str">
            <v>688612</v>
          </cell>
          <cell r="B5064" t="str">
            <v>威迈斯</v>
          </cell>
          <cell r="C5064">
            <v>1.45</v>
          </cell>
          <cell r="D5064">
            <v>31.55</v>
          </cell>
        </row>
        <row r="5065">
          <cell r="A5065" t="str">
            <v>688613</v>
          </cell>
          <cell r="B5065" t="str">
            <v>奥精医疗</v>
          </cell>
          <cell r="C5065">
            <v>2.54</v>
          </cell>
          <cell r="D5065">
            <v>20.18</v>
          </cell>
        </row>
        <row r="5066">
          <cell r="A5066" t="str">
            <v>688615</v>
          </cell>
          <cell r="B5066" t="str">
            <v>合合信息</v>
          </cell>
          <cell r="C5066">
            <v>-1.59</v>
          </cell>
          <cell r="D5066">
            <v>219.74</v>
          </cell>
        </row>
        <row r="5067">
          <cell r="A5067" t="str">
            <v>688616</v>
          </cell>
          <cell r="B5067" t="str">
            <v>西力科技</v>
          </cell>
          <cell r="C5067">
            <v>1.67</v>
          </cell>
          <cell r="D5067">
            <v>12.16</v>
          </cell>
        </row>
        <row r="5068">
          <cell r="A5068" t="str">
            <v>688617</v>
          </cell>
          <cell r="B5068" t="str">
            <v>惠泰医疗</v>
          </cell>
          <cell r="C5068">
            <v>7.0000000000000007E-2</v>
          </cell>
          <cell r="D5068">
            <v>254.49</v>
          </cell>
        </row>
        <row r="5069">
          <cell r="A5069" t="str">
            <v>688618</v>
          </cell>
          <cell r="B5069" t="str">
            <v>三旺通信</v>
          </cell>
          <cell r="C5069">
            <v>0.08</v>
          </cell>
          <cell r="D5069">
            <v>26.63</v>
          </cell>
        </row>
        <row r="5070">
          <cell r="A5070" t="str">
            <v>688619</v>
          </cell>
          <cell r="B5070" t="str">
            <v>罗普特</v>
          </cell>
          <cell r="C5070">
            <v>0.87</v>
          </cell>
          <cell r="D5070">
            <v>13.88</v>
          </cell>
        </row>
        <row r="5071">
          <cell r="A5071" t="str">
            <v>688620</v>
          </cell>
          <cell r="B5071" t="str">
            <v>安凯微</v>
          </cell>
          <cell r="C5071">
            <v>0.35</v>
          </cell>
          <cell r="D5071">
            <v>11.43</v>
          </cell>
        </row>
        <row r="5072">
          <cell r="A5072" t="str">
            <v>688621</v>
          </cell>
          <cell r="B5072" t="str">
            <v>阳光诺和</v>
          </cell>
          <cell r="C5072">
            <v>6.99</v>
          </cell>
          <cell r="D5072">
            <v>69.03</v>
          </cell>
        </row>
        <row r="5073">
          <cell r="A5073" t="str">
            <v>688622</v>
          </cell>
          <cell r="B5073" t="str">
            <v>禾信仪器</v>
          </cell>
          <cell r="C5073">
            <v>0</v>
          </cell>
          <cell r="D5073">
            <v>120.6</v>
          </cell>
        </row>
        <row r="5074">
          <cell r="A5074" t="str">
            <v>688623</v>
          </cell>
          <cell r="B5074" t="str">
            <v>双元科技</v>
          </cell>
          <cell r="C5074">
            <v>0.3</v>
          </cell>
          <cell r="D5074">
            <v>83.64</v>
          </cell>
        </row>
        <row r="5075">
          <cell r="A5075" t="str">
            <v>688625</v>
          </cell>
          <cell r="B5075" t="str">
            <v>呈和科技</v>
          </cell>
          <cell r="C5075">
            <v>0.56999999999999995</v>
          </cell>
          <cell r="D5075">
            <v>38.67</v>
          </cell>
        </row>
        <row r="5076">
          <cell r="A5076" t="str">
            <v>688626</v>
          </cell>
          <cell r="B5076" t="str">
            <v>翔宇医疗</v>
          </cell>
          <cell r="C5076">
            <v>5.72</v>
          </cell>
          <cell r="D5076">
            <v>54.01</v>
          </cell>
        </row>
        <row r="5077">
          <cell r="A5077" t="str">
            <v>688627</v>
          </cell>
          <cell r="B5077" t="str">
            <v>精智达</v>
          </cell>
          <cell r="C5077">
            <v>5.27</v>
          </cell>
          <cell r="D5077">
            <v>208.06</v>
          </cell>
        </row>
        <row r="5078">
          <cell r="A5078" t="str">
            <v>688628</v>
          </cell>
          <cell r="B5078" t="str">
            <v>优利德</v>
          </cell>
          <cell r="C5078">
            <v>-0.26</v>
          </cell>
          <cell r="D5078">
            <v>31.17</v>
          </cell>
        </row>
        <row r="5079">
          <cell r="A5079" t="str">
            <v>688629</v>
          </cell>
          <cell r="B5079" t="str">
            <v>华丰科技</v>
          </cell>
          <cell r="C5079">
            <v>-1.45</v>
          </cell>
          <cell r="D5079">
            <v>77.459999999999994</v>
          </cell>
        </row>
        <row r="5080">
          <cell r="A5080" t="str">
            <v>688630</v>
          </cell>
          <cell r="B5080" t="str">
            <v>芯碁微装</v>
          </cell>
          <cell r="C5080">
            <v>-2.41</v>
          </cell>
          <cell r="D5080">
            <v>125.63</v>
          </cell>
        </row>
        <row r="5081">
          <cell r="A5081" t="str">
            <v>688631</v>
          </cell>
          <cell r="B5081" t="str">
            <v>莱斯信息</v>
          </cell>
          <cell r="C5081">
            <v>-0.06</v>
          </cell>
          <cell r="D5081">
            <v>63.7</v>
          </cell>
        </row>
        <row r="5082">
          <cell r="A5082" t="str">
            <v>688633</v>
          </cell>
          <cell r="B5082" t="str">
            <v>星球石墨</v>
          </cell>
          <cell r="C5082">
            <v>0.43</v>
          </cell>
          <cell r="D5082">
            <v>23.36</v>
          </cell>
        </row>
        <row r="5083">
          <cell r="A5083" t="str">
            <v>688636</v>
          </cell>
          <cell r="B5083" t="str">
            <v>智明达</v>
          </cell>
          <cell r="C5083">
            <v>2.11</v>
          </cell>
          <cell r="D5083">
            <v>39.72</v>
          </cell>
        </row>
        <row r="5084">
          <cell r="A5084" t="str">
            <v>688638</v>
          </cell>
          <cell r="B5084" t="str">
            <v>誉辰智能</v>
          </cell>
          <cell r="C5084">
            <v>1.68</v>
          </cell>
          <cell r="D5084">
            <v>36.299999999999997</v>
          </cell>
        </row>
        <row r="5085">
          <cell r="A5085" t="str">
            <v>688639</v>
          </cell>
          <cell r="B5085" t="str">
            <v>华恒生物</v>
          </cell>
          <cell r="C5085">
            <v>-0.06</v>
          </cell>
          <cell r="D5085">
            <v>34.96</v>
          </cell>
        </row>
        <row r="5086">
          <cell r="A5086" t="str">
            <v>688646</v>
          </cell>
          <cell r="B5086" t="str">
            <v>ST逸飞</v>
          </cell>
          <cell r="C5086">
            <v>0.08</v>
          </cell>
          <cell r="D5086">
            <v>35.799999999999997</v>
          </cell>
        </row>
        <row r="5087">
          <cell r="A5087" t="str">
            <v>688648</v>
          </cell>
          <cell r="B5087" t="str">
            <v>中邮科技</v>
          </cell>
          <cell r="C5087">
            <v>10.94</v>
          </cell>
          <cell r="D5087">
            <v>58.49</v>
          </cell>
        </row>
        <row r="5088">
          <cell r="A5088" t="str">
            <v>688651</v>
          </cell>
          <cell r="B5088" t="str">
            <v>盛邦安全</v>
          </cell>
          <cell r="C5088">
            <v>-0.28999999999999998</v>
          </cell>
          <cell r="D5088">
            <v>40.840000000000003</v>
          </cell>
        </row>
        <row r="5089">
          <cell r="A5089" t="str">
            <v>688652</v>
          </cell>
          <cell r="B5089" t="str">
            <v>京仪装备</v>
          </cell>
          <cell r="C5089">
            <v>-1.29</v>
          </cell>
          <cell r="D5089">
            <v>100.5</v>
          </cell>
        </row>
        <row r="5090">
          <cell r="A5090" t="str">
            <v>688653</v>
          </cell>
          <cell r="B5090" t="str">
            <v>康希通信</v>
          </cell>
          <cell r="C5090">
            <v>-0.08</v>
          </cell>
          <cell r="D5090">
            <v>12.16</v>
          </cell>
        </row>
        <row r="5091">
          <cell r="A5091" t="str">
            <v>688655</v>
          </cell>
          <cell r="B5091" t="str">
            <v>迅捷兴</v>
          </cell>
          <cell r="C5091">
            <v>-0.8</v>
          </cell>
          <cell r="D5091">
            <v>17.3</v>
          </cell>
        </row>
        <row r="5092">
          <cell r="A5092" t="str">
            <v>688656</v>
          </cell>
          <cell r="B5092" t="str">
            <v>浩欧博</v>
          </cell>
          <cell r="C5092">
            <v>-1.18</v>
          </cell>
          <cell r="D5092">
            <v>180.1</v>
          </cell>
        </row>
        <row r="5093">
          <cell r="A5093" t="str">
            <v>688657</v>
          </cell>
          <cell r="B5093" t="str">
            <v>浩辰软件</v>
          </cell>
          <cell r="C5093">
            <v>-0.53</v>
          </cell>
          <cell r="D5093">
            <v>52.42</v>
          </cell>
        </row>
        <row r="5094">
          <cell r="A5094" t="str">
            <v>688658</v>
          </cell>
          <cell r="B5094" t="str">
            <v>悦康药业</v>
          </cell>
          <cell r="C5094">
            <v>3.78</v>
          </cell>
          <cell r="D5094">
            <v>22.52</v>
          </cell>
        </row>
        <row r="5095">
          <cell r="A5095" t="str">
            <v>688659</v>
          </cell>
          <cell r="B5095" t="str">
            <v>元琛科技</v>
          </cell>
          <cell r="C5095">
            <v>1.91</v>
          </cell>
          <cell r="D5095">
            <v>9.58</v>
          </cell>
        </row>
        <row r="5096">
          <cell r="A5096" t="str">
            <v>688660</v>
          </cell>
          <cell r="B5096" t="str">
            <v>电气风电</v>
          </cell>
          <cell r="C5096">
            <v>1.23</v>
          </cell>
          <cell r="D5096">
            <v>15.7</v>
          </cell>
        </row>
        <row r="5097">
          <cell r="A5097" t="str">
            <v>688661</v>
          </cell>
          <cell r="B5097" t="str">
            <v>和林微纳</v>
          </cell>
          <cell r="C5097">
            <v>-3.29</v>
          </cell>
          <cell r="D5097">
            <v>51.49</v>
          </cell>
        </row>
        <row r="5098">
          <cell r="A5098" t="str">
            <v>688662</v>
          </cell>
          <cell r="B5098" t="str">
            <v>富信科技</v>
          </cell>
          <cell r="C5098">
            <v>-2.35</v>
          </cell>
          <cell r="D5098">
            <v>46.97</v>
          </cell>
        </row>
        <row r="5099">
          <cell r="A5099" t="str">
            <v>688663</v>
          </cell>
          <cell r="B5099" t="str">
            <v>新风光</v>
          </cell>
          <cell r="C5099">
            <v>0.23</v>
          </cell>
          <cell r="D5099">
            <v>40.03</v>
          </cell>
        </row>
        <row r="5100">
          <cell r="A5100" t="str">
            <v>688665</v>
          </cell>
          <cell r="B5100" t="str">
            <v>四方光电</v>
          </cell>
          <cell r="C5100">
            <v>0.67</v>
          </cell>
          <cell r="D5100">
            <v>47.84</v>
          </cell>
        </row>
        <row r="5101">
          <cell r="A5101" t="str">
            <v>688667</v>
          </cell>
          <cell r="B5101" t="str">
            <v>菱电电控</v>
          </cell>
          <cell r="C5101">
            <v>2.85</v>
          </cell>
          <cell r="D5101">
            <v>60.35</v>
          </cell>
        </row>
        <row r="5102">
          <cell r="A5102" t="str">
            <v>688668</v>
          </cell>
          <cell r="B5102" t="str">
            <v>鼎通科技</v>
          </cell>
          <cell r="C5102">
            <v>0.21</v>
          </cell>
          <cell r="D5102">
            <v>99.1</v>
          </cell>
        </row>
        <row r="5103">
          <cell r="A5103" t="str">
            <v>688669</v>
          </cell>
          <cell r="B5103" t="str">
            <v>聚石化学</v>
          </cell>
          <cell r="C5103">
            <v>1.51</v>
          </cell>
          <cell r="D5103">
            <v>21.47</v>
          </cell>
        </row>
        <row r="5104">
          <cell r="A5104" t="str">
            <v>688670</v>
          </cell>
          <cell r="B5104" t="str">
            <v>金迪克</v>
          </cell>
          <cell r="C5104">
            <v>-1.1299999999999999</v>
          </cell>
          <cell r="D5104">
            <v>21.87</v>
          </cell>
        </row>
        <row r="5105">
          <cell r="A5105" t="str">
            <v>688671</v>
          </cell>
          <cell r="B5105" t="str">
            <v>碧兴物联</v>
          </cell>
          <cell r="C5105">
            <v>-0.98</v>
          </cell>
          <cell r="D5105">
            <v>25.33</v>
          </cell>
        </row>
        <row r="5106">
          <cell r="A5106" t="str">
            <v>688676</v>
          </cell>
          <cell r="B5106" t="str">
            <v>金盘科技</v>
          </cell>
          <cell r="C5106">
            <v>1.44</v>
          </cell>
          <cell r="D5106">
            <v>83.18</v>
          </cell>
        </row>
        <row r="5107">
          <cell r="A5107" t="str">
            <v>688677</v>
          </cell>
          <cell r="B5107" t="str">
            <v>海泰新光</v>
          </cell>
          <cell r="C5107">
            <v>1.34</v>
          </cell>
          <cell r="D5107">
            <v>42.99</v>
          </cell>
        </row>
        <row r="5108">
          <cell r="A5108" t="str">
            <v>688678</v>
          </cell>
          <cell r="B5108" t="str">
            <v>福立旺</v>
          </cell>
          <cell r="C5108">
            <v>0.93</v>
          </cell>
          <cell r="D5108">
            <v>22.79</v>
          </cell>
        </row>
        <row r="5109">
          <cell r="A5109" t="str">
            <v>688679</v>
          </cell>
          <cell r="B5109" t="str">
            <v>通源环境</v>
          </cell>
          <cell r="C5109">
            <v>-7.43</v>
          </cell>
          <cell r="D5109">
            <v>22.68</v>
          </cell>
        </row>
        <row r="5110">
          <cell r="A5110" t="str">
            <v>688680</v>
          </cell>
          <cell r="B5110" t="str">
            <v>海优新材</v>
          </cell>
          <cell r="C5110">
            <v>0.55000000000000004</v>
          </cell>
          <cell r="D5110">
            <v>38.36</v>
          </cell>
        </row>
        <row r="5111">
          <cell r="A5111" t="str">
            <v>688681</v>
          </cell>
          <cell r="B5111" t="str">
            <v>科汇股份</v>
          </cell>
          <cell r="C5111">
            <v>2.09</v>
          </cell>
          <cell r="D5111">
            <v>17.61</v>
          </cell>
        </row>
        <row r="5112">
          <cell r="A5112" t="str">
            <v>688682</v>
          </cell>
          <cell r="B5112" t="str">
            <v>霍莱沃</v>
          </cell>
          <cell r="C5112">
            <v>1.18</v>
          </cell>
          <cell r="D5112">
            <v>51.5</v>
          </cell>
        </row>
        <row r="5113">
          <cell r="A5113" t="str">
            <v>688683</v>
          </cell>
          <cell r="B5113" t="str">
            <v>莱尔科技</v>
          </cell>
          <cell r="C5113">
            <v>0.37</v>
          </cell>
          <cell r="D5113">
            <v>29.66</v>
          </cell>
        </row>
        <row r="5114">
          <cell r="A5114" t="str">
            <v>688685</v>
          </cell>
          <cell r="B5114" t="str">
            <v>迈信林</v>
          </cell>
          <cell r="C5114">
            <v>1.19</v>
          </cell>
          <cell r="D5114">
            <v>51.93</v>
          </cell>
        </row>
        <row r="5115">
          <cell r="A5115" t="str">
            <v>688686</v>
          </cell>
          <cell r="B5115" t="str">
            <v>奥普特</v>
          </cell>
          <cell r="C5115">
            <v>0.34</v>
          </cell>
          <cell r="D5115">
            <v>112.59</v>
          </cell>
        </row>
        <row r="5116">
          <cell r="A5116" t="str">
            <v>688687</v>
          </cell>
          <cell r="B5116" t="str">
            <v>凯因科技</v>
          </cell>
          <cell r="C5116">
            <v>1.94</v>
          </cell>
          <cell r="D5116">
            <v>25.25</v>
          </cell>
        </row>
        <row r="5117">
          <cell r="A5117" t="str">
            <v>688689</v>
          </cell>
          <cell r="B5117" t="str">
            <v>银河微电</v>
          </cell>
          <cell r="C5117">
            <v>0.74</v>
          </cell>
          <cell r="D5117">
            <v>25.81</v>
          </cell>
        </row>
        <row r="5118">
          <cell r="A5118" t="str">
            <v>688690</v>
          </cell>
          <cell r="B5118" t="str">
            <v>纳微科技</v>
          </cell>
          <cell r="C5118">
            <v>-0.28000000000000003</v>
          </cell>
          <cell r="D5118">
            <v>25.01</v>
          </cell>
        </row>
        <row r="5119">
          <cell r="A5119" t="str">
            <v>688691</v>
          </cell>
          <cell r="B5119" t="str">
            <v>灿芯股份</v>
          </cell>
          <cell r="C5119">
            <v>-3.14</v>
          </cell>
          <cell r="D5119">
            <v>100.78</v>
          </cell>
        </row>
        <row r="5120">
          <cell r="A5120" t="str">
            <v>688692</v>
          </cell>
          <cell r="B5120" t="str">
            <v>达梦数据</v>
          </cell>
          <cell r="C5120">
            <v>1.07</v>
          </cell>
          <cell r="D5120">
            <v>263.95</v>
          </cell>
        </row>
        <row r="5121">
          <cell r="A5121" t="str">
            <v>688693</v>
          </cell>
          <cell r="B5121" t="str">
            <v>锴威特</v>
          </cell>
          <cell r="C5121">
            <v>-0.21</v>
          </cell>
          <cell r="D5121">
            <v>37.28</v>
          </cell>
        </row>
        <row r="5122">
          <cell r="A5122" t="str">
            <v>688695</v>
          </cell>
          <cell r="B5122" t="str">
            <v>中创股份</v>
          </cell>
          <cell r="C5122">
            <v>0.71</v>
          </cell>
          <cell r="D5122">
            <v>27.03</v>
          </cell>
        </row>
        <row r="5123">
          <cell r="A5123" t="str">
            <v>688696</v>
          </cell>
          <cell r="B5123" t="str">
            <v>极米科技</v>
          </cell>
          <cell r="C5123">
            <v>1.88</v>
          </cell>
          <cell r="D5123">
            <v>105.63</v>
          </cell>
        </row>
        <row r="5124">
          <cell r="A5124" t="str">
            <v>688697</v>
          </cell>
          <cell r="B5124" t="str">
            <v>纽威数控</v>
          </cell>
          <cell r="C5124">
            <v>1.1499999999999999</v>
          </cell>
          <cell r="D5124">
            <v>14.98</v>
          </cell>
        </row>
        <row r="5125">
          <cell r="A5125" t="str">
            <v>688698</v>
          </cell>
          <cell r="B5125" t="str">
            <v>伟创电气</v>
          </cell>
          <cell r="C5125">
            <v>-0.46</v>
          </cell>
          <cell r="D5125">
            <v>78.64</v>
          </cell>
        </row>
        <row r="5126">
          <cell r="A5126" t="str">
            <v>688699</v>
          </cell>
          <cell r="B5126" t="str">
            <v>明微电子</v>
          </cell>
          <cell r="C5126">
            <v>-1.57</v>
          </cell>
          <cell r="D5126">
            <v>43.3</v>
          </cell>
        </row>
        <row r="5127">
          <cell r="A5127" t="str">
            <v>688700</v>
          </cell>
          <cell r="B5127" t="str">
            <v>东威科技</v>
          </cell>
          <cell r="C5127">
            <v>-0.8</v>
          </cell>
          <cell r="D5127">
            <v>33.65</v>
          </cell>
        </row>
        <row r="5128">
          <cell r="A5128" t="str">
            <v>688701</v>
          </cell>
          <cell r="B5128" t="str">
            <v>卓锦股份</v>
          </cell>
          <cell r="C5128">
            <v>-0.88</v>
          </cell>
          <cell r="D5128">
            <v>8.99</v>
          </cell>
        </row>
        <row r="5129">
          <cell r="A5129" t="str">
            <v>688702</v>
          </cell>
          <cell r="B5129" t="str">
            <v>盛科通信-U</v>
          </cell>
          <cell r="C5129">
            <v>0.56999999999999995</v>
          </cell>
          <cell r="D5129">
            <v>128.43</v>
          </cell>
        </row>
        <row r="5130">
          <cell r="A5130" t="str">
            <v>688707</v>
          </cell>
          <cell r="B5130" t="str">
            <v>振华新材</v>
          </cell>
          <cell r="C5130">
            <v>2.2999999999999998</v>
          </cell>
          <cell r="D5130">
            <v>13.35</v>
          </cell>
        </row>
        <row r="5131">
          <cell r="A5131" t="str">
            <v>688708</v>
          </cell>
          <cell r="B5131" t="str">
            <v>佳驰科技</v>
          </cell>
          <cell r="C5131">
            <v>0.19</v>
          </cell>
          <cell r="D5131">
            <v>57.54</v>
          </cell>
        </row>
        <row r="5132">
          <cell r="A5132" t="str">
            <v>688709</v>
          </cell>
          <cell r="B5132" t="str">
            <v>成都华微</v>
          </cell>
          <cell r="C5132">
            <v>-3.88</v>
          </cell>
          <cell r="D5132">
            <v>39.44</v>
          </cell>
        </row>
        <row r="5133">
          <cell r="A5133" t="str">
            <v>688710</v>
          </cell>
          <cell r="B5133" t="str">
            <v>益诺思</v>
          </cell>
          <cell r="C5133">
            <v>-4.16</v>
          </cell>
          <cell r="D5133">
            <v>48.58</v>
          </cell>
        </row>
        <row r="5134">
          <cell r="A5134" t="str">
            <v>688711</v>
          </cell>
          <cell r="B5134" t="str">
            <v>宏微科技</v>
          </cell>
          <cell r="C5134">
            <v>12.3</v>
          </cell>
          <cell r="D5134">
            <v>27.49</v>
          </cell>
        </row>
        <row r="5135">
          <cell r="A5135" t="str">
            <v>688716</v>
          </cell>
          <cell r="B5135" t="str">
            <v>中研股份</v>
          </cell>
          <cell r="C5135">
            <v>0.08</v>
          </cell>
          <cell r="D5135">
            <v>38.01</v>
          </cell>
        </row>
        <row r="5136">
          <cell r="A5136" t="str">
            <v>688717</v>
          </cell>
          <cell r="B5136" t="str">
            <v>艾罗能源</v>
          </cell>
          <cell r="C5136">
            <v>-1.35</v>
          </cell>
          <cell r="D5136">
            <v>64.540000000000006</v>
          </cell>
        </row>
        <row r="5137">
          <cell r="A5137" t="str">
            <v>688718</v>
          </cell>
          <cell r="B5137" t="str">
            <v>唯赛勃</v>
          </cell>
          <cell r="C5137">
            <v>2.56</v>
          </cell>
          <cell r="D5137">
            <v>13.61</v>
          </cell>
        </row>
        <row r="5138">
          <cell r="A5138" t="str">
            <v>688719</v>
          </cell>
          <cell r="B5138" t="str">
            <v>爱科赛博</v>
          </cell>
          <cell r="C5138">
            <v>3.46</v>
          </cell>
          <cell r="D5138">
            <v>47.8</v>
          </cell>
        </row>
        <row r="5139">
          <cell r="A5139" t="str">
            <v>688720</v>
          </cell>
          <cell r="B5139" t="str">
            <v>艾森股份</v>
          </cell>
          <cell r="C5139">
            <v>-0.81</v>
          </cell>
          <cell r="D5139">
            <v>59.84</v>
          </cell>
        </row>
        <row r="5140">
          <cell r="A5140" t="str">
            <v>688721</v>
          </cell>
          <cell r="B5140" t="str">
            <v>龙图光罩</v>
          </cell>
          <cell r="C5140">
            <v>-1.59</v>
          </cell>
          <cell r="D5140">
            <v>45.12</v>
          </cell>
        </row>
        <row r="5141">
          <cell r="A5141" t="str">
            <v>688722</v>
          </cell>
          <cell r="B5141" t="str">
            <v>同益中</v>
          </cell>
          <cell r="C5141">
            <v>-2.1800000000000002</v>
          </cell>
          <cell r="D5141">
            <v>18.39</v>
          </cell>
        </row>
        <row r="5142">
          <cell r="A5142" t="str">
            <v>688726</v>
          </cell>
          <cell r="B5142" t="str">
            <v>拉普拉斯</v>
          </cell>
          <cell r="C5142">
            <v>0.31</v>
          </cell>
          <cell r="D5142">
            <v>39.32</v>
          </cell>
        </row>
        <row r="5143">
          <cell r="A5143" t="str">
            <v>688727</v>
          </cell>
          <cell r="B5143" t="str">
            <v>恒坤新材</v>
          </cell>
          <cell r="C5143">
            <v>-1.1100000000000001</v>
          </cell>
          <cell r="D5143">
            <v>45.4</v>
          </cell>
        </row>
        <row r="5144">
          <cell r="A5144" t="str">
            <v>688728</v>
          </cell>
          <cell r="B5144" t="str">
            <v>格科微</v>
          </cell>
          <cell r="C5144">
            <v>-0.46</v>
          </cell>
          <cell r="D5144">
            <v>15.12</v>
          </cell>
        </row>
        <row r="5145">
          <cell r="A5145" t="str">
            <v>688729</v>
          </cell>
          <cell r="B5145" t="str">
            <v>屹唐股份</v>
          </cell>
          <cell r="C5145">
            <v>1</v>
          </cell>
          <cell r="D5145">
            <v>24.36</v>
          </cell>
        </row>
        <row r="5146">
          <cell r="A5146" t="str">
            <v>688733</v>
          </cell>
          <cell r="B5146" t="str">
            <v>壹石通</v>
          </cell>
          <cell r="C5146">
            <v>-2.82</v>
          </cell>
          <cell r="D5146">
            <v>28.59</v>
          </cell>
        </row>
        <row r="5147">
          <cell r="A5147" t="str">
            <v>688737</v>
          </cell>
          <cell r="B5147" t="str">
            <v>中自科技</v>
          </cell>
          <cell r="C5147">
            <v>0.45</v>
          </cell>
          <cell r="D5147">
            <v>22.25</v>
          </cell>
        </row>
        <row r="5148">
          <cell r="A5148" t="str">
            <v>688739</v>
          </cell>
          <cell r="B5148" t="str">
            <v>成大生物</v>
          </cell>
          <cell r="C5148">
            <v>0.34</v>
          </cell>
          <cell r="D5148">
            <v>26.24</v>
          </cell>
        </row>
        <row r="5149">
          <cell r="A5149" t="str">
            <v>688750</v>
          </cell>
          <cell r="B5149" t="str">
            <v>金天钛业</v>
          </cell>
          <cell r="C5149">
            <v>0.53</v>
          </cell>
          <cell r="D5149">
            <v>18.989999999999998</v>
          </cell>
        </row>
        <row r="5150">
          <cell r="A5150" t="str">
            <v>688755</v>
          </cell>
          <cell r="B5150" t="str">
            <v>汉邦科技</v>
          </cell>
          <cell r="C5150">
            <v>0.99</v>
          </cell>
          <cell r="D5150">
            <v>39.75</v>
          </cell>
        </row>
        <row r="5151">
          <cell r="A5151" t="str">
            <v>688757</v>
          </cell>
          <cell r="B5151" t="str">
            <v>胜科纳米</v>
          </cell>
          <cell r="C5151">
            <v>0.15</v>
          </cell>
          <cell r="D5151">
            <v>25.85</v>
          </cell>
        </row>
        <row r="5152">
          <cell r="A5152" t="str">
            <v>688758</v>
          </cell>
          <cell r="B5152" t="str">
            <v>赛分科技</v>
          </cell>
          <cell r="C5152">
            <v>1.1000000000000001</v>
          </cell>
          <cell r="D5152">
            <v>18.420000000000002</v>
          </cell>
        </row>
        <row r="5153">
          <cell r="A5153" t="str">
            <v>688759</v>
          </cell>
          <cell r="B5153" t="str">
            <v>必贝特-U</v>
          </cell>
          <cell r="C5153">
            <v>1.31</v>
          </cell>
          <cell r="D5153">
            <v>29.3</v>
          </cell>
        </row>
        <row r="5154">
          <cell r="A5154" t="str">
            <v>688765</v>
          </cell>
          <cell r="B5154" t="str">
            <v>禾元生物-U</v>
          </cell>
          <cell r="C5154">
            <v>0.64</v>
          </cell>
          <cell r="D5154">
            <v>72.31</v>
          </cell>
        </row>
        <row r="5155">
          <cell r="A5155" t="str">
            <v>688766</v>
          </cell>
          <cell r="B5155" t="str">
            <v>普冉股份</v>
          </cell>
          <cell r="C5155">
            <v>-3.35</v>
          </cell>
          <cell r="D5155">
            <v>124</v>
          </cell>
        </row>
        <row r="5156">
          <cell r="A5156" t="str">
            <v>688767</v>
          </cell>
          <cell r="B5156" t="str">
            <v>博拓生物</v>
          </cell>
          <cell r="C5156">
            <v>2.59</v>
          </cell>
          <cell r="D5156">
            <v>37.979999999999997</v>
          </cell>
        </row>
        <row r="5157">
          <cell r="A5157" t="str">
            <v>688768</v>
          </cell>
          <cell r="B5157" t="str">
            <v>容知日新</v>
          </cell>
          <cell r="C5157">
            <v>2.14</v>
          </cell>
          <cell r="D5157">
            <v>42.99</v>
          </cell>
        </row>
        <row r="5158">
          <cell r="A5158" t="str">
            <v>688772</v>
          </cell>
          <cell r="B5158" t="str">
            <v>珠海冠宇</v>
          </cell>
          <cell r="C5158">
            <v>-0.36</v>
          </cell>
          <cell r="D5158">
            <v>21.96</v>
          </cell>
        </row>
        <row r="5159">
          <cell r="A5159" t="str">
            <v>688775</v>
          </cell>
          <cell r="B5159" t="str">
            <v>影石创新</v>
          </cell>
          <cell r="C5159">
            <v>0.46</v>
          </cell>
          <cell r="D5159">
            <v>239.49</v>
          </cell>
        </row>
        <row r="5160">
          <cell r="A5160" t="str">
            <v>688776</v>
          </cell>
          <cell r="B5160" t="str">
            <v>国光电气</v>
          </cell>
          <cell r="C5160">
            <v>1.3</v>
          </cell>
          <cell r="D5160">
            <v>92.61</v>
          </cell>
        </row>
        <row r="5161">
          <cell r="A5161" t="str">
            <v>688777</v>
          </cell>
          <cell r="B5161" t="str">
            <v>中控技术</v>
          </cell>
          <cell r="C5161">
            <v>1.73</v>
          </cell>
          <cell r="D5161">
            <v>47.68</v>
          </cell>
        </row>
        <row r="5162">
          <cell r="A5162" t="str">
            <v>688778</v>
          </cell>
          <cell r="B5162" t="str">
            <v>厦钨新能</v>
          </cell>
          <cell r="C5162">
            <v>-0.14000000000000001</v>
          </cell>
          <cell r="D5162">
            <v>70.900000000000006</v>
          </cell>
        </row>
        <row r="5163">
          <cell r="A5163" t="str">
            <v>688779</v>
          </cell>
          <cell r="B5163" t="str">
            <v>五矿新能</v>
          </cell>
          <cell r="C5163">
            <v>1.17</v>
          </cell>
          <cell r="D5163">
            <v>6.9</v>
          </cell>
        </row>
        <row r="5164">
          <cell r="A5164" t="str">
            <v>688783</v>
          </cell>
          <cell r="B5164" t="str">
            <v>西安奕材-U</v>
          </cell>
          <cell r="C5164">
            <v>0.88</v>
          </cell>
          <cell r="D5164">
            <v>22.97</v>
          </cell>
        </row>
        <row r="5165">
          <cell r="A5165" t="str">
            <v>688786</v>
          </cell>
          <cell r="B5165" t="str">
            <v>悦安新材</v>
          </cell>
          <cell r="C5165">
            <v>1</v>
          </cell>
          <cell r="D5165">
            <v>27.25</v>
          </cell>
        </row>
        <row r="5166">
          <cell r="A5166" t="str">
            <v>688787</v>
          </cell>
          <cell r="B5166" t="str">
            <v>海天瑞声</v>
          </cell>
          <cell r="C5166">
            <v>1.77</v>
          </cell>
          <cell r="D5166">
            <v>108.08</v>
          </cell>
        </row>
        <row r="5167">
          <cell r="A5167" t="str">
            <v>688788</v>
          </cell>
          <cell r="B5167" t="str">
            <v>科思科技</v>
          </cell>
          <cell r="C5167">
            <v>2.7</v>
          </cell>
          <cell r="D5167">
            <v>69.67</v>
          </cell>
        </row>
        <row r="5168">
          <cell r="A5168" t="str">
            <v>688789</v>
          </cell>
          <cell r="B5168" t="str">
            <v>宏华数科</v>
          </cell>
          <cell r="C5168">
            <v>2.89</v>
          </cell>
          <cell r="D5168">
            <v>79.38</v>
          </cell>
        </row>
        <row r="5169">
          <cell r="A5169" t="str">
            <v>688790</v>
          </cell>
          <cell r="B5169" t="str">
            <v>C昂瑞-UW</v>
          </cell>
          <cell r="C5169">
            <v>-5.2</v>
          </cell>
          <cell r="D5169">
            <v>170.45</v>
          </cell>
        </row>
        <row r="5170">
          <cell r="A5170" t="str">
            <v>688793</v>
          </cell>
          <cell r="B5170" t="str">
            <v>倍轻松</v>
          </cell>
          <cell r="C5170">
            <v>1.37</v>
          </cell>
          <cell r="D5170">
            <v>26.62</v>
          </cell>
        </row>
        <row r="5171">
          <cell r="A5171" t="str">
            <v>688795</v>
          </cell>
          <cell r="B5171" t="str">
            <v>摩尔线程-U</v>
          </cell>
          <cell r="C5171">
            <v>-5.9</v>
          </cell>
          <cell r="D5171">
            <v>664.1</v>
          </cell>
        </row>
        <row r="5172">
          <cell r="A5172" t="str">
            <v>688796</v>
          </cell>
          <cell r="B5172" t="str">
            <v>百奥赛图</v>
          </cell>
          <cell r="C5172">
            <v>-0.75</v>
          </cell>
          <cell r="D5172">
            <v>50.07</v>
          </cell>
        </row>
        <row r="5173">
          <cell r="A5173" t="str">
            <v>688798</v>
          </cell>
          <cell r="B5173" t="str">
            <v>艾为电子</v>
          </cell>
          <cell r="C5173">
            <v>0</v>
          </cell>
          <cell r="D5173">
            <v>71.41</v>
          </cell>
        </row>
        <row r="5174">
          <cell r="A5174" t="str">
            <v>688799</v>
          </cell>
          <cell r="B5174" t="str">
            <v>华纳药厂</v>
          </cell>
          <cell r="C5174">
            <v>2.1800000000000002</v>
          </cell>
          <cell r="D5174">
            <v>48.33</v>
          </cell>
        </row>
        <row r="5175">
          <cell r="A5175" t="str">
            <v>688800</v>
          </cell>
          <cell r="B5175" t="str">
            <v>瑞可达</v>
          </cell>
          <cell r="C5175">
            <v>-2.2400000000000002</v>
          </cell>
          <cell r="D5175">
            <v>75.42</v>
          </cell>
        </row>
        <row r="5176">
          <cell r="A5176" t="str">
            <v>688802</v>
          </cell>
          <cell r="B5176" t="str">
            <v>C沐曦-U</v>
          </cell>
          <cell r="C5176">
            <v>-9.08</v>
          </cell>
          <cell r="D5176">
            <v>715.6</v>
          </cell>
        </row>
        <row r="5177">
          <cell r="A5177" t="str">
            <v>688807</v>
          </cell>
          <cell r="B5177" t="str">
            <v>N优迅</v>
          </cell>
          <cell r="C5177">
            <v>346.6</v>
          </cell>
          <cell r="D5177">
            <v>230.7</v>
          </cell>
        </row>
        <row r="5178">
          <cell r="A5178" t="str">
            <v>688819</v>
          </cell>
          <cell r="B5178" t="str">
            <v>天能股份</v>
          </cell>
          <cell r="C5178">
            <v>0.57999999999999996</v>
          </cell>
          <cell r="D5178">
            <v>32.89</v>
          </cell>
        </row>
        <row r="5179">
          <cell r="A5179" t="str">
            <v>688981</v>
          </cell>
          <cell r="B5179" t="str">
            <v>中芯国际</v>
          </cell>
          <cell r="C5179">
            <v>0.74</v>
          </cell>
          <cell r="D5179">
            <v>113.63</v>
          </cell>
        </row>
        <row r="5180">
          <cell r="A5180" t="str">
            <v>689009</v>
          </cell>
          <cell r="B5180" t="str">
            <v>九号公司-WD</v>
          </cell>
          <cell r="C5180">
            <v>2.14</v>
          </cell>
          <cell r="D5180">
            <v>57.82</v>
          </cell>
        </row>
        <row r="5181">
          <cell r="A5181" t="str">
            <v>603248</v>
          </cell>
          <cell r="B5181" t="str">
            <v>锡华科技</v>
          </cell>
          <cell r="C5181" t="str">
            <v xml:space="preserve">--  </v>
          </cell>
          <cell r="D5181">
            <v>0</v>
          </cell>
        </row>
        <row r="5182">
          <cell r="A5182" t="str">
            <v>603402</v>
          </cell>
          <cell r="B5182" t="str">
            <v>陕西旅游</v>
          </cell>
          <cell r="C5182" t="str">
            <v xml:space="preserve">--  </v>
          </cell>
          <cell r="D5182">
            <v>0</v>
          </cell>
        </row>
        <row r="5183">
          <cell r="A5183" t="str">
            <v>688805</v>
          </cell>
          <cell r="B5183" t="str">
            <v>健信超导</v>
          </cell>
          <cell r="C5183" t="str">
            <v xml:space="preserve">--  </v>
          </cell>
          <cell r="D5183">
            <v>0</v>
          </cell>
        </row>
        <row r="5184">
          <cell r="A5184" t="str">
            <v>688809</v>
          </cell>
          <cell r="B5184" t="str">
            <v>强一股份</v>
          </cell>
          <cell r="C5184" t="str">
            <v xml:space="preserve">--  </v>
          </cell>
          <cell r="D5184">
            <v>0</v>
          </cell>
        </row>
        <row r="5185">
          <cell r="A5185" t="str">
            <v>920000</v>
          </cell>
          <cell r="B5185" t="str">
            <v>安徽凤凰</v>
          </cell>
          <cell r="C5185">
            <v>1.77</v>
          </cell>
          <cell r="D5185">
            <v>19.54</v>
          </cell>
        </row>
        <row r="5186">
          <cell r="A5186" t="str">
            <v>920001</v>
          </cell>
          <cell r="B5186" t="str">
            <v>纬达光电</v>
          </cell>
          <cell r="C5186">
            <v>-0.2</v>
          </cell>
          <cell r="D5186">
            <v>19.649999999999999</v>
          </cell>
        </row>
        <row r="5187">
          <cell r="A5187" t="str">
            <v>920002</v>
          </cell>
          <cell r="B5187" t="str">
            <v>万达轴承</v>
          </cell>
          <cell r="C5187">
            <v>0.64</v>
          </cell>
          <cell r="D5187">
            <v>105.7</v>
          </cell>
        </row>
        <row r="5188">
          <cell r="A5188" t="str">
            <v>920003</v>
          </cell>
          <cell r="B5188" t="str">
            <v>中诚咨询</v>
          </cell>
          <cell r="C5188">
            <v>0.12</v>
          </cell>
          <cell r="D5188">
            <v>33.74</v>
          </cell>
        </row>
        <row r="5189">
          <cell r="A5189" t="str">
            <v>920005</v>
          </cell>
          <cell r="B5189" t="str">
            <v>鼎佳精密</v>
          </cell>
          <cell r="C5189">
            <v>0.83</v>
          </cell>
          <cell r="D5189">
            <v>42.35</v>
          </cell>
        </row>
        <row r="5190">
          <cell r="A5190" t="str">
            <v>920006</v>
          </cell>
          <cell r="B5190" t="str">
            <v>晟楠科技</v>
          </cell>
          <cell r="C5190">
            <v>1.08</v>
          </cell>
          <cell r="D5190">
            <v>27.22</v>
          </cell>
        </row>
        <row r="5191">
          <cell r="A5191" t="str">
            <v>920007</v>
          </cell>
          <cell r="B5191" t="str">
            <v>酉立智能</v>
          </cell>
          <cell r="C5191">
            <v>-0.6</v>
          </cell>
          <cell r="D5191">
            <v>71.17</v>
          </cell>
        </row>
        <row r="5192">
          <cell r="A5192" t="str">
            <v>920008</v>
          </cell>
          <cell r="B5192" t="str">
            <v>成电光信</v>
          </cell>
          <cell r="C5192">
            <v>0.67</v>
          </cell>
          <cell r="D5192">
            <v>31.5</v>
          </cell>
        </row>
        <row r="5193">
          <cell r="A5193" t="str">
            <v>920009</v>
          </cell>
          <cell r="B5193" t="str">
            <v>丹娜生物</v>
          </cell>
          <cell r="C5193">
            <v>0.69</v>
          </cell>
          <cell r="D5193">
            <v>80.400000000000006</v>
          </cell>
        </row>
        <row r="5194">
          <cell r="A5194" t="str">
            <v>920010</v>
          </cell>
          <cell r="B5194" t="str">
            <v>凯添燃气</v>
          </cell>
          <cell r="C5194">
            <v>0.34</v>
          </cell>
          <cell r="D5194">
            <v>11.75</v>
          </cell>
        </row>
        <row r="5195">
          <cell r="A5195" t="str">
            <v>920014</v>
          </cell>
          <cell r="B5195" t="str">
            <v>特瑞斯</v>
          </cell>
          <cell r="C5195">
            <v>0.4</v>
          </cell>
          <cell r="D5195">
            <v>12.42</v>
          </cell>
        </row>
        <row r="5196">
          <cell r="A5196" t="str">
            <v>920015</v>
          </cell>
          <cell r="B5196" t="str">
            <v>锦华新材</v>
          </cell>
          <cell r="C5196">
            <v>0.06</v>
          </cell>
          <cell r="D5196">
            <v>49.84</v>
          </cell>
        </row>
        <row r="5197">
          <cell r="A5197" t="str">
            <v>920016</v>
          </cell>
          <cell r="B5197" t="str">
            <v>中草香料</v>
          </cell>
          <cell r="C5197">
            <v>0.9</v>
          </cell>
          <cell r="D5197">
            <v>20.27</v>
          </cell>
        </row>
        <row r="5198">
          <cell r="A5198" t="str">
            <v>920017</v>
          </cell>
          <cell r="B5198" t="str">
            <v>星昊医药</v>
          </cell>
          <cell r="C5198">
            <v>0.97</v>
          </cell>
          <cell r="D5198">
            <v>18.78</v>
          </cell>
        </row>
        <row r="5199">
          <cell r="A5199" t="str">
            <v>920018</v>
          </cell>
          <cell r="B5199" t="str">
            <v>宏远股份</v>
          </cell>
          <cell r="C5199">
            <v>0.86</v>
          </cell>
          <cell r="D5199">
            <v>28.14</v>
          </cell>
        </row>
        <row r="5200">
          <cell r="A5200" t="str">
            <v>920019</v>
          </cell>
          <cell r="B5200" t="str">
            <v>铜冠矿建</v>
          </cell>
          <cell r="C5200">
            <v>0.66</v>
          </cell>
          <cell r="D5200">
            <v>19.73</v>
          </cell>
        </row>
        <row r="5201">
          <cell r="A5201" t="str">
            <v>920020</v>
          </cell>
          <cell r="B5201" t="str">
            <v>泰凯英</v>
          </cell>
          <cell r="C5201">
            <v>-0.56000000000000005</v>
          </cell>
          <cell r="D5201">
            <v>17.84</v>
          </cell>
        </row>
        <row r="5202">
          <cell r="A5202" t="str">
            <v>920021</v>
          </cell>
          <cell r="B5202" t="str">
            <v>流金科技</v>
          </cell>
          <cell r="C5202">
            <v>1.52</v>
          </cell>
          <cell r="D5202">
            <v>6.66</v>
          </cell>
        </row>
        <row r="5203">
          <cell r="A5203" t="str">
            <v>920022</v>
          </cell>
          <cell r="B5203" t="str">
            <v>世昌股份</v>
          </cell>
          <cell r="C5203">
            <v>-0.45</v>
          </cell>
          <cell r="D5203">
            <v>31.24</v>
          </cell>
        </row>
        <row r="5204">
          <cell r="A5204" t="str">
            <v>920023</v>
          </cell>
          <cell r="B5204" t="str">
            <v>田野股份</v>
          </cell>
          <cell r="C5204">
            <v>3.41</v>
          </cell>
          <cell r="D5204">
            <v>4.55</v>
          </cell>
        </row>
        <row r="5205">
          <cell r="A5205" t="str">
            <v>920026</v>
          </cell>
          <cell r="B5205" t="str">
            <v>卓兆点胶</v>
          </cell>
          <cell r="C5205">
            <v>-0.19</v>
          </cell>
          <cell r="D5205">
            <v>36.049999999999997</v>
          </cell>
        </row>
        <row r="5206">
          <cell r="A5206" t="str">
            <v>920027</v>
          </cell>
          <cell r="B5206" t="str">
            <v>交大铁发</v>
          </cell>
          <cell r="C5206">
            <v>0.3</v>
          </cell>
          <cell r="D5206">
            <v>23.35</v>
          </cell>
        </row>
        <row r="5207">
          <cell r="A5207" t="str">
            <v>920029</v>
          </cell>
          <cell r="B5207" t="str">
            <v>开发科技</v>
          </cell>
          <cell r="C5207">
            <v>-0.35</v>
          </cell>
          <cell r="D5207">
            <v>93.62</v>
          </cell>
        </row>
        <row r="5208">
          <cell r="A5208" t="str">
            <v>920030</v>
          </cell>
          <cell r="B5208" t="str">
            <v>德众汽车</v>
          </cell>
          <cell r="C5208">
            <v>0.45</v>
          </cell>
          <cell r="D5208">
            <v>6.72</v>
          </cell>
        </row>
        <row r="5209">
          <cell r="A5209" t="str">
            <v>920033</v>
          </cell>
          <cell r="B5209" t="str">
            <v>康普化学</v>
          </cell>
          <cell r="C5209">
            <v>1.5</v>
          </cell>
          <cell r="D5209">
            <v>16.97</v>
          </cell>
        </row>
        <row r="5210">
          <cell r="A5210" t="str">
            <v>920035</v>
          </cell>
          <cell r="B5210" t="str">
            <v>精创电气</v>
          </cell>
          <cell r="C5210">
            <v>-5.62</v>
          </cell>
          <cell r="D5210">
            <v>44.2</v>
          </cell>
        </row>
        <row r="5211">
          <cell r="A5211" t="str">
            <v>920037</v>
          </cell>
          <cell r="B5211" t="str">
            <v>广信科技</v>
          </cell>
          <cell r="C5211">
            <v>1.58</v>
          </cell>
          <cell r="D5211">
            <v>88.3</v>
          </cell>
        </row>
        <row r="5212">
          <cell r="A5212" t="str">
            <v>920039</v>
          </cell>
          <cell r="B5212" t="str">
            <v>国义招标</v>
          </cell>
          <cell r="C5212">
            <v>0.08</v>
          </cell>
          <cell r="D5212">
            <v>11.92</v>
          </cell>
        </row>
        <row r="5213">
          <cell r="A5213" t="str">
            <v>920046</v>
          </cell>
          <cell r="B5213" t="str">
            <v>亿能电力</v>
          </cell>
          <cell r="C5213">
            <v>1.01</v>
          </cell>
          <cell r="D5213">
            <v>14.07</v>
          </cell>
        </row>
        <row r="5214">
          <cell r="A5214" t="str">
            <v>920047</v>
          </cell>
          <cell r="B5214" t="str">
            <v>诺思兰德</v>
          </cell>
          <cell r="C5214">
            <v>2.65</v>
          </cell>
          <cell r="D5214">
            <v>24.02</v>
          </cell>
        </row>
        <row r="5215">
          <cell r="A5215" t="str">
            <v>920056</v>
          </cell>
          <cell r="B5215" t="str">
            <v>能之光</v>
          </cell>
          <cell r="C5215">
            <v>0.2</v>
          </cell>
          <cell r="D5215">
            <v>25.37</v>
          </cell>
        </row>
        <row r="5216">
          <cell r="A5216" t="str">
            <v>920057</v>
          </cell>
          <cell r="B5216" t="str">
            <v>百甲科技</v>
          </cell>
          <cell r="C5216">
            <v>0.76</v>
          </cell>
          <cell r="D5216">
            <v>6.61</v>
          </cell>
        </row>
        <row r="5217">
          <cell r="A5217" t="str">
            <v>920058</v>
          </cell>
          <cell r="B5217" t="str">
            <v>华洋赛车</v>
          </cell>
          <cell r="C5217">
            <v>1.71</v>
          </cell>
          <cell r="D5217">
            <v>33.82</v>
          </cell>
        </row>
        <row r="5218">
          <cell r="A5218" t="str">
            <v>920060</v>
          </cell>
          <cell r="B5218" t="str">
            <v>万源通</v>
          </cell>
          <cell r="C5218">
            <v>-0.21</v>
          </cell>
          <cell r="D5218">
            <v>33.93</v>
          </cell>
        </row>
        <row r="5219">
          <cell r="A5219" t="str">
            <v>920061</v>
          </cell>
          <cell r="B5219" t="str">
            <v>西磁科技</v>
          </cell>
          <cell r="C5219">
            <v>1.5</v>
          </cell>
          <cell r="D5219">
            <v>29.8</v>
          </cell>
        </row>
        <row r="5220">
          <cell r="A5220" t="str">
            <v>920062</v>
          </cell>
          <cell r="B5220" t="str">
            <v>科润智控</v>
          </cell>
          <cell r="C5220">
            <v>1.29</v>
          </cell>
          <cell r="D5220">
            <v>10.17</v>
          </cell>
        </row>
        <row r="5221">
          <cell r="A5221" t="str">
            <v>920066</v>
          </cell>
          <cell r="B5221" t="str">
            <v>科拜尔</v>
          </cell>
          <cell r="C5221">
            <v>0.36</v>
          </cell>
          <cell r="D5221">
            <v>25.31</v>
          </cell>
        </row>
        <row r="5222">
          <cell r="A5222" t="str">
            <v>920068</v>
          </cell>
          <cell r="B5222" t="str">
            <v>天工股份</v>
          </cell>
          <cell r="C5222">
            <v>-0.89</v>
          </cell>
          <cell r="D5222">
            <v>18.86</v>
          </cell>
        </row>
        <row r="5223">
          <cell r="A5223" t="str">
            <v>920075</v>
          </cell>
          <cell r="B5223" t="str">
            <v>柏星龙</v>
          </cell>
          <cell r="C5223">
            <v>6.08</v>
          </cell>
          <cell r="D5223">
            <v>30.34</v>
          </cell>
        </row>
        <row r="5224">
          <cell r="A5224" t="str">
            <v>920077</v>
          </cell>
          <cell r="B5224" t="str">
            <v>吉林碳谷</v>
          </cell>
          <cell r="C5224">
            <v>-0.41</v>
          </cell>
          <cell r="D5224">
            <v>14.52</v>
          </cell>
        </row>
        <row r="5225">
          <cell r="A5225" t="str">
            <v>920080</v>
          </cell>
          <cell r="B5225" t="str">
            <v>奥美森</v>
          </cell>
          <cell r="C5225">
            <v>-0.04</v>
          </cell>
          <cell r="D5225">
            <v>28.01</v>
          </cell>
        </row>
        <row r="5226">
          <cell r="A5226" t="str">
            <v>920082</v>
          </cell>
          <cell r="B5226" t="str">
            <v>方正阀门</v>
          </cell>
          <cell r="C5226">
            <v>0.63</v>
          </cell>
          <cell r="D5226">
            <v>17.579999999999998</v>
          </cell>
        </row>
        <row r="5227">
          <cell r="A5227" t="str">
            <v>920087</v>
          </cell>
          <cell r="B5227" t="str">
            <v>秋乐种业</v>
          </cell>
          <cell r="C5227">
            <v>2.76</v>
          </cell>
          <cell r="D5227">
            <v>16.739999999999998</v>
          </cell>
        </row>
        <row r="5228">
          <cell r="A5228" t="str">
            <v>920088</v>
          </cell>
          <cell r="B5228" t="str">
            <v>科力股份</v>
          </cell>
          <cell r="C5228">
            <v>0.37</v>
          </cell>
          <cell r="D5228">
            <v>30.18</v>
          </cell>
        </row>
        <row r="5229">
          <cell r="A5229" t="str">
            <v>920089</v>
          </cell>
          <cell r="B5229" t="str">
            <v>禾昌聚合</v>
          </cell>
          <cell r="C5229">
            <v>-0.51</v>
          </cell>
          <cell r="D5229">
            <v>19.5</v>
          </cell>
        </row>
        <row r="5230">
          <cell r="A5230" t="str">
            <v>920090</v>
          </cell>
          <cell r="B5230" t="str">
            <v>同辉信息</v>
          </cell>
          <cell r="C5230">
            <v>2.2999999999999998</v>
          </cell>
          <cell r="D5230">
            <v>6.67</v>
          </cell>
        </row>
        <row r="5231">
          <cell r="A5231" t="str">
            <v>920091</v>
          </cell>
          <cell r="B5231" t="str">
            <v>大鹏工业</v>
          </cell>
          <cell r="C5231">
            <v>-8.1</v>
          </cell>
          <cell r="D5231">
            <v>75.22</v>
          </cell>
        </row>
        <row r="5232">
          <cell r="A5232" t="str">
            <v>920092</v>
          </cell>
          <cell r="B5232" t="str">
            <v>汉鑫科技</v>
          </cell>
          <cell r="C5232">
            <v>10.02</v>
          </cell>
          <cell r="D5232">
            <v>43.5</v>
          </cell>
        </row>
        <row r="5233">
          <cell r="A5233" t="str">
            <v>920098</v>
          </cell>
          <cell r="B5233" t="str">
            <v>科隆新材</v>
          </cell>
          <cell r="C5233">
            <v>-3.18</v>
          </cell>
          <cell r="D5233">
            <v>30.4</v>
          </cell>
        </row>
        <row r="5234">
          <cell r="A5234" t="str">
            <v>920099</v>
          </cell>
          <cell r="B5234" t="str">
            <v>瑞华技术</v>
          </cell>
          <cell r="C5234">
            <v>0.65</v>
          </cell>
          <cell r="D5234">
            <v>31</v>
          </cell>
        </row>
        <row r="5235">
          <cell r="A5235" t="str">
            <v>920100</v>
          </cell>
          <cell r="B5235" t="str">
            <v>三协电机</v>
          </cell>
          <cell r="C5235">
            <v>2.2000000000000002</v>
          </cell>
          <cell r="D5235">
            <v>63.59</v>
          </cell>
        </row>
        <row r="5236">
          <cell r="A5236" t="str">
            <v>920101</v>
          </cell>
          <cell r="B5236" t="str">
            <v>志高机械</v>
          </cell>
          <cell r="C5236">
            <v>0.39</v>
          </cell>
          <cell r="D5236">
            <v>41.13</v>
          </cell>
        </row>
        <row r="5237">
          <cell r="A5237" t="str">
            <v>920106</v>
          </cell>
          <cell r="B5237" t="str">
            <v>林泰新材</v>
          </cell>
          <cell r="C5237">
            <v>6.23</v>
          </cell>
          <cell r="D5237">
            <v>85.44</v>
          </cell>
        </row>
        <row r="5238">
          <cell r="A5238" t="str">
            <v>920108</v>
          </cell>
          <cell r="B5238" t="str">
            <v>宏海科技</v>
          </cell>
          <cell r="C5238">
            <v>0.5</v>
          </cell>
          <cell r="D5238">
            <v>14.17</v>
          </cell>
        </row>
        <row r="5239">
          <cell r="A5239" t="str">
            <v>920110</v>
          </cell>
          <cell r="B5239" t="str">
            <v>雷特科技</v>
          </cell>
          <cell r="C5239">
            <v>1.5</v>
          </cell>
          <cell r="D5239">
            <v>36.659999999999997</v>
          </cell>
        </row>
        <row r="5240">
          <cell r="A5240" t="str">
            <v>920111</v>
          </cell>
          <cell r="B5240" t="str">
            <v>聚星科技</v>
          </cell>
          <cell r="C5240">
            <v>2.12</v>
          </cell>
          <cell r="D5240">
            <v>24.12</v>
          </cell>
        </row>
        <row r="5241">
          <cell r="A5241" t="str">
            <v>920112</v>
          </cell>
          <cell r="B5241" t="str">
            <v>巴兰仕</v>
          </cell>
          <cell r="C5241">
            <v>-0.31</v>
          </cell>
          <cell r="D5241">
            <v>38.5</v>
          </cell>
        </row>
        <row r="5242">
          <cell r="A5242" t="str">
            <v>920116</v>
          </cell>
          <cell r="B5242" t="str">
            <v>星图测控</v>
          </cell>
          <cell r="C5242">
            <v>-2.92</v>
          </cell>
          <cell r="D5242">
            <v>85.7</v>
          </cell>
        </row>
        <row r="5243">
          <cell r="A5243" t="str">
            <v>920118</v>
          </cell>
          <cell r="B5243" t="str">
            <v>太湖远大</v>
          </cell>
          <cell r="C5243">
            <v>0.95</v>
          </cell>
          <cell r="D5243">
            <v>23.5</v>
          </cell>
        </row>
        <row r="5244">
          <cell r="A5244" t="str">
            <v>920122</v>
          </cell>
          <cell r="B5244" t="str">
            <v>中纺标</v>
          </cell>
          <cell r="C5244">
            <v>0.5</v>
          </cell>
          <cell r="D5244">
            <v>34.01</v>
          </cell>
        </row>
        <row r="5245">
          <cell r="A5245" t="str">
            <v>920123</v>
          </cell>
          <cell r="B5245" t="str">
            <v>芭薇股份</v>
          </cell>
          <cell r="C5245">
            <v>2.6</v>
          </cell>
          <cell r="D5245">
            <v>16.2</v>
          </cell>
        </row>
        <row r="5246">
          <cell r="A5246" t="str">
            <v>920124</v>
          </cell>
          <cell r="B5246" t="str">
            <v>南特科技</v>
          </cell>
          <cell r="C5246">
            <v>-2.04</v>
          </cell>
          <cell r="D5246">
            <v>19.2</v>
          </cell>
        </row>
        <row r="5247">
          <cell r="A5247" t="str">
            <v>920128</v>
          </cell>
          <cell r="B5247" t="str">
            <v>胜业电气</v>
          </cell>
          <cell r="C5247">
            <v>1.82</v>
          </cell>
          <cell r="D5247">
            <v>26.9</v>
          </cell>
        </row>
        <row r="5248">
          <cell r="A5248" t="str">
            <v>920130</v>
          </cell>
          <cell r="B5248" t="str">
            <v>立方控股</v>
          </cell>
          <cell r="C5248">
            <v>1.19</v>
          </cell>
          <cell r="D5248">
            <v>22.87</v>
          </cell>
        </row>
        <row r="5249">
          <cell r="A5249" t="str">
            <v>920132</v>
          </cell>
          <cell r="B5249" t="str">
            <v>泰鹏智能</v>
          </cell>
          <cell r="C5249">
            <v>1.68</v>
          </cell>
          <cell r="D5249">
            <v>17.53</v>
          </cell>
        </row>
        <row r="5250">
          <cell r="A5250" t="str">
            <v>920139</v>
          </cell>
          <cell r="B5250" t="str">
            <v>华岭股份</v>
          </cell>
          <cell r="C5250">
            <v>-0.19</v>
          </cell>
          <cell r="D5250">
            <v>21.53</v>
          </cell>
        </row>
        <row r="5251">
          <cell r="A5251" t="str">
            <v>920145</v>
          </cell>
          <cell r="B5251" t="str">
            <v>恒合股份</v>
          </cell>
          <cell r="C5251">
            <v>6.29</v>
          </cell>
          <cell r="D5251">
            <v>23.5</v>
          </cell>
        </row>
        <row r="5252">
          <cell r="A5252" t="str">
            <v>920146</v>
          </cell>
          <cell r="B5252" t="str">
            <v>华阳变速</v>
          </cell>
          <cell r="C5252">
            <v>1.47</v>
          </cell>
          <cell r="D5252">
            <v>8.99</v>
          </cell>
        </row>
        <row r="5253">
          <cell r="A5253" t="str">
            <v>920149</v>
          </cell>
          <cell r="B5253" t="str">
            <v>旭杰科技</v>
          </cell>
          <cell r="C5253">
            <v>0.91</v>
          </cell>
          <cell r="D5253">
            <v>12.19</v>
          </cell>
        </row>
        <row r="5254">
          <cell r="A5254" t="str">
            <v>920152</v>
          </cell>
          <cell r="B5254" t="str">
            <v>昆工科技</v>
          </cell>
          <cell r="C5254">
            <v>0.72</v>
          </cell>
          <cell r="D5254">
            <v>23.67</v>
          </cell>
        </row>
        <row r="5255">
          <cell r="A5255" t="str">
            <v>920158</v>
          </cell>
          <cell r="B5255" t="str">
            <v>长江能科</v>
          </cell>
          <cell r="C5255">
            <v>0.12</v>
          </cell>
          <cell r="D5255">
            <v>16.28</v>
          </cell>
        </row>
        <row r="5256">
          <cell r="A5256" t="str">
            <v>920160</v>
          </cell>
          <cell r="B5256" t="str">
            <v>北矿检测</v>
          </cell>
          <cell r="C5256">
            <v>-3.24</v>
          </cell>
          <cell r="D5256">
            <v>25.35</v>
          </cell>
        </row>
        <row r="5257">
          <cell r="A5257" t="str">
            <v>920163</v>
          </cell>
          <cell r="B5257" t="str">
            <v>方大新材</v>
          </cell>
          <cell r="C5257">
            <v>1.83</v>
          </cell>
          <cell r="D5257">
            <v>15.6</v>
          </cell>
        </row>
        <row r="5258">
          <cell r="A5258" t="str">
            <v>920167</v>
          </cell>
          <cell r="B5258" t="str">
            <v>同享科技</v>
          </cell>
          <cell r="C5258">
            <v>0.86</v>
          </cell>
          <cell r="D5258">
            <v>17.66</v>
          </cell>
        </row>
        <row r="5259">
          <cell r="A5259" t="str">
            <v>920169</v>
          </cell>
          <cell r="B5259" t="str">
            <v>七丰精工</v>
          </cell>
          <cell r="C5259">
            <v>2.12</v>
          </cell>
          <cell r="D5259">
            <v>32.69</v>
          </cell>
        </row>
        <row r="5260">
          <cell r="A5260" t="str">
            <v>920171</v>
          </cell>
          <cell r="B5260" t="str">
            <v>志晟信息</v>
          </cell>
          <cell r="C5260">
            <v>1.54</v>
          </cell>
          <cell r="D5260">
            <v>24.38</v>
          </cell>
        </row>
        <row r="5261">
          <cell r="A5261" t="str">
            <v>920174</v>
          </cell>
          <cell r="B5261" t="str">
            <v>五新隧装</v>
          </cell>
          <cell r="C5261">
            <v>0.92</v>
          </cell>
          <cell r="D5261">
            <v>48.31</v>
          </cell>
        </row>
        <row r="5262">
          <cell r="A5262" t="str">
            <v>920175</v>
          </cell>
          <cell r="B5262" t="str">
            <v>东方碳素</v>
          </cell>
          <cell r="C5262">
            <v>1.79</v>
          </cell>
          <cell r="D5262">
            <v>11.95</v>
          </cell>
        </row>
        <row r="5263">
          <cell r="A5263" t="str">
            <v>920179</v>
          </cell>
          <cell r="B5263" t="str">
            <v>凯德石英</v>
          </cell>
          <cell r="C5263">
            <v>0.39</v>
          </cell>
          <cell r="D5263">
            <v>35.909999999999997</v>
          </cell>
        </row>
        <row r="5264">
          <cell r="A5264" t="str">
            <v>920184</v>
          </cell>
          <cell r="B5264" t="str">
            <v>国源科技</v>
          </cell>
          <cell r="C5264">
            <v>1.02</v>
          </cell>
          <cell r="D5264">
            <v>18.87</v>
          </cell>
        </row>
        <row r="5265">
          <cell r="A5265" t="str">
            <v>920185</v>
          </cell>
          <cell r="B5265" t="str">
            <v>贝特瑞</v>
          </cell>
          <cell r="C5265">
            <v>1.1599999999999999</v>
          </cell>
          <cell r="D5265">
            <v>32.33</v>
          </cell>
        </row>
        <row r="5266">
          <cell r="A5266" t="str">
            <v>920190</v>
          </cell>
          <cell r="B5266" t="str">
            <v>雷神科技</v>
          </cell>
          <cell r="C5266">
            <v>1.83</v>
          </cell>
          <cell r="D5266">
            <v>26.14</v>
          </cell>
        </row>
        <row r="5267">
          <cell r="A5267" t="str">
            <v>920195</v>
          </cell>
          <cell r="B5267" t="str">
            <v>三祥科技</v>
          </cell>
          <cell r="C5267">
            <v>1.91</v>
          </cell>
          <cell r="D5267">
            <v>21.39</v>
          </cell>
        </row>
        <row r="5268">
          <cell r="A5268" t="str">
            <v>920198</v>
          </cell>
          <cell r="B5268" t="str">
            <v>微创光电</v>
          </cell>
          <cell r="C5268">
            <v>0.89</v>
          </cell>
          <cell r="D5268">
            <v>10.18</v>
          </cell>
        </row>
        <row r="5269">
          <cell r="A5269" t="str">
            <v>920199</v>
          </cell>
          <cell r="B5269" t="str">
            <v>倍益康</v>
          </cell>
          <cell r="C5269">
            <v>0.43</v>
          </cell>
          <cell r="D5269">
            <v>37.06</v>
          </cell>
        </row>
        <row r="5270">
          <cell r="A5270" t="str">
            <v>920204</v>
          </cell>
          <cell r="B5270" t="str">
            <v>沪江材料</v>
          </cell>
          <cell r="C5270">
            <v>1.72</v>
          </cell>
          <cell r="D5270">
            <v>18.37</v>
          </cell>
        </row>
        <row r="5271">
          <cell r="A5271" t="str">
            <v>920207</v>
          </cell>
          <cell r="B5271" t="str">
            <v>众诚科技</v>
          </cell>
          <cell r="C5271">
            <v>0.41</v>
          </cell>
          <cell r="D5271">
            <v>21.92</v>
          </cell>
        </row>
        <row r="5272">
          <cell r="A5272" t="str">
            <v>920208</v>
          </cell>
          <cell r="B5272" t="str">
            <v>青矩技术</v>
          </cell>
          <cell r="C5272">
            <v>0.84</v>
          </cell>
          <cell r="D5272">
            <v>25.24</v>
          </cell>
        </row>
        <row r="5273">
          <cell r="A5273" t="str">
            <v>920212</v>
          </cell>
          <cell r="B5273" t="str">
            <v>智新电子</v>
          </cell>
          <cell r="C5273">
            <v>2.54</v>
          </cell>
          <cell r="D5273">
            <v>14.53</v>
          </cell>
        </row>
        <row r="5274">
          <cell r="A5274" t="str">
            <v>920221</v>
          </cell>
          <cell r="B5274" t="str">
            <v>易实精密</v>
          </cell>
          <cell r="C5274">
            <v>0.61</v>
          </cell>
          <cell r="D5274">
            <v>18.29</v>
          </cell>
        </row>
        <row r="5275">
          <cell r="A5275" t="str">
            <v>920223</v>
          </cell>
          <cell r="B5275" t="str">
            <v>荣亿精密</v>
          </cell>
          <cell r="C5275">
            <v>0.98</v>
          </cell>
          <cell r="D5275">
            <v>24.83</v>
          </cell>
        </row>
        <row r="5276">
          <cell r="A5276" t="str">
            <v>920225</v>
          </cell>
          <cell r="B5276" t="str">
            <v>利通科技</v>
          </cell>
          <cell r="C5276">
            <v>2.56</v>
          </cell>
          <cell r="D5276">
            <v>30.08</v>
          </cell>
        </row>
        <row r="5277">
          <cell r="A5277" t="str">
            <v>920227</v>
          </cell>
          <cell r="B5277" t="str">
            <v>美登科技</v>
          </cell>
          <cell r="C5277">
            <v>1.57</v>
          </cell>
          <cell r="D5277">
            <v>58.73</v>
          </cell>
        </row>
        <row r="5278">
          <cell r="A5278" t="str">
            <v>920230</v>
          </cell>
          <cell r="B5278" t="str">
            <v>欧康医药</v>
          </cell>
          <cell r="C5278">
            <v>2.12</v>
          </cell>
          <cell r="D5278">
            <v>13.01</v>
          </cell>
        </row>
        <row r="5279">
          <cell r="A5279" t="str">
            <v>920237</v>
          </cell>
          <cell r="B5279" t="str">
            <v>力佳科技</v>
          </cell>
          <cell r="C5279">
            <v>1.95</v>
          </cell>
          <cell r="D5279">
            <v>24.52</v>
          </cell>
        </row>
        <row r="5280">
          <cell r="A5280" t="str">
            <v>920239</v>
          </cell>
          <cell r="B5280" t="str">
            <v>长虹能源</v>
          </cell>
          <cell r="C5280">
            <v>0.81</v>
          </cell>
          <cell r="D5280">
            <v>32.44</v>
          </cell>
        </row>
        <row r="5281">
          <cell r="A5281" t="str">
            <v>920242</v>
          </cell>
          <cell r="B5281" t="str">
            <v>建邦科技</v>
          </cell>
          <cell r="C5281">
            <v>2.19</v>
          </cell>
          <cell r="D5281">
            <v>29.85</v>
          </cell>
        </row>
        <row r="5282">
          <cell r="A5282" t="str">
            <v>920245</v>
          </cell>
          <cell r="B5282" t="str">
            <v>威博液压</v>
          </cell>
          <cell r="C5282">
            <v>0.72</v>
          </cell>
          <cell r="D5282">
            <v>27.87</v>
          </cell>
        </row>
        <row r="5283">
          <cell r="A5283" t="str">
            <v>920247</v>
          </cell>
          <cell r="B5283" t="str">
            <v>华密新材</v>
          </cell>
          <cell r="C5283">
            <v>-0.11</v>
          </cell>
          <cell r="D5283">
            <v>26.51</v>
          </cell>
        </row>
        <row r="5284">
          <cell r="A5284" t="str">
            <v>920249</v>
          </cell>
          <cell r="B5284" t="str">
            <v>利尔达</v>
          </cell>
          <cell r="C5284">
            <v>-7.0000000000000007E-2</v>
          </cell>
          <cell r="D5284">
            <v>13.82</v>
          </cell>
        </row>
        <row r="5285">
          <cell r="A5285" t="str">
            <v>920252</v>
          </cell>
          <cell r="B5285" t="str">
            <v>天宏锂电</v>
          </cell>
          <cell r="C5285">
            <v>2.0699999999999998</v>
          </cell>
          <cell r="D5285">
            <v>30.62</v>
          </cell>
        </row>
        <row r="5286">
          <cell r="A5286" t="str">
            <v>920260</v>
          </cell>
          <cell r="B5286" t="str">
            <v>中寰股份</v>
          </cell>
          <cell r="C5286">
            <v>1.03</v>
          </cell>
          <cell r="D5286">
            <v>11.81</v>
          </cell>
        </row>
        <row r="5287">
          <cell r="A5287" t="str">
            <v>920261</v>
          </cell>
          <cell r="B5287" t="str">
            <v>一诺威</v>
          </cell>
          <cell r="C5287">
            <v>1.07</v>
          </cell>
          <cell r="D5287">
            <v>15.1</v>
          </cell>
        </row>
        <row r="5288">
          <cell r="A5288" t="str">
            <v>920262</v>
          </cell>
          <cell r="B5288" t="str">
            <v>太湖雪</v>
          </cell>
          <cell r="C5288">
            <v>0.28999999999999998</v>
          </cell>
          <cell r="D5288">
            <v>27.3</v>
          </cell>
        </row>
        <row r="5289">
          <cell r="A5289" t="str">
            <v>920263</v>
          </cell>
          <cell r="B5289" t="str">
            <v>中航泰达</v>
          </cell>
          <cell r="C5289">
            <v>0.54</v>
          </cell>
          <cell r="D5289">
            <v>13.06</v>
          </cell>
        </row>
        <row r="5290">
          <cell r="A5290" t="str">
            <v>920266</v>
          </cell>
          <cell r="B5290" t="str">
            <v>生物谷</v>
          </cell>
          <cell r="C5290">
            <v>0.85</v>
          </cell>
          <cell r="D5290">
            <v>9.48</v>
          </cell>
        </row>
        <row r="5291">
          <cell r="A5291" t="str">
            <v>920267</v>
          </cell>
          <cell r="B5291" t="str">
            <v>鑫汇科</v>
          </cell>
          <cell r="C5291">
            <v>1.02</v>
          </cell>
          <cell r="D5291">
            <v>23.66</v>
          </cell>
        </row>
        <row r="5292">
          <cell r="A5292" t="str">
            <v>920270</v>
          </cell>
          <cell r="B5292" t="str">
            <v>天铭科技</v>
          </cell>
          <cell r="C5292">
            <v>1.05</v>
          </cell>
          <cell r="D5292">
            <v>16.29</v>
          </cell>
        </row>
        <row r="5293">
          <cell r="A5293" t="str">
            <v>920271</v>
          </cell>
          <cell r="B5293" t="str">
            <v>邦德股份</v>
          </cell>
          <cell r="C5293">
            <v>0.99</v>
          </cell>
          <cell r="D5293">
            <v>16.39</v>
          </cell>
        </row>
        <row r="5294">
          <cell r="A5294" t="str">
            <v>920273</v>
          </cell>
          <cell r="B5294" t="str">
            <v>一致魔芋</v>
          </cell>
          <cell r="C5294">
            <v>3.79</v>
          </cell>
          <cell r="D5294">
            <v>35.92</v>
          </cell>
        </row>
        <row r="5295">
          <cell r="A5295" t="str">
            <v>920274</v>
          </cell>
          <cell r="B5295" t="str">
            <v>宏裕包材</v>
          </cell>
          <cell r="C5295">
            <v>8.06</v>
          </cell>
          <cell r="D5295">
            <v>33.93</v>
          </cell>
        </row>
        <row r="5296">
          <cell r="A5296" t="str">
            <v>920275</v>
          </cell>
          <cell r="B5296" t="str">
            <v>驱动力</v>
          </cell>
          <cell r="C5296">
            <v>2.4300000000000002</v>
          </cell>
          <cell r="D5296">
            <v>9.27</v>
          </cell>
        </row>
        <row r="5297">
          <cell r="A5297" t="str">
            <v>920278</v>
          </cell>
          <cell r="B5297" t="str">
            <v>鹿得医疗</v>
          </cell>
          <cell r="C5297">
            <v>-10.97</v>
          </cell>
          <cell r="D5297">
            <v>10.71</v>
          </cell>
        </row>
        <row r="5298">
          <cell r="A5298" t="str">
            <v>920284</v>
          </cell>
          <cell r="B5298" t="str">
            <v>灵鸽科技</v>
          </cell>
          <cell r="C5298">
            <v>0.64</v>
          </cell>
          <cell r="D5298">
            <v>39.119999999999997</v>
          </cell>
        </row>
        <row r="5299">
          <cell r="A5299" t="str">
            <v>920299</v>
          </cell>
          <cell r="B5299" t="str">
            <v>灿能电力</v>
          </cell>
          <cell r="C5299">
            <v>3.62</v>
          </cell>
          <cell r="D5299">
            <v>22.6</v>
          </cell>
        </row>
        <row r="5300">
          <cell r="A5300" t="str">
            <v>920300</v>
          </cell>
          <cell r="B5300" t="str">
            <v>辰光医疗</v>
          </cell>
          <cell r="C5300">
            <v>1.4</v>
          </cell>
          <cell r="D5300">
            <v>15.19</v>
          </cell>
        </row>
        <row r="5301">
          <cell r="A5301" t="str">
            <v>920304</v>
          </cell>
          <cell r="B5301" t="str">
            <v>迪尔化工</v>
          </cell>
          <cell r="C5301">
            <v>1.22</v>
          </cell>
          <cell r="D5301">
            <v>13.31</v>
          </cell>
        </row>
        <row r="5302">
          <cell r="A5302" t="str">
            <v>920305</v>
          </cell>
          <cell r="B5302" t="str">
            <v>*ST云创</v>
          </cell>
          <cell r="C5302">
            <v>-0.78</v>
          </cell>
          <cell r="D5302">
            <v>10.119999999999999</v>
          </cell>
        </row>
        <row r="5303">
          <cell r="A5303" t="str">
            <v>920339</v>
          </cell>
          <cell r="B5303" t="str">
            <v>恒太照明</v>
          </cell>
          <cell r="C5303">
            <v>0.19</v>
          </cell>
          <cell r="D5303">
            <v>10.38</v>
          </cell>
        </row>
        <row r="5304">
          <cell r="A5304" t="str">
            <v>920344</v>
          </cell>
          <cell r="B5304" t="str">
            <v>三元基因</v>
          </cell>
          <cell r="C5304">
            <v>0.99</v>
          </cell>
          <cell r="D5304">
            <v>24.5</v>
          </cell>
        </row>
        <row r="5305">
          <cell r="A5305" t="str">
            <v>920346</v>
          </cell>
          <cell r="B5305" t="str">
            <v>威贸电子</v>
          </cell>
          <cell r="C5305">
            <v>0.28000000000000003</v>
          </cell>
          <cell r="D5305">
            <v>25.5</v>
          </cell>
        </row>
        <row r="5306">
          <cell r="A5306" t="str">
            <v>920351</v>
          </cell>
          <cell r="B5306" t="str">
            <v>华光源海</v>
          </cell>
          <cell r="C5306">
            <v>2.4500000000000002</v>
          </cell>
          <cell r="D5306">
            <v>23.41</v>
          </cell>
        </row>
        <row r="5307">
          <cell r="A5307" t="str">
            <v>920357</v>
          </cell>
          <cell r="B5307" t="str">
            <v>雅葆轩</v>
          </cell>
          <cell r="C5307">
            <v>0.63</v>
          </cell>
          <cell r="D5307">
            <v>25.6</v>
          </cell>
        </row>
        <row r="5308">
          <cell r="A5308" t="str">
            <v>920363</v>
          </cell>
          <cell r="B5308" t="str">
            <v>莱赛激光</v>
          </cell>
          <cell r="C5308">
            <v>0.5</v>
          </cell>
          <cell r="D5308">
            <v>20.25</v>
          </cell>
        </row>
        <row r="5309">
          <cell r="A5309" t="str">
            <v>920367</v>
          </cell>
          <cell r="B5309" t="str">
            <v>新赣江</v>
          </cell>
          <cell r="C5309">
            <v>-1.6</v>
          </cell>
          <cell r="D5309">
            <v>21.5</v>
          </cell>
        </row>
        <row r="5310">
          <cell r="A5310" t="str">
            <v>920368</v>
          </cell>
          <cell r="B5310" t="str">
            <v>连城数控</v>
          </cell>
          <cell r="C5310">
            <v>0.56999999999999995</v>
          </cell>
          <cell r="D5310">
            <v>26.27</v>
          </cell>
        </row>
        <row r="5311">
          <cell r="A5311" t="str">
            <v>920370</v>
          </cell>
          <cell r="B5311" t="str">
            <v>新安洁</v>
          </cell>
          <cell r="C5311">
            <v>2.42</v>
          </cell>
          <cell r="D5311">
            <v>4.24</v>
          </cell>
        </row>
        <row r="5312">
          <cell r="A5312" t="str">
            <v>920371</v>
          </cell>
          <cell r="B5312" t="str">
            <v>欧福蛋业</v>
          </cell>
          <cell r="C5312">
            <v>3.02</v>
          </cell>
          <cell r="D5312">
            <v>11.25</v>
          </cell>
        </row>
        <row r="5313">
          <cell r="A5313" t="str">
            <v>920374</v>
          </cell>
          <cell r="B5313" t="str">
            <v>云里物里</v>
          </cell>
          <cell r="C5313">
            <v>0.36</v>
          </cell>
          <cell r="D5313">
            <v>25.11</v>
          </cell>
        </row>
        <row r="5314">
          <cell r="A5314" t="str">
            <v>920375</v>
          </cell>
          <cell r="B5314" t="str">
            <v>派诺科技</v>
          </cell>
          <cell r="C5314">
            <v>1.33</v>
          </cell>
          <cell r="D5314">
            <v>13.73</v>
          </cell>
        </row>
        <row r="5315">
          <cell r="A5315" t="str">
            <v>920378</v>
          </cell>
          <cell r="B5315" t="str">
            <v>泰德股份</v>
          </cell>
          <cell r="C5315">
            <v>1.22</v>
          </cell>
          <cell r="D5315">
            <v>9.9600000000000009</v>
          </cell>
        </row>
        <row r="5316">
          <cell r="A5316" t="str">
            <v>920392</v>
          </cell>
          <cell r="B5316" t="str">
            <v>佳合科技</v>
          </cell>
          <cell r="C5316">
            <v>5.91</v>
          </cell>
          <cell r="D5316">
            <v>38</v>
          </cell>
        </row>
        <row r="5317">
          <cell r="A5317" t="str">
            <v>920394</v>
          </cell>
          <cell r="B5317" t="str">
            <v>民士达</v>
          </cell>
          <cell r="C5317">
            <v>0.05</v>
          </cell>
          <cell r="D5317">
            <v>37.35</v>
          </cell>
        </row>
        <row r="5318">
          <cell r="A5318" t="str">
            <v>920395</v>
          </cell>
          <cell r="B5318" t="str">
            <v>朗鸿科技</v>
          </cell>
          <cell r="C5318">
            <v>0.25</v>
          </cell>
          <cell r="D5318">
            <v>12.01</v>
          </cell>
        </row>
        <row r="5319">
          <cell r="A5319" t="str">
            <v>920396</v>
          </cell>
          <cell r="B5319" t="str">
            <v>常辅股份</v>
          </cell>
          <cell r="C5319">
            <v>7.46</v>
          </cell>
          <cell r="D5319">
            <v>35.159999999999997</v>
          </cell>
        </row>
        <row r="5320">
          <cell r="A5320" t="str">
            <v>920402</v>
          </cell>
          <cell r="B5320" t="str">
            <v>硅烷科技</v>
          </cell>
          <cell r="C5320">
            <v>0.55000000000000004</v>
          </cell>
          <cell r="D5320">
            <v>11.03</v>
          </cell>
        </row>
        <row r="5321">
          <cell r="A5321" t="str">
            <v>920403</v>
          </cell>
          <cell r="B5321" t="str">
            <v>康农种业</v>
          </cell>
          <cell r="C5321">
            <v>1.48</v>
          </cell>
          <cell r="D5321">
            <v>23.36</v>
          </cell>
        </row>
        <row r="5322">
          <cell r="A5322" t="str">
            <v>920405</v>
          </cell>
          <cell r="B5322" t="str">
            <v>海希通讯</v>
          </cell>
          <cell r="C5322">
            <v>1.19</v>
          </cell>
          <cell r="D5322">
            <v>27.3</v>
          </cell>
        </row>
        <row r="5323">
          <cell r="A5323" t="str">
            <v>920407</v>
          </cell>
          <cell r="B5323" t="str">
            <v>驰诚股份</v>
          </cell>
          <cell r="C5323">
            <v>-12.82</v>
          </cell>
          <cell r="D5323">
            <v>30.26</v>
          </cell>
        </row>
        <row r="5324">
          <cell r="A5324" t="str">
            <v>920414</v>
          </cell>
          <cell r="B5324" t="str">
            <v>欧普泰</v>
          </cell>
          <cell r="C5324">
            <v>1.7</v>
          </cell>
          <cell r="D5324">
            <v>11.95</v>
          </cell>
        </row>
        <row r="5325">
          <cell r="A5325" t="str">
            <v>920415</v>
          </cell>
          <cell r="B5325" t="str">
            <v>恒拓开源</v>
          </cell>
          <cell r="C5325">
            <v>1.84</v>
          </cell>
          <cell r="D5325">
            <v>14.38</v>
          </cell>
        </row>
        <row r="5326">
          <cell r="A5326" t="str">
            <v>920418</v>
          </cell>
          <cell r="B5326" t="str">
            <v>苏轴股份</v>
          </cell>
          <cell r="C5326">
            <v>0.72</v>
          </cell>
          <cell r="D5326">
            <v>29.21</v>
          </cell>
        </row>
        <row r="5327">
          <cell r="A5327" t="str">
            <v>920419</v>
          </cell>
          <cell r="B5327" t="str">
            <v>路斯股份</v>
          </cell>
          <cell r="C5327">
            <v>1.74</v>
          </cell>
          <cell r="D5327">
            <v>17.53</v>
          </cell>
        </row>
        <row r="5328">
          <cell r="A5328" t="str">
            <v>920422</v>
          </cell>
          <cell r="B5328" t="str">
            <v>润普食品</v>
          </cell>
          <cell r="C5328">
            <v>-7.0000000000000007E-2</v>
          </cell>
          <cell r="D5328">
            <v>15.18</v>
          </cell>
        </row>
        <row r="5329">
          <cell r="A5329" t="str">
            <v>920425</v>
          </cell>
          <cell r="B5329" t="str">
            <v>乐创技术</v>
          </cell>
          <cell r="C5329">
            <v>0.56000000000000005</v>
          </cell>
          <cell r="D5329">
            <v>21.39</v>
          </cell>
        </row>
        <row r="5330">
          <cell r="A5330" t="str">
            <v>920427</v>
          </cell>
          <cell r="B5330" t="str">
            <v>华维设计</v>
          </cell>
          <cell r="C5330">
            <v>1.03</v>
          </cell>
          <cell r="D5330">
            <v>12.77</v>
          </cell>
        </row>
        <row r="5331">
          <cell r="A5331" t="str">
            <v>920429</v>
          </cell>
          <cell r="B5331" t="str">
            <v>康比特</v>
          </cell>
          <cell r="C5331">
            <v>3.85</v>
          </cell>
          <cell r="D5331">
            <v>16.440000000000001</v>
          </cell>
        </row>
        <row r="5332">
          <cell r="A5332" t="str">
            <v>920433</v>
          </cell>
          <cell r="B5332" t="str">
            <v>大唐药业</v>
          </cell>
          <cell r="C5332">
            <v>2.34</v>
          </cell>
          <cell r="D5332">
            <v>6.12</v>
          </cell>
        </row>
        <row r="5333">
          <cell r="A5333" t="str">
            <v>920436</v>
          </cell>
          <cell r="B5333" t="str">
            <v>大地电气</v>
          </cell>
          <cell r="C5333">
            <v>5.89</v>
          </cell>
          <cell r="D5333">
            <v>18.88</v>
          </cell>
        </row>
        <row r="5334">
          <cell r="A5334" t="str">
            <v>920438</v>
          </cell>
          <cell r="B5334" t="str">
            <v>戈碧迦</v>
          </cell>
          <cell r="C5334">
            <v>-1.46</v>
          </cell>
          <cell r="D5334">
            <v>41.2</v>
          </cell>
        </row>
        <row r="5335">
          <cell r="A5335" t="str">
            <v>920445</v>
          </cell>
          <cell r="B5335" t="str">
            <v>龙竹科技</v>
          </cell>
          <cell r="C5335">
            <v>4.01</v>
          </cell>
          <cell r="D5335">
            <v>12.7</v>
          </cell>
        </row>
        <row r="5336">
          <cell r="A5336" t="str">
            <v>920454</v>
          </cell>
          <cell r="B5336" t="str">
            <v>同心传动</v>
          </cell>
          <cell r="C5336">
            <v>1.1399999999999999</v>
          </cell>
          <cell r="D5336">
            <v>16.850000000000001</v>
          </cell>
        </row>
        <row r="5337">
          <cell r="A5337" t="str">
            <v>920455</v>
          </cell>
          <cell r="B5337" t="str">
            <v>汇隆活塞</v>
          </cell>
          <cell r="C5337">
            <v>2.69</v>
          </cell>
          <cell r="D5337">
            <v>9.15</v>
          </cell>
        </row>
        <row r="5338">
          <cell r="A5338" t="str">
            <v>920469</v>
          </cell>
          <cell r="B5338" t="str">
            <v>富恒新材</v>
          </cell>
          <cell r="C5338">
            <v>0.86</v>
          </cell>
          <cell r="D5338">
            <v>11.74</v>
          </cell>
        </row>
        <row r="5339">
          <cell r="A5339" t="str">
            <v>920471</v>
          </cell>
          <cell r="B5339" t="str">
            <v>美邦科技</v>
          </cell>
          <cell r="C5339">
            <v>1.1499999999999999</v>
          </cell>
          <cell r="D5339">
            <v>13.22</v>
          </cell>
        </row>
        <row r="5340">
          <cell r="A5340" t="str">
            <v>920475</v>
          </cell>
          <cell r="B5340" t="str">
            <v>三友科技</v>
          </cell>
          <cell r="C5340">
            <v>-2.21</v>
          </cell>
          <cell r="D5340">
            <v>19</v>
          </cell>
        </row>
        <row r="5341">
          <cell r="A5341" t="str">
            <v>920476</v>
          </cell>
          <cell r="B5341" t="str">
            <v>海能技术</v>
          </cell>
          <cell r="C5341">
            <v>1.48</v>
          </cell>
          <cell r="D5341">
            <v>21.97</v>
          </cell>
        </row>
        <row r="5342">
          <cell r="A5342" t="str">
            <v>920478</v>
          </cell>
          <cell r="B5342" t="str">
            <v>峆一药业</v>
          </cell>
          <cell r="C5342">
            <v>0.84</v>
          </cell>
          <cell r="D5342">
            <v>19.23</v>
          </cell>
        </row>
        <row r="5343">
          <cell r="A5343" t="str">
            <v>920489</v>
          </cell>
          <cell r="B5343" t="str">
            <v>佳先股份</v>
          </cell>
          <cell r="C5343">
            <v>0</v>
          </cell>
          <cell r="D5343">
            <v>18.899999999999999</v>
          </cell>
        </row>
        <row r="5344">
          <cell r="A5344" t="str">
            <v>920491</v>
          </cell>
          <cell r="B5344" t="str">
            <v>奥迪威</v>
          </cell>
          <cell r="C5344">
            <v>0.17</v>
          </cell>
          <cell r="D5344">
            <v>28.7</v>
          </cell>
        </row>
        <row r="5345">
          <cell r="A5345" t="str">
            <v>920493</v>
          </cell>
          <cell r="B5345" t="str">
            <v>并行科技</v>
          </cell>
          <cell r="C5345">
            <v>7.37</v>
          </cell>
          <cell r="D5345">
            <v>139.35</v>
          </cell>
        </row>
        <row r="5346">
          <cell r="A5346" t="str">
            <v>920496</v>
          </cell>
          <cell r="B5346" t="str">
            <v>许昌智能</v>
          </cell>
          <cell r="C5346">
            <v>1.83</v>
          </cell>
          <cell r="D5346">
            <v>10.6</v>
          </cell>
        </row>
        <row r="5347">
          <cell r="A5347" t="str">
            <v>920504</v>
          </cell>
          <cell r="B5347" t="str">
            <v>博迅生物</v>
          </cell>
          <cell r="C5347">
            <v>1.78</v>
          </cell>
          <cell r="D5347">
            <v>24.58</v>
          </cell>
        </row>
        <row r="5348">
          <cell r="A5348" t="str">
            <v>920505</v>
          </cell>
          <cell r="B5348" t="str">
            <v>九菱科技</v>
          </cell>
          <cell r="C5348">
            <v>3.21</v>
          </cell>
          <cell r="D5348">
            <v>46.61</v>
          </cell>
        </row>
        <row r="5349">
          <cell r="A5349" t="str">
            <v>920508</v>
          </cell>
          <cell r="B5349" t="str">
            <v>殷图网联</v>
          </cell>
          <cell r="C5349">
            <v>1.67</v>
          </cell>
          <cell r="D5349">
            <v>24.34</v>
          </cell>
        </row>
        <row r="5350">
          <cell r="A5350" t="str">
            <v>920509</v>
          </cell>
          <cell r="B5350" t="str">
            <v>同惠电子</v>
          </cell>
          <cell r="C5350">
            <v>-0.98</v>
          </cell>
          <cell r="D5350">
            <v>37.21</v>
          </cell>
        </row>
        <row r="5351">
          <cell r="A5351" t="str">
            <v>920510</v>
          </cell>
          <cell r="B5351" t="str">
            <v>丰光精密</v>
          </cell>
          <cell r="C5351">
            <v>2.27</v>
          </cell>
          <cell r="D5351">
            <v>17.59</v>
          </cell>
        </row>
        <row r="5352">
          <cell r="A5352" t="str">
            <v>920519</v>
          </cell>
          <cell r="B5352" t="str">
            <v>万德股份</v>
          </cell>
          <cell r="C5352">
            <v>0.87</v>
          </cell>
          <cell r="D5352">
            <v>12.72</v>
          </cell>
        </row>
        <row r="5353">
          <cell r="A5353" t="str">
            <v>920522</v>
          </cell>
          <cell r="B5353" t="str">
            <v>纳科诺尔</v>
          </cell>
          <cell r="C5353">
            <v>2.11</v>
          </cell>
          <cell r="D5353">
            <v>57</v>
          </cell>
        </row>
        <row r="5354">
          <cell r="A5354" t="str">
            <v>920523</v>
          </cell>
          <cell r="B5354" t="str">
            <v>德瑞锂电</v>
          </cell>
          <cell r="C5354">
            <v>2.29</v>
          </cell>
          <cell r="D5354">
            <v>27.27</v>
          </cell>
        </row>
        <row r="5355">
          <cell r="A5355" t="str">
            <v>920526</v>
          </cell>
          <cell r="B5355" t="str">
            <v>凯华材料</v>
          </cell>
          <cell r="C5355">
            <v>0.04</v>
          </cell>
          <cell r="D5355">
            <v>24.51</v>
          </cell>
        </row>
        <row r="5356">
          <cell r="A5356" t="str">
            <v>920527</v>
          </cell>
          <cell r="B5356" t="str">
            <v>夜光明</v>
          </cell>
          <cell r="C5356">
            <v>0.82</v>
          </cell>
          <cell r="D5356">
            <v>18.350000000000001</v>
          </cell>
        </row>
        <row r="5357">
          <cell r="A5357" t="str">
            <v>920533</v>
          </cell>
          <cell r="B5357" t="str">
            <v>骏创科技</v>
          </cell>
          <cell r="C5357">
            <v>0.45</v>
          </cell>
          <cell r="D5357">
            <v>28.75</v>
          </cell>
        </row>
        <row r="5358">
          <cell r="A5358" t="str">
            <v>920541</v>
          </cell>
          <cell r="B5358" t="str">
            <v>铁大科技</v>
          </cell>
          <cell r="C5358">
            <v>1.7</v>
          </cell>
          <cell r="D5358">
            <v>13.78</v>
          </cell>
        </row>
        <row r="5359">
          <cell r="A5359" t="str">
            <v>920547</v>
          </cell>
          <cell r="B5359" t="str">
            <v>无锡晶海</v>
          </cell>
          <cell r="C5359">
            <v>5.56</v>
          </cell>
          <cell r="D5359">
            <v>25.65</v>
          </cell>
        </row>
        <row r="5360">
          <cell r="A5360" t="str">
            <v>920553</v>
          </cell>
          <cell r="B5360" t="str">
            <v>凯腾精工</v>
          </cell>
          <cell r="C5360">
            <v>1.27</v>
          </cell>
          <cell r="D5360">
            <v>10.39</v>
          </cell>
        </row>
        <row r="5361">
          <cell r="A5361" t="str">
            <v>920556</v>
          </cell>
          <cell r="B5361" t="str">
            <v>雅达股份</v>
          </cell>
          <cell r="C5361">
            <v>1.23</v>
          </cell>
          <cell r="D5361">
            <v>10.66</v>
          </cell>
        </row>
        <row r="5362">
          <cell r="A5362" t="str">
            <v>920564</v>
          </cell>
          <cell r="B5362" t="str">
            <v>天润科技</v>
          </cell>
          <cell r="C5362">
            <v>-1.1599999999999999</v>
          </cell>
          <cell r="D5362">
            <v>25.51</v>
          </cell>
        </row>
        <row r="5363">
          <cell r="A5363" t="str">
            <v>920566</v>
          </cell>
          <cell r="B5363" t="str">
            <v>梓橦宫</v>
          </cell>
          <cell r="C5363">
            <v>0.76</v>
          </cell>
          <cell r="D5363">
            <v>11.9</v>
          </cell>
        </row>
        <row r="5364">
          <cell r="A5364" t="str">
            <v>920570</v>
          </cell>
          <cell r="B5364" t="str">
            <v>坤博精工</v>
          </cell>
          <cell r="C5364">
            <v>2.73</v>
          </cell>
          <cell r="D5364">
            <v>35.799999999999997</v>
          </cell>
        </row>
        <row r="5365">
          <cell r="A5365" t="str">
            <v>920571</v>
          </cell>
          <cell r="B5365" t="str">
            <v>国航远洋</v>
          </cell>
          <cell r="C5365">
            <v>0.9</v>
          </cell>
          <cell r="D5365">
            <v>10.050000000000001</v>
          </cell>
        </row>
        <row r="5366">
          <cell r="A5366" t="str">
            <v>920575</v>
          </cell>
          <cell r="B5366" t="str">
            <v>康乐卫士</v>
          </cell>
          <cell r="C5366">
            <v>-14.38</v>
          </cell>
          <cell r="D5366">
            <v>8.69</v>
          </cell>
        </row>
        <row r="5367">
          <cell r="A5367" t="str">
            <v>920576</v>
          </cell>
          <cell r="B5367" t="str">
            <v>天力复合</v>
          </cell>
          <cell r="C5367">
            <v>4.54</v>
          </cell>
          <cell r="D5367">
            <v>86.04</v>
          </cell>
        </row>
        <row r="5368">
          <cell r="A5368" t="str">
            <v>920578</v>
          </cell>
          <cell r="B5368" t="str">
            <v>巨能股份</v>
          </cell>
          <cell r="C5368">
            <v>0.23</v>
          </cell>
          <cell r="D5368">
            <v>25.64</v>
          </cell>
        </row>
        <row r="5369">
          <cell r="A5369" t="str">
            <v>920579</v>
          </cell>
          <cell r="B5369" t="str">
            <v>机科股份</v>
          </cell>
          <cell r="C5369">
            <v>-0.51</v>
          </cell>
          <cell r="D5369">
            <v>25.31</v>
          </cell>
        </row>
        <row r="5370">
          <cell r="A5370" t="str">
            <v>920580</v>
          </cell>
          <cell r="B5370" t="str">
            <v>科创新材</v>
          </cell>
          <cell r="C5370">
            <v>3.17</v>
          </cell>
          <cell r="D5370">
            <v>15.28</v>
          </cell>
        </row>
        <row r="5371">
          <cell r="A5371" t="str">
            <v>920592</v>
          </cell>
          <cell r="B5371" t="str">
            <v>华信永道</v>
          </cell>
          <cell r="C5371">
            <v>0.3</v>
          </cell>
          <cell r="D5371">
            <v>40.72</v>
          </cell>
        </row>
        <row r="5372">
          <cell r="A5372" t="str">
            <v>920593</v>
          </cell>
          <cell r="B5372" t="str">
            <v>鼎智科技</v>
          </cell>
          <cell r="C5372">
            <v>-0.06</v>
          </cell>
          <cell r="D5372">
            <v>34.11</v>
          </cell>
        </row>
        <row r="5373">
          <cell r="A5373" t="str">
            <v>920599</v>
          </cell>
          <cell r="B5373" t="str">
            <v>同力股份</v>
          </cell>
          <cell r="C5373">
            <v>0.85</v>
          </cell>
          <cell r="D5373">
            <v>20.059999999999999</v>
          </cell>
        </row>
        <row r="5374">
          <cell r="A5374" t="str">
            <v>920608</v>
          </cell>
          <cell r="B5374" t="str">
            <v>丰安股份</v>
          </cell>
          <cell r="C5374">
            <v>1.83</v>
          </cell>
          <cell r="D5374">
            <v>20.059999999999999</v>
          </cell>
        </row>
        <row r="5375">
          <cell r="A5375" t="str">
            <v>920627</v>
          </cell>
          <cell r="B5375" t="str">
            <v>力王股份</v>
          </cell>
          <cell r="C5375">
            <v>1.4</v>
          </cell>
          <cell r="D5375">
            <v>22.42</v>
          </cell>
        </row>
        <row r="5376">
          <cell r="A5376" t="str">
            <v>920634</v>
          </cell>
          <cell r="B5376" t="str">
            <v>新威凌</v>
          </cell>
          <cell r="C5376">
            <v>1.72</v>
          </cell>
          <cell r="D5376">
            <v>25.45</v>
          </cell>
        </row>
        <row r="5377">
          <cell r="A5377" t="str">
            <v>920639</v>
          </cell>
          <cell r="B5377" t="str">
            <v>晨光电缆</v>
          </cell>
          <cell r="C5377">
            <v>1.29</v>
          </cell>
          <cell r="D5377">
            <v>8.6199999999999992</v>
          </cell>
        </row>
        <row r="5378">
          <cell r="A5378" t="str">
            <v>920640</v>
          </cell>
          <cell r="B5378" t="str">
            <v>富士达</v>
          </cell>
          <cell r="C5378">
            <v>-1.04</v>
          </cell>
          <cell r="D5378">
            <v>37.200000000000003</v>
          </cell>
        </row>
        <row r="5379">
          <cell r="A5379" t="str">
            <v>920641</v>
          </cell>
          <cell r="B5379" t="str">
            <v>格利尔</v>
          </cell>
          <cell r="C5379">
            <v>0.95</v>
          </cell>
          <cell r="D5379">
            <v>19.05</v>
          </cell>
        </row>
        <row r="5380">
          <cell r="A5380" t="str">
            <v>920642</v>
          </cell>
          <cell r="B5380" t="str">
            <v>通易航天</v>
          </cell>
          <cell r="C5380">
            <v>2.4300000000000002</v>
          </cell>
          <cell r="D5380">
            <v>17.260000000000002</v>
          </cell>
        </row>
        <row r="5381">
          <cell r="A5381" t="str">
            <v>920651</v>
          </cell>
          <cell r="B5381" t="str">
            <v>天罡股份</v>
          </cell>
          <cell r="C5381">
            <v>2</v>
          </cell>
          <cell r="D5381">
            <v>46.92</v>
          </cell>
        </row>
        <row r="5382">
          <cell r="A5382" t="str">
            <v>920656</v>
          </cell>
          <cell r="B5382" t="str">
            <v>海昇药业</v>
          </cell>
          <cell r="C5382">
            <v>1.36</v>
          </cell>
          <cell r="D5382">
            <v>17.86</v>
          </cell>
        </row>
        <row r="5383">
          <cell r="A5383" t="str">
            <v>920662</v>
          </cell>
          <cell r="B5383" t="str">
            <v>方盛股份</v>
          </cell>
          <cell r="C5383">
            <v>-1.53</v>
          </cell>
          <cell r="D5383">
            <v>28.37</v>
          </cell>
        </row>
        <row r="5384">
          <cell r="A5384" t="str">
            <v>920663</v>
          </cell>
          <cell r="B5384" t="str">
            <v>明阳科技</v>
          </cell>
          <cell r="C5384">
            <v>2.78</v>
          </cell>
          <cell r="D5384">
            <v>17.72</v>
          </cell>
        </row>
        <row r="5385">
          <cell r="A5385" t="str">
            <v>920665</v>
          </cell>
          <cell r="B5385" t="str">
            <v>科强股份</v>
          </cell>
          <cell r="C5385">
            <v>-2.5</v>
          </cell>
          <cell r="D5385">
            <v>16.02</v>
          </cell>
        </row>
        <row r="5386">
          <cell r="A5386" t="str">
            <v>920670</v>
          </cell>
          <cell r="B5386" t="str">
            <v>数字人</v>
          </cell>
          <cell r="C5386">
            <v>-0.77</v>
          </cell>
          <cell r="D5386">
            <v>16.690000000000001</v>
          </cell>
        </row>
        <row r="5387">
          <cell r="A5387" t="str">
            <v>920675</v>
          </cell>
          <cell r="B5387" t="str">
            <v>秉扬科技</v>
          </cell>
          <cell r="C5387">
            <v>0.57999999999999996</v>
          </cell>
          <cell r="D5387">
            <v>10.45</v>
          </cell>
        </row>
        <row r="5388">
          <cell r="A5388" t="str">
            <v>920679</v>
          </cell>
          <cell r="B5388" t="str">
            <v>前进科技</v>
          </cell>
          <cell r="C5388">
            <v>2</v>
          </cell>
          <cell r="D5388">
            <v>20.87</v>
          </cell>
        </row>
        <row r="5389">
          <cell r="A5389" t="str">
            <v>920682</v>
          </cell>
          <cell r="B5389" t="str">
            <v>球冠电缆</v>
          </cell>
          <cell r="C5389">
            <v>2.59</v>
          </cell>
          <cell r="D5389">
            <v>9.9</v>
          </cell>
        </row>
        <row r="5390">
          <cell r="A5390" t="str">
            <v>920685</v>
          </cell>
          <cell r="B5390" t="str">
            <v>新芝生物</v>
          </cell>
          <cell r="C5390">
            <v>0.99</v>
          </cell>
          <cell r="D5390">
            <v>14.23</v>
          </cell>
        </row>
        <row r="5391">
          <cell r="A5391" t="str">
            <v>920689</v>
          </cell>
          <cell r="B5391" t="str">
            <v>克莱特</v>
          </cell>
          <cell r="C5391">
            <v>4.34</v>
          </cell>
          <cell r="D5391">
            <v>32.93</v>
          </cell>
        </row>
        <row r="5392">
          <cell r="A5392" t="str">
            <v>920690</v>
          </cell>
          <cell r="B5392" t="str">
            <v>捷众科技</v>
          </cell>
          <cell r="C5392">
            <v>0.85</v>
          </cell>
          <cell r="D5392">
            <v>31.99</v>
          </cell>
        </row>
        <row r="5393">
          <cell r="A5393" t="str">
            <v>920693</v>
          </cell>
          <cell r="B5393" t="str">
            <v>阿为特</v>
          </cell>
          <cell r="C5393">
            <v>0.33</v>
          </cell>
          <cell r="D5393">
            <v>39.479999999999997</v>
          </cell>
        </row>
        <row r="5394">
          <cell r="A5394" t="str">
            <v>920694</v>
          </cell>
          <cell r="B5394" t="str">
            <v>中裕科技</v>
          </cell>
          <cell r="C5394">
            <v>1.01</v>
          </cell>
          <cell r="D5394">
            <v>19.93</v>
          </cell>
        </row>
        <row r="5395">
          <cell r="A5395" t="str">
            <v>920699</v>
          </cell>
          <cell r="B5395" t="str">
            <v>海达尔</v>
          </cell>
          <cell r="C5395">
            <v>1.53</v>
          </cell>
          <cell r="D5395">
            <v>49.91</v>
          </cell>
        </row>
        <row r="5396">
          <cell r="A5396" t="str">
            <v>920701</v>
          </cell>
          <cell r="B5396" t="str">
            <v>豪声电子</v>
          </cell>
          <cell r="C5396">
            <v>0.85</v>
          </cell>
          <cell r="D5396">
            <v>19.079999999999998</v>
          </cell>
        </row>
        <row r="5397">
          <cell r="A5397" t="str">
            <v>920703</v>
          </cell>
          <cell r="B5397" t="str">
            <v>广厦环能</v>
          </cell>
          <cell r="C5397">
            <v>0.73</v>
          </cell>
          <cell r="D5397">
            <v>15.18</v>
          </cell>
        </row>
        <row r="5398">
          <cell r="A5398" t="str">
            <v>920706</v>
          </cell>
          <cell r="B5398" t="str">
            <v>铁拓机械</v>
          </cell>
          <cell r="C5398">
            <v>6.21</v>
          </cell>
          <cell r="D5398">
            <v>28.9</v>
          </cell>
        </row>
        <row r="5399">
          <cell r="A5399" t="str">
            <v>920717</v>
          </cell>
          <cell r="B5399" t="str">
            <v>瑞星股份</v>
          </cell>
          <cell r="C5399">
            <v>1.32</v>
          </cell>
          <cell r="D5399">
            <v>13.01</v>
          </cell>
        </row>
        <row r="5400">
          <cell r="A5400" t="str">
            <v>920718</v>
          </cell>
          <cell r="B5400" t="str">
            <v>合肥高科</v>
          </cell>
          <cell r="C5400">
            <v>0.87</v>
          </cell>
          <cell r="D5400">
            <v>16.21</v>
          </cell>
        </row>
        <row r="5401">
          <cell r="A5401" t="str">
            <v>920719</v>
          </cell>
          <cell r="B5401" t="str">
            <v>宁新新材</v>
          </cell>
          <cell r="C5401">
            <v>6.6</v>
          </cell>
          <cell r="D5401">
            <v>13.56</v>
          </cell>
        </row>
        <row r="5402">
          <cell r="A5402" t="str">
            <v>920720</v>
          </cell>
          <cell r="B5402" t="str">
            <v>吉冈精密</v>
          </cell>
          <cell r="C5402">
            <v>0.64</v>
          </cell>
          <cell r="D5402">
            <v>14.17</v>
          </cell>
        </row>
        <row r="5403">
          <cell r="A5403" t="str">
            <v>920725</v>
          </cell>
          <cell r="B5403" t="str">
            <v>惠丰钻石</v>
          </cell>
          <cell r="C5403">
            <v>0.87</v>
          </cell>
          <cell r="D5403">
            <v>34.700000000000003</v>
          </cell>
        </row>
        <row r="5404">
          <cell r="A5404" t="str">
            <v>920726</v>
          </cell>
          <cell r="B5404" t="str">
            <v>朱老六</v>
          </cell>
          <cell r="C5404">
            <v>2.29</v>
          </cell>
          <cell r="D5404">
            <v>23.7</v>
          </cell>
        </row>
        <row r="5405">
          <cell r="A5405" t="str">
            <v>920729</v>
          </cell>
          <cell r="B5405" t="str">
            <v>永顺生物</v>
          </cell>
          <cell r="C5405">
            <v>0.23</v>
          </cell>
          <cell r="D5405">
            <v>8.89</v>
          </cell>
        </row>
        <row r="5406">
          <cell r="A5406" t="str">
            <v>920735</v>
          </cell>
          <cell r="B5406" t="str">
            <v>德源药业</v>
          </cell>
          <cell r="C5406">
            <v>0.86</v>
          </cell>
          <cell r="D5406">
            <v>35</v>
          </cell>
        </row>
        <row r="5407">
          <cell r="A5407" t="str">
            <v>920748</v>
          </cell>
          <cell r="B5407" t="str">
            <v>路桥信息</v>
          </cell>
          <cell r="C5407">
            <v>0.43</v>
          </cell>
          <cell r="D5407">
            <v>49.58</v>
          </cell>
        </row>
        <row r="5408">
          <cell r="A5408" t="str">
            <v>920751</v>
          </cell>
          <cell r="B5408" t="str">
            <v>惠同新材</v>
          </cell>
          <cell r="C5408">
            <v>3.72</v>
          </cell>
          <cell r="D5408">
            <v>21.75</v>
          </cell>
        </row>
        <row r="5409">
          <cell r="A5409" t="str">
            <v>920753</v>
          </cell>
          <cell r="B5409" t="str">
            <v>天纺标</v>
          </cell>
          <cell r="C5409">
            <v>0.74</v>
          </cell>
          <cell r="D5409">
            <v>23.28</v>
          </cell>
        </row>
        <row r="5410">
          <cell r="A5410" t="str">
            <v>920765</v>
          </cell>
          <cell r="B5410" t="str">
            <v>美之高</v>
          </cell>
          <cell r="C5410">
            <v>-3.72</v>
          </cell>
          <cell r="D5410">
            <v>25.13</v>
          </cell>
        </row>
        <row r="5411">
          <cell r="A5411" t="str">
            <v>920768</v>
          </cell>
          <cell r="B5411" t="str">
            <v>拾比佰</v>
          </cell>
          <cell r="C5411">
            <v>0.73</v>
          </cell>
          <cell r="D5411">
            <v>12.39</v>
          </cell>
        </row>
        <row r="5412">
          <cell r="A5412" t="str">
            <v>920770</v>
          </cell>
          <cell r="B5412" t="str">
            <v>艾能聚</v>
          </cell>
          <cell r="C5412">
            <v>1.41</v>
          </cell>
          <cell r="D5412">
            <v>18.760000000000002</v>
          </cell>
        </row>
        <row r="5413">
          <cell r="A5413" t="str">
            <v>920779</v>
          </cell>
          <cell r="B5413" t="str">
            <v>武汉蓝电</v>
          </cell>
          <cell r="C5413">
            <v>0.77</v>
          </cell>
          <cell r="D5413">
            <v>35.43</v>
          </cell>
        </row>
        <row r="5414">
          <cell r="A5414" t="str">
            <v>920781</v>
          </cell>
          <cell r="B5414" t="str">
            <v>瑞奇智造</v>
          </cell>
          <cell r="C5414">
            <v>3.26</v>
          </cell>
          <cell r="D5414">
            <v>9.5</v>
          </cell>
        </row>
        <row r="5415">
          <cell r="A5415" t="str">
            <v>920786</v>
          </cell>
          <cell r="B5415" t="str">
            <v>骑士乳业</v>
          </cell>
          <cell r="C5415">
            <v>6.42</v>
          </cell>
          <cell r="D5415">
            <v>11.44</v>
          </cell>
        </row>
        <row r="5416">
          <cell r="A5416" t="str">
            <v>920790</v>
          </cell>
          <cell r="B5416" t="str">
            <v>联迪信息</v>
          </cell>
          <cell r="C5416">
            <v>4.6500000000000004</v>
          </cell>
          <cell r="D5416">
            <v>36.26</v>
          </cell>
        </row>
        <row r="5417">
          <cell r="A5417" t="str">
            <v>920792</v>
          </cell>
          <cell r="B5417" t="str">
            <v>东和新材</v>
          </cell>
          <cell r="C5417">
            <v>1.2</v>
          </cell>
          <cell r="D5417">
            <v>12.69</v>
          </cell>
        </row>
        <row r="5418">
          <cell r="A5418" t="str">
            <v>920799</v>
          </cell>
          <cell r="B5418" t="str">
            <v>艾融软件</v>
          </cell>
          <cell r="C5418">
            <v>1.23</v>
          </cell>
          <cell r="D5418">
            <v>46.76</v>
          </cell>
        </row>
        <row r="5419">
          <cell r="A5419" t="str">
            <v>920802</v>
          </cell>
          <cell r="B5419" t="str">
            <v>保丽洁</v>
          </cell>
          <cell r="C5419">
            <v>1.06</v>
          </cell>
          <cell r="D5419">
            <v>16.170000000000002</v>
          </cell>
        </row>
        <row r="5420">
          <cell r="A5420" t="str">
            <v>920806</v>
          </cell>
          <cell r="B5420" t="str">
            <v>云星宇</v>
          </cell>
          <cell r="C5420">
            <v>3.01</v>
          </cell>
          <cell r="D5420">
            <v>14.7</v>
          </cell>
        </row>
        <row r="5421">
          <cell r="A5421" t="str">
            <v>920807</v>
          </cell>
          <cell r="B5421" t="str">
            <v>奔朗新材</v>
          </cell>
          <cell r="C5421">
            <v>4.01</v>
          </cell>
          <cell r="D5421">
            <v>15.29</v>
          </cell>
        </row>
        <row r="5422">
          <cell r="A5422" t="str">
            <v>920808</v>
          </cell>
          <cell r="B5422" t="str">
            <v>曙光数创</v>
          </cell>
          <cell r="C5422">
            <v>0.27</v>
          </cell>
          <cell r="D5422">
            <v>70.040000000000006</v>
          </cell>
        </row>
        <row r="5423">
          <cell r="A5423" t="str">
            <v>920809</v>
          </cell>
          <cell r="B5423" t="str">
            <v>安达科技</v>
          </cell>
          <cell r="C5423">
            <v>0.69</v>
          </cell>
          <cell r="D5423">
            <v>7.3</v>
          </cell>
        </row>
        <row r="5424">
          <cell r="A5424" t="str">
            <v>920810</v>
          </cell>
          <cell r="B5424" t="str">
            <v>春光智能</v>
          </cell>
          <cell r="C5424">
            <v>1.06</v>
          </cell>
          <cell r="D5424">
            <v>13.31</v>
          </cell>
        </row>
        <row r="5425">
          <cell r="A5425" t="str">
            <v>920819</v>
          </cell>
          <cell r="B5425" t="str">
            <v>颖泰生物</v>
          </cell>
          <cell r="C5425">
            <v>0.51</v>
          </cell>
          <cell r="D5425">
            <v>3.94</v>
          </cell>
        </row>
        <row r="5426">
          <cell r="A5426" t="str">
            <v>920821</v>
          </cell>
          <cell r="B5426" t="str">
            <v>则成电子</v>
          </cell>
          <cell r="C5426">
            <v>0.39</v>
          </cell>
          <cell r="D5426">
            <v>28.49</v>
          </cell>
        </row>
        <row r="5427">
          <cell r="A5427" t="str">
            <v>920826</v>
          </cell>
          <cell r="B5427" t="str">
            <v>盖世食品</v>
          </cell>
          <cell r="C5427">
            <v>3.45</v>
          </cell>
          <cell r="D5427">
            <v>14.68</v>
          </cell>
        </row>
        <row r="5428">
          <cell r="A5428" t="str">
            <v>920832</v>
          </cell>
          <cell r="B5428" t="str">
            <v>齐鲁华信</v>
          </cell>
          <cell r="C5428">
            <v>0.4</v>
          </cell>
          <cell r="D5428">
            <v>7.6</v>
          </cell>
        </row>
        <row r="5429">
          <cell r="A5429" t="str">
            <v>920833</v>
          </cell>
          <cell r="B5429" t="str">
            <v>美心翼申</v>
          </cell>
          <cell r="C5429">
            <v>3.32</v>
          </cell>
          <cell r="D5429">
            <v>17.100000000000001</v>
          </cell>
        </row>
        <row r="5430">
          <cell r="A5430" t="str">
            <v>920834</v>
          </cell>
          <cell r="B5430" t="str">
            <v>三维装备</v>
          </cell>
          <cell r="C5430">
            <v>-2.96</v>
          </cell>
          <cell r="D5430">
            <v>17.36</v>
          </cell>
        </row>
        <row r="5431">
          <cell r="A5431" t="str">
            <v>920837</v>
          </cell>
          <cell r="B5431" t="str">
            <v>华原股份</v>
          </cell>
          <cell r="C5431">
            <v>1.67</v>
          </cell>
          <cell r="D5431">
            <v>15.2</v>
          </cell>
        </row>
        <row r="5432">
          <cell r="A5432" t="str">
            <v>920839</v>
          </cell>
          <cell r="B5432" t="str">
            <v>万通液压</v>
          </cell>
          <cell r="C5432">
            <v>1.81</v>
          </cell>
          <cell r="D5432">
            <v>43.9</v>
          </cell>
        </row>
        <row r="5433">
          <cell r="A5433" t="str">
            <v>920855</v>
          </cell>
          <cell r="B5433" t="str">
            <v>浙江大农</v>
          </cell>
          <cell r="C5433">
            <v>1.04</v>
          </cell>
          <cell r="D5433">
            <v>18.53</v>
          </cell>
        </row>
        <row r="5434">
          <cell r="A5434" t="str">
            <v>920856</v>
          </cell>
          <cell r="B5434" t="str">
            <v>浩淼科技</v>
          </cell>
          <cell r="C5434">
            <v>1.59</v>
          </cell>
          <cell r="D5434">
            <v>17.3</v>
          </cell>
        </row>
        <row r="5435">
          <cell r="A5435" t="str">
            <v>920857</v>
          </cell>
          <cell r="B5435" t="str">
            <v>泓禧科技</v>
          </cell>
          <cell r="C5435">
            <v>-6.31</v>
          </cell>
          <cell r="D5435">
            <v>36.51</v>
          </cell>
        </row>
        <row r="5436">
          <cell r="A5436" t="str">
            <v>920866</v>
          </cell>
          <cell r="B5436" t="str">
            <v>绿亨科技</v>
          </cell>
          <cell r="C5436">
            <v>0.48</v>
          </cell>
          <cell r="D5436">
            <v>8.4499999999999993</v>
          </cell>
        </row>
        <row r="5437">
          <cell r="A5437" t="str">
            <v>920870</v>
          </cell>
          <cell r="B5437" t="str">
            <v>恒进感应</v>
          </cell>
          <cell r="C5437">
            <v>0.61</v>
          </cell>
          <cell r="D5437">
            <v>18.14</v>
          </cell>
        </row>
        <row r="5438">
          <cell r="A5438" t="str">
            <v>920871</v>
          </cell>
          <cell r="B5438" t="str">
            <v>派特尔</v>
          </cell>
          <cell r="C5438">
            <v>1.38</v>
          </cell>
          <cell r="D5438">
            <v>16.16</v>
          </cell>
        </row>
        <row r="5439">
          <cell r="A5439" t="str">
            <v>920873</v>
          </cell>
          <cell r="B5439" t="str">
            <v>中设咨询</v>
          </cell>
          <cell r="C5439">
            <v>2.11</v>
          </cell>
          <cell r="D5439">
            <v>7.73</v>
          </cell>
        </row>
        <row r="5440">
          <cell r="A5440" t="str">
            <v>920876</v>
          </cell>
          <cell r="B5440" t="str">
            <v>慧为智能</v>
          </cell>
          <cell r="C5440">
            <v>1.27</v>
          </cell>
          <cell r="D5440">
            <v>26.37</v>
          </cell>
        </row>
        <row r="5441">
          <cell r="A5441" t="str">
            <v>920879</v>
          </cell>
          <cell r="B5441" t="str">
            <v>基康技术</v>
          </cell>
          <cell r="C5441">
            <v>1.88</v>
          </cell>
          <cell r="D5441">
            <v>22.22</v>
          </cell>
        </row>
        <row r="5442">
          <cell r="A5442" t="str">
            <v>920885</v>
          </cell>
          <cell r="B5442" t="str">
            <v>星辰科技</v>
          </cell>
          <cell r="C5442">
            <v>0.26</v>
          </cell>
          <cell r="D5442">
            <v>26.55</v>
          </cell>
        </row>
        <row r="5443">
          <cell r="A5443" t="str">
            <v>920892</v>
          </cell>
          <cell r="B5443" t="str">
            <v>广咨国际</v>
          </cell>
          <cell r="C5443">
            <v>1.33</v>
          </cell>
          <cell r="D5443">
            <v>15.99</v>
          </cell>
        </row>
        <row r="5444">
          <cell r="A5444" t="str">
            <v>920895</v>
          </cell>
          <cell r="B5444" t="str">
            <v>花溪科技</v>
          </cell>
          <cell r="C5444">
            <v>2.62</v>
          </cell>
          <cell r="D5444">
            <v>21.91</v>
          </cell>
        </row>
        <row r="5445">
          <cell r="A5445" t="str">
            <v>920896</v>
          </cell>
          <cell r="B5445" t="str">
            <v>旺成科技</v>
          </cell>
          <cell r="C5445">
            <v>2</v>
          </cell>
          <cell r="D5445">
            <v>21.44</v>
          </cell>
        </row>
        <row r="5446">
          <cell r="A5446" t="str">
            <v>920906</v>
          </cell>
          <cell r="B5446" t="str">
            <v>舜宇精工</v>
          </cell>
          <cell r="C5446">
            <v>1.57</v>
          </cell>
          <cell r="D5446">
            <v>29.78</v>
          </cell>
        </row>
        <row r="5447">
          <cell r="A5447" t="str">
            <v>920914</v>
          </cell>
          <cell r="B5447" t="str">
            <v>远航精密</v>
          </cell>
          <cell r="C5447">
            <v>-0.28999999999999998</v>
          </cell>
          <cell r="D5447">
            <v>27.8</v>
          </cell>
        </row>
        <row r="5448">
          <cell r="A5448" t="str">
            <v>920924</v>
          </cell>
          <cell r="B5448" t="str">
            <v>广脉科技</v>
          </cell>
          <cell r="C5448">
            <v>-0.18</v>
          </cell>
          <cell r="D5448">
            <v>22.47</v>
          </cell>
        </row>
        <row r="5449">
          <cell r="A5449" t="str">
            <v>920925</v>
          </cell>
          <cell r="B5449" t="str">
            <v>锦好医疗</v>
          </cell>
          <cell r="C5449">
            <v>4.0999999999999996</v>
          </cell>
          <cell r="D5449">
            <v>30.5</v>
          </cell>
        </row>
        <row r="5450">
          <cell r="A5450" t="str">
            <v>920926</v>
          </cell>
          <cell r="B5450" t="str">
            <v>鸿智科技</v>
          </cell>
          <cell r="C5450">
            <v>1.45</v>
          </cell>
          <cell r="D5450">
            <v>18.22</v>
          </cell>
        </row>
        <row r="5451">
          <cell r="A5451" t="str">
            <v>920931</v>
          </cell>
          <cell r="B5451" t="str">
            <v>无锡鼎邦</v>
          </cell>
          <cell r="C5451">
            <v>0.32</v>
          </cell>
          <cell r="D5451">
            <v>15.56</v>
          </cell>
        </row>
        <row r="5452">
          <cell r="A5452" t="str">
            <v>920932</v>
          </cell>
          <cell r="B5452" t="str">
            <v>科达自控</v>
          </cell>
          <cell r="C5452">
            <v>3.88</v>
          </cell>
          <cell r="D5452">
            <v>21.16</v>
          </cell>
        </row>
        <row r="5453">
          <cell r="A5453" t="str">
            <v>920942</v>
          </cell>
          <cell r="B5453" t="str">
            <v>恒立钻具</v>
          </cell>
          <cell r="C5453">
            <v>2.63</v>
          </cell>
          <cell r="D5453">
            <v>31.98</v>
          </cell>
        </row>
        <row r="5454">
          <cell r="A5454" t="str">
            <v>920943</v>
          </cell>
          <cell r="B5454" t="str">
            <v>优机股份</v>
          </cell>
          <cell r="C5454">
            <v>7.14</v>
          </cell>
          <cell r="D5454">
            <v>27.62</v>
          </cell>
        </row>
        <row r="5455">
          <cell r="A5455" t="str">
            <v>920946</v>
          </cell>
          <cell r="B5455" t="str">
            <v>森萱医药</v>
          </cell>
          <cell r="C5455">
            <v>0.55000000000000004</v>
          </cell>
          <cell r="D5455">
            <v>10.95</v>
          </cell>
        </row>
        <row r="5456">
          <cell r="A5456" t="str">
            <v>920950</v>
          </cell>
          <cell r="B5456" t="str">
            <v>迅安科技</v>
          </cell>
          <cell r="C5456">
            <v>1.24</v>
          </cell>
          <cell r="D5456">
            <v>18.829999999999998</v>
          </cell>
        </row>
        <row r="5457">
          <cell r="A5457" t="str">
            <v>920953</v>
          </cell>
          <cell r="B5457" t="str">
            <v>国子软件</v>
          </cell>
          <cell r="C5457">
            <v>2.0499999999999998</v>
          </cell>
          <cell r="D5457">
            <v>36.78</v>
          </cell>
        </row>
        <row r="5458">
          <cell r="A5458" t="str">
            <v>920957</v>
          </cell>
          <cell r="B5458" t="str">
            <v>汉维科技</v>
          </cell>
          <cell r="C5458">
            <v>0.52</v>
          </cell>
          <cell r="D5458">
            <v>13.59</v>
          </cell>
        </row>
        <row r="5459">
          <cell r="A5459" t="str">
            <v>920961</v>
          </cell>
          <cell r="B5459" t="str">
            <v>创远信科</v>
          </cell>
          <cell r="C5459">
            <v>-2.5099999999999998</v>
          </cell>
          <cell r="D5459">
            <v>28.76</v>
          </cell>
        </row>
        <row r="5460">
          <cell r="A5460" t="str">
            <v>920964</v>
          </cell>
          <cell r="B5460" t="str">
            <v>润农节水</v>
          </cell>
          <cell r="C5460">
            <v>1.1599999999999999</v>
          </cell>
          <cell r="D5460">
            <v>6.95</v>
          </cell>
        </row>
        <row r="5461">
          <cell r="A5461" t="str">
            <v>920970</v>
          </cell>
          <cell r="B5461" t="str">
            <v>大禹生物</v>
          </cell>
          <cell r="C5461">
            <v>-0.86</v>
          </cell>
          <cell r="D5461">
            <v>8.08</v>
          </cell>
        </row>
        <row r="5462">
          <cell r="A5462" t="str">
            <v>920971</v>
          </cell>
          <cell r="B5462" t="str">
            <v>天马新材</v>
          </cell>
          <cell r="C5462">
            <v>-0.15</v>
          </cell>
          <cell r="D5462">
            <v>32.4</v>
          </cell>
        </row>
        <row r="5463">
          <cell r="A5463" t="str">
            <v>920974</v>
          </cell>
          <cell r="B5463" t="str">
            <v>凯大催化</v>
          </cell>
          <cell r="C5463">
            <v>0.6</v>
          </cell>
          <cell r="D5463">
            <v>8.36</v>
          </cell>
        </row>
        <row r="5464">
          <cell r="A5464" t="str">
            <v>920976</v>
          </cell>
          <cell r="B5464" t="str">
            <v>视声智能</v>
          </cell>
          <cell r="C5464">
            <v>1.7</v>
          </cell>
          <cell r="D5464">
            <v>26.28</v>
          </cell>
        </row>
        <row r="5465">
          <cell r="A5465" t="str">
            <v>920978</v>
          </cell>
          <cell r="B5465" t="str">
            <v>开特股份</v>
          </cell>
          <cell r="C5465">
            <v>0.95</v>
          </cell>
          <cell r="D5465">
            <v>35.18</v>
          </cell>
        </row>
        <row r="5466">
          <cell r="A5466" t="str">
            <v>920981</v>
          </cell>
          <cell r="B5466" t="str">
            <v>晶赛科技</v>
          </cell>
          <cell r="C5466">
            <v>0.55000000000000004</v>
          </cell>
          <cell r="D5466">
            <v>32.950000000000003</v>
          </cell>
        </row>
        <row r="5467">
          <cell r="A5467" t="str">
            <v>920982</v>
          </cell>
          <cell r="B5467" t="str">
            <v>锦波生物</v>
          </cell>
          <cell r="C5467">
            <v>1.6</v>
          </cell>
          <cell r="D5467">
            <v>251.98</v>
          </cell>
        </row>
        <row r="5468">
          <cell r="A5468" t="str">
            <v>920985</v>
          </cell>
          <cell r="B5468" t="str">
            <v>海泰新能</v>
          </cell>
          <cell r="C5468">
            <v>1.34</v>
          </cell>
          <cell r="D5468">
            <v>7.55</v>
          </cell>
        </row>
        <row r="5469">
          <cell r="A5469" t="str">
            <v>920992</v>
          </cell>
          <cell r="B5469" t="str">
            <v>中科美菱</v>
          </cell>
          <cell r="C5469">
            <v>-0.59</v>
          </cell>
          <cell r="D5469">
            <v>18.489999999999998</v>
          </cell>
        </row>
        <row r="5470">
          <cell r="A5470" t="str">
            <v>920121</v>
          </cell>
          <cell r="B5470" t="str">
            <v>江天科技</v>
          </cell>
          <cell r="C5470" t="str">
            <v xml:space="preserve">--  </v>
          </cell>
          <cell r="D5470">
            <v>0</v>
          </cell>
        </row>
        <row r="5471">
          <cell r="A5471" t="str">
            <v>#数据来源:通达信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TF基金20251220"/>
    </sheetNames>
    <sheetDataSet>
      <sheetData sheetId="0">
        <row r="1">
          <cell r="A1" t="str">
            <v>代码</v>
          </cell>
          <cell r="B1" t="str">
            <v>名称</v>
          </cell>
          <cell r="C1" t="str">
            <v>涨幅%</v>
          </cell>
          <cell r="D1" t="str">
            <v>现价</v>
          </cell>
        </row>
        <row r="2">
          <cell r="A2" t="str">
            <v>159001</v>
          </cell>
          <cell r="B2" t="str">
            <v>货币ETF</v>
          </cell>
          <cell r="C2">
            <v>0</v>
          </cell>
          <cell r="D2">
            <v>100</v>
          </cell>
        </row>
        <row r="3">
          <cell r="A3" t="str">
            <v>159003</v>
          </cell>
          <cell r="B3" t="str">
            <v>招商快线ETF</v>
          </cell>
          <cell r="C3">
            <v>0</v>
          </cell>
          <cell r="D3">
            <v>100</v>
          </cell>
        </row>
        <row r="4">
          <cell r="A4" t="str">
            <v>159005</v>
          </cell>
          <cell r="B4" t="str">
            <v>汇添富快钱ETF</v>
          </cell>
          <cell r="C4">
            <v>0</v>
          </cell>
          <cell r="D4">
            <v>100.001</v>
          </cell>
        </row>
        <row r="5">
          <cell r="A5" t="str">
            <v>159100</v>
          </cell>
          <cell r="B5" t="str">
            <v>巴西ETF</v>
          </cell>
          <cell r="C5">
            <v>0.1</v>
          </cell>
          <cell r="D5">
            <v>0.97</v>
          </cell>
        </row>
        <row r="6">
          <cell r="A6" t="str">
            <v>159101</v>
          </cell>
          <cell r="B6" t="str">
            <v>港股通科技ETF基金</v>
          </cell>
          <cell r="C6">
            <v>1.73</v>
          </cell>
          <cell r="D6">
            <v>0.93899999999999995</v>
          </cell>
        </row>
        <row r="7">
          <cell r="A7" t="str">
            <v>159102</v>
          </cell>
          <cell r="B7" t="str">
            <v>港股通生物科技ETF</v>
          </cell>
          <cell r="C7">
            <v>2.19</v>
          </cell>
          <cell r="D7">
            <v>0.84099999999999997</v>
          </cell>
        </row>
        <row r="8">
          <cell r="A8" t="str">
            <v>159103</v>
          </cell>
          <cell r="B8" t="str">
            <v>金融科技ETF汇添富</v>
          </cell>
          <cell r="C8">
            <v>1.05</v>
          </cell>
          <cell r="D8">
            <v>0.86499999999999999</v>
          </cell>
        </row>
        <row r="9">
          <cell r="A9" t="str">
            <v>159105</v>
          </cell>
          <cell r="B9" t="str">
            <v>恒生生物科技ETF易方达</v>
          </cell>
          <cell r="C9">
            <v>1.81</v>
          </cell>
          <cell r="D9">
            <v>0.95599999999999996</v>
          </cell>
        </row>
        <row r="10">
          <cell r="A10" t="str">
            <v>159106</v>
          </cell>
          <cell r="B10" t="str">
            <v>民企300ETF</v>
          </cell>
          <cell r="C10">
            <v>0.71</v>
          </cell>
          <cell r="D10">
            <v>0.98899999999999999</v>
          </cell>
        </row>
        <row r="11">
          <cell r="A11" t="str">
            <v>159107</v>
          </cell>
          <cell r="B11" t="str">
            <v>创业板软件ETF富国</v>
          </cell>
          <cell r="C11">
            <v>0.47</v>
          </cell>
          <cell r="D11">
            <v>0.85399999999999998</v>
          </cell>
        </row>
        <row r="12">
          <cell r="A12" t="str">
            <v>159108</v>
          </cell>
          <cell r="B12" t="str">
            <v>工业软件ETF</v>
          </cell>
          <cell r="C12">
            <v>0.42</v>
          </cell>
          <cell r="D12">
            <v>0.95599999999999996</v>
          </cell>
        </row>
        <row r="13">
          <cell r="A13" t="str">
            <v>159109</v>
          </cell>
          <cell r="B13" t="str">
            <v>恒生50ETF</v>
          </cell>
          <cell r="C13">
            <v>1.21</v>
          </cell>
          <cell r="D13">
            <v>0.92300000000000004</v>
          </cell>
        </row>
        <row r="14">
          <cell r="A14" t="str">
            <v>159110</v>
          </cell>
          <cell r="B14" t="str">
            <v>科创债ETF万家</v>
          </cell>
          <cell r="C14">
            <v>0.02</v>
          </cell>
          <cell r="D14">
            <v>100.11</v>
          </cell>
        </row>
        <row r="15">
          <cell r="A15" t="str">
            <v>159111</v>
          </cell>
          <cell r="B15" t="str">
            <v>科创债ETF天弘</v>
          </cell>
          <cell r="C15">
            <v>0.06</v>
          </cell>
          <cell r="D15">
            <v>100.23</v>
          </cell>
        </row>
        <row r="16">
          <cell r="A16" t="str">
            <v>159112</v>
          </cell>
          <cell r="B16" t="str">
            <v>科创债ETF银华</v>
          </cell>
          <cell r="C16">
            <v>0.05</v>
          </cell>
          <cell r="D16">
            <v>100.08</v>
          </cell>
        </row>
        <row r="17">
          <cell r="A17" t="str">
            <v>159113</v>
          </cell>
          <cell r="B17" t="str">
            <v>科创债ETF大成</v>
          </cell>
          <cell r="C17">
            <v>0.04</v>
          </cell>
          <cell r="D17">
            <v>100.274</v>
          </cell>
        </row>
        <row r="18">
          <cell r="A18" t="str">
            <v>159115</v>
          </cell>
          <cell r="B18" t="str">
            <v>科创债ETF华安</v>
          </cell>
          <cell r="C18">
            <v>0.03</v>
          </cell>
          <cell r="D18">
            <v>100.054</v>
          </cell>
        </row>
        <row r="19">
          <cell r="A19" t="str">
            <v>159116</v>
          </cell>
          <cell r="B19" t="str">
            <v>科创债ETF工银</v>
          </cell>
          <cell r="C19">
            <v>0.04</v>
          </cell>
          <cell r="D19">
            <v>100.114</v>
          </cell>
        </row>
        <row r="20">
          <cell r="A20" t="str">
            <v>159117</v>
          </cell>
          <cell r="B20" t="str">
            <v>港股通红利低波ETF</v>
          </cell>
          <cell r="C20">
            <v>0.69</v>
          </cell>
          <cell r="D20">
            <v>1.024</v>
          </cell>
        </row>
        <row r="21">
          <cell r="A21" t="str">
            <v>159118</v>
          </cell>
          <cell r="B21" t="str">
            <v>港股通红利低波ETF基金</v>
          </cell>
          <cell r="C21">
            <v>0.83</v>
          </cell>
          <cell r="D21">
            <v>0.97399999999999998</v>
          </cell>
        </row>
        <row r="22">
          <cell r="A22" t="str">
            <v>159119</v>
          </cell>
          <cell r="B22" t="str">
            <v>800现金流ETF</v>
          </cell>
          <cell r="C22">
            <v>0.4</v>
          </cell>
          <cell r="D22">
            <v>1.002</v>
          </cell>
        </row>
        <row r="23">
          <cell r="A23" t="str">
            <v>159120</v>
          </cell>
          <cell r="B23" t="str">
            <v>港股科技30ETF</v>
          </cell>
          <cell r="C23">
            <v>1.54</v>
          </cell>
          <cell r="D23">
            <v>0.92100000000000004</v>
          </cell>
        </row>
        <row r="24">
          <cell r="A24" t="str">
            <v>159121</v>
          </cell>
          <cell r="B24" t="str">
            <v>恒生汽车ETF</v>
          </cell>
          <cell r="C24">
            <v>2.81</v>
          </cell>
          <cell r="D24">
            <v>0.95</v>
          </cell>
        </row>
        <row r="25">
          <cell r="A25" t="str">
            <v>159122</v>
          </cell>
          <cell r="B25" t="str">
            <v>创业板新能源ETF富国</v>
          </cell>
          <cell r="C25">
            <v>0.74</v>
          </cell>
          <cell r="D25">
            <v>0.95399999999999996</v>
          </cell>
        </row>
        <row r="26">
          <cell r="A26" t="str">
            <v>159123</v>
          </cell>
          <cell r="B26" t="str">
            <v>光伏ETF嘉实</v>
          </cell>
          <cell r="C26">
            <v>0.82</v>
          </cell>
          <cell r="D26">
            <v>0.98399999999999999</v>
          </cell>
        </row>
        <row r="27">
          <cell r="A27" t="str">
            <v>159125</v>
          </cell>
          <cell r="B27" t="str">
            <v>港股通科技ETF招商</v>
          </cell>
          <cell r="C27">
            <v>1.8</v>
          </cell>
          <cell r="D27">
            <v>0.90600000000000003</v>
          </cell>
        </row>
        <row r="28">
          <cell r="A28" t="str">
            <v>159126</v>
          </cell>
          <cell r="B28" t="str">
            <v>港股通50ETF南方</v>
          </cell>
          <cell r="C28">
            <v>0.94</v>
          </cell>
          <cell r="D28">
            <v>0.96899999999999997</v>
          </cell>
        </row>
        <row r="29">
          <cell r="A29" t="str">
            <v>159127</v>
          </cell>
          <cell r="B29" t="str">
            <v>港股通红利ETF南方</v>
          </cell>
          <cell r="C29">
            <v>-0.21</v>
          </cell>
          <cell r="D29">
            <v>0.93400000000000005</v>
          </cell>
        </row>
        <row r="30">
          <cell r="A30" t="str">
            <v>159128</v>
          </cell>
          <cell r="B30" t="str">
            <v>港股科技ETF天弘</v>
          </cell>
          <cell r="C30">
            <v>1.87</v>
          </cell>
          <cell r="D30">
            <v>0.92400000000000004</v>
          </cell>
        </row>
        <row r="31">
          <cell r="A31" t="str">
            <v>159129</v>
          </cell>
          <cell r="B31" t="str">
            <v>化工ETF嘉实</v>
          </cell>
          <cell r="C31">
            <v>1.63</v>
          </cell>
          <cell r="D31">
            <v>0.997</v>
          </cell>
        </row>
        <row r="32">
          <cell r="A32" t="str">
            <v>159130</v>
          </cell>
          <cell r="B32" t="str">
            <v>恒生生物科技ETF鹏华</v>
          </cell>
          <cell r="C32">
            <v>1.93</v>
          </cell>
          <cell r="D32">
            <v>0.95299999999999996</v>
          </cell>
        </row>
        <row r="33">
          <cell r="A33" t="str">
            <v>159131</v>
          </cell>
          <cell r="B33" t="str">
            <v>港股信息技术ETF</v>
          </cell>
          <cell r="C33">
            <v>1.03</v>
          </cell>
          <cell r="D33">
            <v>0.88700000000000001</v>
          </cell>
        </row>
        <row r="34">
          <cell r="A34" t="str">
            <v>159132</v>
          </cell>
          <cell r="B34" t="str">
            <v>恒生生物科技ETF富国</v>
          </cell>
          <cell r="C34" t="str">
            <v xml:space="preserve">--  </v>
          </cell>
          <cell r="D34">
            <v>1</v>
          </cell>
        </row>
        <row r="35">
          <cell r="A35" t="str">
            <v>159133</v>
          </cell>
          <cell r="B35" t="str">
            <v>化工ETF天弘</v>
          </cell>
          <cell r="C35">
            <v>1.48</v>
          </cell>
          <cell r="D35">
            <v>1.026</v>
          </cell>
        </row>
        <row r="36">
          <cell r="A36" t="str">
            <v>159137</v>
          </cell>
          <cell r="B36" t="str">
            <v>港股通医疗ETF华宝</v>
          </cell>
          <cell r="C36" t="str">
            <v xml:space="preserve">--  </v>
          </cell>
          <cell r="D36">
            <v>1</v>
          </cell>
        </row>
        <row r="37">
          <cell r="A37" t="str">
            <v>159138</v>
          </cell>
          <cell r="B37" t="str">
            <v>工程机械ETF易方达</v>
          </cell>
          <cell r="C37" t="str">
            <v xml:space="preserve">--  </v>
          </cell>
          <cell r="D37">
            <v>1</v>
          </cell>
        </row>
        <row r="38">
          <cell r="A38" t="str">
            <v>159139</v>
          </cell>
          <cell r="B38" t="str">
            <v>科创创业人工智能ETF华泰柏瑞</v>
          </cell>
          <cell r="C38">
            <v>-0.1</v>
          </cell>
          <cell r="D38">
            <v>0.996</v>
          </cell>
        </row>
        <row r="39">
          <cell r="A39" t="str">
            <v>159140</v>
          </cell>
          <cell r="B39" t="str">
            <v>科创创业人工智能ETF易方达</v>
          </cell>
          <cell r="C39">
            <v>-0.2</v>
          </cell>
          <cell r="D39">
            <v>0.997</v>
          </cell>
        </row>
        <row r="40">
          <cell r="A40" t="str">
            <v>159141</v>
          </cell>
          <cell r="B40" t="str">
            <v>科创创业人工智能ETF永赢</v>
          </cell>
          <cell r="C40">
            <v>-0.21</v>
          </cell>
          <cell r="D40">
            <v>0.95499999999999996</v>
          </cell>
        </row>
        <row r="41">
          <cell r="A41" t="str">
            <v>159142</v>
          </cell>
          <cell r="B41" t="str">
            <v>科创创业人工智能ETF景顺</v>
          </cell>
          <cell r="C41">
            <v>0</v>
          </cell>
          <cell r="D41">
            <v>0.97299999999999998</v>
          </cell>
        </row>
        <row r="42">
          <cell r="A42" t="str">
            <v>159143</v>
          </cell>
          <cell r="B42" t="str">
            <v>港股通央企红利ETF平安</v>
          </cell>
          <cell r="C42" t="str">
            <v xml:space="preserve">--  </v>
          </cell>
          <cell r="D42">
            <v>1</v>
          </cell>
        </row>
        <row r="43">
          <cell r="A43" t="str">
            <v>159145</v>
          </cell>
          <cell r="B43" t="str">
            <v>工业软件ETF广发</v>
          </cell>
          <cell r="C43" t="str">
            <v xml:space="preserve">--  </v>
          </cell>
          <cell r="D43">
            <v>1</v>
          </cell>
        </row>
        <row r="44">
          <cell r="A44" t="str">
            <v>159150</v>
          </cell>
          <cell r="B44" t="str">
            <v>深证50ETF易方达</v>
          </cell>
          <cell r="C44">
            <v>0.4</v>
          </cell>
          <cell r="D44">
            <v>1.506</v>
          </cell>
        </row>
        <row r="45">
          <cell r="A45" t="str">
            <v>159200</v>
          </cell>
          <cell r="B45" t="str">
            <v>科创债ETF富国</v>
          </cell>
          <cell r="C45">
            <v>0.05</v>
          </cell>
          <cell r="D45">
            <v>100.04300000000001</v>
          </cell>
        </row>
        <row r="46">
          <cell r="A46" t="str">
            <v>159201</v>
          </cell>
          <cell r="B46" t="str">
            <v>自由现金流ETF</v>
          </cell>
          <cell r="C46">
            <v>0.93</v>
          </cell>
          <cell r="D46">
            <v>1.196</v>
          </cell>
        </row>
        <row r="47">
          <cell r="A47" t="str">
            <v>159202</v>
          </cell>
          <cell r="B47" t="str">
            <v>恒生互联网科技ETF</v>
          </cell>
          <cell r="C47">
            <v>2.11</v>
          </cell>
          <cell r="D47">
            <v>1.115</v>
          </cell>
        </row>
        <row r="48">
          <cell r="A48" t="str">
            <v>159203</v>
          </cell>
          <cell r="B48" t="str">
            <v>大盘成长ETF</v>
          </cell>
          <cell r="C48">
            <v>0.31</v>
          </cell>
          <cell r="D48">
            <v>1.3109999999999999</v>
          </cell>
        </row>
        <row r="49">
          <cell r="A49" t="str">
            <v>159205</v>
          </cell>
          <cell r="B49" t="str">
            <v>创业板ETF东财</v>
          </cell>
          <cell r="C49">
            <v>0.4</v>
          </cell>
          <cell r="D49">
            <v>1.5189999999999999</v>
          </cell>
        </row>
        <row r="50">
          <cell r="A50" t="str">
            <v>159206</v>
          </cell>
          <cell r="B50" t="str">
            <v>卫星ETF</v>
          </cell>
          <cell r="C50">
            <v>1.42</v>
          </cell>
          <cell r="D50">
            <v>1.4239999999999999</v>
          </cell>
        </row>
        <row r="51">
          <cell r="A51" t="str">
            <v>159207</v>
          </cell>
          <cell r="B51" t="str">
            <v>高股息ETF</v>
          </cell>
          <cell r="C51">
            <v>0.46</v>
          </cell>
          <cell r="D51">
            <v>1.083</v>
          </cell>
        </row>
        <row r="52">
          <cell r="A52" t="str">
            <v>159208</v>
          </cell>
          <cell r="B52" t="str">
            <v>航天航空ETF</v>
          </cell>
          <cell r="C52">
            <v>1.93</v>
          </cell>
          <cell r="D52">
            <v>1.268</v>
          </cell>
        </row>
        <row r="53">
          <cell r="A53" t="str">
            <v>159209</v>
          </cell>
          <cell r="B53" t="str">
            <v>中证红利质量ETF</v>
          </cell>
          <cell r="C53">
            <v>0.09</v>
          </cell>
          <cell r="D53">
            <v>1.169</v>
          </cell>
        </row>
        <row r="54">
          <cell r="A54" t="str">
            <v>159210</v>
          </cell>
          <cell r="B54" t="str">
            <v>港股汽车ETF</v>
          </cell>
          <cell r="C54">
            <v>3.16</v>
          </cell>
          <cell r="D54">
            <v>1.0129999999999999</v>
          </cell>
        </row>
        <row r="55">
          <cell r="A55" t="str">
            <v>159211</v>
          </cell>
          <cell r="B55" t="str">
            <v>深证100ETF富国</v>
          </cell>
          <cell r="C55">
            <v>0.22</v>
          </cell>
          <cell r="D55">
            <v>1.3580000000000001</v>
          </cell>
        </row>
        <row r="56">
          <cell r="A56" t="str">
            <v>159212</v>
          </cell>
          <cell r="B56" t="str">
            <v>深100ETF南方</v>
          </cell>
          <cell r="C56">
            <v>0</v>
          </cell>
          <cell r="D56">
            <v>1.3740000000000001</v>
          </cell>
        </row>
        <row r="57">
          <cell r="A57" t="str">
            <v>159213</v>
          </cell>
          <cell r="B57" t="str">
            <v>机器人ETF基金</v>
          </cell>
          <cell r="C57">
            <v>0.8</v>
          </cell>
          <cell r="D57">
            <v>1.129</v>
          </cell>
        </row>
        <row r="58">
          <cell r="A58" t="str">
            <v>159215</v>
          </cell>
          <cell r="B58" t="str">
            <v>中证A500ETF指数基金</v>
          </cell>
          <cell r="C58">
            <v>0.33</v>
          </cell>
          <cell r="D58">
            <v>1.2330000000000001</v>
          </cell>
        </row>
        <row r="59">
          <cell r="A59" t="str">
            <v>159216</v>
          </cell>
          <cell r="B59" t="str">
            <v>深证100ETF大成</v>
          </cell>
          <cell r="C59">
            <v>0.14000000000000001</v>
          </cell>
          <cell r="D59">
            <v>1.395</v>
          </cell>
        </row>
        <row r="60">
          <cell r="A60" t="str">
            <v>159217</v>
          </cell>
          <cell r="B60" t="str">
            <v>港股通创新药ETF工银</v>
          </cell>
          <cell r="C60">
            <v>1.98</v>
          </cell>
          <cell r="D60">
            <v>1.3360000000000001</v>
          </cell>
        </row>
        <row r="61">
          <cell r="A61" t="str">
            <v>159218</v>
          </cell>
          <cell r="B61" t="str">
            <v>卫星产业ETF</v>
          </cell>
          <cell r="C61">
            <v>0.77</v>
          </cell>
          <cell r="D61">
            <v>1.446</v>
          </cell>
        </row>
        <row r="62">
          <cell r="A62" t="str">
            <v>159219</v>
          </cell>
          <cell r="B62" t="str">
            <v>深证100ETF融通</v>
          </cell>
          <cell r="C62">
            <v>0.54</v>
          </cell>
          <cell r="D62">
            <v>1.298</v>
          </cell>
        </row>
        <row r="63">
          <cell r="A63" t="str">
            <v>159220</v>
          </cell>
          <cell r="B63" t="str">
            <v>港股通红利低波ET</v>
          </cell>
          <cell r="C63">
            <v>0.83</v>
          </cell>
          <cell r="D63">
            <v>0.60499999999999998</v>
          </cell>
        </row>
        <row r="64">
          <cell r="A64" t="str">
            <v>159221</v>
          </cell>
          <cell r="B64" t="str">
            <v>现金流ETF嘉实</v>
          </cell>
          <cell r="C64">
            <v>0.84</v>
          </cell>
          <cell r="D64">
            <v>1.2050000000000001</v>
          </cell>
        </row>
        <row r="65">
          <cell r="A65" t="str">
            <v>159222</v>
          </cell>
          <cell r="B65" t="str">
            <v>自由现金流ETF易方达</v>
          </cell>
          <cell r="C65">
            <v>0.87</v>
          </cell>
          <cell r="D65">
            <v>1.2689999999999999</v>
          </cell>
        </row>
        <row r="66">
          <cell r="A66" t="str">
            <v>159223</v>
          </cell>
          <cell r="B66" t="str">
            <v>现金流ETF永赢</v>
          </cell>
          <cell r="C66">
            <v>0.95</v>
          </cell>
          <cell r="D66">
            <v>1.165</v>
          </cell>
        </row>
        <row r="67">
          <cell r="A67" t="str">
            <v>159225</v>
          </cell>
          <cell r="B67" t="str">
            <v>现金流ETF基金</v>
          </cell>
          <cell r="C67">
            <v>0.81</v>
          </cell>
          <cell r="D67">
            <v>1.25</v>
          </cell>
        </row>
        <row r="68">
          <cell r="A68" t="str">
            <v>159226</v>
          </cell>
          <cell r="B68" t="str">
            <v>中证A500增强ETF</v>
          </cell>
          <cell r="C68">
            <v>0.5</v>
          </cell>
          <cell r="D68">
            <v>1.198</v>
          </cell>
        </row>
        <row r="69">
          <cell r="A69" t="str">
            <v>159227</v>
          </cell>
          <cell r="B69" t="str">
            <v>航空航天ETF</v>
          </cell>
          <cell r="C69">
            <v>1.72</v>
          </cell>
          <cell r="D69">
            <v>1.2410000000000001</v>
          </cell>
        </row>
        <row r="70">
          <cell r="A70" t="str">
            <v>159228</v>
          </cell>
          <cell r="B70" t="str">
            <v>红利低波ETF长城</v>
          </cell>
          <cell r="C70">
            <v>0.19</v>
          </cell>
          <cell r="D70">
            <v>1.046</v>
          </cell>
        </row>
        <row r="71">
          <cell r="A71" t="str">
            <v>159229</v>
          </cell>
          <cell r="B71" t="str">
            <v>自由现金流ETF广发</v>
          </cell>
          <cell r="C71">
            <v>0.67</v>
          </cell>
          <cell r="D71">
            <v>1.2110000000000001</v>
          </cell>
        </row>
        <row r="72">
          <cell r="A72" t="str">
            <v>159230</v>
          </cell>
          <cell r="B72" t="str">
            <v>通用航空ETF基金</v>
          </cell>
          <cell r="C72">
            <v>1.31</v>
          </cell>
          <cell r="D72">
            <v>1.1599999999999999</v>
          </cell>
        </row>
        <row r="73">
          <cell r="A73" t="str">
            <v>159231</v>
          </cell>
          <cell r="B73" t="str">
            <v>通用航空ETF华宝</v>
          </cell>
          <cell r="C73">
            <v>0.5</v>
          </cell>
          <cell r="D73">
            <v>0.60499999999999998</v>
          </cell>
        </row>
        <row r="74">
          <cell r="A74" t="str">
            <v>159232</v>
          </cell>
          <cell r="B74" t="str">
            <v>自由现金流ETF南方</v>
          </cell>
          <cell r="C74">
            <v>0.97</v>
          </cell>
          <cell r="D74">
            <v>1.2490000000000001</v>
          </cell>
        </row>
        <row r="75">
          <cell r="A75" t="str">
            <v>159233</v>
          </cell>
          <cell r="B75" t="str">
            <v>自由现金流ETF基金</v>
          </cell>
          <cell r="C75">
            <v>0.75</v>
          </cell>
          <cell r="D75">
            <v>1.206</v>
          </cell>
        </row>
        <row r="76">
          <cell r="A76" t="str">
            <v>159235</v>
          </cell>
          <cell r="B76" t="str">
            <v>中证现金流ETF</v>
          </cell>
          <cell r="C76">
            <v>0.56000000000000005</v>
          </cell>
          <cell r="D76">
            <v>1.2529999999999999</v>
          </cell>
        </row>
        <row r="77">
          <cell r="A77" t="str">
            <v>159236</v>
          </cell>
          <cell r="B77" t="str">
            <v>自由现金流ETF工银</v>
          </cell>
          <cell r="C77">
            <v>0.74</v>
          </cell>
          <cell r="D77">
            <v>1.226</v>
          </cell>
        </row>
        <row r="78">
          <cell r="A78" t="str">
            <v>159237</v>
          </cell>
          <cell r="B78" t="str">
            <v>港股汽车ETF基金</v>
          </cell>
          <cell r="C78">
            <v>3.03</v>
          </cell>
          <cell r="D78">
            <v>1.0529999999999999</v>
          </cell>
        </row>
        <row r="79">
          <cell r="A79" t="str">
            <v>159238</v>
          </cell>
          <cell r="B79" t="str">
            <v>300ETF增强</v>
          </cell>
          <cell r="C79">
            <v>0.33</v>
          </cell>
          <cell r="D79">
            <v>1.22</v>
          </cell>
        </row>
        <row r="80">
          <cell r="A80" t="str">
            <v>159239</v>
          </cell>
          <cell r="B80" t="str">
            <v>港股通汽车ETF富国</v>
          </cell>
          <cell r="C80">
            <v>3.08</v>
          </cell>
          <cell r="D80">
            <v>1.0029999999999999</v>
          </cell>
        </row>
        <row r="81">
          <cell r="A81" t="str">
            <v>159240</v>
          </cell>
          <cell r="B81" t="str">
            <v>中证A500增强ETF天弘</v>
          </cell>
          <cell r="C81">
            <v>0.25</v>
          </cell>
          <cell r="D81">
            <v>1.222</v>
          </cell>
        </row>
        <row r="82">
          <cell r="A82" t="str">
            <v>159241</v>
          </cell>
          <cell r="B82" t="str">
            <v>航空航天ETF天弘</v>
          </cell>
          <cell r="C82">
            <v>1.69</v>
          </cell>
          <cell r="D82">
            <v>1.262</v>
          </cell>
        </row>
        <row r="83">
          <cell r="A83" t="str">
            <v>159242</v>
          </cell>
          <cell r="B83" t="str">
            <v>创业板人工智能ETF大成</v>
          </cell>
          <cell r="C83">
            <v>0.19</v>
          </cell>
          <cell r="D83">
            <v>1.605</v>
          </cell>
        </row>
        <row r="84">
          <cell r="A84" t="str">
            <v>159243</v>
          </cell>
          <cell r="B84" t="str">
            <v>创业板人工智能ETF招商</v>
          </cell>
          <cell r="C84" t="str">
            <v xml:space="preserve">--  </v>
          </cell>
          <cell r="D84">
            <v>1</v>
          </cell>
        </row>
        <row r="85">
          <cell r="A85" t="str">
            <v>159245</v>
          </cell>
          <cell r="B85" t="str">
            <v>港股通消费ETF</v>
          </cell>
          <cell r="C85">
            <v>1.26</v>
          </cell>
          <cell r="D85">
            <v>0.96199999999999997</v>
          </cell>
        </row>
        <row r="86">
          <cell r="A86" t="str">
            <v>159246</v>
          </cell>
          <cell r="B86" t="str">
            <v>创业板人工智能ETF富国</v>
          </cell>
          <cell r="C86">
            <v>0.28000000000000003</v>
          </cell>
          <cell r="D86">
            <v>1.7929999999999999</v>
          </cell>
        </row>
        <row r="87">
          <cell r="A87" t="str">
            <v>159247</v>
          </cell>
          <cell r="B87" t="str">
            <v>创业板ETF汇添富</v>
          </cell>
          <cell r="C87" t="str">
            <v xml:space="preserve">--  </v>
          </cell>
          <cell r="D87">
            <v>1</v>
          </cell>
        </row>
        <row r="88">
          <cell r="A88" t="str">
            <v>159248</v>
          </cell>
          <cell r="B88" t="str">
            <v>人工智能ETF基金</v>
          </cell>
          <cell r="C88">
            <v>0.49</v>
          </cell>
          <cell r="D88">
            <v>1.4370000000000001</v>
          </cell>
        </row>
        <row r="89">
          <cell r="A89" t="str">
            <v>159249</v>
          </cell>
          <cell r="B89" t="str">
            <v>A500增强ETF工银</v>
          </cell>
          <cell r="C89">
            <v>0.49</v>
          </cell>
          <cell r="D89">
            <v>1.2430000000000001</v>
          </cell>
        </row>
        <row r="90">
          <cell r="A90" t="str">
            <v>159251</v>
          </cell>
          <cell r="B90" t="str">
            <v>港股科技ETF基金</v>
          </cell>
          <cell r="C90">
            <v>1.88</v>
          </cell>
          <cell r="D90">
            <v>0.97499999999999998</v>
          </cell>
        </row>
        <row r="91">
          <cell r="A91" t="str">
            <v>159253</v>
          </cell>
          <cell r="B91" t="str">
            <v>中证银行ETF</v>
          </cell>
          <cell r="C91">
            <v>-0.71</v>
          </cell>
          <cell r="D91">
            <v>0.98099999999999998</v>
          </cell>
        </row>
        <row r="92">
          <cell r="A92" t="str">
            <v>159255</v>
          </cell>
          <cell r="B92" t="str">
            <v>通用航空ETF易方达</v>
          </cell>
          <cell r="C92">
            <v>0.77</v>
          </cell>
          <cell r="D92">
            <v>1.0449999999999999</v>
          </cell>
        </row>
        <row r="93">
          <cell r="A93" t="str">
            <v>159256</v>
          </cell>
          <cell r="B93" t="str">
            <v>创业板软件ETF华夏</v>
          </cell>
          <cell r="C93">
            <v>0.63</v>
          </cell>
          <cell r="D93">
            <v>0.95099999999999996</v>
          </cell>
        </row>
        <row r="94">
          <cell r="A94" t="str">
            <v>159257</v>
          </cell>
          <cell r="B94" t="str">
            <v>航空ETF基金</v>
          </cell>
          <cell r="C94">
            <v>0.87</v>
          </cell>
          <cell r="D94">
            <v>1.0469999999999999</v>
          </cell>
        </row>
        <row r="95">
          <cell r="A95" t="str">
            <v>159258</v>
          </cell>
          <cell r="B95" t="str">
            <v>机器人ETF南方</v>
          </cell>
          <cell r="C95">
            <v>0.67</v>
          </cell>
          <cell r="D95">
            <v>1.048</v>
          </cell>
        </row>
        <row r="96">
          <cell r="A96" t="str">
            <v>159259</v>
          </cell>
          <cell r="B96" t="str">
            <v>成长ETF</v>
          </cell>
          <cell r="C96">
            <v>-0.2</v>
          </cell>
          <cell r="D96">
            <v>0.99399999999999999</v>
          </cell>
        </row>
        <row r="97">
          <cell r="A97" t="str">
            <v>159260</v>
          </cell>
          <cell r="B97" t="str">
            <v>证券指数ETF</v>
          </cell>
          <cell r="C97">
            <v>0.21</v>
          </cell>
          <cell r="D97">
            <v>0.95299999999999996</v>
          </cell>
        </row>
        <row r="98">
          <cell r="A98" t="str">
            <v>159261</v>
          </cell>
          <cell r="B98" t="str">
            <v>创业板新能源ETF鹏华</v>
          </cell>
          <cell r="C98">
            <v>0.47</v>
          </cell>
          <cell r="D98">
            <v>1.4850000000000001</v>
          </cell>
        </row>
        <row r="99">
          <cell r="A99" t="str">
            <v>159262</v>
          </cell>
          <cell r="B99" t="str">
            <v>港股通科技ETF</v>
          </cell>
          <cell r="C99">
            <v>1.72</v>
          </cell>
          <cell r="D99">
            <v>1.0660000000000001</v>
          </cell>
        </row>
        <row r="100">
          <cell r="A100" t="str">
            <v>159263</v>
          </cell>
          <cell r="B100" t="str">
            <v>价值ETF</v>
          </cell>
          <cell r="C100">
            <v>0.28000000000000003</v>
          </cell>
          <cell r="D100">
            <v>1.089</v>
          </cell>
        </row>
        <row r="101">
          <cell r="A101" t="str">
            <v>159265</v>
          </cell>
          <cell r="B101" t="str">
            <v>港股消费50ETF</v>
          </cell>
          <cell r="C101">
            <v>0.92</v>
          </cell>
          <cell r="D101">
            <v>0.98199999999999998</v>
          </cell>
        </row>
        <row r="102">
          <cell r="A102" t="str">
            <v>159266</v>
          </cell>
          <cell r="B102" t="str">
            <v>港股通央企红利ETF</v>
          </cell>
          <cell r="C102">
            <v>0</v>
          </cell>
          <cell r="D102">
            <v>0.99199999999999999</v>
          </cell>
        </row>
        <row r="103">
          <cell r="A103" t="str">
            <v>159267</v>
          </cell>
          <cell r="B103" t="str">
            <v>航天ETF</v>
          </cell>
          <cell r="C103">
            <v>1.53</v>
          </cell>
          <cell r="D103">
            <v>1.0609999999999999</v>
          </cell>
        </row>
        <row r="104">
          <cell r="A104" t="str">
            <v>159268</v>
          </cell>
          <cell r="B104" t="str">
            <v>港股通消费50ETF</v>
          </cell>
          <cell r="C104">
            <v>1.28</v>
          </cell>
          <cell r="D104">
            <v>0.95199999999999996</v>
          </cell>
        </row>
        <row r="105">
          <cell r="A105" t="str">
            <v>159269</v>
          </cell>
          <cell r="B105" t="str">
            <v>港股通科技ETF南方</v>
          </cell>
          <cell r="C105">
            <v>2.11</v>
          </cell>
          <cell r="D105">
            <v>1.0169999999999999</v>
          </cell>
        </row>
        <row r="106">
          <cell r="A106" t="str">
            <v>159270</v>
          </cell>
          <cell r="B106" t="str">
            <v>创业板200ETF南方</v>
          </cell>
          <cell r="C106">
            <v>0.37</v>
          </cell>
          <cell r="D106">
            <v>1.093</v>
          </cell>
        </row>
        <row r="107">
          <cell r="A107" t="str">
            <v>159271</v>
          </cell>
          <cell r="B107" t="str">
            <v>恒生指数ETF</v>
          </cell>
          <cell r="C107">
            <v>1.0900000000000001</v>
          </cell>
          <cell r="D107">
            <v>1.0189999999999999</v>
          </cell>
        </row>
        <row r="108">
          <cell r="A108" t="str">
            <v>159272</v>
          </cell>
          <cell r="B108" t="str">
            <v>机器人ETF富国</v>
          </cell>
          <cell r="C108">
            <v>1.07</v>
          </cell>
          <cell r="D108">
            <v>0.85199999999999998</v>
          </cell>
        </row>
        <row r="109">
          <cell r="A109" t="str">
            <v>159273</v>
          </cell>
          <cell r="B109" t="str">
            <v>云计算ETF汇添富</v>
          </cell>
          <cell r="C109">
            <v>0.84</v>
          </cell>
          <cell r="D109">
            <v>1.319</v>
          </cell>
        </row>
        <row r="110">
          <cell r="A110" t="str">
            <v>159275</v>
          </cell>
          <cell r="B110" t="str">
            <v>农牧渔ETF</v>
          </cell>
          <cell r="C110">
            <v>1.02</v>
          </cell>
          <cell r="D110">
            <v>0.98899999999999999</v>
          </cell>
        </row>
        <row r="111">
          <cell r="A111" t="str">
            <v>159276</v>
          </cell>
          <cell r="B111" t="str">
            <v>现金流ETF汇添富</v>
          </cell>
          <cell r="C111">
            <v>0.63</v>
          </cell>
          <cell r="D111">
            <v>1.119</v>
          </cell>
        </row>
        <row r="112">
          <cell r="A112" t="str">
            <v>159277</v>
          </cell>
          <cell r="B112" t="str">
            <v>港股通红利ETF富国</v>
          </cell>
          <cell r="C112">
            <v>-0.31</v>
          </cell>
          <cell r="D112">
            <v>0.96799999999999997</v>
          </cell>
        </row>
        <row r="113">
          <cell r="A113" t="str">
            <v>159278</v>
          </cell>
          <cell r="B113" t="str">
            <v>机器人ETF鹏华</v>
          </cell>
          <cell r="C113">
            <v>1</v>
          </cell>
          <cell r="D113">
            <v>1.0089999999999999</v>
          </cell>
        </row>
        <row r="114">
          <cell r="A114" t="str">
            <v>159279</v>
          </cell>
          <cell r="B114" t="str">
            <v>创业板人工智能ETF华安</v>
          </cell>
          <cell r="C114">
            <v>0.18</v>
          </cell>
          <cell r="D114">
            <v>1.0860000000000001</v>
          </cell>
        </row>
        <row r="115">
          <cell r="A115" t="str">
            <v>159280</v>
          </cell>
          <cell r="B115" t="str">
            <v>港股通互联网ETF汇添富</v>
          </cell>
          <cell r="C115">
            <v>1.51</v>
          </cell>
          <cell r="D115">
            <v>0.94399999999999995</v>
          </cell>
        </row>
        <row r="116">
          <cell r="A116" t="str">
            <v>159281</v>
          </cell>
          <cell r="B116" t="str">
            <v>港股通央企红利ETF天弘</v>
          </cell>
          <cell r="C116">
            <v>0.1</v>
          </cell>
          <cell r="D116">
            <v>0.99299999999999999</v>
          </cell>
        </row>
        <row r="117">
          <cell r="A117" t="str">
            <v>159283</v>
          </cell>
          <cell r="B117" t="str">
            <v>通用航空ETF南方</v>
          </cell>
          <cell r="C117">
            <v>1.37</v>
          </cell>
          <cell r="D117">
            <v>1.0369999999999999</v>
          </cell>
        </row>
        <row r="118">
          <cell r="A118" t="str">
            <v>159285</v>
          </cell>
          <cell r="B118" t="str">
            <v>港股通消费ETF华安</v>
          </cell>
          <cell r="C118">
            <v>1.07</v>
          </cell>
          <cell r="D118">
            <v>0.94499999999999995</v>
          </cell>
        </row>
        <row r="119">
          <cell r="A119" t="str">
            <v>159286</v>
          </cell>
          <cell r="B119" t="str">
            <v>港股创新药ETF鹏华</v>
          </cell>
          <cell r="C119">
            <v>1.8</v>
          </cell>
          <cell r="D119">
            <v>0.84899999999999998</v>
          </cell>
        </row>
        <row r="120">
          <cell r="A120" t="str">
            <v>159287</v>
          </cell>
          <cell r="B120" t="str">
            <v>创业板综ETF博时</v>
          </cell>
          <cell r="C120">
            <v>0.19</v>
          </cell>
          <cell r="D120">
            <v>1.0509999999999999</v>
          </cell>
        </row>
        <row r="121">
          <cell r="A121" t="str">
            <v>159288</v>
          </cell>
          <cell r="B121" t="str">
            <v>创业板综ETF银华</v>
          </cell>
          <cell r="C121">
            <v>0.93</v>
          </cell>
          <cell r="D121">
            <v>0.97599999999999998</v>
          </cell>
        </row>
        <row r="122">
          <cell r="A122" t="str">
            <v>159289</v>
          </cell>
          <cell r="B122" t="str">
            <v>创业板综指ETF鹏华</v>
          </cell>
          <cell r="C122">
            <v>0.69</v>
          </cell>
          <cell r="D122">
            <v>1.024</v>
          </cell>
        </row>
        <row r="123">
          <cell r="A123" t="str">
            <v>159290</v>
          </cell>
          <cell r="B123" t="str">
            <v>创业板综指增强ETF</v>
          </cell>
          <cell r="C123">
            <v>0.91</v>
          </cell>
          <cell r="D123">
            <v>0.996</v>
          </cell>
        </row>
        <row r="124">
          <cell r="A124" t="str">
            <v>159291</v>
          </cell>
          <cell r="B124" t="str">
            <v>创业板综增强ETF招商</v>
          </cell>
          <cell r="C124">
            <v>0.87</v>
          </cell>
          <cell r="D124">
            <v>1.0469999999999999</v>
          </cell>
        </row>
        <row r="125">
          <cell r="A125" t="str">
            <v>159292</v>
          </cell>
          <cell r="B125" t="str">
            <v>创业板综增强ETF华宝</v>
          </cell>
          <cell r="C125">
            <v>0.85</v>
          </cell>
          <cell r="D125">
            <v>1.0669999999999999</v>
          </cell>
        </row>
        <row r="126">
          <cell r="A126" t="str">
            <v>159293</v>
          </cell>
          <cell r="B126" t="str">
            <v>创业板综增强ETF建信</v>
          </cell>
          <cell r="C126" t="str">
            <v xml:space="preserve">--  </v>
          </cell>
          <cell r="D126">
            <v>1</v>
          </cell>
        </row>
        <row r="127">
          <cell r="A127" t="str">
            <v>159295</v>
          </cell>
          <cell r="B127" t="str">
            <v>创业综指ETF西部利得</v>
          </cell>
          <cell r="C127">
            <v>0.83</v>
          </cell>
          <cell r="D127">
            <v>0.97099999999999997</v>
          </cell>
        </row>
        <row r="128">
          <cell r="A128" t="str">
            <v>159296</v>
          </cell>
          <cell r="B128" t="str">
            <v>A500红利低波ETF</v>
          </cell>
          <cell r="C128">
            <v>-0.2</v>
          </cell>
          <cell r="D128">
            <v>1.0029999999999999</v>
          </cell>
        </row>
        <row r="129">
          <cell r="A129" t="str">
            <v>159297</v>
          </cell>
          <cell r="B129" t="str">
            <v>港股通创新药ETF南方</v>
          </cell>
          <cell r="C129">
            <v>1.72</v>
          </cell>
          <cell r="D129">
            <v>0.83</v>
          </cell>
        </row>
        <row r="130">
          <cell r="A130" t="str">
            <v>159298</v>
          </cell>
          <cell r="B130" t="str">
            <v>创业板50ETF大成</v>
          </cell>
          <cell r="C130">
            <v>-0.64</v>
          </cell>
          <cell r="D130">
            <v>1.091</v>
          </cell>
        </row>
        <row r="131">
          <cell r="A131" t="str">
            <v>159299</v>
          </cell>
          <cell r="B131" t="str">
            <v>金融科技ETF易方达</v>
          </cell>
          <cell r="C131">
            <v>0.9</v>
          </cell>
          <cell r="D131">
            <v>0.89300000000000002</v>
          </cell>
        </row>
        <row r="132">
          <cell r="A132" t="str">
            <v>159300</v>
          </cell>
          <cell r="B132" t="str">
            <v>300ETF</v>
          </cell>
          <cell r="C132">
            <v>0.33</v>
          </cell>
          <cell r="D132">
            <v>4.827</v>
          </cell>
        </row>
        <row r="133">
          <cell r="A133" t="str">
            <v>159301</v>
          </cell>
          <cell r="B133" t="str">
            <v>公用事业ETF</v>
          </cell>
          <cell r="C133">
            <v>0.21</v>
          </cell>
          <cell r="D133">
            <v>0.96499999999999997</v>
          </cell>
        </row>
        <row r="134">
          <cell r="A134" t="str">
            <v>159302</v>
          </cell>
          <cell r="B134" t="str">
            <v>港股高股息ETF</v>
          </cell>
          <cell r="C134">
            <v>-0.08</v>
          </cell>
          <cell r="D134">
            <v>1.2929999999999999</v>
          </cell>
        </row>
        <row r="135">
          <cell r="A135" t="str">
            <v>159303</v>
          </cell>
          <cell r="B135" t="str">
            <v>恒生医疗ETF基金</v>
          </cell>
          <cell r="C135">
            <v>1.78</v>
          </cell>
          <cell r="D135">
            <v>1.7190000000000001</v>
          </cell>
        </row>
        <row r="136">
          <cell r="A136" t="str">
            <v>159305</v>
          </cell>
          <cell r="B136" t="str">
            <v>储能电池ETF广发</v>
          </cell>
          <cell r="C136">
            <v>0.11</v>
          </cell>
          <cell r="D136">
            <v>1.8029999999999999</v>
          </cell>
        </row>
        <row r="137">
          <cell r="A137" t="str">
            <v>159306</v>
          </cell>
          <cell r="B137" t="str">
            <v>汽车零件ETF</v>
          </cell>
          <cell r="C137">
            <v>1.49</v>
          </cell>
          <cell r="D137">
            <v>1.363</v>
          </cell>
        </row>
        <row r="138">
          <cell r="A138" t="str">
            <v>159307</v>
          </cell>
          <cell r="B138" t="str">
            <v>红利低波100ETF</v>
          </cell>
          <cell r="C138">
            <v>0</v>
          </cell>
          <cell r="D138">
            <v>1.071</v>
          </cell>
        </row>
        <row r="139">
          <cell r="A139" t="str">
            <v>159309</v>
          </cell>
          <cell r="B139" t="str">
            <v>油气资源ETF</v>
          </cell>
          <cell r="C139">
            <v>-0.54</v>
          </cell>
          <cell r="D139">
            <v>1.105</v>
          </cell>
        </row>
        <row r="140">
          <cell r="A140" t="str">
            <v>159310</v>
          </cell>
          <cell r="B140" t="str">
            <v>芯片ETF天弘</v>
          </cell>
          <cell r="C140">
            <v>0.15</v>
          </cell>
          <cell r="D140">
            <v>1.9870000000000001</v>
          </cell>
        </row>
        <row r="141">
          <cell r="A141" t="str">
            <v>159311</v>
          </cell>
          <cell r="B141" t="str">
            <v>数字经济ETF易方达</v>
          </cell>
          <cell r="C141">
            <v>0.16</v>
          </cell>
          <cell r="D141">
            <v>1.218</v>
          </cell>
        </row>
        <row r="142">
          <cell r="A142" t="str">
            <v>159312</v>
          </cell>
          <cell r="B142" t="str">
            <v>恒生ETF港股通</v>
          </cell>
          <cell r="C142">
            <v>1.1399999999999999</v>
          </cell>
          <cell r="D142">
            <v>1.2430000000000001</v>
          </cell>
        </row>
        <row r="143">
          <cell r="A143" t="str">
            <v>159315</v>
          </cell>
          <cell r="B143" t="str">
            <v>黄金股ETF基金</v>
          </cell>
          <cell r="C143">
            <v>0</v>
          </cell>
          <cell r="D143">
            <v>1.627</v>
          </cell>
        </row>
        <row r="144">
          <cell r="A144" t="str">
            <v>159316</v>
          </cell>
          <cell r="B144" t="str">
            <v>恒生创新药ETF</v>
          </cell>
          <cell r="C144">
            <v>2.06</v>
          </cell>
          <cell r="D144">
            <v>1.3380000000000001</v>
          </cell>
        </row>
        <row r="145">
          <cell r="A145" t="str">
            <v>159318</v>
          </cell>
          <cell r="B145" t="str">
            <v>恒生港股通ETF</v>
          </cell>
          <cell r="C145">
            <v>1.02</v>
          </cell>
          <cell r="D145">
            <v>1.381</v>
          </cell>
        </row>
        <row r="146">
          <cell r="A146" t="str">
            <v>159320</v>
          </cell>
          <cell r="B146" t="str">
            <v>电网ETF</v>
          </cell>
          <cell r="C146">
            <v>1.77</v>
          </cell>
          <cell r="D146">
            <v>1.613</v>
          </cell>
        </row>
        <row r="147">
          <cell r="A147" t="str">
            <v>159321</v>
          </cell>
          <cell r="B147" t="str">
            <v>黄金股票ETF</v>
          </cell>
          <cell r="C147">
            <v>0</v>
          </cell>
          <cell r="D147">
            <v>1.522</v>
          </cell>
        </row>
        <row r="148">
          <cell r="A148" t="str">
            <v>159322</v>
          </cell>
          <cell r="B148" t="str">
            <v>黄金股票ETF基金</v>
          </cell>
          <cell r="C148">
            <v>-0.06</v>
          </cell>
          <cell r="D148">
            <v>1.6120000000000001</v>
          </cell>
        </row>
        <row r="149">
          <cell r="A149" t="str">
            <v>159323</v>
          </cell>
          <cell r="B149" t="str">
            <v>港股通汽车ETF</v>
          </cell>
          <cell r="C149">
            <v>3.24</v>
          </cell>
          <cell r="D149">
            <v>1.2749999999999999</v>
          </cell>
        </row>
        <row r="150">
          <cell r="A150" t="str">
            <v>159325</v>
          </cell>
          <cell r="B150" t="str">
            <v>半导体ETF南方</v>
          </cell>
          <cell r="C150">
            <v>0.14000000000000001</v>
          </cell>
          <cell r="D150">
            <v>1.4279999999999999</v>
          </cell>
        </row>
        <row r="151">
          <cell r="A151" t="str">
            <v>159326</v>
          </cell>
          <cell r="B151" t="str">
            <v>电网设备ETF</v>
          </cell>
          <cell r="C151">
            <v>1.54</v>
          </cell>
          <cell r="D151">
            <v>1.4550000000000001</v>
          </cell>
        </row>
        <row r="152">
          <cell r="A152" t="str">
            <v>159327</v>
          </cell>
          <cell r="B152" t="str">
            <v>半导体设备ETF基金</v>
          </cell>
          <cell r="C152">
            <v>-0.4</v>
          </cell>
          <cell r="D152">
            <v>1.764</v>
          </cell>
        </row>
        <row r="153">
          <cell r="A153" t="str">
            <v>159328</v>
          </cell>
          <cell r="B153" t="str">
            <v>家电ETF易方达</v>
          </cell>
          <cell r="C153">
            <v>0.45</v>
          </cell>
          <cell r="D153">
            <v>1.109</v>
          </cell>
        </row>
        <row r="154">
          <cell r="A154" t="str">
            <v>159329</v>
          </cell>
          <cell r="B154" t="str">
            <v>沙特ETF</v>
          </cell>
          <cell r="C154">
            <v>0.55000000000000004</v>
          </cell>
          <cell r="D154">
            <v>0.92200000000000004</v>
          </cell>
        </row>
        <row r="155">
          <cell r="A155" t="str">
            <v>159330</v>
          </cell>
          <cell r="B155" t="str">
            <v>沪深300ETF基金</v>
          </cell>
          <cell r="C155">
            <v>0.43</v>
          </cell>
          <cell r="D155">
            <v>1.4</v>
          </cell>
        </row>
        <row r="156">
          <cell r="A156" t="str">
            <v>159331</v>
          </cell>
          <cell r="B156" t="str">
            <v>红利港股ETF</v>
          </cell>
          <cell r="C156">
            <v>0</v>
          </cell>
          <cell r="D156">
            <v>1.294</v>
          </cell>
        </row>
        <row r="157">
          <cell r="A157" t="str">
            <v>159332</v>
          </cell>
          <cell r="B157" t="str">
            <v>央企红利ETF</v>
          </cell>
          <cell r="C157">
            <v>-0.08</v>
          </cell>
          <cell r="D157">
            <v>1.208</v>
          </cell>
        </row>
        <row r="158">
          <cell r="A158" t="str">
            <v>159333</v>
          </cell>
          <cell r="B158" t="str">
            <v>港股央企红利ETF</v>
          </cell>
          <cell r="C158">
            <v>0</v>
          </cell>
          <cell r="D158">
            <v>1.4239999999999999</v>
          </cell>
        </row>
        <row r="159">
          <cell r="A159" t="str">
            <v>159335</v>
          </cell>
          <cell r="B159" t="str">
            <v>央企科创ETF</v>
          </cell>
          <cell r="C159">
            <v>1.06</v>
          </cell>
          <cell r="D159">
            <v>1.337</v>
          </cell>
        </row>
        <row r="160">
          <cell r="A160" t="str">
            <v>159336</v>
          </cell>
          <cell r="B160" t="str">
            <v>央企红利50ETF</v>
          </cell>
          <cell r="C160">
            <v>0.45</v>
          </cell>
          <cell r="D160">
            <v>1.1140000000000001</v>
          </cell>
        </row>
        <row r="161">
          <cell r="A161" t="str">
            <v>159337</v>
          </cell>
          <cell r="B161" t="str">
            <v>中证500ETF基金</v>
          </cell>
          <cell r="C161">
            <v>0.94</v>
          </cell>
          <cell r="D161">
            <v>1.605</v>
          </cell>
        </row>
        <row r="162">
          <cell r="A162" t="str">
            <v>159338</v>
          </cell>
          <cell r="B162" t="str">
            <v>中证A500ETF</v>
          </cell>
          <cell r="C162">
            <v>0.69</v>
          </cell>
          <cell r="D162">
            <v>1.169</v>
          </cell>
        </row>
        <row r="163">
          <cell r="A163" t="str">
            <v>159339</v>
          </cell>
          <cell r="B163" t="str">
            <v>A500ETF</v>
          </cell>
          <cell r="C163">
            <v>0.43</v>
          </cell>
          <cell r="D163">
            <v>1.1739999999999999</v>
          </cell>
        </row>
        <row r="164">
          <cell r="A164" t="str">
            <v>159350</v>
          </cell>
          <cell r="B164" t="str">
            <v>深证50ETF富国</v>
          </cell>
          <cell r="C164">
            <v>0.41</v>
          </cell>
          <cell r="D164">
            <v>1.48</v>
          </cell>
        </row>
        <row r="165">
          <cell r="A165" t="str">
            <v>159351</v>
          </cell>
          <cell r="B165" t="str">
            <v>A500ETF嘉实</v>
          </cell>
          <cell r="C165">
            <v>0.6</v>
          </cell>
          <cell r="D165">
            <v>1.177</v>
          </cell>
        </row>
        <row r="166">
          <cell r="A166" t="str">
            <v>159352</v>
          </cell>
          <cell r="B166" t="str">
            <v>A500ETF南方</v>
          </cell>
          <cell r="C166">
            <v>0.66</v>
          </cell>
          <cell r="D166">
            <v>1.214</v>
          </cell>
        </row>
        <row r="167">
          <cell r="A167" t="str">
            <v>159353</v>
          </cell>
          <cell r="B167" t="str">
            <v>中证A500ETF景顺</v>
          </cell>
          <cell r="C167">
            <v>0.51</v>
          </cell>
          <cell r="D167">
            <v>1.1779999999999999</v>
          </cell>
        </row>
        <row r="168">
          <cell r="A168" t="str">
            <v>159355</v>
          </cell>
          <cell r="B168" t="str">
            <v>800红利低波ETF</v>
          </cell>
          <cell r="C168">
            <v>-0.1</v>
          </cell>
          <cell r="D168">
            <v>1.044</v>
          </cell>
        </row>
        <row r="169">
          <cell r="A169" t="str">
            <v>159356</v>
          </cell>
          <cell r="B169" t="str">
            <v>A500ETF基金</v>
          </cell>
          <cell r="C169">
            <v>0.33</v>
          </cell>
          <cell r="D169">
            <v>1.216</v>
          </cell>
        </row>
        <row r="170">
          <cell r="A170" t="str">
            <v>159357</v>
          </cell>
          <cell r="B170" t="str">
            <v>中证A500指数ETF</v>
          </cell>
          <cell r="C170">
            <v>0.57999999999999996</v>
          </cell>
          <cell r="D170">
            <v>1.2190000000000001</v>
          </cell>
        </row>
        <row r="171">
          <cell r="A171" t="str">
            <v>159358</v>
          </cell>
          <cell r="B171" t="str">
            <v>中证A500ETF基金</v>
          </cell>
          <cell r="C171">
            <v>0.49</v>
          </cell>
          <cell r="D171">
            <v>1.2410000000000001</v>
          </cell>
        </row>
        <row r="172">
          <cell r="A172" t="str">
            <v>159359</v>
          </cell>
          <cell r="B172" t="str">
            <v>A500指数ETF</v>
          </cell>
          <cell r="C172">
            <v>0.41</v>
          </cell>
          <cell r="D172">
            <v>1.222</v>
          </cell>
        </row>
        <row r="173">
          <cell r="A173" t="str">
            <v>159360</v>
          </cell>
          <cell r="B173" t="str">
            <v>中证A500ETF天弘</v>
          </cell>
          <cell r="C173">
            <v>0.32</v>
          </cell>
          <cell r="D173">
            <v>1.2390000000000001</v>
          </cell>
        </row>
        <row r="174">
          <cell r="A174" t="str">
            <v>159361</v>
          </cell>
          <cell r="B174" t="str">
            <v>中证A500ETF易方达</v>
          </cell>
          <cell r="C174">
            <v>0.59</v>
          </cell>
          <cell r="D174">
            <v>1.1890000000000001</v>
          </cell>
        </row>
        <row r="175">
          <cell r="A175" t="str">
            <v>159362</v>
          </cell>
          <cell r="B175" t="str">
            <v>A500ETF工银</v>
          </cell>
          <cell r="C175">
            <v>0.41</v>
          </cell>
          <cell r="D175">
            <v>1.232</v>
          </cell>
        </row>
        <row r="176">
          <cell r="A176" t="str">
            <v>159363</v>
          </cell>
          <cell r="B176" t="str">
            <v>创业板人工智能ETF</v>
          </cell>
          <cell r="C176">
            <v>0.32</v>
          </cell>
          <cell r="D176">
            <v>0.95199999999999996</v>
          </cell>
        </row>
        <row r="177">
          <cell r="A177" t="str">
            <v>159365</v>
          </cell>
          <cell r="B177" t="str">
            <v>恒指ETF</v>
          </cell>
          <cell r="C177">
            <v>1.06</v>
          </cell>
          <cell r="D177">
            <v>1.0529999999999999</v>
          </cell>
        </row>
        <row r="178">
          <cell r="A178" t="str">
            <v>159366</v>
          </cell>
          <cell r="B178" t="str">
            <v>港股医疗ETF</v>
          </cell>
          <cell r="C178">
            <v>2.92</v>
          </cell>
          <cell r="D178">
            <v>1.444</v>
          </cell>
        </row>
        <row r="179">
          <cell r="A179" t="str">
            <v>159367</v>
          </cell>
          <cell r="B179" t="str">
            <v>创业板50ETF华夏</v>
          </cell>
          <cell r="C179">
            <v>0.26</v>
          </cell>
          <cell r="D179">
            <v>1.56</v>
          </cell>
        </row>
        <row r="180">
          <cell r="A180" t="str">
            <v>159368</v>
          </cell>
          <cell r="B180" t="str">
            <v>创业板新能源ETF华夏</v>
          </cell>
          <cell r="C180">
            <v>0.28000000000000003</v>
          </cell>
          <cell r="D180">
            <v>1.4139999999999999</v>
          </cell>
        </row>
        <row r="181">
          <cell r="A181" t="str">
            <v>159369</v>
          </cell>
          <cell r="B181" t="str">
            <v>创业板50ETF易方达</v>
          </cell>
          <cell r="C181">
            <v>0.32</v>
          </cell>
          <cell r="D181">
            <v>1.258</v>
          </cell>
        </row>
        <row r="182">
          <cell r="A182" t="str">
            <v>159370</v>
          </cell>
          <cell r="B182" t="str">
            <v>创50ETF工银</v>
          </cell>
          <cell r="C182">
            <v>0</v>
          </cell>
          <cell r="D182">
            <v>1.625</v>
          </cell>
        </row>
        <row r="183">
          <cell r="A183" t="str">
            <v>159371</v>
          </cell>
          <cell r="B183" t="str">
            <v>创业板50ETF富国</v>
          </cell>
          <cell r="C183">
            <v>0.39</v>
          </cell>
          <cell r="D183">
            <v>1.5469999999999999</v>
          </cell>
        </row>
        <row r="184">
          <cell r="A184" t="str">
            <v>159372</v>
          </cell>
          <cell r="B184" t="str">
            <v>创业板50ETF万家</v>
          </cell>
          <cell r="C184">
            <v>0.37</v>
          </cell>
          <cell r="D184">
            <v>1.649</v>
          </cell>
        </row>
        <row r="185">
          <cell r="A185" t="str">
            <v>159373</v>
          </cell>
          <cell r="B185" t="str">
            <v>创业板50ETF嘉实</v>
          </cell>
          <cell r="C185">
            <v>0.25</v>
          </cell>
          <cell r="D185">
            <v>1.579</v>
          </cell>
        </row>
        <row r="186">
          <cell r="A186" t="str">
            <v>159375</v>
          </cell>
          <cell r="B186" t="str">
            <v>创业板50ETF国泰</v>
          </cell>
          <cell r="C186">
            <v>0.37</v>
          </cell>
          <cell r="D186">
            <v>1.647</v>
          </cell>
        </row>
        <row r="187">
          <cell r="A187" t="str">
            <v>159376</v>
          </cell>
          <cell r="B187" t="str">
            <v>A500ETF指数基金</v>
          </cell>
          <cell r="C187">
            <v>0.39</v>
          </cell>
          <cell r="D187">
            <v>1.272</v>
          </cell>
        </row>
        <row r="188">
          <cell r="A188" t="str">
            <v>159377</v>
          </cell>
          <cell r="B188" t="str">
            <v>创业板医药ETF国泰</v>
          </cell>
          <cell r="C188">
            <v>0.98</v>
          </cell>
          <cell r="D188">
            <v>1.137</v>
          </cell>
        </row>
        <row r="189">
          <cell r="A189" t="str">
            <v>159378</v>
          </cell>
          <cell r="B189" t="str">
            <v>通用航空ETF</v>
          </cell>
          <cell r="C189">
            <v>0.89</v>
          </cell>
          <cell r="D189">
            <v>1.248</v>
          </cell>
        </row>
        <row r="190">
          <cell r="A190" t="str">
            <v>159379</v>
          </cell>
          <cell r="B190" t="str">
            <v>A500ETF融通</v>
          </cell>
          <cell r="C190">
            <v>0.56000000000000005</v>
          </cell>
          <cell r="D190">
            <v>1.2609999999999999</v>
          </cell>
        </row>
        <row r="191">
          <cell r="A191" t="str">
            <v>159380</v>
          </cell>
          <cell r="B191" t="str">
            <v>A500ETF东财</v>
          </cell>
          <cell r="C191">
            <v>0.47</v>
          </cell>
          <cell r="D191">
            <v>1.276</v>
          </cell>
        </row>
        <row r="192">
          <cell r="A192" t="str">
            <v>159381</v>
          </cell>
          <cell r="B192" t="str">
            <v>创业板人工智能ETF华夏</v>
          </cell>
          <cell r="C192">
            <v>0.06</v>
          </cell>
          <cell r="D192">
            <v>1.798</v>
          </cell>
        </row>
        <row r="193">
          <cell r="A193" t="str">
            <v>159382</v>
          </cell>
          <cell r="B193" t="str">
            <v>创业板人工智能ETF南方</v>
          </cell>
          <cell r="C193">
            <v>0.15</v>
          </cell>
          <cell r="D193">
            <v>2.0339999999999998</v>
          </cell>
        </row>
        <row r="194">
          <cell r="A194" t="str">
            <v>159383</v>
          </cell>
          <cell r="B194" t="str">
            <v>创业板50ETF华泰柏瑞</v>
          </cell>
          <cell r="C194">
            <v>0.39</v>
          </cell>
          <cell r="D194">
            <v>1.5449999999999999</v>
          </cell>
        </row>
        <row r="195">
          <cell r="A195" t="str">
            <v>159385</v>
          </cell>
          <cell r="B195" t="str">
            <v>数字经济ETF富国</v>
          </cell>
          <cell r="C195">
            <v>0.37</v>
          </cell>
          <cell r="D195">
            <v>1.351</v>
          </cell>
        </row>
        <row r="196">
          <cell r="A196" t="str">
            <v>159386</v>
          </cell>
          <cell r="B196" t="str">
            <v>A500ETF永赢</v>
          </cell>
          <cell r="C196">
            <v>0.41</v>
          </cell>
          <cell r="D196">
            <v>1.2310000000000001</v>
          </cell>
        </row>
        <row r="197">
          <cell r="A197" t="str">
            <v>159387</v>
          </cell>
          <cell r="B197" t="str">
            <v>创业板新能源ETF国泰</v>
          </cell>
          <cell r="C197">
            <v>0.57999999999999996</v>
          </cell>
          <cell r="D197">
            <v>1.5629999999999999</v>
          </cell>
        </row>
        <row r="198">
          <cell r="A198" t="str">
            <v>159388</v>
          </cell>
          <cell r="B198" t="str">
            <v>创业板人工智能ETF国泰</v>
          </cell>
          <cell r="C198">
            <v>0.05</v>
          </cell>
          <cell r="D198">
            <v>1.9490000000000001</v>
          </cell>
        </row>
        <row r="199">
          <cell r="A199" t="str">
            <v>159389</v>
          </cell>
          <cell r="B199" t="str">
            <v>数字经济ETF嘉实</v>
          </cell>
          <cell r="C199">
            <v>0.67</v>
          </cell>
          <cell r="D199">
            <v>1.3480000000000001</v>
          </cell>
        </row>
        <row r="200">
          <cell r="A200" t="str">
            <v>159390</v>
          </cell>
          <cell r="B200" t="str">
            <v>A50指数ETF</v>
          </cell>
          <cell r="C200">
            <v>0.57999999999999996</v>
          </cell>
          <cell r="D200">
            <v>1.2130000000000001</v>
          </cell>
        </row>
        <row r="201">
          <cell r="A201" t="str">
            <v>159391</v>
          </cell>
          <cell r="B201" t="str">
            <v>大盘价值ETF</v>
          </cell>
          <cell r="C201">
            <v>0.18</v>
          </cell>
          <cell r="D201">
            <v>1.143</v>
          </cell>
        </row>
        <row r="202">
          <cell r="A202" t="str">
            <v>159392</v>
          </cell>
          <cell r="B202" t="str">
            <v>航空ETF</v>
          </cell>
          <cell r="C202">
            <v>1.34</v>
          </cell>
          <cell r="D202">
            <v>1.1339999999999999</v>
          </cell>
        </row>
        <row r="203">
          <cell r="A203" t="str">
            <v>159393</v>
          </cell>
          <cell r="B203" t="str">
            <v>沪深300指数ETF</v>
          </cell>
          <cell r="C203">
            <v>0.4</v>
          </cell>
          <cell r="D203">
            <v>4.7160000000000002</v>
          </cell>
        </row>
        <row r="204">
          <cell r="A204" t="str">
            <v>159395</v>
          </cell>
          <cell r="B204" t="str">
            <v>信用债ETF大成</v>
          </cell>
          <cell r="C204">
            <v>0.02</v>
          </cell>
          <cell r="D204">
            <v>100.9</v>
          </cell>
        </row>
        <row r="205">
          <cell r="A205" t="str">
            <v>159396</v>
          </cell>
          <cell r="B205" t="str">
            <v>信用债ETF博时</v>
          </cell>
          <cell r="C205">
            <v>0.02</v>
          </cell>
          <cell r="D205">
            <v>100.869</v>
          </cell>
        </row>
        <row r="206">
          <cell r="A206" t="str">
            <v>159397</v>
          </cell>
          <cell r="B206" t="str">
            <v>信用债ETF广发</v>
          </cell>
          <cell r="C206">
            <v>0.04</v>
          </cell>
          <cell r="D206">
            <v>100.825</v>
          </cell>
        </row>
        <row r="207">
          <cell r="A207" t="str">
            <v>159398</v>
          </cell>
          <cell r="B207" t="str">
            <v>信用债ETF天弘</v>
          </cell>
          <cell r="C207">
            <v>0.02</v>
          </cell>
          <cell r="D207">
            <v>100.17</v>
          </cell>
        </row>
        <row r="208">
          <cell r="A208" t="str">
            <v>159399</v>
          </cell>
          <cell r="B208" t="str">
            <v>现金流ETF</v>
          </cell>
          <cell r="C208">
            <v>0.7</v>
          </cell>
          <cell r="D208">
            <v>1.1499999999999999</v>
          </cell>
        </row>
        <row r="209">
          <cell r="A209" t="str">
            <v>159400</v>
          </cell>
          <cell r="B209" t="str">
            <v>科创债ETF景顺</v>
          </cell>
          <cell r="C209">
            <v>0.11</v>
          </cell>
          <cell r="D209">
            <v>100.048</v>
          </cell>
        </row>
        <row r="210">
          <cell r="A210" t="str">
            <v>159500</v>
          </cell>
          <cell r="B210" t="str">
            <v>500ETF</v>
          </cell>
          <cell r="C210">
            <v>0.77</v>
          </cell>
          <cell r="D210">
            <v>1.044</v>
          </cell>
        </row>
        <row r="211">
          <cell r="A211" t="str">
            <v>159501</v>
          </cell>
          <cell r="B211" t="str">
            <v>纳指ETF嘉实</v>
          </cell>
          <cell r="C211">
            <v>1.37</v>
          </cell>
          <cell r="D211">
            <v>1.78</v>
          </cell>
        </row>
        <row r="212">
          <cell r="A212" t="str">
            <v>159502</v>
          </cell>
          <cell r="B212" t="str">
            <v>标普生物科技ETF</v>
          </cell>
          <cell r="C212">
            <v>1.27</v>
          </cell>
          <cell r="D212">
            <v>1.2769999999999999</v>
          </cell>
        </row>
        <row r="213">
          <cell r="A213" t="str">
            <v>159505</v>
          </cell>
          <cell r="B213" t="str">
            <v>国证2000指数ETF</v>
          </cell>
          <cell r="C213">
            <v>0.56999999999999995</v>
          </cell>
          <cell r="D213">
            <v>1.411</v>
          </cell>
        </row>
        <row r="214">
          <cell r="A214" t="str">
            <v>159506</v>
          </cell>
          <cell r="B214" t="str">
            <v>港股通医疗ETF富国</v>
          </cell>
          <cell r="C214">
            <v>2.0499999999999998</v>
          </cell>
          <cell r="D214">
            <v>1.3919999999999999</v>
          </cell>
        </row>
        <row r="215">
          <cell r="A215" t="str">
            <v>159507</v>
          </cell>
          <cell r="B215" t="str">
            <v>通信ETF广发</v>
          </cell>
          <cell r="C215">
            <v>0.72</v>
          </cell>
          <cell r="D215">
            <v>1.97</v>
          </cell>
        </row>
        <row r="216">
          <cell r="A216" t="str">
            <v>159508</v>
          </cell>
          <cell r="B216" t="str">
            <v>生物医药ETF基金</v>
          </cell>
          <cell r="C216">
            <v>1.1200000000000001</v>
          </cell>
          <cell r="D216">
            <v>0.81200000000000006</v>
          </cell>
        </row>
        <row r="217">
          <cell r="A217" t="str">
            <v>159509</v>
          </cell>
          <cell r="B217" t="str">
            <v>纳指科技ETF</v>
          </cell>
          <cell r="C217">
            <v>-0.04</v>
          </cell>
          <cell r="D217">
            <v>2.2869999999999999</v>
          </cell>
        </row>
        <row r="218">
          <cell r="A218" t="str">
            <v>159510</v>
          </cell>
          <cell r="B218" t="str">
            <v>沪深300价值ETF</v>
          </cell>
          <cell r="C218">
            <v>0.47</v>
          </cell>
          <cell r="D218">
            <v>1.2729999999999999</v>
          </cell>
        </row>
        <row r="219">
          <cell r="A219" t="str">
            <v>159511</v>
          </cell>
          <cell r="B219" t="str">
            <v>通信ETF南方</v>
          </cell>
          <cell r="C219">
            <v>1</v>
          </cell>
          <cell r="D219">
            <v>1.8220000000000001</v>
          </cell>
        </row>
        <row r="220">
          <cell r="A220" t="str">
            <v>159512</v>
          </cell>
          <cell r="B220" t="str">
            <v>汽车ETF</v>
          </cell>
          <cell r="C220">
            <v>0.92</v>
          </cell>
          <cell r="D220">
            <v>1.43</v>
          </cell>
        </row>
        <row r="221">
          <cell r="A221" t="str">
            <v>159513</v>
          </cell>
          <cell r="B221" t="str">
            <v>纳斯达克100指数ETF</v>
          </cell>
          <cell r="C221">
            <v>1.03</v>
          </cell>
          <cell r="D221">
            <v>1.5629999999999999</v>
          </cell>
        </row>
        <row r="222">
          <cell r="A222" t="str">
            <v>159515</v>
          </cell>
          <cell r="B222" t="str">
            <v>国企红利ETF</v>
          </cell>
          <cell r="C222">
            <v>0.09</v>
          </cell>
          <cell r="D222">
            <v>1.143</v>
          </cell>
        </row>
        <row r="223">
          <cell r="A223" t="str">
            <v>159516</v>
          </cell>
          <cell r="B223" t="str">
            <v>半导体设备ETF</v>
          </cell>
          <cell r="C223">
            <v>-0.54</v>
          </cell>
          <cell r="D223">
            <v>1.482</v>
          </cell>
        </row>
        <row r="224">
          <cell r="A224" t="str">
            <v>159517</v>
          </cell>
          <cell r="B224" t="str">
            <v>800增强ETF</v>
          </cell>
          <cell r="C224">
            <v>0.4</v>
          </cell>
          <cell r="D224">
            <v>1.2549999999999999</v>
          </cell>
        </row>
        <row r="225">
          <cell r="A225" t="str">
            <v>159518</v>
          </cell>
          <cell r="B225" t="str">
            <v>标普油气ETF</v>
          </cell>
          <cell r="C225">
            <v>-0.55000000000000004</v>
          </cell>
          <cell r="D225">
            <v>0.89800000000000002</v>
          </cell>
        </row>
        <row r="226">
          <cell r="A226" t="str">
            <v>159519</v>
          </cell>
          <cell r="B226" t="str">
            <v>港股国企ETF</v>
          </cell>
          <cell r="C226">
            <v>0.24</v>
          </cell>
          <cell r="D226">
            <v>1.6779999999999999</v>
          </cell>
        </row>
        <row r="227">
          <cell r="A227" t="str">
            <v>159520</v>
          </cell>
          <cell r="B227" t="str">
            <v>消费龙头ETF</v>
          </cell>
          <cell r="C227">
            <v>0.66</v>
          </cell>
          <cell r="D227">
            <v>1.06</v>
          </cell>
        </row>
        <row r="228">
          <cell r="A228" t="str">
            <v>159521</v>
          </cell>
          <cell r="B228" t="str">
            <v>国证2000ETF指数基金</v>
          </cell>
          <cell r="C228">
            <v>0.82</v>
          </cell>
          <cell r="D228">
            <v>1.236</v>
          </cell>
        </row>
        <row r="229">
          <cell r="A229" t="str">
            <v>159523</v>
          </cell>
          <cell r="B229" t="str">
            <v>沪深300成长ETF</v>
          </cell>
          <cell r="C229">
            <v>0.49</v>
          </cell>
          <cell r="D229">
            <v>1.228</v>
          </cell>
        </row>
        <row r="230">
          <cell r="A230" t="str">
            <v>159525</v>
          </cell>
          <cell r="B230" t="str">
            <v>红利低波ETF</v>
          </cell>
          <cell r="C230">
            <v>-0.09</v>
          </cell>
          <cell r="D230">
            <v>1.099</v>
          </cell>
        </row>
        <row r="231">
          <cell r="A231" t="str">
            <v>159526</v>
          </cell>
          <cell r="B231" t="str">
            <v>机器人ETF嘉实</v>
          </cell>
          <cell r="C231">
            <v>1.03</v>
          </cell>
          <cell r="D231">
            <v>1.373</v>
          </cell>
        </row>
        <row r="232">
          <cell r="A232" t="str">
            <v>159527</v>
          </cell>
          <cell r="B232" t="str">
            <v>云计算ETF广发</v>
          </cell>
          <cell r="C232">
            <v>0.2</v>
          </cell>
          <cell r="D232">
            <v>2.0470000000000002</v>
          </cell>
        </row>
        <row r="233">
          <cell r="A233" t="str">
            <v>159528</v>
          </cell>
          <cell r="B233" t="str">
            <v>国企改革ETF</v>
          </cell>
          <cell r="C233">
            <v>0.51</v>
          </cell>
          <cell r="D233">
            <v>1.18</v>
          </cell>
        </row>
        <row r="234">
          <cell r="A234" t="str">
            <v>159529</v>
          </cell>
          <cell r="B234" t="str">
            <v>标普消费ETF</v>
          </cell>
          <cell r="C234">
            <v>1.1399999999999999</v>
          </cell>
          <cell r="D234">
            <v>1.4139999999999999</v>
          </cell>
        </row>
        <row r="235">
          <cell r="A235" t="str">
            <v>159530</v>
          </cell>
          <cell r="B235" t="str">
            <v>机器人ETF易方达</v>
          </cell>
          <cell r="C235">
            <v>1.42</v>
          </cell>
          <cell r="D235">
            <v>1.4259999999999999</v>
          </cell>
        </row>
        <row r="236">
          <cell r="A236" t="str">
            <v>159531</v>
          </cell>
          <cell r="B236" t="str">
            <v>中证2000ETF</v>
          </cell>
          <cell r="C236">
            <v>1.42</v>
          </cell>
          <cell r="D236">
            <v>1.3540000000000001</v>
          </cell>
        </row>
        <row r="237">
          <cell r="A237" t="str">
            <v>159532</v>
          </cell>
          <cell r="B237" t="str">
            <v>中证2000ETF易方达</v>
          </cell>
          <cell r="C237">
            <v>1.54</v>
          </cell>
          <cell r="D237">
            <v>1.5149999999999999</v>
          </cell>
        </row>
        <row r="238">
          <cell r="A238" t="str">
            <v>159533</v>
          </cell>
          <cell r="B238" t="str">
            <v>中证2000ETF基金</v>
          </cell>
          <cell r="C238">
            <v>1</v>
          </cell>
          <cell r="D238">
            <v>1.7130000000000001</v>
          </cell>
        </row>
        <row r="239">
          <cell r="A239" t="str">
            <v>159535</v>
          </cell>
          <cell r="B239" t="str">
            <v>中证2000ETF嘉实</v>
          </cell>
          <cell r="C239">
            <v>1.38</v>
          </cell>
          <cell r="D239">
            <v>1.3979999999999999</v>
          </cell>
        </row>
        <row r="240">
          <cell r="A240" t="str">
            <v>159536</v>
          </cell>
          <cell r="B240" t="str">
            <v>中证2000ETF汇添富</v>
          </cell>
          <cell r="C240">
            <v>1.47</v>
          </cell>
          <cell r="D240">
            <v>1.383</v>
          </cell>
        </row>
        <row r="241">
          <cell r="A241" t="str">
            <v>159537</v>
          </cell>
          <cell r="B241" t="str">
            <v>信创ETF</v>
          </cell>
          <cell r="C241">
            <v>0</v>
          </cell>
          <cell r="D241">
            <v>1.446</v>
          </cell>
        </row>
        <row r="242">
          <cell r="A242" t="str">
            <v>159538</v>
          </cell>
          <cell r="B242" t="str">
            <v>信创ETF富国</v>
          </cell>
          <cell r="C242">
            <v>7.0000000000000007E-2</v>
          </cell>
          <cell r="D242">
            <v>1.454</v>
          </cell>
        </row>
        <row r="243">
          <cell r="A243" t="str">
            <v>159539</v>
          </cell>
          <cell r="B243" t="str">
            <v>信创ETF广发</v>
          </cell>
          <cell r="C243">
            <v>-0.14000000000000001</v>
          </cell>
          <cell r="D243">
            <v>1.4330000000000001</v>
          </cell>
        </row>
        <row r="244">
          <cell r="A244" t="str">
            <v>159540</v>
          </cell>
          <cell r="B244" t="str">
            <v>信创ETF易方达</v>
          </cell>
          <cell r="C244">
            <v>7.0000000000000007E-2</v>
          </cell>
          <cell r="D244">
            <v>1.5109999999999999</v>
          </cell>
        </row>
        <row r="245">
          <cell r="A245" t="str">
            <v>159541</v>
          </cell>
          <cell r="B245" t="str">
            <v>创业板综ETF万家</v>
          </cell>
          <cell r="C245">
            <v>1.1000000000000001</v>
          </cell>
          <cell r="D245">
            <v>1.474</v>
          </cell>
        </row>
        <row r="246">
          <cell r="A246" t="str">
            <v>159542</v>
          </cell>
          <cell r="B246" t="str">
            <v>工程机械ETF</v>
          </cell>
          <cell r="C246">
            <v>1.46</v>
          </cell>
          <cell r="D246">
            <v>1.3919999999999999</v>
          </cell>
        </row>
        <row r="247">
          <cell r="A247" t="str">
            <v>159543</v>
          </cell>
          <cell r="B247" t="str">
            <v>国证2000ETF基金</v>
          </cell>
          <cell r="C247">
            <v>1.1599999999999999</v>
          </cell>
          <cell r="D247">
            <v>1.3029999999999999</v>
          </cell>
        </row>
        <row r="248">
          <cell r="A248" t="str">
            <v>159545</v>
          </cell>
          <cell r="B248" t="str">
            <v>恒生红利低波ETF</v>
          </cell>
          <cell r="C248">
            <v>7.0000000000000007E-2</v>
          </cell>
          <cell r="D248">
            <v>1.4430000000000001</v>
          </cell>
        </row>
        <row r="249">
          <cell r="A249" t="str">
            <v>159546</v>
          </cell>
          <cell r="B249" t="str">
            <v>集成电路ETF</v>
          </cell>
          <cell r="C249">
            <v>-0.46</v>
          </cell>
          <cell r="D249">
            <v>1.74</v>
          </cell>
        </row>
        <row r="250">
          <cell r="A250" t="str">
            <v>159547</v>
          </cell>
          <cell r="B250" t="str">
            <v>红利低波ETF基金</v>
          </cell>
          <cell r="C250">
            <v>-0.33</v>
          </cell>
          <cell r="D250">
            <v>1.2110000000000001</v>
          </cell>
        </row>
        <row r="251">
          <cell r="A251" t="str">
            <v>159549</v>
          </cell>
          <cell r="B251" t="str">
            <v>红利低波ETF天弘</v>
          </cell>
          <cell r="C251">
            <v>-0.17</v>
          </cell>
          <cell r="D251">
            <v>1.208</v>
          </cell>
        </row>
        <row r="252">
          <cell r="A252" t="str">
            <v>159550</v>
          </cell>
          <cell r="B252" t="str">
            <v>互联网ETF沪港深</v>
          </cell>
          <cell r="C252">
            <v>1.27</v>
          </cell>
          <cell r="D252">
            <v>1.04</v>
          </cell>
        </row>
        <row r="253">
          <cell r="A253" t="str">
            <v>159551</v>
          </cell>
          <cell r="B253" t="str">
            <v>机器人产业ETF</v>
          </cell>
          <cell r="C253">
            <v>1.08</v>
          </cell>
          <cell r="D253">
            <v>1.2150000000000001</v>
          </cell>
        </row>
        <row r="254">
          <cell r="A254" t="str">
            <v>159552</v>
          </cell>
          <cell r="B254" t="str">
            <v>中证2000增强ETF</v>
          </cell>
          <cell r="C254">
            <v>1.6</v>
          </cell>
          <cell r="D254">
            <v>1.972</v>
          </cell>
        </row>
        <row r="255">
          <cell r="A255" t="str">
            <v>159553</v>
          </cell>
          <cell r="B255" t="str">
            <v>中证2000增强ETF?1.42</v>
          </cell>
          <cell r="C255">
            <v>1.7869999999999999</v>
          </cell>
          <cell r="D255">
            <v>2.5000000000000001E-2</v>
          </cell>
        </row>
        <row r="256">
          <cell r="A256" t="str">
            <v>159555</v>
          </cell>
          <cell r="B256" t="str">
            <v>2000增强ETF</v>
          </cell>
          <cell r="C256">
            <v>1.71</v>
          </cell>
          <cell r="D256">
            <v>1.607</v>
          </cell>
        </row>
        <row r="257">
          <cell r="A257" t="str">
            <v>159556</v>
          </cell>
          <cell r="B257" t="str">
            <v>中证2000ETF增强</v>
          </cell>
          <cell r="C257">
            <v>1.54</v>
          </cell>
          <cell r="D257">
            <v>1.1870000000000001</v>
          </cell>
        </row>
        <row r="258">
          <cell r="A258" t="str">
            <v>159557</v>
          </cell>
          <cell r="B258" t="str">
            <v>恒生医疗ETF</v>
          </cell>
          <cell r="C258">
            <v>1.96</v>
          </cell>
          <cell r="D258">
            <v>1.5629999999999999</v>
          </cell>
        </row>
        <row r="259">
          <cell r="A259" t="str">
            <v>159558</v>
          </cell>
          <cell r="B259" t="str">
            <v>半导体设备ETF易方达</v>
          </cell>
          <cell r="C259">
            <v>-0.17</v>
          </cell>
          <cell r="D259">
            <v>1.7370000000000001</v>
          </cell>
        </row>
        <row r="260">
          <cell r="A260" t="str">
            <v>159559</v>
          </cell>
          <cell r="B260" t="str">
            <v>机器人50ETF</v>
          </cell>
          <cell r="C260">
            <v>1.27</v>
          </cell>
          <cell r="D260">
            <v>1.2789999999999999</v>
          </cell>
        </row>
        <row r="261">
          <cell r="A261" t="str">
            <v>159560</v>
          </cell>
          <cell r="B261" t="str">
            <v>芯片ETF景顺</v>
          </cell>
          <cell r="C261">
            <v>-0.38</v>
          </cell>
          <cell r="D261">
            <v>1.5860000000000001</v>
          </cell>
        </row>
        <row r="262">
          <cell r="A262" t="str">
            <v>159561</v>
          </cell>
          <cell r="B262" t="str">
            <v>德国ETF</v>
          </cell>
          <cell r="C262">
            <v>0.89</v>
          </cell>
          <cell r="D262">
            <v>1.355</v>
          </cell>
        </row>
        <row r="263">
          <cell r="A263" t="str">
            <v>159562</v>
          </cell>
          <cell r="B263" t="str">
            <v>黄金股ETF</v>
          </cell>
          <cell r="C263">
            <v>-0.28000000000000003</v>
          </cell>
          <cell r="D263">
            <v>2.1709999999999998</v>
          </cell>
        </row>
        <row r="264">
          <cell r="A264" t="str">
            <v>159563</v>
          </cell>
          <cell r="B264" t="str">
            <v>创业板综ETF华夏</v>
          </cell>
          <cell r="C264">
            <v>0.35</v>
          </cell>
          <cell r="D264">
            <v>1.6970000000000001</v>
          </cell>
        </row>
        <row r="265">
          <cell r="A265" t="str">
            <v>159565</v>
          </cell>
          <cell r="B265" t="str">
            <v>汽车零部件ETF</v>
          </cell>
          <cell r="C265">
            <v>1.74</v>
          </cell>
          <cell r="D265">
            <v>1.524</v>
          </cell>
        </row>
        <row r="266">
          <cell r="A266" t="str">
            <v>159566</v>
          </cell>
          <cell r="B266" t="str">
            <v>储能电池ETF</v>
          </cell>
          <cell r="C266">
            <v>0.1</v>
          </cell>
          <cell r="D266">
            <v>2.04</v>
          </cell>
        </row>
        <row r="267">
          <cell r="A267" t="str">
            <v>159567</v>
          </cell>
          <cell r="B267" t="str">
            <v>港股创新药ETF</v>
          </cell>
          <cell r="C267">
            <v>1.93</v>
          </cell>
          <cell r="D267">
            <v>0.79400000000000004</v>
          </cell>
        </row>
        <row r="268">
          <cell r="A268" t="str">
            <v>159568</v>
          </cell>
          <cell r="B268" t="str">
            <v>港股互联网ETF</v>
          </cell>
          <cell r="C268">
            <v>1.44</v>
          </cell>
          <cell r="D268">
            <v>1.6879999999999999</v>
          </cell>
        </row>
        <row r="269">
          <cell r="A269" t="str">
            <v>159569</v>
          </cell>
          <cell r="B269" t="str">
            <v>港股红利低波ETF</v>
          </cell>
          <cell r="C269">
            <v>0</v>
          </cell>
          <cell r="D269">
            <v>1.371</v>
          </cell>
        </row>
        <row r="270">
          <cell r="A270" t="str">
            <v>159570</v>
          </cell>
          <cell r="B270" t="str">
            <v>港股通创新药ETF</v>
          </cell>
          <cell r="C270">
            <v>1.8</v>
          </cell>
          <cell r="D270">
            <v>1.64</v>
          </cell>
        </row>
        <row r="271">
          <cell r="A271" t="str">
            <v>159571</v>
          </cell>
          <cell r="B271" t="str">
            <v>创业板200ETF富国</v>
          </cell>
          <cell r="C271">
            <v>7.0000000000000007E-2</v>
          </cell>
          <cell r="D271">
            <v>1.419</v>
          </cell>
        </row>
        <row r="272">
          <cell r="A272" t="str">
            <v>159572</v>
          </cell>
          <cell r="B272" t="str">
            <v>创业板200ETF易方</v>
          </cell>
          <cell r="C272">
            <v>0.56999999999999995</v>
          </cell>
          <cell r="D272">
            <v>1.4059999999999999</v>
          </cell>
        </row>
        <row r="273">
          <cell r="A273" t="str">
            <v>159573</v>
          </cell>
          <cell r="B273" t="str">
            <v>创业板200ETF华夏</v>
          </cell>
          <cell r="C273">
            <v>0.21</v>
          </cell>
          <cell r="D273">
            <v>1.41</v>
          </cell>
        </row>
        <row r="274">
          <cell r="A274" t="str">
            <v>159575</v>
          </cell>
          <cell r="B274" t="str">
            <v>创业板200ETF银华</v>
          </cell>
          <cell r="C274">
            <v>0.28999999999999998</v>
          </cell>
          <cell r="D274">
            <v>1.3879999999999999</v>
          </cell>
        </row>
        <row r="275">
          <cell r="A275" t="str">
            <v>159576</v>
          </cell>
          <cell r="B275" t="str">
            <v>深证100ETF广发</v>
          </cell>
          <cell r="C275">
            <v>0.48</v>
          </cell>
          <cell r="D275">
            <v>1.4670000000000001</v>
          </cell>
        </row>
        <row r="276">
          <cell r="A276" t="str">
            <v>159577</v>
          </cell>
          <cell r="B276" t="str">
            <v>美国50ETF</v>
          </cell>
          <cell r="C276">
            <v>0.87</v>
          </cell>
          <cell r="D276">
            <v>1.504</v>
          </cell>
        </row>
        <row r="277">
          <cell r="A277" t="str">
            <v>159578</v>
          </cell>
          <cell r="B277" t="str">
            <v>深证主板50ETF南方</v>
          </cell>
          <cell r="C277">
            <v>0.78</v>
          </cell>
          <cell r="D277">
            <v>1.17</v>
          </cell>
        </row>
        <row r="278">
          <cell r="A278" t="str">
            <v>159581</v>
          </cell>
          <cell r="B278" t="str">
            <v>红利ETF基金</v>
          </cell>
          <cell r="C278">
            <v>0.1</v>
          </cell>
          <cell r="D278">
            <v>1.044</v>
          </cell>
        </row>
        <row r="279">
          <cell r="A279" t="str">
            <v>159582</v>
          </cell>
          <cell r="B279" t="str">
            <v>半导体产业ETF</v>
          </cell>
          <cell r="C279">
            <v>-0.23</v>
          </cell>
          <cell r="D279">
            <v>2.1339999999999999</v>
          </cell>
        </row>
        <row r="280">
          <cell r="A280" t="str">
            <v>159583</v>
          </cell>
          <cell r="B280" t="str">
            <v>通信设备ETF</v>
          </cell>
          <cell r="C280">
            <v>0.65</v>
          </cell>
          <cell r="D280">
            <v>1.2350000000000001</v>
          </cell>
        </row>
        <row r="281">
          <cell r="A281" t="str">
            <v>159586</v>
          </cell>
          <cell r="B281" t="str">
            <v>计算机ETF南方</v>
          </cell>
          <cell r="C281">
            <v>0.63</v>
          </cell>
          <cell r="D281">
            <v>1.284</v>
          </cell>
        </row>
        <row r="282">
          <cell r="A282" t="str">
            <v>159587</v>
          </cell>
          <cell r="B282" t="str">
            <v>粮食ETF广发</v>
          </cell>
          <cell r="C282">
            <v>2.2400000000000002</v>
          </cell>
          <cell r="D282">
            <v>1.323</v>
          </cell>
        </row>
        <row r="283">
          <cell r="A283" t="str">
            <v>159588</v>
          </cell>
          <cell r="B283" t="str">
            <v>石油天然气ETF</v>
          </cell>
          <cell r="C283">
            <v>-0.46</v>
          </cell>
          <cell r="D283">
            <v>1.071</v>
          </cell>
        </row>
        <row r="284">
          <cell r="A284" t="str">
            <v>159589</v>
          </cell>
          <cell r="B284" t="str">
            <v>红利ETF广发</v>
          </cell>
          <cell r="C284">
            <v>0.19</v>
          </cell>
          <cell r="D284">
            <v>1.0660000000000001</v>
          </cell>
        </row>
        <row r="285">
          <cell r="A285" t="str">
            <v>159590</v>
          </cell>
          <cell r="B285" t="str">
            <v>软件50ETF</v>
          </cell>
          <cell r="C285">
            <v>0.46</v>
          </cell>
          <cell r="D285">
            <v>1.0920000000000001</v>
          </cell>
        </row>
        <row r="286">
          <cell r="A286" t="str">
            <v>159591</v>
          </cell>
          <cell r="B286" t="str">
            <v>中证A50ETF</v>
          </cell>
          <cell r="C286">
            <v>0.38</v>
          </cell>
          <cell r="D286">
            <v>1.3220000000000001</v>
          </cell>
        </row>
        <row r="287">
          <cell r="A287" t="str">
            <v>159592</v>
          </cell>
          <cell r="B287" t="str">
            <v>A50ETF基金</v>
          </cell>
          <cell r="C287">
            <v>0.54</v>
          </cell>
          <cell r="D287">
            <v>1.3069999999999999</v>
          </cell>
        </row>
        <row r="288">
          <cell r="A288" t="str">
            <v>159593</v>
          </cell>
          <cell r="B288" t="str">
            <v>中证A50指数ETF</v>
          </cell>
          <cell r="C288">
            <v>0.53</v>
          </cell>
          <cell r="D288">
            <v>1.329</v>
          </cell>
        </row>
        <row r="289">
          <cell r="A289" t="str">
            <v>159595</v>
          </cell>
          <cell r="B289" t="str">
            <v>中证A50ETF基金</v>
          </cell>
          <cell r="C289">
            <v>0.45</v>
          </cell>
          <cell r="D289">
            <v>1.3260000000000001</v>
          </cell>
        </row>
        <row r="290">
          <cell r="A290" t="str">
            <v>159596</v>
          </cell>
          <cell r="B290" t="str">
            <v>A50ETF华宝</v>
          </cell>
          <cell r="C290">
            <v>0.8</v>
          </cell>
          <cell r="D290">
            <v>0.63300000000000001</v>
          </cell>
        </row>
        <row r="291">
          <cell r="A291" t="str">
            <v>159597</v>
          </cell>
          <cell r="B291" t="str">
            <v>创业板成长ETF易方达</v>
          </cell>
          <cell r="C291">
            <v>0.3</v>
          </cell>
          <cell r="D291">
            <v>1.9810000000000001</v>
          </cell>
        </row>
        <row r="292">
          <cell r="A292" t="str">
            <v>159599</v>
          </cell>
          <cell r="B292" t="str">
            <v>芯片ETF基金</v>
          </cell>
          <cell r="C292">
            <v>-0.1</v>
          </cell>
          <cell r="D292">
            <v>1.9710000000000001</v>
          </cell>
        </row>
        <row r="293">
          <cell r="A293" t="str">
            <v>159600</v>
          </cell>
          <cell r="B293" t="str">
            <v>科创债ETF嘉实</v>
          </cell>
          <cell r="C293">
            <v>0.02</v>
          </cell>
          <cell r="D293">
            <v>99.78</v>
          </cell>
        </row>
        <row r="294">
          <cell r="A294" t="str">
            <v>159601</v>
          </cell>
          <cell r="B294" t="str">
            <v>A50ETF</v>
          </cell>
          <cell r="C294">
            <v>0.38</v>
          </cell>
          <cell r="D294">
            <v>1.05</v>
          </cell>
        </row>
        <row r="295">
          <cell r="A295" t="str">
            <v>159602</v>
          </cell>
          <cell r="B295" t="str">
            <v>中国A50ETF</v>
          </cell>
          <cell r="C295">
            <v>0.3</v>
          </cell>
          <cell r="D295">
            <v>1.008</v>
          </cell>
        </row>
        <row r="296">
          <cell r="A296" t="str">
            <v>159603</v>
          </cell>
          <cell r="B296" t="str">
            <v>双创龙头ETF</v>
          </cell>
          <cell r="C296">
            <v>7.0000000000000007E-2</v>
          </cell>
          <cell r="D296">
            <v>1.3879999999999999</v>
          </cell>
        </row>
        <row r="297">
          <cell r="A297" t="str">
            <v>159605</v>
          </cell>
          <cell r="B297" t="str">
            <v>中概互联ETF</v>
          </cell>
          <cell r="C297">
            <v>1.39</v>
          </cell>
          <cell r="D297">
            <v>1.091</v>
          </cell>
        </row>
        <row r="298">
          <cell r="A298" t="str">
            <v>159606</v>
          </cell>
          <cell r="B298" t="str">
            <v>中证500成长ETF</v>
          </cell>
          <cell r="C298">
            <v>1.06</v>
          </cell>
          <cell r="D298">
            <v>1.1439999999999999</v>
          </cell>
        </row>
        <row r="299">
          <cell r="A299" t="str">
            <v>159607</v>
          </cell>
          <cell r="B299" t="str">
            <v>中概互联网ETF</v>
          </cell>
          <cell r="C299">
            <v>1.59</v>
          </cell>
          <cell r="D299">
            <v>1.0880000000000001</v>
          </cell>
        </row>
        <row r="300">
          <cell r="A300" t="str">
            <v>159608</v>
          </cell>
          <cell r="B300" t="str">
            <v>稀有金属ETF</v>
          </cell>
          <cell r="C300">
            <v>2.11</v>
          </cell>
          <cell r="D300">
            <v>1.0149999999999999</v>
          </cell>
        </row>
        <row r="301">
          <cell r="A301" t="str">
            <v>159609</v>
          </cell>
          <cell r="B301" t="str">
            <v>光伏龙头ETF</v>
          </cell>
          <cell r="C301">
            <v>0.37</v>
          </cell>
          <cell r="D301">
            <v>0.54200000000000004</v>
          </cell>
        </row>
        <row r="302">
          <cell r="A302" t="str">
            <v>159610</v>
          </cell>
          <cell r="B302" t="str">
            <v>500ETF增强</v>
          </cell>
          <cell r="C302">
            <v>0.75</v>
          </cell>
          <cell r="D302">
            <v>1.0740000000000001</v>
          </cell>
        </row>
        <row r="303">
          <cell r="A303" t="str">
            <v>159611</v>
          </cell>
          <cell r="B303" t="str">
            <v>电力ETF</v>
          </cell>
          <cell r="C303">
            <v>0.28999999999999998</v>
          </cell>
          <cell r="D303">
            <v>1.0269999999999999</v>
          </cell>
        </row>
        <row r="304">
          <cell r="A304" t="str">
            <v>159612</v>
          </cell>
          <cell r="B304" t="str">
            <v>标普500ETF</v>
          </cell>
          <cell r="C304">
            <v>0.75</v>
          </cell>
          <cell r="D304">
            <v>1.891</v>
          </cell>
        </row>
        <row r="305">
          <cell r="A305" t="str">
            <v>159613</v>
          </cell>
          <cell r="B305" t="str">
            <v>信息安全ETF</v>
          </cell>
          <cell r="C305">
            <v>0.64</v>
          </cell>
          <cell r="D305">
            <v>0.93700000000000006</v>
          </cell>
        </row>
        <row r="306">
          <cell r="A306" t="str">
            <v>159615</v>
          </cell>
          <cell r="B306" t="str">
            <v>恒生生物科技ETF</v>
          </cell>
          <cell r="C306">
            <v>2.02</v>
          </cell>
          <cell r="D306">
            <v>1.1599999999999999</v>
          </cell>
        </row>
        <row r="307">
          <cell r="A307" t="str">
            <v>159616</v>
          </cell>
          <cell r="B307" t="str">
            <v>农牧ETF</v>
          </cell>
          <cell r="C307">
            <v>1.86</v>
          </cell>
          <cell r="D307">
            <v>0.874</v>
          </cell>
        </row>
        <row r="308">
          <cell r="A308" t="str">
            <v>159617</v>
          </cell>
          <cell r="B308" t="str">
            <v>500价值ETF</v>
          </cell>
          <cell r="C308">
            <v>0.82</v>
          </cell>
          <cell r="D308">
            <v>1.355</v>
          </cell>
        </row>
        <row r="309">
          <cell r="A309" t="str">
            <v>159618</v>
          </cell>
          <cell r="B309" t="str">
            <v>光伏ETF指数基金</v>
          </cell>
          <cell r="C309">
            <v>0.68</v>
          </cell>
          <cell r="D309">
            <v>0.74299999999999999</v>
          </cell>
        </row>
        <row r="310">
          <cell r="A310" t="str">
            <v>159619</v>
          </cell>
          <cell r="B310" t="str">
            <v>基建ETF</v>
          </cell>
          <cell r="C310">
            <v>1.25</v>
          </cell>
          <cell r="D310">
            <v>1.0529999999999999</v>
          </cell>
        </row>
        <row r="311">
          <cell r="A311" t="str">
            <v>159620</v>
          </cell>
          <cell r="B311" t="str">
            <v>500成长ETF</v>
          </cell>
          <cell r="C311">
            <v>0.53</v>
          </cell>
          <cell r="D311">
            <v>1.1439999999999999</v>
          </cell>
        </row>
        <row r="312">
          <cell r="A312" t="str">
            <v>159621</v>
          </cell>
          <cell r="B312" t="str">
            <v>MSCIESGETF</v>
          </cell>
          <cell r="C312">
            <v>0.52</v>
          </cell>
          <cell r="D312">
            <v>1.159</v>
          </cell>
        </row>
        <row r="313">
          <cell r="A313" t="str">
            <v>159622</v>
          </cell>
          <cell r="B313" t="str">
            <v>创新药ETF沪港深</v>
          </cell>
          <cell r="C313">
            <v>1.77</v>
          </cell>
          <cell r="D313">
            <v>1.095</v>
          </cell>
        </row>
        <row r="314">
          <cell r="A314" t="str">
            <v>159623</v>
          </cell>
          <cell r="B314" t="str">
            <v>成渝经济圈ETF</v>
          </cell>
          <cell r="C314">
            <v>1.35</v>
          </cell>
          <cell r="D314">
            <v>1.0489999999999999</v>
          </cell>
        </row>
        <row r="315">
          <cell r="A315" t="str">
            <v>159625</v>
          </cell>
          <cell r="B315" t="str">
            <v>绿色电力ETF</v>
          </cell>
          <cell r="C315">
            <v>0.42</v>
          </cell>
          <cell r="D315">
            <v>1.1919999999999999</v>
          </cell>
        </row>
        <row r="316">
          <cell r="A316" t="str">
            <v>159627</v>
          </cell>
          <cell r="B316" t="str">
            <v>A100ETF</v>
          </cell>
          <cell r="C316">
            <v>0.31</v>
          </cell>
          <cell r="D316">
            <v>1.2789999999999999</v>
          </cell>
        </row>
        <row r="317">
          <cell r="A317" t="str">
            <v>159628</v>
          </cell>
          <cell r="B317" t="str">
            <v>国证2000ETF</v>
          </cell>
          <cell r="C317">
            <v>1.39</v>
          </cell>
          <cell r="D317">
            <v>1.3089999999999999</v>
          </cell>
        </row>
        <row r="318">
          <cell r="A318" t="str">
            <v>159629</v>
          </cell>
          <cell r="B318" t="str">
            <v>1000ETF</v>
          </cell>
          <cell r="C318">
            <v>0.77</v>
          </cell>
          <cell r="D318">
            <v>3.008</v>
          </cell>
        </row>
        <row r="319">
          <cell r="A319" t="str">
            <v>159630</v>
          </cell>
          <cell r="B319" t="str">
            <v>A100ETF基金</v>
          </cell>
          <cell r="C319">
            <v>0.53</v>
          </cell>
          <cell r="D319">
            <v>1.337</v>
          </cell>
        </row>
        <row r="320">
          <cell r="A320" t="str">
            <v>159631</v>
          </cell>
          <cell r="B320" t="str">
            <v>中证A100ETF</v>
          </cell>
          <cell r="C320">
            <v>0.33</v>
          </cell>
          <cell r="D320">
            <v>1.2270000000000001</v>
          </cell>
        </row>
        <row r="321">
          <cell r="A321" t="str">
            <v>159632</v>
          </cell>
          <cell r="B321" t="str">
            <v>纳斯达克ETF</v>
          </cell>
          <cell r="C321">
            <v>1.19</v>
          </cell>
          <cell r="D321">
            <v>2.1190000000000002</v>
          </cell>
        </row>
        <row r="322">
          <cell r="A322" t="str">
            <v>159633</v>
          </cell>
          <cell r="B322" t="str">
            <v>中证1000ETF易方达</v>
          </cell>
          <cell r="C322">
            <v>0.69</v>
          </cell>
          <cell r="D322">
            <v>3.073</v>
          </cell>
        </row>
        <row r="323">
          <cell r="A323" t="str">
            <v>159635</v>
          </cell>
          <cell r="B323" t="str">
            <v>基建50ETF</v>
          </cell>
          <cell r="C323">
            <v>1.27</v>
          </cell>
          <cell r="D323">
            <v>1.1140000000000001</v>
          </cell>
        </row>
        <row r="324">
          <cell r="A324" t="str">
            <v>159636</v>
          </cell>
          <cell r="B324" t="str">
            <v>港股通科技30ETF</v>
          </cell>
          <cell r="C324">
            <v>2.2999999999999998</v>
          </cell>
          <cell r="D324">
            <v>0.66600000000000004</v>
          </cell>
        </row>
        <row r="325">
          <cell r="A325" t="str">
            <v>159637</v>
          </cell>
          <cell r="B325" t="str">
            <v>新能源车龙头ETF</v>
          </cell>
          <cell r="C325">
            <v>0.93</v>
          </cell>
          <cell r="D325">
            <v>0.86899999999999999</v>
          </cell>
        </row>
        <row r="326">
          <cell r="A326" t="str">
            <v>159638</v>
          </cell>
          <cell r="B326" t="str">
            <v>高端装备ETF</v>
          </cell>
          <cell r="C326">
            <v>1.5</v>
          </cell>
          <cell r="D326">
            <v>0.94599999999999995</v>
          </cell>
        </row>
        <row r="327">
          <cell r="A327" t="str">
            <v>159639</v>
          </cell>
          <cell r="B327" t="str">
            <v>碳中和ETF南方</v>
          </cell>
          <cell r="C327">
            <v>0.8</v>
          </cell>
          <cell r="D327">
            <v>1.006</v>
          </cell>
        </row>
        <row r="328">
          <cell r="A328" t="str">
            <v>159640</v>
          </cell>
          <cell r="B328" t="str">
            <v>碳中和龙头ETF</v>
          </cell>
          <cell r="C328">
            <v>0.91</v>
          </cell>
          <cell r="D328">
            <v>0.996</v>
          </cell>
        </row>
        <row r="329">
          <cell r="A329" t="str">
            <v>159641</v>
          </cell>
          <cell r="B329" t="str">
            <v>双碳ETF</v>
          </cell>
          <cell r="C329">
            <v>0.77</v>
          </cell>
          <cell r="D329">
            <v>1.0529999999999999</v>
          </cell>
        </row>
        <row r="330">
          <cell r="A330" t="str">
            <v>159642</v>
          </cell>
          <cell r="B330" t="str">
            <v>碳中和100ETF</v>
          </cell>
          <cell r="C330">
            <v>0.81</v>
          </cell>
          <cell r="D330">
            <v>1.0009999999999999</v>
          </cell>
        </row>
        <row r="331">
          <cell r="A331" t="str">
            <v>159643</v>
          </cell>
          <cell r="B331" t="str">
            <v>疫苗ETF</v>
          </cell>
          <cell r="C331">
            <v>0.67</v>
          </cell>
          <cell r="D331">
            <v>0.6</v>
          </cell>
        </row>
        <row r="332">
          <cell r="A332" t="str">
            <v>159645</v>
          </cell>
          <cell r="B332" t="str">
            <v>疫苗ETF富国</v>
          </cell>
          <cell r="C332">
            <v>1.04</v>
          </cell>
          <cell r="D332">
            <v>0.68100000000000005</v>
          </cell>
        </row>
        <row r="333">
          <cell r="A333" t="str">
            <v>159647</v>
          </cell>
          <cell r="B333" t="str">
            <v>中药ETF</v>
          </cell>
          <cell r="C333">
            <v>0.71</v>
          </cell>
          <cell r="D333">
            <v>0.99</v>
          </cell>
        </row>
        <row r="334">
          <cell r="A334" t="str">
            <v>159649</v>
          </cell>
          <cell r="B334" t="str">
            <v>国开债ETF</v>
          </cell>
          <cell r="C334">
            <v>0.02</v>
          </cell>
          <cell r="D334">
            <v>108.648</v>
          </cell>
        </row>
        <row r="335">
          <cell r="A335" t="str">
            <v>159650</v>
          </cell>
          <cell r="B335" t="str">
            <v>国开ETF</v>
          </cell>
          <cell r="C335">
            <v>0.02</v>
          </cell>
          <cell r="D335">
            <v>107.318</v>
          </cell>
        </row>
        <row r="336">
          <cell r="A336" t="str">
            <v>159651</v>
          </cell>
          <cell r="B336" t="str">
            <v>国开债券ETF</v>
          </cell>
          <cell r="C336">
            <v>0.02</v>
          </cell>
          <cell r="D336">
            <v>106.80200000000001</v>
          </cell>
        </row>
        <row r="337">
          <cell r="A337" t="str">
            <v>159652</v>
          </cell>
          <cell r="B337" t="str">
            <v>有色50ETF</v>
          </cell>
          <cell r="C337">
            <v>1.76</v>
          </cell>
          <cell r="D337">
            <v>1.5609999999999999</v>
          </cell>
        </row>
        <row r="338">
          <cell r="A338" t="str">
            <v>159653</v>
          </cell>
          <cell r="B338" t="str">
            <v>ESG300ETF</v>
          </cell>
          <cell r="C338">
            <v>0.77</v>
          </cell>
          <cell r="D338">
            <v>1.1839999999999999</v>
          </cell>
        </row>
        <row r="339">
          <cell r="A339" t="str">
            <v>159655</v>
          </cell>
          <cell r="B339" t="str">
            <v>标普ETF</v>
          </cell>
          <cell r="C339">
            <v>0.95</v>
          </cell>
          <cell r="D339">
            <v>1.8120000000000001</v>
          </cell>
        </row>
        <row r="340">
          <cell r="A340" t="str">
            <v>159656</v>
          </cell>
          <cell r="B340" t="str">
            <v>300成长ETF</v>
          </cell>
          <cell r="C340">
            <v>0.54</v>
          </cell>
          <cell r="D340">
            <v>1.113</v>
          </cell>
        </row>
        <row r="341">
          <cell r="A341" t="str">
            <v>159657</v>
          </cell>
          <cell r="B341" t="str">
            <v>疫苗ETF鹏华</v>
          </cell>
          <cell r="C341">
            <v>0.61</v>
          </cell>
          <cell r="D341">
            <v>0.65800000000000003</v>
          </cell>
        </row>
        <row r="342">
          <cell r="A342" t="str">
            <v>159658</v>
          </cell>
          <cell r="B342" t="str">
            <v>数字经济ETF</v>
          </cell>
          <cell r="C342">
            <v>0.21</v>
          </cell>
          <cell r="D342">
            <v>1.4650000000000001</v>
          </cell>
        </row>
        <row r="343">
          <cell r="A343" t="str">
            <v>159659</v>
          </cell>
          <cell r="B343" t="str">
            <v>纳斯达克100ETF</v>
          </cell>
          <cell r="C343">
            <v>0.7</v>
          </cell>
          <cell r="D343">
            <v>2.0059999999999998</v>
          </cell>
        </row>
        <row r="344">
          <cell r="A344" t="str">
            <v>159660</v>
          </cell>
          <cell r="B344" t="str">
            <v>纳指100ETF</v>
          </cell>
          <cell r="C344">
            <v>0.9</v>
          </cell>
          <cell r="D344">
            <v>2.1269999999999998</v>
          </cell>
        </row>
        <row r="345">
          <cell r="A345" t="str">
            <v>159661</v>
          </cell>
          <cell r="B345" t="str">
            <v>A100ETF嘉实</v>
          </cell>
          <cell r="C345">
            <v>0.36</v>
          </cell>
          <cell r="D345">
            <v>1.377</v>
          </cell>
        </row>
        <row r="346">
          <cell r="A346" t="str">
            <v>159662</v>
          </cell>
          <cell r="B346" t="str">
            <v>交运ETF</v>
          </cell>
          <cell r="C346">
            <v>0.57999999999999996</v>
          </cell>
          <cell r="D346">
            <v>1.044</v>
          </cell>
        </row>
        <row r="347">
          <cell r="A347" t="str">
            <v>159663</v>
          </cell>
          <cell r="B347" t="str">
            <v>机床ETF</v>
          </cell>
          <cell r="C347">
            <v>0.69</v>
          </cell>
          <cell r="D347">
            <v>1.452</v>
          </cell>
        </row>
        <row r="348">
          <cell r="A348" t="str">
            <v>159665</v>
          </cell>
          <cell r="B348" t="str">
            <v>半导体龙头ETF</v>
          </cell>
          <cell r="C348">
            <v>0</v>
          </cell>
          <cell r="D348">
            <v>1.7210000000000001</v>
          </cell>
        </row>
        <row r="349">
          <cell r="A349" t="str">
            <v>159666</v>
          </cell>
          <cell r="B349" t="str">
            <v>交通运输ETF</v>
          </cell>
          <cell r="C349">
            <v>0.49</v>
          </cell>
          <cell r="D349">
            <v>1.016</v>
          </cell>
        </row>
        <row r="350">
          <cell r="A350" t="str">
            <v>159667</v>
          </cell>
          <cell r="B350" t="str">
            <v>工业母机ETF</v>
          </cell>
          <cell r="C350">
            <v>0.89</v>
          </cell>
          <cell r="D350">
            <v>1.4690000000000001</v>
          </cell>
        </row>
        <row r="351">
          <cell r="A351" t="str">
            <v>159669</v>
          </cell>
          <cell r="B351" t="str">
            <v>绿电ETF</v>
          </cell>
          <cell r="C351">
            <v>0.28000000000000003</v>
          </cell>
          <cell r="D351">
            <v>1.0900000000000001</v>
          </cell>
        </row>
        <row r="352">
          <cell r="A352" t="str">
            <v>159670</v>
          </cell>
          <cell r="B352" t="str">
            <v>消费50ETF国联安</v>
          </cell>
          <cell r="C352">
            <v>0.72</v>
          </cell>
          <cell r="D352">
            <v>0.98199999999999998</v>
          </cell>
        </row>
        <row r="353">
          <cell r="A353" t="str">
            <v>159671</v>
          </cell>
          <cell r="B353" t="str">
            <v>稀有金属ETF基金</v>
          </cell>
          <cell r="C353">
            <v>2.39</v>
          </cell>
          <cell r="D353">
            <v>1.24</v>
          </cell>
        </row>
        <row r="354">
          <cell r="A354" t="str">
            <v>159672</v>
          </cell>
          <cell r="B354" t="str">
            <v>主要消费ETF</v>
          </cell>
          <cell r="C354">
            <v>1.19</v>
          </cell>
          <cell r="D354">
            <v>0.76500000000000001</v>
          </cell>
        </row>
        <row r="355">
          <cell r="A355" t="str">
            <v>159673</v>
          </cell>
          <cell r="B355" t="str">
            <v>沪深300ETF鹏华</v>
          </cell>
          <cell r="C355">
            <v>0.32</v>
          </cell>
          <cell r="D355">
            <v>1.248</v>
          </cell>
        </row>
        <row r="356">
          <cell r="A356" t="str">
            <v>159675</v>
          </cell>
          <cell r="B356" t="str">
            <v>创业板增强ETF</v>
          </cell>
          <cell r="C356">
            <v>0.54</v>
          </cell>
          <cell r="D356">
            <v>1.296</v>
          </cell>
        </row>
        <row r="357">
          <cell r="A357" t="str">
            <v>159676</v>
          </cell>
          <cell r="B357" t="str">
            <v>创业板增强ETF富国</v>
          </cell>
          <cell r="C357">
            <v>0.51</v>
          </cell>
          <cell r="D357">
            <v>1.389</v>
          </cell>
        </row>
        <row r="358">
          <cell r="A358" t="str">
            <v>159677</v>
          </cell>
          <cell r="B358" t="str">
            <v>1000增强ETF</v>
          </cell>
          <cell r="C358">
            <v>0.83</v>
          </cell>
          <cell r="D358">
            <v>1.3440000000000001</v>
          </cell>
        </row>
        <row r="359">
          <cell r="A359" t="str">
            <v>159678</v>
          </cell>
          <cell r="B359" t="str">
            <v>中证500增强ETF</v>
          </cell>
          <cell r="C359">
            <v>0.6</v>
          </cell>
          <cell r="D359">
            <v>1.35</v>
          </cell>
        </row>
        <row r="360">
          <cell r="A360" t="str">
            <v>159679</v>
          </cell>
          <cell r="B360" t="str">
            <v>中证1000增强ETF</v>
          </cell>
          <cell r="C360">
            <v>1.07</v>
          </cell>
          <cell r="D360">
            <v>1.2330000000000001</v>
          </cell>
        </row>
        <row r="361">
          <cell r="A361" t="str">
            <v>159680</v>
          </cell>
          <cell r="B361" t="str">
            <v>1000ETF增强</v>
          </cell>
          <cell r="C361">
            <v>0.96</v>
          </cell>
          <cell r="D361">
            <v>1.474</v>
          </cell>
        </row>
        <row r="362">
          <cell r="A362" t="str">
            <v>159681</v>
          </cell>
          <cell r="B362" t="str">
            <v>创50ETF</v>
          </cell>
          <cell r="C362">
            <v>0.55000000000000004</v>
          </cell>
          <cell r="D362">
            <v>1.4590000000000001</v>
          </cell>
        </row>
        <row r="363">
          <cell r="A363" t="str">
            <v>159682</v>
          </cell>
          <cell r="B363" t="str">
            <v>创业50ETF</v>
          </cell>
          <cell r="C363">
            <v>0.35</v>
          </cell>
          <cell r="D363">
            <v>1.4410000000000001</v>
          </cell>
        </row>
        <row r="364">
          <cell r="A364" t="str">
            <v>159685</v>
          </cell>
          <cell r="B364" t="str">
            <v>1000增强ETF天弘</v>
          </cell>
          <cell r="C364">
            <v>0.76</v>
          </cell>
          <cell r="D364">
            <v>1.3320000000000001</v>
          </cell>
        </row>
        <row r="365">
          <cell r="A365" t="str">
            <v>159686</v>
          </cell>
          <cell r="B365" t="str">
            <v>中证A100ETF易方达</v>
          </cell>
          <cell r="C365">
            <v>0.4</v>
          </cell>
          <cell r="D365">
            <v>1.2450000000000001</v>
          </cell>
        </row>
        <row r="366">
          <cell r="A366" t="str">
            <v>159687</v>
          </cell>
          <cell r="B366" t="str">
            <v>亚太精选ETF</v>
          </cell>
          <cell r="C366">
            <v>0.66</v>
          </cell>
          <cell r="D366">
            <v>1.5229999999999999</v>
          </cell>
        </row>
        <row r="367">
          <cell r="A367" t="str">
            <v>159688</v>
          </cell>
          <cell r="B367" t="str">
            <v>恒生互联网ETF</v>
          </cell>
          <cell r="C367">
            <v>1.94</v>
          </cell>
          <cell r="D367">
            <v>1.052</v>
          </cell>
        </row>
        <row r="368">
          <cell r="A368" t="str">
            <v>159689</v>
          </cell>
          <cell r="B368" t="str">
            <v>消费ETF南方</v>
          </cell>
          <cell r="C368">
            <v>0.79</v>
          </cell>
          <cell r="D368">
            <v>0.76600000000000001</v>
          </cell>
        </row>
        <row r="369">
          <cell r="A369" t="str">
            <v>159690</v>
          </cell>
          <cell r="B369" t="str">
            <v>矿业ETF</v>
          </cell>
          <cell r="C369">
            <v>1.72</v>
          </cell>
          <cell r="D369">
            <v>1.829</v>
          </cell>
        </row>
        <row r="370">
          <cell r="A370" t="str">
            <v>159691</v>
          </cell>
          <cell r="B370" t="str">
            <v>港股红利ETF</v>
          </cell>
          <cell r="C370">
            <v>0.31</v>
          </cell>
          <cell r="D370">
            <v>1.296</v>
          </cell>
        </row>
        <row r="371">
          <cell r="A371" t="str">
            <v>159692</v>
          </cell>
          <cell r="B371" t="str">
            <v>证券ETF东财</v>
          </cell>
          <cell r="C371">
            <v>0.3</v>
          </cell>
          <cell r="D371">
            <v>1.337</v>
          </cell>
        </row>
        <row r="372">
          <cell r="A372" t="str">
            <v>159695</v>
          </cell>
          <cell r="B372" t="str">
            <v>通信ETF</v>
          </cell>
          <cell r="C372">
            <v>0.75</v>
          </cell>
          <cell r="D372">
            <v>2.1520000000000001</v>
          </cell>
        </row>
        <row r="373">
          <cell r="A373" t="str">
            <v>159696</v>
          </cell>
          <cell r="B373" t="str">
            <v>纳指ETF易方达</v>
          </cell>
          <cell r="C373">
            <v>1.28</v>
          </cell>
          <cell r="D373">
            <v>1.7450000000000001</v>
          </cell>
        </row>
        <row r="374">
          <cell r="A374" t="str">
            <v>159697</v>
          </cell>
          <cell r="B374" t="str">
            <v>油气ETF</v>
          </cell>
          <cell r="C374">
            <v>-0.61</v>
          </cell>
          <cell r="D374">
            <v>1.139</v>
          </cell>
        </row>
        <row r="375">
          <cell r="A375" t="str">
            <v>159698</v>
          </cell>
          <cell r="B375" t="str">
            <v>粮食ETF</v>
          </cell>
          <cell r="C375">
            <v>2.39</v>
          </cell>
          <cell r="D375">
            <v>1.0289999999999999</v>
          </cell>
        </row>
        <row r="376">
          <cell r="A376" t="str">
            <v>159699</v>
          </cell>
          <cell r="B376" t="str">
            <v>恒生消费ETF</v>
          </cell>
          <cell r="C376">
            <v>1.08</v>
          </cell>
          <cell r="D376">
            <v>1.0249999999999999</v>
          </cell>
        </row>
        <row r="377">
          <cell r="A377" t="str">
            <v>159700</v>
          </cell>
          <cell r="B377" t="str">
            <v>科创债ETF南方</v>
          </cell>
          <cell r="C377">
            <v>0.04</v>
          </cell>
          <cell r="D377">
            <v>99.566999999999993</v>
          </cell>
        </row>
        <row r="378">
          <cell r="A378" t="str">
            <v>159701</v>
          </cell>
          <cell r="B378" t="str">
            <v>物联网ETF招商</v>
          </cell>
          <cell r="C378">
            <v>0.18</v>
          </cell>
          <cell r="D378">
            <v>1.093</v>
          </cell>
        </row>
        <row r="379">
          <cell r="A379" t="str">
            <v>159703</v>
          </cell>
          <cell r="B379" t="str">
            <v>新材料ETF</v>
          </cell>
          <cell r="C379">
            <v>1.02</v>
          </cell>
          <cell r="D379">
            <v>0.79500000000000004</v>
          </cell>
        </row>
        <row r="380">
          <cell r="A380" t="str">
            <v>159706</v>
          </cell>
          <cell r="B380" t="str">
            <v>深证100ETF华安</v>
          </cell>
          <cell r="C380">
            <v>-0.22</v>
          </cell>
          <cell r="D380">
            <v>0.88900000000000001</v>
          </cell>
        </row>
        <row r="381">
          <cell r="A381" t="str">
            <v>159707</v>
          </cell>
          <cell r="B381" t="str">
            <v>地产ETF</v>
          </cell>
          <cell r="C381">
            <v>1.66</v>
          </cell>
          <cell r="D381">
            <v>0.61399999999999999</v>
          </cell>
        </row>
        <row r="382">
          <cell r="A382" t="str">
            <v>159708</v>
          </cell>
          <cell r="B382" t="str">
            <v>红利ETF</v>
          </cell>
          <cell r="C382">
            <v>0.57999999999999996</v>
          </cell>
          <cell r="D382">
            <v>0.86799999999999999</v>
          </cell>
        </row>
        <row r="383">
          <cell r="A383" t="str">
            <v>159709</v>
          </cell>
          <cell r="B383" t="str">
            <v>物联网ETF工银</v>
          </cell>
          <cell r="C383">
            <v>0.51</v>
          </cell>
          <cell r="D383">
            <v>1.367</v>
          </cell>
        </row>
        <row r="384">
          <cell r="A384" t="str">
            <v>159711</v>
          </cell>
          <cell r="B384" t="str">
            <v>港股通ETF</v>
          </cell>
          <cell r="C384">
            <v>0.8</v>
          </cell>
          <cell r="D384">
            <v>1.381</v>
          </cell>
        </row>
        <row r="385">
          <cell r="A385" t="str">
            <v>159712</v>
          </cell>
          <cell r="B385" t="str">
            <v>港股通50ETF</v>
          </cell>
          <cell r="C385">
            <v>1.1000000000000001</v>
          </cell>
          <cell r="D385">
            <v>1.282</v>
          </cell>
        </row>
        <row r="386">
          <cell r="A386" t="str">
            <v>159713</v>
          </cell>
          <cell r="B386" t="str">
            <v>稀土ETF</v>
          </cell>
          <cell r="C386">
            <v>2.2999999999999998</v>
          </cell>
          <cell r="D386">
            <v>1.246</v>
          </cell>
        </row>
        <row r="387">
          <cell r="A387" t="str">
            <v>159715</v>
          </cell>
          <cell r="B387" t="str">
            <v>稀土ETF易方达</v>
          </cell>
          <cell r="C387">
            <v>2.06</v>
          </cell>
          <cell r="D387">
            <v>1.1379999999999999</v>
          </cell>
        </row>
        <row r="388">
          <cell r="A388" t="str">
            <v>159716</v>
          </cell>
          <cell r="B388" t="str">
            <v>深证100ETF华宝</v>
          </cell>
          <cell r="C388">
            <v>0.28999999999999998</v>
          </cell>
          <cell r="D388">
            <v>1.0509999999999999</v>
          </cell>
        </row>
        <row r="389">
          <cell r="A389" t="str">
            <v>159717</v>
          </cell>
          <cell r="B389" t="str">
            <v>ESGETF</v>
          </cell>
          <cell r="C389">
            <v>0.57999999999999996</v>
          </cell>
          <cell r="D389">
            <v>1.046</v>
          </cell>
        </row>
        <row r="390">
          <cell r="A390" t="str">
            <v>159718</v>
          </cell>
          <cell r="B390" t="str">
            <v>港股医药ETF</v>
          </cell>
          <cell r="C390">
            <v>2.1</v>
          </cell>
          <cell r="D390">
            <v>0.92300000000000004</v>
          </cell>
        </row>
        <row r="391">
          <cell r="A391" t="str">
            <v>159719</v>
          </cell>
          <cell r="B391" t="str">
            <v>国企共赢ETF</v>
          </cell>
          <cell r="C391">
            <v>0.31</v>
          </cell>
          <cell r="D391">
            <v>1.597</v>
          </cell>
        </row>
        <row r="392">
          <cell r="A392" t="str">
            <v>159720</v>
          </cell>
          <cell r="B392" t="str">
            <v>智能车ETF泰康</v>
          </cell>
          <cell r="C392">
            <v>0.49</v>
          </cell>
          <cell r="D392">
            <v>0.81699999999999995</v>
          </cell>
        </row>
        <row r="393">
          <cell r="A393" t="str">
            <v>159721</v>
          </cell>
          <cell r="B393" t="str">
            <v>深证100ETF永赢</v>
          </cell>
          <cell r="C393">
            <v>0.4</v>
          </cell>
          <cell r="D393">
            <v>1</v>
          </cell>
        </row>
        <row r="394">
          <cell r="A394" t="str">
            <v>159723</v>
          </cell>
          <cell r="B394" t="str">
            <v>科技龙头ETF</v>
          </cell>
          <cell r="C394">
            <v>1.05</v>
          </cell>
          <cell r="D394">
            <v>1.054</v>
          </cell>
        </row>
        <row r="395">
          <cell r="A395" t="str">
            <v>159725</v>
          </cell>
          <cell r="B395" t="str">
            <v>线上消费ETF</v>
          </cell>
          <cell r="C395">
            <v>0.56000000000000005</v>
          </cell>
          <cell r="D395">
            <v>0.90100000000000002</v>
          </cell>
        </row>
        <row r="396">
          <cell r="A396" t="str">
            <v>159726</v>
          </cell>
          <cell r="B396" t="str">
            <v>恒生红利ETF</v>
          </cell>
          <cell r="C396">
            <v>0.08</v>
          </cell>
          <cell r="D396">
            <v>1.325</v>
          </cell>
        </row>
        <row r="397">
          <cell r="A397" t="str">
            <v>159728</v>
          </cell>
          <cell r="B397" t="str">
            <v>在线消费ETF</v>
          </cell>
          <cell r="C397">
            <v>1.44</v>
          </cell>
          <cell r="D397">
            <v>0.91700000000000004</v>
          </cell>
        </row>
        <row r="398">
          <cell r="A398" t="str">
            <v>159729</v>
          </cell>
          <cell r="B398" t="str">
            <v>互联网ETF</v>
          </cell>
          <cell r="C398">
            <v>1.1200000000000001</v>
          </cell>
          <cell r="D398">
            <v>0.90100000000000002</v>
          </cell>
        </row>
        <row r="399">
          <cell r="A399" t="str">
            <v>159730</v>
          </cell>
          <cell r="B399" t="str">
            <v>龙头家电ETF</v>
          </cell>
          <cell r="C399">
            <v>0.55000000000000004</v>
          </cell>
          <cell r="D399">
            <v>1.0920000000000001</v>
          </cell>
        </row>
        <row r="400">
          <cell r="A400" t="str">
            <v>159731</v>
          </cell>
          <cell r="B400" t="str">
            <v>石化ETF</v>
          </cell>
          <cell r="C400">
            <v>1.18</v>
          </cell>
          <cell r="D400">
            <v>0.86099999999999999</v>
          </cell>
        </row>
        <row r="401">
          <cell r="A401" t="str">
            <v>159732</v>
          </cell>
          <cell r="B401" t="str">
            <v>消费电子ETF</v>
          </cell>
          <cell r="C401">
            <v>0.47</v>
          </cell>
          <cell r="D401">
            <v>1.07</v>
          </cell>
        </row>
        <row r="402">
          <cell r="A402" t="str">
            <v>159735</v>
          </cell>
          <cell r="B402" t="str">
            <v>港股消费ETF</v>
          </cell>
          <cell r="C402">
            <v>0.87</v>
          </cell>
          <cell r="D402">
            <v>0.81100000000000005</v>
          </cell>
        </row>
        <row r="403">
          <cell r="A403" t="str">
            <v>159736</v>
          </cell>
          <cell r="B403" t="str">
            <v>食品饮料ETF天弘</v>
          </cell>
          <cell r="C403">
            <v>1.44</v>
          </cell>
          <cell r="D403">
            <v>0.70499999999999996</v>
          </cell>
        </row>
        <row r="404">
          <cell r="A404" t="str">
            <v>159738</v>
          </cell>
          <cell r="B404" t="str">
            <v>云计算ETF华泰柏瑞</v>
          </cell>
          <cell r="C404">
            <v>0.81</v>
          </cell>
          <cell r="D404">
            <v>1.875</v>
          </cell>
        </row>
        <row r="405">
          <cell r="A405" t="str">
            <v>159739</v>
          </cell>
          <cell r="B405" t="str">
            <v>大数据ETF</v>
          </cell>
          <cell r="C405">
            <v>0.19</v>
          </cell>
          <cell r="D405">
            <v>1.5449999999999999</v>
          </cell>
        </row>
        <row r="406">
          <cell r="A406" t="str">
            <v>159740</v>
          </cell>
          <cell r="B406" t="str">
            <v>恒生科技ETF</v>
          </cell>
          <cell r="C406">
            <v>1.7</v>
          </cell>
          <cell r="D406">
            <v>0.71899999999999997</v>
          </cell>
        </row>
        <row r="407">
          <cell r="A407" t="str">
            <v>159741</v>
          </cell>
          <cell r="B407" t="str">
            <v>恒生科技ETF嘉实</v>
          </cell>
          <cell r="C407">
            <v>1.84</v>
          </cell>
          <cell r="D407">
            <v>0.72</v>
          </cell>
        </row>
        <row r="408">
          <cell r="A408" t="str">
            <v>159742</v>
          </cell>
          <cell r="B408" t="str">
            <v>恒生科技指数ETF</v>
          </cell>
          <cell r="C408">
            <v>1.65</v>
          </cell>
          <cell r="D408">
            <v>0.74</v>
          </cell>
        </row>
        <row r="409">
          <cell r="A409" t="str">
            <v>159743</v>
          </cell>
          <cell r="B409" t="str">
            <v>湖北ETF</v>
          </cell>
          <cell r="C409">
            <v>1.56</v>
          </cell>
          <cell r="D409">
            <v>1.169</v>
          </cell>
        </row>
        <row r="410">
          <cell r="A410" t="str">
            <v>159745</v>
          </cell>
          <cell r="B410" t="str">
            <v>建材ETF</v>
          </cell>
          <cell r="C410">
            <v>0.93</v>
          </cell>
          <cell r="D410">
            <v>0.64900000000000002</v>
          </cell>
        </row>
        <row r="411">
          <cell r="A411" t="str">
            <v>159747</v>
          </cell>
          <cell r="B411" t="str">
            <v>香港科技ETF</v>
          </cell>
          <cell r="C411">
            <v>1.82</v>
          </cell>
          <cell r="D411">
            <v>1.399</v>
          </cell>
        </row>
        <row r="412">
          <cell r="A412" t="str">
            <v>159748</v>
          </cell>
          <cell r="B412" t="str">
            <v>创新药ETF富国</v>
          </cell>
          <cell r="C412">
            <v>1.84</v>
          </cell>
          <cell r="D412">
            <v>0.77400000000000002</v>
          </cell>
        </row>
        <row r="413">
          <cell r="A413" t="str">
            <v>159750</v>
          </cell>
          <cell r="B413" t="str">
            <v>港股科技50ETF</v>
          </cell>
          <cell r="C413">
            <v>1.89</v>
          </cell>
          <cell r="D413">
            <v>1.0249999999999999</v>
          </cell>
        </row>
        <row r="414">
          <cell r="A414" t="str">
            <v>159751</v>
          </cell>
          <cell r="B414" t="str">
            <v>港股科技ETF</v>
          </cell>
          <cell r="C414">
            <v>1.96</v>
          </cell>
          <cell r="D414">
            <v>1.0409999999999999</v>
          </cell>
        </row>
        <row r="415">
          <cell r="A415" t="str">
            <v>159752</v>
          </cell>
          <cell r="B415" t="str">
            <v>新能源龙头ETF</v>
          </cell>
          <cell r="C415">
            <v>0.46</v>
          </cell>
          <cell r="D415">
            <v>0.65700000000000003</v>
          </cell>
        </row>
        <row r="416">
          <cell r="A416" t="str">
            <v>159755</v>
          </cell>
          <cell r="B416" t="str">
            <v>电池ETF</v>
          </cell>
          <cell r="C416">
            <v>0.99</v>
          </cell>
          <cell r="D416">
            <v>1.018</v>
          </cell>
        </row>
        <row r="417">
          <cell r="A417" t="str">
            <v>159757</v>
          </cell>
          <cell r="B417" t="str">
            <v>电池ETF景顺</v>
          </cell>
          <cell r="C417">
            <v>1.08</v>
          </cell>
          <cell r="D417">
            <v>0.84299999999999997</v>
          </cell>
        </row>
        <row r="418">
          <cell r="A418" t="str">
            <v>159758</v>
          </cell>
          <cell r="B418" t="str">
            <v>红利质量ETF</v>
          </cell>
          <cell r="C418">
            <v>0.4</v>
          </cell>
          <cell r="D418">
            <v>1.014</v>
          </cell>
        </row>
        <row r="419">
          <cell r="A419" t="str">
            <v>159760</v>
          </cell>
          <cell r="B419" t="str">
            <v>医疗健康ETF泰康</v>
          </cell>
          <cell r="C419">
            <v>0.66</v>
          </cell>
          <cell r="D419">
            <v>0.61099999999999999</v>
          </cell>
        </row>
        <row r="420">
          <cell r="A420" t="str">
            <v>159761</v>
          </cell>
          <cell r="B420" t="str">
            <v>新材料50ETF</v>
          </cell>
          <cell r="C420">
            <v>1.02</v>
          </cell>
          <cell r="D420">
            <v>0.69599999999999995</v>
          </cell>
        </row>
        <row r="421">
          <cell r="A421" t="str">
            <v>159763</v>
          </cell>
          <cell r="B421" t="str">
            <v>新材料ETF基金</v>
          </cell>
          <cell r="C421">
            <v>0.79</v>
          </cell>
          <cell r="D421">
            <v>0.63800000000000001</v>
          </cell>
        </row>
        <row r="422">
          <cell r="A422" t="str">
            <v>159766</v>
          </cell>
          <cell r="B422" t="str">
            <v>旅游ETF</v>
          </cell>
          <cell r="C422">
            <v>2.98</v>
          </cell>
          <cell r="D422">
            <v>0.79500000000000004</v>
          </cell>
        </row>
        <row r="423">
          <cell r="A423" t="str">
            <v>159767</v>
          </cell>
          <cell r="B423" t="str">
            <v>电池龙头ETF</v>
          </cell>
          <cell r="C423">
            <v>0.85</v>
          </cell>
          <cell r="D423">
            <v>0.82699999999999996</v>
          </cell>
        </row>
        <row r="424">
          <cell r="A424" t="str">
            <v>159768</v>
          </cell>
          <cell r="B424" t="str">
            <v>房地产ETF</v>
          </cell>
          <cell r="C424">
            <v>1.48</v>
          </cell>
          <cell r="D424">
            <v>0.55000000000000004</v>
          </cell>
        </row>
        <row r="425">
          <cell r="A425" t="str">
            <v>159770</v>
          </cell>
          <cell r="B425" t="str">
            <v>机器人ETF</v>
          </cell>
          <cell r="C425">
            <v>0.93</v>
          </cell>
          <cell r="D425">
            <v>0.97199999999999998</v>
          </cell>
        </row>
        <row r="426">
          <cell r="A426" t="str">
            <v>159773</v>
          </cell>
          <cell r="B426" t="str">
            <v>创业板科技ETF</v>
          </cell>
          <cell r="C426">
            <v>0.26</v>
          </cell>
          <cell r="D426">
            <v>1.17</v>
          </cell>
        </row>
        <row r="427">
          <cell r="A427" t="str">
            <v>159775</v>
          </cell>
          <cell r="B427" t="str">
            <v>电池ETF基金</v>
          </cell>
          <cell r="C427">
            <v>1.07</v>
          </cell>
          <cell r="D427">
            <v>0.84799999999999998</v>
          </cell>
        </row>
        <row r="428">
          <cell r="A428" t="str">
            <v>159776</v>
          </cell>
          <cell r="B428" t="str">
            <v>港股通医药ETF</v>
          </cell>
          <cell r="C428">
            <v>1.81</v>
          </cell>
          <cell r="D428">
            <v>1.2350000000000001</v>
          </cell>
        </row>
        <row r="429">
          <cell r="A429" t="str">
            <v>159777</v>
          </cell>
          <cell r="B429" t="str">
            <v>创科技ETF</v>
          </cell>
          <cell r="C429">
            <v>0.27</v>
          </cell>
          <cell r="D429">
            <v>1.101</v>
          </cell>
        </row>
        <row r="430">
          <cell r="A430" t="str">
            <v>159778</v>
          </cell>
          <cell r="B430" t="str">
            <v>工业互联ETF</v>
          </cell>
          <cell r="C430">
            <v>0.57999999999999996</v>
          </cell>
          <cell r="D430">
            <v>1.0409999999999999</v>
          </cell>
        </row>
        <row r="431">
          <cell r="A431" t="str">
            <v>159779</v>
          </cell>
          <cell r="B431" t="str">
            <v>消费电子50ETF</v>
          </cell>
          <cell r="C431">
            <v>0.18</v>
          </cell>
          <cell r="D431">
            <v>1.0920000000000001</v>
          </cell>
        </row>
        <row r="432">
          <cell r="A432" t="str">
            <v>159780</v>
          </cell>
          <cell r="B432" t="str">
            <v>双创ETF</v>
          </cell>
          <cell r="C432">
            <v>0.45</v>
          </cell>
          <cell r="D432">
            <v>0.89900000000000002</v>
          </cell>
        </row>
        <row r="433">
          <cell r="A433" t="str">
            <v>159781</v>
          </cell>
          <cell r="B433" t="str">
            <v>科创创业ETF</v>
          </cell>
          <cell r="C433">
            <v>0.45</v>
          </cell>
          <cell r="D433">
            <v>0.89900000000000002</v>
          </cell>
        </row>
        <row r="434">
          <cell r="A434" t="str">
            <v>159782</v>
          </cell>
          <cell r="B434" t="str">
            <v>双创50ETF</v>
          </cell>
          <cell r="C434">
            <v>0</v>
          </cell>
          <cell r="D434">
            <v>0.89600000000000002</v>
          </cell>
        </row>
        <row r="435">
          <cell r="A435" t="str">
            <v>159783</v>
          </cell>
          <cell r="B435" t="str">
            <v>科创创业50ETF</v>
          </cell>
          <cell r="C435">
            <v>0.33</v>
          </cell>
          <cell r="D435">
            <v>0.90300000000000002</v>
          </cell>
        </row>
        <row r="436">
          <cell r="A436" t="str">
            <v>159786</v>
          </cell>
          <cell r="B436" t="str">
            <v>VRETF</v>
          </cell>
          <cell r="C436">
            <v>0.28000000000000003</v>
          </cell>
          <cell r="D436">
            <v>1.069</v>
          </cell>
        </row>
        <row r="437">
          <cell r="A437" t="str">
            <v>159787</v>
          </cell>
          <cell r="B437" t="str">
            <v>建材ETF易方达</v>
          </cell>
          <cell r="C437">
            <v>0.99</v>
          </cell>
          <cell r="D437">
            <v>0.71299999999999997</v>
          </cell>
        </row>
        <row r="438">
          <cell r="A438" t="str">
            <v>159788</v>
          </cell>
          <cell r="B438" t="str">
            <v>港股通100ETF</v>
          </cell>
          <cell r="C438">
            <v>1.2</v>
          </cell>
          <cell r="D438">
            <v>1.3460000000000001</v>
          </cell>
        </row>
        <row r="439">
          <cell r="A439" t="str">
            <v>159790</v>
          </cell>
          <cell r="B439" t="str">
            <v>碳中和ETF</v>
          </cell>
          <cell r="C439">
            <v>0.27</v>
          </cell>
          <cell r="D439">
            <v>0.746</v>
          </cell>
        </row>
        <row r="440">
          <cell r="A440" t="str">
            <v>159791</v>
          </cell>
          <cell r="B440" t="str">
            <v>300ESGETF</v>
          </cell>
          <cell r="C440">
            <v>0.56000000000000005</v>
          </cell>
          <cell r="D440">
            <v>1.0840000000000001</v>
          </cell>
        </row>
        <row r="441">
          <cell r="A441" t="str">
            <v>159792</v>
          </cell>
          <cell r="B441" t="str">
            <v>港股通互联网ETF</v>
          </cell>
          <cell r="C441">
            <v>1.53</v>
          </cell>
          <cell r="D441">
            <v>0.86399999999999999</v>
          </cell>
        </row>
        <row r="442">
          <cell r="A442" t="str">
            <v>159793</v>
          </cell>
          <cell r="B442" t="str">
            <v>线上消费ETF基金</v>
          </cell>
          <cell r="C442">
            <v>1.49</v>
          </cell>
          <cell r="D442">
            <v>1.0249999999999999</v>
          </cell>
        </row>
        <row r="443">
          <cell r="A443" t="str">
            <v>159795</v>
          </cell>
          <cell r="B443" t="str">
            <v>智能汽车ETF基金</v>
          </cell>
          <cell r="C443">
            <v>1.75</v>
          </cell>
          <cell r="D443">
            <v>1.048</v>
          </cell>
        </row>
        <row r="444">
          <cell r="A444" t="str">
            <v>159796</v>
          </cell>
          <cell r="B444" t="str">
            <v>电池50ETF</v>
          </cell>
          <cell r="C444">
            <v>0.87</v>
          </cell>
          <cell r="D444">
            <v>0.92300000000000004</v>
          </cell>
        </row>
        <row r="445">
          <cell r="A445" t="str">
            <v>159797</v>
          </cell>
          <cell r="B445" t="str">
            <v>医疗器械ETF基金</v>
          </cell>
          <cell r="C445">
            <v>0.52</v>
          </cell>
          <cell r="D445">
            <v>0.76700000000000002</v>
          </cell>
        </row>
        <row r="446">
          <cell r="A446" t="str">
            <v>159798</v>
          </cell>
          <cell r="B446" t="str">
            <v>消费ETF易方达</v>
          </cell>
          <cell r="C446">
            <v>0.84</v>
          </cell>
          <cell r="D446">
            <v>0.96599999999999997</v>
          </cell>
        </row>
        <row r="447">
          <cell r="A447" t="str">
            <v>159800</v>
          </cell>
          <cell r="B447" t="str">
            <v>中证800ETF</v>
          </cell>
          <cell r="C447">
            <v>0.44</v>
          </cell>
          <cell r="D447">
            <v>1.367</v>
          </cell>
        </row>
        <row r="448">
          <cell r="A448" t="str">
            <v>159801</v>
          </cell>
          <cell r="B448" t="str">
            <v>芯片ETF龙头</v>
          </cell>
          <cell r="C448">
            <v>0.12</v>
          </cell>
          <cell r="D448">
            <v>0.82499999999999996</v>
          </cell>
        </row>
        <row r="449">
          <cell r="A449" t="str">
            <v>159804</v>
          </cell>
          <cell r="B449" t="str">
            <v>创中盘88ETF</v>
          </cell>
          <cell r="C449">
            <v>0.35</v>
          </cell>
          <cell r="D449">
            <v>1.4350000000000001</v>
          </cell>
        </row>
        <row r="450">
          <cell r="A450" t="str">
            <v>159805</v>
          </cell>
          <cell r="B450" t="str">
            <v>传媒ETF</v>
          </cell>
          <cell r="C450">
            <v>1.1200000000000001</v>
          </cell>
          <cell r="D450">
            <v>1.353</v>
          </cell>
        </row>
        <row r="451">
          <cell r="A451" t="str">
            <v>159806</v>
          </cell>
          <cell r="B451" t="str">
            <v>新能源车ETF</v>
          </cell>
          <cell r="C451">
            <v>0.92</v>
          </cell>
          <cell r="D451">
            <v>0.76600000000000001</v>
          </cell>
        </row>
        <row r="452">
          <cell r="A452" t="str">
            <v>159807</v>
          </cell>
          <cell r="B452" t="str">
            <v>科技ETF</v>
          </cell>
          <cell r="C452">
            <v>0.28999999999999998</v>
          </cell>
          <cell r="D452">
            <v>0.69899999999999995</v>
          </cell>
        </row>
        <row r="453">
          <cell r="A453" t="str">
            <v>159808</v>
          </cell>
          <cell r="B453" t="str">
            <v>创100ETF融通</v>
          </cell>
          <cell r="C453">
            <v>0.08</v>
          </cell>
          <cell r="D453">
            <v>1.194</v>
          </cell>
        </row>
        <row r="454">
          <cell r="A454" t="str">
            <v>159810</v>
          </cell>
          <cell r="B454" t="str">
            <v>创业板ETF浦银</v>
          </cell>
          <cell r="C454">
            <v>0.48</v>
          </cell>
          <cell r="D454">
            <v>1.256</v>
          </cell>
        </row>
        <row r="455">
          <cell r="A455" t="str">
            <v>159811</v>
          </cell>
          <cell r="B455" t="str">
            <v>5G50ETF</v>
          </cell>
          <cell r="C455">
            <v>0</v>
          </cell>
          <cell r="D455">
            <v>2.1629999999999998</v>
          </cell>
        </row>
        <row r="456">
          <cell r="A456" t="str">
            <v>159812</v>
          </cell>
          <cell r="B456" t="str">
            <v>黄金基金ETF</v>
          </cell>
          <cell r="C456">
            <v>-0.04</v>
          </cell>
          <cell r="D456">
            <v>9.2810000000000006</v>
          </cell>
        </row>
        <row r="457">
          <cell r="A457" t="str">
            <v>159813</v>
          </cell>
          <cell r="B457" t="str">
            <v>半导体ETF</v>
          </cell>
          <cell r="C457">
            <v>0.19</v>
          </cell>
          <cell r="D457">
            <v>1.0669999999999999</v>
          </cell>
        </row>
        <row r="458">
          <cell r="A458" t="str">
            <v>159814</v>
          </cell>
          <cell r="B458" t="str">
            <v>创业大盘ETF</v>
          </cell>
          <cell r="C458">
            <v>0.31</v>
          </cell>
          <cell r="D458">
            <v>0.65200000000000002</v>
          </cell>
        </row>
        <row r="459">
          <cell r="A459" t="str">
            <v>159816</v>
          </cell>
          <cell r="B459" t="str">
            <v>0-4地债ETF</v>
          </cell>
          <cell r="C459">
            <v>0.03</v>
          </cell>
          <cell r="D459">
            <v>113.65900000000001</v>
          </cell>
        </row>
        <row r="460">
          <cell r="A460" t="str">
            <v>159819</v>
          </cell>
          <cell r="B460" t="str">
            <v>人工智能ETF</v>
          </cell>
          <cell r="C460">
            <v>0.48</v>
          </cell>
          <cell r="D460">
            <v>1.476</v>
          </cell>
        </row>
        <row r="461">
          <cell r="A461" t="str">
            <v>159820</v>
          </cell>
          <cell r="B461" t="str">
            <v>中证500ETF天弘</v>
          </cell>
          <cell r="C461">
            <v>0.99</v>
          </cell>
          <cell r="D461">
            <v>1.2190000000000001</v>
          </cell>
        </row>
        <row r="462">
          <cell r="A462" t="str">
            <v>159821</v>
          </cell>
          <cell r="B462" t="str">
            <v>BOCI创业板ETF</v>
          </cell>
          <cell r="C462">
            <v>-0.26</v>
          </cell>
          <cell r="D462">
            <v>1.17</v>
          </cell>
        </row>
        <row r="463">
          <cell r="A463" t="str">
            <v>159822</v>
          </cell>
          <cell r="B463" t="str">
            <v>新经济ETF</v>
          </cell>
          <cell r="C463">
            <v>1.1200000000000001</v>
          </cell>
          <cell r="D463">
            <v>0.72099999999999997</v>
          </cell>
        </row>
        <row r="464">
          <cell r="A464" t="str">
            <v>159824</v>
          </cell>
          <cell r="B464" t="str">
            <v>新能车ETF</v>
          </cell>
          <cell r="C464">
            <v>0.95</v>
          </cell>
          <cell r="D464">
            <v>1.171</v>
          </cell>
        </row>
        <row r="465">
          <cell r="A465" t="str">
            <v>159825</v>
          </cell>
          <cell r="B465" t="str">
            <v>农业ETF</v>
          </cell>
          <cell r="C465">
            <v>1.59</v>
          </cell>
          <cell r="D465">
            <v>0.83199999999999996</v>
          </cell>
        </row>
        <row r="466">
          <cell r="A466" t="str">
            <v>159827</v>
          </cell>
          <cell r="B466" t="str">
            <v>农业50ETF</v>
          </cell>
          <cell r="C466">
            <v>1.36</v>
          </cell>
          <cell r="D466">
            <v>0.89500000000000002</v>
          </cell>
        </row>
        <row r="467">
          <cell r="A467" t="str">
            <v>159828</v>
          </cell>
          <cell r="B467" t="str">
            <v>医疗ETF</v>
          </cell>
          <cell r="C467">
            <v>0.93</v>
          </cell>
          <cell r="D467">
            <v>0.433</v>
          </cell>
        </row>
        <row r="468">
          <cell r="A468" t="str">
            <v>159830</v>
          </cell>
          <cell r="B468" t="str">
            <v>上海金ETF</v>
          </cell>
          <cell r="C468">
            <v>-0.04</v>
          </cell>
          <cell r="D468">
            <v>9.7050000000000001</v>
          </cell>
        </row>
        <row r="469">
          <cell r="A469" t="str">
            <v>159831</v>
          </cell>
          <cell r="B469" t="str">
            <v>上海金ETF嘉实</v>
          </cell>
          <cell r="C469">
            <v>-0.06</v>
          </cell>
          <cell r="D469">
            <v>9.4019999999999992</v>
          </cell>
        </row>
        <row r="470">
          <cell r="A470" t="str">
            <v>159834</v>
          </cell>
          <cell r="B470" t="str">
            <v>金ETF</v>
          </cell>
          <cell r="C470">
            <v>-0.02</v>
          </cell>
          <cell r="D470">
            <v>9.7159999999999993</v>
          </cell>
        </row>
        <row r="471">
          <cell r="A471" t="str">
            <v>159835</v>
          </cell>
          <cell r="B471" t="str">
            <v>创新药50ETF</v>
          </cell>
          <cell r="C471">
            <v>1.68</v>
          </cell>
          <cell r="D471">
            <v>0.66700000000000004</v>
          </cell>
        </row>
        <row r="472">
          <cell r="A472" t="str">
            <v>159836</v>
          </cell>
          <cell r="B472" t="str">
            <v>创业板300ETF天弘</v>
          </cell>
          <cell r="C472">
            <v>0.26</v>
          </cell>
          <cell r="D472">
            <v>1.1599999999999999</v>
          </cell>
        </row>
        <row r="473">
          <cell r="A473" t="str">
            <v>159837</v>
          </cell>
          <cell r="B473" t="str">
            <v>生物科技ETF</v>
          </cell>
          <cell r="C473">
            <v>1.41</v>
          </cell>
          <cell r="D473">
            <v>0.504</v>
          </cell>
        </row>
        <row r="474">
          <cell r="A474" t="str">
            <v>159838</v>
          </cell>
          <cell r="B474" t="str">
            <v>医药50ETF</v>
          </cell>
          <cell r="C474">
            <v>0.86</v>
          </cell>
          <cell r="D474">
            <v>0.58399999999999996</v>
          </cell>
        </row>
        <row r="475">
          <cell r="A475" t="str">
            <v>159839</v>
          </cell>
          <cell r="B475" t="str">
            <v>生物药ETF</v>
          </cell>
          <cell r="C475">
            <v>1.39</v>
          </cell>
          <cell r="D475">
            <v>0.36499999999999999</v>
          </cell>
        </row>
        <row r="476">
          <cell r="A476" t="str">
            <v>159840</v>
          </cell>
          <cell r="B476" t="str">
            <v>锂电池ETF</v>
          </cell>
          <cell r="C476">
            <v>1.1200000000000001</v>
          </cell>
          <cell r="D476">
            <v>0.81599999999999995</v>
          </cell>
        </row>
        <row r="477">
          <cell r="A477" t="str">
            <v>159841</v>
          </cell>
          <cell r="B477" t="str">
            <v>证券ETF</v>
          </cell>
          <cell r="C477">
            <v>0.37</v>
          </cell>
          <cell r="D477">
            <v>1.097</v>
          </cell>
        </row>
        <row r="478">
          <cell r="A478" t="str">
            <v>159842</v>
          </cell>
          <cell r="B478" t="str">
            <v>券商ETF</v>
          </cell>
          <cell r="C478">
            <v>0.26</v>
          </cell>
          <cell r="D478">
            <v>1.1479999999999999</v>
          </cell>
        </row>
        <row r="479">
          <cell r="A479" t="str">
            <v>159843</v>
          </cell>
          <cell r="B479" t="str">
            <v>食品饮料ETF</v>
          </cell>
          <cell r="C479">
            <v>1.1000000000000001</v>
          </cell>
          <cell r="D479">
            <v>0.64600000000000002</v>
          </cell>
        </row>
        <row r="480">
          <cell r="A480" t="str">
            <v>159845</v>
          </cell>
          <cell r="B480" t="str">
            <v>中证1000ETF</v>
          </cell>
          <cell r="C480">
            <v>0.77</v>
          </cell>
          <cell r="D480">
            <v>3.0219999999999998</v>
          </cell>
        </row>
        <row r="481">
          <cell r="A481" t="str">
            <v>159847</v>
          </cell>
          <cell r="B481" t="str">
            <v>医疗ETF易方达</v>
          </cell>
          <cell r="C481">
            <v>0.25</v>
          </cell>
          <cell r="D481">
            <v>0.40799999999999997</v>
          </cell>
        </row>
        <row r="482">
          <cell r="A482" t="str">
            <v>159848</v>
          </cell>
          <cell r="B482" t="str">
            <v>证券ETF国联安</v>
          </cell>
          <cell r="C482">
            <v>0.31</v>
          </cell>
          <cell r="D482">
            <v>0.96199999999999997</v>
          </cell>
        </row>
        <row r="483">
          <cell r="A483" t="str">
            <v>159849</v>
          </cell>
          <cell r="B483" t="str">
            <v>生物科技指数ETF</v>
          </cell>
          <cell r="C483">
            <v>1.17</v>
          </cell>
          <cell r="D483">
            <v>0.52</v>
          </cell>
        </row>
        <row r="484">
          <cell r="A484" t="str">
            <v>159850</v>
          </cell>
          <cell r="B484" t="str">
            <v>恒生国企ETF</v>
          </cell>
          <cell r="C484">
            <v>1.1200000000000001</v>
          </cell>
          <cell r="D484">
            <v>0.9</v>
          </cell>
        </row>
        <row r="485">
          <cell r="A485" t="str">
            <v>159851</v>
          </cell>
          <cell r="B485" t="str">
            <v>金融科技ETF</v>
          </cell>
          <cell r="C485">
            <v>1</v>
          </cell>
          <cell r="D485">
            <v>0.81</v>
          </cell>
        </row>
        <row r="486">
          <cell r="A486" t="str">
            <v>159852</v>
          </cell>
          <cell r="B486" t="str">
            <v>软件ETF</v>
          </cell>
          <cell r="C486">
            <v>0.48</v>
          </cell>
          <cell r="D486">
            <v>0.83799999999999997</v>
          </cell>
        </row>
        <row r="487">
          <cell r="A487" t="str">
            <v>159855</v>
          </cell>
          <cell r="B487" t="str">
            <v>影视ETF</v>
          </cell>
          <cell r="C487">
            <v>1.31</v>
          </cell>
          <cell r="D487">
            <v>0.93</v>
          </cell>
        </row>
        <row r="488">
          <cell r="A488" t="str">
            <v>159856</v>
          </cell>
          <cell r="B488" t="str">
            <v>互联网龙头ETF</v>
          </cell>
          <cell r="C488">
            <v>1.34</v>
          </cell>
          <cell r="D488">
            <v>0.755</v>
          </cell>
        </row>
        <row r="489">
          <cell r="A489" t="str">
            <v>159857</v>
          </cell>
          <cell r="B489" t="str">
            <v>光伏ETF</v>
          </cell>
          <cell r="C489">
            <v>0.89</v>
          </cell>
          <cell r="D489">
            <v>0.79500000000000004</v>
          </cell>
        </row>
        <row r="490">
          <cell r="A490" t="str">
            <v>159858</v>
          </cell>
          <cell r="B490" t="str">
            <v>创新药ETF南方</v>
          </cell>
          <cell r="C490">
            <v>1.65</v>
          </cell>
          <cell r="D490">
            <v>0.67800000000000005</v>
          </cell>
        </row>
        <row r="491">
          <cell r="A491" t="str">
            <v>159859</v>
          </cell>
          <cell r="B491" t="str">
            <v>生物医药ETF</v>
          </cell>
          <cell r="C491">
            <v>1.55</v>
          </cell>
          <cell r="D491">
            <v>0.39200000000000002</v>
          </cell>
        </row>
        <row r="492">
          <cell r="A492" t="str">
            <v>159861</v>
          </cell>
          <cell r="B492" t="str">
            <v>碳中和50ETF</v>
          </cell>
          <cell r="C492">
            <v>0.46</v>
          </cell>
          <cell r="D492">
            <v>1.103</v>
          </cell>
        </row>
        <row r="493">
          <cell r="A493" t="str">
            <v>159862</v>
          </cell>
          <cell r="B493" t="str">
            <v>食品ETF</v>
          </cell>
          <cell r="C493">
            <v>1.08</v>
          </cell>
          <cell r="D493">
            <v>0.65800000000000003</v>
          </cell>
        </row>
        <row r="494">
          <cell r="A494" t="str">
            <v>159863</v>
          </cell>
          <cell r="B494" t="str">
            <v>光伏ETF基金</v>
          </cell>
          <cell r="C494">
            <v>0.65</v>
          </cell>
          <cell r="D494">
            <v>0.62</v>
          </cell>
        </row>
        <row r="495">
          <cell r="A495" t="str">
            <v>159864</v>
          </cell>
          <cell r="B495" t="str">
            <v>光伏50ETF</v>
          </cell>
          <cell r="C495">
            <v>0.99</v>
          </cell>
          <cell r="D495">
            <v>0.61</v>
          </cell>
        </row>
        <row r="496">
          <cell r="A496" t="str">
            <v>159865</v>
          </cell>
          <cell r="B496" t="str">
            <v>养殖ETF</v>
          </cell>
          <cell r="C496">
            <v>1.27</v>
          </cell>
          <cell r="D496">
            <v>0.63800000000000001</v>
          </cell>
        </row>
        <row r="497">
          <cell r="A497" t="str">
            <v>159866</v>
          </cell>
          <cell r="B497" t="str">
            <v>日经ETF</v>
          </cell>
          <cell r="C497">
            <v>1.8</v>
          </cell>
          <cell r="D497">
            <v>1.361</v>
          </cell>
        </row>
        <row r="498">
          <cell r="A498" t="str">
            <v>159867</v>
          </cell>
          <cell r="B498" t="str">
            <v>畜牧ETF</v>
          </cell>
          <cell r="C498">
            <v>1.0900000000000001</v>
          </cell>
          <cell r="D498">
            <v>0.64700000000000002</v>
          </cell>
        </row>
        <row r="499">
          <cell r="A499" t="str">
            <v>159869</v>
          </cell>
          <cell r="B499" t="str">
            <v>游戏ETF</v>
          </cell>
          <cell r="C499">
            <v>1.41</v>
          </cell>
          <cell r="D499">
            <v>1.4390000000000001</v>
          </cell>
        </row>
        <row r="500">
          <cell r="A500" t="str">
            <v>159870</v>
          </cell>
          <cell r="B500" t="str">
            <v>化工ETF</v>
          </cell>
          <cell r="C500">
            <v>1.99</v>
          </cell>
          <cell r="D500">
            <v>0.76900000000000002</v>
          </cell>
        </row>
        <row r="501">
          <cell r="A501" t="str">
            <v>159871</v>
          </cell>
          <cell r="B501" t="str">
            <v>有色金属ETF</v>
          </cell>
          <cell r="C501">
            <v>1.91</v>
          </cell>
          <cell r="D501">
            <v>1.8149999999999999</v>
          </cell>
        </row>
        <row r="502">
          <cell r="A502" t="str">
            <v>159872</v>
          </cell>
          <cell r="B502" t="str">
            <v>智能网联汽车ETF</v>
          </cell>
          <cell r="C502">
            <v>2.72</v>
          </cell>
          <cell r="D502">
            <v>1.02</v>
          </cell>
        </row>
        <row r="503">
          <cell r="A503" t="str">
            <v>159873</v>
          </cell>
          <cell r="B503" t="str">
            <v>医疗设备ETF</v>
          </cell>
          <cell r="C503">
            <v>0.69</v>
          </cell>
          <cell r="D503">
            <v>0.58599999999999997</v>
          </cell>
        </row>
        <row r="504">
          <cell r="A504" t="str">
            <v>159875</v>
          </cell>
          <cell r="B504" t="str">
            <v>新能源ETF</v>
          </cell>
          <cell r="C504">
            <v>0.62</v>
          </cell>
          <cell r="D504">
            <v>0.64800000000000002</v>
          </cell>
        </row>
        <row r="505">
          <cell r="A505" t="str">
            <v>159876</v>
          </cell>
          <cell r="B505" t="str">
            <v>有色ETF华宝</v>
          </cell>
          <cell r="C505">
            <v>1.64</v>
          </cell>
          <cell r="D505">
            <v>0.93</v>
          </cell>
        </row>
        <row r="506">
          <cell r="A506" t="str">
            <v>159877</v>
          </cell>
          <cell r="B506" t="str">
            <v>医疗ETF南方</v>
          </cell>
          <cell r="C506">
            <v>0.34</v>
          </cell>
          <cell r="D506">
            <v>0.58299999999999996</v>
          </cell>
        </row>
        <row r="507">
          <cell r="A507" t="str">
            <v>159880</v>
          </cell>
          <cell r="B507" t="str">
            <v>有色ETF基金</v>
          </cell>
          <cell r="C507">
            <v>1.79</v>
          </cell>
          <cell r="D507">
            <v>1.823</v>
          </cell>
        </row>
        <row r="508">
          <cell r="A508" t="str">
            <v>159881</v>
          </cell>
          <cell r="B508" t="str">
            <v>有色60ETF</v>
          </cell>
          <cell r="C508">
            <v>1.58</v>
          </cell>
          <cell r="D508">
            <v>1.734</v>
          </cell>
        </row>
        <row r="509">
          <cell r="A509" t="str">
            <v>159883</v>
          </cell>
          <cell r="B509" t="str">
            <v>医疗器械ETF</v>
          </cell>
          <cell r="C509">
            <v>0.4</v>
          </cell>
          <cell r="D509">
            <v>0.5</v>
          </cell>
        </row>
        <row r="510">
          <cell r="A510" t="str">
            <v>159885</v>
          </cell>
          <cell r="B510" t="str">
            <v>碳中和ETF基金</v>
          </cell>
          <cell r="C510">
            <v>0.52</v>
          </cell>
          <cell r="D510">
            <v>0.77100000000000002</v>
          </cell>
        </row>
        <row r="511">
          <cell r="A511" t="str">
            <v>159886</v>
          </cell>
          <cell r="B511" t="str">
            <v>机械ETF</v>
          </cell>
          <cell r="C511">
            <v>0.51</v>
          </cell>
          <cell r="D511">
            <v>0.995</v>
          </cell>
        </row>
        <row r="512">
          <cell r="A512" t="str">
            <v>159887</v>
          </cell>
          <cell r="B512" t="str">
            <v>银行ETF</v>
          </cell>
          <cell r="C512">
            <v>-0.37</v>
          </cell>
          <cell r="D512">
            <v>1.343</v>
          </cell>
        </row>
        <row r="513">
          <cell r="A513" t="str">
            <v>159888</v>
          </cell>
          <cell r="B513" t="str">
            <v>智能车ETF</v>
          </cell>
          <cell r="C513">
            <v>1.65</v>
          </cell>
          <cell r="D513">
            <v>1.2290000000000001</v>
          </cell>
        </row>
        <row r="514">
          <cell r="A514" t="str">
            <v>159889</v>
          </cell>
          <cell r="B514" t="str">
            <v>智能汽车ETF</v>
          </cell>
          <cell r="C514">
            <v>1.53</v>
          </cell>
          <cell r="D514">
            <v>1.06</v>
          </cell>
        </row>
        <row r="515">
          <cell r="A515" t="str">
            <v>159890</v>
          </cell>
          <cell r="B515" t="str">
            <v>云计算ETF</v>
          </cell>
          <cell r="C515">
            <v>0.55000000000000004</v>
          </cell>
          <cell r="D515">
            <v>1.645</v>
          </cell>
        </row>
        <row r="516">
          <cell r="A516" t="str">
            <v>159891</v>
          </cell>
          <cell r="B516" t="str">
            <v>医疗ETF基金</v>
          </cell>
          <cell r="C516">
            <v>0.69</v>
          </cell>
          <cell r="D516">
            <v>0.44</v>
          </cell>
        </row>
        <row r="517">
          <cell r="A517" t="str">
            <v>159892</v>
          </cell>
          <cell r="B517" t="str">
            <v>恒生医药ETF</v>
          </cell>
          <cell r="C517">
            <v>2.15</v>
          </cell>
          <cell r="D517">
            <v>0.80900000000000005</v>
          </cell>
        </row>
        <row r="518">
          <cell r="A518" t="str">
            <v>159895</v>
          </cell>
          <cell r="B518" t="str">
            <v>物联网ETF易方达</v>
          </cell>
          <cell r="C518">
            <v>0.17</v>
          </cell>
          <cell r="D518">
            <v>1.18</v>
          </cell>
        </row>
        <row r="519">
          <cell r="A519" t="str">
            <v>159896</v>
          </cell>
          <cell r="B519" t="str">
            <v>物联网ETF南方</v>
          </cell>
          <cell r="C519">
            <v>0.18</v>
          </cell>
          <cell r="D519">
            <v>1.1000000000000001</v>
          </cell>
        </row>
        <row r="520">
          <cell r="A520" t="str">
            <v>159898</v>
          </cell>
          <cell r="B520" t="str">
            <v>医疗器械指数ETF</v>
          </cell>
          <cell r="C520">
            <v>0.37</v>
          </cell>
          <cell r="D520">
            <v>0.54700000000000004</v>
          </cell>
        </row>
        <row r="521">
          <cell r="A521" t="str">
            <v>159899</v>
          </cell>
          <cell r="B521" t="str">
            <v>软件龙头ETF</v>
          </cell>
          <cell r="C521">
            <v>0.7</v>
          </cell>
          <cell r="D521">
            <v>0.86199999999999999</v>
          </cell>
        </row>
        <row r="522">
          <cell r="A522" t="str">
            <v>159901</v>
          </cell>
          <cell r="B522" t="str">
            <v>深证100ETF</v>
          </cell>
          <cell r="C522">
            <v>0.59</v>
          </cell>
          <cell r="D522">
            <v>3.411</v>
          </cell>
        </row>
        <row r="523">
          <cell r="A523" t="str">
            <v>159902</v>
          </cell>
          <cell r="B523" t="str">
            <v>中小100ETF</v>
          </cell>
          <cell r="C523">
            <v>0.76</v>
          </cell>
          <cell r="D523">
            <v>4.2249999999999996</v>
          </cell>
        </row>
        <row r="524">
          <cell r="A524" t="str">
            <v>159903</v>
          </cell>
          <cell r="B524" t="str">
            <v>深成ETF</v>
          </cell>
          <cell r="C524">
            <v>0.76</v>
          </cell>
          <cell r="D524">
            <v>1.597</v>
          </cell>
        </row>
        <row r="525">
          <cell r="A525" t="str">
            <v>159905</v>
          </cell>
          <cell r="B525" t="str">
            <v>深红利ETF</v>
          </cell>
          <cell r="C525">
            <v>0.67</v>
          </cell>
          <cell r="D525">
            <v>1.8120000000000001</v>
          </cell>
        </row>
        <row r="526">
          <cell r="A526" t="str">
            <v>159906</v>
          </cell>
          <cell r="B526" t="str">
            <v>深成长ETF大成</v>
          </cell>
          <cell r="C526">
            <v>0.86</v>
          </cell>
          <cell r="D526">
            <v>1.4059999999999999</v>
          </cell>
        </row>
        <row r="527">
          <cell r="A527" t="str">
            <v>159907</v>
          </cell>
          <cell r="B527" t="str">
            <v>2000ETF</v>
          </cell>
          <cell r="C527">
            <v>1.1200000000000001</v>
          </cell>
          <cell r="D527">
            <v>0.99099999999999999</v>
          </cell>
        </row>
        <row r="528">
          <cell r="A528" t="str">
            <v>159908</v>
          </cell>
          <cell r="B528" t="str">
            <v>创业板ETF博时</v>
          </cell>
          <cell r="C528">
            <v>0.24</v>
          </cell>
          <cell r="D528">
            <v>2.9</v>
          </cell>
        </row>
        <row r="529">
          <cell r="A529" t="str">
            <v>159909</v>
          </cell>
          <cell r="B529" t="str">
            <v>TMT50ETF</v>
          </cell>
          <cell r="C529">
            <v>-0.28999999999999998</v>
          </cell>
          <cell r="D529">
            <v>1.042</v>
          </cell>
        </row>
        <row r="530">
          <cell r="A530" t="str">
            <v>159910</v>
          </cell>
          <cell r="B530" t="str">
            <v>基本面120ETF</v>
          </cell>
          <cell r="C530">
            <v>0.77</v>
          </cell>
          <cell r="D530">
            <v>2.3540000000000001</v>
          </cell>
        </row>
        <row r="531">
          <cell r="A531" t="str">
            <v>159912</v>
          </cell>
          <cell r="B531" t="str">
            <v>深300ETF</v>
          </cell>
          <cell r="C531">
            <v>0.5</v>
          </cell>
          <cell r="D531">
            <v>1.81</v>
          </cell>
        </row>
        <row r="532">
          <cell r="A532" t="str">
            <v>159913</v>
          </cell>
          <cell r="B532" t="str">
            <v>深价值ETF</v>
          </cell>
          <cell r="C532">
            <v>0.59</v>
          </cell>
          <cell r="D532">
            <v>2.39</v>
          </cell>
        </row>
        <row r="533">
          <cell r="A533" t="str">
            <v>159915</v>
          </cell>
          <cell r="B533" t="str">
            <v>创业板ETF</v>
          </cell>
          <cell r="C533">
            <v>0.49</v>
          </cell>
          <cell r="D533">
            <v>3.1070000000000002</v>
          </cell>
        </row>
        <row r="534">
          <cell r="A534" t="str">
            <v>159916</v>
          </cell>
          <cell r="B534" t="str">
            <v>深F60ETF</v>
          </cell>
          <cell r="C534">
            <v>0.27</v>
          </cell>
          <cell r="D534">
            <v>5.1239999999999997</v>
          </cell>
        </row>
        <row r="535">
          <cell r="A535" t="str">
            <v>159918</v>
          </cell>
          <cell r="B535" t="str">
            <v>中创400ETF</v>
          </cell>
          <cell r="C535">
            <v>0.66</v>
          </cell>
          <cell r="D535">
            <v>2.2909999999999999</v>
          </cell>
        </row>
        <row r="536">
          <cell r="A536" t="str">
            <v>159919</v>
          </cell>
          <cell r="B536" t="str">
            <v>沪深300ETF</v>
          </cell>
          <cell r="C536">
            <v>0.51</v>
          </cell>
          <cell r="D536">
            <v>4.766</v>
          </cell>
        </row>
        <row r="537">
          <cell r="A537" t="str">
            <v>159920</v>
          </cell>
          <cell r="B537" t="str">
            <v>恒生ETF</v>
          </cell>
          <cell r="C537">
            <v>1.0900000000000001</v>
          </cell>
          <cell r="D537">
            <v>1.57</v>
          </cell>
        </row>
        <row r="538">
          <cell r="A538" t="str">
            <v>159922</v>
          </cell>
          <cell r="B538" t="str">
            <v>中证500ETF</v>
          </cell>
          <cell r="C538">
            <v>0.91</v>
          </cell>
          <cell r="D538">
            <v>2.8759999999999999</v>
          </cell>
        </row>
        <row r="539">
          <cell r="A539" t="str">
            <v>159923</v>
          </cell>
          <cell r="B539" t="str">
            <v>中证A100ETF基金</v>
          </cell>
          <cell r="C539">
            <v>0.33</v>
          </cell>
          <cell r="D539">
            <v>2.1179999999999999</v>
          </cell>
        </row>
        <row r="540">
          <cell r="A540" t="str">
            <v>159925</v>
          </cell>
          <cell r="B540" t="str">
            <v>沪深300ETF南方</v>
          </cell>
          <cell r="C540">
            <v>0.42</v>
          </cell>
          <cell r="D540">
            <v>4.5860000000000003</v>
          </cell>
        </row>
        <row r="541">
          <cell r="A541" t="str">
            <v>159928</v>
          </cell>
          <cell r="B541" t="str">
            <v>消费ETF</v>
          </cell>
          <cell r="C541">
            <v>1.25</v>
          </cell>
          <cell r="D541">
            <v>0.81100000000000005</v>
          </cell>
        </row>
        <row r="542">
          <cell r="A542" t="str">
            <v>159929</v>
          </cell>
          <cell r="B542" t="str">
            <v>医药ETF</v>
          </cell>
          <cell r="C542">
            <v>1.1100000000000001</v>
          </cell>
          <cell r="D542">
            <v>1.369</v>
          </cell>
        </row>
        <row r="543">
          <cell r="A543" t="str">
            <v>159930</v>
          </cell>
          <cell r="B543" t="str">
            <v>能源ETF</v>
          </cell>
          <cell r="C543">
            <v>-0.76</v>
          </cell>
          <cell r="D543">
            <v>1.4359999999999999</v>
          </cell>
        </row>
        <row r="544">
          <cell r="A544" t="str">
            <v>159931</v>
          </cell>
          <cell r="B544" t="str">
            <v>金融ETF</v>
          </cell>
          <cell r="C544">
            <v>0.3</v>
          </cell>
          <cell r="D544">
            <v>2.0059999999999998</v>
          </cell>
        </row>
        <row r="545">
          <cell r="A545" t="str">
            <v>159933</v>
          </cell>
          <cell r="B545" t="str">
            <v>国投金融地产ETF</v>
          </cell>
          <cell r="C545">
            <v>0.23</v>
          </cell>
          <cell r="D545">
            <v>3.1030000000000002</v>
          </cell>
        </row>
        <row r="546">
          <cell r="A546" t="str">
            <v>159934</v>
          </cell>
          <cell r="B546" t="str">
            <v>黄金ETF</v>
          </cell>
          <cell r="C546">
            <v>-0.02</v>
          </cell>
          <cell r="D546">
            <v>9.7289999999999992</v>
          </cell>
        </row>
        <row r="547">
          <cell r="A547" t="str">
            <v>159935</v>
          </cell>
          <cell r="B547" t="str">
            <v>中证500ETF景顺</v>
          </cell>
          <cell r="C547">
            <v>0.89</v>
          </cell>
          <cell r="D547">
            <v>2.262</v>
          </cell>
        </row>
        <row r="548">
          <cell r="A548" t="str">
            <v>159936</v>
          </cell>
          <cell r="B548" t="str">
            <v>可选消费ETF</v>
          </cell>
          <cell r="C548">
            <v>1.1200000000000001</v>
          </cell>
          <cell r="D548">
            <v>2.1589999999999998</v>
          </cell>
        </row>
        <row r="549">
          <cell r="A549" t="str">
            <v>159937</v>
          </cell>
          <cell r="B549" t="str">
            <v>黄金ETF基金</v>
          </cell>
          <cell r="C549">
            <v>-0.02</v>
          </cell>
          <cell r="D549">
            <v>9.2949999999999999</v>
          </cell>
        </row>
        <row r="550">
          <cell r="A550" t="str">
            <v>159938</v>
          </cell>
          <cell r="B550" t="str">
            <v>医药卫生ETF</v>
          </cell>
          <cell r="C550">
            <v>0.91</v>
          </cell>
          <cell r="D550">
            <v>0.66400000000000003</v>
          </cell>
        </row>
        <row r="551">
          <cell r="A551" t="str">
            <v>159939</v>
          </cell>
          <cell r="B551" t="str">
            <v>信息技术ETF</v>
          </cell>
          <cell r="C551">
            <v>-0.12</v>
          </cell>
          <cell r="D551">
            <v>0.84499999999999997</v>
          </cell>
        </row>
        <row r="552">
          <cell r="A552" t="str">
            <v>159940</v>
          </cell>
          <cell r="B552" t="str">
            <v>金融地产ETF</v>
          </cell>
          <cell r="C552">
            <v>0</v>
          </cell>
          <cell r="D552">
            <v>1.2929999999999999</v>
          </cell>
        </row>
        <row r="553">
          <cell r="A553" t="str">
            <v>159941</v>
          </cell>
          <cell r="B553" t="str">
            <v>纳指ETF</v>
          </cell>
          <cell r="C553">
            <v>1.36</v>
          </cell>
          <cell r="D553">
            <v>1.4139999999999999</v>
          </cell>
        </row>
        <row r="554">
          <cell r="A554" t="str">
            <v>159943</v>
          </cell>
          <cell r="B554" t="str">
            <v>深证成指ETF</v>
          </cell>
          <cell r="C554">
            <v>0.56000000000000005</v>
          </cell>
          <cell r="D554">
            <v>1.431</v>
          </cell>
        </row>
        <row r="555">
          <cell r="A555" t="str">
            <v>159944</v>
          </cell>
          <cell r="B555" t="str">
            <v>材料ETF</v>
          </cell>
          <cell r="C555">
            <v>1.31</v>
          </cell>
          <cell r="D555">
            <v>1.3939999999999999</v>
          </cell>
        </row>
        <row r="556">
          <cell r="A556" t="str">
            <v>159945</v>
          </cell>
          <cell r="B556" t="str">
            <v>能源ETF广发</v>
          </cell>
          <cell r="C556">
            <v>-0.94</v>
          </cell>
          <cell r="D556">
            <v>1.1559999999999999</v>
          </cell>
        </row>
        <row r="557">
          <cell r="A557" t="str">
            <v>159948</v>
          </cell>
          <cell r="B557" t="str">
            <v>创业板ETF南方</v>
          </cell>
          <cell r="C557">
            <v>0.41</v>
          </cell>
          <cell r="D557">
            <v>3.444</v>
          </cell>
        </row>
        <row r="558">
          <cell r="A558" t="str">
            <v>159949</v>
          </cell>
          <cell r="B558" t="str">
            <v>创业板50ETF</v>
          </cell>
          <cell r="C558">
            <v>0.41</v>
          </cell>
          <cell r="D558">
            <v>1.4850000000000001</v>
          </cell>
        </row>
        <row r="559">
          <cell r="A559" t="str">
            <v>159952</v>
          </cell>
          <cell r="B559" t="str">
            <v>创业板ETF广发</v>
          </cell>
          <cell r="C559">
            <v>0.48</v>
          </cell>
          <cell r="D559">
            <v>1.893</v>
          </cell>
        </row>
        <row r="560">
          <cell r="A560" t="str">
            <v>159954</v>
          </cell>
          <cell r="B560" t="str">
            <v>H股ETF</v>
          </cell>
          <cell r="C560">
            <v>1.39</v>
          </cell>
          <cell r="D560">
            <v>1.024</v>
          </cell>
        </row>
        <row r="561">
          <cell r="A561" t="str">
            <v>159956</v>
          </cell>
          <cell r="B561" t="str">
            <v>创业板ETF建信</v>
          </cell>
          <cell r="C561">
            <v>0.56000000000000005</v>
          </cell>
          <cell r="D561">
            <v>1.9790000000000001</v>
          </cell>
        </row>
        <row r="562">
          <cell r="A562" t="str">
            <v>159957</v>
          </cell>
          <cell r="B562" t="str">
            <v>创业板ETF华夏</v>
          </cell>
          <cell r="C562">
            <v>0.44</v>
          </cell>
          <cell r="D562">
            <v>2.0449999999999999</v>
          </cell>
        </row>
        <row r="563">
          <cell r="A563" t="str">
            <v>159958</v>
          </cell>
          <cell r="B563" t="str">
            <v>创业板ETF工银</v>
          </cell>
          <cell r="C563">
            <v>0.37</v>
          </cell>
          <cell r="D563">
            <v>1.883</v>
          </cell>
        </row>
        <row r="564">
          <cell r="A564" t="str">
            <v>159959</v>
          </cell>
          <cell r="B564" t="str">
            <v>央企ETF</v>
          </cell>
          <cell r="C564">
            <v>0.33</v>
          </cell>
          <cell r="D564">
            <v>1.54</v>
          </cell>
        </row>
        <row r="565">
          <cell r="A565" t="str">
            <v>159960</v>
          </cell>
          <cell r="B565" t="str">
            <v>恒生中国企业ETF</v>
          </cell>
          <cell r="C565">
            <v>0.89</v>
          </cell>
          <cell r="D565">
            <v>0.90300000000000002</v>
          </cell>
        </row>
        <row r="566">
          <cell r="A566" t="str">
            <v>159961</v>
          </cell>
          <cell r="B566" t="str">
            <v>深100ETF方正富邦</v>
          </cell>
          <cell r="C566">
            <v>0.43</v>
          </cell>
          <cell r="D566">
            <v>2.0840000000000001</v>
          </cell>
        </row>
        <row r="567">
          <cell r="A567" t="str">
            <v>159964</v>
          </cell>
          <cell r="B567" t="str">
            <v>创业板ETF平安</v>
          </cell>
          <cell r="C567">
            <v>0.3</v>
          </cell>
          <cell r="D567">
            <v>2.0299999999999998</v>
          </cell>
        </row>
        <row r="568">
          <cell r="A568" t="str">
            <v>159965</v>
          </cell>
          <cell r="B568" t="str">
            <v>央视50ETF</v>
          </cell>
          <cell r="C568">
            <v>0.25</v>
          </cell>
          <cell r="D568">
            <v>1.6160000000000001</v>
          </cell>
        </row>
        <row r="569">
          <cell r="A569" t="str">
            <v>159966</v>
          </cell>
          <cell r="B569" t="str">
            <v>创业板价值ETF</v>
          </cell>
          <cell r="C569">
            <v>0.36</v>
          </cell>
          <cell r="D569">
            <v>0.56499999999999995</v>
          </cell>
        </row>
        <row r="570">
          <cell r="A570" t="str">
            <v>159967</v>
          </cell>
          <cell r="B570" t="str">
            <v>创业板成长ETF</v>
          </cell>
          <cell r="C570">
            <v>0.65</v>
          </cell>
          <cell r="D570">
            <v>0.621</v>
          </cell>
        </row>
        <row r="571">
          <cell r="A571" t="str">
            <v>159968</v>
          </cell>
          <cell r="B571" t="str">
            <v>中证500ETF博时</v>
          </cell>
          <cell r="C571">
            <v>0.84</v>
          </cell>
          <cell r="D571">
            <v>9.0920000000000005</v>
          </cell>
        </row>
        <row r="572">
          <cell r="A572" t="str">
            <v>159969</v>
          </cell>
          <cell r="B572" t="str">
            <v>深100ETF银华</v>
          </cell>
          <cell r="C572">
            <v>0.55000000000000004</v>
          </cell>
          <cell r="D572">
            <v>1.4710000000000001</v>
          </cell>
        </row>
        <row r="573">
          <cell r="A573" t="str">
            <v>159970</v>
          </cell>
          <cell r="B573" t="str">
            <v>深100ETF工银</v>
          </cell>
          <cell r="C573">
            <v>0.43</v>
          </cell>
          <cell r="D573">
            <v>5.88</v>
          </cell>
        </row>
        <row r="574">
          <cell r="A574" t="str">
            <v>159971</v>
          </cell>
          <cell r="B574" t="str">
            <v>创业板ETF富国</v>
          </cell>
          <cell r="C574">
            <v>0.18</v>
          </cell>
          <cell r="D574">
            <v>1.085</v>
          </cell>
        </row>
        <row r="575">
          <cell r="A575" t="str">
            <v>159972</v>
          </cell>
          <cell r="B575" t="str">
            <v>5年地债ETF</v>
          </cell>
          <cell r="C575">
            <v>0.02</v>
          </cell>
          <cell r="D575">
            <v>117.017</v>
          </cell>
        </row>
        <row r="576">
          <cell r="A576" t="str">
            <v>159973</v>
          </cell>
          <cell r="B576" t="str">
            <v>民企ETF</v>
          </cell>
          <cell r="C576">
            <v>0.49</v>
          </cell>
          <cell r="D576">
            <v>1.84</v>
          </cell>
        </row>
        <row r="577">
          <cell r="A577" t="str">
            <v>159974</v>
          </cell>
          <cell r="B577" t="str">
            <v>央企创新ETF</v>
          </cell>
          <cell r="C577">
            <v>0.7</v>
          </cell>
          <cell r="D577">
            <v>1.7210000000000001</v>
          </cell>
        </row>
        <row r="578">
          <cell r="A578" t="str">
            <v>159975</v>
          </cell>
          <cell r="B578" t="str">
            <v>深100ETF招商</v>
          </cell>
          <cell r="C578">
            <v>0.42</v>
          </cell>
          <cell r="D578">
            <v>0.71899999999999997</v>
          </cell>
        </row>
        <row r="579">
          <cell r="A579" t="str">
            <v>159976</v>
          </cell>
          <cell r="B579" t="str">
            <v>湾创ETF</v>
          </cell>
          <cell r="C579">
            <v>0.15</v>
          </cell>
          <cell r="D579">
            <v>1.3420000000000001</v>
          </cell>
        </row>
        <row r="580">
          <cell r="A580" t="str">
            <v>159977</v>
          </cell>
          <cell r="B580" t="str">
            <v>创业板ETF天弘</v>
          </cell>
          <cell r="C580">
            <v>0.25</v>
          </cell>
          <cell r="D580">
            <v>1.621</v>
          </cell>
        </row>
        <row r="581">
          <cell r="A581" t="str">
            <v>159980</v>
          </cell>
          <cell r="B581" t="str">
            <v>有色ETF</v>
          </cell>
          <cell r="C581">
            <v>1</v>
          </cell>
          <cell r="D581">
            <v>1.9179999999999999</v>
          </cell>
        </row>
        <row r="582">
          <cell r="A582" t="str">
            <v>159981</v>
          </cell>
          <cell r="B582" t="str">
            <v>能源化工ETF</v>
          </cell>
          <cell r="C582">
            <v>0.75</v>
          </cell>
          <cell r="D582">
            <v>1.2150000000000001</v>
          </cell>
        </row>
        <row r="583">
          <cell r="A583" t="str">
            <v>159982</v>
          </cell>
          <cell r="B583" t="str">
            <v>中证500ETF鹏华</v>
          </cell>
          <cell r="C583">
            <v>0.75</v>
          </cell>
          <cell r="D583">
            <v>1.875</v>
          </cell>
        </row>
        <row r="584">
          <cell r="A584" t="str">
            <v>159985</v>
          </cell>
          <cell r="B584" t="str">
            <v>豆粕ETF</v>
          </cell>
          <cell r="C584">
            <v>0.31</v>
          </cell>
          <cell r="D584">
            <v>1.948</v>
          </cell>
        </row>
        <row r="585">
          <cell r="A585" t="str">
            <v>159991</v>
          </cell>
          <cell r="B585" t="str">
            <v>创大盘ETF</v>
          </cell>
          <cell r="C585">
            <v>0.27</v>
          </cell>
          <cell r="D585">
            <v>0.74299999999999999</v>
          </cell>
        </row>
        <row r="586">
          <cell r="A586" t="str">
            <v>159992</v>
          </cell>
          <cell r="B586" t="str">
            <v>创新药ETF</v>
          </cell>
          <cell r="C586">
            <v>1.54</v>
          </cell>
          <cell r="D586">
            <v>0.85499999999999998</v>
          </cell>
        </row>
        <row r="587">
          <cell r="A587" t="str">
            <v>159993</v>
          </cell>
          <cell r="B587" t="str">
            <v>证券ETF龙头</v>
          </cell>
          <cell r="C587">
            <v>0.15</v>
          </cell>
          <cell r="D587">
            <v>1.3029999999999999</v>
          </cell>
        </row>
        <row r="588">
          <cell r="A588" t="str">
            <v>159994</v>
          </cell>
          <cell r="B588" t="str">
            <v>5GETF</v>
          </cell>
          <cell r="C588">
            <v>0.28000000000000003</v>
          </cell>
          <cell r="D588">
            <v>1.772</v>
          </cell>
        </row>
        <row r="589">
          <cell r="A589" t="str">
            <v>159995</v>
          </cell>
          <cell r="B589" t="str">
            <v>芯片ETF</v>
          </cell>
          <cell r="C589">
            <v>0.12</v>
          </cell>
          <cell r="D589">
            <v>1.665</v>
          </cell>
        </row>
        <row r="590">
          <cell r="A590" t="str">
            <v>159996</v>
          </cell>
          <cell r="B590" t="str">
            <v>家电ETF</v>
          </cell>
          <cell r="C590">
            <v>-0.33</v>
          </cell>
          <cell r="D590">
            <v>1.51</v>
          </cell>
        </row>
        <row r="591">
          <cell r="A591" t="str">
            <v>159997</v>
          </cell>
          <cell r="B591" t="str">
            <v>电子ETF</v>
          </cell>
          <cell r="C591">
            <v>0</v>
          </cell>
          <cell r="D591">
            <v>1.5609999999999999</v>
          </cell>
        </row>
        <row r="592">
          <cell r="A592" t="str">
            <v>159998</v>
          </cell>
          <cell r="B592" t="str">
            <v>计算机ETF</v>
          </cell>
          <cell r="C592">
            <v>0.42</v>
          </cell>
          <cell r="D592">
            <v>0.96399999999999997</v>
          </cell>
        </row>
        <row r="593">
          <cell r="A593" t="str">
            <v>159006</v>
          </cell>
          <cell r="B593" t="str">
            <v>快钱B</v>
          </cell>
          <cell r="C593" t="str">
            <v xml:space="preserve">--  </v>
          </cell>
          <cell r="D593">
            <v>0</v>
          </cell>
        </row>
        <row r="594">
          <cell r="A594" t="str">
            <v>159136</v>
          </cell>
          <cell r="B594" t="str">
            <v>A50ETF广发</v>
          </cell>
          <cell r="C594" t="str">
            <v xml:space="preserve">--  </v>
          </cell>
          <cell r="D594">
            <v>0</v>
          </cell>
        </row>
        <row r="595">
          <cell r="A595" t="str">
            <v>159146</v>
          </cell>
          <cell r="B595" t="str">
            <v>电力ETF华宝</v>
          </cell>
          <cell r="C595" t="str">
            <v xml:space="preserve">--  </v>
          </cell>
          <cell r="D595">
            <v>0</v>
          </cell>
        </row>
        <row r="596">
          <cell r="A596" t="str">
            <v>159149</v>
          </cell>
          <cell r="B596" t="str">
            <v xml:space="preserve">创业板新能源ETF?--  </v>
          </cell>
          <cell r="C596">
            <v>0</v>
          </cell>
          <cell r="D596" t="str">
            <v xml:space="preserve">--  </v>
          </cell>
        </row>
        <row r="597">
          <cell r="A597" t="str">
            <v>159151</v>
          </cell>
          <cell r="B597" t="str">
            <v>食品ETF华夏</v>
          </cell>
          <cell r="C597" t="str">
            <v xml:space="preserve">--  </v>
          </cell>
          <cell r="D597">
            <v>0</v>
          </cell>
        </row>
        <row r="598">
          <cell r="A598" t="str">
            <v>159319</v>
          </cell>
          <cell r="B598" t="str">
            <v>粮食产业ETF</v>
          </cell>
          <cell r="C598" t="str">
            <v xml:space="preserve">--  </v>
          </cell>
          <cell r="D598">
            <v>0</v>
          </cell>
        </row>
        <row r="599">
          <cell r="A599" t="str">
            <v>159585</v>
          </cell>
          <cell r="B599" t="str">
            <v>软件ETF富国</v>
          </cell>
          <cell r="C599" t="str">
            <v xml:space="preserve">--  </v>
          </cell>
          <cell r="D599">
            <v>0</v>
          </cell>
        </row>
        <row r="600">
          <cell r="A600" t="str">
            <v>159756</v>
          </cell>
          <cell r="B600" t="str">
            <v>BOCI电池ETF</v>
          </cell>
          <cell r="C600" t="str">
            <v xml:space="preserve">--  </v>
          </cell>
          <cell r="D600">
            <v>0</v>
          </cell>
        </row>
        <row r="601">
          <cell r="A601" t="str">
            <v>159799</v>
          </cell>
          <cell r="B601" t="str">
            <v>港股通消费ETF</v>
          </cell>
          <cell r="C601" t="str">
            <v xml:space="preserve">--  </v>
          </cell>
          <cell r="D601">
            <v>0</v>
          </cell>
        </row>
        <row r="602">
          <cell r="A602" t="str">
            <v>510010</v>
          </cell>
          <cell r="B602" t="str">
            <v>180治理ETF</v>
          </cell>
          <cell r="C602">
            <v>0.11</v>
          </cell>
          <cell r="D602">
            <v>1.768</v>
          </cell>
        </row>
        <row r="603">
          <cell r="A603" t="str">
            <v>510020</v>
          </cell>
          <cell r="B603" t="str">
            <v>超大盘ETF</v>
          </cell>
          <cell r="C603">
            <v>0.21</v>
          </cell>
          <cell r="D603">
            <v>3.8660000000000001</v>
          </cell>
        </row>
        <row r="604">
          <cell r="A604" t="str">
            <v>510030</v>
          </cell>
          <cell r="B604" t="str">
            <v>价值ETF</v>
          </cell>
          <cell r="C604">
            <v>-0.18</v>
          </cell>
          <cell r="D604">
            <v>1.107</v>
          </cell>
        </row>
        <row r="605">
          <cell r="A605" t="str">
            <v>510040</v>
          </cell>
          <cell r="B605" t="str">
            <v>上证180ETF指数</v>
          </cell>
          <cell r="C605">
            <v>0.26</v>
          </cell>
          <cell r="D605">
            <v>1.1619999999999999</v>
          </cell>
        </row>
        <row r="606">
          <cell r="A606" t="str">
            <v>510050</v>
          </cell>
          <cell r="B606" t="str">
            <v>上证50ETF</v>
          </cell>
          <cell r="C606">
            <v>0.46</v>
          </cell>
          <cell r="D606">
            <v>3.0779999999999998</v>
          </cell>
        </row>
        <row r="607">
          <cell r="A607" t="str">
            <v>510060</v>
          </cell>
          <cell r="B607" t="str">
            <v>央企ETF</v>
          </cell>
          <cell r="C607">
            <v>0.15</v>
          </cell>
          <cell r="D607">
            <v>2.6539999999999999</v>
          </cell>
        </row>
        <row r="608">
          <cell r="A608" t="str">
            <v>510090</v>
          </cell>
          <cell r="B608" t="str">
            <v>ESGETF基金</v>
          </cell>
          <cell r="C608">
            <v>0.22</v>
          </cell>
          <cell r="D608">
            <v>2.714</v>
          </cell>
        </row>
        <row r="609">
          <cell r="A609" t="str">
            <v>510100</v>
          </cell>
          <cell r="B609" t="str">
            <v>上证50ETF易方达</v>
          </cell>
          <cell r="C609">
            <v>0.5</v>
          </cell>
          <cell r="D609">
            <v>3.0030000000000001</v>
          </cell>
        </row>
        <row r="610">
          <cell r="A610" t="str">
            <v>510130</v>
          </cell>
          <cell r="B610" t="str">
            <v>上证中盘ETF易方达</v>
          </cell>
          <cell r="C610">
            <v>7.0000000000000007E-2</v>
          </cell>
          <cell r="D610">
            <v>7.0010000000000003</v>
          </cell>
        </row>
        <row r="611">
          <cell r="A611" t="str">
            <v>510150</v>
          </cell>
          <cell r="B611" t="str">
            <v>消费ETF</v>
          </cell>
          <cell r="C611">
            <v>1.45</v>
          </cell>
          <cell r="D611">
            <v>0.56100000000000005</v>
          </cell>
        </row>
        <row r="612">
          <cell r="A612" t="str">
            <v>510160</v>
          </cell>
          <cell r="B612" t="str">
            <v>产业升级ETF</v>
          </cell>
          <cell r="C612">
            <v>0.43</v>
          </cell>
          <cell r="D612">
            <v>0.94099999999999995</v>
          </cell>
        </row>
        <row r="613">
          <cell r="A613" t="str">
            <v>510170</v>
          </cell>
          <cell r="B613" t="str">
            <v>大宗商品ETF</v>
          </cell>
          <cell r="C613">
            <v>0.67</v>
          </cell>
          <cell r="D613">
            <v>1.196</v>
          </cell>
        </row>
        <row r="614">
          <cell r="A614" t="str">
            <v>510180</v>
          </cell>
          <cell r="B614" t="str">
            <v>上证180ETF</v>
          </cell>
          <cell r="C614">
            <v>0.45</v>
          </cell>
          <cell r="D614">
            <v>4.0289999999999999</v>
          </cell>
        </row>
        <row r="615">
          <cell r="A615" t="str">
            <v>510190</v>
          </cell>
          <cell r="B615" t="str">
            <v>上证50ETF指数基金</v>
          </cell>
          <cell r="C615">
            <v>0.32</v>
          </cell>
          <cell r="D615">
            <v>4.3760000000000003</v>
          </cell>
        </row>
        <row r="616">
          <cell r="A616" t="str">
            <v>510200</v>
          </cell>
          <cell r="B616" t="str">
            <v>上证券商ETF</v>
          </cell>
          <cell r="C616">
            <v>0.15</v>
          </cell>
          <cell r="D616">
            <v>1.2989999999999999</v>
          </cell>
        </row>
        <row r="617">
          <cell r="A617" t="str">
            <v>510210</v>
          </cell>
          <cell r="B617" t="str">
            <v>上证指数ETF</v>
          </cell>
          <cell r="C617">
            <v>0.52</v>
          </cell>
          <cell r="D617">
            <v>0.97499999999999998</v>
          </cell>
        </row>
        <row r="618">
          <cell r="A618" t="str">
            <v>510230</v>
          </cell>
          <cell r="B618" t="str">
            <v>金融ETF</v>
          </cell>
          <cell r="C618">
            <v>-0.14000000000000001</v>
          </cell>
          <cell r="D618">
            <v>1.417</v>
          </cell>
        </row>
        <row r="619">
          <cell r="A619" t="str">
            <v>510270</v>
          </cell>
          <cell r="B619" t="str">
            <v>国企ETF</v>
          </cell>
          <cell r="C619">
            <v>7.0000000000000007E-2</v>
          </cell>
          <cell r="D619">
            <v>1.496</v>
          </cell>
        </row>
        <row r="620">
          <cell r="A620" t="str">
            <v>510290</v>
          </cell>
          <cell r="B620" t="str">
            <v>上证380ETF</v>
          </cell>
          <cell r="C620">
            <v>0.72</v>
          </cell>
          <cell r="D620">
            <v>2.3719999999999999</v>
          </cell>
        </row>
        <row r="621">
          <cell r="A621" t="str">
            <v>510300</v>
          </cell>
          <cell r="B621" t="str">
            <v>沪深300ETF</v>
          </cell>
          <cell r="C621">
            <v>0.43</v>
          </cell>
          <cell r="D621">
            <v>4.6879999999999997</v>
          </cell>
        </row>
        <row r="622">
          <cell r="A622" t="str">
            <v>510310</v>
          </cell>
          <cell r="B622" t="str">
            <v>沪深300ETF易方达</v>
          </cell>
          <cell r="C622">
            <v>0.47</v>
          </cell>
          <cell r="D622">
            <v>4.4909999999999997</v>
          </cell>
        </row>
        <row r="623">
          <cell r="A623" t="str">
            <v>510320</v>
          </cell>
          <cell r="B623" t="str">
            <v>沪深300ETF中金</v>
          </cell>
          <cell r="C623">
            <v>0.33</v>
          </cell>
          <cell r="D623">
            <v>1.228</v>
          </cell>
        </row>
        <row r="624">
          <cell r="A624" t="str">
            <v>510330</v>
          </cell>
          <cell r="B624" t="str">
            <v>沪深300ETF华夏</v>
          </cell>
          <cell r="C624">
            <v>0.44</v>
          </cell>
          <cell r="D624">
            <v>4.7549999999999999</v>
          </cell>
        </row>
        <row r="625">
          <cell r="A625" t="str">
            <v>510350</v>
          </cell>
          <cell r="B625" t="str">
            <v>沪深300ETF工银</v>
          </cell>
          <cell r="C625">
            <v>0.53</v>
          </cell>
          <cell r="D625">
            <v>4.7670000000000003</v>
          </cell>
        </row>
        <row r="626">
          <cell r="A626" t="str">
            <v>510360</v>
          </cell>
          <cell r="B626" t="str">
            <v>沪深300ETF基金</v>
          </cell>
          <cell r="C626">
            <v>0.41</v>
          </cell>
          <cell r="D626">
            <v>1.7330000000000001</v>
          </cell>
        </row>
        <row r="627">
          <cell r="A627" t="str">
            <v>510370</v>
          </cell>
          <cell r="B627" t="str">
            <v>300指数ETF</v>
          </cell>
          <cell r="C627">
            <v>0.39</v>
          </cell>
          <cell r="D627">
            <v>1.0189999999999999</v>
          </cell>
        </row>
        <row r="628">
          <cell r="A628" t="str">
            <v>510380</v>
          </cell>
          <cell r="B628" t="str">
            <v>国寿300ETF</v>
          </cell>
          <cell r="C628">
            <v>0.82</v>
          </cell>
          <cell r="D628">
            <v>1.3540000000000001</v>
          </cell>
        </row>
        <row r="629">
          <cell r="A629" t="str">
            <v>510390</v>
          </cell>
          <cell r="B629" t="str">
            <v>沪深300ETF平安</v>
          </cell>
          <cell r="C629">
            <v>0.35</v>
          </cell>
          <cell r="D629">
            <v>5.1040000000000001</v>
          </cell>
        </row>
        <row r="630">
          <cell r="A630" t="str">
            <v>510410</v>
          </cell>
          <cell r="B630" t="str">
            <v>资源ETF</v>
          </cell>
          <cell r="C630">
            <v>0.57999999999999996</v>
          </cell>
          <cell r="D630">
            <v>1.73</v>
          </cell>
        </row>
        <row r="631">
          <cell r="A631" t="str">
            <v>510500</v>
          </cell>
          <cell r="B631" t="str">
            <v>中证500ETF</v>
          </cell>
          <cell r="C631">
            <v>0.9</v>
          </cell>
          <cell r="D631">
            <v>7.2859999999999996</v>
          </cell>
        </row>
        <row r="632">
          <cell r="A632" t="str">
            <v>510510</v>
          </cell>
          <cell r="B632" t="str">
            <v>中证500ETF基金</v>
          </cell>
          <cell r="C632">
            <v>0.97</v>
          </cell>
          <cell r="D632">
            <v>2.2869999999999999</v>
          </cell>
        </row>
        <row r="633">
          <cell r="A633" t="str">
            <v>510530</v>
          </cell>
          <cell r="B633" t="str">
            <v>中证500ETF工银</v>
          </cell>
          <cell r="C633">
            <v>0.35</v>
          </cell>
          <cell r="D633">
            <v>7.758</v>
          </cell>
        </row>
        <row r="634">
          <cell r="A634" t="str">
            <v>510550</v>
          </cell>
          <cell r="B634" t="str">
            <v>方正中证500ETF</v>
          </cell>
          <cell r="C634">
            <v>1.1100000000000001</v>
          </cell>
          <cell r="D634">
            <v>1.821</v>
          </cell>
        </row>
        <row r="635">
          <cell r="A635" t="str">
            <v>510560</v>
          </cell>
          <cell r="B635" t="str">
            <v>国寿500ETF</v>
          </cell>
          <cell r="C635">
            <v>1.27</v>
          </cell>
          <cell r="D635">
            <v>1.7490000000000001</v>
          </cell>
        </row>
        <row r="636">
          <cell r="A636" t="str">
            <v>510570</v>
          </cell>
          <cell r="B636" t="str">
            <v>兴业中证500ETF</v>
          </cell>
          <cell r="C636">
            <v>0.62</v>
          </cell>
          <cell r="D636">
            <v>1.1279999999999999</v>
          </cell>
        </row>
        <row r="637">
          <cell r="A637" t="str">
            <v>510580</v>
          </cell>
          <cell r="B637" t="str">
            <v>中证500ETF易方达</v>
          </cell>
          <cell r="C637">
            <v>0.95</v>
          </cell>
          <cell r="D637">
            <v>3.7</v>
          </cell>
        </row>
        <row r="638">
          <cell r="A638" t="str">
            <v>510590</v>
          </cell>
          <cell r="B638" t="str">
            <v>中证500ETF平安</v>
          </cell>
          <cell r="C638">
            <v>0.83</v>
          </cell>
          <cell r="D638">
            <v>7.6159999999999997</v>
          </cell>
        </row>
        <row r="639">
          <cell r="A639" t="str">
            <v>510600</v>
          </cell>
          <cell r="B639" t="str">
            <v>申万上证50ETF</v>
          </cell>
          <cell r="C639">
            <v>0.18</v>
          </cell>
          <cell r="D639">
            <v>3.9430000000000001</v>
          </cell>
        </row>
        <row r="640">
          <cell r="A640" t="str">
            <v>510630</v>
          </cell>
          <cell r="B640" t="str">
            <v>消费30ETF</v>
          </cell>
          <cell r="C640">
            <v>1.64</v>
          </cell>
          <cell r="D640">
            <v>0.93200000000000005</v>
          </cell>
        </row>
        <row r="641">
          <cell r="A641" t="str">
            <v>510650</v>
          </cell>
          <cell r="B641" t="str">
            <v>金融地产ETF</v>
          </cell>
          <cell r="C641">
            <v>-0.06</v>
          </cell>
          <cell r="D641">
            <v>3.0830000000000002</v>
          </cell>
        </row>
        <row r="642">
          <cell r="A642" t="str">
            <v>510660</v>
          </cell>
          <cell r="B642" t="str">
            <v>医药卫生ETF</v>
          </cell>
          <cell r="C642">
            <v>1.45</v>
          </cell>
          <cell r="D642">
            <v>2.4550000000000001</v>
          </cell>
        </row>
        <row r="643">
          <cell r="A643" t="str">
            <v>510670</v>
          </cell>
          <cell r="B643" t="str">
            <v>上证180ETF华夏</v>
          </cell>
          <cell r="C643">
            <v>0.62</v>
          </cell>
          <cell r="D643">
            <v>0.97499999999999998</v>
          </cell>
        </row>
        <row r="644">
          <cell r="A644" t="str">
            <v>510680</v>
          </cell>
          <cell r="B644" t="str">
            <v>上证50ETF基金</v>
          </cell>
          <cell r="C644">
            <v>0.38</v>
          </cell>
          <cell r="D644">
            <v>3.2010000000000001</v>
          </cell>
        </row>
        <row r="645">
          <cell r="A645" t="str">
            <v>510710</v>
          </cell>
          <cell r="B645" t="str">
            <v>上证50ETF博时</v>
          </cell>
          <cell r="C645">
            <v>0.16</v>
          </cell>
          <cell r="D645">
            <v>4.2679999999999998</v>
          </cell>
        </row>
        <row r="646">
          <cell r="A646" t="str">
            <v>510720</v>
          </cell>
          <cell r="B646" t="str">
            <v>红利国企ETF</v>
          </cell>
          <cell r="C646">
            <v>-0.1</v>
          </cell>
          <cell r="D646">
            <v>0.96199999999999997</v>
          </cell>
        </row>
        <row r="647">
          <cell r="A647" t="str">
            <v>510760</v>
          </cell>
          <cell r="B647" t="str">
            <v>上证综指ETF</v>
          </cell>
          <cell r="C647">
            <v>0.56000000000000005</v>
          </cell>
          <cell r="D647">
            <v>1.2649999999999999</v>
          </cell>
        </row>
        <row r="648">
          <cell r="A648" t="str">
            <v>510770</v>
          </cell>
          <cell r="B648" t="str">
            <v>G60创新ETF</v>
          </cell>
          <cell r="C648">
            <v>0.85</v>
          </cell>
          <cell r="D648">
            <v>0.71299999999999997</v>
          </cell>
        </row>
        <row r="649">
          <cell r="A649" t="str">
            <v>510800</v>
          </cell>
          <cell r="B649" t="str">
            <v>50ETF基金</v>
          </cell>
          <cell r="C649">
            <v>0.5</v>
          </cell>
          <cell r="D649">
            <v>1.4179999999999999</v>
          </cell>
        </row>
        <row r="650">
          <cell r="A650" t="str">
            <v>510810</v>
          </cell>
          <cell r="B650" t="str">
            <v>上海国企ETF</v>
          </cell>
          <cell r="C650">
            <v>0.55000000000000004</v>
          </cell>
          <cell r="D650">
            <v>0.92100000000000004</v>
          </cell>
        </row>
        <row r="651">
          <cell r="A651" t="str">
            <v>510850</v>
          </cell>
          <cell r="B651" t="str">
            <v>上证50ETF工银</v>
          </cell>
          <cell r="C651">
            <v>0.62</v>
          </cell>
          <cell r="D651">
            <v>3.59</v>
          </cell>
        </row>
        <row r="652">
          <cell r="A652" t="str">
            <v>510880</v>
          </cell>
          <cell r="B652" t="str">
            <v>红利ETF</v>
          </cell>
          <cell r="C652">
            <v>-0.03</v>
          </cell>
          <cell r="D652">
            <v>3.1739999999999999</v>
          </cell>
        </row>
        <row r="653">
          <cell r="A653" t="str">
            <v>510900</v>
          </cell>
          <cell r="B653" t="str">
            <v>恒生中国企业ETF</v>
          </cell>
          <cell r="C653">
            <v>0.97</v>
          </cell>
          <cell r="D653">
            <v>1.1479999999999999</v>
          </cell>
        </row>
        <row r="654">
          <cell r="A654" t="str">
            <v>510950</v>
          </cell>
          <cell r="B654" t="str">
            <v>上证50ETF广发</v>
          </cell>
          <cell r="C654">
            <v>0.47</v>
          </cell>
          <cell r="D654">
            <v>1.2829999999999999</v>
          </cell>
        </row>
        <row r="655">
          <cell r="A655" t="str">
            <v>510980</v>
          </cell>
          <cell r="B655" t="str">
            <v>上证综合ETF</v>
          </cell>
          <cell r="C655">
            <v>0.6</v>
          </cell>
          <cell r="D655">
            <v>1.3520000000000001</v>
          </cell>
        </row>
        <row r="656">
          <cell r="A656" t="str">
            <v>510990</v>
          </cell>
          <cell r="B656" t="str">
            <v>180ESGETF</v>
          </cell>
          <cell r="C656">
            <v>0.19</v>
          </cell>
          <cell r="D656">
            <v>1.036</v>
          </cell>
        </row>
        <row r="657">
          <cell r="A657" t="str">
            <v>511010</v>
          </cell>
          <cell r="B657" t="str">
            <v>国债ETF</v>
          </cell>
          <cell r="C657">
            <v>0.05</v>
          </cell>
          <cell r="D657">
            <v>140.78700000000001</v>
          </cell>
        </row>
        <row r="658">
          <cell r="A658" t="str">
            <v>511020</v>
          </cell>
          <cell r="B658" t="str">
            <v>国债ETF5至10年</v>
          </cell>
          <cell r="C658">
            <v>-0.02</v>
          </cell>
          <cell r="D658">
            <v>115.381</v>
          </cell>
        </row>
        <row r="659">
          <cell r="A659" t="str">
            <v>511030</v>
          </cell>
          <cell r="B659" t="str">
            <v>公司债ETF</v>
          </cell>
          <cell r="C659">
            <v>0.05</v>
          </cell>
          <cell r="D659">
            <v>106.679</v>
          </cell>
        </row>
        <row r="660">
          <cell r="A660" t="str">
            <v>511060</v>
          </cell>
          <cell r="B660" t="str">
            <v>5年地方债ETF</v>
          </cell>
          <cell r="C660">
            <v>-0.03</v>
          </cell>
          <cell r="D660">
            <v>106.63800000000001</v>
          </cell>
        </row>
        <row r="661">
          <cell r="A661" t="str">
            <v>511070</v>
          </cell>
          <cell r="B661" t="str">
            <v>上证公司债ETF</v>
          </cell>
          <cell r="C661">
            <v>0</v>
          </cell>
          <cell r="D661">
            <v>100.523</v>
          </cell>
        </row>
        <row r="662">
          <cell r="A662" t="str">
            <v>511090</v>
          </cell>
          <cell r="B662" t="str">
            <v>30年国债ETF</v>
          </cell>
          <cell r="C662">
            <v>0</v>
          </cell>
          <cell r="D662">
            <v>114.98399999999999</v>
          </cell>
        </row>
        <row r="663">
          <cell r="A663" t="str">
            <v>511100</v>
          </cell>
          <cell r="B663" t="str">
            <v>基准国债ETF</v>
          </cell>
          <cell r="C663">
            <v>-0.03</v>
          </cell>
          <cell r="D663">
            <v>107.504</v>
          </cell>
        </row>
        <row r="664">
          <cell r="A664" t="str">
            <v>511110</v>
          </cell>
          <cell r="B664" t="str">
            <v>公司债ETF易方达</v>
          </cell>
          <cell r="C664">
            <v>0.04</v>
          </cell>
          <cell r="D664">
            <v>100.723</v>
          </cell>
        </row>
        <row r="665">
          <cell r="A665" t="str">
            <v>511120</v>
          </cell>
          <cell r="B665" t="str">
            <v>科创债ETF广发</v>
          </cell>
          <cell r="C665">
            <v>0</v>
          </cell>
          <cell r="D665">
            <v>99.63</v>
          </cell>
        </row>
        <row r="666">
          <cell r="A666" t="str">
            <v>511130</v>
          </cell>
          <cell r="B666" t="str">
            <v>30年国债ETF博时</v>
          </cell>
          <cell r="C666">
            <v>-0.05</v>
          </cell>
          <cell r="D666">
            <v>105.039</v>
          </cell>
        </row>
        <row r="667">
          <cell r="A667" t="str">
            <v>511150</v>
          </cell>
          <cell r="B667" t="str">
            <v>科创债ETF永赢</v>
          </cell>
          <cell r="C667">
            <v>0.02</v>
          </cell>
          <cell r="D667">
            <v>100.06</v>
          </cell>
        </row>
        <row r="668">
          <cell r="A668" t="str">
            <v>511160</v>
          </cell>
          <cell r="B668" t="str">
            <v>国债ETF东财</v>
          </cell>
          <cell r="C668">
            <v>0.04</v>
          </cell>
          <cell r="D668">
            <v>101.029</v>
          </cell>
        </row>
        <row r="669">
          <cell r="A669" t="str">
            <v>511180</v>
          </cell>
          <cell r="B669" t="str">
            <v>上证可转债ETF</v>
          </cell>
          <cell r="C669">
            <v>0.18</v>
          </cell>
          <cell r="D669">
            <v>12.573</v>
          </cell>
        </row>
        <row r="670">
          <cell r="A670" t="str">
            <v>511190</v>
          </cell>
          <cell r="B670" t="str">
            <v>信用债ETF</v>
          </cell>
          <cell r="C670">
            <v>0.02</v>
          </cell>
          <cell r="D670">
            <v>100.095</v>
          </cell>
        </row>
        <row r="671">
          <cell r="A671" t="str">
            <v>511200</v>
          </cell>
          <cell r="B671" t="str">
            <v>信用债ETF基金</v>
          </cell>
          <cell r="C671">
            <v>0.09</v>
          </cell>
          <cell r="D671">
            <v>100.785</v>
          </cell>
        </row>
        <row r="672">
          <cell r="A672" t="str">
            <v>511220</v>
          </cell>
          <cell r="B672" t="str">
            <v>城投债ETF</v>
          </cell>
          <cell r="C672">
            <v>0.06</v>
          </cell>
          <cell r="D672">
            <v>10.194000000000001</v>
          </cell>
        </row>
        <row r="673">
          <cell r="A673" t="str">
            <v>511260</v>
          </cell>
          <cell r="B673" t="str">
            <v>十年国债ETF</v>
          </cell>
          <cell r="C673">
            <v>0.06</v>
          </cell>
          <cell r="D673">
            <v>135.02500000000001</v>
          </cell>
        </row>
        <row r="674">
          <cell r="A674" t="str">
            <v>511270</v>
          </cell>
          <cell r="B674" t="str">
            <v>10年地方债ETF</v>
          </cell>
          <cell r="C674">
            <v>-0.02</v>
          </cell>
          <cell r="D674">
            <v>117.08199999999999</v>
          </cell>
        </row>
        <row r="675">
          <cell r="A675" t="str">
            <v>511360</v>
          </cell>
          <cell r="B675" t="str">
            <v>短融ETF</v>
          </cell>
          <cell r="C675">
            <v>0</v>
          </cell>
          <cell r="D675">
            <v>112.74</v>
          </cell>
        </row>
        <row r="676">
          <cell r="A676" t="str">
            <v>511380</v>
          </cell>
          <cell r="B676" t="str">
            <v>可转债ETF</v>
          </cell>
          <cell r="C676">
            <v>0.42</v>
          </cell>
          <cell r="D676">
            <v>13.494999999999999</v>
          </cell>
        </row>
        <row r="677">
          <cell r="A677" t="str">
            <v>511520</v>
          </cell>
          <cell r="B677" t="str">
            <v>政金债券ETF</v>
          </cell>
          <cell r="C677">
            <v>0.01</v>
          </cell>
          <cell r="D677">
            <v>114.938</v>
          </cell>
        </row>
        <row r="678">
          <cell r="A678" t="str">
            <v>511580</v>
          </cell>
          <cell r="B678" t="str">
            <v>国债政金债ETF</v>
          </cell>
          <cell r="C678">
            <v>0.02</v>
          </cell>
          <cell r="D678">
            <v>108.44</v>
          </cell>
        </row>
        <row r="679">
          <cell r="A679" t="str">
            <v>511600</v>
          </cell>
          <cell r="B679" t="str">
            <v>货币ETF</v>
          </cell>
          <cell r="C679">
            <v>0</v>
          </cell>
          <cell r="D679">
            <v>100.005</v>
          </cell>
        </row>
        <row r="680">
          <cell r="A680" t="str">
            <v>511620</v>
          </cell>
          <cell r="B680" t="str">
            <v>货币基金ETF</v>
          </cell>
          <cell r="C680">
            <v>0</v>
          </cell>
          <cell r="D680">
            <v>100.006</v>
          </cell>
        </row>
        <row r="681">
          <cell r="A681" t="str">
            <v>511650</v>
          </cell>
          <cell r="B681" t="str">
            <v>华夏快线ETF</v>
          </cell>
          <cell r="C681">
            <v>0</v>
          </cell>
          <cell r="D681">
            <v>100.005</v>
          </cell>
        </row>
        <row r="682">
          <cell r="A682" t="str">
            <v>511660</v>
          </cell>
          <cell r="B682" t="str">
            <v>货币ETF建信添益</v>
          </cell>
          <cell r="C682">
            <v>0</v>
          </cell>
          <cell r="D682">
            <v>100.001</v>
          </cell>
        </row>
        <row r="683">
          <cell r="A683" t="str">
            <v>511670</v>
          </cell>
          <cell r="B683" t="str">
            <v>华泰天天金ETF</v>
          </cell>
          <cell r="C683">
            <v>0.01</v>
          </cell>
          <cell r="D683">
            <v>100.006</v>
          </cell>
        </row>
        <row r="684">
          <cell r="A684" t="str">
            <v>511690</v>
          </cell>
          <cell r="B684" t="str">
            <v>交易货币ETF</v>
          </cell>
          <cell r="C684">
            <v>0</v>
          </cell>
          <cell r="D684">
            <v>100.005</v>
          </cell>
        </row>
        <row r="685">
          <cell r="A685" t="str">
            <v>511700</v>
          </cell>
          <cell r="B685" t="str">
            <v>场内货币ETF</v>
          </cell>
          <cell r="C685">
            <v>0</v>
          </cell>
          <cell r="D685">
            <v>100.005</v>
          </cell>
        </row>
        <row r="686">
          <cell r="A686" t="str">
            <v>511770</v>
          </cell>
          <cell r="B686" t="str">
            <v>金鹰增益货币ETF</v>
          </cell>
          <cell r="C686">
            <v>0</v>
          </cell>
          <cell r="D686">
            <v>100.001</v>
          </cell>
        </row>
        <row r="687">
          <cell r="A687" t="str">
            <v>511800</v>
          </cell>
          <cell r="B687" t="str">
            <v>易方达货币ETF</v>
          </cell>
          <cell r="C687">
            <v>0.01</v>
          </cell>
          <cell r="D687">
            <v>100.006</v>
          </cell>
        </row>
        <row r="688">
          <cell r="A688" t="str">
            <v>511810</v>
          </cell>
          <cell r="B688" t="str">
            <v>理财金货币ETF</v>
          </cell>
          <cell r="C688">
            <v>0</v>
          </cell>
          <cell r="D688">
            <v>100.009</v>
          </cell>
        </row>
        <row r="689">
          <cell r="A689" t="str">
            <v>511820</v>
          </cell>
          <cell r="B689" t="str">
            <v>鹏华添利ETF</v>
          </cell>
          <cell r="C689">
            <v>0</v>
          </cell>
          <cell r="D689">
            <v>100.002</v>
          </cell>
        </row>
        <row r="690">
          <cell r="A690" t="str">
            <v>511830</v>
          </cell>
          <cell r="B690" t="str">
            <v>华泰货币ETF</v>
          </cell>
          <cell r="C690">
            <v>0.01</v>
          </cell>
          <cell r="D690">
            <v>100.01300000000001</v>
          </cell>
        </row>
        <row r="691">
          <cell r="A691" t="str">
            <v>511850</v>
          </cell>
          <cell r="B691" t="str">
            <v>财富宝ETF</v>
          </cell>
          <cell r="C691">
            <v>0</v>
          </cell>
          <cell r="D691">
            <v>100.00700000000001</v>
          </cell>
        </row>
        <row r="692">
          <cell r="A692" t="str">
            <v>511860</v>
          </cell>
          <cell r="B692" t="str">
            <v>保证金货币ETF</v>
          </cell>
          <cell r="C692">
            <v>0.01</v>
          </cell>
          <cell r="D692">
            <v>100.009</v>
          </cell>
        </row>
        <row r="693">
          <cell r="A693" t="str">
            <v>511880</v>
          </cell>
          <cell r="B693" t="str">
            <v>银华日利ETF</v>
          </cell>
          <cell r="C693">
            <v>0</v>
          </cell>
          <cell r="D693">
            <v>101.17</v>
          </cell>
        </row>
        <row r="694">
          <cell r="A694" t="str">
            <v>511900</v>
          </cell>
          <cell r="B694" t="str">
            <v>富国货币ETF</v>
          </cell>
          <cell r="C694">
            <v>0</v>
          </cell>
          <cell r="D694">
            <v>100.005</v>
          </cell>
        </row>
        <row r="695">
          <cell r="A695" t="str">
            <v>511910</v>
          </cell>
          <cell r="B695" t="str">
            <v>融通货币ETF</v>
          </cell>
          <cell r="C695">
            <v>0</v>
          </cell>
          <cell r="D695">
            <v>100.003</v>
          </cell>
        </row>
        <row r="696">
          <cell r="A696" t="str">
            <v>511920</v>
          </cell>
          <cell r="B696" t="str">
            <v>广发货币ETF</v>
          </cell>
          <cell r="C696">
            <v>0</v>
          </cell>
          <cell r="D696">
            <v>100.003</v>
          </cell>
        </row>
        <row r="697">
          <cell r="A697" t="str">
            <v>511930</v>
          </cell>
          <cell r="B697" t="str">
            <v>国联日盈货币ETF</v>
          </cell>
          <cell r="C697">
            <v>0</v>
          </cell>
          <cell r="D697">
            <v>100.001</v>
          </cell>
        </row>
        <row r="698">
          <cell r="A698" t="str">
            <v>511950</v>
          </cell>
          <cell r="B698" t="str">
            <v>添利货币ETF</v>
          </cell>
          <cell r="C698">
            <v>0</v>
          </cell>
          <cell r="D698">
            <v>100.002</v>
          </cell>
        </row>
        <row r="699">
          <cell r="A699" t="str">
            <v>511960</v>
          </cell>
          <cell r="B699" t="str">
            <v>嘉实快线ETF</v>
          </cell>
          <cell r="C699">
            <v>0</v>
          </cell>
          <cell r="D699">
            <v>100.003</v>
          </cell>
        </row>
        <row r="700">
          <cell r="A700" t="str">
            <v>511970</v>
          </cell>
          <cell r="B700" t="str">
            <v>国寿货币ETF</v>
          </cell>
          <cell r="C700">
            <v>0</v>
          </cell>
          <cell r="D700">
            <v>100.006</v>
          </cell>
        </row>
        <row r="701">
          <cell r="A701" t="str">
            <v>511980</v>
          </cell>
          <cell r="B701" t="str">
            <v>现金添富ETF</v>
          </cell>
          <cell r="C701">
            <v>0</v>
          </cell>
          <cell r="D701">
            <v>100.05200000000001</v>
          </cell>
        </row>
        <row r="702">
          <cell r="A702" t="str">
            <v>511990</v>
          </cell>
          <cell r="B702" t="str">
            <v>华宝添益ETF</v>
          </cell>
          <cell r="C702">
            <v>0</v>
          </cell>
          <cell r="D702">
            <v>99.998999999999995</v>
          </cell>
        </row>
        <row r="703">
          <cell r="A703" t="str">
            <v>512000</v>
          </cell>
          <cell r="B703" t="str">
            <v>券商ETF</v>
          </cell>
          <cell r="C703">
            <v>0.35</v>
          </cell>
          <cell r="D703">
            <v>0.57799999999999996</v>
          </cell>
        </row>
        <row r="704">
          <cell r="A704" t="str">
            <v>512010</v>
          </cell>
          <cell r="B704" t="str">
            <v>医药ETF</v>
          </cell>
          <cell r="C704">
            <v>1.31</v>
          </cell>
          <cell r="D704">
            <v>0.38800000000000001</v>
          </cell>
        </row>
        <row r="705">
          <cell r="A705" t="str">
            <v>512020</v>
          </cell>
          <cell r="B705" t="str">
            <v>A500ETF指数</v>
          </cell>
          <cell r="C705">
            <v>0.41</v>
          </cell>
          <cell r="D705">
            <v>1.2270000000000001</v>
          </cell>
        </row>
        <row r="706">
          <cell r="A706" t="str">
            <v>512030</v>
          </cell>
          <cell r="B706" t="str">
            <v>中证A50增强ETF易方达</v>
          </cell>
          <cell r="C706">
            <v>0.18</v>
          </cell>
          <cell r="D706">
            <v>1.095</v>
          </cell>
        </row>
        <row r="707">
          <cell r="A707" t="str">
            <v>512040</v>
          </cell>
          <cell r="B707" t="str">
            <v>价值100ETF</v>
          </cell>
          <cell r="C707">
            <v>0.79</v>
          </cell>
          <cell r="D707">
            <v>1.145</v>
          </cell>
        </row>
        <row r="708">
          <cell r="A708" t="str">
            <v>512050</v>
          </cell>
          <cell r="B708" t="str">
            <v>A500ETF基金</v>
          </cell>
          <cell r="C708">
            <v>0.78</v>
          </cell>
          <cell r="D708">
            <v>1.1619999999999999</v>
          </cell>
        </row>
        <row r="709">
          <cell r="A709" t="str">
            <v>512060</v>
          </cell>
          <cell r="B709" t="str">
            <v>中证A100ETF天弘</v>
          </cell>
          <cell r="C709">
            <v>0.69</v>
          </cell>
          <cell r="D709">
            <v>1.17</v>
          </cell>
        </row>
        <row r="710">
          <cell r="A710" t="str">
            <v>512070</v>
          </cell>
          <cell r="B710" t="str">
            <v>证券保险ETF</v>
          </cell>
          <cell r="C710">
            <v>0.43</v>
          </cell>
          <cell r="D710">
            <v>0.92400000000000004</v>
          </cell>
        </row>
        <row r="711">
          <cell r="A711" t="str">
            <v>512080</v>
          </cell>
          <cell r="B711" t="str">
            <v>A500ETF中金</v>
          </cell>
          <cell r="C711">
            <v>0.4</v>
          </cell>
          <cell r="D711">
            <v>1.246</v>
          </cell>
        </row>
        <row r="712">
          <cell r="A712" t="str">
            <v>512090</v>
          </cell>
          <cell r="B712" t="str">
            <v>MSCIA股ETF易方达</v>
          </cell>
          <cell r="C712">
            <v>0.32</v>
          </cell>
          <cell r="D712">
            <v>1.895</v>
          </cell>
        </row>
        <row r="713">
          <cell r="A713" t="str">
            <v>512100</v>
          </cell>
          <cell r="B713" t="str">
            <v>中证1000ETF</v>
          </cell>
          <cell r="C713">
            <v>0.85</v>
          </cell>
          <cell r="D713">
            <v>2.9740000000000002</v>
          </cell>
        </row>
        <row r="714">
          <cell r="A714" t="str">
            <v>512120</v>
          </cell>
          <cell r="B714" t="str">
            <v>医药50ETF</v>
          </cell>
          <cell r="C714">
            <v>1.53</v>
          </cell>
          <cell r="D714">
            <v>0.46400000000000002</v>
          </cell>
        </row>
        <row r="715">
          <cell r="A715" t="str">
            <v>512130</v>
          </cell>
          <cell r="B715" t="str">
            <v>现金流ETF中证全指</v>
          </cell>
          <cell r="C715">
            <v>0.57999999999999996</v>
          </cell>
          <cell r="D715">
            <v>1.2110000000000001</v>
          </cell>
        </row>
        <row r="716">
          <cell r="A716" t="str">
            <v>512150</v>
          </cell>
          <cell r="B716" t="str">
            <v>A50ETF</v>
          </cell>
          <cell r="C716">
            <v>0.16</v>
          </cell>
          <cell r="D716">
            <v>1.901</v>
          </cell>
        </row>
        <row r="717">
          <cell r="A717" t="str">
            <v>512160</v>
          </cell>
          <cell r="B717" t="str">
            <v>MSCI中国A股ETF</v>
          </cell>
          <cell r="C717">
            <v>0.55000000000000004</v>
          </cell>
          <cell r="D717">
            <v>1.45</v>
          </cell>
        </row>
        <row r="718">
          <cell r="A718" t="str">
            <v>512170</v>
          </cell>
          <cell r="B718" t="str">
            <v>医疗ETF</v>
          </cell>
          <cell r="C718">
            <v>0.87</v>
          </cell>
          <cell r="D718">
            <v>0.34899999999999998</v>
          </cell>
        </row>
        <row r="719">
          <cell r="A719" t="str">
            <v>512180</v>
          </cell>
          <cell r="B719" t="str">
            <v>MSCIA股ETF基金</v>
          </cell>
          <cell r="C719">
            <v>0.3</v>
          </cell>
          <cell r="D719">
            <v>1.661</v>
          </cell>
        </row>
        <row r="720">
          <cell r="A720" t="str">
            <v>512190</v>
          </cell>
          <cell r="B720" t="str">
            <v>浙商之江凤凰ETF</v>
          </cell>
          <cell r="C720">
            <v>0.68</v>
          </cell>
          <cell r="D720">
            <v>2.5329999999999999</v>
          </cell>
        </row>
        <row r="721">
          <cell r="A721" t="str">
            <v>512200</v>
          </cell>
          <cell r="B721" t="str">
            <v>房地产ETF</v>
          </cell>
          <cell r="C721">
            <v>1.87</v>
          </cell>
          <cell r="D721">
            <v>1.47</v>
          </cell>
        </row>
        <row r="722">
          <cell r="A722" t="str">
            <v>512220</v>
          </cell>
          <cell r="B722" t="str">
            <v>TMTETF</v>
          </cell>
          <cell r="C722">
            <v>0.04</v>
          </cell>
          <cell r="D722">
            <v>2.69</v>
          </cell>
        </row>
        <row r="723">
          <cell r="A723" t="str">
            <v>512240</v>
          </cell>
          <cell r="B723" t="str">
            <v>A50ETF龙头</v>
          </cell>
          <cell r="C723">
            <v>0.26</v>
          </cell>
          <cell r="D723">
            <v>1.141</v>
          </cell>
        </row>
        <row r="724">
          <cell r="A724" t="str">
            <v>512250</v>
          </cell>
          <cell r="B724" t="str">
            <v>中证A50ETF招商</v>
          </cell>
          <cell r="C724">
            <v>0.5</v>
          </cell>
          <cell r="D724">
            <v>1.208</v>
          </cell>
        </row>
        <row r="725">
          <cell r="A725" t="str">
            <v>512260</v>
          </cell>
          <cell r="B725" t="str">
            <v>中证500低波动ETF</v>
          </cell>
          <cell r="C725">
            <v>0.94</v>
          </cell>
          <cell r="D725">
            <v>1.8220000000000001</v>
          </cell>
        </row>
        <row r="726">
          <cell r="A726" t="str">
            <v>512290</v>
          </cell>
          <cell r="B726" t="str">
            <v>生物医药ETF</v>
          </cell>
          <cell r="C726">
            <v>1.49</v>
          </cell>
          <cell r="D726">
            <v>1.0249999999999999</v>
          </cell>
        </row>
        <row r="727">
          <cell r="A727" t="str">
            <v>512330</v>
          </cell>
          <cell r="B727" t="str">
            <v>信息科技ETF</v>
          </cell>
          <cell r="C727">
            <v>-0.22</v>
          </cell>
          <cell r="D727">
            <v>1.361</v>
          </cell>
        </row>
        <row r="728">
          <cell r="A728" t="str">
            <v>512360</v>
          </cell>
          <cell r="B728" t="str">
            <v>MSCI中国A股ETF基金</v>
          </cell>
          <cell r="C728">
            <v>0.34</v>
          </cell>
          <cell r="D728">
            <v>1.7569999999999999</v>
          </cell>
        </row>
        <row r="729">
          <cell r="A729" t="str">
            <v>512370</v>
          </cell>
          <cell r="B729" t="str">
            <v>A500增强ETF基金</v>
          </cell>
          <cell r="C729">
            <v>0.55000000000000004</v>
          </cell>
          <cell r="D729">
            <v>1.103</v>
          </cell>
        </row>
        <row r="730">
          <cell r="A730" t="str">
            <v>512380</v>
          </cell>
          <cell r="B730" t="str">
            <v>MSCI中国ETF</v>
          </cell>
          <cell r="C730">
            <v>0.45</v>
          </cell>
          <cell r="D730">
            <v>1.5740000000000001</v>
          </cell>
        </row>
        <row r="731">
          <cell r="A731" t="str">
            <v>512390</v>
          </cell>
          <cell r="B731" t="str">
            <v>平安MSCI低波ETF</v>
          </cell>
          <cell r="C731">
            <v>0.25</v>
          </cell>
          <cell r="D731">
            <v>1.2010000000000001</v>
          </cell>
        </row>
        <row r="732">
          <cell r="A732" t="str">
            <v>512400</v>
          </cell>
          <cell r="B732" t="str">
            <v>有色金属ETF</v>
          </cell>
          <cell r="C732">
            <v>1.98</v>
          </cell>
          <cell r="D732">
            <v>1.8069999999999999</v>
          </cell>
        </row>
        <row r="733">
          <cell r="A733" t="str">
            <v>512480</v>
          </cell>
          <cell r="B733" t="str">
            <v>半导体ETF</v>
          </cell>
          <cell r="C733">
            <v>-0.21</v>
          </cell>
          <cell r="D733">
            <v>1.3979999999999999</v>
          </cell>
        </row>
        <row r="734">
          <cell r="A734" t="str">
            <v>512500</v>
          </cell>
          <cell r="B734" t="str">
            <v>中证500ETF华夏</v>
          </cell>
          <cell r="C734">
            <v>0.81</v>
          </cell>
          <cell r="D734">
            <v>4.0019999999999998</v>
          </cell>
        </row>
        <row r="735">
          <cell r="A735" t="str">
            <v>512510</v>
          </cell>
          <cell r="B735" t="str">
            <v>中证500ETF华泰柏瑞</v>
          </cell>
          <cell r="C735">
            <v>1.06</v>
          </cell>
          <cell r="D735">
            <v>2.0920000000000001</v>
          </cell>
        </row>
        <row r="736">
          <cell r="A736" t="str">
            <v>512520</v>
          </cell>
          <cell r="B736" t="str">
            <v>MSCIETF</v>
          </cell>
          <cell r="C736">
            <v>0.5</v>
          </cell>
          <cell r="D736">
            <v>1.42</v>
          </cell>
        </row>
        <row r="737">
          <cell r="A737" t="str">
            <v>512530</v>
          </cell>
          <cell r="B737" t="str">
            <v>沪深300红利ETF</v>
          </cell>
          <cell r="C737">
            <v>-0.19</v>
          </cell>
          <cell r="D737">
            <v>1.5880000000000001</v>
          </cell>
        </row>
        <row r="738">
          <cell r="A738" t="str">
            <v>512550</v>
          </cell>
          <cell r="B738" t="str">
            <v>富时A50ETF嘉实</v>
          </cell>
          <cell r="C738">
            <v>0.45</v>
          </cell>
          <cell r="D738">
            <v>1.794</v>
          </cell>
        </row>
        <row r="739">
          <cell r="A739" t="str">
            <v>512560</v>
          </cell>
          <cell r="B739" t="str">
            <v>军工ETF易方达</v>
          </cell>
          <cell r="C739">
            <v>1.05</v>
          </cell>
          <cell r="D739">
            <v>0.77300000000000002</v>
          </cell>
        </row>
        <row r="740">
          <cell r="A740" t="str">
            <v>512570</v>
          </cell>
          <cell r="B740" t="str">
            <v>证券ETF易方达</v>
          </cell>
          <cell r="C740">
            <v>0.25</v>
          </cell>
          <cell r="D740">
            <v>1.214</v>
          </cell>
        </row>
        <row r="741">
          <cell r="A741" t="str">
            <v>512580</v>
          </cell>
          <cell r="B741" t="str">
            <v>环保ETF</v>
          </cell>
          <cell r="C741">
            <v>0.73</v>
          </cell>
          <cell r="D741">
            <v>1.242</v>
          </cell>
        </row>
        <row r="742">
          <cell r="A742" t="str">
            <v>512600</v>
          </cell>
          <cell r="B742" t="str">
            <v>消费ETF嘉实</v>
          </cell>
          <cell r="C742">
            <v>0.88</v>
          </cell>
          <cell r="D742">
            <v>0.69</v>
          </cell>
        </row>
        <row r="743">
          <cell r="A743" t="str">
            <v>512620</v>
          </cell>
          <cell r="B743" t="str">
            <v>农业ETF天弘</v>
          </cell>
          <cell r="C743">
            <v>1.41</v>
          </cell>
          <cell r="D743">
            <v>1.0049999999999999</v>
          </cell>
        </row>
        <row r="744">
          <cell r="A744" t="str">
            <v>512630</v>
          </cell>
          <cell r="B744" t="str">
            <v>卫星ETF广发</v>
          </cell>
          <cell r="C744">
            <v>0.85</v>
          </cell>
          <cell r="D744">
            <v>1.19</v>
          </cell>
        </row>
        <row r="745">
          <cell r="A745" t="str">
            <v>512640</v>
          </cell>
          <cell r="B745" t="str">
            <v>金融地产ETF嘉实</v>
          </cell>
          <cell r="C745">
            <v>0</v>
          </cell>
          <cell r="D745">
            <v>2.532</v>
          </cell>
        </row>
        <row r="746">
          <cell r="A746" t="str">
            <v>512650</v>
          </cell>
          <cell r="B746" t="str">
            <v>长三角ETF</v>
          </cell>
          <cell r="C746">
            <v>0.56000000000000005</v>
          </cell>
          <cell r="D746">
            <v>1.2470000000000001</v>
          </cell>
        </row>
        <row r="747">
          <cell r="A747" t="str">
            <v>512660</v>
          </cell>
          <cell r="B747" t="str">
            <v>军工ETF</v>
          </cell>
          <cell r="C747">
            <v>1.29</v>
          </cell>
          <cell r="D747">
            <v>1.2549999999999999</v>
          </cell>
        </row>
        <row r="748">
          <cell r="A748" t="str">
            <v>512670</v>
          </cell>
          <cell r="B748" t="str">
            <v>国防ETF</v>
          </cell>
          <cell r="C748">
            <v>1.46</v>
          </cell>
          <cell r="D748">
            <v>0.83599999999999997</v>
          </cell>
        </row>
        <row r="749">
          <cell r="A749" t="str">
            <v>512680</v>
          </cell>
          <cell r="B749" t="str">
            <v>军工ETF龙头</v>
          </cell>
          <cell r="C749">
            <v>1.18</v>
          </cell>
          <cell r="D749">
            <v>1.284</v>
          </cell>
        </row>
        <row r="750">
          <cell r="A750" t="str">
            <v>512690</v>
          </cell>
          <cell r="B750" t="str">
            <v>酒ETF</v>
          </cell>
          <cell r="C750">
            <v>0.36</v>
          </cell>
          <cell r="D750">
            <v>0.55400000000000005</v>
          </cell>
        </row>
        <row r="751">
          <cell r="A751" t="str">
            <v>512700</v>
          </cell>
          <cell r="B751" t="str">
            <v>银行ETF南方</v>
          </cell>
          <cell r="C751">
            <v>-0.31</v>
          </cell>
          <cell r="D751">
            <v>1.615</v>
          </cell>
        </row>
        <row r="752">
          <cell r="A752" t="str">
            <v>512710</v>
          </cell>
          <cell r="B752" t="str">
            <v>军工龙头ETF</v>
          </cell>
          <cell r="C752">
            <v>2.15</v>
          </cell>
          <cell r="D752">
            <v>0.71299999999999997</v>
          </cell>
        </row>
        <row r="753">
          <cell r="A753" t="str">
            <v>512720</v>
          </cell>
          <cell r="B753" t="str">
            <v>计算机ETF</v>
          </cell>
          <cell r="C753">
            <v>0.35</v>
          </cell>
          <cell r="D753">
            <v>1.155</v>
          </cell>
        </row>
        <row r="754">
          <cell r="A754" t="str">
            <v>512730</v>
          </cell>
          <cell r="B754" t="str">
            <v>银行ETF指数</v>
          </cell>
          <cell r="C754">
            <v>-0.24</v>
          </cell>
          <cell r="D754">
            <v>1.6890000000000001</v>
          </cell>
        </row>
        <row r="755">
          <cell r="A755" t="str">
            <v>512750</v>
          </cell>
          <cell r="B755" t="str">
            <v>基本面50ETF</v>
          </cell>
          <cell r="C755">
            <v>0</v>
          </cell>
          <cell r="D755">
            <v>1.498</v>
          </cell>
        </row>
        <row r="756">
          <cell r="A756" t="str">
            <v>512760</v>
          </cell>
          <cell r="B756" t="str">
            <v>芯片ETF</v>
          </cell>
          <cell r="C756">
            <v>0</v>
          </cell>
          <cell r="D756">
            <v>1.546</v>
          </cell>
        </row>
        <row r="757">
          <cell r="A757" t="str">
            <v>512770</v>
          </cell>
          <cell r="B757" t="str">
            <v>战略新兴ETF</v>
          </cell>
          <cell r="C757">
            <v>0.2</v>
          </cell>
          <cell r="D757">
            <v>2.0299999999999998</v>
          </cell>
        </row>
        <row r="758">
          <cell r="A758" t="str">
            <v>512800</v>
          </cell>
          <cell r="B758" t="str">
            <v>银行ETF</v>
          </cell>
          <cell r="C758">
            <v>-0.36</v>
          </cell>
          <cell r="D758">
            <v>0.82399999999999995</v>
          </cell>
        </row>
        <row r="759">
          <cell r="A759" t="str">
            <v>512810</v>
          </cell>
          <cell r="B759" t="str">
            <v>军工ETF华宝</v>
          </cell>
          <cell r="C759">
            <v>1.1100000000000001</v>
          </cell>
          <cell r="D759">
            <v>0.72699999999999998</v>
          </cell>
        </row>
        <row r="760">
          <cell r="A760" t="str">
            <v>512820</v>
          </cell>
          <cell r="B760" t="str">
            <v>银行ETF龙头</v>
          </cell>
          <cell r="C760">
            <v>-0.21</v>
          </cell>
          <cell r="D760">
            <v>1.448</v>
          </cell>
        </row>
        <row r="761">
          <cell r="A761" t="str">
            <v>512870</v>
          </cell>
          <cell r="B761" t="str">
            <v>杭州湾区ETF</v>
          </cell>
          <cell r="C761">
            <v>1.03</v>
          </cell>
          <cell r="D761">
            <v>1.373</v>
          </cell>
        </row>
        <row r="762">
          <cell r="A762" t="str">
            <v>512880</v>
          </cell>
          <cell r="B762" t="str">
            <v>证券ETF</v>
          </cell>
          <cell r="C762">
            <v>0.41</v>
          </cell>
          <cell r="D762">
            <v>1.2110000000000001</v>
          </cell>
        </row>
        <row r="763">
          <cell r="A763" t="str">
            <v>512890</v>
          </cell>
          <cell r="B763" t="str">
            <v>红利低波ETF</v>
          </cell>
          <cell r="C763">
            <v>0</v>
          </cell>
          <cell r="D763">
            <v>1.181</v>
          </cell>
        </row>
        <row r="764">
          <cell r="A764" t="str">
            <v>512900</v>
          </cell>
          <cell r="B764" t="str">
            <v>证券ETF南方</v>
          </cell>
          <cell r="C764">
            <v>0.34</v>
          </cell>
          <cell r="D764">
            <v>1.196</v>
          </cell>
        </row>
        <row r="765">
          <cell r="A765" t="str">
            <v>512910</v>
          </cell>
          <cell r="B765" t="str">
            <v>中证A100ETF</v>
          </cell>
          <cell r="C765">
            <v>0.24</v>
          </cell>
          <cell r="D765">
            <v>1.2589999999999999</v>
          </cell>
        </row>
        <row r="766">
          <cell r="A766" t="str">
            <v>512930</v>
          </cell>
          <cell r="B766" t="str">
            <v>AI人工智能ETF</v>
          </cell>
          <cell r="C766">
            <v>0.43</v>
          </cell>
          <cell r="D766">
            <v>2.1059999999999999</v>
          </cell>
        </row>
        <row r="767">
          <cell r="A767" t="str">
            <v>512950</v>
          </cell>
          <cell r="B767" t="str">
            <v>央企改革ETF</v>
          </cell>
          <cell r="C767">
            <v>0.42</v>
          </cell>
          <cell r="D767">
            <v>1.431</v>
          </cell>
        </row>
        <row r="768">
          <cell r="A768" t="str">
            <v>512960</v>
          </cell>
          <cell r="B768" t="str">
            <v>央企结构调整ETF</v>
          </cell>
          <cell r="C768">
            <v>0.36</v>
          </cell>
          <cell r="D768">
            <v>1.383</v>
          </cell>
        </row>
        <row r="769">
          <cell r="A769" t="str">
            <v>512970</v>
          </cell>
          <cell r="B769" t="str">
            <v>大湾区ETF</v>
          </cell>
          <cell r="C769">
            <v>-0.41</v>
          </cell>
          <cell r="D769">
            <v>1.4630000000000001</v>
          </cell>
        </row>
        <row r="770">
          <cell r="A770" t="str">
            <v>512980</v>
          </cell>
          <cell r="B770" t="str">
            <v>传媒ETF</v>
          </cell>
          <cell r="C770">
            <v>1.1599999999999999</v>
          </cell>
          <cell r="D770">
            <v>0.96199999999999997</v>
          </cell>
        </row>
        <row r="771">
          <cell r="A771" t="str">
            <v>512990</v>
          </cell>
          <cell r="B771" t="str">
            <v>MSCIA股ETF</v>
          </cell>
          <cell r="C771">
            <v>0.56999999999999995</v>
          </cell>
          <cell r="D771">
            <v>1.9330000000000001</v>
          </cell>
        </row>
        <row r="772">
          <cell r="A772" t="str">
            <v>513000</v>
          </cell>
          <cell r="B772" t="str">
            <v>日经225ETF易方达</v>
          </cell>
          <cell r="C772">
            <v>1.72</v>
          </cell>
          <cell r="D772">
            <v>1.831</v>
          </cell>
        </row>
        <row r="773">
          <cell r="A773" t="str">
            <v>513010</v>
          </cell>
          <cell r="B773" t="str">
            <v>恒生科技ETF易方达</v>
          </cell>
          <cell r="C773">
            <v>1.9</v>
          </cell>
          <cell r="D773">
            <v>0.75</v>
          </cell>
        </row>
        <row r="774">
          <cell r="A774" t="str">
            <v>513020</v>
          </cell>
          <cell r="B774" t="str">
            <v>港股科技ETF</v>
          </cell>
          <cell r="C774">
            <v>2.09</v>
          </cell>
          <cell r="D774">
            <v>1.1240000000000001</v>
          </cell>
        </row>
        <row r="775">
          <cell r="A775" t="str">
            <v>513030</v>
          </cell>
          <cell r="B775" t="str">
            <v>德国ETF</v>
          </cell>
          <cell r="C775">
            <v>1.04</v>
          </cell>
          <cell r="D775">
            <v>1.8540000000000001</v>
          </cell>
        </row>
        <row r="776">
          <cell r="A776" t="str">
            <v>513040</v>
          </cell>
          <cell r="B776" t="str">
            <v>港股通互联网ETF</v>
          </cell>
          <cell r="C776">
            <v>1.59</v>
          </cell>
          <cell r="D776">
            <v>1.41</v>
          </cell>
        </row>
        <row r="777">
          <cell r="A777" t="str">
            <v>513050</v>
          </cell>
          <cell r="B777" t="str">
            <v>中概互联网ETF</v>
          </cell>
          <cell r="C777">
            <v>1.36</v>
          </cell>
          <cell r="D777">
            <v>1.4910000000000001</v>
          </cell>
        </row>
        <row r="778">
          <cell r="A778" t="str">
            <v>513060</v>
          </cell>
          <cell r="B778" t="str">
            <v>恒生医疗ETF</v>
          </cell>
          <cell r="C778">
            <v>2.14</v>
          </cell>
          <cell r="D778">
            <v>0.62</v>
          </cell>
        </row>
        <row r="779">
          <cell r="A779" t="str">
            <v>513070</v>
          </cell>
          <cell r="B779" t="str">
            <v>港股消费ETF易方达</v>
          </cell>
          <cell r="C779">
            <v>0.98</v>
          </cell>
          <cell r="D779">
            <v>1.3420000000000001</v>
          </cell>
        </row>
        <row r="780">
          <cell r="A780" t="str">
            <v>513080</v>
          </cell>
          <cell r="B780" t="str">
            <v>法国CAC40ETF</v>
          </cell>
          <cell r="C780">
            <v>0.62</v>
          </cell>
          <cell r="D780">
            <v>1.792</v>
          </cell>
        </row>
        <row r="781">
          <cell r="A781" t="str">
            <v>513090</v>
          </cell>
          <cell r="B781" t="str">
            <v>香港证券ETF</v>
          </cell>
          <cell r="C781">
            <v>1.56</v>
          </cell>
          <cell r="D781">
            <v>2.0859999999999999</v>
          </cell>
        </row>
        <row r="782">
          <cell r="A782" t="str">
            <v>513100</v>
          </cell>
          <cell r="B782" t="str">
            <v>纳指ETF</v>
          </cell>
          <cell r="C782">
            <v>2.02</v>
          </cell>
          <cell r="D782">
            <v>1.9159999999999999</v>
          </cell>
        </row>
        <row r="783">
          <cell r="A783" t="str">
            <v>513110</v>
          </cell>
          <cell r="B783" t="str">
            <v>纳斯达克100ETF</v>
          </cell>
          <cell r="C783">
            <v>1.18</v>
          </cell>
          <cell r="D783">
            <v>2.1480000000000001</v>
          </cell>
        </row>
        <row r="784">
          <cell r="A784" t="str">
            <v>513120</v>
          </cell>
          <cell r="B784" t="str">
            <v>港股创新药ETF</v>
          </cell>
          <cell r="C784">
            <v>2.17</v>
          </cell>
          <cell r="D784">
            <v>1.2729999999999999</v>
          </cell>
        </row>
        <row r="785">
          <cell r="A785" t="str">
            <v>513130</v>
          </cell>
          <cell r="B785" t="str">
            <v>恒生科技ETF</v>
          </cell>
          <cell r="C785">
            <v>1.84</v>
          </cell>
          <cell r="D785">
            <v>0.71899999999999997</v>
          </cell>
        </row>
        <row r="786">
          <cell r="A786" t="str">
            <v>513140</v>
          </cell>
          <cell r="B786" t="str">
            <v>港股金融ETF</v>
          </cell>
          <cell r="C786">
            <v>0.5</v>
          </cell>
          <cell r="D786">
            <v>1.6140000000000001</v>
          </cell>
        </row>
        <row r="787">
          <cell r="A787" t="str">
            <v>513150</v>
          </cell>
          <cell r="B787" t="str">
            <v>港股通科技ETF华泰柏瑞</v>
          </cell>
          <cell r="C787">
            <v>1.97</v>
          </cell>
          <cell r="D787">
            <v>1.1399999999999999</v>
          </cell>
        </row>
        <row r="788">
          <cell r="A788" t="str">
            <v>513160</v>
          </cell>
          <cell r="B788" t="str">
            <v>港股科技30ETF</v>
          </cell>
          <cell r="C788">
            <v>1.97</v>
          </cell>
          <cell r="D788">
            <v>1.1930000000000001</v>
          </cell>
        </row>
        <row r="789">
          <cell r="A789" t="str">
            <v>513170</v>
          </cell>
          <cell r="B789" t="str">
            <v>恒生央企ETF</v>
          </cell>
          <cell r="C789">
            <v>0.26</v>
          </cell>
          <cell r="D789">
            <v>1.5249999999999999</v>
          </cell>
        </row>
        <row r="790">
          <cell r="A790" t="str">
            <v>513180</v>
          </cell>
          <cell r="B790" t="str">
            <v>恒生科技指数ETF</v>
          </cell>
          <cell r="C790">
            <v>1.81</v>
          </cell>
          <cell r="D790">
            <v>0.73299999999999998</v>
          </cell>
        </row>
        <row r="791">
          <cell r="A791" t="str">
            <v>513190</v>
          </cell>
          <cell r="B791" t="str">
            <v>港股通金融ETF</v>
          </cell>
          <cell r="C791">
            <v>0.28000000000000003</v>
          </cell>
          <cell r="D791">
            <v>1.766</v>
          </cell>
        </row>
        <row r="792">
          <cell r="A792" t="str">
            <v>513200</v>
          </cell>
          <cell r="B792" t="str">
            <v>港股通医药ETF</v>
          </cell>
          <cell r="C792">
            <v>1.85</v>
          </cell>
          <cell r="D792">
            <v>1.1000000000000001</v>
          </cell>
        </row>
        <row r="793">
          <cell r="A793" t="str">
            <v>513210</v>
          </cell>
          <cell r="B793" t="str">
            <v>恒生ETF易方达</v>
          </cell>
          <cell r="C793">
            <v>1.34</v>
          </cell>
          <cell r="D793">
            <v>1.589</v>
          </cell>
        </row>
        <row r="794">
          <cell r="A794" t="str">
            <v>513220</v>
          </cell>
          <cell r="B794" t="str">
            <v>中概互联ETF</v>
          </cell>
          <cell r="C794">
            <v>1.36</v>
          </cell>
          <cell r="D794">
            <v>1.2669999999999999</v>
          </cell>
        </row>
        <row r="795">
          <cell r="A795" t="str">
            <v>513230</v>
          </cell>
          <cell r="B795" t="str">
            <v>港股消费ETF</v>
          </cell>
          <cell r="C795">
            <v>0.86</v>
          </cell>
          <cell r="D795">
            <v>1.0569999999999999</v>
          </cell>
        </row>
        <row r="796">
          <cell r="A796" t="str">
            <v>513260</v>
          </cell>
          <cell r="B796" t="str">
            <v>恒生科技ETF基金</v>
          </cell>
          <cell r="C796">
            <v>1.89</v>
          </cell>
          <cell r="D796">
            <v>1.4</v>
          </cell>
        </row>
        <row r="797">
          <cell r="A797" t="str">
            <v>513280</v>
          </cell>
          <cell r="B797" t="str">
            <v>恒生生物科技ETF</v>
          </cell>
          <cell r="C797">
            <v>2.06</v>
          </cell>
          <cell r="D797">
            <v>1.1399999999999999</v>
          </cell>
        </row>
        <row r="798">
          <cell r="A798" t="str">
            <v>513290</v>
          </cell>
          <cell r="B798" t="str">
            <v>纳指生物科技ETF</v>
          </cell>
          <cell r="C798">
            <v>1.2</v>
          </cell>
          <cell r="D798">
            <v>1.5149999999999999</v>
          </cell>
        </row>
        <row r="799">
          <cell r="A799" t="str">
            <v>513300</v>
          </cell>
          <cell r="B799" t="str">
            <v>纳斯达克ETF</v>
          </cell>
          <cell r="C799">
            <v>1.35</v>
          </cell>
          <cell r="D799">
            <v>2.3290000000000002</v>
          </cell>
        </row>
        <row r="800">
          <cell r="A800" t="str">
            <v>513310</v>
          </cell>
          <cell r="B800" t="str">
            <v>中韩半导体ETF</v>
          </cell>
          <cell r="C800">
            <v>0.51</v>
          </cell>
          <cell r="D800">
            <v>2.379</v>
          </cell>
        </row>
        <row r="801">
          <cell r="A801" t="str">
            <v>513320</v>
          </cell>
          <cell r="B801" t="str">
            <v>恒生新经济ETF</v>
          </cell>
          <cell r="C801">
            <v>1.92</v>
          </cell>
          <cell r="D801">
            <v>1.325</v>
          </cell>
        </row>
        <row r="802">
          <cell r="A802" t="str">
            <v>513330</v>
          </cell>
          <cell r="B802" t="str">
            <v>恒生互联网ETF</v>
          </cell>
          <cell r="C802">
            <v>1.56</v>
          </cell>
          <cell r="D802">
            <v>0.52</v>
          </cell>
        </row>
        <row r="803">
          <cell r="A803" t="str">
            <v>513350</v>
          </cell>
          <cell r="B803" t="str">
            <v>标普油气ETF</v>
          </cell>
          <cell r="C803">
            <v>-0.54</v>
          </cell>
          <cell r="D803">
            <v>0.92900000000000005</v>
          </cell>
        </row>
        <row r="804">
          <cell r="A804" t="str">
            <v>513360</v>
          </cell>
          <cell r="B804" t="str">
            <v>教育ETF</v>
          </cell>
          <cell r="C804">
            <v>0.75</v>
          </cell>
          <cell r="D804">
            <v>0.54</v>
          </cell>
        </row>
        <row r="805">
          <cell r="A805" t="str">
            <v>513380</v>
          </cell>
          <cell r="B805" t="str">
            <v>恒生科技ETF龙头</v>
          </cell>
          <cell r="C805">
            <v>2</v>
          </cell>
          <cell r="D805">
            <v>0.66300000000000003</v>
          </cell>
        </row>
        <row r="806">
          <cell r="A806" t="str">
            <v>513390</v>
          </cell>
          <cell r="B806" t="str">
            <v>纳指100ETF</v>
          </cell>
          <cell r="C806">
            <v>1.1000000000000001</v>
          </cell>
          <cell r="D806">
            <v>2.1190000000000002</v>
          </cell>
        </row>
        <row r="807">
          <cell r="A807" t="str">
            <v>513400</v>
          </cell>
          <cell r="B807" t="str">
            <v>道琼斯ETF</v>
          </cell>
          <cell r="C807">
            <v>0.4</v>
          </cell>
          <cell r="D807">
            <v>1.2430000000000001</v>
          </cell>
        </row>
        <row r="808">
          <cell r="A808" t="str">
            <v>513500</v>
          </cell>
          <cell r="B808" t="str">
            <v>标普500ETF</v>
          </cell>
          <cell r="C808">
            <v>1.03</v>
          </cell>
          <cell r="D808">
            <v>2.4510000000000001</v>
          </cell>
        </row>
        <row r="809">
          <cell r="A809" t="str">
            <v>513520</v>
          </cell>
          <cell r="B809" t="str">
            <v>日经ETF</v>
          </cell>
          <cell r="C809">
            <v>1.79</v>
          </cell>
          <cell r="D809">
            <v>1.821</v>
          </cell>
        </row>
        <row r="810">
          <cell r="A810" t="str">
            <v>513530</v>
          </cell>
          <cell r="B810" t="str">
            <v>港股通红利ETF</v>
          </cell>
          <cell r="C810">
            <v>-0.12</v>
          </cell>
          <cell r="D810">
            <v>1.6319999999999999</v>
          </cell>
        </row>
        <row r="811">
          <cell r="A811" t="str">
            <v>513550</v>
          </cell>
          <cell r="B811" t="str">
            <v>港股通50ETF</v>
          </cell>
          <cell r="C811">
            <v>1.1299999999999999</v>
          </cell>
          <cell r="D811">
            <v>1.163</v>
          </cell>
        </row>
        <row r="812">
          <cell r="A812" t="str">
            <v>513560</v>
          </cell>
          <cell r="B812" t="str">
            <v>香港科技ETF</v>
          </cell>
          <cell r="C812">
            <v>1.99</v>
          </cell>
          <cell r="D812">
            <v>1.3340000000000001</v>
          </cell>
        </row>
        <row r="813">
          <cell r="A813" t="str">
            <v>513580</v>
          </cell>
          <cell r="B813" t="str">
            <v>恒生科技ETF指数基金</v>
          </cell>
          <cell r="C813">
            <v>2.79</v>
          </cell>
          <cell r="D813">
            <v>0.73799999999999999</v>
          </cell>
        </row>
        <row r="814">
          <cell r="A814" t="str">
            <v>513590</v>
          </cell>
          <cell r="B814" t="str">
            <v>香港消费ETF</v>
          </cell>
          <cell r="C814">
            <v>1.08</v>
          </cell>
          <cell r="D814">
            <v>0.93400000000000005</v>
          </cell>
        </row>
        <row r="815">
          <cell r="A815" t="str">
            <v>513600</v>
          </cell>
          <cell r="B815" t="str">
            <v>恒生指数ETF</v>
          </cell>
          <cell r="C815">
            <v>1.1299999999999999</v>
          </cell>
          <cell r="D815">
            <v>2.948</v>
          </cell>
        </row>
        <row r="816">
          <cell r="A816" t="str">
            <v>513630</v>
          </cell>
          <cell r="B816" t="str">
            <v>港股红利指数ETF</v>
          </cell>
          <cell r="C816">
            <v>1.06</v>
          </cell>
          <cell r="D816">
            <v>1.627</v>
          </cell>
        </row>
        <row r="817">
          <cell r="A817" t="str">
            <v>513650</v>
          </cell>
          <cell r="B817" t="str">
            <v>标普500ETF南方</v>
          </cell>
          <cell r="C817">
            <v>0.95</v>
          </cell>
          <cell r="D817">
            <v>1.8080000000000001</v>
          </cell>
        </row>
        <row r="818">
          <cell r="A818" t="str">
            <v>513660</v>
          </cell>
          <cell r="B818" t="str">
            <v>恒生ETF</v>
          </cell>
          <cell r="C818">
            <v>1.1200000000000001</v>
          </cell>
          <cell r="D818">
            <v>3.1619999999999999</v>
          </cell>
        </row>
        <row r="819">
          <cell r="A819" t="str">
            <v>513690</v>
          </cell>
          <cell r="B819" t="str">
            <v>港股红利ETF博时</v>
          </cell>
          <cell r="C819">
            <v>0.56000000000000005</v>
          </cell>
          <cell r="D819">
            <v>1.083</v>
          </cell>
        </row>
        <row r="820">
          <cell r="A820" t="str">
            <v>513700</v>
          </cell>
          <cell r="B820" t="str">
            <v>香港医药ETF</v>
          </cell>
          <cell r="C820">
            <v>1.87</v>
          </cell>
          <cell r="D820">
            <v>0.65400000000000003</v>
          </cell>
        </row>
        <row r="821">
          <cell r="A821" t="str">
            <v>513730</v>
          </cell>
          <cell r="B821" t="str">
            <v>东南亚科技ETF</v>
          </cell>
          <cell r="C821">
            <v>0.15</v>
          </cell>
          <cell r="D821">
            <v>1.36</v>
          </cell>
        </row>
        <row r="822">
          <cell r="A822" t="str">
            <v>513750</v>
          </cell>
          <cell r="B822" t="str">
            <v>港股通非银ETF</v>
          </cell>
          <cell r="C822">
            <v>1.05</v>
          </cell>
          <cell r="D822">
            <v>1.7390000000000001</v>
          </cell>
        </row>
        <row r="823">
          <cell r="A823" t="str">
            <v>513770</v>
          </cell>
          <cell r="B823" t="str">
            <v>港股互联网ETF</v>
          </cell>
          <cell r="C823">
            <v>1.54</v>
          </cell>
          <cell r="D823">
            <v>0.52900000000000003</v>
          </cell>
        </row>
        <row r="824">
          <cell r="A824" t="str">
            <v>513780</v>
          </cell>
          <cell r="B824" t="str">
            <v>港股创新药50ETF</v>
          </cell>
          <cell r="C824">
            <v>2.25</v>
          </cell>
          <cell r="D824">
            <v>1.6359999999999999</v>
          </cell>
        </row>
        <row r="825">
          <cell r="A825" t="str">
            <v>513800</v>
          </cell>
          <cell r="B825" t="str">
            <v>日本东证指数ETF</v>
          </cell>
          <cell r="C825">
            <v>0.43</v>
          </cell>
          <cell r="D825">
            <v>1.641</v>
          </cell>
        </row>
        <row r="826">
          <cell r="A826" t="str">
            <v>513810</v>
          </cell>
          <cell r="B826" t="str">
            <v>港股国企ETF</v>
          </cell>
          <cell r="C826">
            <v>0.12</v>
          </cell>
          <cell r="D826">
            <v>1.6559999999999999</v>
          </cell>
        </row>
        <row r="827">
          <cell r="A827" t="str">
            <v>513820</v>
          </cell>
          <cell r="B827" t="str">
            <v>港股红利ETF基金</v>
          </cell>
          <cell r="C827">
            <v>-0.08</v>
          </cell>
          <cell r="D827">
            <v>1.234</v>
          </cell>
        </row>
        <row r="828">
          <cell r="A828" t="str">
            <v>513830</v>
          </cell>
          <cell r="B828" t="str">
            <v>港股红利ETF</v>
          </cell>
          <cell r="C828">
            <v>-0.09</v>
          </cell>
          <cell r="D828">
            <v>1.173</v>
          </cell>
        </row>
        <row r="829">
          <cell r="A829" t="str">
            <v>513850</v>
          </cell>
          <cell r="B829" t="str">
            <v>美国50ETF</v>
          </cell>
          <cell r="C829">
            <v>1.0900000000000001</v>
          </cell>
          <cell r="D829">
            <v>1.675</v>
          </cell>
        </row>
        <row r="830">
          <cell r="A830" t="str">
            <v>513860</v>
          </cell>
          <cell r="B830" t="str">
            <v>港股通科技ETF</v>
          </cell>
          <cell r="C830">
            <v>2.12</v>
          </cell>
          <cell r="D830">
            <v>0.72299999999999998</v>
          </cell>
        </row>
        <row r="831">
          <cell r="A831" t="str">
            <v>513870</v>
          </cell>
          <cell r="B831" t="str">
            <v>纳指ETF富国</v>
          </cell>
          <cell r="C831">
            <v>1.03</v>
          </cell>
          <cell r="D831">
            <v>1.774</v>
          </cell>
        </row>
        <row r="832">
          <cell r="A832" t="str">
            <v>513880</v>
          </cell>
          <cell r="B832" t="str">
            <v>日经225ETF</v>
          </cell>
          <cell r="C832">
            <v>1.85</v>
          </cell>
          <cell r="D832">
            <v>1.7050000000000001</v>
          </cell>
        </row>
        <row r="833">
          <cell r="A833" t="str">
            <v>513890</v>
          </cell>
          <cell r="B833" t="str">
            <v>恒生科技HKETF</v>
          </cell>
          <cell r="C833">
            <v>1.93</v>
          </cell>
          <cell r="D833">
            <v>1.107</v>
          </cell>
        </row>
        <row r="834">
          <cell r="A834" t="str">
            <v>513900</v>
          </cell>
          <cell r="B834" t="str">
            <v>港股通100ETF</v>
          </cell>
          <cell r="C834">
            <v>1.31</v>
          </cell>
          <cell r="D834">
            <v>1.0840000000000001</v>
          </cell>
        </row>
        <row r="835">
          <cell r="A835" t="str">
            <v>513910</v>
          </cell>
          <cell r="B835" t="str">
            <v>港股央企红利ETF</v>
          </cell>
          <cell r="C835">
            <v>0.13</v>
          </cell>
          <cell r="D835">
            <v>1.595</v>
          </cell>
        </row>
        <row r="836">
          <cell r="A836" t="str">
            <v>513920</v>
          </cell>
          <cell r="B836" t="str">
            <v>港股通央企红利ETF</v>
          </cell>
          <cell r="C836">
            <v>0.25</v>
          </cell>
          <cell r="D836">
            <v>1.613</v>
          </cell>
        </row>
        <row r="837">
          <cell r="A837" t="str">
            <v>513950</v>
          </cell>
          <cell r="B837" t="str">
            <v>恒生红利ETF</v>
          </cell>
          <cell r="C837">
            <v>7.0000000000000007E-2</v>
          </cell>
          <cell r="D837">
            <v>1.391</v>
          </cell>
        </row>
        <row r="838">
          <cell r="A838" t="str">
            <v>513970</v>
          </cell>
          <cell r="B838" t="str">
            <v>恒生消费ETF</v>
          </cell>
          <cell r="C838">
            <v>0.85</v>
          </cell>
          <cell r="D838">
            <v>0.94599999999999995</v>
          </cell>
        </row>
        <row r="839">
          <cell r="A839" t="str">
            <v>513980</v>
          </cell>
          <cell r="B839" t="str">
            <v>港股科技50ETF</v>
          </cell>
          <cell r="C839">
            <v>1.69</v>
          </cell>
          <cell r="D839">
            <v>0.72099999999999997</v>
          </cell>
        </row>
        <row r="840">
          <cell r="A840" t="str">
            <v>513990</v>
          </cell>
          <cell r="B840" t="str">
            <v>港股通ETF</v>
          </cell>
          <cell r="C840">
            <v>1.18</v>
          </cell>
          <cell r="D840">
            <v>1.202</v>
          </cell>
        </row>
        <row r="841">
          <cell r="A841" t="str">
            <v>515000</v>
          </cell>
          <cell r="B841" t="str">
            <v>科技ETF</v>
          </cell>
          <cell r="C841">
            <v>0.52</v>
          </cell>
          <cell r="D841">
            <v>0.97099999999999997</v>
          </cell>
        </row>
        <row r="842">
          <cell r="A842" t="str">
            <v>515010</v>
          </cell>
          <cell r="B842" t="str">
            <v>券商ETF基金</v>
          </cell>
          <cell r="C842">
            <v>0.43</v>
          </cell>
          <cell r="D842">
            <v>1.387</v>
          </cell>
        </row>
        <row r="843">
          <cell r="A843" t="str">
            <v>515020</v>
          </cell>
          <cell r="B843" t="str">
            <v>银行ETF基金</v>
          </cell>
          <cell r="C843">
            <v>-0.28000000000000003</v>
          </cell>
          <cell r="D843">
            <v>1.75</v>
          </cell>
        </row>
        <row r="844">
          <cell r="A844" t="str">
            <v>515030</v>
          </cell>
          <cell r="B844" t="str">
            <v>新能源车ETF</v>
          </cell>
          <cell r="C844">
            <v>1.0900000000000001</v>
          </cell>
          <cell r="D844">
            <v>1.756</v>
          </cell>
        </row>
        <row r="845">
          <cell r="A845" t="str">
            <v>515050</v>
          </cell>
          <cell r="B845" t="str">
            <v>5G通信ETF</v>
          </cell>
          <cell r="C845">
            <v>0.28000000000000003</v>
          </cell>
          <cell r="D845">
            <v>2.169</v>
          </cell>
        </row>
        <row r="846">
          <cell r="A846" t="str">
            <v>515060</v>
          </cell>
          <cell r="B846" t="str">
            <v>房地产ETF基金</v>
          </cell>
          <cell r="C846">
            <v>1.89</v>
          </cell>
          <cell r="D846">
            <v>0.7</v>
          </cell>
        </row>
        <row r="847">
          <cell r="A847" t="str">
            <v>515070</v>
          </cell>
          <cell r="B847" t="str">
            <v>人工智能AIETF</v>
          </cell>
          <cell r="C847">
            <v>0.54</v>
          </cell>
          <cell r="D847">
            <v>1.875</v>
          </cell>
        </row>
        <row r="848">
          <cell r="A848" t="str">
            <v>515080</v>
          </cell>
          <cell r="B848" t="str">
            <v>中证红利ETF</v>
          </cell>
          <cell r="C848">
            <v>0.13</v>
          </cell>
          <cell r="D848">
            <v>1.542</v>
          </cell>
        </row>
        <row r="849">
          <cell r="A849" t="str">
            <v>515090</v>
          </cell>
          <cell r="B849" t="str">
            <v>可持续发展ETF</v>
          </cell>
          <cell r="C849">
            <v>0.52</v>
          </cell>
          <cell r="D849">
            <v>1.3520000000000001</v>
          </cell>
        </row>
        <row r="850">
          <cell r="A850" t="str">
            <v>515100</v>
          </cell>
          <cell r="B850" t="str">
            <v>红利低波100ETF</v>
          </cell>
          <cell r="C850">
            <v>-0.06</v>
          </cell>
          <cell r="D850">
            <v>1.5509999999999999</v>
          </cell>
        </row>
        <row r="851">
          <cell r="A851" t="str">
            <v>515110</v>
          </cell>
          <cell r="B851" t="str">
            <v>一带一路ETF易方达</v>
          </cell>
          <cell r="C851">
            <v>0.84</v>
          </cell>
          <cell r="D851">
            <v>1.5529999999999999</v>
          </cell>
        </row>
        <row r="852">
          <cell r="A852" t="str">
            <v>515120</v>
          </cell>
          <cell r="B852" t="str">
            <v>创新药ETF</v>
          </cell>
          <cell r="C852">
            <v>1.74</v>
          </cell>
          <cell r="D852">
            <v>0.64200000000000002</v>
          </cell>
        </row>
        <row r="853">
          <cell r="A853" t="str">
            <v>515130</v>
          </cell>
          <cell r="B853" t="str">
            <v>沪深300ETF博时</v>
          </cell>
          <cell r="C853">
            <v>0</v>
          </cell>
          <cell r="D853">
            <v>1.4910000000000001</v>
          </cell>
        </row>
        <row r="854">
          <cell r="A854" t="str">
            <v>515150</v>
          </cell>
          <cell r="B854" t="str">
            <v>一带一路ETF</v>
          </cell>
          <cell r="C854">
            <v>0.82</v>
          </cell>
          <cell r="D854">
            <v>1.4690000000000001</v>
          </cell>
        </row>
        <row r="855">
          <cell r="A855" t="str">
            <v>515160</v>
          </cell>
          <cell r="B855" t="str">
            <v>MSCI中国ETF招商</v>
          </cell>
          <cell r="C855">
            <v>0.26</v>
          </cell>
          <cell r="D855">
            <v>1.5469999999999999</v>
          </cell>
        </row>
        <row r="856">
          <cell r="A856" t="str">
            <v>515170</v>
          </cell>
          <cell r="B856" t="str">
            <v>食品饮料ETF</v>
          </cell>
          <cell r="C856">
            <v>0.9</v>
          </cell>
          <cell r="D856">
            <v>0.56200000000000006</v>
          </cell>
        </row>
        <row r="857">
          <cell r="A857" t="str">
            <v>515180</v>
          </cell>
          <cell r="B857" t="str">
            <v>红利ETF易方达</v>
          </cell>
          <cell r="C857">
            <v>0.15</v>
          </cell>
          <cell r="D857">
            <v>1.363</v>
          </cell>
        </row>
        <row r="858">
          <cell r="A858" t="str">
            <v>515190</v>
          </cell>
          <cell r="B858" t="str">
            <v>中银证券500ETF</v>
          </cell>
          <cell r="C858">
            <v>0.81</v>
          </cell>
          <cell r="D858">
            <v>1.4930000000000001</v>
          </cell>
        </row>
        <row r="859">
          <cell r="A859" t="str">
            <v>515200</v>
          </cell>
          <cell r="B859" t="str">
            <v>创新100ETF</v>
          </cell>
          <cell r="C859">
            <v>0.53</v>
          </cell>
          <cell r="D859">
            <v>2.0720000000000001</v>
          </cell>
        </row>
        <row r="860">
          <cell r="A860" t="str">
            <v>515210</v>
          </cell>
          <cell r="B860" t="str">
            <v>钢铁ETF</v>
          </cell>
          <cell r="C860">
            <v>1.8</v>
          </cell>
          <cell r="D860">
            <v>1.47</v>
          </cell>
        </row>
        <row r="861">
          <cell r="A861" t="str">
            <v>515220</v>
          </cell>
          <cell r="B861" t="str">
            <v>煤炭ETF</v>
          </cell>
          <cell r="C861">
            <v>-0.37</v>
          </cell>
          <cell r="D861">
            <v>1.091</v>
          </cell>
        </row>
        <row r="862">
          <cell r="A862" t="str">
            <v>515230</v>
          </cell>
          <cell r="B862" t="str">
            <v>软件ETF</v>
          </cell>
          <cell r="C862">
            <v>0.7</v>
          </cell>
          <cell r="D862">
            <v>0.86</v>
          </cell>
        </row>
        <row r="863">
          <cell r="A863" t="str">
            <v>515250</v>
          </cell>
          <cell r="B863" t="str">
            <v>智能汽车ETF</v>
          </cell>
          <cell r="C863">
            <v>1.92</v>
          </cell>
          <cell r="D863">
            <v>1.115</v>
          </cell>
        </row>
        <row r="864">
          <cell r="A864" t="str">
            <v>515260</v>
          </cell>
          <cell r="B864" t="str">
            <v>电子ETF</v>
          </cell>
          <cell r="C864">
            <v>0</v>
          </cell>
          <cell r="D864">
            <v>0.63400000000000001</v>
          </cell>
        </row>
        <row r="865">
          <cell r="A865" t="str">
            <v>515290</v>
          </cell>
          <cell r="B865" t="str">
            <v>银行ETF天弘</v>
          </cell>
          <cell r="C865">
            <v>-0.27</v>
          </cell>
          <cell r="D865">
            <v>1.48</v>
          </cell>
        </row>
        <row r="866">
          <cell r="A866" t="str">
            <v>515300</v>
          </cell>
          <cell r="B866" t="str">
            <v>300红利低波ETF</v>
          </cell>
          <cell r="C866">
            <v>-0.31</v>
          </cell>
          <cell r="D866">
            <v>1.3029999999999999</v>
          </cell>
        </row>
        <row r="867">
          <cell r="A867" t="str">
            <v>515310</v>
          </cell>
          <cell r="B867" t="str">
            <v>沪深300指数ETF</v>
          </cell>
          <cell r="C867">
            <v>0.44</v>
          </cell>
          <cell r="D867">
            <v>1.3620000000000001</v>
          </cell>
        </row>
        <row r="868">
          <cell r="A868" t="str">
            <v>515320</v>
          </cell>
          <cell r="B868" t="str">
            <v>电子50ETF</v>
          </cell>
          <cell r="C868">
            <v>0.09</v>
          </cell>
          <cell r="D868">
            <v>1.1619999999999999</v>
          </cell>
        </row>
        <row r="869">
          <cell r="A869" t="str">
            <v>515330</v>
          </cell>
          <cell r="B869" t="str">
            <v>沪深300ETF天弘</v>
          </cell>
          <cell r="C869">
            <v>-0.08</v>
          </cell>
          <cell r="D869">
            <v>1.3109999999999999</v>
          </cell>
        </row>
        <row r="870">
          <cell r="A870" t="str">
            <v>515350</v>
          </cell>
          <cell r="B870" t="str">
            <v>民生加银300ETF</v>
          </cell>
          <cell r="C870">
            <v>0.08</v>
          </cell>
          <cell r="D870">
            <v>6.0960000000000001</v>
          </cell>
        </row>
        <row r="871">
          <cell r="A871" t="str">
            <v>515360</v>
          </cell>
          <cell r="B871" t="str">
            <v>方正沪深300ETF</v>
          </cell>
          <cell r="C871">
            <v>0.23</v>
          </cell>
          <cell r="D871">
            <v>6.4180000000000001</v>
          </cell>
        </row>
        <row r="872">
          <cell r="A872" t="str">
            <v>515370</v>
          </cell>
          <cell r="B872" t="str">
            <v>光伏ETF华夏</v>
          </cell>
          <cell r="C872">
            <v>0.79</v>
          </cell>
          <cell r="D872">
            <v>0.89100000000000001</v>
          </cell>
        </row>
        <row r="873">
          <cell r="A873" t="str">
            <v>515380</v>
          </cell>
          <cell r="B873" t="str">
            <v>沪深300ETF泰康</v>
          </cell>
          <cell r="C873">
            <v>0.34</v>
          </cell>
          <cell r="D873">
            <v>5.258</v>
          </cell>
        </row>
        <row r="874">
          <cell r="A874" t="str">
            <v>515390</v>
          </cell>
          <cell r="B874" t="str">
            <v>沪深300ETF指数基金</v>
          </cell>
          <cell r="C874">
            <v>0.53</v>
          </cell>
          <cell r="D874">
            <v>1.3260000000000001</v>
          </cell>
        </row>
        <row r="875">
          <cell r="A875" t="str">
            <v>515400</v>
          </cell>
          <cell r="B875" t="str">
            <v>大数据ETF</v>
          </cell>
          <cell r="C875">
            <v>0.45</v>
          </cell>
          <cell r="D875">
            <v>0.9</v>
          </cell>
        </row>
        <row r="876">
          <cell r="A876" t="str">
            <v>515450</v>
          </cell>
          <cell r="B876" t="str">
            <v>红利低波50ETF</v>
          </cell>
          <cell r="C876">
            <v>7.0000000000000007E-2</v>
          </cell>
          <cell r="D876">
            <v>1.4059999999999999</v>
          </cell>
        </row>
        <row r="877">
          <cell r="A877" t="str">
            <v>515530</v>
          </cell>
          <cell r="B877" t="str">
            <v>中证500ETF泰康</v>
          </cell>
          <cell r="C877">
            <v>0.54</v>
          </cell>
          <cell r="D877">
            <v>3.8879999999999999</v>
          </cell>
        </row>
        <row r="878">
          <cell r="A878" t="str">
            <v>515550</v>
          </cell>
          <cell r="B878" t="str">
            <v>国联中证500ETF</v>
          </cell>
          <cell r="C878">
            <v>-0.5</v>
          </cell>
          <cell r="D878">
            <v>1.583</v>
          </cell>
        </row>
        <row r="879">
          <cell r="A879" t="str">
            <v>515560</v>
          </cell>
          <cell r="B879" t="str">
            <v>证券ETF建信</v>
          </cell>
          <cell r="C879">
            <v>0.18</v>
          </cell>
          <cell r="D879">
            <v>1.107</v>
          </cell>
        </row>
        <row r="880">
          <cell r="A880" t="str">
            <v>515580</v>
          </cell>
          <cell r="B880" t="str">
            <v>科技100ETF</v>
          </cell>
          <cell r="C880">
            <v>0.66</v>
          </cell>
          <cell r="D880">
            <v>1.218</v>
          </cell>
        </row>
        <row r="881">
          <cell r="A881" t="str">
            <v>515590</v>
          </cell>
          <cell r="B881" t="str">
            <v>500等权ETF</v>
          </cell>
          <cell r="C881">
            <v>0.51</v>
          </cell>
          <cell r="D881">
            <v>1.7729999999999999</v>
          </cell>
        </row>
        <row r="882">
          <cell r="A882" t="str">
            <v>515600</v>
          </cell>
          <cell r="B882" t="str">
            <v>央企创新ETF</v>
          </cell>
          <cell r="C882">
            <v>0.83</v>
          </cell>
          <cell r="D882">
            <v>1.587</v>
          </cell>
        </row>
        <row r="883">
          <cell r="A883" t="str">
            <v>515630</v>
          </cell>
          <cell r="B883" t="str">
            <v>保险证券ETF</v>
          </cell>
          <cell r="C883">
            <v>0.35</v>
          </cell>
          <cell r="D883">
            <v>1.4490000000000001</v>
          </cell>
        </row>
        <row r="884">
          <cell r="A884" t="str">
            <v>515650</v>
          </cell>
          <cell r="B884" t="str">
            <v>消费50ETF</v>
          </cell>
          <cell r="C884">
            <v>1.01</v>
          </cell>
          <cell r="D884">
            <v>1.204</v>
          </cell>
        </row>
        <row r="885">
          <cell r="A885" t="str">
            <v>515660</v>
          </cell>
          <cell r="B885" t="str">
            <v>沪深300ETF国联安</v>
          </cell>
          <cell r="C885">
            <v>0.3</v>
          </cell>
          <cell r="D885">
            <v>5.65</v>
          </cell>
        </row>
        <row r="886">
          <cell r="A886" t="str">
            <v>515680</v>
          </cell>
          <cell r="B886" t="str">
            <v>央企创新ETF嘉实</v>
          </cell>
          <cell r="C886">
            <v>0.56999999999999995</v>
          </cell>
          <cell r="D886">
            <v>1.595</v>
          </cell>
        </row>
        <row r="887">
          <cell r="A887" t="str">
            <v>515700</v>
          </cell>
          <cell r="B887" t="str">
            <v>新能车ETF</v>
          </cell>
          <cell r="C887">
            <v>0.99</v>
          </cell>
          <cell r="D887">
            <v>2.347</v>
          </cell>
        </row>
        <row r="888">
          <cell r="A888" t="str">
            <v>515710</v>
          </cell>
          <cell r="B888" t="str">
            <v>食品饮料ETF华宝</v>
          </cell>
          <cell r="C888">
            <v>1.01</v>
          </cell>
          <cell r="D888">
            <v>0.59799999999999998</v>
          </cell>
        </row>
        <row r="889">
          <cell r="A889" t="str">
            <v>515720</v>
          </cell>
          <cell r="B889" t="str">
            <v>金融科技ETF富国</v>
          </cell>
          <cell r="C889">
            <v>1.03</v>
          </cell>
          <cell r="D889">
            <v>0.88500000000000001</v>
          </cell>
        </row>
        <row r="890">
          <cell r="A890" t="str">
            <v>515730</v>
          </cell>
          <cell r="B890" t="str">
            <v>家居家电ETF</v>
          </cell>
          <cell r="C890">
            <v>1.08</v>
          </cell>
          <cell r="D890">
            <v>1.0249999999999999</v>
          </cell>
        </row>
        <row r="891">
          <cell r="A891" t="str">
            <v>515750</v>
          </cell>
          <cell r="B891" t="str">
            <v>科技50ETF</v>
          </cell>
          <cell r="C891">
            <v>0.56999999999999995</v>
          </cell>
          <cell r="D891">
            <v>1.76</v>
          </cell>
        </row>
        <row r="892">
          <cell r="A892" t="str">
            <v>515760</v>
          </cell>
          <cell r="B892" t="str">
            <v>浙江国资ETF</v>
          </cell>
          <cell r="C892">
            <v>0.65</v>
          </cell>
          <cell r="D892">
            <v>1.401</v>
          </cell>
        </row>
        <row r="893">
          <cell r="A893" t="str">
            <v>515770</v>
          </cell>
          <cell r="B893" t="str">
            <v>摩根MSCIAETF</v>
          </cell>
          <cell r="C893">
            <v>0.36</v>
          </cell>
          <cell r="D893">
            <v>1.3779999999999999</v>
          </cell>
        </row>
        <row r="894">
          <cell r="A894" t="str">
            <v>515790</v>
          </cell>
          <cell r="B894" t="str">
            <v>光伏ETF</v>
          </cell>
          <cell r="C894">
            <v>0.97</v>
          </cell>
          <cell r="D894">
            <v>0.93799999999999994</v>
          </cell>
        </row>
        <row r="895">
          <cell r="A895" t="str">
            <v>515800</v>
          </cell>
          <cell r="B895" t="str">
            <v>800ETF</v>
          </cell>
          <cell r="C895">
            <v>0.56999999999999995</v>
          </cell>
          <cell r="D895">
            <v>1.228</v>
          </cell>
        </row>
        <row r="896">
          <cell r="A896" t="str">
            <v>515810</v>
          </cell>
          <cell r="B896" t="str">
            <v>中证800ETF</v>
          </cell>
          <cell r="C896">
            <v>0.44</v>
          </cell>
          <cell r="D896">
            <v>1.5960000000000001</v>
          </cell>
        </row>
        <row r="897">
          <cell r="A897" t="str">
            <v>515850</v>
          </cell>
          <cell r="B897" t="str">
            <v>证券ETF富国</v>
          </cell>
          <cell r="C897">
            <v>0.27</v>
          </cell>
          <cell r="D897">
            <v>1.4930000000000001</v>
          </cell>
        </row>
        <row r="898">
          <cell r="A898" t="str">
            <v>515860</v>
          </cell>
          <cell r="B898" t="str">
            <v>科技ETF嘉实</v>
          </cell>
          <cell r="C898">
            <v>0.31</v>
          </cell>
          <cell r="D898">
            <v>1.6319999999999999</v>
          </cell>
        </row>
        <row r="899">
          <cell r="A899" t="str">
            <v>515880</v>
          </cell>
          <cell r="B899" t="str">
            <v>通信ETF</v>
          </cell>
          <cell r="C899">
            <v>0.65</v>
          </cell>
          <cell r="D899">
            <v>2.9430000000000001</v>
          </cell>
        </row>
        <row r="900">
          <cell r="A900" t="str">
            <v>515890</v>
          </cell>
          <cell r="B900" t="str">
            <v>红利ETF博时</v>
          </cell>
          <cell r="C900">
            <v>0.14000000000000001</v>
          </cell>
          <cell r="D900">
            <v>1.4510000000000001</v>
          </cell>
        </row>
        <row r="901">
          <cell r="A901" t="str">
            <v>515900</v>
          </cell>
          <cell r="B901" t="str">
            <v>央企创新驱动ETF</v>
          </cell>
          <cell r="C901">
            <v>0.83</v>
          </cell>
          <cell r="D901">
            <v>1.585</v>
          </cell>
        </row>
        <row r="902">
          <cell r="A902" t="str">
            <v>515910</v>
          </cell>
          <cell r="B902" t="str">
            <v>质量ETF</v>
          </cell>
          <cell r="C902">
            <v>0.62</v>
          </cell>
          <cell r="D902">
            <v>0.65</v>
          </cell>
        </row>
        <row r="903">
          <cell r="A903" t="str">
            <v>515920</v>
          </cell>
          <cell r="B903" t="str">
            <v>智能消费ETF</v>
          </cell>
          <cell r="C903">
            <v>0.36</v>
          </cell>
          <cell r="D903">
            <v>1.111</v>
          </cell>
        </row>
        <row r="904">
          <cell r="A904" t="str">
            <v>515950</v>
          </cell>
          <cell r="B904" t="str">
            <v>医药龙头ETF</v>
          </cell>
          <cell r="C904">
            <v>1.28</v>
          </cell>
          <cell r="D904">
            <v>0.94599999999999995</v>
          </cell>
        </row>
        <row r="905">
          <cell r="A905" t="str">
            <v>515960</v>
          </cell>
          <cell r="B905" t="str">
            <v>医药ETF嘉实</v>
          </cell>
          <cell r="C905">
            <v>1.2</v>
          </cell>
          <cell r="D905">
            <v>0.84199999999999997</v>
          </cell>
        </row>
        <row r="906">
          <cell r="A906" t="str">
            <v>515980</v>
          </cell>
          <cell r="B906" t="str">
            <v>人工智能ETF</v>
          </cell>
          <cell r="C906">
            <v>0.12</v>
          </cell>
          <cell r="D906">
            <v>0.83599999999999997</v>
          </cell>
        </row>
        <row r="907">
          <cell r="A907" t="str">
            <v>515990</v>
          </cell>
          <cell r="B907" t="str">
            <v>国企一带一路ETF</v>
          </cell>
          <cell r="C907">
            <v>0.69</v>
          </cell>
          <cell r="D907">
            <v>1.4510000000000001</v>
          </cell>
        </row>
        <row r="908">
          <cell r="A908" t="str">
            <v>516000</v>
          </cell>
          <cell r="B908" t="str">
            <v>数据ETF</v>
          </cell>
          <cell r="C908">
            <v>0.52</v>
          </cell>
          <cell r="D908">
            <v>0.97399999999999998</v>
          </cell>
        </row>
        <row r="909">
          <cell r="A909" t="str">
            <v>516010</v>
          </cell>
          <cell r="B909" t="str">
            <v>游戏ETF</v>
          </cell>
          <cell r="C909">
            <v>1.42</v>
          </cell>
          <cell r="D909">
            <v>1.427</v>
          </cell>
        </row>
        <row r="910">
          <cell r="A910" t="str">
            <v>516020</v>
          </cell>
          <cell r="B910" t="str">
            <v>化工ETF</v>
          </cell>
          <cell r="C910">
            <v>1.75</v>
          </cell>
          <cell r="D910">
            <v>0.81399999999999995</v>
          </cell>
        </row>
        <row r="911">
          <cell r="A911" t="str">
            <v>516050</v>
          </cell>
          <cell r="B911" t="str">
            <v>科技龙头ETF</v>
          </cell>
          <cell r="C911">
            <v>0.39</v>
          </cell>
          <cell r="D911">
            <v>1.028</v>
          </cell>
        </row>
        <row r="912">
          <cell r="A912" t="str">
            <v>516060</v>
          </cell>
          <cell r="B912" t="str">
            <v>创新药产业ETF</v>
          </cell>
          <cell r="C912">
            <v>1.72</v>
          </cell>
          <cell r="D912">
            <v>0.59099999999999997</v>
          </cell>
        </row>
        <row r="913">
          <cell r="A913" t="str">
            <v>516070</v>
          </cell>
          <cell r="B913" t="str">
            <v>低碳ETF易方达</v>
          </cell>
          <cell r="C913">
            <v>0.5</v>
          </cell>
          <cell r="D913">
            <v>0.60099999999999998</v>
          </cell>
        </row>
        <row r="914">
          <cell r="A914" t="str">
            <v>516080</v>
          </cell>
          <cell r="B914" t="str">
            <v>创新药ETF易方达</v>
          </cell>
          <cell r="C914">
            <v>1.66</v>
          </cell>
          <cell r="D914">
            <v>0.67500000000000004</v>
          </cell>
        </row>
        <row r="915">
          <cell r="A915" t="str">
            <v>516090</v>
          </cell>
          <cell r="B915" t="str">
            <v>新能源ETF易方达</v>
          </cell>
          <cell r="C915">
            <v>0.75</v>
          </cell>
          <cell r="D915">
            <v>0.53600000000000003</v>
          </cell>
        </row>
        <row r="916">
          <cell r="A916" t="str">
            <v>516100</v>
          </cell>
          <cell r="B916" t="str">
            <v>金融科技ETF华夏</v>
          </cell>
          <cell r="C916">
            <v>1.06</v>
          </cell>
          <cell r="D916">
            <v>1.3340000000000001</v>
          </cell>
        </row>
        <row r="917">
          <cell r="A917" t="str">
            <v>516110</v>
          </cell>
          <cell r="B917" t="str">
            <v>汽车ETF</v>
          </cell>
          <cell r="C917">
            <v>1.0900000000000001</v>
          </cell>
          <cell r="D917">
            <v>1.387</v>
          </cell>
        </row>
        <row r="918">
          <cell r="A918" t="str">
            <v>516120</v>
          </cell>
          <cell r="B918" t="str">
            <v>化工50ETF</v>
          </cell>
          <cell r="C918">
            <v>1.71</v>
          </cell>
          <cell r="D918">
            <v>0.83199999999999996</v>
          </cell>
        </row>
        <row r="919">
          <cell r="A919" t="str">
            <v>516130</v>
          </cell>
          <cell r="B919" t="str">
            <v>消费龙头ETF</v>
          </cell>
          <cell r="C919">
            <v>0.77</v>
          </cell>
          <cell r="D919">
            <v>0.78800000000000003</v>
          </cell>
        </row>
        <row r="920">
          <cell r="A920" t="str">
            <v>516150</v>
          </cell>
          <cell r="B920" t="str">
            <v>稀土ETF嘉实</v>
          </cell>
          <cell r="C920">
            <v>2.19</v>
          </cell>
          <cell r="D920">
            <v>1.728</v>
          </cell>
        </row>
        <row r="921">
          <cell r="A921" t="str">
            <v>516160</v>
          </cell>
          <cell r="B921" t="str">
            <v>新能源ETF</v>
          </cell>
          <cell r="C921">
            <v>0.81</v>
          </cell>
          <cell r="D921">
            <v>2.7440000000000002</v>
          </cell>
        </row>
        <row r="922">
          <cell r="A922" t="str">
            <v>516180</v>
          </cell>
          <cell r="B922" t="str">
            <v>光伏ETF基金</v>
          </cell>
          <cell r="C922">
            <v>0.92</v>
          </cell>
          <cell r="D922">
            <v>0.77200000000000002</v>
          </cell>
        </row>
        <row r="923">
          <cell r="A923" t="str">
            <v>516190</v>
          </cell>
          <cell r="B923" t="str">
            <v>文娱传媒ETF</v>
          </cell>
          <cell r="C923">
            <v>1.47</v>
          </cell>
          <cell r="D923">
            <v>1.173</v>
          </cell>
        </row>
        <row r="924">
          <cell r="A924" t="str">
            <v>516200</v>
          </cell>
          <cell r="B924" t="str">
            <v>证券ETF指数基金</v>
          </cell>
          <cell r="C924">
            <v>0.17</v>
          </cell>
          <cell r="D924">
            <v>1.155</v>
          </cell>
        </row>
        <row r="925">
          <cell r="A925" t="str">
            <v>516210</v>
          </cell>
          <cell r="B925" t="str">
            <v>银行ETF指数基金</v>
          </cell>
          <cell r="C925">
            <v>-0.36</v>
          </cell>
          <cell r="D925">
            <v>1.4019999999999999</v>
          </cell>
        </row>
        <row r="926">
          <cell r="A926" t="str">
            <v>516220</v>
          </cell>
          <cell r="B926" t="str">
            <v>化工龙头ETF</v>
          </cell>
          <cell r="C926">
            <v>1.32</v>
          </cell>
          <cell r="D926">
            <v>0.84499999999999997</v>
          </cell>
        </row>
        <row r="927">
          <cell r="A927" t="str">
            <v>516260</v>
          </cell>
          <cell r="B927" t="str">
            <v>物联网50ETF</v>
          </cell>
          <cell r="C927">
            <v>0.09</v>
          </cell>
          <cell r="D927">
            <v>1.175</v>
          </cell>
        </row>
        <row r="928">
          <cell r="A928" t="str">
            <v>516270</v>
          </cell>
          <cell r="B928" t="str">
            <v>新能源50ETF</v>
          </cell>
          <cell r="C928">
            <v>0.78</v>
          </cell>
          <cell r="D928">
            <v>0.64200000000000002</v>
          </cell>
        </row>
        <row r="929">
          <cell r="A929" t="str">
            <v>516290</v>
          </cell>
          <cell r="B929" t="str">
            <v>光伏龙头ETF</v>
          </cell>
          <cell r="C929">
            <v>0.87</v>
          </cell>
          <cell r="D929">
            <v>0.58199999999999996</v>
          </cell>
        </row>
        <row r="930">
          <cell r="A930" t="str">
            <v>516300</v>
          </cell>
          <cell r="B930" t="str">
            <v>中证1000ETF华泰柏瑞</v>
          </cell>
          <cell r="C930">
            <v>0.7</v>
          </cell>
          <cell r="D930">
            <v>3.032</v>
          </cell>
        </row>
        <row r="931">
          <cell r="A931" t="str">
            <v>516310</v>
          </cell>
          <cell r="B931" t="str">
            <v>银行ETF易方达</v>
          </cell>
          <cell r="C931">
            <v>-0.37</v>
          </cell>
          <cell r="D931">
            <v>1.36</v>
          </cell>
        </row>
        <row r="932">
          <cell r="A932" t="str">
            <v>516320</v>
          </cell>
          <cell r="B932" t="str">
            <v>高端装备ETF</v>
          </cell>
          <cell r="C932">
            <v>0.73</v>
          </cell>
          <cell r="D932">
            <v>0.96799999999999997</v>
          </cell>
        </row>
        <row r="933">
          <cell r="A933" t="str">
            <v>516330</v>
          </cell>
          <cell r="B933" t="str">
            <v>物联网ETF</v>
          </cell>
          <cell r="C933">
            <v>-7.0000000000000007E-2</v>
          </cell>
          <cell r="D933">
            <v>1.36</v>
          </cell>
        </row>
        <row r="934">
          <cell r="A934" t="str">
            <v>516350</v>
          </cell>
          <cell r="B934" t="str">
            <v>芯片ETF易方达</v>
          </cell>
          <cell r="C934">
            <v>-0.09</v>
          </cell>
          <cell r="D934">
            <v>1.1439999999999999</v>
          </cell>
        </row>
        <row r="935">
          <cell r="A935" t="str">
            <v>516360</v>
          </cell>
          <cell r="B935" t="str">
            <v>新材料ETF</v>
          </cell>
          <cell r="C935">
            <v>0.78</v>
          </cell>
          <cell r="D935">
            <v>0.90400000000000003</v>
          </cell>
        </row>
        <row r="936">
          <cell r="A936" t="str">
            <v>516380</v>
          </cell>
          <cell r="B936" t="str">
            <v>智能电动车ETF</v>
          </cell>
          <cell r="C936">
            <v>0.93</v>
          </cell>
          <cell r="D936">
            <v>0.98099999999999998</v>
          </cell>
        </row>
        <row r="937">
          <cell r="A937" t="str">
            <v>516390</v>
          </cell>
          <cell r="B937" t="str">
            <v>新能源汽车ETF</v>
          </cell>
          <cell r="C937">
            <v>0.96</v>
          </cell>
          <cell r="D937">
            <v>0.94799999999999995</v>
          </cell>
        </row>
        <row r="938">
          <cell r="A938" t="str">
            <v>516460</v>
          </cell>
          <cell r="B938" t="str">
            <v>现金流ETF800</v>
          </cell>
          <cell r="C938">
            <v>0.82</v>
          </cell>
          <cell r="D938">
            <v>1.236</v>
          </cell>
        </row>
        <row r="939">
          <cell r="A939" t="str">
            <v>516500</v>
          </cell>
          <cell r="B939" t="str">
            <v>生物科技ETF</v>
          </cell>
          <cell r="C939">
            <v>1.43</v>
          </cell>
          <cell r="D939">
            <v>0.64</v>
          </cell>
        </row>
        <row r="940">
          <cell r="A940" t="str">
            <v>516510</v>
          </cell>
          <cell r="B940" t="str">
            <v>云计算ETF</v>
          </cell>
          <cell r="C940">
            <v>0.31</v>
          </cell>
          <cell r="D940">
            <v>1.625</v>
          </cell>
        </row>
        <row r="941">
          <cell r="A941" t="str">
            <v>516520</v>
          </cell>
          <cell r="B941" t="str">
            <v>智能驾驶ETF</v>
          </cell>
          <cell r="C941">
            <v>1.97</v>
          </cell>
          <cell r="D941">
            <v>1.242</v>
          </cell>
        </row>
        <row r="942">
          <cell r="A942" t="str">
            <v>516530</v>
          </cell>
          <cell r="B942" t="str">
            <v>物流快递ETF</v>
          </cell>
          <cell r="C942">
            <v>0.11</v>
          </cell>
          <cell r="D942">
            <v>0.95</v>
          </cell>
        </row>
        <row r="943">
          <cell r="A943" t="str">
            <v>516550</v>
          </cell>
          <cell r="B943" t="str">
            <v>农业ETF</v>
          </cell>
          <cell r="C943">
            <v>2.2799999999999998</v>
          </cell>
          <cell r="D943">
            <v>0.76300000000000001</v>
          </cell>
        </row>
        <row r="944">
          <cell r="A944" t="str">
            <v>516560</v>
          </cell>
          <cell r="B944" t="str">
            <v>养老ETF</v>
          </cell>
          <cell r="C944">
            <v>1.73</v>
          </cell>
          <cell r="D944">
            <v>0.88100000000000001</v>
          </cell>
        </row>
        <row r="945">
          <cell r="A945" t="str">
            <v>516570</v>
          </cell>
          <cell r="B945" t="str">
            <v>化工行业ETF</v>
          </cell>
          <cell r="C945">
            <v>1.08</v>
          </cell>
          <cell r="D945">
            <v>0.93200000000000005</v>
          </cell>
        </row>
        <row r="946">
          <cell r="A946" t="str">
            <v>516580</v>
          </cell>
          <cell r="B946" t="str">
            <v>新能源主题ETF</v>
          </cell>
          <cell r="C946">
            <v>0.78</v>
          </cell>
          <cell r="D946">
            <v>0.64200000000000002</v>
          </cell>
        </row>
        <row r="947">
          <cell r="A947" t="str">
            <v>516590</v>
          </cell>
          <cell r="B947" t="str">
            <v>智能汽车ETF易方达</v>
          </cell>
          <cell r="C947">
            <v>0.81</v>
          </cell>
          <cell r="D947">
            <v>1.2390000000000001</v>
          </cell>
        </row>
        <row r="948">
          <cell r="A948" t="str">
            <v>516600</v>
          </cell>
          <cell r="B948" t="str">
            <v>消费服务ETF</v>
          </cell>
          <cell r="C948">
            <v>0.93</v>
          </cell>
          <cell r="D948">
            <v>0.64900000000000002</v>
          </cell>
        </row>
        <row r="949">
          <cell r="A949" t="str">
            <v>516610</v>
          </cell>
          <cell r="B949" t="str">
            <v>医疗服务ETF</v>
          </cell>
          <cell r="C949">
            <v>0.41</v>
          </cell>
          <cell r="D949">
            <v>0.48899999999999999</v>
          </cell>
        </row>
        <row r="950">
          <cell r="A950" t="str">
            <v>516620</v>
          </cell>
          <cell r="B950" t="str">
            <v>影视ETF</v>
          </cell>
          <cell r="C950">
            <v>1.27</v>
          </cell>
          <cell r="D950">
            <v>1.0389999999999999</v>
          </cell>
        </row>
        <row r="951">
          <cell r="A951" t="str">
            <v>516630</v>
          </cell>
          <cell r="B951" t="str">
            <v>云计算50ETF</v>
          </cell>
          <cell r="C951">
            <v>0.25</v>
          </cell>
          <cell r="D951">
            <v>1.5740000000000001</v>
          </cell>
        </row>
        <row r="952">
          <cell r="A952" t="str">
            <v>516640</v>
          </cell>
          <cell r="B952" t="str">
            <v>芯片龙头ETF</v>
          </cell>
          <cell r="C952">
            <v>-0.28999999999999998</v>
          </cell>
          <cell r="D952">
            <v>1.0149999999999999</v>
          </cell>
        </row>
        <row r="953">
          <cell r="A953" t="str">
            <v>516650</v>
          </cell>
          <cell r="B953" t="str">
            <v>有色金属ETF基金</v>
          </cell>
          <cell r="C953">
            <v>1.61</v>
          </cell>
          <cell r="D953">
            <v>1.7649999999999999</v>
          </cell>
        </row>
        <row r="954">
          <cell r="A954" t="str">
            <v>516660</v>
          </cell>
          <cell r="B954" t="str">
            <v>新能源车ETF基金</v>
          </cell>
          <cell r="C954">
            <v>1.1299999999999999</v>
          </cell>
          <cell r="D954">
            <v>1.0760000000000001</v>
          </cell>
        </row>
        <row r="955">
          <cell r="A955" t="str">
            <v>516670</v>
          </cell>
          <cell r="B955" t="str">
            <v>畜牧养殖ETF</v>
          </cell>
          <cell r="C955">
            <v>1.1399999999999999</v>
          </cell>
          <cell r="D955">
            <v>0.71</v>
          </cell>
        </row>
        <row r="956">
          <cell r="A956" t="str">
            <v>516700</v>
          </cell>
          <cell r="B956" t="str">
            <v>大数据ETF华宝</v>
          </cell>
          <cell r="C956">
            <v>0.74</v>
          </cell>
          <cell r="D956">
            <v>0.94899999999999995</v>
          </cell>
        </row>
        <row r="957">
          <cell r="A957" t="str">
            <v>516710</v>
          </cell>
          <cell r="B957" t="str">
            <v>新材料50ETF</v>
          </cell>
          <cell r="C957">
            <v>0.92</v>
          </cell>
          <cell r="D957">
            <v>0.65500000000000003</v>
          </cell>
        </row>
        <row r="958">
          <cell r="A958" t="str">
            <v>516720</v>
          </cell>
          <cell r="B958" t="str">
            <v>ESGETF</v>
          </cell>
          <cell r="C958">
            <v>-0.28000000000000003</v>
          </cell>
          <cell r="D958">
            <v>1.087</v>
          </cell>
        </row>
        <row r="959">
          <cell r="A959" t="str">
            <v>516730</v>
          </cell>
          <cell r="B959" t="str">
            <v>证券公司ETF</v>
          </cell>
          <cell r="C959">
            <v>0.55000000000000004</v>
          </cell>
          <cell r="D959">
            <v>1.0940000000000001</v>
          </cell>
        </row>
        <row r="960">
          <cell r="A960" t="str">
            <v>516750</v>
          </cell>
          <cell r="B960" t="str">
            <v>建材ETF</v>
          </cell>
          <cell r="C960">
            <v>1</v>
          </cell>
          <cell r="D960">
            <v>0.71</v>
          </cell>
        </row>
        <row r="961">
          <cell r="A961" t="str">
            <v>516760</v>
          </cell>
          <cell r="B961" t="str">
            <v>养殖ETF</v>
          </cell>
          <cell r="C961">
            <v>1.19</v>
          </cell>
          <cell r="D961">
            <v>0.68</v>
          </cell>
        </row>
        <row r="962">
          <cell r="A962" t="str">
            <v>516770</v>
          </cell>
          <cell r="B962" t="str">
            <v>游戏ETF华泰柏瑞</v>
          </cell>
          <cell r="C962">
            <v>1.36</v>
          </cell>
          <cell r="D962">
            <v>1.488</v>
          </cell>
        </row>
        <row r="963">
          <cell r="A963" t="str">
            <v>516780</v>
          </cell>
          <cell r="B963" t="str">
            <v>稀土ETF</v>
          </cell>
          <cell r="C963">
            <v>2.2000000000000002</v>
          </cell>
          <cell r="D963">
            <v>1.6719999999999999</v>
          </cell>
        </row>
        <row r="964">
          <cell r="A964" t="str">
            <v>516790</v>
          </cell>
          <cell r="B964" t="str">
            <v>医疗ETF华泰柏瑞</v>
          </cell>
          <cell r="C964">
            <v>0.51</v>
          </cell>
          <cell r="D964">
            <v>0.58699999999999997</v>
          </cell>
        </row>
        <row r="965">
          <cell r="A965" t="str">
            <v>516800</v>
          </cell>
          <cell r="B965" t="str">
            <v>智能制造ETF</v>
          </cell>
          <cell r="C965">
            <v>0</v>
          </cell>
          <cell r="D965">
            <v>0.752</v>
          </cell>
        </row>
        <row r="966">
          <cell r="A966" t="str">
            <v>516810</v>
          </cell>
          <cell r="B966" t="str">
            <v>农业50ETF</v>
          </cell>
          <cell r="C966">
            <v>1.44</v>
          </cell>
          <cell r="D966">
            <v>0.84599999999999997</v>
          </cell>
        </row>
        <row r="967">
          <cell r="A967" t="str">
            <v>516820</v>
          </cell>
          <cell r="B967" t="str">
            <v>医疗创新ETF</v>
          </cell>
          <cell r="C967">
            <v>1.1000000000000001</v>
          </cell>
          <cell r="D967">
            <v>0.36799999999999999</v>
          </cell>
        </row>
        <row r="968">
          <cell r="A968" t="str">
            <v>516830</v>
          </cell>
          <cell r="B968" t="str">
            <v>300ESGETF</v>
          </cell>
          <cell r="C968">
            <v>0.2</v>
          </cell>
          <cell r="D968">
            <v>0.99399999999999999</v>
          </cell>
        </row>
        <row r="969">
          <cell r="A969" t="str">
            <v>516850</v>
          </cell>
          <cell r="B969" t="str">
            <v>新能源ETF基金</v>
          </cell>
          <cell r="C969">
            <v>0.7</v>
          </cell>
          <cell r="D969">
            <v>1.0029999999999999</v>
          </cell>
        </row>
        <row r="970">
          <cell r="A970" t="str">
            <v>516860</v>
          </cell>
          <cell r="B970" t="str">
            <v>金融科技ETF</v>
          </cell>
          <cell r="C970">
            <v>0.95</v>
          </cell>
          <cell r="D970">
            <v>1.379</v>
          </cell>
        </row>
        <row r="971">
          <cell r="A971" t="str">
            <v>516880</v>
          </cell>
          <cell r="B971" t="str">
            <v>光伏50ETF</v>
          </cell>
          <cell r="C971">
            <v>0.64</v>
          </cell>
          <cell r="D971">
            <v>0.78900000000000003</v>
          </cell>
        </row>
        <row r="972">
          <cell r="A972" t="str">
            <v>516890</v>
          </cell>
          <cell r="B972" t="str">
            <v>新材料ETF指数基金</v>
          </cell>
          <cell r="C972">
            <v>0.44</v>
          </cell>
          <cell r="D972">
            <v>0.68200000000000005</v>
          </cell>
        </row>
        <row r="973">
          <cell r="A973" t="str">
            <v>516900</v>
          </cell>
          <cell r="B973" t="str">
            <v>食品饮料ETF基金</v>
          </cell>
          <cell r="C973">
            <v>0.85</v>
          </cell>
          <cell r="D973">
            <v>0.59499999999999997</v>
          </cell>
        </row>
        <row r="974">
          <cell r="A974" t="str">
            <v>516910</v>
          </cell>
          <cell r="B974" t="str">
            <v>物流ETF</v>
          </cell>
          <cell r="C974">
            <v>0.09</v>
          </cell>
          <cell r="D974">
            <v>1.1000000000000001</v>
          </cell>
        </row>
        <row r="975">
          <cell r="A975" t="str">
            <v>516920</v>
          </cell>
          <cell r="B975" t="str">
            <v>芯片50ETF</v>
          </cell>
          <cell r="C975">
            <v>0</v>
          </cell>
          <cell r="D975">
            <v>0.99299999999999999</v>
          </cell>
        </row>
        <row r="976">
          <cell r="A976" t="str">
            <v>516930</v>
          </cell>
          <cell r="B976" t="str">
            <v>生物科技ETF基金</v>
          </cell>
          <cell r="C976">
            <v>1.38</v>
          </cell>
          <cell r="D976">
            <v>0.51500000000000001</v>
          </cell>
        </row>
        <row r="977">
          <cell r="A977" t="str">
            <v>516950</v>
          </cell>
          <cell r="B977" t="str">
            <v>基建ETF</v>
          </cell>
          <cell r="C977">
            <v>0.96</v>
          </cell>
          <cell r="D977">
            <v>1.1599999999999999</v>
          </cell>
        </row>
        <row r="978">
          <cell r="A978" t="str">
            <v>516960</v>
          </cell>
          <cell r="B978" t="str">
            <v>机械ETF</v>
          </cell>
          <cell r="C978">
            <v>0.31</v>
          </cell>
          <cell r="D978">
            <v>0.96099999999999997</v>
          </cell>
        </row>
        <row r="979">
          <cell r="A979" t="str">
            <v>516970</v>
          </cell>
          <cell r="B979" t="str">
            <v>基建50ETF</v>
          </cell>
          <cell r="C979">
            <v>1.1299999999999999</v>
          </cell>
          <cell r="D979">
            <v>1.167</v>
          </cell>
        </row>
        <row r="980">
          <cell r="A980" t="str">
            <v>516980</v>
          </cell>
          <cell r="B980" t="str">
            <v>证券ETF先锋</v>
          </cell>
          <cell r="C980">
            <v>0.59</v>
          </cell>
          <cell r="D980">
            <v>1.1930000000000001</v>
          </cell>
        </row>
        <row r="981">
          <cell r="A981" t="str">
            <v>517000</v>
          </cell>
          <cell r="B981" t="str">
            <v>沪港深500ETF</v>
          </cell>
          <cell r="C981">
            <v>0.69</v>
          </cell>
          <cell r="D981">
            <v>1.016</v>
          </cell>
        </row>
        <row r="982">
          <cell r="A982" t="str">
            <v>517010</v>
          </cell>
          <cell r="B982" t="str">
            <v>沪港深500ETF易方达</v>
          </cell>
          <cell r="C982">
            <v>0.62</v>
          </cell>
          <cell r="D982">
            <v>1.131</v>
          </cell>
        </row>
        <row r="983">
          <cell r="A983" t="str">
            <v>517030</v>
          </cell>
          <cell r="B983" t="str">
            <v>沪港深300ETF易方达</v>
          </cell>
          <cell r="C983">
            <v>0.8</v>
          </cell>
          <cell r="D983">
            <v>1.133</v>
          </cell>
        </row>
        <row r="984">
          <cell r="A984" t="str">
            <v>517050</v>
          </cell>
          <cell r="B984" t="str">
            <v>互联网ETF华泰柏瑞</v>
          </cell>
          <cell r="C984">
            <v>1.19</v>
          </cell>
          <cell r="D984">
            <v>0.85299999999999998</v>
          </cell>
        </row>
        <row r="985">
          <cell r="A985" t="str">
            <v>517080</v>
          </cell>
          <cell r="B985" t="str">
            <v>沪港深500ETF基金</v>
          </cell>
          <cell r="C985">
            <v>0.7</v>
          </cell>
          <cell r="D985">
            <v>1.0069999999999999</v>
          </cell>
        </row>
        <row r="986">
          <cell r="A986" t="str">
            <v>517090</v>
          </cell>
          <cell r="B986" t="str">
            <v>央企共赢ETF</v>
          </cell>
          <cell r="C986">
            <v>0.19</v>
          </cell>
          <cell r="D986">
            <v>1.5649999999999999</v>
          </cell>
        </row>
        <row r="987">
          <cell r="A987" t="str">
            <v>517100</v>
          </cell>
          <cell r="B987" t="str">
            <v>AH500ETF</v>
          </cell>
          <cell r="C987">
            <v>0.69</v>
          </cell>
          <cell r="D987">
            <v>1.0229999999999999</v>
          </cell>
        </row>
        <row r="988">
          <cell r="A988" t="str">
            <v>517110</v>
          </cell>
          <cell r="B988" t="str">
            <v>创新药ETF国泰</v>
          </cell>
          <cell r="C988">
            <v>2.08</v>
          </cell>
          <cell r="D988">
            <v>0.73699999999999999</v>
          </cell>
        </row>
        <row r="989">
          <cell r="A989" t="str">
            <v>517120</v>
          </cell>
          <cell r="B989" t="str">
            <v>创新药ETF华泰柏瑞</v>
          </cell>
          <cell r="C989">
            <v>2.0499999999999998</v>
          </cell>
          <cell r="D989">
            <v>0.69699999999999995</v>
          </cell>
        </row>
        <row r="990">
          <cell r="A990" t="str">
            <v>517160</v>
          </cell>
          <cell r="B990" t="str">
            <v>长江保护主题ETF</v>
          </cell>
          <cell r="C990">
            <v>0.78</v>
          </cell>
          <cell r="D990">
            <v>0.9</v>
          </cell>
        </row>
        <row r="991">
          <cell r="A991" t="str">
            <v>517170</v>
          </cell>
          <cell r="B991" t="str">
            <v>沪港深ETF</v>
          </cell>
          <cell r="C991">
            <v>0.59</v>
          </cell>
          <cell r="D991">
            <v>1.0249999999999999</v>
          </cell>
        </row>
        <row r="992">
          <cell r="A992" t="str">
            <v>517180</v>
          </cell>
          <cell r="B992" t="str">
            <v>中国国企ETF</v>
          </cell>
          <cell r="C992">
            <v>0.2</v>
          </cell>
          <cell r="D992">
            <v>1.492</v>
          </cell>
        </row>
        <row r="993">
          <cell r="A993" t="str">
            <v>517200</v>
          </cell>
          <cell r="B993" t="str">
            <v>互联网ETF</v>
          </cell>
          <cell r="C993">
            <v>1.19</v>
          </cell>
          <cell r="D993">
            <v>0.76500000000000001</v>
          </cell>
        </row>
        <row r="994">
          <cell r="A994" t="str">
            <v>517300</v>
          </cell>
          <cell r="B994" t="str">
            <v>沪港深300ETF</v>
          </cell>
          <cell r="C994">
            <v>0.21</v>
          </cell>
          <cell r="D994">
            <v>0.93600000000000005</v>
          </cell>
        </row>
        <row r="995">
          <cell r="A995" t="str">
            <v>517330</v>
          </cell>
          <cell r="B995" t="str">
            <v>长江保护ETF</v>
          </cell>
          <cell r="C995">
            <v>1.56</v>
          </cell>
          <cell r="D995">
            <v>0.91100000000000003</v>
          </cell>
        </row>
        <row r="996">
          <cell r="A996" t="str">
            <v>517350</v>
          </cell>
          <cell r="B996" t="str">
            <v>沪港深科技ETF广发</v>
          </cell>
          <cell r="C996">
            <v>1</v>
          </cell>
          <cell r="D996">
            <v>0.90800000000000003</v>
          </cell>
        </row>
        <row r="997">
          <cell r="A997" t="str">
            <v>517360</v>
          </cell>
          <cell r="B997" t="str">
            <v>科技ETF沪港深</v>
          </cell>
          <cell r="C997">
            <v>1.53</v>
          </cell>
          <cell r="D997">
            <v>1.0620000000000001</v>
          </cell>
        </row>
        <row r="998">
          <cell r="A998" t="str">
            <v>517380</v>
          </cell>
          <cell r="B998" t="str">
            <v>创新药ETF天弘</v>
          </cell>
          <cell r="C998">
            <v>2.0099999999999998</v>
          </cell>
          <cell r="D998">
            <v>0.76300000000000001</v>
          </cell>
        </row>
        <row r="999">
          <cell r="A999" t="str">
            <v>517390</v>
          </cell>
          <cell r="B999" t="str">
            <v>云计算ETF天弘</v>
          </cell>
          <cell r="C999">
            <v>0.91</v>
          </cell>
          <cell r="D999">
            <v>1.7709999999999999</v>
          </cell>
        </row>
        <row r="1000">
          <cell r="A1000" t="str">
            <v>517400</v>
          </cell>
          <cell r="B1000" t="str">
            <v>黄金股票ETF</v>
          </cell>
          <cell r="C1000">
            <v>-0.19</v>
          </cell>
          <cell r="D1000">
            <v>1.569</v>
          </cell>
        </row>
        <row r="1001">
          <cell r="A1001" t="str">
            <v>517520</v>
          </cell>
          <cell r="B1001" t="str">
            <v>黄金股ETF</v>
          </cell>
          <cell r="C1001">
            <v>-0.1</v>
          </cell>
          <cell r="D1001">
            <v>1.9890000000000001</v>
          </cell>
        </row>
        <row r="1002">
          <cell r="A1002" t="str">
            <v>517550</v>
          </cell>
          <cell r="B1002" t="str">
            <v>消费ETF沪港深</v>
          </cell>
          <cell r="C1002">
            <v>0.91</v>
          </cell>
          <cell r="D1002">
            <v>0.77600000000000002</v>
          </cell>
        </row>
        <row r="1003">
          <cell r="A1003" t="str">
            <v>517660</v>
          </cell>
          <cell r="B1003" t="str">
            <v>物联网ETF天弘</v>
          </cell>
          <cell r="C1003">
            <v>1.04</v>
          </cell>
          <cell r="D1003">
            <v>1.171</v>
          </cell>
        </row>
        <row r="1004">
          <cell r="A1004" t="str">
            <v>517770</v>
          </cell>
          <cell r="B1004" t="str">
            <v>游戏传媒ETF</v>
          </cell>
          <cell r="C1004">
            <v>1.41</v>
          </cell>
          <cell r="D1004">
            <v>1.1519999999999999</v>
          </cell>
        </row>
        <row r="1005">
          <cell r="A1005" t="str">
            <v>517800</v>
          </cell>
          <cell r="B1005" t="str">
            <v>人工智能50ETF</v>
          </cell>
          <cell r="C1005">
            <v>0.98</v>
          </cell>
          <cell r="D1005">
            <v>1.026</v>
          </cell>
        </row>
        <row r="1006">
          <cell r="A1006" t="str">
            <v>517850</v>
          </cell>
          <cell r="B1006" t="str">
            <v>张江ETF</v>
          </cell>
          <cell r="C1006">
            <v>0.65</v>
          </cell>
          <cell r="D1006">
            <v>1.08</v>
          </cell>
        </row>
        <row r="1007">
          <cell r="A1007" t="str">
            <v>517880</v>
          </cell>
          <cell r="B1007" t="str">
            <v>品牌消费ETF</v>
          </cell>
          <cell r="C1007">
            <v>0.56000000000000005</v>
          </cell>
          <cell r="D1007">
            <v>0.89</v>
          </cell>
        </row>
        <row r="1008">
          <cell r="A1008" t="str">
            <v>517900</v>
          </cell>
          <cell r="B1008" t="str">
            <v>银行AH优选ETF</v>
          </cell>
          <cell r="C1008">
            <v>-0.27</v>
          </cell>
          <cell r="D1008">
            <v>1.496</v>
          </cell>
        </row>
        <row r="1009">
          <cell r="A1009" t="str">
            <v>517950</v>
          </cell>
          <cell r="B1009" t="str">
            <v>沪深港科技50ETF?0.60</v>
          </cell>
          <cell r="C1009">
            <v>1.002</v>
          </cell>
          <cell r="D1009">
            <v>6.0000000000000001E-3</v>
          </cell>
        </row>
        <row r="1010">
          <cell r="A1010" t="str">
            <v>517990</v>
          </cell>
          <cell r="B1010" t="str">
            <v>医药ETF沪港深</v>
          </cell>
          <cell r="C1010">
            <v>1.21</v>
          </cell>
          <cell r="D1010">
            <v>0.92</v>
          </cell>
        </row>
        <row r="1011">
          <cell r="A1011" t="str">
            <v>518600</v>
          </cell>
          <cell r="B1011" t="str">
            <v>上海金ETF</v>
          </cell>
          <cell r="C1011">
            <v>-0.02</v>
          </cell>
          <cell r="D1011">
            <v>9.7080000000000002</v>
          </cell>
        </row>
        <row r="1012">
          <cell r="A1012" t="str">
            <v>518660</v>
          </cell>
          <cell r="B1012" t="str">
            <v>黄金ETF基金</v>
          </cell>
          <cell r="C1012">
            <v>-0.08</v>
          </cell>
          <cell r="D1012">
            <v>9.3179999999999996</v>
          </cell>
        </row>
        <row r="1013">
          <cell r="A1013" t="str">
            <v>518680</v>
          </cell>
          <cell r="B1013" t="str">
            <v>金ETF</v>
          </cell>
          <cell r="C1013">
            <v>-0.06</v>
          </cell>
          <cell r="D1013">
            <v>9.7279999999999998</v>
          </cell>
        </row>
        <row r="1014">
          <cell r="A1014" t="str">
            <v>518800</v>
          </cell>
          <cell r="B1014" t="str">
            <v>黄金基金ETF</v>
          </cell>
          <cell r="C1014">
            <v>-0.05</v>
          </cell>
          <cell r="D1014">
            <v>9.1980000000000004</v>
          </cell>
        </row>
        <row r="1015">
          <cell r="A1015" t="str">
            <v>518850</v>
          </cell>
          <cell r="B1015" t="str">
            <v>黄金ETF华夏</v>
          </cell>
          <cell r="C1015">
            <v>-0.04</v>
          </cell>
          <cell r="D1015">
            <v>9.3789999999999996</v>
          </cell>
        </row>
        <row r="1016">
          <cell r="A1016" t="str">
            <v>518860</v>
          </cell>
          <cell r="B1016" t="str">
            <v>黄金ETFAU</v>
          </cell>
          <cell r="C1016">
            <v>-0.11</v>
          </cell>
          <cell r="D1016">
            <v>9.3279999999999994</v>
          </cell>
        </row>
        <row r="1017">
          <cell r="A1017" t="str">
            <v>518880</v>
          </cell>
          <cell r="B1017" t="str">
            <v>黄金ETF</v>
          </cell>
          <cell r="C1017">
            <v>-0.05</v>
          </cell>
          <cell r="D1017">
            <v>9.3130000000000006</v>
          </cell>
        </row>
        <row r="1018">
          <cell r="A1018" t="str">
            <v>518890</v>
          </cell>
          <cell r="B1018" t="str">
            <v>中银上海金ETF</v>
          </cell>
          <cell r="C1018">
            <v>-0.03</v>
          </cell>
          <cell r="D1018">
            <v>9.3279999999999994</v>
          </cell>
        </row>
        <row r="1019">
          <cell r="A1019" t="str">
            <v>520500</v>
          </cell>
          <cell r="B1019" t="str">
            <v>恒生创新药ETF</v>
          </cell>
          <cell r="C1019">
            <v>2.2999999999999998</v>
          </cell>
          <cell r="D1019">
            <v>1.6479999999999999</v>
          </cell>
        </row>
        <row r="1020">
          <cell r="A1020" t="str">
            <v>520510</v>
          </cell>
          <cell r="B1020" t="str">
            <v>港股通医疗ETF</v>
          </cell>
          <cell r="C1020">
            <v>2.38</v>
          </cell>
          <cell r="D1020">
            <v>0.94499999999999995</v>
          </cell>
        </row>
        <row r="1021">
          <cell r="A1021" t="str">
            <v>520520</v>
          </cell>
          <cell r="B1021" t="str">
            <v>恒生消费ETF华泰柏瑞</v>
          </cell>
          <cell r="C1021">
            <v>0.82</v>
          </cell>
          <cell r="D1021">
            <v>1.101</v>
          </cell>
        </row>
        <row r="1022">
          <cell r="A1022" t="str">
            <v>520530</v>
          </cell>
          <cell r="B1022" t="str">
            <v>港股通科技ETF东财</v>
          </cell>
          <cell r="C1022">
            <v>1.9</v>
          </cell>
          <cell r="D1022">
            <v>0.96299999999999997</v>
          </cell>
        </row>
        <row r="1023">
          <cell r="A1023" t="str">
            <v>520550</v>
          </cell>
          <cell r="B1023" t="str">
            <v>港股红利低波ETF</v>
          </cell>
          <cell r="C1023">
            <v>-0.08</v>
          </cell>
          <cell r="D1023">
            <v>1.2050000000000001</v>
          </cell>
        </row>
        <row r="1024">
          <cell r="A1024" t="str">
            <v>520560</v>
          </cell>
          <cell r="B1024" t="str">
            <v>香港大盘30ETF</v>
          </cell>
          <cell r="C1024">
            <v>0.98</v>
          </cell>
          <cell r="D1024">
            <v>0.92600000000000005</v>
          </cell>
        </row>
        <row r="1025">
          <cell r="A1025" t="str">
            <v>520570</v>
          </cell>
          <cell r="B1025" t="str">
            <v>恒生科技ETF南方</v>
          </cell>
          <cell r="C1025">
            <v>1.99</v>
          </cell>
          <cell r="D1025">
            <v>0.92100000000000004</v>
          </cell>
        </row>
        <row r="1026">
          <cell r="A1026" t="str">
            <v>520580</v>
          </cell>
          <cell r="B1026" t="str">
            <v>新兴亚洲ETF</v>
          </cell>
          <cell r="C1026">
            <v>0.19</v>
          </cell>
          <cell r="D1026">
            <v>1.0309999999999999</v>
          </cell>
        </row>
        <row r="1027">
          <cell r="A1027" t="str">
            <v>520590</v>
          </cell>
          <cell r="B1027" t="str">
            <v>恒生科技ETF鹏华</v>
          </cell>
          <cell r="C1027">
            <v>1.97</v>
          </cell>
          <cell r="D1027">
            <v>0.98299999999999998</v>
          </cell>
        </row>
        <row r="1028">
          <cell r="A1028" t="str">
            <v>520600</v>
          </cell>
          <cell r="B1028" t="str">
            <v>港股汽车ETF</v>
          </cell>
          <cell r="C1028">
            <v>3.35</v>
          </cell>
          <cell r="D1028">
            <v>1.2330000000000001</v>
          </cell>
        </row>
        <row r="1029">
          <cell r="A1029" t="str">
            <v>520620</v>
          </cell>
          <cell r="B1029" t="str">
            <v>港股通消费ETF</v>
          </cell>
          <cell r="C1029">
            <v>0.86</v>
          </cell>
          <cell r="D1029">
            <v>0.94199999999999995</v>
          </cell>
        </row>
        <row r="1030">
          <cell r="A1030" t="str">
            <v>520650</v>
          </cell>
          <cell r="B1030" t="str">
            <v>港股通互联网ETF南方</v>
          </cell>
          <cell r="C1030">
            <v>1.7</v>
          </cell>
          <cell r="D1030">
            <v>0.89700000000000002</v>
          </cell>
        </row>
        <row r="1031">
          <cell r="A1031" t="str">
            <v>520660</v>
          </cell>
          <cell r="B1031" t="str">
            <v>港股通央企红利ETF南方</v>
          </cell>
          <cell r="C1031">
            <v>0.19</v>
          </cell>
          <cell r="D1031">
            <v>1.03</v>
          </cell>
        </row>
        <row r="1032">
          <cell r="A1032" t="str">
            <v>520670</v>
          </cell>
          <cell r="B1032" t="str">
            <v>港股通科技ETF嘉实</v>
          </cell>
          <cell r="C1032">
            <v>1.81</v>
          </cell>
          <cell r="D1032">
            <v>0.95599999999999996</v>
          </cell>
        </row>
        <row r="1033">
          <cell r="A1033" t="str">
            <v>520690</v>
          </cell>
          <cell r="B1033" t="str">
            <v>港股创新药精选ETF</v>
          </cell>
          <cell r="C1033">
            <v>1.78</v>
          </cell>
          <cell r="D1033">
            <v>0.85799999999999998</v>
          </cell>
        </row>
        <row r="1034">
          <cell r="A1034" t="str">
            <v>520700</v>
          </cell>
          <cell r="B1034" t="str">
            <v>港股创新药ETF基金</v>
          </cell>
          <cell r="C1034">
            <v>2.27</v>
          </cell>
          <cell r="D1034">
            <v>1.577</v>
          </cell>
        </row>
        <row r="1035">
          <cell r="A1035" t="str">
            <v>520720</v>
          </cell>
          <cell r="B1035" t="str">
            <v>香港汽车ETF</v>
          </cell>
          <cell r="C1035">
            <v>3.05</v>
          </cell>
          <cell r="D1035">
            <v>0.91100000000000003</v>
          </cell>
        </row>
        <row r="1036">
          <cell r="A1036" t="str">
            <v>520820</v>
          </cell>
          <cell r="B1036" t="str">
            <v>恒生港股通ETF</v>
          </cell>
          <cell r="C1036">
            <v>1.23</v>
          </cell>
          <cell r="D1036">
            <v>0.98699999999999999</v>
          </cell>
        </row>
        <row r="1037">
          <cell r="A1037" t="str">
            <v>520830</v>
          </cell>
          <cell r="B1037" t="str">
            <v>沙特ETF</v>
          </cell>
          <cell r="C1037">
            <v>0.33</v>
          </cell>
          <cell r="D1037">
            <v>0.90400000000000003</v>
          </cell>
        </row>
        <row r="1038">
          <cell r="A1038" t="str">
            <v>520840</v>
          </cell>
          <cell r="B1038" t="str">
            <v>港股通恒生科技ETF</v>
          </cell>
          <cell r="C1038">
            <v>1.73</v>
          </cell>
          <cell r="D1038">
            <v>0.94199999999999995</v>
          </cell>
        </row>
        <row r="1039">
          <cell r="A1039" t="str">
            <v>520860</v>
          </cell>
          <cell r="B1039" t="str">
            <v>港股通科技ETF富国</v>
          </cell>
          <cell r="C1039">
            <v>1.85</v>
          </cell>
          <cell r="D1039">
            <v>0.93700000000000006</v>
          </cell>
        </row>
        <row r="1040">
          <cell r="A1040" t="str">
            <v>520870</v>
          </cell>
          <cell r="B1040" t="str">
            <v>巴西ETF</v>
          </cell>
          <cell r="C1040">
            <v>0.52</v>
          </cell>
          <cell r="D1040">
            <v>0.96299999999999997</v>
          </cell>
        </row>
        <row r="1041">
          <cell r="A1041" t="str">
            <v>520880</v>
          </cell>
          <cell r="B1041" t="str">
            <v>港股通创新药ETF</v>
          </cell>
          <cell r="C1041">
            <v>1.73</v>
          </cell>
          <cell r="D1041">
            <v>0.52800000000000002</v>
          </cell>
        </row>
        <row r="1042">
          <cell r="A1042" t="str">
            <v>520890</v>
          </cell>
          <cell r="B1042" t="str">
            <v>港股通红利低波ETF</v>
          </cell>
          <cell r="C1042">
            <v>0</v>
          </cell>
          <cell r="D1042">
            <v>1.4379999999999999</v>
          </cell>
        </row>
        <row r="1043">
          <cell r="A1043" t="str">
            <v>520900</v>
          </cell>
          <cell r="B1043" t="str">
            <v>港股通红利ETF广发</v>
          </cell>
          <cell r="C1043">
            <v>0.39</v>
          </cell>
          <cell r="D1043">
            <v>1.0409999999999999</v>
          </cell>
        </row>
        <row r="1044">
          <cell r="A1044" t="str">
            <v>520920</v>
          </cell>
          <cell r="B1044" t="str">
            <v>恒生科技ETF天弘</v>
          </cell>
          <cell r="C1044">
            <v>2.13</v>
          </cell>
          <cell r="D1044">
            <v>0.86199999999999999</v>
          </cell>
        </row>
        <row r="1045">
          <cell r="A1045" t="str">
            <v>520940</v>
          </cell>
          <cell r="B1045" t="str">
            <v>港股通恒生ETF</v>
          </cell>
          <cell r="C1045">
            <v>1.05</v>
          </cell>
          <cell r="D1045">
            <v>1.0569999999999999</v>
          </cell>
        </row>
        <row r="1046">
          <cell r="A1046" t="str">
            <v>520950</v>
          </cell>
          <cell r="B1046" t="str">
            <v>港股通50ETF摩根</v>
          </cell>
          <cell r="C1046">
            <v>1.38</v>
          </cell>
          <cell r="D1046">
            <v>0.95299999999999996</v>
          </cell>
        </row>
        <row r="1047">
          <cell r="A1047" t="str">
            <v>520960</v>
          </cell>
          <cell r="B1047" t="str">
            <v>恒指港股通ETF</v>
          </cell>
          <cell r="C1047">
            <v>1.05</v>
          </cell>
          <cell r="D1047">
            <v>0.96599999999999997</v>
          </cell>
        </row>
        <row r="1048">
          <cell r="A1048" t="str">
            <v>520970</v>
          </cell>
          <cell r="B1048" t="str">
            <v>港股通创新药ETF嘉实</v>
          </cell>
          <cell r="C1048">
            <v>2.2000000000000002</v>
          </cell>
          <cell r="D1048">
            <v>0.88200000000000001</v>
          </cell>
        </row>
        <row r="1049">
          <cell r="A1049" t="str">
            <v>520980</v>
          </cell>
          <cell r="B1049" t="str">
            <v>港股通科技ETF汇添富</v>
          </cell>
          <cell r="C1049">
            <v>1.87</v>
          </cell>
          <cell r="D1049">
            <v>1.089</v>
          </cell>
        </row>
        <row r="1050">
          <cell r="A1050" t="str">
            <v>520990</v>
          </cell>
          <cell r="B1050" t="str">
            <v>港股央企红利50ETF</v>
          </cell>
          <cell r="C1050">
            <v>0.2</v>
          </cell>
          <cell r="D1050">
            <v>1.0269999999999999</v>
          </cell>
        </row>
        <row r="1051">
          <cell r="A1051" t="str">
            <v>530000</v>
          </cell>
          <cell r="B1051" t="str">
            <v>上证50ETF天弘</v>
          </cell>
          <cell r="C1051">
            <v>0.65</v>
          </cell>
          <cell r="D1051">
            <v>1.3939999999999999</v>
          </cell>
        </row>
        <row r="1052">
          <cell r="A1052" t="str">
            <v>530050</v>
          </cell>
          <cell r="B1052" t="str">
            <v>上证50ETF东财</v>
          </cell>
          <cell r="C1052">
            <v>0.51</v>
          </cell>
          <cell r="D1052">
            <v>1.181</v>
          </cell>
        </row>
        <row r="1053">
          <cell r="A1053" t="str">
            <v>530080</v>
          </cell>
          <cell r="B1053" t="str">
            <v>上证180ETF天弘</v>
          </cell>
          <cell r="C1053">
            <v>0.57999999999999996</v>
          </cell>
          <cell r="D1053">
            <v>1.21</v>
          </cell>
        </row>
        <row r="1054">
          <cell r="A1054" t="str">
            <v>530100</v>
          </cell>
          <cell r="B1054" t="str">
            <v>上证580ETF易方达</v>
          </cell>
          <cell r="C1054">
            <v>0.4</v>
          </cell>
          <cell r="D1054">
            <v>1.0069999999999999</v>
          </cell>
        </row>
        <row r="1055">
          <cell r="A1055" t="str">
            <v>530180</v>
          </cell>
          <cell r="B1055" t="str">
            <v>上证180ETF易方达</v>
          </cell>
          <cell r="C1055">
            <v>0.52</v>
          </cell>
          <cell r="D1055">
            <v>1.171</v>
          </cell>
        </row>
        <row r="1056">
          <cell r="A1056" t="str">
            <v>530280</v>
          </cell>
          <cell r="B1056" t="str">
            <v>上证180ETF指数基金</v>
          </cell>
          <cell r="C1056">
            <v>0.42</v>
          </cell>
          <cell r="D1056">
            <v>1.2</v>
          </cell>
        </row>
        <row r="1057">
          <cell r="A1057" t="str">
            <v>530300</v>
          </cell>
          <cell r="B1057" t="str">
            <v>上证180ETF华泰柏瑞</v>
          </cell>
          <cell r="C1057">
            <v>0.5</v>
          </cell>
          <cell r="D1057">
            <v>1.2090000000000001</v>
          </cell>
        </row>
        <row r="1058">
          <cell r="A1058" t="str">
            <v>530380</v>
          </cell>
          <cell r="B1058" t="str">
            <v>上证380ETF易方达</v>
          </cell>
          <cell r="C1058">
            <v>0.72</v>
          </cell>
          <cell r="D1058">
            <v>0.98099999999999998</v>
          </cell>
        </row>
        <row r="1059">
          <cell r="A1059" t="str">
            <v>530530</v>
          </cell>
          <cell r="B1059" t="str">
            <v>上证580ETF华夏</v>
          </cell>
          <cell r="C1059">
            <v>0.6</v>
          </cell>
          <cell r="D1059">
            <v>1.006</v>
          </cell>
        </row>
        <row r="1060">
          <cell r="A1060" t="str">
            <v>530580</v>
          </cell>
          <cell r="B1060" t="str">
            <v>上证180ETF南方</v>
          </cell>
          <cell r="C1060">
            <v>0.35</v>
          </cell>
          <cell r="D1060">
            <v>1.1579999999999999</v>
          </cell>
        </row>
        <row r="1061">
          <cell r="A1061" t="str">
            <v>530680</v>
          </cell>
          <cell r="B1061" t="str">
            <v>上证180指数ETF基金</v>
          </cell>
          <cell r="C1061">
            <v>0.6</v>
          </cell>
          <cell r="D1061">
            <v>1.1659999999999999</v>
          </cell>
        </row>
        <row r="1062">
          <cell r="A1062" t="str">
            <v>530800</v>
          </cell>
          <cell r="B1062" t="str">
            <v>上证180ETF基金</v>
          </cell>
          <cell r="C1062">
            <v>0.33</v>
          </cell>
          <cell r="D1062">
            <v>1.202</v>
          </cell>
        </row>
        <row r="1063">
          <cell r="A1063" t="str">
            <v>530880</v>
          </cell>
          <cell r="B1063" t="str">
            <v>红利ETF国企</v>
          </cell>
          <cell r="C1063">
            <v>0.2</v>
          </cell>
          <cell r="D1063">
            <v>1.008</v>
          </cell>
        </row>
        <row r="1064">
          <cell r="A1064" t="str">
            <v>551000</v>
          </cell>
          <cell r="B1064" t="str">
            <v>科创债ETF博时</v>
          </cell>
          <cell r="C1064">
            <v>0.08</v>
          </cell>
          <cell r="D1064">
            <v>99.619</v>
          </cell>
        </row>
        <row r="1065">
          <cell r="A1065" t="str">
            <v>551030</v>
          </cell>
          <cell r="B1065" t="str">
            <v>科创债ETF鹏华</v>
          </cell>
          <cell r="C1065">
            <v>0.06</v>
          </cell>
          <cell r="D1065">
            <v>99.706000000000003</v>
          </cell>
        </row>
        <row r="1066">
          <cell r="A1066" t="str">
            <v>551060</v>
          </cell>
          <cell r="B1066" t="str">
            <v>科创债ETF中银</v>
          </cell>
          <cell r="C1066">
            <v>0.01</v>
          </cell>
          <cell r="D1066">
            <v>99.793999999999997</v>
          </cell>
        </row>
        <row r="1067">
          <cell r="A1067" t="str">
            <v>551300</v>
          </cell>
          <cell r="B1067" t="str">
            <v>科创债ETF摩根</v>
          </cell>
          <cell r="C1067">
            <v>0.03</v>
          </cell>
          <cell r="D1067">
            <v>99.977000000000004</v>
          </cell>
        </row>
        <row r="1068">
          <cell r="A1068" t="str">
            <v>551500</v>
          </cell>
          <cell r="B1068" t="str">
            <v>科创债ETF易方达</v>
          </cell>
          <cell r="C1068">
            <v>0.03</v>
          </cell>
          <cell r="D1068">
            <v>99.870999999999995</v>
          </cell>
        </row>
        <row r="1069">
          <cell r="A1069" t="str">
            <v>551510</v>
          </cell>
          <cell r="B1069" t="str">
            <v>科创债ETF华泰柏瑞</v>
          </cell>
          <cell r="C1069">
            <v>0.05</v>
          </cell>
          <cell r="D1069">
            <v>100.11</v>
          </cell>
        </row>
        <row r="1070">
          <cell r="A1070" t="str">
            <v>551520</v>
          </cell>
          <cell r="B1070" t="str">
            <v>科创债ETF汇添富</v>
          </cell>
          <cell r="C1070">
            <v>0.05</v>
          </cell>
          <cell r="D1070">
            <v>99.94</v>
          </cell>
        </row>
        <row r="1071">
          <cell r="A1071" t="str">
            <v>551550</v>
          </cell>
          <cell r="B1071" t="str">
            <v>科创债ETF华夏</v>
          </cell>
          <cell r="C1071">
            <v>0.06</v>
          </cell>
          <cell r="D1071">
            <v>99.602000000000004</v>
          </cell>
        </row>
        <row r="1072">
          <cell r="A1072" t="str">
            <v>551560</v>
          </cell>
          <cell r="B1072" t="str">
            <v>科创债ETF兴业</v>
          </cell>
          <cell r="C1072">
            <v>0</v>
          </cell>
          <cell r="D1072">
            <v>99.87</v>
          </cell>
        </row>
        <row r="1073">
          <cell r="A1073" t="str">
            <v>551580</v>
          </cell>
          <cell r="B1073" t="str">
            <v>科创债ETF泰康</v>
          </cell>
          <cell r="C1073">
            <v>0.08</v>
          </cell>
          <cell r="D1073">
            <v>100.37</v>
          </cell>
        </row>
        <row r="1074">
          <cell r="A1074" t="str">
            <v>551800</v>
          </cell>
          <cell r="B1074" t="str">
            <v>科创债ETF国泰</v>
          </cell>
          <cell r="C1074">
            <v>0.05</v>
          </cell>
          <cell r="D1074">
            <v>100.176</v>
          </cell>
        </row>
        <row r="1075">
          <cell r="A1075" t="str">
            <v>551900</v>
          </cell>
          <cell r="B1075" t="str">
            <v>科创债ETF招商</v>
          </cell>
          <cell r="C1075">
            <v>7.0000000000000007E-2</v>
          </cell>
          <cell r="D1075">
            <v>99.572000000000003</v>
          </cell>
        </row>
        <row r="1076">
          <cell r="A1076" t="str">
            <v>560000</v>
          </cell>
          <cell r="B1076" t="str">
            <v>智慧电车ETF</v>
          </cell>
          <cell r="C1076">
            <v>1.08</v>
          </cell>
          <cell r="D1076">
            <v>0.84099999999999997</v>
          </cell>
        </row>
        <row r="1077">
          <cell r="A1077" t="str">
            <v>560010</v>
          </cell>
          <cell r="B1077" t="str">
            <v>中证1000ETF指数</v>
          </cell>
          <cell r="C1077">
            <v>0.77</v>
          </cell>
          <cell r="D1077">
            <v>3.012</v>
          </cell>
        </row>
        <row r="1078">
          <cell r="A1078" t="str">
            <v>560020</v>
          </cell>
          <cell r="B1078" t="str">
            <v>红利ETF汇添富</v>
          </cell>
          <cell r="C1078">
            <v>0.09</v>
          </cell>
          <cell r="D1078">
            <v>1.073</v>
          </cell>
        </row>
        <row r="1079">
          <cell r="A1079" t="str">
            <v>560030</v>
          </cell>
          <cell r="B1079" t="str">
            <v>800价值ETF</v>
          </cell>
          <cell r="C1079">
            <v>-0.08</v>
          </cell>
          <cell r="D1079">
            <v>1.327</v>
          </cell>
        </row>
        <row r="1080">
          <cell r="A1080" t="str">
            <v>560050</v>
          </cell>
          <cell r="B1080" t="str">
            <v>MSCI中国A50ETF</v>
          </cell>
          <cell r="C1080">
            <v>0.19</v>
          </cell>
          <cell r="D1080">
            <v>1.038</v>
          </cell>
        </row>
        <row r="1081">
          <cell r="A1081" t="str">
            <v>560060</v>
          </cell>
          <cell r="B1081" t="str">
            <v>碳中和ETF</v>
          </cell>
          <cell r="C1081">
            <v>0.72</v>
          </cell>
          <cell r="D1081">
            <v>0.98099999999999998</v>
          </cell>
        </row>
        <row r="1082">
          <cell r="A1082" t="str">
            <v>560070</v>
          </cell>
          <cell r="B1082" t="str">
            <v>央企红利ETF基金</v>
          </cell>
          <cell r="C1082">
            <v>0</v>
          </cell>
          <cell r="D1082">
            <v>1.105</v>
          </cell>
        </row>
        <row r="1083">
          <cell r="A1083" t="str">
            <v>560080</v>
          </cell>
          <cell r="B1083" t="str">
            <v>中药ETF</v>
          </cell>
          <cell r="C1083">
            <v>0.56999999999999995</v>
          </cell>
          <cell r="D1083">
            <v>1.0649999999999999</v>
          </cell>
        </row>
        <row r="1084">
          <cell r="A1084" t="str">
            <v>560090</v>
          </cell>
          <cell r="B1084" t="str">
            <v>证券ETF龙头</v>
          </cell>
          <cell r="C1084">
            <v>0.39</v>
          </cell>
          <cell r="D1084">
            <v>1.2989999999999999</v>
          </cell>
        </row>
        <row r="1085">
          <cell r="A1085" t="str">
            <v>560100</v>
          </cell>
          <cell r="B1085" t="str">
            <v>中证500增强ETF</v>
          </cell>
          <cell r="C1085">
            <v>0.76</v>
          </cell>
          <cell r="D1085">
            <v>1.2010000000000001</v>
          </cell>
        </row>
        <row r="1086">
          <cell r="A1086" t="str">
            <v>560110</v>
          </cell>
          <cell r="B1086" t="str">
            <v>中证1000ETF基金</v>
          </cell>
          <cell r="C1086">
            <v>0.74</v>
          </cell>
          <cell r="D1086">
            <v>1.083</v>
          </cell>
        </row>
        <row r="1087">
          <cell r="A1087" t="str">
            <v>560120</v>
          </cell>
          <cell r="B1087" t="str">
            <v>现金流500ETF</v>
          </cell>
          <cell r="C1087">
            <v>1.52</v>
          </cell>
          <cell r="D1087">
            <v>1.2</v>
          </cell>
        </row>
        <row r="1088">
          <cell r="A1088" t="str">
            <v>560150</v>
          </cell>
          <cell r="B1088" t="str">
            <v>红利低波ETF泰康</v>
          </cell>
          <cell r="C1088">
            <v>-0.17</v>
          </cell>
          <cell r="D1088">
            <v>1.1479999999999999</v>
          </cell>
        </row>
        <row r="1089">
          <cell r="A1089" t="str">
            <v>560170</v>
          </cell>
          <cell r="B1089" t="str">
            <v>央企科技ETF</v>
          </cell>
          <cell r="C1089">
            <v>0.92</v>
          </cell>
          <cell r="D1089">
            <v>0.98499999999999999</v>
          </cell>
        </row>
        <row r="1090">
          <cell r="A1090" t="str">
            <v>560180</v>
          </cell>
          <cell r="B1090" t="str">
            <v>沪深300ESGETF南方</v>
          </cell>
          <cell r="C1090">
            <v>0.17</v>
          </cell>
          <cell r="D1090">
            <v>1.1579999999999999</v>
          </cell>
        </row>
        <row r="1091">
          <cell r="A1091" t="str">
            <v>560190</v>
          </cell>
          <cell r="B1091" t="str">
            <v>公用事业ETF</v>
          </cell>
          <cell r="C1091">
            <v>0.2</v>
          </cell>
          <cell r="D1091">
            <v>1.024</v>
          </cell>
        </row>
        <row r="1092">
          <cell r="A1092" t="str">
            <v>560220</v>
          </cell>
          <cell r="B1092" t="str">
            <v>中证2000ETF广发</v>
          </cell>
          <cell r="C1092">
            <v>1.75</v>
          </cell>
          <cell r="D1092">
            <v>1.395</v>
          </cell>
        </row>
        <row r="1093">
          <cell r="A1093" t="str">
            <v>560260</v>
          </cell>
          <cell r="B1093" t="str">
            <v>医疗ETF龙头</v>
          </cell>
          <cell r="C1093">
            <v>0.57999999999999996</v>
          </cell>
          <cell r="D1093">
            <v>0.873</v>
          </cell>
        </row>
        <row r="1094">
          <cell r="A1094" t="str">
            <v>560280</v>
          </cell>
          <cell r="B1094" t="str">
            <v>工程机械ETF</v>
          </cell>
          <cell r="C1094">
            <v>1.67</v>
          </cell>
          <cell r="D1094">
            <v>1.579</v>
          </cell>
        </row>
        <row r="1095">
          <cell r="A1095" t="str">
            <v>560300</v>
          </cell>
          <cell r="B1095" t="str">
            <v>电信50ETF</v>
          </cell>
          <cell r="C1095">
            <v>0.92</v>
          </cell>
          <cell r="D1095">
            <v>1.9710000000000001</v>
          </cell>
        </row>
        <row r="1096">
          <cell r="A1096" t="str">
            <v>560330</v>
          </cell>
          <cell r="B1096" t="str">
            <v>沪深300价值ETF申万菱信</v>
          </cell>
          <cell r="C1096">
            <v>-0.08</v>
          </cell>
          <cell r="D1096">
            <v>1.2629999999999999</v>
          </cell>
        </row>
        <row r="1097">
          <cell r="A1097" t="str">
            <v>560350</v>
          </cell>
          <cell r="B1097" t="str">
            <v>中证A50ETF指数基金</v>
          </cell>
          <cell r="C1097">
            <v>0.56000000000000005</v>
          </cell>
          <cell r="D1097">
            <v>1.2669999999999999</v>
          </cell>
        </row>
        <row r="1098">
          <cell r="A1098" t="str">
            <v>560360</v>
          </cell>
          <cell r="B1098" t="str">
            <v>软件ETF指数</v>
          </cell>
          <cell r="C1098">
            <v>0.55000000000000004</v>
          </cell>
          <cell r="D1098">
            <v>1.468</v>
          </cell>
        </row>
        <row r="1099">
          <cell r="A1099" t="str">
            <v>560380</v>
          </cell>
          <cell r="B1099" t="str">
            <v>A100ETF南方</v>
          </cell>
          <cell r="C1099">
            <v>0.41</v>
          </cell>
          <cell r="D1099">
            <v>1.2110000000000001</v>
          </cell>
        </row>
        <row r="1100">
          <cell r="A1100" t="str">
            <v>560500</v>
          </cell>
          <cell r="B1100" t="str">
            <v>500质量成长ETF</v>
          </cell>
          <cell r="C1100">
            <v>1.03</v>
          </cell>
          <cell r="D1100">
            <v>1.1819999999999999</v>
          </cell>
        </row>
        <row r="1101">
          <cell r="A1101" t="str">
            <v>560510</v>
          </cell>
          <cell r="B1101" t="str">
            <v>中证A500ETF</v>
          </cell>
          <cell r="C1101">
            <v>0.62</v>
          </cell>
          <cell r="D1101">
            <v>1.143</v>
          </cell>
        </row>
        <row r="1102">
          <cell r="A1102" t="str">
            <v>560520</v>
          </cell>
          <cell r="B1102" t="str">
            <v>红利低波100ETF基金</v>
          </cell>
          <cell r="C1102">
            <v>-0.09</v>
          </cell>
          <cell r="D1102">
            <v>1.127</v>
          </cell>
        </row>
        <row r="1103">
          <cell r="A1103" t="str">
            <v>560530</v>
          </cell>
          <cell r="B1103" t="str">
            <v>中证A500ETF摩根</v>
          </cell>
          <cell r="C1103">
            <v>0.34</v>
          </cell>
          <cell r="D1103">
            <v>1.1779999999999999</v>
          </cell>
        </row>
        <row r="1104">
          <cell r="A1104" t="str">
            <v>560550</v>
          </cell>
          <cell r="B1104" t="str">
            <v>碳中和ETF龙头</v>
          </cell>
          <cell r="C1104">
            <v>0.6</v>
          </cell>
          <cell r="D1104">
            <v>1.006</v>
          </cell>
        </row>
        <row r="1105">
          <cell r="A1105" t="str">
            <v>560560</v>
          </cell>
          <cell r="B1105" t="str">
            <v>碳中和ETF泰康</v>
          </cell>
          <cell r="C1105">
            <v>0.55000000000000004</v>
          </cell>
          <cell r="D1105">
            <v>0.72599999999999998</v>
          </cell>
        </row>
        <row r="1106">
          <cell r="A1106" t="str">
            <v>560570</v>
          </cell>
          <cell r="B1106" t="str">
            <v>A500红利ETF</v>
          </cell>
          <cell r="C1106">
            <v>0</v>
          </cell>
          <cell r="D1106">
            <v>1.008</v>
          </cell>
        </row>
        <row r="1107">
          <cell r="A1107" t="str">
            <v>560580</v>
          </cell>
          <cell r="B1107" t="str">
            <v>电力ETF南方</v>
          </cell>
          <cell r="C1107">
            <v>0.28000000000000003</v>
          </cell>
          <cell r="D1107">
            <v>1.081</v>
          </cell>
        </row>
        <row r="1108">
          <cell r="A1108" t="str">
            <v>560590</v>
          </cell>
          <cell r="B1108" t="str">
            <v>1000ETF增强</v>
          </cell>
          <cell r="C1108">
            <v>0.51</v>
          </cell>
          <cell r="D1108">
            <v>1.3720000000000001</v>
          </cell>
        </row>
        <row r="1109">
          <cell r="A1109" t="str">
            <v>560610</v>
          </cell>
          <cell r="B1109" t="str">
            <v>A500指数ETF</v>
          </cell>
          <cell r="C1109">
            <v>0.44</v>
          </cell>
          <cell r="D1109">
            <v>1.145</v>
          </cell>
        </row>
        <row r="1110">
          <cell r="A1110" t="str">
            <v>560620</v>
          </cell>
          <cell r="B1110" t="str">
            <v>公用事业ETF基金</v>
          </cell>
          <cell r="C1110">
            <v>0.21</v>
          </cell>
          <cell r="D1110">
            <v>0.95599999999999996</v>
          </cell>
        </row>
        <row r="1111">
          <cell r="A1111" t="str">
            <v>560630</v>
          </cell>
          <cell r="B1111" t="str">
            <v>机器人产业ETF</v>
          </cell>
          <cell r="C1111">
            <v>1.07</v>
          </cell>
          <cell r="D1111">
            <v>1.038</v>
          </cell>
        </row>
        <row r="1112">
          <cell r="A1112" t="str">
            <v>560650</v>
          </cell>
          <cell r="B1112" t="str">
            <v>核心50ETF</v>
          </cell>
          <cell r="C1112">
            <v>0.78</v>
          </cell>
          <cell r="D1112">
            <v>1.03</v>
          </cell>
        </row>
        <row r="1113">
          <cell r="A1113" t="str">
            <v>560660</v>
          </cell>
          <cell r="B1113" t="str">
            <v>云50ETF</v>
          </cell>
          <cell r="C1113">
            <v>0.62</v>
          </cell>
          <cell r="D1113">
            <v>1.9490000000000001</v>
          </cell>
        </row>
        <row r="1114">
          <cell r="A1114" t="str">
            <v>560680</v>
          </cell>
          <cell r="B1114" t="str">
            <v>消费ETF龙头</v>
          </cell>
          <cell r="C1114">
            <v>0.91</v>
          </cell>
          <cell r="D1114">
            <v>0.88500000000000001</v>
          </cell>
        </row>
        <row r="1115">
          <cell r="A1115" t="str">
            <v>560690</v>
          </cell>
          <cell r="B1115" t="str">
            <v>电信ETF基金</v>
          </cell>
          <cell r="C1115">
            <v>0</v>
          </cell>
          <cell r="D1115">
            <v>1.881</v>
          </cell>
        </row>
        <row r="1116">
          <cell r="A1116" t="str">
            <v>560700</v>
          </cell>
          <cell r="B1116" t="str">
            <v>央企红利50ETF</v>
          </cell>
          <cell r="C1116">
            <v>0.09</v>
          </cell>
          <cell r="D1116">
            <v>1.1080000000000001</v>
          </cell>
        </row>
        <row r="1117">
          <cell r="A1117" t="str">
            <v>560750</v>
          </cell>
          <cell r="B1117" t="str">
            <v>A500ETF申万菱信</v>
          </cell>
          <cell r="C1117">
            <v>0.56000000000000005</v>
          </cell>
          <cell r="D1117">
            <v>1.2569999999999999</v>
          </cell>
        </row>
        <row r="1118">
          <cell r="A1118" t="str">
            <v>560770</v>
          </cell>
          <cell r="B1118" t="str">
            <v>机器人指数ETF</v>
          </cell>
          <cell r="C1118">
            <v>0.87</v>
          </cell>
          <cell r="D1118">
            <v>0.92500000000000004</v>
          </cell>
        </row>
        <row r="1119">
          <cell r="A1119" t="str">
            <v>560780</v>
          </cell>
          <cell r="B1119" t="str">
            <v>芯片设备ETF</v>
          </cell>
          <cell r="C1119">
            <v>-0.61</v>
          </cell>
          <cell r="D1119">
            <v>1.6259999999999999</v>
          </cell>
        </row>
        <row r="1120">
          <cell r="A1120" t="str">
            <v>560800</v>
          </cell>
          <cell r="B1120" t="str">
            <v>数字经济ETF</v>
          </cell>
          <cell r="C1120">
            <v>0.32</v>
          </cell>
          <cell r="D1120">
            <v>0.95099999999999996</v>
          </cell>
        </row>
        <row r="1121">
          <cell r="A1121" t="str">
            <v>560810</v>
          </cell>
          <cell r="B1121" t="str">
            <v>央企ESGETF</v>
          </cell>
          <cell r="C1121">
            <v>1.1200000000000001</v>
          </cell>
          <cell r="D1121">
            <v>1.081</v>
          </cell>
        </row>
        <row r="1122">
          <cell r="A1122" t="str">
            <v>560820</v>
          </cell>
          <cell r="B1122" t="str">
            <v>中证A50ETF新华</v>
          </cell>
          <cell r="C1122">
            <v>0</v>
          </cell>
          <cell r="D1122">
            <v>1.1839999999999999</v>
          </cell>
        </row>
        <row r="1123">
          <cell r="A1123" t="str">
            <v>560850</v>
          </cell>
          <cell r="B1123" t="str">
            <v>信创50ETF</v>
          </cell>
          <cell r="C1123">
            <v>7.0000000000000007E-2</v>
          </cell>
          <cell r="D1123">
            <v>1.34</v>
          </cell>
        </row>
        <row r="1124">
          <cell r="A1124" t="str">
            <v>560860</v>
          </cell>
          <cell r="B1124" t="str">
            <v>工业有色ETF</v>
          </cell>
          <cell r="C1124">
            <v>2.7</v>
          </cell>
          <cell r="D1124">
            <v>1.4830000000000001</v>
          </cell>
        </row>
        <row r="1125">
          <cell r="A1125" t="str">
            <v>560880</v>
          </cell>
          <cell r="B1125" t="str">
            <v>家电ETF龙头</v>
          </cell>
          <cell r="C1125">
            <v>0.89</v>
          </cell>
          <cell r="D1125">
            <v>1.581</v>
          </cell>
        </row>
        <row r="1126">
          <cell r="A1126" t="str">
            <v>560890</v>
          </cell>
          <cell r="B1126" t="str">
            <v>红利低波ETF新华</v>
          </cell>
          <cell r="C1126">
            <v>-0.25</v>
          </cell>
          <cell r="D1126">
            <v>1.21</v>
          </cell>
        </row>
        <row r="1127">
          <cell r="A1127" t="str">
            <v>560900</v>
          </cell>
          <cell r="B1127" t="str">
            <v>创新药企ETF</v>
          </cell>
          <cell r="C1127">
            <v>1.87</v>
          </cell>
          <cell r="D1127">
            <v>0.92600000000000005</v>
          </cell>
        </row>
        <row r="1128">
          <cell r="A1128" t="str">
            <v>560950</v>
          </cell>
          <cell r="B1128" t="str">
            <v>500ETF增强</v>
          </cell>
          <cell r="C1128">
            <v>1.01</v>
          </cell>
          <cell r="D1128">
            <v>1.2949999999999999</v>
          </cell>
        </row>
        <row r="1129">
          <cell r="A1129" t="str">
            <v>560980</v>
          </cell>
          <cell r="B1129" t="str">
            <v>光伏ETF龙头</v>
          </cell>
          <cell r="C1129">
            <v>0.57999999999999996</v>
          </cell>
          <cell r="D1129">
            <v>0.69199999999999995</v>
          </cell>
        </row>
        <row r="1130">
          <cell r="A1130" t="str">
            <v>560990</v>
          </cell>
          <cell r="B1130" t="str">
            <v>中金科技先锋ETF</v>
          </cell>
          <cell r="C1130">
            <v>0.65</v>
          </cell>
          <cell r="D1130">
            <v>1.0840000000000001</v>
          </cell>
        </row>
        <row r="1131">
          <cell r="A1131" t="str">
            <v>561000</v>
          </cell>
          <cell r="B1131" t="str">
            <v>沪深300ETF增强基金</v>
          </cell>
          <cell r="C1131">
            <v>0.08</v>
          </cell>
          <cell r="D1131">
            <v>1.2849999999999999</v>
          </cell>
        </row>
        <row r="1132">
          <cell r="A1132" t="str">
            <v>561010</v>
          </cell>
          <cell r="B1132" t="str">
            <v>软件ETF基金</v>
          </cell>
          <cell r="C1132">
            <v>0.45</v>
          </cell>
          <cell r="D1132">
            <v>1.113</v>
          </cell>
        </row>
        <row r="1133">
          <cell r="A1133" t="str">
            <v>561060</v>
          </cell>
          <cell r="B1133" t="str">
            <v>国企红利ETF</v>
          </cell>
          <cell r="C1133">
            <v>0.27</v>
          </cell>
          <cell r="D1133">
            <v>1.123</v>
          </cell>
        </row>
        <row r="1134">
          <cell r="A1134" t="str">
            <v>561080</v>
          </cell>
          <cell r="B1134" t="str">
            <v>全指现金流ETF华安</v>
          </cell>
          <cell r="C1134">
            <v>0.89</v>
          </cell>
          <cell r="D1134">
            <v>1.2450000000000001</v>
          </cell>
        </row>
        <row r="1135">
          <cell r="A1135" t="str">
            <v>561090</v>
          </cell>
          <cell r="B1135" t="str">
            <v>中证A500增强ETF</v>
          </cell>
          <cell r="C1135">
            <v>0.79</v>
          </cell>
          <cell r="D1135">
            <v>1.153</v>
          </cell>
        </row>
        <row r="1136">
          <cell r="A1136" t="str">
            <v>561100</v>
          </cell>
          <cell r="B1136" t="str">
            <v>消费电子ETF富国</v>
          </cell>
          <cell r="C1136">
            <v>-0.16</v>
          </cell>
          <cell r="D1136">
            <v>1.232</v>
          </cell>
        </row>
        <row r="1137">
          <cell r="A1137" t="str">
            <v>561120</v>
          </cell>
          <cell r="B1137" t="str">
            <v>家电ETF</v>
          </cell>
          <cell r="C1137">
            <v>0.6</v>
          </cell>
          <cell r="D1137">
            <v>1.3480000000000001</v>
          </cell>
        </row>
        <row r="1138">
          <cell r="A1138" t="str">
            <v>561130</v>
          </cell>
          <cell r="B1138" t="str">
            <v>国货ETF</v>
          </cell>
          <cell r="C1138">
            <v>0.52</v>
          </cell>
          <cell r="D1138">
            <v>0.95799999999999996</v>
          </cell>
        </row>
        <row r="1139">
          <cell r="A1139" t="str">
            <v>561160</v>
          </cell>
          <cell r="B1139" t="str">
            <v>锂电池ETF</v>
          </cell>
          <cell r="C1139">
            <v>0.77</v>
          </cell>
          <cell r="D1139">
            <v>0.79</v>
          </cell>
        </row>
        <row r="1140">
          <cell r="A1140" t="str">
            <v>561170</v>
          </cell>
          <cell r="B1140" t="str">
            <v>绿色电力ETF</v>
          </cell>
          <cell r="C1140">
            <v>0.18</v>
          </cell>
          <cell r="D1140">
            <v>1.1200000000000001</v>
          </cell>
        </row>
        <row r="1141">
          <cell r="A1141" t="str">
            <v>561180</v>
          </cell>
          <cell r="B1141" t="str">
            <v>A100ETF</v>
          </cell>
          <cell r="C1141">
            <v>0.54</v>
          </cell>
          <cell r="D1141">
            <v>1.2969999999999999</v>
          </cell>
        </row>
        <row r="1142">
          <cell r="A1142" t="str">
            <v>561190</v>
          </cell>
          <cell r="B1142" t="str">
            <v>双碳ETF</v>
          </cell>
          <cell r="C1142">
            <v>0.8</v>
          </cell>
          <cell r="D1142">
            <v>1.012</v>
          </cell>
        </row>
        <row r="1143">
          <cell r="A1143" t="str">
            <v>561200</v>
          </cell>
          <cell r="B1143" t="str">
            <v>中证A100ETF工银</v>
          </cell>
          <cell r="C1143">
            <v>7.0000000000000007E-2</v>
          </cell>
          <cell r="D1143">
            <v>1.427</v>
          </cell>
        </row>
        <row r="1144">
          <cell r="A1144" t="str">
            <v>561220</v>
          </cell>
          <cell r="B1144" t="str">
            <v>数字经济ETF工银</v>
          </cell>
          <cell r="C1144">
            <v>0.45</v>
          </cell>
          <cell r="D1144">
            <v>1.3460000000000001</v>
          </cell>
        </row>
        <row r="1145">
          <cell r="A1145" t="str">
            <v>561230</v>
          </cell>
          <cell r="B1145" t="str">
            <v>中证A50ETF基金</v>
          </cell>
          <cell r="C1145">
            <v>0.46</v>
          </cell>
          <cell r="D1145">
            <v>1.2989999999999999</v>
          </cell>
        </row>
        <row r="1146">
          <cell r="A1146" t="str">
            <v>561260</v>
          </cell>
          <cell r="B1146" t="str">
            <v>能源ETF</v>
          </cell>
          <cell r="C1146">
            <v>0.65</v>
          </cell>
          <cell r="D1146">
            <v>1.2310000000000001</v>
          </cell>
        </row>
        <row r="1147">
          <cell r="A1147" t="str">
            <v>561280</v>
          </cell>
          <cell r="B1147" t="str">
            <v>中证1000ETF增强</v>
          </cell>
          <cell r="C1147">
            <v>1.0900000000000001</v>
          </cell>
          <cell r="D1147">
            <v>1.4850000000000001</v>
          </cell>
        </row>
        <row r="1148">
          <cell r="A1148" t="str">
            <v>561300</v>
          </cell>
          <cell r="B1148" t="str">
            <v>300增强ETF</v>
          </cell>
          <cell r="C1148">
            <v>0.31</v>
          </cell>
          <cell r="D1148">
            <v>0.98399999999999999</v>
          </cell>
        </row>
        <row r="1149">
          <cell r="A1149" t="str">
            <v>561310</v>
          </cell>
          <cell r="B1149" t="str">
            <v>消电ETF</v>
          </cell>
          <cell r="C1149">
            <v>0</v>
          </cell>
          <cell r="D1149">
            <v>1.1120000000000001</v>
          </cell>
        </row>
        <row r="1150">
          <cell r="A1150" t="str">
            <v>561320</v>
          </cell>
          <cell r="B1150" t="str">
            <v>交运ETF</v>
          </cell>
          <cell r="C1150">
            <v>-0.1</v>
          </cell>
          <cell r="D1150">
            <v>0.97799999999999998</v>
          </cell>
        </row>
        <row r="1151">
          <cell r="A1151" t="str">
            <v>561330</v>
          </cell>
          <cell r="B1151" t="str">
            <v>矿业ETF</v>
          </cell>
          <cell r="C1151">
            <v>1.59</v>
          </cell>
          <cell r="D1151">
            <v>1.7929999999999999</v>
          </cell>
        </row>
        <row r="1152">
          <cell r="A1152" t="str">
            <v>561350</v>
          </cell>
          <cell r="B1152" t="str">
            <v>国泰中证500ETF</v>
          </cell>
          <cell r="C1152">
            <v>1.1599999999999999</v>
          </cell>
          <cell r="D1152">
            <v>1.1339999999999999</v>
          </cell>
        </row>
        <row r="1153">
          <cell r="A1153" t="str">
            <v>561360</v>
          </cell>
          <cell r="B1153" t="str">
            <v>石油ETF</v>
          </cell>
          <cell r="C1153">
            <v>-0.25</v>
          </cell>
          <cell r="D1153">
            <v>1.1739999999999999</v>
          </cell>
        </row>
        <row r="1154">
          <cell r="A1154" t="str">
            <v>561370</v>
          </cell>
          <cell r="B1154" t="str">
            <v>2000ETF</v>
          </cell>
          <cell r="C1154">
            <v>1.57</v>
          </cell>
          <cell r="D1154">
            <v>1.3560000000000001</v>
          </cell>
        </row>
        <row r="1155">
          <cell r="A1155" t="str">
            <v>561380</v>
          </cell>
          <cell r="B1155" t="str">
            <v>电网ETF</v>
          </cell>
          <cell r="C1155">
            <v>1.39</v>
          </cell>
          <cell r="D1155">
            <v>1.603</v>
          </cell>
        </row>
        <row r="1156">
          <cell r="A1156" t="str">
            <v>561500</v>
          </cell>
          <cell r="B1156" t="str">
            <v>漂亮50ETF</v>
          </cell>
          <cell r="C1156">
            <v>0.75</v>
          </cell>
          <cell r="D1156">
            <v>0.80700000000000005</v>
          </cell>
        </row>
        <row r="1157">
          <cell r="A1157" t="str">
            <v>561510</v>
          </cell>
          <cell r="B1157" t="str">
            <v>中药ETF华泰柏瑞</v>
          </cell>
          <cell r="C1157">
            <v>0.39</v>
          </cell>
          <cell r="D1157">
            <v>1.038</v>
          </cell>
        </row>
        <row r="1158">
          <cell r="A1158" t="str">
            <v>561550</v>
          </cell>
          <cell r="B1158" t="str">
            <v>500增强ETF</v>
          </cell>
          <cell r="C1158">
            <v>0.73</v>
          </cell>
          <cell r="D1158">
            <v>1.2350000000000001</v>
          </cell>
        </row>
        <row r="1159">
          <cell r="A1159" t="str">
            <v>561560</v>
          </cell>
          <cell r="B1159" t="str">
            <v>电力ETF</v>
          </cell>
          <cell r="C1159">
            <v>0.16</v>
          </cell>
          <cell r="D1159">
            <v>1.242</v>
          </cell>
        </row>
        <row r="1160">
          <cell r="A1160" t="str">
            <v>561570</v>
          </cell>
          <cell r="B1160" t="str">
            <v>油气ETF华泰柏瑞</v>
          </cell>
          <cell r="C1160">
            <v>-0.18</v>
          </cell>
          <cell r="D1160">
            <v>1.1020000000000001</v>
          </cell>
        </row>
        <row r="1161">
          <cell r="A1161" t="str">
            <v>561580</v>
          </cell>
          <cell r="B1161" t="str">
            <v>央企红利ETF</v>
          </cell>
          <cell r="C1161">
            <v>0</v>
          </cell>
          <cell r="D1161">
            <v>1.2410000000000001</v>
          </cell>
        </row>
        <row r="1162">
          <cell r="A1162" t="str">
            <v>561590</v>
          </cell>
          <cell r="B1162" t="str">
            <v>中证1000增强ETF</v>
          </cell>
          <cell r="C1162">
            <v>1.1399999999999999</v>
          </cell>
          <cell r="D1162">
            <v>1.3320000000000001</v>
          </cell>
        </row>
        <row r="1163">
          <cell r="A1163" t="str">
            <v>561600</v>
          </cell>
          <cell r="B1163" t="str">
            <v>消费电子ETF</v>
          </cell>
          <cell r="C1163">
            <v>0.09</v>
          </cell>
          <cell r="D1163">
            <v>1.147</v>
          </cell>
        </row>
        <row r="1164">
          <cell r="A1164" t="str">
            <v>561660</v>
          </cell>
          <cell r="B1164" t="str">
            <v>通用航空ETF基金</v>
          </cell>
          <cell r="C1164">
            <v>0.64</v>
          </cell>
          <cell r="D1164">
            <v>1.1040000000000001</v>
          </cell>
        </row>
        <row r="1165">
          <cell r="A1165" t="str">
            <v>561680</v>
          </cell>
          <cell r="B1165" t="str">
            <v>中证A500红利低波ETF</v>
          </cell>
          <cell r="C1165">
            <v>0</v>
          </cell>
          <cell r="D1165">
            <v>1.0049999999999999</v>
          </cell>
        </row>
        <row r="1166">
          <cell r="A1166" t="str">
            <v>561700</v>
          </cell>
          <cell r="B1166" t="str">
            <v>电力ETF基金</v>
          </cell>
          <cell r="C1166">
            <v>0.47</v>
          </cell>
          <cell r="D1166">
            <v>1.0780000000000001</v>
          </cell>
        </row>
        <row r="1167">
          <cell r="A1167" t="str">
            <v>561750</v>
          </cell>
          <cell r="B1167" t="str">
            <v>中证A50ETF博时</v>
          </cell>
          <cell r="C1167">
            <v>0.7</v>
          </cell>
          <cell r="D1167">
            <v>1.155</v>
          </cell>
        </row>
        <row r="1168">
          <cell r="A1168" t="str">
            <v>561760</v>
          </cell>
          <cell r="B1168" t="str">
            <v>油气ETF博时</v>
          </cell>
          <cell r="C1168">
            <v>-0.56000000000000005</v>
          </cell>
          <cell r="D1168">
            <v>1.071</v>
          </cell>
        </row>
        <row r="1169">
          <cell r="A1169" t="str">
            <v>561770</v>
          </cell>
          <cell r="B1169" t="str">
            <v>中证A100指数ETF</v>
          </cell>
          <cell r="C1169">
            <v>0.25</v>
          </cell>
          <cell r="D1169">
            <v>1.218</v>
          </cell>
        </row>
        <row r="1170">
          <cell r="A1170" t="str">
            <v>561780</v>
          </cell>
          <cell r="B1170" t="str">
            <v>1000增强ETF</v>
          </cell>
          <cell r="C1170">
            <v>0.28000000000000003</v>
          </cell>
          <cell r="D1170">
            <v>1.421</v>
          </cell>
        </row>
        <row r="1171">
          <cell r="A1171" t="str">
            <v>561790</v>
          </cell>
          <cell r="B1171" t="str">
            <v>央企现代能源ETF</v>
          </cell>
          <cell r="C1171">
            <v>0.49</v>
          </cell>
          <cell r="D1171">
            <v>1.2310000000000001</v>
          </cell>
        </row>
        <row r="1172">
          <cell r="A1172" t="str">
            <v>561800</v>
          </cell>
          <cell r="B1172" t="str">
            <v>稀有金属ETF基金</v>
          </cell>
          <cell r="C1172">
            <v>2.2799999999999998</v>
          </cell>
          <cell r="D1172">
            <v>0.94199999999999995</v>
          </cell>
        </row>
        <row r="1173">
          <cell r="A1173" t="str">
            <v>561870</v>
          </cell>
          <cell r="B1173" t="str">
            <v>自由现金流ETF全指</v>
          </cell>
          <cell r="C1173">
            <v>0.9</v>
          </cell>
          <cell r="D1173">
            <v>1.232</v>
          </cell>
        </row>
        <row r="1174">
          <cell r="A1174" t="str">
            <v>561880</v>
          </cell>
          <cell r="B1174" t="str">
            <v>A100ETF基金</v>
          </cell>
          <cell r="C1174">
            <v>0.24</v>
          </cell>
          <cell r="D1174">
            <v>1.2470000000000001</v>
          </cell>
        </row>
        <row r="1175">
          <cell r="A1175" t="str">
            <v>561900</v>
          </cell>
          <cell r="B1175" t="str">
            <v>沪深300ESGETF</v>
          </cell>
          <cell r="C1175">
            <v>0.42</v>
          </cell>
          <cell r="D1175">
            <v>0.96399999999999997</v>
          </cell>
        </row>
        <row r="1176">
          <cell r="A1176" t="str">
            <v>561910</v>
          </cell>
          <cell r="B1176" t="str">
            <v>电池ETF</v>
          </cell>
          <cell r="C1176">
            <v>0.9</v>
          </cell>
          <cell r="D1176">
            <v>0.78800000000000003</v>
          </cell>
        </row>
        <row r="1177">
          <cell r="A1177" t="str">
            <v>561920</v>
          </cell>
          <cell r="B1177" t="str">
            <v>疫苗龙头ETF</v>
          </cell>
          <cell r="C1177">
            <v>0.99</v>
          </cell>
          <cell r="D1177">
            <v>0.71499999999999997</v>
          </cell>
        </row>
        <row r="1178">
          <cell r="A1178" t="str">
            <v>561930</v>
          </cell>
          <cell r="B1178" t="str">
            <v>沪深300ETF招商</v>
          </cell>
          <cell r="C1178">
            <v>0.4</v>
          </cell>
          <cell r="D1178">
            <v>1.496</v>
          </cell>
        </row>
        <row r="1179">
          <cell r="A1179" t="str">
            <v>561950</v>
          </cell>
          <cell r="B1179" t="str">
            <v>500指数增强ETF</v>
          </cell>
          <cell r="C1179">
            <v>1.06</v>
          </cell>
          <cell r="D1179">
            <v>1.34</v>
          </cell>
        </row>
        <row r="1180">
          <cell r="A1180" t="str">
            <v>561960</v>
          </cell>
          <cell r="B1180" t="str">
            <v>央企回报ETF</v>
          </cell>
          <cell r="C1180">
            <v>0</v>
          </cell>
          <cell r="D1180">
            <v>1.2</v>
          </cell>
        </row>
        <row r="1181">
          <cell r="A1181" t="str">
            <v>561980</v>
          </cell>
          <cell r="B1181" t="str">
            <v>半导体设备ETF</v>
          </cell>
          <cell r="C1181">
            <v>-0.05</v>
          </cell>
          <cell r="D1181">
            <v>1.944</v>
          </cell>
        </row>
        <row r="1182">
          <cell r="A1182" t="str">
            <v>561990</v>
          </cell>
          <cell r="B1182" t="str">
            <v>沪深300增强ETF</v>
          </cell>
          <cell r="C1182">
            <v>0.28999999999999998</v>
          </cell>
          <cell r="D1182">
            <v>1.0329999999999999</v>
          </cell>
        </row>
        <row r="1183">
          <cell r="A1183" t="str">
            <v>562000</v>
          </cell>
          <cell r="B1183" t="str">
            <v>中证A100ETF基金</v>
          </cell>
          <cell r="C1183">
            <v>0.35</v>
          </cell>
          <cell r="D1183">
            <v>0.57999999999999996</v>
          </cell>
        </row>
        <row r="1184">
          <cell r="A1184" t="str">
            <v>562010</v>
          </cell>
          <cell r="B1184" t="str">
            <v>绿色能源ETF</v>
          </cell>
          <cell r="C1184">
            <v>0.42</v>
          </cell>
          <cell r="D1184">
            <v>0.95799999999999996</v>
          </cell>
        </row>
        <row r="1185">
          <cell r="A1185" t="str">
            <v>562030</v>
          </cell>
          <cell r="B1185" t="str">
            <v>信创ETF基金</v>
          </cell>
          <cell r="C1185">
            <v>0.2</v>
          </cell>
          <cell r="D1185">
            <v>0.50800000000000001</v>
          </cell>
        </row>
        <row r="1186">
          <cell r="A1186" t="str">
            <v>562050</v>
          </cell>
          <cell r="B1186" t="str">
            <v>药ETF</v>
          </cell>
          <cell r="C1186">
            <v>1.18</v>
          </cell>
          <cell r="D1186">
            <v>1.028</v>
          </cell>
        </row>
        <row r="1187">
          <cell r="A1187" t="str">
            <v>562060</v>
          </cell>
          <cell r="B1187" t="str">
            <v>标普A股红利ETF华</v>
          </cell>
          <cell r="C1187">
            <v>0.49</v>
          </cell>
          <cell r="D1187">
            <v>0.61199999999999999</v>
          </cell>
        </row>
        <row r="1188">
          <cell r="A1188" t="str">
            <v>562080</v>
          </cell>
          <cell r="B1188" t="str">
            <v>300现金流ETF</v>
          </cell>
          <cell r="C1188">
            <v>0.17</v>
          </cell>
          <cell r="D1188">
            <v>0.60099999999999998</v>
          </cell>
        </row>
        <row r="1189">
          <cell r="A1189" t="str">
            <v>562300</v>
          </cell>
          <cell r="B1189" t="str">
            <v>碳中和ETF基金</v>
          </cell>
          <cell r="C1189">
            <v>0.55000000000000004</v>
          </cell>
          <cell r="D1189">
            <v>0.72899999999999998</v>
          </cell>
        </row>
        <row r="1190">
          <cell r="A1190" t="str">
            <v>562310</v>
          </cell>
          <cell r="B1190" t="str">
            <v>沪深300成长ETF</v>
          </cell>
          <cell r="C1190">
            <v>0.61</v>
          </cell>
          <cell r="D1190">
            <v>0.997</v>
          </cell>
        </row>
        <row r="1191">
          <cell r="A1191" t="str">
            <v>562320</v>
          </cell>
          <cell r="B1191" t="str">
            <v>沪深300价值ETF</v>
          </cell>
          <cell r="C1191">
            <v>0.15</v>
          </cell>
          <cell r="D1191">
            <v>1.363</v>
          </cell>
        </row>
        <row r="1192">
          <cell r="A1192" t="str">
            <v>562330</v>
          </cell>
          <cell r="B1192" t="str">
            <v>中证500价值ETF</v>
          </cell>
          <cell r="C1192">
            <v>0.6</v>
          </cell>
          <cell r="D1192">
            <v>1.1719999999999999</v>
          </cell>
        </row>
        <row r="1193">
          <cell r="A1193" t="str">
            <v>562340</v>
          </cell>
          <cell r="B1193" t="str">
            <v>中证500成长ETF</v>
          </cell>
          <cell r="C1193">
            <v>1.05</v>
          </cell>
          <cell r="D1193">
            <v>1.256</v>
          </cell>
        </row>
        <row r="1194">
          <cell r="A1194" t="str">
            <v>562350</v>
          </cell>
          <cell r="B1194" t="str">
            <v>电力指数ETF</v>
          </cell>
          <cell r="C1194">
            <v>0.28000000000000003</v>
          </cell>
          <cell r="D1194">
            <v>1.0780000000000001</v>
          </cell>
        </row>
        <row r="1195">
          <cell r="A1195" t="str">
            <v>562360</v>
          </cell>
          <cell r="B1195" t="str">
            <v>机器人ETF基金</v>
          </cell>
          <cell r="C1195">
            <v>0.79</v>
          </cell>
          <cell r="D1195">
            <v>1.016</v>
          </cell>
        </row>
        <row r="1196">
          <cell r="A1196" t="str">
            <v>562380</v>
          </cell>
          <cell r="B1196" t="str">
            <v>央企科技引领ETF</v>
          </cell>
          <cell r="C1196">
            <v>0.89</v>
          </cell>
          <cell r="D1196">
            <v>1.0209999999999999</v>
          </cell>
        </row>
        <row r="1197">
          <cell r="A1197" t="str">
            <v>562390</v>
          </cell>
          <cell r="B1197" t="str">
            <v>中药50ETF</v>
          </cell>
          <cell r="C1197">
            <v>0.41</v>
          </cell>
          <cell r="D1197">
            <v>0.97299999999999998</v>
          </cell>
        </row>
        <row r="1198">
          <cell r="A1198" t="str">
            <v>562500</v>
          </cell>
          <cell r="B1198" t="str">
            <v>机器人ETF</v>
          </cell>
          <cell r="C1198">
            <v>0.97</v>
          </cell>
          <cell r="D1198">
            <v>0.94</v>
          </cell>
        </row>
        <row r="1199">
          <cell r="A1199" t="str">
            <v>562510</v>
          </cell>
          <cell r="B1199" t="str">
            <v>旅游ETF</v>
          </cell>
          <cell r="C1199">
            <v>3.08</v>
          </cell>
          <cell r="D1199">
            <v>0.80400000000000005</v>
          </cell>
        </row>
        <row r="1200">
          <cell r="A1200" t="str">
            <v>562520</v>
          </cell>
          <cell r="B1200" t="str">
            <v>中证1000成长ETF</v>
          </cell>
          <cell r="C1200">
            <v>0.39</v>
          </cell>
          <cell r="D1200">
            <v>1.2789999999999999</v>
          </cell>
        </row>
        <row r="1201">
          <cell r="A1201" t="str">
            <v>562530</v>
          </cell>
          <cell r="B1201" t="str">
            <v>中证1000价值ETF</v>
          </cell>
          <cell r="C1201">
            <v>0.92</v>
          </cell>
          <cell r="D1201">
            <v>1.3109999999999999</v>
          </cell>
        </row>
        <row r="1202">
          <cell r="A1202" t="str">
            <v>562550</v>
          </cell>
          <cell r="B1202" t="str">
            <v>绿电ETF</v>
          </cell>
          <cell r="C1202">
            <v>0.18</v>
          </cell>
          <cell r="D1202">
            <v>1.1140000000000001</v>
          </cell>
        </row>
        <row r="1203">
          <cell r="A1203" t="str">
            <v>562560</v>
          </cell>
          <cell r="B1203" t="str">
            <v>信息技术ETF</v>
          </cell>
          <cell r="C1203">
            <v>-0.17</v>
          </cell>
          <cell r="D1203">
            <v>1.7490000000000001</v>
          </cell>
        </row>
        <row r="1204">
          <cell r="A1204" t="str">
            <v>562570</v>
          </cell>
          <cell r="B1204" t="str">
            <v>信创ETF</v>
          </cell>
          <cell r="C1204">
            <v>-0.08</v>
          </cell>
          <cell r="D1204">
            <v>1.323</v>
          </cell>
        </row>
        <row r="1205">
          <cell r="A1205" t="str">
            <v>562580</v>
          </cell>
          <cell r="B1205" t="str">
            <v>可选消费ETF</v>
          </cell>
          <cell r="C1205">
            <v>3</v>
          </cell>
          <cell r="D1205">
            <v>1.2709999999999999</v>
          </cell>
        </row>
        <row r="1206">
          <cell r="A1206" t="str">
            <v>562590</v>
          </cell>
          <cell r="B1206" t="str">
            <v>半导体材料ETF</v>
          </cell>
          <cell r="C1206">
            <v>0.13</v>
          </cell>
          <cell r="D1206">
            <v>1.5629999999999999</v>
          </cell>
        </row>
        <row r="1207">
          <cell r="A1207" t="str">
            <v>562600</v>
          </cell>
          <cell r="B1207" t="str">
            <v>医疗器械ETF</v>
          </cell>
          <cell r="C1207">
            <v>0.46</v>
          </cell>
          <cell r="D1207">
            <v>0.86799999999999999</v>
          </cell>
        </row>
        <row r="1208">
          <cell r="A1208" t="str">
            <v>562660</v>
          </cell>
          <cell r="B1208" t="str">
            <v>中证2000ETF华夏</v>
          </cell>
          <cell r="C1208">
            <v>1.65</v>
          </cell>
          <cell r="D1208">
            <v>1.6679999999999999</v>
          </cell>
        </row>
        <row r="1209">
          <cell r="A1209" t="str">
            <v>562700</v>
          </cell>
          <cell r="B1209" t="str">
            <v>汽车零部件ETF</v>
          </cell>
          <cell r="C1209">
            <v>1.87</v>
          </cell>
          <cell r="D1209">
            <v>1.413</v>
          </cell>
        </row>
        <row r="1210">
          <cell r="A1210" t="str">
            <v>562800</v>
          </cell>
          <cell r="B1210" t="str">
            <v>稀有金属ETF</v>
          </cell>
          <cell r="C1210">
            <v>2.31</v>
          </cell>
          <cell r="D1210">
            <v>0.88500000000000001</v>
          </cell>
        </row>
        <row r="1211">
          <cell r="A1211" t="str">
            <v>562810</v>
          </cell>
          <cell r="B1211" t="str">
            <v>上证指数增强ETF</v>
          </cell>
          <cell r="C1211">
            <v>0.62</v>
          </cell>
          <cell r="D1211">
            <v>1.137</v>
          </cell>
        </row>
        <row r="1212">
          <cell r="A1212" t="str">
            <v>562820</v>
          </cell>
          <cell r="B1212" t="str">
            <v>集成电路ETF</v>
          </cell>
          <cell r="C1212">
            <v>-0.55000000000000004</v>
          </cell>
          <cell r="D1212">
            <v>2.1509999999999998</v>
          </cell>
        </row>
        <row r="1213">
          <cell r="A1213" t="str">
            <v>562850</v>
          </cell>
          <cell r="B1213" t="str">
            <v>央企能源ETF</v>
          </cell>
          <cell r="C1213">
            <v>0.65</v>
          </cell>
          <cell r="D1213">
            <v>1.238</v>
          </cell>
        </row>
        <row r="1214">
          <cell r="A1214" t="str">
            <v>562860</v>
          </cell>
          <cell r="B1214" t="str">
            <v>疫苗ETF</v>
          </cell>
          <cell r="C1214">
            <v>1.32</v>
          </cell>
          <cell r="D1214">
            <v>0.69</v>
          </cell>
        </row>
        <row r="1215">
          <cell r="A1215" t="str">
            <v>562870</v>
          </cell>
          <cell r="B1215" t="str">
            <v>证券ETF嘉实</v>
          </cell>
          <cell r="C1215">
            <v>0.3</v>
          </cell>
          <cell r="D1215">
            <v>1.016</v>
          </cell>
        </row>
        <row r="1216">
          <cell r="A1216" t="str">
            <v>562880</v>
          </cell>
          <cell r="B1216" t="str">
            <v>电池ETF嘉实</v>
          </cell>
          <cell r="C1216">
            <v>0.75</v>
          </cell>
          <cell r="D1216">
            <v>0.80400000000000005</v>
          </cell>
        </row>
        <row r="1217">
          <cell r="A1217" t="str">
            <v>562890</v>
          </cell>
          <cell r="B1217" t="str">
            <v>A50ETF嘉实</v>
          </cell>
          <cell r="C1217">
            <v>0.53</v>
          </cell>
          <cell r="D1217">
            <v>1.3260000000000001</v>
          </cell>
        </row>
        <row r="1218">
          <cell r="A1218" t="str">
            <v>562900</v>
          </cell>
          <cell r="B1218" t="str">
            <v>农业ETF易方达</v>
          </cell>
          <cell r="C1218">
            <v>1.01</v>
          </cell>
          <cell r="D1218">
            <v>0.79800000000000004</v>
          </cell>
        </row>
        <row r="1219">
          <cell r="A1219" t="str">
            <v>562910</v>
          </cell>
          <cell r="B1219" t="str">
            <v>高端制造ETF</v>
          </cell>
          <cell r="C1219">
            <v>1.2</v>
          </cell>
          <cell r="D1219">
            <v>0.84099999999999997</v>
          </cell>
        </row>
        <row r="1220">
          <cell r="A1220" t="str">
            <v>562920</v>
          </cell>
          <cell r="B1220" t="str">
            <v>信息安全ETF</v>
          </cell>
          <cell r="C1220">
            <v>0.4</v>
          </cell>
          <cell r="D1220">
            <v>0.99299999999999999</v>
          </cell>
        </row>
        <row r="1221">
          <cell r="A1221" t="str">
            <v>562930</v>
          </cell>
          <cell r="B1221" t="str">
            <v>软件ETF易方达</v>
          </cell>
          <cell r="C1221">
            <v>0.47</v>
          </cell>
          <cell r="D1221">
            <v>0.85799999999999998</v>
          </cell>
        </row>
        <row r="1222">
          <cell r="A1222" t="str">
            <v>562950</v>
          </cell>
          <cell r="B1222" t="str">
            <v>消费电子ETF易方达</v>
          </cell>
          <cell r="C1222">
            <v>0</v>
          </cell>
          <cell r="D1222">
            <v>1.1819999999999999</v>
          </cell>
        </row>
        <row r="1223">
          <cell r="A1223" t="str">
            <v>562960</v>
          </cell>
          <cell r="B1223" t="str">
            <v>绿色电力ETF易方达</v>
          </cell>
          <cell r="C1223">
            <v>-0.09</v>
          </cell>
          <cell r="D1223">
            <v>1.111</v>
          </cell>
        </row>
        <row r="1224">
          <cell r="A1224" t="str">
            <v>562970</v>
          </cell>
          <cell r="B1224" t="str">
            <v>光伏ETF易方达</v>
          </cell>
          <cell r="C1224">
            <v>0.95</v>
          </cell>
          <cell r="D1224">
            <v>1.0669999999999999</v>
          </cell>
        </row>
        <row r="1225">
          <cell r="A1225" t="str">
            <v>562990</v>
          </cell>
          <cell r="B1225" t="str">
            <v>碳中和ETF易方达</v>
          </cell>
          <cell r="C1225">
            <v>0.9</v>
          </cell>
          <cell r="D1225">
            <v>1.0069999999999999</v>
          </cell>
        </row>
        <row r="1226">
          <cell r="A1226" t="str">
            <v>563000</v>
          </cell>
          <cell r="B1226" t="str">
            <v>中国A50ETF</v>
          </cell>
          <cell r="C1226">
            <v>0.48</v>
          </cell>
          <cell r="D1226">
            <v>1.0549999999999999</v>
          </cell>
        </row>
        <row r="1227">
          <cell r="A1227" t="str">
            <v>563010</v>
          </cell>
          <cell r="B1227" t="str">
            <v>电信ETF</v>
          </cell>
          <cell r="C1227">
            <v>0.54</v>
          </cell>
          <cell r="D1227">
            <v>1.847</v>
          </cell>
        </row>
        <row r="1228">
          <cell r="A1228" t="str">
            <v>563020</v>
          </cell>
          <cell r="B1228" t="str">
            <v>红利低波动ETF</v>
          </cell>
          <cell r="C1228">
            <v>-0.17</v>
          </cell>
          <cell r="D1228">
            <v>1.1970000000000001</v>
          </cell>
        </row>
        <row r="1229">
          <cell r="A1229" t="str">
            <v>563030</v>
          </cell>
          <cell r="B1229" t="str">
            <v>中证500增强ETF易方达</v>
          </cell>
          <cell r="C1229">
            <v>0.23</v>
          </cell>
          <cell r="D1229">
            <v>1.302</v>
          </cell>
        </row>
        <row r="1230">
          <cell r="A1230" t="str">
            <v>563050</v>
          </cell>
          <cell r="B1230" t="str">
            <v>央企科技50ETF</v>
          </cell>
          <cell r="C1230">
            <v>0.77</v>
          </cell>
          <cell r="D1230">
            <v>1.0409999999999999</v>
          </cell>
        </row>
        <row r="1231">
          <cell r="A1231" t="str">
            <v>563060</v>
          </cell>
          <cell r="B1231" t="str">
            <v>央企50ETF</v>
          </cell>
          <cell r="C1231">
            <v>0.66</v>
          </cell>
          <cell r="D1231">
            <v>1.071</v>
          </cell>
        </row>
        <row r="1232">
          <cell r="A1232" t="str">
            <v>563080</v>
          </cell>
          <cell r="B1232" t="str">
            <v>中证A50ETF易方达</v>
          </cell>
          <cell r="C1232">
            <v>0.45</v>
          </cell>
          <cell r="D1232">
            <v>1.3320000000000001</v>
          </cell>
        </row>
        <row r="1233">
          <cell r="A1233" t="str">
            <v>563090</v>
          </cell>
          <cell r="B1233" t="str">
            <v>上证50增强ETF易方达</v>
          </cell>
          <cell r="C1233">
            <v>0.08</v>
          </cell>
          <cell r="D1233">
            <v>1.226</v>
          </cell>
        </row>
        <row r="1234">
          <cell r="A1234" t="str">
            <v>563150</v>
          </cell>
          <cell r="B1234" t="str">
            <v>油气资源ETF</v>
          </cell>
          <cell r="C1234">
            <v>-0.09</v>
          </cell>
          <cell r="D1234">
            <v>1.0669999999999999</v>
          </cell>
        </row>
        <row r="1235">
          <cell r="A1235" t="str">
            <v>563180</v>
          </cell>
          <cell r="B1235" t="str">
            <v>高股息ETF</v>
          </cell>
          <cell r="C1235">
            <v>0</v>
          </cell>
          <cell r="D1235">
            <v>1.1279999999999999</v>
          </cell>
        </row>
        <row r="1236">
          <cell r="A1236" t="str">
            <v>563200</v>
          </cell>
          <cell r="B1236" t="str">
            <v>中证2000ETF富国</v>
          </cell>
          <cell r="C1236">
            <v>1.66</v>
          </cell>
          <cell r="D1236">
            <v>1.466</v>
          </cell>
        </row>
        <row r="1237">
          <cell r="A1237" t="str">
            <v>563210</v>
          </cell>
          <cell r="B1237" t="str">
            <v>专精特新ETF</v>
          </cell>
          <cell r="C1237">
            <v>-7.0000000000000007E-2</v>
          </cell>
          <cell r="D1237">
            <v>1.4350000000000001</v>
          </cell>
        </row>
        <row r="1238">
          <cell r="A1238" t="str">
            <v>563220</v>
          </cell>
          <cell r="B1238" t="str">
            <v>中证A500ETF富国</v>
          </cell>
          <cell r="C1238">
            <v>0.57999999999999996</v>
          </cell>
          <cell r="D1238">
            <v>1.212</v>
          </cell>
        </row>
        <row r="1239">
          <cell r="A1239" t="str">
            <v>563230</v>
          </cell>
          <cell r="B1239" t="str">
            <v>卫星ETF</v>
          </cell>
          <cell r="C1239">
            <v>0.85</v>
          </cell>
          <cell r="D1239">
            <v>1.19</v>
          </cell>
        </row>
        <row r="1240">
          <cell r="A1240" t="str">
            <v>563280</v>
          </cell>
          <cell r="B1240" t="str">
            <v>A50增强ETF</v>
          </cell>
          <cell r="C1240">
            <v>0.22</v>
          </cell>
          <cell r="D1240">
            <v>1.3620000000000001</v>
          </cell>
        </row>
        <row r="1241">
          <cell r="A1241" t="str">
            <v>563300</v>
          </cell>
          <cell r="B1241" t="str">
            <v>中证2000ETF</v>
          </cell>
          <cell r="C1241">
            <v>1.68</v>
          </cell>
          <cell r="D1241">
            <v>1.3280000000000001</v>
          </cell>
        </row>
        <row r="1242">
          <cell r="A1242" t="str">
            <v>563320</v>
          </cell>
          <cell r="B1242" t="str">
            <v>通用航空ETF</v>
          </cell>
          <cell r="C1242">
            <v>1.21</v>
          </cell>
          <cell r="D1242">
            <v>1.004</v>
          </cell>
        </row>
        <row r="1243">
          <cell r="A1243" t="str">
            <v>563330</v>
          </cell>
          <cell r="B1243" t="str">
            <v>A股ETF</v>
          </cell>
          <cell r="C1243">
            <v>0.65</v>
          </cell>
          <cell r="D1243">
            <v>4.056</v>
          </cell>
        </row>
        <row r="1244">
          <cell r="A1244" t="str">
            <v>563350</v>
          </cell>
          <cell r="B1244" t="str">
            <v>中证A50ETF</v>
          </cell>
          <cell r="C1244">
            <v>0.52</v>
          </cell>
          <cell r="D1244">
            <v>1.3520000000000001</v>
          </cell>
        </row>
        <row r="1245">
          <cell r="A1245" t="str">
            <v>563360</v>
          </cell>
          <cell r="B1245" t="str">
            <v>A500ETF华泰柏瑞</v>
          </cell>
          <cell r="C1245">
            <v>0.65</v>
          </cell>
          <cell r="D1245">
            <v>1.2330000000000001</v>
          </cell>
        </row>
        <row r="1246">
          <cell r="A1246" t="str">
            <v>563380</v>
          </cell>
          <cell r="B1246" t="str">
            <v>航空航天ETF</v>
          </cell>
          <cell r="C1246">
            <v>2.79</v>
          </cell>
          <cell r="D1246">
            <v>1.0680000000000001</v>
          </cell>
        </row>
        <row r="1247">
          <cell r="A1247" t="str">
            <v>563390</v>
          </cell>
          <cell r="B1247" t="str">
            <v>现金流ETF全指</v>
          </cell>
          <cell r="C1247">
            <v>0.8</v>
          </cell>
          <cell r="D1247">
            <v>1.254</v>
          </cell>
        </row>
        <row r="1248">
          <cell r="A1248" t="str">
            <v>563500</v>
          </cell>
          <cell r="B1248" t="str">
            <v>A500ETF华宝</v>
          </cell>
          <cell r="C1248">
            <v>0.5</v>
          </cell>
          <cell r="D1248">
            <v>0.60699999999999998</v>
          </cell>
        </row>
        <row r="1249">
          <cell r="A1249" t="str">
            <v>563510</v>
          </cell>
          <cell r="B1249" t="str">
            <v>A500红利低波ETF</v>
          </cell>
          <cell r="C1249">
            <v>0</v>
          </cell>
          <cell r="D1249">
            <v>0.99299999999999999</v>
          </cell>
        </row>
        <row r="1250">
          <cell r="A1250" t="str">
            <v>563520</v>
          </cell>
          <cell r="B1250" t="str">
            <v>沪深300ETF永赢</v>
          </cell>
          <cell r="C1250">
            <v>0.34</v>
          </cell>
          <cell r="D1250">
            <v>1.1679999999999999</v>
          </cell>
        </row>
        <row r="1251">
          <cell r="A1251" t="str">
            <v>563530</v>
          </cell>
          <cell r="B1251" t="str">
            <v>卫星ETF易方达</v>
          </cell>
          <cell r="C1251">
            <v>1.02</v>
          </cell>
          <cell r="D1251">
            <v>1.1859999999999999</v>
          </cell>
        </row>
        <row r="1252">
          <cell r="A1252" t="str">
            <v>563550</v>
          </cell>
          <cell r="B1252" t="str">
            <v>A500增强ETF摩根</v>
          </cell>
          <cell r="C1252">
            <v>0.51</v>
          </cell>
          <cell r="D1252">
            <v>1.1890000000000001</v>
          </cell>
        </row>
        <row r="1253">
          <cell r="A1253" t="str">
            <v>563570</v>
          </cell>
          <cell r="B1253" t="str">
            <v>金融科技ETF兴业</v>
          </cell>
          <cell r="C1253">
            <v>1.18</v>
          </cell>
          <cell r="D1253">
            <v>0.94199999999999995</v>
          </cell>
        </row>
        <row r="1254">
          <cell r="A1254" t="str">
            <v>563580</v>
          </cell>
          <cell r="B1254" t="str">
            <v>自由现金流ETF800</v>
          </cell>
          <cell r="C1254">
            <v>0.71</v>
          </cell>
          <cell r="D1254">
            <v>1.1319999999999999</v>
          </cell>
        </row>
        <row r="1255">
          <cell r="A1255" t="str">
            <v>563590</v>
          </cell>
          <cell r="B1255" t="str">
            <v>A500红利低波动ETF</v>
          </cell>
          <cell r="C1255">
            <v>0</v>
          </cell>
          <cell r="D1255">
            <v>0.98899999999999999</v>
          </cell>
        </row>
        <row r="1256">
          <cell r="A1256" t="str">
            <v>563600</v>
          </cell>
          <cell r="B1256" t="str">
            <v>A500增强ETF易方达</v>
          </cell>
          <cell r="C1256">
            <v>0.59</v>
          </cell>
          <cell r="D1256">
            <v>1.018</v>
          </cell>
        </row>
        <row r="1257">
          <cell r="A1257" t="str">
            <v>563620</v>
          </cell>
          <cell r="B1257" t="str">
            <v>自由现金流全指ETF</v>
          </cell>
          <cell r="C1257">
            <v>0.54</v>
          </cell>
          <cell r="D1257">
            <v>1.109</v>
          </cell>
        </row>
        <row r="1258">
          <cell r="A1258" t="str">
            <v>563630</v>
          </cell>
          <cell r="B1258" t="str">
            <v>A500增强ETF国联安</v>
          </cell>
          <cell r="C1258">
            <v>0.33</v>
          </cell>
          <cell r="D1258">
            <v>1.204</v>
          </cell>
        </row>
        <row r="1259">
          <cell r="A1259" t="str">
            <v>563650</v>
          </cell>
          <cell r="B1259" t="str">
            <v>中证A500龙头ETF</v>
          </cell>
          <cell r="C1259">
            <v>0.49</v>
          </cell>
          <cell r="D1259">
            <v>1.2290000000000001</v>
          </cell>
        </row>
        <row r="1260">
          <cell r="A1260" t="str">
            <v>563660</v>
          </cell>
          <cell r="B1260" t="str">
            <v>A500ETF银河</v>
          </cell>
          <cell r="C1260">
            <v>0.57999999999999996</v>
          </cell>
          <cell r="D1260">
            <v>1.216</v>
          </cell>
        </row>
        <row r="1261">
          <cell r="A1261" t="str">
            <v>563670</v>
          </cell>
          <cell r="B1261" t="str">
            <v>金融科技ETF指数</v>
          </cell>
          <cell r="C1261">
            <v>1.27</v>
          </cell>
          <cell r="D1261">
            <v>0.877</v>
          </cell>
        </row>
        <row r="1262">
          <cell r="A1262" t="str">
            <v>563680</v>
          </cell>
          <cell r="B1262" t="str">
            <v>800自由现金流ETF</v>
          </cell>
          <cell r="C1262">
            <v>0.66</v>
          </cell>
          <cell r="D1262">
            <v>1.2250000000000001</v>
          </cell>
        </row>
        <row r="1263">
          <cell r="A1263" t="str">
            <v>563690</v>
          </cell>
          <cell r="B1263" t="str">
            <v>红利低波ETF永赢</v>
          </cell>
          <cell r="C1263">
            <v>-0.19</v>
          </cell>
          <cell r="D1263">
            <v>1.0269999999999999</v>
          </cell>
        </row>
        <row r="1264">
          <cell r="A1264" t="str">
            <v>563700</v>
          </cell>
          <cell r="B1264" t="str">
            <v>红利价值ETF</v>
          </cell>
          <cell r="C1264">
            <v>-0.09</v>
          </cell>
          <cell r="D1264">
            <v>1.0549999999999999</v>
          </cell>
        </row>
        <row r="1265">
          <cell r="A1265" t="str">
            <v>563750</v>
          </cell>
          <cell r="B1265" t="str">
            <v>中证500指数ETF</v>
          </cell>
          <cell r="C1265">
            <v>1.02</v>
          </cell>
          <cell r="D1265">
            <v>0.98799999999999999</v>
          </cell>
        </row>
        <row r="1266">
          <cell r="A1266" t="str">
            <v>563760</v>
          </cell>
          <cell r="B1266" t="str">
            <v>全指自由现金流ETF</v>
          </cell>
          <cell r="C1266">
            <v>0.76</v>
          </cell>
          <cell r="D1266">
            <v>1.1990000000000001</v>
          </cell>
        </row>
        <row r="1267">
          <cell r="A1267" t="str">
            <v>563770</v>
          </cell>
          <cell r="B1267" t="str">
            <v>全指现金流ETF</v>
          </cell>
          <cell r="C1267">
            <v>0.66</v>
          </cell>
          <cell r="D1267">
            <v>1.2290000000000001</v>
          </cell>
        </row>
        <row r="1268">
          <cell r="A1268" t="str">
            <v>563780</v>
          </cell>
          <cell r="B1268" t="str">
            <v>现金流全指ETF</v>
          </cell>
          <cell r="C1268">
            <v>0.9</v>
          </cell>
          <cell r="D1268">
            <v>1.2390000000000001</v>
          </cell>
        </row>
        <row r="1269">
          <cell r="A1269" t="str">
            <v>563800</v>
          </cell>
          <cell r="B1269" t="str">
            <v>A500ETF龙头</v>
          </cell>
          <cell r="C1269">
            <v>0.69</v>
          </cell>
          <cell r="D1269">
            <v>1.1639999999999999</v>
          </cell>
        </row>
        <row r="1270">
          <cell r="A1270" t="str">
            <v>563830</v>
          </cell>
          <cell r="B1270" t="str">
            <v>全指现金流ETF基金</v>
          </cell>
          <cell r="C1270">
            <v>0.66</v>
          </cell>
          <cell r="D1270">
            <v>1.2130000000000001</v>
          </cell>
        </row>
        <row r="1271">
          <cell r="A1271" t="str">
            <v>563850</v>
          </cell>
          <cell r="B1271" t="str">
            <v>N食品ETF广发</v>
          </cell>
          <cell r="C1271">
            <v>2.37</v>
          </cell>
          <cell r="D1271">
            <v>1.0349999999999999</v>
          </cell>
        </row>
        <row r="1272">
          <cell r="A1272" t="str">
            <v>563860</v>
          </cell>
          <cell r="B1272" t="str">
            <v>A500ETF海富通</v>
          </cell>
          <cell r="C1272">
            <v>0.74</v>
          </cell>
          <cell r="D1272">
            <v>1.2250000000000001</v>
          </cell>
        </row>
        <row r="1273">
          <cell r="A1273" t="str">
            <v>563880</v>
          </cell>
          <cell r="B1273" t="str">
            <v>中证A500指数ETF</v>
          </cell>
          <cell r="C1273">
            <v>0.42</v>
          </cell>
          <cell r="D1273">
            <v>1.2010000000000001</v>
          </cell>
        </row>
        <row r="1274">
          <cell r="A1274" t="str">
            <v>563890</v>
          </cell>
          <cell r="B1274" t="str">
            <v>国企红利ETF创金合信</v>
          </cell>
          <cell r="C1274">
            <v>0</v>
          </cell>
          <cell r="D1274">
            <v>1.0189999999999999</v>
          </cell>
        </row>
        <row r="1275">
          <cell r="A1275" t="str">
            <v>563900</v>
          </cell>
          <cell r="B1275" t="str">
            <v>沪深300自由现金流</v>
          </cell>
          <cell r="C1275">
            <v>0.17</v>
          </cell>
          <cell r="D1275">
            <v>1.159</v>
          </cell>
        </row>
        <row r="1276">
          <cell r="A1276" t="str">
            <v>563980</v>
          </cell>
          <cell r="B1276" t="str">
            <v>800红利低波ETF</v>
          </cell>
          <cell r="C1276">
            <v>0</v>
          </cell>
          <cell r="D1276">
            <v>0.96899999999999997</v>
          </cell>
        </row>
        <row r="1277">
          <cell r="A1277" t="str">
            <v>563990</v>
          </cell>
          <cell r="B1277" t="str">
            <v>800现金流ETF</v>
          </cell>
          <cell r="C1277">
            <v>0.65</v>
          </cell>
          <cell r="D1277">
            <v>1.2410000000000001</v>
          </cell>
        </row>
        <row r="1278">
          <cell r="A1278" t="str">
            <v>588000</v>
          </cell>
          <cell r="B1278" t="str">
            <v>科创50ETF</v>
          </cell>
          <cell r="C1278">
            <v>0.28999999999999998</v>
          </cell>
          <cell r="D1278">
            <v>1.38</v>
          </cell>
        </row>
        <row r="1279">
          <cell r="A1279" t="str">
            <v>588010</v>
          </cell>
          <cell r="B1279" t="str">
            <v>科创新材料ETF</v>
          </cell>
          <cell r="C1279">
            <v>1.01</v>
          </cell>
          <cell r="D1279">
            <v>0.80300000000000005</v>
          </cell>
        </row>
        <row r="1280">
          <cell r="A1280" t="str">
            <v>588020</v>
          </cell>
          <cell r="B1280" t="str">
            <v>科创成长50ETF</v>
          </cell>
          <cell r="C1280">
            <v>-0.53</v>
          </cell>
          <cell r="D1280">
            <v>1.893</v>
          </cell>
        </row>
        <row r="1281">
          <cell r="A1281" t="str">
            <v>588030</v>
          </cell>
          <cell r="B1281" t="str">
            <v>科创100指数ETF</v>
          </cell>
          <cell r="C1281">
            <v>0.23</v>
          </cell>
          <cell r="D1281">
            <v>1.3029999999999999</v>
          </cell>
        </row>
        <row r="1282">
          <cell r="A1282" t="str">
            <v>588040</v>
          </cell>
          <cell r="B1282" t="str">
            <v>科创50ETF指数</v>
          </cell>
          <cell r="C1282">
            <v>7.0000000000000007E-2</v>
          </cell>
          <cell r="D1282">
            <v>1.3440000000000001</v>
          </cell>
        </row>
        <row r="1283">
          <cell r="A1283" t="str">
            <v>588050</v>
          </cell>
          <cell r="B1283" t="str">
            <v>科创ETF</v>
          </cell>
          <cell r="C1283">
            <v>0.22</v>
          </cell>
          <cell r="D1283">
            <v>1.347</v>
          </cell>
        </row>
        <row r="1284">
          <cell r="A1284" t="str">
            <v>588060</v>
          </cell>
          <cell r="B1284" t="str">
            <v>科创50ETF龙头</v>
          </cell>
          <cell r="C1284">
            <v>0.24</v>
          </cell>
          <cell r="D1284">
            <v>0.83399999999999996</v>
          </cell>
        </row>
        <row r="1285">
          <cell r="A1285" t="str">
            <v>588070</v>
          </cell>
          <cell r="B1285" t="str">
            <v>科创板成长ETF</v>
          </cell>
          <cell r="C1285">
            <v>-0.43</v>
          </cell>
          <cell r="D1285">
            <v>1.631</v>
          </cell>
        </row>
        <row r="1286">
          <cell r="A1286" t="str">
            <v>588080</v>
          </cell>
          <cell r="B1286" t="str">
            <v>科创板50ETF</v>
          </cell>
          <cell r="C1286">
            <v>0.38</v>
          </cell>
          <cell r="D1286">
            <v>1.3360000000000001</v>
          </cell>
        </row>
        <row r="1287">
          <cell r="A1287" t="str">
            <v>588090</v>
          </cell>
          <cell r="B1287" t="str">
            <v>科创板ETF</v>
          </cell>
          <cell r="C1287">
            <v>0.22</v>
          </cell>
          <cell r="D1287">
            <v>1.35</v>
          </cell>
        </row>
        <row r="1288">
          <cell r="A1288" t="str">
            <v>588100</v>
          </cell>
          <cell r="B1288" t="str">
            <v>科创信息技术ETF</v>
          </cell>
          <cell r="C1288">
            <v>0.27</v>
          </cell>
          <cell r="D1288">
            <v>1.855</v>
          </cell>
        </row>
        <row r="1289">
          <cell r="A1289" t="str">
            <v>588110</v>
          </cell>
          <cell r="B1289" t="str">
            <v>科创成长ETF</v>
          </cell>
          <cell r="C1289">
            <v>-0.43</v>
          </cell>
          <cell r="D1289">
            <v>1.8440000000000001</v>
          </cell>
        </row>
        <row r="1290">
          <cell r="A1290" t="str">
            <v>588120</v>
          </cell>
          <cell r="B1290" t="str">
            <v>科创板100ETF</v>
          </cell>
          <cell r="C1290">
            <v>0.15</v>
          </cell>
          <cell r="D1290">
            <v>1.31</v>
          </cell>
        </row>
        <row r="1291">
          <cell r="A1291" t="str">
            <v>588130</v>
          </cell>
          <cell r="B1291" t="str">
            <v>科创医药ETF基金</v>
          </cell>
          <cell r="C1291">
            <v>1.29</v>
          </cell>
          <cell r="D1291">
            <v>1.103</v>
          </cell>
        </row>
        <row r="1292">
          <cell r="A1292" t="str">
            <v>588140</v>
          </cell>
          <cell r="B1292" t="str">
            <v>科创200ETF广发</v>
          </cell>
          <cell r="C1292">
            <v>-0.2</v>
          </cell>
          <cell r="D1292">
            <v>0.97699999999999998</v>
          </cell>
        </row>
        <row r="1293">
          <cell r="A1293" t="str">
            <v>588150</v>
          </cell>
          <cell r="B1293" t="str">
            <v>科创50ETF南方</v>
          </cell>
          <cell r="C1293">
            <v>0.11</v>
          </cell>
          <cell r="D1293">
            <v>0.92100000000000004</v>
          </cell>
        </row>
        <row r="1294">
          <cell r="A1294" t="str">
            <v>588160</v>
          </cell>
          <cell r="B1294" t="str">
            <v>科创材料ETF</v>
          </cell>
          <cell r="C1294">
            <v>0.87</v>
          </cell>
          <cell r="D1294">
            <v>0.81599999999999995</v>
          </cell>
        </row>
        <row r="1295">
          <cell r="A1295" t="str">
            <v>588170</v>
          </cell>
          <cell r="B1295" t="str">
            <v>科创半导体ETF</v>
          </cell>
          <cell r="C1295">
            <v>-0.14000000000000001</v>
          </cell>
          <cell r="D1295">
            <v>1.4510000000000001</v>
          </cell>
        </row>
        <row r="1296">
          <cell r="A1296" t="str">
            <v>588180</v>
          </cell>
          <cell r="B1296" t="str">
            <v>科创50ETF基金</v>
          </cell>
          <cell r="C1296">
            <v>0.12</v>
          </cell>
          <cell r="D1296">
            <v>0.84799999999999998</v>
          </cell>
        </row>
        <row r="1297">
          <cell r="A1297" t="str">
            <v>588190</v>
          </cell>
          <cell r="B1297" t="str">
            <v>科创100ETF</v>
          </cell>
          <cell r="C1297">
            <v>0.23</v>
          </cell>
          <cell r="D1297">
            <v>1.296</v>
          </cell>
        </row>
        <row r="1298">
          <cell r="A1298" t="str">
            <v>588200</v>
          </cell>
          <cell r="B1298" t="str">
            <v>科创芯片ETF</v>
          </cell>
          <cell r="C1298">
            <v>-0.04</v>
          </cell>
          <cell r="D1298">
            <v>2.2320000000000002</v>
          </cell>
        </row>
        <row r="1299">
          <cell r="A1299" t="str">
            <v>588210</v>
          </cell>
          <cell r="B1299" t="str">
            <v>科创100ETF易方达</v>
          </cell>
          <cell r="C1299">
            <v>0.23</v>
          </cell>
          <cell r="D1299">
            <v>1.2829999999999999</v>
          </cell>
        </row>
        <row r="1300">
          <cell r="A1300" t="str">
            <v>588220</v>
          </cell>
          <cell r="B1300" t="str">
            <v>科创100ETF基金</v>
          </cell>
          <cell r="C1300">
            <v>0.31</v>
          </cell>
          <cell r="D1300">
            <v>1.2989999999999999</v>
          </cell>
        </row>
        <row r="1301">
          <cell r="A1301" t="str">
            <v>588230</v>
          </cell>
          <cell r="B1301" t="str">
            <v>科创200ETF</v>
          </cell>
          <cell r="C1301">
            <v>-7.0000000000000007E-2</v>
          </cell>
          <cell r="D1301">
            <v>1.46</v>
          </cell>
        </row>
        <row r="1302">
          <cell r="A1302" t="str">
            <v>588240</v>
          </cell>
          <cell r="B1302" t="str">
            <v>科创200ETF指数</v>
          </cell>
          <cell r="C1302">
            <v>-7.0000000000000007E-2</v>
          </cell>
          <cell r="D1302">
            <v>1.343</v>
          </cell>
        </row>
        <row r="1303">
          <cell r="A1303" t="str">
            <v>588250</v>
          </cell>
          <cell r="B1303" t="str">
            <v>科创生物医药ETF</v>
          </cell>
          <cell r="C1303">
            <v>1.26</v>
          </cell>
          <cell r="D1303">
            <v>1.123</v>
          </cell>
        </row>
        <row r="1304">
          <cell r="A1304" t="str">
            <v>588260</v>
          </cell>
          <cell r="B1304" t="str">
            <v>科创信息ETF</v>
          </cell>
          <cell r="C1304">
            <v>-0.16</v>
          </cell>
          <cell r="D1304">
            <v>1.8240000000000001</v>
          </cell>
        </row>
        <row r="1305">
          <cell r="A1305" t="str">
            <v>588270</v>
          </cell>
          <cell r="B1305" t="str">
            <v>科创200ETF易方达</v>
          </cell>
          <cell r="C1305">
            <v>-0.15</v>
          </cell>
          <cell r="D1305">
            <v>1.353</v>
          </cell>
        </row>
        <row r="1306">
          <cell r="A1306" t="str">
            <v>588280</v>
          </cell>
          <cell r="B1306" t="str">
            <v>科创50ETF指数基金</v>
          </cell>
          <cell r="C1306">
            <v>0.11</v>
          </cell>
          <cell r="D1306">
            <v>0.94799999999999995</v>
          </cell>
        </row>
        <row r="1307">
          <cell r="A1307" t="str">
            <v>588290</v>
          </cell>
          <cell r="B1307" t="str">
            <v>科创芯片ETF基金</v>
          </cell>
          <cell r="C1307">
            <v>-0.18</v>
          </cell>
          <cell r="D1307">
            <v>2.1850000000000001</v>
          </cell>
        </row>
        <row r="1308">
          <cell r="A1308" t="str">
            <v>588300</v>
          </cell>
          <cell r="B1308" t="str">
            <v>双创ETF</v>
          </cell>
          <cell r="C1308">
            <v>0.22</v>
          </cell>
          <cell r="D1308">
            <v>0.92700000000000005</v>
          </cell>
        </row>
        <row r="1309">
          <cell r="A1309" t="str">
            <v>588310</v>
          </cell>
          <cell r="B1309" t="str">
            <v>双创ETF基金</v>
          </cell>
          <cell r="C1309">
            <v>0.31</v>
          </cell>
          <cell r="D1309">
            <v>0.97899999999999998</v>
          </cell>
        </row>
        <row r="1310">
          <cell r="A1310" t="str">
            <v>588320</v>
          </cell>
          <cell r="B1310" t="str">
            <v>双创50ETF增强</v>
          </cell>
          <cell r="C1310">
            <v>0.21</v>
          </cell>
          <cell r="D1310">
            <v>1.4490000000000001</v>
          </cell>
        </row>
        <row r="1311">
          <cell r="A1311" t="str">
            <v>588330</v>
          </cell>
          <cell r="B1311" t="str">
            <v>双创龙头ETF</v>
          </cell>
          <cell r="C1311">
            <v>0.22</v>
          </cell>
          <cell r="D1311">
            <v>0.91200000000000003</v>
          </cell>
        </row>
        <row r="1312">
          <cell r="A1312" t="str">
            <v>588350</v>
          </cell>
          <cell r="B1312" t="str">
            <v>双创50ETF基金</v>
          </cell>
          <cell r="C1312">
            <v>0.43</v>
          </cell>
          <cell r="D1312">
            <v>1.395</v>
          </cell>
        </row>
        <row r="1313">
          <cell r="A1313" t="str">
            <v>588360</v>
          </cell>
          <cell r="B1313" t="str">
            <v>科创创业ETF</v>
          </cell>
          <cell r="C1313">
            <v>0.31</v>
          </cell>
          <cell r="D1313">
            <v>0.97799999999999998</v>
          </cell>
        </row>
        <row r="1314">
          <cell r="A1314" t="str">
            <v>588370</v>
          </cell>
          <cell r="B1314" t="str">
            <v>科创50增强ETF南方</v>
          </cell>
          <cell r="C1314">
            <v>0.14000000000000001</v>
          </cell>
          <cell r="D1314">
            <v>1.3819999999999999</v>
          </cell>
        </row>
        <row r="1315">
          <cell r="A1315" t="str">
            <v>588380</v>
          </cell>
          <cell r="B1315" t="str">
            <v>双创50ETF</v>
          </cell>
          <cell r="C1315">
            <v>0.11</v>
          </cell>
          <cell r="D1315">
            <v>0.91900000000000004</v>
          </cell>
        </row>
        <row r="1316">
          <cell r="A1316" t="str">
            <v>588390</v>
          </cell>
          <cell r="B1316" t="str">
            <v>科创创业50ETF</v>
          </cell>
          <cell r="C1316">
            <v>0.62</v>
          </cell>
          <cell r="D1316">
            <v>0.98</v>
          </cell>
        </row>
        <row r="1317">
          <cell r="A1317" t="str">
            <v>588400</v>
          </cell>
          <cell r="B1317" t="str">
            <v>科创创业ETF嘉实</v>
          </cell>
          <cell r="C1317">
            <v>0.22</v>
          </cell>
          <cell r="D1317">
            <v>0.90900000000000003</v>
          </cell>
        </row>
        <row r="1318">
          <cell r="A1318" t="str">
            <v>588450</v>
          </cell>
          <cell r="B1318" t="str">
            <v>科创50ETF增强</v>
          </cell>
          <cell r="C1318">
            <v>0.3</v>
          </cell>
          <cell r="D1318">
            <v>1.6679999999999999</v>
          </cell>
        </row>
        <row r="1319">
          <cell r="A1319" t="str">
            <v>588460</v>
          </cell>
          <cell r="B1319" t="str">
            <v>科创50增强ETF</v>
          </cell>
          <cell r="C1319">
            <v>0.06</v>
          </cell>
          <cell r="D1319">
            <v>1.5529999999999999</v>
          </cell>
        </row>
        <row r="1320">
          <cell r="A1320" t="str">
            <v>588500</v>
          </cell>
          <cell r="B1320" t="str">
            <v>科创100增强ETF易方达</v>
          </cell>
          <cell r="C1320">
            <v>-0.11</v>
          </cell>
          <cell r="D1320">
            <v>1.8779999999999999</v>
          </cell>
        </row>
        <row r="1321">
          <cell r="A1321" t="str">
            <v>588520</v>
          </cell>
          <cell r="B1321" t="str">
            <v>科创增强ETF</v>
          </cell>
          <cell r="C1321">
            <v>0.33</v>
          </cell>
          <cell r="D1321">
            <v>1.22</v>
          </cell>
        </row>
        <row r="1322">
          <cell r="A1322" t="str">
            <v>588550</v>
          </cell>
          <cell r="B1322" t="str">
            <v>科创综指增强ETF易方达</v>
          </cell>
          <cell r="C1322">
            <v>-0.2</v>
          </cell>
          <cell r="D1322">
            <v>1.0209999999999999</v>
          </cell>
        </row>
        <row r="1323">
          <cell r="A1323" t="str">
            <v>588660</v>
          </cell>
          <cell r="B1323" t="str">
            <v>科创创业50ETF基金</v>
          </cell>
          <cell r="C1323">
            <v>-7.0000000000000007E-2</v>
          </cell>
          <cell r="D1323">
            <v>1.522</v>
          </cell>
        </row>
        <row r="1324">
          <cell r="A1324" t="str">
            <v>588670</v>
          </cell>
          <cell r="B1324" t="str">
            <v>科创综指增强ETF</v>
          </cell>
          <cell r="C1324">
            <v>0.28999999999999998</v>
          </cell>
          <cell r="D1324">
            <v>1.367</v>
          </cell>
        </row>
        <row r="1325">
          <cell r="A1325" t="str">
            <v>588680</v>
          </cell>
          <cell r="B1325" t="str">
            <v>科创100ETF增强指数基金</v>
          </cell>
          <cell r="C1325">
            <v>0.37</v>
          </cell>
          <cell r="D1325">
            <v>1.9119999999999999</v>
          </cell>
        </row>
        <row r="1326">
          <cell r="A1326" t="str">
            <v>588690</v>
          </cell>
          <cell r="B1326" t="str">
            <v>科创指数增强ETF</v>
          </cell>
          <cell r="C1326">
            <v>0.3</v>
          </cell>
          <cell r="D1326">
            <v>1.014</v>
          </cell>
        </row>
        <row r="1327">
          <cell r="A1327" t="str">
            <v>588700</v>
          </cell>
          <cell r="B1327" t="str">
            <v>科创医药ETF嘉实</v>
          </cell>
          <cell r="C1327">
            <v>1.42</v>
          </cell>
          <cell r="D1327">
            <v>1.07</v>
          </cell>
        </row>
        <row r="1328">
          <cell r="A1328" t="str">
            <v>588710</v>
          </cell>
          <cell r="B1328" t="str">
            <v>科创半导体设备ETF</v>
          </cell>
          <cell r="C1328">
            <v>-7.0000000000000007E-2</v>
          </cell>
          <cell r="D1328">
            <v>1.5009999999999999</v>
          </cell>
        </row>
        <row r="1329">
          <cell r="A1329" t="str">
            <v>588720</v>
          </cell>
          <cell r="B1329" t="str">
            <v>科创50ETF中银</v>
          </cell>
          <cell r="C1329">
            <v>0.15</v>
          </cell>
          <cell r="D1329">
            <v>1.3169999999999999</v>
          </cell>
        </row>
        <row r="1330">
          <cell r="A1330" t="str">
            <v>588730</v>
          </cell>
          <cell r="B1330" t="str">
            <v>科创人工智能ETF</v>
          </cell>
          <cell r="C1330">
            <v>-0.51</v>
          </cell>
          <cell r="D1330">
            <v>1.3720000000000001</v>
          </cell>
        </row>
        <row r="1331">
          <cell r="A1331" t="str">
            <v>588750</v>
          </cell>
          <cell r="B1331" t="str">
            <v>科创芯片50ETF</v>
          </cell>
          <cell r="C1331">
            <v>7.0000000000000007E-2</v>
          </cell>
          <cell r="D1331">
            <v>1.4910000000000001</v>
          </cell>
        </row>
        <row r="1332">
          <cell r="A1332" t="str">
            <v>588760</v>
          </cell>
          <cell r="B1332" t="str">
            <v>人工智能ETF科创</v>
          </cell>
          <cell r="C1332">
            <v>-0.42</v>
          </cell>
          <cell r="D1332">
            <v>0.70499999999999996</v>
          </cell>
        </row>
        <row r="1333">
          <cell r="A1333" t="str">
            <v>588770</v>
          </cell>
          <cell r="B1333" t="str">
            <v>科创信息技术ETF摩根</v>
          </cell>
          <cell r="C1333">
            <v>-0.3</v>
          </cell>
          <cell r="D1333">
            <v>1.3260000000000001</v>
          </cell>
        </row>
        <row r="1334">
          <cell r="A1334" t="str">
            <v>588780</v>
          </cell>
          <cell r="B1334" t="str">
            <v>科创芯片设计ETF</v>
          </cell>
          <cell r="C1334">
            <v>-0.49</v>
          </cell>
          <cell r="D1334">
            <v>1.4319999999999999</v>
          </cell>
        </row>
        <row r="1335">
          <cell r="A1335" t="str">
            <v>588790</v>
          </cell>
          <cell r="B1335" t="str">
            <v>科创AIETF</v>
          </cell>
          <cell r="C1335">
            <v>-0.4</v>
          </cell>
          <cell r="D1335">
            <v>0.746</v>
          </cell>
        </row>
        <row r="1336">
          <cell r="A1336" t="str">
            <v>588800</v>
          </cell>
          <cell r="B1336" t="str">
            <v>科创100ETF华夏</v>
          </cell>
          <cell r="C1336">
            <v>0.16</v>
          </cell>
          <cell r="D1336">
            <v>1.2769999999999999</v>
          </cell>
        </row>
        <row r="1337">
          <cell r="A1337" t="str">
            <v>588810</v>
          </cell>
          <cell r="B1337" t="str">
            <v>科创芯片ETF富国</v>
          </cell>
          <cell r="C1337">
            <v>-0.19</v>
          </cell>
          <cell r="D1337">
            <v>1.5680000000000001</v>
          </cell>
        </row>
        <row r="1338">
          <cell r="A1338" t="str">
            <v>588820</v>
          </cell>
          <cell r="B1338" t="str">
            <v>科创200ETF基金</v>
          </cell>
          <cell r="C1338">
            <v>-0.13</v>
          </cell>
          <cell r="D1338">
            <v>1.55</v>
          </cell>
        </row>
        <row r="1339">
          <cell r="A1339" t="str">
            <v>588830</v>
          </cell>
          <cell r="B1339" t="str">
            <v>科创新能源ETF</v>
          </cell>
          <cell r="C1339">
            <v>0.65</v>
          </cell>
          <cell r="D1339">
            <v>1.4</v>
          </cell>
        </row>
        <row r="1340">
          <cell r="A1340" t="str">
            <v>588840</v>
          </cell>
          <cell r="B1340" t="str">
            <v>科创板50ETF基金</v>
          </cell>
          <cell r="C1340">
            <v>0.41</v>
          </cell>
          <cell r="D1340">
            <v>1.2110000000000001</v>
          </cell>
        </row>
        <row r="1341">
          <cell r="A1341" t="str">
            <v>588850</v>
          </cell>
          <cell r="B1341" t="str">
            <v>科创机械ETF</v>
          </cell>
          <cell r="C1341">
            <v>0.95</v>
          </cell>
          <cell r="D1341">
            <v>1.2809999999999999</v>
          </cell>
        </row>
        <row r="1342">
          <cell r="A1342" t="str">
            <v>588860</v>
          </cell>
          <cell r="B1342" t="str">
            <v>科创医药ETF</v>
          </cell>
          <cell r="C1342">
            <v>1.57</v>
          </cell>
          <cell r="D1342">
            <v>0.71299999999999997</v>
          </cell>
        </row>
        <row r="1343">
          <cell r="A1343" t="str">
            <v>588870</v>
          </cell>
          <cell r="B1343" t="str">
            <v>科创50指数ETF</v>
          </cell>
          <cell r="C1343">
            <v>0.23</v>
          </cell>
          <cell r="D1343">
            <v>1.3360000000000001</v>
          </cell>
        </row>
        <row r="1344">
          <cell r="A1344" t="str">
            <v>588880</v>
          </cell>
          <cell r="B1344" t="str">
            <v>科创100ETF华泰柏瑞</v>
          </cell>
          <cell r="C1344">
            <v>0.24</v>
          </cell>
          <cell r="D1344">
            <v>1.268</v>
          </cell>
        </row>
        <row r="1345">
          <cell r="A1345" t="str">
            <v>588890</v>
          </cell>
          <cell r="B1345" t="str">
            <v>科创芯片ETF南方</v>
          </cell>
          <cell r="C1345">
            <v>-0.04</v>
          </cell>
          <cell r="D1345">
            <v>2.508</v>
          </cell>
        </row>
        <row r="1346">
          <cell r="A1346" t="str">
            <v>588900</v>
          </cell>
          <cell r="B1346" t="str">
            <v>科创100ETF南方</v>
          </cell>
          <cell r="C1346">
            <v>0.23</v>
          </cell>
          <cell r="D1346">
            <v>1.3160000000000001</v>
          </cell>
        </row>
        <row r="1347">
          <cell r="A1347" t="str">
            <v>588910</v>
          </cell>
          <cell r="B1347" t="str">
            <v>科创价值ETF</v>
          </cell>
          <cell r="C1347">
            <v>1.21</v>
          </cell>
          <cell r="D1347">
            <v>1.258</v>
          </cell>
        </row>
        <row r="1348">
          <cell r="A1348" t="str">
            <v>588920</v>
          </cell>
          <cell r="B1348" t="str">
            <v>科创芯片ETF指数</v>
          </cell>
          <cell r="C1348">
            <v>-0.28000000000000003</v>
          </cell>
          <cell r="D1348">
            <v>1.431</v>
          </cell>
        </row>
        <row r="1349">
          <cell r="A1349" t="str">
            <v>588930</v>
          </cell>
          <cell r="B1349" t="str">
            <v>科创板人工智能ETF</v>
          </cell>
          <cell r="C1349">
            <v>-0.61</v>
          </cell>
          <cell r="D1349">
            <v>1.456</v>
          </cell>
        </row>
        <row r="1350">
          <cell r="A1350" t="str">
            <v>588940</v>
          </cell>
          <cell r="B1350" t="str">
            <v>科创50ETF富国</v>
          </cell>
          <cell r="C1350">
            <v>0.22</v>
          </cell>
          <cell r="D1350">
            <v>1.345</v>
          </cell>
        </row>
        <row r="1351">
          <cell r="A1351" t="str">
            <v>588950</v>
          </cell>
          <cell r="B1351" t="str">
            <v>科创50ETF景顺</v>
          </cell>
          <cell r="C1351">
            <v>0.22</v>
          </cell>
          <cell r="D1351">
            <v>1.351</v>
          </cell>
        </row>
        <row r="1352">
          <cell r="A1352" t="str">
            <v>588960</v>
          </cell>
          <cell r="B1352" t="str">
            <v>科创板新能源ETF</v>
          </cell>
          <cell r="C1352">
            <v>0.72</v>
          </cell>
          <cell r="D1352">
            <v>1.2649999999999999</v>
          </cell>
        </row>
        <row r="1353">
          <cell r="A1353" t="str">
            <v>588980</v>
          </cell>
          <cell r="B1353" t="str">
            <v>科创100ETF广发</v>
          </cell>
          <cell r="C1353">
            <v>0.26</v>
          </cell>
          <cell r="D1353">
            <v>1.175</v>
          </cell>
        </row>
        <row r="1354">
          <cell r="A1354" t="str">
            <v>588990</v>
          </cell>
          <cell r="B1354" t="str">
            <v>科创芯片ETF博时</v>
          </cell>
          <cell r="C1354">
            <v>-0.26</v>
          </cell>
          <cell r="D1354">
            <v>2.3140000000000001</v>
          </cell>
        </row>
        <row r="1355">
          <cell r="A1355" t="str">
            <v>589000</v>
          </cell>
          <cell r="B1355" t="str">
            <v>科创综指ETF华夏</v>
          </cell>
          <cell r="C1355">
            <v>0.24</v>
          </cell>
          <cell r="D1355">
            <v>1.2529999999999999</v>
          </cell>
        </row>
        <row r="1356">
          <cell r="A1356" t="str">
            <v>589010</v>
          </cell>
          <cell r="B1356" t="str">
            <v>科创人工智能ETF华夏</v>
          </cell>
          <cell r="C1356">
            <v>-0.53</v>
          </cell>
          <cell r="D1356">
            <v>1.3140000000000001</v>
          </cell>
        </row>
        <row r="1357">
          <cell r="A1357" t="str">
            <v>589020</v>
          </cell>
          <cell r="B1357" t="str">
            <v>科创半导体ETF鹏华</v>
          </cell>
          <cell r="C1357">
            <v>-0.42</v>
          </cell>
          <cell r="D1357">
            <v>1.1719999999999999</v>
          </cell>
        </row>
        <row r="1358">
          <cell r="A1358" t="str">
            <v>589050</v>
          </cell>
          <cell r="B1358" t="str">
            <v>科创综指ETF兴业</v>
          </cell>
          <cell r="C1358">
            <v>0.36</v>
          </cell>
          <cell r="D1358">
            <v>1.105</v>
          </cell>
        </row>
        <row r="1359">
          <cell r="A1359" t="str">
            <v>589060</v>
          </cell>
          <cell r="B1359" t="str">
            <v>科创综指ETF东财</v>
          </cell>
          <cell r="C1359">
            <v>0.08</v>
          </cell>
          <cell r="D1359">
            <v>1.3069999999999999</v>
          </cell>
        </row>
        <row r="1360">
          <cell r="A1360" t="str">
            <v>589080</v>
          </cell>
          <cell r="B1360" t="str">
            <v>科创综指ETF汇添富</v>
          </cell>
          <cell r="C1360">
            <v>0.08</v>
          </cell>
          <cell r="D1360">
            <v>1.25</v>
          </cell>
        </row>
        <row r="1361">
          <cell r="A1361" t="str">
            <v>589090</v>
          </cell>
          <cell r="B1361" t="str">
            <v>科创人工智能ETF鹏华</v>
          </cell>
          <cell r="C1361">
            <v>-0.4</v>
          </cell>
          <cell r="D1361">
            <v>0.996</v>
          </cell>
        </row>
        <row r="1362">
          <cell r="A1362" t="str">
            <v>589100</v>
          </cell>
          <cell r="B1362" t="str">
            <v>科创芯片ETF国泰</v>
          </cell>
          <cell r="C1362">
            <v>-0.28000000000000003</v>
          </cell>
          <cell r="D1362">
            <v>1.429</v>
          </cell>
        </row>
        <row r="1363">
          <cell r="A1363" t="str">
            <v>589110</v>
          </cell>
          <cell r="B1363" t="str">
            <v>科创人工智能ETF国泰</v>
          </cell>
          <cell r="C1363">
            <v>-0.23</v>
          </cell>
          <cell r="D1363">
            <v>0.86499999999999999</v>
          </cell>
        </row>
        <row r="1364">
          <cell r="A1364" t="str">
            <v>589120</v>
          </cell>
          <cell r="B1364" t="str">
            <v>科创创新药ETF汇添富</v>
          </cell>
          <cell r="C1364">
            <v>1.81</v>
          </cell>
          <cell r="D1364">
            <v>0.84199999999999997</v>
          </cell>
        </row>
        <row r="1365">
          <cell r="A1365" t="str">
            <v>589180</v>
          </cell>
          <cell r="B1365" t="str">
            <v>科创新材料ETF汇添富</v>
          </cell>
          <cell r="C1365">
            <v>0.83</v>
          </cell>
          <cell r="D1365">
            <v>1.329</v>
          </cell>
        </row>
        <row r="1366">
          <cell r="A1366" t="str">
            <v>589200</v>
          </cell>
          <cell r="B1366" t="str">
            <v>科创200ETF工银</v>
          </cell>
          <cell r="C1366">
            <v>-0.18</v>
          </cell>
          <cell r="D1366">
            <v>1.119</v>
          </cell>
        </row>
        <row r="1367">
          <cell r="A1367" t="str">
            <v>589300</v>
          </cell>
          <cell r="B1367" t="str">
            <v>科创综指ETF嘉实</v>
          </cell>
          <cell r="C1367">
            <v>0.51</v>
          </cell>
          <cell r="D1367">
            <v>1.371</v>
          </cell>
        </row>
        <row r="1368">
          <cell r="A1368" t="str">
            <v>589380</v>
          </cell>
          <cell r="B1368" t="str">
            <v>科创AIETF富国</v>
          </cell>
          <cell r="C1368">
            <v>-0.38</v>
          </cell>
          <cell r="D1368">
            <v>1.3160000000000001</v>
          </cell>
        </row>
        <row r="1369">
          <cell r="A1369" t="str">
            <v>589500</v>
          </cell>
          <cell r="B1369" t="str">
            <v>科创综指ETF工银</v>
          </cell>
          <cell r="C1369">
            <v>-0.24</v>
          </cell>
          <cell r="D1369">
            <v>1.262</v>
          </cell>
        </row>
        <row r="1370">
          <cell r="A1370" t="str">
            <v>589520</v>
          </cell>
          <cell r="B1370" t="str">
            <v>科创人工智能ETF华宝</v>
          </cell>
          <cell r="C1370">
            <v>-0.53</v>
          </cell>
          <cell r="D1370">
            <v>0.56200000000000006</v>
          </cell>
        </row>
        <row r="1371">
          <cell r="A1371" t="str">
            <v>589550</v>
          </cell>
          <cell r="B1371" t="str">
            <v>科创价值ETF华夏</v>
          </cell>
          <cell r="C1371">
            <v>0.26</v>
          </cell>
          <cell r="D1371">
            <v>1.179</v>
          </cell>
        </row>
        <row r="1372">
          <cell r="A1372" t="str">
            <v>589560</v>
          </cell>
          <cell r="B1372" t="str">
            <v>科创人工智能ETF汇添富</v>
          </cell>
          <cell r="C1372">
            <v>-0.55000000000000004</v>
          </cell>
          <cell r="D1372">
            <v>0.89800000000000002</v>
          </cell>
        </row>
        <row r="1373">
          <cell r="A1373" t="str">
            <v>589580</v>
          </cell>
          <cell r="B1373" t="str">
            <v>科创综指ETF兴银</v>
          </cell>
          <cell r="C1373">
            <v>0.23</v>
          </cell>
          <cell r="D1373">
            <v>1.282</v>
          </cell>
        </row>
        <row r="1374">
          <cell r="A1374" t="str">
            <v>589600</v>
          </cell>
          <cell r="B1374" t="str">
            <v>科创综指ETF富国</v>
          </cell>
          <cell r="C1374">
            <v>0.08</v>
          </cell>
          <cell r="D1374">
            <v>1.2390000000000001</v>
          </cell>
        </row>
        <row r="1375">
          <cell r="A1375" t="str">
            <v>589630</v>
          </cell>
          <cell r="B1375" t="str">
            <v>科创综指ETF国泰</v>
          </cell>
          <cell r="C1375">
            <v>-0.08</v>
          </cell>
          <cell r="D1375">
            <v>1.274</v>
          </cell>
        </row>
        <row r="1376">
          <cell r="A1376" t="str">
            <v>589660</v>
          </cell>
          <cell r="B1376" t="str">
            <v>科创综指ETF南方</v>
          </cell>
          <cell r="C1376">
            <v>0.24</v>
          </cell>
          <cell r="D1376">
            <v>1.256</v>
          </cell>
        </row>
        <row r="1377">
          <cell r="A1377" t="str">
            <v>589680</v>
          </cell>
          <cell r="B1377" t="str">
            <v>科创综指ETF鹏华</v>
          </cell>
          <cell r="C1377">
            <v>0.08</v>
          </cell>
          <cell r="D1377">
            <v>1.238</v>
          </cell>
        </row>
        <row r="1378">
          <cell r="A1378" t="str">
            <v>589700</v>
          </cell>
          <cell r="B1378" t="str">
            <v>科创成长ETF南方</v>
          </cell>
          <cell r="C1378">
            <v>0.94</v>
          </cell>
          <cell r="D1378">
            <v>1.61</v>
          </cell>
        </row>
        <row r="1379">
          <cell r="A1379" t="str">
            <v>589720</v>
          </cell>
          <cell r="B1379" t="str">
            <v>科创创新药ETF国泰</v>
          </cell>
          <cell r="C1379">
            <v>1.9</v>
          </cell>
          <cell r="D1379">
            <v>0.91100000000000003</v>
          </cell>
        </row>
        <row r="1380">
          <cell r="A1380" t="str">
            <v>589770</v>
          </cell>
          <cell r="B1380" t="str">
            <v>科创综指ETF招商</v>
          </cell>
          <cell r="C1380">
            <v>0.08</v>
          </cell>
          <cell r="D1380">
            <v>1.258</v>
          </cell>
        </row>
        <row r="1381">
          <cell r="A1381" t="str">
            <v>589780</v>
          </cell>
          <cell r="B1381" t="str">
            <v>科创200ETF富国</v>
          </cell>
          <cell r="C1381">
            <v>-0.3</v>
          </cell>
          <cell r="D1381">
            <v>0.98499999999999999</v>
          </cell>
        </row>
        <row r="1382">
          <cell r="A1382" t="str">
            <v>589800</v>
          </cell>
          <cell r="B1382" t="str">
            <v>科创综指ETF易方达</v>
          </cell>
          <cell r="C1382">
            <v>0.16</v>
          </cell>
          <cell r="D1382">
            <v>1.2509999999999999</v>
          </cell>
        </row>
        <row r="1383">
          <cell r="A1383" t="str">
            <v>589820</v>
          </cell>
          <cell r="B1383" t="str">
            <v>科创200ETF建信</v>
          </cell>
          <cell r="C1383">
            <v>-0.48</v>
          </cell>
          <cell r="D1383">
            <v>1.026</v>
          </cell>
        </row>
        <row r="1384">
          <cell r="A1384" t="str">
            <v>589850</v>
          </cell>
          <cell r="B1384" t="str">
            <v>科创50ETF东财</v>
          </cell>
          <cell r="C1384">
            <v>0.16</v>
          </cell>
          <cell r="D1384">
            <v>1.2470000000000001</v>
          </cell>
        </row>
        <row r="1385">
          <cell r="A1385" t="str">
            <v>589860</v>
          </cell>
          <cell r="B1385" t="str">
            <v>科创综指ETF天弘</v>
          </cell>
          <cell r="C1385">
            <v>0</v>
          </cell>
          <cell r="D1385">
            <v>1.242</v>
          </cell>
        </row>
        <row r="1386">
          <cell r="A1386" t="str">
            <v>589880</v>
          </cell>
          <cell r="B1386" t="str">
            <v>科创综指ETF建信</v>
          </cell>
          <cell r="C1386">
            <v>0.16</v>
          </cell>
          <cell r="D1386">
            <v>1.2509999999999999</v>
          </cell>
        </row>
        <row r="1387">
          <cell r="A1387" t="str">
            <v>589890</v>
          </cell>
          <cell r="B1387" t="str">
            <v>科创综指ETF景顺</v>
          </cell>
          <cell r="C1387">
            <v>0.16</v>
          </cell>
          <cell r="D1387">
            <v>1.2430000000000001</v>
          </cell>
        </row>
        <row r="1388">
          <cell r="A1388" t="str">
            <v>589900</v>
          </cell>
          <cell r="B1388" t="str">
            <v>科创综指ETF博时</v>
          </cell>
          <cell r="C1388">
            <v>0.32</v>
          </cell>
          <cell r="D1388">
            <v>1.254</v>
          </cell>
        </row>
        <row r="1389">
          <cell r="A1389" t="str">
            <v>589950</v>
          </cell>
          <cell r="B1389" t="str">
            <v>科创100ETF富国</v>
          </cell>
          <cell r="C1389">
            <v>0.31</v>
          </cell>
          <cell r="D1389">
            <v>0.95599999999999996</v>
          </cell>
        </row>
        <row r="1390">
          <cell r="A1390" t="str">
            <v>589960</v>
          </cell>
          <cell r="B1390" t="str">
            <v>科创新能源ETF易方达</v>
          </cell>
          <cell r="C1390">
            <v>0.42</v>
          </cell>
          <cell r="D1390">
            <v>0.96099999999999997</v>
          </cell>
        </row>
        <row r="1391">
          <cell r="A1391" t="str">
            <v>589980</v>
          </cell>
          <cell r="B1391" t="str">
            <v>科创100ETF汇添富</v>
          </cell>
          <cell r="C1391">
            <v>0.08</v>
          </cell>
          <cell r="D1391">
            <v>1.331</v>
          </cell>
        </row>
        <row r="1392">
          <cell r="A1392" t="str">
            <v>589990</v>
          </cell>
          <cell r="B1392" t="str">
            <v>科创综指ETF华泰柏瑞</v>
          </cell>
          <cell r="C1392">
            <v>0.23</v>
          </cell>
          <cell r="D1392">
            <v>1.28</v>
          </cell>
        </row>
        <row r="1393">
          <cell r="A1393" t="str">
            <v>512830</v>
          </cell>
          <cell r="B1393" t="str">
            <v>战略新产</v>
          </cell>
          <cell r="C1393" t="str">
            <v xml:space="preserve">--  </v>
          </cell>
          <cell r="D1393">
            <v>0</v>
          </cell>
        </row>
        <row r="1394">
          <cell r="A1394" t="str">
            <v>513720</v>
          </cell>
          <cell r="B1394" t="str">
            <v>香港互联</v>
          </cell>
          <cell r="C1394" t="str">
            <v xml:space="preserve">--  </v>
          </cell>
          <cell r="D1394">
            <v>0</v>
          </cell>
        </row>
        <row r="1395">
          <cell r="A1395" t="str">
            <v>516170</v>
          </cell>
          <cell r="B1395" t="str">
            <v>食品行业</v>
          </cell>
          <cell r="C1395" t="str">
            <v xml:space="preserve">--  </v>
          </cell>
          <cell r="D1395">
            <v>0</v>
          </cell>
        </row>
        <row r="1396">
          <cell r="A1396" t="str">
            <v>516230</v>
          </cell>
          <cell r="B1396" t="str">
            <v>光伏招商</v>
          </cell>
          <cell r="C1396" t="str">
            <v xml:space="preserve">--  </v>
          </cell>
          <cell r="D1396">
            <v>0</v>
          </cell>
        </row>
        <row r="1397">
          <cell r="A1397" t="str">
            <v>516250</v>
          </cell>
          <cell r="B1397" t="str">
            <v>富国机械</v>
          </cell>
          <cell r="C1397" t="str">
            <v xml:space="preserve">--  </v>
          </cell>
          <cell r="D1397">
            <v>0</v>
          </cell>
        </row>
        <row r="1398">
          <cell r="A1398" t="str">
            <v>517980</v>
          </cell>
          <cell r="B1398" t="str">
            <v>银行AH</v>
          </cell>
          <cell r="C1398" t="str">
            <v xml:space="preserve">--  </v>
          </cell>
          <cell r="D1398">
            <v>0</v>
          </cell>
        </row>
        <row r="1399">
          <cell r="A1399" t="str">
            <v>520630</v>
          </cell>
          <cell r="B1399" t="str">
            <v>互联港股</v>
          </cell>
          <cell r="C1399" t="str">
            <v xml:space="preserve">--  </v>
          </cell>
          <cell r="D1399">
            <v>0</v>
          </cell>
        </row>
        <row r="1400">
          <cell r="A1400" t="str">
            <v>520770</v>
          </cell>
          <cell r="B1400" t="str">
            <v>港股恒指</v>
          </cell>
          <cell r="C1400" t="str">
            <v xml:space="preserve">--  </v>
          </cell>
          <cell r="D1400">
            <v>0</v>
          </cell>
        </row>
        <row r="1401">
          <cell r="A1401" t="str">
            <v>520780</v>
          </cell>
          <cell r="B1401" t="str">
            <v>港股车50</v>
          </cell>
          <cell r="C1401" t="str">
            <v xml:space="preserve">--  </v>
          </cell>
          <cell r="D1401">
            <v>0</v>
          </cell>
        </row>
        <row r="1402">
          <cell r="A1402" t="str">
            <v>520810</v>
          </cell>
          <cell r="B1402" t="str">
            <v>港高股息</v>
          </cell>
          <cell r="C1402" t="str">
            <v xml:space="preserve">--  </v>
          </cell>
          <cell r="D1402">
            <v>0</v>
          </cell>
        </row>
        <row r="1403">
          <cell r="A1403" t="str">
            <v>520850</v>
          </cell>
          <cell r="B1403" t="str">
            <v>港医疗</v>
          </cell>
          <cell r="C1403" t="str">
            <v xml:space="preserve">--  </v>
          </cell>
          <cell r="D1403">
            <v>0</v>
          </cell>
        </row>
        <row r="1404">
          <cell r="A1404" t="str">
            <v>520910</v>
          </cell>
          <cell r="B1404" t="str">
            <v>HK互联</v>
          </cell>
          <cell r="C1404" t="str">
            <v xml:space="preserve">--  </v>
          </cell>
          <cell r="D1404">
            <v>0</v>
          </cell>
        </row>
        <row r="1405">
          <cell r="A1405" t="str">
            <v>560130</v>
          </cell>
          <cell r="B1405" t="str">
            <v>食品基金</v>
          </cell>
          <cell r="C1405" t="str">
            <v xml:space="preserve">--  </v>
          </cell>
          <cell r="D1405">
            <v>0</v>
          </cell>
        </row>
        <row r="1406">
          <cell r="A1406" t="str">
            <v>560160</v>
          </cell>
          <cell r="B1406" t="str">
            <v>医疗器械</v>
          </cell>
          <cell r="C1406" t="str">
            <v xml:space="preserve">--  </v>
          </cell>
          <cell r="D1406">
            <v>0</v>
          </cell>
        </row>
        <row r="1407">
          <cell r="A1407" t="str">
            <v>560710</v>
          </cell>
          <cell r="B1407" t="str">
            <v>船舶ETF</v>
          </cell>
          <cell r="C1407" t="str">
            <v xml:space="preserve">--  </v>
          </cell>
          <cell r="D1407">
            <v>0</v>
          </cell>
        </row>
        <row r="1408">
          <cell r="A1408" t="str">
            <v>562070</v>
          </cell>
          <cell r="B1408" t="str">
            <v>300ETF增</v>
          </cell>
          <cell r="C1408" t="str">
            <v xml:space="preserve">--  </v>
          </cell>
          <cell r="D1408">
            <v>0</v>
          </cell>
        </row>
        <row r="1409">
          <cell r="A1409" t="str">
            <v>563560</v>
          </cell>
          <cell r="B1409" t="str">
            <v>科技成长</v>
          </cell>
          <cell r="C1409" t="str">
            <v xml:space="preserve">--  </v>
          </cell>
          <cell r="D1409">
            <v>0</v>
          </cell>
        </row>
        <row r="1410">
          <cell r="A1410" t="str">
            <v>563790</v>
          </cell>
          <cell r="B1410" t="str">
            <v>卫星产业</v>
          </cell>
          <cell r="C1410" t="str">
            <v xml:space="preserve">--  </v>
          </cell>
          <cell r="D1410">
            <v>0</v>
          </cell>
        </row>
        <row r="1411">
          <cell r="A1411" t="str">
            <v>563870</v>
          </cell>
          <cell r="B1411" t="str">
            <v>航空通用</v>
          </cell>
          <cell r="C1411" t="str">
            <v xml:space="preserve">--  </v>
          </cell>
          <cell r="D1411">
            <v>0</v>
          </cell>
        </row>
        <row r="1412">
          <cell r="A1412" t="str">
            <v>563930</v>
          </cell>
          <cell r="B1412" t="str">
            <v>上指增强</v>
          </cell>
          <cell r="C1412" t="str">
            <v xml:space="preserve">--  </v>
          </cell>
          <cell r="D1412">
            <v>0</v>
          </cell>
        </row>
        <row r="1413">
          <cell r="A1413" t="str">
            <v>563960</v>
          </cell>
          <cell r="B1413" t="str">
            <v>300质量</v>
          </cell>
          <cell r="C1413" t="str">
            <v xml:space="preserve">--  </v>
          </cell>
          <cell r="D1413">
            <v>0</v>
          </cell>
        </row>
        <row r="1414">
          <cell r="A1414" t="str">
            <v>588410</v>
          </cell>
          <cell r="B1414" t="str">
            <v>双创AI</v>
          </cell>
          <cell r="C1414" t="str">
            <v xml:space="preserve">--  </v>
          </cell>
          <cell r="D1414">
            <v>0</v>
          </cell>
        </row>
        <row r="1415">
          <cell r="A1415" t="str">
            <v>588420</v>
          </cell>
          <cell r="B1415" t="str">
            <v>AI双创</v>
          </cell>
          <cell r="C1415" t="str">
            <v xml:space="preserve">--  </v>
          </cell>
          <cell r="D1415">
            <v>0</v>
          </cell>
        </row>
        <row r="1416">
          <cell r="A1416" t="str">
            <v>588430</v>
          </cell>
          <cell r="B1416" t="str">
            <v>科创创AI</v>
          </cell>
          <cell r="C1416" t="str">
            <v xml:space="preserve">--  </v>
          </cell>
          <cell r="D1416">
            <v>0</v>
          </cell>
        </row>
        <row r="1417">
          <cell r="A1417" t="str">
            <v>589030</v>
          </cell>
          <cell r="B1417" t="str">
            <v>科芯设计</v>
          </cell>
          <cell r="C1417" t="str">
            <v xml:space="preserve">--  </v>
          </cell>
          <cell r="D1417">
            <v>0</v>
          </cell>
        </row>
        <row r="1418">
          <cell r="A1418" t="str">
            <v>589070</v>
          </cell>
          <cell r="B1418" t="str">
            <v>科创芯片设计ETF天弘</v>
          </cell>
          <cell r="C1418" t="str">
            <v xml:space="preserve">--  </v>
          </cell>
          <cell r="D1418">
            <v>0</v>
          </cell>
        </row>
        <row r="1419">
          <cell r="A1419" t="str">
            <v>589130</v>
          </cell>
          <cell r="B1419" t="str">
            <v>科创芯易</v>
          </cell>
          <cell r="C1419" t="str">
            <v xml:space="preserve">--  </v>
          </cell>
          <cell r="D1419">
            <v>0</v>
          </cell>
        </row>
        <row r="1420">
          <cell r="A1420" t="str">
            <v>589150</v>
          </cell>
          <cell r="B1420" t="str">
            <v>科创平安</v>
          </cell>
          <cell r="C1420" t="str">
            <v xml:space="preserve">--  </v>
          </cell>
          <cell r="D1420">
            <v>0</v>
          </cell>
        </row>
        <row r="1421">
          <cell r="A1421" t="str">
            <v>589210</v>
          </cell>
          <cell r="B1421" t="str">
            <v>芯设计GF</v>
          </cell>
          <cell r="C1421" t="str">
            <v xml:space="preserve">--  </v>
          </cell>
          <cell r="D1421">
            <v>0</v>
          </cell>
        </row>
        <row r="1422">
          <cell r="A1422" t="str">
            <v>#数据来源:通达信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香港主板20250705"/>
    </sheetNames>
    <sheetDataSet>
      <sheetData sheetId="0">
        <row r="1">
          <cell r="A1" t="str">
            <v>代码</v>
          </cell>
          <cell r="B1" t="str">
            <v>名称</v>
          </cell>
          <cell r="C1" t="str">
            <v>涨幅%</v>
          </cell>
          <cell r="D1" t="str">
            <v>现价</v>
          </cell>
        </row>
        <row r="2">
          <cell r="A2" t="str">
            <v>00001</v>
          </cell>
          <cell r="B2" t="str">
            <v>长和</v>
          </cell>
          <cell r="C2">
            <v>-1.62</v>
          </cell>
          <cell r="D2">
            <v>48.6</v>
          </cell>
        </row>
        <row r="3">
          <cell r="A3" t="str">
            <v>00002</v>
          </cell>
          <cell r="B3" t="str">
            <v>中电控股</v>
          </cell>
          <cell r="C3">
            <v>-0.38</v>
          </cell>
          <cell r="D3">
            <v>66.2</v>
          </cell>
        </row>
        <row r="4">
          <cell r="A4" t="str">
            <v>00003</v>
          </cell>
          <cell r="B4" t="str">
            <v>香港中华煤气</v>
          </cell>
          <cell r="C4">
            <v>-0.15</v>
          </cell>
          <cell r="D4">
            <v>6.69</v>
          </cell>
        </row>
        <row r="5">
          <cell r="A5" t="str">
            <v>00004</v>
          </cell>
          <cell r="B5" t="str">
            <v>九龙仓集团</v>
          </cell>
          <cell r="C5">
            <v>0</v>
          </cell>
          <cell r="D5">
            <v>24.5</v>
          </cell>
        </row>
        <row r="6">
          <cell r="A6" t="str">
            <v>00005</v>
          </cell>
          <cell r="B6" t="str">
            <v>汇丰控股</v>
          </cell>
          <cell r="C6">
            <v>-0.05</v>
          </cell>
          <cell r="D6">
            <v>94.8</v>
          </cell>
        </row>
        <row r="7">
          <cell r="A7" t="str">
            <v>00006</v>
          </cell>
          <cell r="B7" t="str">
            <v>电能实业</v>
          </cell>
          <cell r="C7">
            <v>0.39</v>
          </cell>
          <cell r="D7">
            <v>51.45</v>
          </cell>
        </row>
        <row r="8">
          <cell r="A8" t="str">
            <v>00008</v>
          </cell>
          <cell r="B8" t="str">
            <v>电讯盈科</v>
          </cell>
          <cell r="C8">
            <v>0.37</v>
          </cell>
          <cell r="D8">
            <v>5.46</v>
          </cell>
        </row>
        <row r="9">
          <cell r="A9" t="str">
            <v>00010</v>
          </cell>
          <cell r="B9" t="str">
            <v>恒隆集团</v>
          </cell>
          <cell r="C9">
            <v>-0.72</v>
          </cell>
          <cell r="D9">
            <v>13.7</v>
          </cell>
        </row>
        <row r="10">
          <cell r="A10" t="str">
            <v>00011</v>
          </cell>
          <cell r="B10" t="str">
            <v>恒生银行</v>
          </cell>
          <cell r="C10">
            <v>-0.34</v>
          </cell>
          <cell r="D10">
            <v>118.2</v>
          </cell>
        </row>
        <row r="11">
          <cell r="A11" t="str">
            <v>00012</v>
          </cell>
          <cell r="B11" t="str">
            <v>恒基地产</v>
          </cell>
          <cell r="C11">
            <v>-0.34</v>
          </cell>
          <cell r="D11">
            <v>28.95</v>
          </cell>
        </row>
        <row r="12">
          <cell r="A12" t="str">
            <v>00013</v>
          </cell>
          <cell r="B12" t="str">
            <v>和黄医药</v>
          </cell>
          <cell r="C12">
            <v>-0.99</v>
          </cell>
          <cell r="D12">
            <v>24.95</v>
          </cell>
        </row>
        <row r="13">
          <cell r="A13" t="str">
            <v>00014</v>
          </cell>
          <cell r="B13" t="str">
            <v>希慎兴业</v>
          </cell>
          <cell r="C13">
            <v>0.8</v>
          </cell>
          <cell r="D13">
            <v>15.06</v>
          </cell>
        </row>
        <row r="14">
          <cell r="A14" t="str">
            <v>00016</v>
          </cell>
          <cell r="B14" t="str">
            <v>新鸿基地产</v>
          </cell>
          <cell r="C14">
            <v>-0.43</v>
          </cell>
          <cell r="D14">
            <v>92.9</v>
          </cell>
        </row>
        <row r="15">
          <cell r="A15" t="str">
            <v>00017</v>
          </cell>
          <cell r="B15" t="str">
            <v>新世界发展</v>
          </cell>
          <cell r="C15">
            <v>-4.01</v>
          </cell>
          <cell r="D15">
            <v>5.5</v>
          </cell>
        </row>
        <row r="16">
          <cell r="A16" t="str">
            <v>00019</v>
          </cell>
          <cell r="B16" t="str">
            <v>太古股份公司Ａ</v>
          </cell>
          <cell r="C16">
            <v>0.35</v>
          </cell>
          <cell r="D16">
            <v>70.8</v>
          </cell>
        </row>
        <row r="17">
          <cell r="A17" t="str">
            <v>00020</v>
          </cell>
          <cell r="B17" t="str">
            <v>商汤－Ｗ</v>
          </cell>
          <cell r="C17">
            <v>2.72</v>
          </cell>
          <cell r="D17">
            <v>1.51</v>
          </cell>
        </row>
        <row r="18">
          <cell r="A18" t="str">
            <v>00023</v>
          </cell>
          <cell r="B18" t="str">
            <v>东亚银行</v>
          </cell>
          <cell r="C18">
            <v>-0.33</v>
          </cell>
          <cell r="D18">
            <v>12.16</v>
          </cell>
        </row>
        <row r="19">
          <cell r="A19" t="str">
            <v>00027</v>
          </cell>
          <cell r="B19" t="str">
            <v>银河娱乐</v>
          </cell>
          <cell r="C19">
            <v>0.41</v>
          </cell>
          <cell r="D19">
            <v>37.15</v>
          </cell>
        </row>
        <row r="20">
          <cell r="A20" t="str">
            <v>00035</v>
          </cell>
          <cell r="B20" t="str">
            <v>远东发展</v>
          </cell>
          <cell r="C20">
            <v>-1.23</v>
          </cell>
          <cell r="D20">
            <v>0.8</v>
          </cell>
        </row>
        <row r="21">
          <cell r="A21" t="str">
            <v>00038</v>
          </cell>
          <cell r="B21" t="str">
            <v>第一拖拉机股份</v>
          </cell>
          <cell r="C21">
            <v>-1.01</v>
          </cell>
          <cell r="D21">
            <v>6.89</v>
          </cell>
        </row>
        <row r="22">
          <cell r="A22" t="str">
            <v>00041</v>
          </cell>
          <cell r="B22" t="str">
            <v>鹰君</v>
          </cell>
          <cell r="C22">
            <v>0.55000000000000004</v>
          </cell>
          <cell r="D22">
            <v>14.64</v>
          </cell>
        </row>
        <row r="23">
          <cell r="A23" t="str">
            <v>00042</v>
          </cell>
          <cell r="B23" t="str">
            <v>东北电气</v>
          </cell>
          <cell r="C23">
            <v>0</v>
          </cell>
          <cell r="D23">
            <v>0.25</v>
          </cell>
        </row>
        <row r="24">
          <cell r="A24" t="str">
            <v>00045</v>
          </cell>
          <cell r="B24" t="str">
            <v>大酒店</v>
          </cell>
          <cell r="C24">
            <v>-0.18</v>
          </cell>
          <cell r="D24">
            <v>5.59</v>
          </cell>
        </row>
        <row r="25">
          <cell r="A25" t="str">
            <v>00059</v>
          </cell>
          <cell r="B25" t="str">
            <v>天誉置业</v>
          </cell>
          <cell r="C25">
            <v>0</v>
          </cell>
          <cell r="D25">
            <v>0.01</v>
          </cell>
        </row>
        <row r="26">
          <cell r="A26" t="str">
            <v>00066</v>
          </cell>
          <cell r="B26" t="str">
            <v>港铁公司</v>
          </cell>
          <cell r="C26">
            <v>-0.17</v>
          </cell>
          <cell r="D26">
            <v>28.55</v>
          </cell>
        </row>
        <row r="27">
          <cell r="A27" t="str">
            <v>00069</v>
          </cell>
          <cell r="B27" t="str">
            <v>香格里拉（亚洲）</v>
          </cell>
          <cell r="C27">
            <v>0</v>
          </cell>
          <cell r="D27">
            <v>4.4400000000000004</v>
          </cell>
        </row>
        <row r="28">
          <cell r="A28" t="str">
            <v>00081</v>
          </cell>
          <cell r="B28" t="str">
            <v>中国海外宏洋集团</v>
          </cell>
          <cell r="C28">
            <v>-1.0900000000000001</v>
          </cell>
          <cell r="D28">
            <v>1.81</v>
          </cell>
        </row>
        <row r="29">
          <cell r="A29" t="str">
            <v>00083</v>
          </cell>
          <cell r="B29" t="str">
            <v>信和置业</v>
          </cell>
          <cell r="C29">
            <v>0.34</v>
          </cell>
          <cell r="D29">
            <v>8.73</v>
          </cell>
        </row>
        <row r="30">
          <cell r="A30" t="str">
            <v>00086</v>
          </cell>
          <cell r="B30" t="str">
            <v>新鸿基公司</v>
          </cell>
          <cell r="C30">
            <v>-0.86</v>
          </cell>
          <cell r="D30">
            <v>3.47</v>
          </cell>
        </row>
        <row r="31">
          <cell r="A31" t="str">
            <v>00087</v>
          </cell>
          <cell r="B31" t="str">
            <v>太古股份公司Ｂ</v>
          </cell>
          <cell r="C31">
            <v>-1.38</v>
          </cell>
          <cell r="D31">
            <v>11.4</v>
          </cell>
        </row>
        <row r="32">
          <cell r="A32" t="str">
            <v>00095</v>
          </cell>
          <cell r="B32" t="str">
            <v>绿景中国地产</v>
          </cell>
          <cell r="C32">
            <v>2.2999999999999998</v>
          </cell>
          <cell r="D32">
            <v>0.222</v>
          </cell>
        </row>
        <row r="33">
          <cell r="A33" t="str">
            <v>00101</v>
          </cell>
          <cell r="B33" t="str">
            <v>恒隆地产</v>
          </cell>
          <cell r="C33">
            <v>0.39</v>
          </cell>
          <cell r="D33">
            <v>7.67</v>
          </cell>
        </row>
        <row r="34">
          <cell r="A34" t="str">
            <v>00107</v>
          </cell>
          <cell r="B34" t="str">
            <v>四川成渝高速公路</v>
          </cell>
          <cell r="C34">
            <v>1.62</v>
          </cell>
          <cell r="D34">
            <v>5.03</v>
          </cell>
        </row>
        <row r="35">
          <cell r="A35" t="str">
            <v>00116</v>
          </cell>
          <cell r="B35" t="str">
            <v>周生生</v>
          </cell>
          <cell r="C35">
            <v>-2.15</v>
          </cell>
          <cell r="D35">
            <v>8.66</v>
          </cell>
        </row>
        <row r="36">
          <cell r="A36" t="str">
            <v>00119</v>
          </cell>
          <cell r="B36" t="str">
            <v>保利置业集团</v>
          </cell>
          <cell r="C36">
            <v>-0.64</v>
          </cell>
          <cell r="D36">
            <v>1.55</v>
          </cell>
        </row>
        <row r="37">
          <cell r="A37" t="str">
            <v>00120</v>
          </cell>
          <cell r="B37" t="str">
            <v>COSMOPOL INT'L</v>
          </cell>
          <cell r="C37">
            <v>0.84</v>
          </cell>
          <cell r="D37">
            <v>0.12</v>
          </cell>
        </row>
        <row r="38">
          <cell r="A38" t="str">
            <v>00123</v>
          </cell>
          <cell r="B38" t="str">
            <v>越秀地产</v>
          </cell>
          <cell r="C38">
            <v>-1.1200000000000001</v>
          </cell>
          <cell r="D38">
            <v>4.43</v>
          </cell>
        </row>
        <row r="39">
          <cell r="A39" t="str">
            <v>00124</v>
          </cell>
          <cell r="B39" t="str">
            <v>粤海置地</v>
          </cell>
          <cell r="C39">
            <v>-0.44</v>
          </cell>
          <cell r="D39">
            <v>0.22500000000000001</v>
          </cell>
        </row>
        <row r="40">
          <cell r="A40" t="str">
            <v>00127</v>
          </cell>
          <cell r="B40" t="str">
            <v>华人置业</v>
          </cell>
          <cell r="C40">
            <v>0.75</v>
          </cell>
          <cell r="D40">
            <v>1.35</v>
          </cell>
        </row>
        <row r="41">
          <cell r="A41" t="str">
            <v>00135</v>
          </cell>
          <cell r="B41" t="str">
            <v>昆仑能源</v>
          </cell>
          <cell r="C41">
            <v>0.26</v>
          </cell>
          <cell r="D41">
            <v>7.79</v>
          </cell>
        </row>
        <row r="42">
          <cell r="A42" t="str">
            <v>00136</v>
          </cell>
          <cell r="B42" t="str">
            <v>中国儒意</v>
          </cell>
          <cell r="C42">
            <v>1.52</v>
          </cell>
          <cell r="D42">
            <v>2.67</v>
          </cell>
        </row>
        <row r="43">
          <cell r="A43" t="str">
            <v>00142</v>
          </cell>
          <cell r="B43" t="str">
            <v>第一太平</v>
          </cell>
          <cell r="C43">
            <v>0.17</v>
          </cell>
          <cell r="D43">
            <v>5.77</v>
          </cell>
        </row>
        <row r="44">
          <cell r="A44" t="str">
            <v>00144</v>
          </cell>
          <cell r="B44" t="str">
            <v>招商局港口</v>
          </cell>
          <cell r="C44">
            <v>1.52</v>
          </cell>
          <cell r="D44">
            <v>14.74</v>
          </cell>
        </row>
        <row r="45">
          <cell r="A45" t="str">
            <v>00148</v>
          </cell>
          <cell r="B45" t="str">
            <v>建滔集团</v>
          </cell>
          <cell r="C45">
            <v>-3.07</v>
          </cell>
          <cell r="D45">
            <v>25.3</v>
          </cell>
        </row>
        <row r="46">
          <cell r="A46" t="str">
            <v>00151</v>
          </cell>
          <cell r="B46" t="str">
            <v>中国旺旺</v>
          </cell>
          <cell r="C46">
            <v>-0.18</v>
          </cell>
          <cell r="D46">
            <v>5.49</v>
          </cell>
        </row>
        <row r="47">
          <cell r="A47" t="str">
            <v>00152</v>
          </cell>
          <cell r="B47" t="str">
            <v>深圳国际</v>
          </cell>
          <cell r="C47">
            <v>-1.41</v>
          </cell>
          <cell r="D47">
            <v>7.71</v>
          </cell>
        </row>
        <row r="48">
          <cell r="A48" t="str">
            <v>00163</v>
          </cell>
          <cell r="B48" t="str">
            <v>英皇国际</v>
          </cell>
          <cell r="C48">
            <v>-3.92</v>
          </cell>
          <cell r="D48">
            <v>0.19600000000000001</v>
          </cell>
        </row>
        <row r="49">
          <cell r="A49" t="str">
            <v>00165</v>
          </cell>
          <cell r="B49" t="str">
            <v>中国光大控股</v>
          </cell>
          <cell r="C49">
            <v>1.32</v>
          </cell>
          <cell r="D49">
            <v>7.66</v>
          </cell>
        </row>
        <row r="50">
          <cell r="A50" t="str">
            <v>00168</v>
          </cell>
          <cell r="B50" t="str">
            <v>青岛啤酒股份</v>
          </cell>
          <cell r="C50">
            <v>-0.19</v>
          </cell>
          <cell r="D50">
            <v>51.55</v>
          </cell>
        </row>
        <row r="51">
          <cell r="A51" t="str">
            <v>00173</v>
          </cell>
          <cell r="B51" t="str">
            <v>嘉华国际</v>
          </cell>
          <cell r="C51">
            <v>-0.49</v>
          </cell>
          <cell r="D51">
            <v>2.02</v>
          </cell>
        </row>
        <row r="52">
          <cell r="A52" t="str">
            <v>00175</v>
          </cell>
          <cell r="B52" t="str">
            <v>吉利汽车</v>
          </cell>
          <cell r="C52">
            <v>-1.22</v>
          </cell>
          <cell r="D52">
            <v>16.260000000000002</v>
          </cell>
        </row>
        <row r="53">
          <cell r="A53" t="str">
            <v>00177</v>
          </cell>
          <cell r="B53" t="str">
            <v>江苏宁沪高速公路</v>
          </cell>
          <cell r="C53">
            <v>-0.38</v>
          </cell>
          <cell r="D53">
            <v>10.4</v>
          </cell>
        </row>
        <row r="54">
          <cell r="A54" t="str">
            <v>00178</v>
          </cell>
          <cell r="B54" t="str">
            <v>莎莎国际</v>
          </cell>
          <cell r="C54">
            <v>1.79</v>
          </cell>
          <cell r="D54">
            <v>0.56999999999999995</v>
          </cell>
        </row>
        <row r="55">
          <cell r="A55" t="str">
            <v>00179</v>
          </cell>
          <cell r="B55" t="str">
            <v>德昌电机控股</v>
          </cell>
          <cell r="C55">
            <v>-2.2799999999999998</v>
          </cell>
          <cell r="D55">
            <v>21.4</v>
          </cell>
        </row>
        <row r="56">
          <cell r="A56" t="str">
            <v>00185</v>
          </cell>
          <cell r="B56" t="str">
            <v>正商实业</v>
          </cell>
          <cell r="C56">
            <v>-6.17</v>
          </cell>
          <cell r="D56">
            <v>7.5999999999999998E-2</v>
          </cell>
        </row>
        <row r="57">
          <cell r="A57" t="str">
            <v>00187</v>
          </cell>
          <cell r="B57" t="str">
            <v>京城机电股份</v>
          </cell>
          <cell r="C57">
            <v>-3.72</v>
          </cell>
          <cell r="D57">
            <v>4.66</v>
          </cell>
        </row>
        <row r="58">
          <cell r="A58" t="str">
            <v>00189</v>
          </cell>
          <cell r="B58" t="str">
            <v>东岳集团</v>
          </cell>
          <cell r="C58">
            <v>-1.55</v>
          </cell>
          <cell r="D58">
            <v>10.16</v>
          </cell>
        </row>
        <row r="59">
          <cell r="A59" t="str">
            <v>00200</v>
          </cell>
          <cell r="B59" t="str">
            <v>新濠国际发展</v>
          </cell>
          <cell r="C59">
            <v>4.33</v>
          </cell>
          <cell r="D59">
            <v>4.82</v>
          </cell>
        </row>
        <row r="60">
          <cell r="A60" t="str">
            <v>00207</v>
          </cell>
          <cell r="B60" t="str">
            <v>大悦城地产</v>
          </cell>
          <cell r="C60">
            <v>7.27</v>
          </cell>
          <cell r="D60">
            <v>0.29499999999999998</v>
          </cell>
        </row>
        <row r="61">
          <cell r="A61" t="str">
            <v>00215</v>
          </cell>
          <cell r="B61" t="str">
            <v>和记电讯香港</v>
          </cell>
          <cell r="C61">
            <v>0</v>
          </cell>
          <cell r="D61">
            <v>1.02</v>
          </cell>
        </row>
        <row r="62">
          <cell r="A62" t="str">
            <v>00220</v>
          </cell>
          <cell r="B62" t="str">
            <v>统一企业中国</v>
          </cell>
          <cell r="C62">
            <v>-1.77</v>
          </cell>
          <cell r="D62">
            <v>9.43</v>
          </cell>
        </row>
        <row r="63">
          <cell r="A63" t="str">
            <v>00241</v>
          </cell>
          <cell r="B63" t="str">
            <v>阿里健康</v>
          </cell>
          <cell r="C63">
            <v>-6.64</v>
          </cell>
          <cell r="D63">
            <v>4.22</v>
          </cell>
        </row>
        <row r="64">
          <cell r="A64" t="str">
            <v>00242</v>
          </cell>
          <cell r="B64" t="str">
            <v>信德集团</v>
          </cell>
          <cell r="C64">
            <v>-1.59</v>
          </cell>
          <cell r="D64">
            <v>0.62</v>
          </cell>
        </row>
        <row r="65">
          <cell r="A65" t="str">
            <v>00256</v>
          </cell>
          <cell r="B65" t="str">
            <v>冠城钟表珠宝</v>
          </cell>
          <cell r="C65">
            <v>-1.18</v>
          </cell>
          <cell r="D65">
            <v>0.42</v>
          </cell>
        </row>
        <row r="66">
          <cell r="A66" t="str">
            <v>00257</v>
          </cell>
          <cell r="B66" t="str">
            <v>光大环境</v>
          </cell>
          <cell r="C66">
            <v>0.76</v>
          </cell>
          <cell r="D66">
            <v>4</v>
          </cell>
        </row>
        <row r="67">
          <cell r="A67" t="str">
            <v>00267</v>
          </cell>
          <cell r="B67" t="str">
            <v>中信股份</v>
          </cell>
          <cell r="C67">
            <v>-0.93</v>
          </cell>
          <cell r="D67">
            <v>10.68</v>
          </cell>
        </row>
        <row r="68">
          <cell r="A68" t="str">
            <v>00268</v>
          </cell>
          <cell r="B68" t="str">
            <v>金蝶国际</v>
          </cell>
          <cell r="C68">
            <v>-0.9</v>
          </cell>
          <cell r="D68">
            <v>15.38</v>
          </cell>
        </row>
        <row r="69">
          <cell r="A69" t="str">
            <v>00270</v>
          </cell>
          <cell r="B69" t="str">
            <v>粤海投资</v>
          </cell>
          <cell r="C69">
            <v>-0.46</v>
          </cell>
          <cell r="D69">
            <v>6.47</v>
          </cell>
        </row>
        <row r="70">
          <cell r="A70" t="str">
            <v>00272</v>
          </cell>
          <cell r="B70" t="str">
            <v>瑞安房地产</v>
          </cell>
          <cell r="C70">
            <v>0</v>
          </cell>
          <cell r="D70">
            <v>0.75</v>
          </cell>
        </row>
        <row r="71">
          <cell r="A71" t="str">
            <v>00279</v>
          </cell>
          <cell r="B71" t="str">
            <v>裕承科金</v>
          </cell>
          <cell r="C71">
            <v>-4.88</v>
          </cell>
          <cell r="D71">
            <v>3.9E-2</v>
          </cell>
        </row>
        <row r="72">
          <cell r="A72" t="str">
            <v>00285</v>
          </cell>
          <cell r="B72" t="str">
            <v>比亚迪电子</v>
          </cell>
          <cell r="C72">
            <v>-0.77</v>
          </cell>
          <cell r="D72">
            <v>32.200000000000003</v>
          </cell>
        </row>
        <row r="73">
          <cell r="A73" t="str">
            <v>00288</v>
          </cell>
          <cell r="B73" t="str">
            <v>万洲国际</v>
          </cell>
          <cell r="C73">
            <v>-1.3</v>
          </cell>
          <cell r="D73">
            <v>7.59</v>
          </cell>
        </row>
        <row r="74">
          <cell r="A74" t="str">
            <v>00291</v>
          </cell>
          <cell r="B74" t="str">
            <v>华润啤酒</v>
          </cell>
          <cell r="C74">
            <v>-0.56999999999999995</v>
          </cell>
          <cell r="D74">
            <v>26.1</v>
          </cell>
        </row>
        <row r="75">
          <cell r="A75" t="str">
            <v>00293</v>
          </cell>
          <cell r="B75" t="str">
            <v>国泰航空</v>
          </cell>
          <cell r="C75">
            <v>-0.92</v>
          </cell>
          <cell r="D75">
            <v>10.78</v>
          </cell>
        </row>
        <row r="76">
          <cell r="A76" t="str">
            <v>00295</v>
          </cell>
          <cell r="B76" t="str">
            <v>江山控股</v>
          </cell>
          <cell r="C76">
            <v>0</v>
          </cell>
          <cell r="D76">
            <v>1.4999999999999999E-2</v>
          </cell>
        </row>
        <row r="77">
          <cell r="A77" t="str">
            <v>00296</v>
          </cell>
          <cell r="B77" t="str">
            <v>英皇娱乐酒店</v>
          </cell>
          <cell r="C77">
            <v>-3.77</v>
          </cell>
          <cell r="D77">
            <v>0.255</v>
          </cell>
        </row>
        <row r="78">
          <cell r="A78" t="str">
            <v>00297</v>
          </cell>
          <cell r="B78" t="str">
            <v>中化化肥</v>
          </cell>
          <cell r="C78">
            <v>-1.5</v>
          </cell>
          <cell r="D78">
            <v>1.31</v>
          </cell>
        </row>
        <row r="79">
          <cell r="A79" t="str">
            <v>00299</v>
          </cell>
          <cell r="B79" t="str">
            <v>宝新置地</v>
          </cell>
          <cell r="C79">
            <v>0</v>
          </cell>
          <cell r="D79">
            <v>0.106</v>
          </cell>
        </row>
        <row r="80">
          <cell r="A80" t="str">
            <v>00300</v>
          </cell>
          <cell r="B80" t="str">
            <v>美的集团</v>
          </cell>
          <cell r="C80">
            <v>1.44</v>
          </cell>
          <cell r="D80">
            <v>77.55</v>
          </cell>
        </row>
        <row r="81">
          <cell r="A81" t="str">
            <v>00302</v>
          </cell>
          <cell r="B81" t="str">
            <v>中手游</v>
          </cell>
          <cell r="C81">
            <v>1.06</v>
          </cell>
          <cell r="D81">
            <v>0.47499999999999998</v>
          </cell>
        </row>
        <row r="82">
          <cell r="A82" t="str">
            <v>00303</v>
          </cell>
          <cell r="B82" t="str">
            <v>VTECH HOLDINGS</v>
          </cell>
          <cell r="C82">
            <v>0.09</v>
          </cell>
          <cell r="D82">
            <v>58.4</v>
          </cell>
        </row>
        <row r="83">
          <cell r="A83" t="str">
            <v>00308</v>
          </cell>
          <cell r="B83" t="str">
            <v>香港中旅</v>
          </cell>
          <cell r="C83">
            <v>1.39</v>
          </cell>
          <cell r="D83">
            <v>1.46</v>
          </cell>
        </row>
        <row r="84">
          <cell r="A84" t="str">
            <v>00314</v>
          </cell>
          <cell r="B84" t="str">
            <v>思派健康</v>
          </cell>
          <cell r="C84">
            <v>-1.64</v>
          </cell>
          <cell r="D84">
            <v>4.79</v>
          </cell>
        </row>
        <row r="85">
          <cell r="A85" t="str">
            <v>00315</v>
          </cell>
          <cell r="B85" t="str">
            <v>数码通电讯</v>
          </cell>
          <cell r="C85">
            <v>-0.22</v>
          </cell>
          <cell r="D85">
            <v>4.46</v>
          </cell>
        </row>
        <row r="86">
          <cell r="A86" t="str">
            <v>00316</v>
          </cell>
          <cell r="B86" t="str">
            <v>东方海外国际</v>
          </cell>
          <cell r="C86">
            <v>0.15</v>
          </cell>
          <cell r="D86">
            <v>136.69999999999999</v>
          </cell>
        </row>
        <row r="87">
          <cell r="A87" t="str">
            <v>00317</v>
          </cell>
          <cell r="B87" t="str">
            <v>中船防务</v>
          </cell>
          <cell r="C87">
            <v>-1.05</v>
          </cell>
          <cell r="D87">
            <v>13.22</v>
          </cell>
        </row>
        <row r="88">
          <cell r="A88" t="str">
            <v>00321</v>
          </cell>
          <cell r="B88" t="str">
            <v>德永佳集团</v>
          </cell>
          <cell r="C88">
            <v>-2.38</v>
          </cell>
          <cell r="D88">
            <v>0.82</v>
          </cell>
        </row>
        <row r="89">
          <cell r="A89" t="str">
            <v>00322</v>
          </cell>
          <cell r="B89" t="str">
            <v>康师傅控股</v>
          </cell>
          <cell r="C89">
            <v>-2.37</v>
          </cell>
          <cell r="D89">
            <v>11.52</v>
          </cell>
        </row>
        <row r="90">
          <cell r="A90" t="str">
            <v>00323</v>
          </cell>
          <cell r="B90" t="str">
            <v>马鞍山钢铁股份</v>
          </cell>
          <cell r="C90">
            <v>-1.56</v>
          </cell>
          <cell r="D90">
            <v>1.89</v>
          </cell>
        </row>
        <row r="91">
          <cell r="A91" t="str">
            <v>00325</v>
          </cell>
          <cell r="B91" t="str">
            <v>布鲁可</v>
          </cell>
          <cell r="C91">
            <v>-6.41</v>
          </cell>
          <cell r="D91">
            <v>128.4</v>
          </cell>
        </row>
        <row r="92">
          <cell r="A92" t="str">
            <v>00327</v>
          </cell>
          <cell r="B92" t="str">
            <v>百富环球</v>
          </cell>
          <cell r="C92">
            <v>1.85</v>
          </cell>
          <cell r="D92">
            <v>6.05</v>
          </cell>
        </row>
        <row r="93">
          <cell r="A93" t="str">
            <v>00330</v>
          </cell>
          <cell r="B93" t="str">
            <v>思捷环球</v>
          </cell>
          <cell r="C93">
            <v>-0.93</v>
          </cell>
          <cell r="D93">
            <v>0.107</v>
          </cell>
        </row>
        <row r="94">
          <cell r="A94" t="str">
            <v>00336</v>
          </cell>
          <cell r="B94" t="str">
            <v>华宝国际</v>
          </cell>
          <cell r="C94">
            <v>0.33</v>
          </cell>
          <cell r="D94">
            <v>3.01</v>
          </cell>
        </row>
        <row r="95">
          <cell r="A95" t="str">
            <v>00337</v>
          </cell>
          <cell r="B95" t="str">
            <v>绿地香港</v>
          </cell>
          <cell r="C95">
            <v>-0.56000000000000005</v>
          </cell>
          <cell r="D95">
            <v>0.17899999999999999</v>
          </cell>
        </row>
        <row r="96">
          <cell r="A96" t="str">
            <v>00338</v>
          </cell>
          <cell r="B96" t="str">
            <v>上海石油化工股份</v>
          </cell>
          <cell r="C96">
            <v>-1.5</v>
          </cell>
          <cell r="D96">
            <v>1.31</v>
          </cell>
        </row>
        <row r="97">
          <cell r="A97" t="str">
            <v>00341</v>
          </cell>
          <cell r="B97" t="str">
            <v>大家乐集团</v>
          </cell>
          <cell r="C97">
            <v>-0.14000000000000001</v>
          </cell>
          <cell r="D97">
            <v>6.98</v>
          </cell>
        </row>
        <row r="98">
          <cell r="A98" t="str">
            <v>00345</v>
          </cell>
          <cell r="B98" t="str">
            <v>VITASOY INT'L</v>
          </cell>
          <cell r="C98">
            <v>-0.32</v>
          </cell>
          <cell r="D98">
            <v>9.25</v>
          </cell>
        </row>
        <row r="99">
          <cell r="A99" t="str">
            <v>00347</v>
          </cell>
          <cell r="B99" t="str">
            <v>鞍钢股份</v>
          </cell>
          <cell r="C99">
            <v>-0.53</v>
          </cell>
          <cell r="D99">
            <v>1.86</v>
          </cell>
        </row>
        <row r="100">
          <cell r="A100" t="str">
            <v>00354</v>
          </cell>
          <cell r="B100" t="str">
            <v>中国软件国际</v>
          </cell>
          <cell r="C100">
            <v>0</v>
          </cell>
          <cell r="D100">
            <v>4.88</v>
          </cell>
        </row>
        <row r="101">
          <cell r="A101" t="str">
            <v>00358</v>
          </cell>
          <cell r="B101" t="str">
            <v>江西铜业股份</v>
          </cell>
          <cell r="C101">
            <v>-0.5</v>
          </cell>
          <cell r="D101">
            <v>15.88</v>
          </cell>
        </row>
        <row r="102">
          <cell r="A102" t="str">
            <v>00363</v>
          </cell>
          <cell r="B102" t="str">
            <v>上海实业控股</v>
          </cell>
          <cell r="C102">
            <v>0</v>
          </cell>
          <cell r="D102">
            <v>13.98</v>
          </cell>
        </row>
        <row r="103">
          <cell r="A103" t="str">
            <v>00371</v>
          </cell>
          <cell r="B103" t="str">
            <v>北控水务集团</v>
          </cell>
          <cell r="C103">
            <v>-0.81</v>
          </cell>
          <cell r="D103">
            <v>2.44</v>
          </cell>
        </row>
        <row r="104">
          <cell r="A104" t="str">
            <v>00384</v>
          </cell>
          <cell r="B104" t="str">
            <v>中国燃气</v>
          </cell>
          <cell r="C104">
            <v>3.04</v>
          </cell>
          <cell r="D104">
            <v>7.79</v>
          </cell>
        </row>
        <row r="105">
          <cell r="A105" t="str">
            <v>00386</v>
          </cell>
          <cell r="B105" t="str">
            <v>中国石油化工股份</v>
          </cell>
          <cell r="C105">
            <v>-0.24</v>
          </cell>
          <cell r="D105">
            <v>4.18</v>
          </cell>
        </row>
        <row r="106">
          <cell r="A106" t="str">
            <v>00388</v>
          </cell>
          <cell r="B106" t="str">
            <v>香港交易所</v>
          </cell>
          <cell r="C106">
            <v>-0.81</v>
          </cell>
          <cell r="D106">
            <v>413.8</v>
          </cell>
        </row>
        <row r="107">
          <cell r="A107" t="str">
            <v>00390</v>
          </cell>
          <cell r="B107" t="str">
            <v>中国中铁</v>
          </cell>
          <cell r="C107">
            <v>-0.26</v>
          </cell>
          <cell r="D107">
            <v>3.85</v>
          </cell>
        </row>
        <row r="108">
          <cell r="A108" t="str">
            <v>00392</v>
          </cell>
          <cell r="B108" t="str">
            <v>北京控股</v>
          </cell>
          <cell r="C108">
            <v>0.62</v>
          </cell>
          <cell r="D108">
            <v>32.6</v>
          </cell>
        </row>
        <row r="109">
          <cell r="A109" t="str">
            <v>00400</v>
          </cell>
          <cell r="B109" t="str">
            <v>硬蛋创新</v>
          </cell>
          <cell r="C109">
            <v>1.72</v>
          </cell>
          <cell r="D109">
            <v>1.77</v>
          </cell>
        </row>
        <row r="110">
          <cell r="A110" t="str">
            <v>00410</v>
          </cell>
          <cell r="B110" t="str">
            <v>ＳＯＨＯ中国</v>
          </cell>
          <cell r="C110">
            <v>1.89</v>
          </cell>
          <cell r="D110">
            <v>0.54</v>
          </cell>
        </row>
        <row r="111">
          <cell r="A111" t="str">
            <v>00412</v>
          </cell>
          <cell r="B111" t="str">
            <v>山高控股</v>
          </cell>
          <cell r="C111">
            <v>0.13</v>
          </cell>
          <cell r="D111">
            <v>15.12</v>
          </cell>
        </row>
        <row r="112">
          <cell r="A112" t="str">
            <v>00419</v>
          </cell>
          <cell r="B112" t="str">
            <v>弘毅文化集团</v>
          </cell>
          <cell r="C112">
            <v>-2.86</v>
          </cell>
          <cell r="D112">
            <v>3.4000000000000002E-2</v>
          </cell>
        </row>
        <row r="113">
          <cell r="A113" t="str">
            <v>00425</v>
          </cell>
          <cell r="B113" t="str">
            <v>敏实集团</v>
          </cell>
          <cell r="C113">
            <v>1.0900000000000001</v>
          </cell>
          <cell r="D113">
            <v>23.1</v>
          </cell>
        </row>
        <row r="114">
          <cell r="A114" t="str">
            <v>00432</v>
          </cell>
          <cell r="B114" t="str">
            <v>盈大地产</v>
          </cell>
          <cell r="C114">
            <v>-0.99</v>
          </cell>
          <cell r="D114">
            <v>0.20100000000000001</v>
          </cell>
        </row>
        <row r="115">
          <cell r="A115" t="str">
            <v>00439</v>
          </cell>
          <cell r="B115" t="str">
            <v>光启科学</v>
          </cell>
          <cell r="C115">
            <v>2.46</v>
          </cell>
          <cell r="D115">
            <v>1.25</v>
          </cell>
        </row>
        <row r="116">
          <cell r="A116" t="str">
            <v>00440</v>
          </cell>
          <cell r="B116" t="str">
            <v>大新金融</v>
          </cell>
          <cell r="C116">
            <v>-0.66</v>
          </cell>
          <cell r="D116">
            <v>29.9</v>
          </cell>
        </row>
        <row r="117">
          <cell r="A117" t="str">
            <v>00451</v>
          </cell>
          <cell r="B117" t="str">
            <v>协鑫新能源</v>
          </cell>
          <cell r="C117">
            <v>3.61</v>
          </cell>
          <cell r="D117">
            <v>0.43</v>
          </cell>
        </row>
        <row r="118">
          <cell r="A118" t="str">
            <v>00460</v>
          </cell>
          <cell r="B118" t="str">
            <v>四环医药</v>
          </cell>
          <cell r="C118">
            <v>-1.82</v>
          </cell>
          <cell r="D118">
            <v>1.08</v>
          </cell>
        </row>
        <row r="119">
          <cell r="A119" t="str">
            <v>00467</v>
          </cell>
          <cell r="B119" t="str">
            <v>联合能源集团</v>
          </cell>
          <cell r="C119">
            <v>-3.7</v>
          </cell>
          <cell r="D119">
            <v>0.52</v>
          </cell>
        </row>
        <row r="120">
          <cell r="A120" t="str">
            <v>00468</v>
          </cell>
          <cell r="B120" t="str">
            <v>纷美包装</v>
          </cell>
          <cell r="C120">
            <v>0</v>
          </cell>
          <cell r="D120">
            <v>2.5</v>
          </cell>
        </row>
        <row r="121">
          <cell r="A121" t="str">
            <v>00480</v>
          </cell>
          <cell r="B121" t="str">
            <v>香港兴业国际</v>
          </cell>
          <cell r="C121">
            <v>0</v>
          </cell>
          <cell r="D121">
            <v>0.92</v>
          </cell>
        </row>
        <row r="122">
          <cell r="A122" t="str">
            <v>00488</v>
          </cell>
          <cell r="B122" t="str">
            <v>丽新发展</v>
          </cell>
          <cell r="C122">
            <v>-1.89</v>
          </cell>
          <cell r="D122">
            <v>0.52</v>
          </cell>
        </row>
        <row r="123">
          <cell r="A123" t="str">
            <v>00489</v>
          </cell>
          <cell r="B123" t="str">
            <v>东风集团股份</v>
          </cell>
          <cell r="C123">
            <v>-0.84</v>
          </cell>
          <cell r="D123">
            <v>3.56</v>
          </cell>
        </row>
        <row r="124">
          <cell r="A124" t="str">
            <v>00493</v>
          </cell>
          <cell r="B124" t="str">
            <v>国美零售</v>
          </cell>
          <cell r="C124">
            <v>0</v>
          </cell>
          <cell r="D124">
            <v>0.02</v>
          </cell>
        </row>
        <row r="125">
          <cell r="A125" t="str">
            <v>00496</v>
          </cell>
          <cell r="B125" t="str">
            <v>卡森国际</v>
          </cell>
          <cell r="C125">
            <v>-5.88</v>
          </cell>
          <cell r="D125">
            <v>0.32</v>
          </cell>
        </row>
        <row r="126">
          <cell r="A126" t="str">
            <v>00506</v>
          </cell>
          <cell r="B126" t="str">
            <v>中国食品</v>
          </cell>
          <cell r="C126">
            <v>-0.92</v>
          </cell>
          <cell r="D126">
            <v>3.22</v>
          </cell>
        </row>
        <row r="127">
          <cell r="A127" t="str">
            <v>00508</v>
          </cell>
          <cell r="B127" t="str">
            <v>鼎亿集团投资</v>
          </cell>
          <cell r="C127">
            <v>6.06</v>
          </cell>
          <cell r="D127">
            <v>0.35</v>
          </cell>
        </row>
        <row r="128">
          <cell r="A128" t="str">
            <v>00511</v>
          </cell>
          <cell r="B128" t="str">
            <v>电视广播</v>
          </cell>
          <cell r="C128">
            <v>0</v>
          </cell>
          <cell r="D128">
            <v>3.78</v>
          </cell>
        </row>
        <row r="129">
          <cell r="A129" t="str">
            <v>00512</v>
          </cell>
          <cell r="B129" t="str">
            <v>远大医药</v>
          </cell>
          <cell r="C129">
            <v>3.15</v>
          </cell>
          <cell r="D129">
            <v>9.5</v>
          </cell>
        </row>
        <row r="130">
          <cell r="A130" t="str">
            <v>00517</v>
          </cell>
          <cell r="B130" t="str">
            <v>中远海运国际</v>
          </cell>
          <cell r="C130">
            <v>-1.4</v>
          </cell>
          <cell r="D130">
            <v>5.65</v>
          </cell>
        </row>
        <row r="131">
          <cell r="A131" t="str">
            <v>00520</v>
          </cell>
          <cell r="B131" t="str">
            <v>呷哺呷哺</v>
          </cell>
          <cell r="C131">
            <v>-1.33</v>
          </cell>
          <cell r="D131">
            <v>0.74</v>
          </cell>
        </row>
        <row r="132">
          <cell r="A132" t="str">
            <v>00522</v>
          </cell>
          <cell r="B132" t="str">
            <v>ASMPT</v>
          </cell>
          <cell r="C132">
            <v>2.2599999999999998</v>
          </cell>
          <cell r="D132">
            <v>58.8</v>
          </cell>
        </row>
        <row r="133">
          <cell r="A133" t="str">
            <v>00525</v>
          </cell>
          <cell r="B133" t="str">
            <v>广深铁路股份</v>
          </cell>
          <cell r="C133">
            <v>1.05</v>
          </cell>
          <cell r="D133">
            <v>1.93</v>
          </cell>
        </row>
        <row r="134">
          <cell r="A134" t="str">
            <v>00535</v>
          </cell>
          <cell r="B134" t="str">
            <v>金地商置</v>
          </cell>
          <cell r="C134">
            <v>-3.03</v>
          </cell>
          <cell r="D134">
            <v>0.32</v>
          </cell>
        </row>
        <row r="135">
          <cell r="A135" t="str">
            <v>00546</v>
          </cell>
          <cell r="B135" t="str">
            <v>阜丰集团</v>
          </cell>
          <cell r="C135">
            <v>-0.71</v>
          </cell>
          <cell r="D135">
            <v>6.96</v>
          </cell>
        </row>
        <row r="136">
          <cell r="A136" t="str">
            <v>00547</v>
          </cell>
          <cell r="B136" t="str">
            <v>数字王国</v>
          </cell>
          <cell r="C136">
            <v>0</v>
          </cell>
          <cell r="D136">
            <v>0.44</v>
          </cell>
        </row>
        <row r="137">
          <cell r="A137" t="str">
            <v>00548</v>
          </cell>
          <cell r="B137" t="str">
            <v>深圳高速公路股份</v>
          </cell>
          <cell r="C137">
            <v>0.7</v>
          </cell>
          <cell r="D137">
            <v>6.74</v>
          </cell>
        </row>
        <row r="138">
          <cell r="A138" t="str">
            <v>00551</v>
          </cell>
          <cell r="B138" t="str">
            <v>裕元集团</v>
          </cell>
          <cell r="C138">
            <v>-0.32</v>
          </cell>
          <cell r="D138">
            <v>12.34</v>
          </cell>
        </row>
        <row r="139">
          <cell r="A139" t="str">
            <v>00552</v>
          </cell>
          <cell r="B139" t="str">
            <v>中国通信服务</v>
          </cell>
          <cell r="C139">
            <v>0</v>
          </cell>
          <cell r="D139">
            <v>4.28</v>
          </cell>
        </row>
        <row r="140">
          <cell r="A140" t="str">
            <v>00553</v>
          </cell>
          <cell r="B140" t="str">
            <v>南京熊猫电子股份</v>
          </cell>
          <cell r="C140">
            <v>1.35</v>
          </cell>
          <cell r="D140">
            <v>4.49</v>
          </cell>
        </row>
        <row r="141">
          <cell r="A141" t="str">
            <v>00558</v>
          </cell>
          <cell r="B141" t="str">
            <v>力劲科技</v>
          </cell>
          <cell r="C141">
            <v>-0.91</v>
          </cell>
          <cell r="D141">
            <v>3.27</v>
          </cell>
        </row>
        <row r="142">
          <cell r="A142" t="str">
            <v>00563</v>
          </cell>
          <cell r="B142" t="str">
            <v>上实城市开发</v>
          </cell>
          <cell r="C142">
            <v>0</v>
          </cell>
          <cell r="D142">
            <v>0.32</v>
          </cell>
        </row>
        <row r="143">
          <cell r="A143" t="str">
            <v>00564</v>
          </cell>
          <cell r="B143" t="str">
            <v>郑煤机</v>
          </cell>
          <cell r="C143">
            <v>-4.4800000000000004</v>
          </cell>
          <cell r="D143">
            <v>14.08</v>
          </cell>
        </row>
        <row r="144">
          <cell r="A144" t="str">
            <v>00568</v>
          </cell>
          <cell r="B144" t="str">
            <v>山东墨龙</v>
          </cell>
          <cell r="C144">
            <v>-0.68</v>
          </cell>
          <cell r="D144">
            <v>4.3600000000000003</v>
          </cell>
        </row>
        <row r="145">
          <cell r="A145" t="str">
            <v>00570</v>
          </cell>
          <cell r="B145" t="str">
            <v>中国中药</v>
          </cell>
          <cell r="C145">
            <v>-0.9</v>
          </cell>
          <cell r="D145">
            <v>2.2000000000000002</v>
          </cell>
        </row>
        <row r="146">
          <cell r="A146" t="str">
            <v>00576</v>
          </cell>
          <cell r="B146" t="str">
            <v>浙江沪杭甬</v>
          </cell>
          <cell r="C146">
            <v>0.81</v>
          </cell>
          <cell r="D146">
            <v>7.43</v>
          </cell>
        </row>
        <row r="147">
          <cell r="A147" t="str">
            <v>00579</v>
          </cell>
          <cell r="B147" t="str">
            <v>京能清洁能源</v>
          </cell>
          <cell r="C147">
            <v>0.83</v>
          </cell>
          <cell r="D147">
            <v>2.44</v>
          </cell>
        </row>
        <row r="148">
          <cell r="A148" t="str">
            <v>00581</v>
          </cell>
          <cell r="B148" t="str">
            <v>中国东方集团</v>
          </cell>
          <cell r="C148">
            <v>-0.65</v>
          </cell>
          <cell r="D148">
            <v>1.52</v>
          </cell>
        </row>
        <row r="149">
          <cell r="A149" t="str">
            <v>00582</v>
          </cell>
          <cell r="B149" t="str">
            <v>神话世界</v>
          </cell>
          <cell r="C149">
            <v>-3.33</v>
          </cell>
          <cell r="D149">
            <v>0.14499999999999999</v>
          </cell>
        </row>
        <row r="150">
          <cell r="A150" t="str">
            <v>00586</v>
          </cell>
          <cell r="B150" t="str">
            <v>海螺创业</v>
          </cell>
          <cell r="C150">
            <v>-2.3199999999999998</v>
          </cell>
          <cell r="D150">
            <v>8.86</v>
          </cell>
        </row>
        <row r="151">
          <cell r="A151" t="str">
            <v>00587</v>
          </cell>
          <cell r="B151" t="str">
            <v>海螺环保</v>
          </cell>
          <cell r="C151">
            <v>-2.94</v>
          </cell>
          <cell r="D151">
            <v>0.66</v>
          </cell>
        </row>
        <row r="152">
          <cell r="A152" t="str">
            <v>00588</v>
          </cell>
          <cell r="B152" t="str">
            <v>北京北辰实业股份</v>
          </cell>
          <cell r="C152">
            <v>-2.13</v>
          </cell>
          <cell r="D152">
            <v>0.92</v>
          </cell>
        </row>
        <row r="153">
          <cell r="A153" t="str">
            <v>00590</v>
          </cell>
          <cell r="B153" t="str">
            <v>六福集团</v>
          </cell>
          <cell r="C153">
            <v>1.19</v>
          </cell>
          <cell r="D153">
            <v>21.2</v>
          </cell>
        </row>
        <row r="154">
          <cell r="A154" t="str">
            <v>00598</v>
          </cell>
          <cell r="B154" t="str">
            <v>中国外运</v>
          </cell>
          <cell r="C154">
            <v>0.24</v>
          </cell>
          <cell r="D154">
            <v>4.0999999999999996</v>
          </cell>
        </row>
        <row r="155">
          <cell r="A155" t="str">
            <v>00604</v>
          </cell>
          <cell r="B155" t="str">
            <v>深圳控股</v>
          </cell>
          <cell r="C155">
            <v>-2.2000000000000002</v>
          </cell>
          <cell r="D155">
            <v>0.89</v>
          </cell>
        </row>
        <row r="156">
          <cell r="A156" t="str">
            <v>00607</v>
          </cell>
          <cell r="B156" t="str">
            <v>丰盛控股</v>
          </cell>
          <cell r="C156">
            <v>0</v>
          </cell>
          <cell r="D156">
            <v>0.47</v>
          </cell>
        </row>
        <row r="157">
          <cell r="A157" t="str">
            <v>00612</v>
          </cell>
          <cell r="B157" t="str">
            <v>鼎益丰控股</v>
          </cell>
          <cell r="C157">
            <v>0</v>
          </cell>
          <cell r="D157">
            <v>0.33500000000000002</v>
          </cell>
        </row>
        <row r="158">
          <cell r="A158" t="str">
            <v>00631</v>
          </cell>
          <cell r="B158" t="str">
            <v>三一国际</v>
          </cell>
          <cell r="C158">
            <v>0</v>
          </cell>
          <cell r="D158">
            <v>6.8</v>
          </cell>
        </row>
        <row r="159">
          <cell r="A159" t="str">
            <v>00636</v>
          </cell>
          <cell r="B159" t="str">
            <v>KLN</v>
          </cell>
          <cell r="C159">
            <v>-1.84</v>
          </cell>
          <cell r="D159">
            <v>7.47</v>
          </cell>
        </row>
        <row r="160">
          <cell r="A160" t="str">
            <v>00639</v>
          </cell>
          <cell r="B160" t="str">
            <v>首钢资源</v>
          </cell>
          <cell r="C160">
            <v>0</v>
          </cell>
          <cell r="D160">
            <v>2.89</v>
          </cell>
        </row>
        <row r="161">
          <cell r="A161" t="str">
            <v>00650</v>
          </cell>
          <cell r="B161" t="str">
            <v>普达特科技</v>
          </cell>
          <cell r="C161">
            <v>0</v>
          </cell>
          <cell r="D161">
            <v>0.20799999999999999</v>
          </cell>
        </row>
        <row r="162">
          <cell r="A162" t="str">
            <v>00656</v>
          </cell>
          <cell r="B162" t="str">
            <v>复星国际</v>
          </cell>
          <cell r="C162">
            <v>-0.42</v>
          </cell>
          <cell r="D162">
            <v>4.72</v>
          </cell>
        </row>
        <row r="163">
          <cell r="A163" t="str">
            <v>00658</v>
          </cell>
          <cell r="B163" t="str">
            <v>中国高速传动</v>
          </cell>
          <cell r="C163">
            <v>2.48</v>
          </cell>
          <cell r="D163">
            <v>1.24</v>
          </cell>
        </row>
        <row r="164">
          <cell r="A164" t="str">
            <v>00659</v>
          </cell>
          <cell r="B164" t="str">
            <v>周大福创建</v>
          </cell>
          <cell r="C164">
            <v>-0.67</v>
          </cell>
          <cell r="D164">
            <v>7.43</v>
          </cell>
        </row>
        <row r="165">
          <cell r="A165" t="str">
            <v>00666</v>
          </cell>
          <cell r="B165" t="str">
            <v>瑞浦兰钧</v>
          </cell>
          <cell r="C165">
            <v>0.52</v>
          </cell>
          <cell r="D165">
            <v>11.56</v>
          </cell>
        </row>
        <row r="166">
          <cell r="A166" t="str">
            <v>00667</v>
          </cell>
          <cell r="B166" t="str">
            <v>中国东方教育</v>
          </cell>
          <cell r="C166">
            <v>-3.62</v>
          </cell>
          <cell r="D166">
            <v>6.39</v>
          </cell>
        </row>
        <row r="167">
          <cell r="A167" t="str">
            <v>00669</v>
          </cell>
          <cell r="B167" t="str">
            <v>创科实业</v>
          </cell>
          <cell r="C167">
            <v>-3.11</v>
          </cell>
          <cell r="D167">
            <v>85.8</v>
          </cell>
        </row>
        <row r="168">
          <cell r="A168" t="str">
            <v>00670</v>
          </cell>
          <cell r="B168" t="str">
            <v>中国东方航空股份</v>
          </cell>
          <cell r="C168">
            <v>-2.2400000000000002</v>
          </cell>
          <cell r="D168">
            <v>3.06</v>
          </cell>
        </row>
        <row r="169">
          <cell r="A169" t="str">
            <v>00683</v>
          </cell>
          <cell r="B169" t="str">
            <v>嘉里建设</v>
          </cell>
          <cell r="C169">
            <v>-0.24</v>
          </cell>
          <cell r="D169">
            <v>20.8</v>
          </cell>
        </row>
        <row r="170">
          <cell r="A170" t="str">
            <v>00686</v>
          </cell>
          <cell r="B170" t="str">
            <v>北京能源国际</v>
          </cell>
          <cell r="C170">
            <v>0</v>
          </cell>
          <cell r="D170">
            <v>1.1299999999999999</v>
          </cell>
        </row>
        <row r="171">
          <cell r="A171" t="str">
            <v>00687</v>
          </cell>
          <cell r="B171" t="str">
            <v>泰升集团</v>
          </cell>
          <cell r="C171">
            <v>-0.4</v>
          </cell>
          <cell r="D171">
            <v>0.247</v>
          </cell>
        </row>
        <row r="172">
          <cell r="A172" t="str">
            <v>00688</v>
          </cell>
          <cell r="B172" t="str">
            <v>中国海外发展</v>
          </cell>
          <cell r="C172">
            <v>-2.34</v>
          </cell>
          <cell r="D172">
            <v>13.38</v>
          </cell>
        </row>
        <row r="173">
          <cell r="A173" t="str">
            <v>00691</v>
          </cell>
          <cell r="B173" t="str">
            <v>山水水泥</v>
          </cell>
          <cell r="C173">
            <v>0</v>
          </cell>
          <cell r="D173">
            <v>0.49</v>
          </cell>
        </row>
        <row r="174">
          <cell r="A174" t="str">
            <v>00694</v>
          </cell>
          <cell r="B174" t="str">
            <v>北京首都机场股份</v>
          </cell>
          <cell r="C174">
            <v>0.68</v>
          </cell>
          <cell r="D174">
            <v>2.98</v>
          </cell>
        </row>
        <row r="175">
          <cell r="A175" t="str">
            <v>00696</v>
          </cell>
          <cell r="B175" t="str">
            <v>中国民航信息网络</v>
          </cell>
          <cell r="C175">
            <v>-0.37</v>
          </cell>
          <cell r="D175">
            <v>10.66</v>
          </cell>
        </row>
        <row r="176">
          <cell r="A176" t="str">
            <v>00697</v>
          </cell>
          <cell r="B176" t="str">
            <v>首程控股</v>
          </cell>
          <cell r="C176">
            <v>0</v>
          </cell>
          <cell r="D176">
            <v>1.7</v>
          </cell>
        </row>
        <row r="177">
          <cell r="A177" t="str">
            <v>00698</v>
          </cell>
          <cell r="B177" t="str">
            <v>通达集团</v>
          </cell>
          <cell r="C177">
            <v>3.64</v>
          </cell>
          <cell r="D177">
            <v>0.114</v>
          </cell>
        </row>
        <row r="178">
          <cell r="A178" t="str">
            <v>00700</v>
          </cell>
          <cell r="B178" t="str">
            <v>腾讯控股</v>
          </cell>
          <cell r="C178">
            <v>-0.84</v>
          </cell>
          <cell r="D178">
            <v>496.8</v>
          </cell>
        </row>
        <row r="179">
          <cell r="A179" t="str">
            <v>00709</v>
          </cell>
          <cell r="B179" t="str">
            <v>佐丹奴国际</v>
          </cell>
          <cell r="C179">
            <v>0.71</v>
          </cell>
          <cell r="D179">
            <v>1.42</v>
          </cell>
        </row>
        <row r="180">
          <cell r="A180" t="str">
            <v>00710</v>
          </cell>
          <cell r="B180" t="str">
            <v>京东方精电</v>
          </cell>
          <cell r="C180">
            <v>-2.37</v>
          </cell>
          <cell r="D180">
            <v>6.17</v>
          </cell>
        </row>
        <row r="181">
          <cell r="A181" t="str">
            <v>00718</v>
          </cell>
          <cell r="B181" t="str">
            <v>太和控股</v>
          </cell>
          <cell r="C181">
            <v>0</v>
          </cell>
          <cell r="D181">
            <v>3.5000000000000003E-2</v>
          </cell>
        </row>
        <row r="182">
          <cell r="A182" t="str">
            <v>00719</v>
          </cell>
          <cell r="B182" t="str">
            <v>山东新华制药股份</v>
          </cell>
          <cell r="C182">
            <v>7.08</v>
          </cell>
          <cell r="D182">
            <v>7.11</v>
          </cell>
        </row>
        <row r="183">
          <cell r="A183" t="str">
            <v>00721</v>
          </cell>
          <cell r="B183" t="str">
            <v>中国金融国际</v>
          </cell>
          <cell r="C183">
            <v>0</v>
          </cell>
          <cell r="D183">
            <v>5.5E-2</v>
          </cell>
        </row>
        <row r="184">
          <cell r="A184" t="str">
            <v>00728</v>
          </cell>
          <cell r="B184" t="str">
            <v>中国电信</v>
          </cell>
          <cell r="C184">
            <v>-0.72</v>
          </cell>
          <cell r="D184">
            <v>5.55</v>
          </cell>
        </row>
        <row r="185">
          <cell r="A185" t="str">
            <v>00732</v>
          </cell>
          <cell r="B185" t="str">
            <v>信利国际</v>
          </cell>
          <cell r="C185">
            <v>0.92</v>
          </cell>
          <cell r="D185">
            <v>1.1000000000000001</v>
          </cell>
        </row>
        <row r="186">
          <cell r="A186" t="str">
            <v>00737</v>
          </cell>
          <cell r="B186" t="str">
            <v>湾区发展</v>
          </cell>
          <cell r="C186">
            <v>1.1100000000000001</v>
          </cell>
          <cell r="D186">
            <v>1.82</v>
          </cell>
        </row>
        <row r="187">
          <cell r="A187" t="str">
            <v>00743</v>
          </cell>
          <cell r="B187" t="str">
            <v>亚洲水泥（中国）</v>
          </cell>
          <cell r="C187">
            <v>-1.65</v>
          </cell>
          <cell r="D187">
            <v>2.39</v>
          </cell>
        </row>
        <row r="188">
          <cell r="A188" t="str">
            <v>00751</v>
          </cell>
          <cell r="B188" t="str">
            <v>创维集团</v>
          </cell>
          <cell r="C188">
            <v>0.65</v>
          </cell>
          <cell r="D188">
            <v>3.12</v>
          </cell>
        </row>
        <row r="189">
          <cell r="A189" t="str">
            <v>00753</v>
          </cell>
          <cell r="B189" t="str">
            <v>中国国航</v>
          </cell>
          <cell r="C189">
            <v>-1.86</v>
          </cell>
          <cell r="D189">
            <v>5.8</v>
          </cell>
        </row>
        <row r="190">
          <cell r="A190" t="str">
            <v>00754</v>
          </cell>
          <cell r="B190" t="str">
            <v>合生创展集团</v>
          </cell>
          <cell r="C190">
            <v>-1.79</v>
          </cell>
          <cell r="D190">
            <v>3.29</v>
          </cell>
        </row>
        <row r="191">
          <cell r="A191" t="str">
            <v>00762</v>
          </cell>
          <cell r="B191" t="str">
            <v>中国联通</v>
          </cell>
          <cell r="C191">
            <v>0.32</v>
          </cell>
          <cell r="D191">
            <v>9.3800000000000008</v>
          </cell>
        </row>
        <row r="192">
          <cell r="A192" t="str">
            <v>00763</v>
          </cell>
          <cell r="B192" t="str">
            <v>中兴通讯</v>
          </cell>
          <cell r="C192">
            <v>-0.83</v>
          </cell>
          <cell r="D192">
            <v>23.85</v>
          </cell>
        </row>
        <row r="193">
          <cell r="A193" t="str">
            <v>00772</v>
          </cell>
          <cell r="B193" t="str">
            <v>阅文集团</v>
          </cell>
          <cell r="C193">
            <v>-1.02</v>
          </cell>
          <cell r="D193">
            <v>29.2</v>
          </cell>
        </row>
        <row r="194">
          <cell r="A194" t="str">
            <v>00775</v>
          </cell>
          <cell r="B194" t="str">
            <v>长江生命科技</v>
          </cell>
          <cell r="C194">
            <v>1.18</v>
          </cell>
          <cell r="D194">
            <v>0.86</v>
          </cell>
        </row>
        <row r="195">
          <cell r="A195" t="str">
            <v>00777</v>
          </cell>
          <cell r="B195" t="str">
            <v>网龙</v>
          </cell>
          <cell r="C195">
            <v>-0.56999999999999995</v>
          </cell>
          <cell r="D195">
            <v>10.44</v>
          </cell>
        </row>
        <row r="196">
          <cell r="A196" t="str">
            <v>00780</v>
          </cell>
          <cell r="B196" t="str">
            <v>同程旅行</v>
          </cell>
          <cell r="C196">
            <v>1.5</v>
          </cell>
          <cell r="D196">
            <v>20.350000000000001</v>
          </cell>
        </row>
        <row r="197">
          <cell r="A197" t="str">
            <v>00788</v>
          </cell>
          <cell r="B197" t="str">
            <v>中国铁塔</v>
          </cell>
          <cell r="C197">
            <v>0.18</v>
          </cell>
          <cell r="D197">
            <v>11.38</v>
          </cell>
        </row>
        <row r="198">
          <cell r="A198" t="str">
            <v>00799</v>
          </cell>
          <cell r="B198" t="str">
            <v>IGG</v>
          </cell>
          <cell r="C198">
            <v>-0.92</v>
          </cell>
          <cell r="D198">
            <v>4.32</v>
          </cell>
        </row>
        <row r="199">
          <cell r="A199" t="str">
            <v>00806</v>
          </cell>
          <cell r="B199" t="str">
            <v>惠理集团</v>
          </cell>
          <cell r="C199">
            <v>-2.06</v>
          </cell>
          <cell r="D199">
            <v>1.9</v>
          </cell>
        </row>
        <row r="200">
          <cell r="A200" t="str">
            <v>00811</v>
          </cell>
          <cell r="B200" t="str">
            <v>新华文轩</v>
          </cell>
          <cell r="C200">
            <v>0.69</v>
          </cell>
          <cell r="D200">
            <v>11.62</v>
          </cell>
        </row>
        <row r="201">
          <cell r="A201" t="str">
            <v>00813</v>
          </cell>
          <cell r="B201" t="str">
            <v>世茂集团</v>
          </cell>
          <cell r="C201">
            <v>0</v>
          </cell>
          <cell r="D201">
            <v>0.76</v>
          </cell>
        </row>
        <row r="202">
          <cell r="A202" t="str">
            <v>00816</v>
          </cell>
          <cell r="B202" t="str">
            <v>金茂服务</v>
          </cell>
          <cell r="C202">
            <v>-0.34</v>
          </cell>
          <cell r="D202">
            <v>2.94</v>
          </cell>
        </row>
        <row r="203">
          <cell r="A203" t="str">
            <v>00817</v>
          </cell>
          <cell r="B203" t="str">
            <v>中国金茂</v>
          </cell>
          <cell r="C203">
            <v>-2.42</v>
          </cell>
          <cell r="D203">
            <v>1.21</v>
          </cell>
        </row>
        <row r="204">
          <cell r="A204" t="str">
            <v>00819</v>
          </cell>
          <cell r="B204" t="str">
            <v>天能动力</v>
          </cell>
          <cell r="C204">
            <v>-0.31</v>
          </cell>
          <cell r="D204">
            <v>6.33</v>
          </cell>
        </row>
        <row r="205">
          <cell r="A205" t="str">
            <v>00826</v>
          </cell>
          <cell r="B205" t="str">
            <v>天工国际</v>
          </cell>
          <cell r="C205">
            <v>-1.94</v>
          </cell>
          <cell r="D205">
            <v>2.02</v>
          </cell>
        </row>
        <row r="206">
          <cell r="A206" t="str">
            <v>00829</v>
          </cell>
          <cell r="B206" t="str">
            <v>神冠控股</v>
          </cell>
          <cell r="C206">
            <v>0</v>
          </cell>
          <cell r="D206">
            <v>0.28499999999999998</v>
          </cell>
        </row>
        <row r="207">
          <cell r="A207" t="str">
            <v>00832</v>
          </cell>
          <cell r="B207" t="str">
            <v>建业地产</v>
          </cell>
          <cell r="C207">
            <v>0</v>
          </cell>
          <cell r="D207">
            <v>0.1</v>
          </cell>
        </row>
        <row r="208">
          <cell r="A208" t="str">
            <v>00836</v>
          </cell>
          <cell r="B208" t="str">
            <v>华润电力</v>
          </cell>
          <cell r="C208">
            <v>-0.1</v>
          </cell>
          <cell r="D208">
            <v>19.2</v>
          </cell>
        </row>
        <row r="209">
          <cell r="A209" t="str">
            <v>00839</v>
          </cell>
          <cell r="B209" t="str">
            <v>中教控股</v>
          </cell>
          <cell r="C209">
            <v>1.08</v>
          </cell>
          <cell r="D209">
            <v>2.8</v>
          </cell>
        </row>
        <row r="210">
          <cell r="A210" t="str">
            <v>00845</v>
          </cell>
          <cell r="B210" t="str">
            <v>恒盛地产</v>
          </cell>
          <cell r="C210">
            <v>0</v>
          </cell>
          <cell r="D210">
            <v>0.01</v>
          </cell>
        </row>
        <row r="211">
          <cell r="A211" t="str">
            <v>00846</v>
          </cell>
          <cell r="B211" t="str">
            <v>明发集团</v>
          </cell>
          <cell r="C211">
            <v>0</v>
          </cell>
          <cell r="D211">
            <v>0.109</v>
          </cell>
        </row>
        <row r="212">
          <cell r="A212" t="str">
            <v>00853</v>
          </cell>
          <cell r="B212" t="str">
            <v>微创医疗</v>
          </cell>
          <cell r="C212">
            <v>-6.76</v>
          </cell>
          <cell r="D212">
            <v>8.69</v>
          </cell>
        </row>
        <row r="213">
          <cell r="A213" t="str">
            <v>00855</v>
          </cell>
          <cell r="B213" t="str">
            <v>中国水务</v>
          </cell>
          <cell r="C213">
            <v>-2.29</v>
          </cell>
          <cell r="D213">
            <v>5.97</v>
          </cell>
        </row>
        <row r="214">
          <cell r="A214" t="str">
            <v>00856</v>
          </cell>
          <cell r="B214" t="str">
            <v>伟仕佳杰</v>
          </cell>
          <cell r="C214">
            <v>-0.13</v>
          </cell>
          <cell r="D214">
            <v>7.77</v>
          </cell>
        </row>
        <row r="215">
          <cell r="A215" t="str">
            <v>00857</v>
          </cell>
          <cell r="B215" t="str">
            <v>中国石油股份</v>
          </cell>
          <cell r="C215">
            <v>-0.28999999999999998</v>
          </cell>
          <cell r="D215">
            <v>6.81</v>
          </cell>
        </row>
        <row r="216">
          <cell r="A216" t="str">
            <v>00860</v>
          </cell>
          <cell r="B216" t="str">
            <v>ＡＰＯＬＬＯ出行</v>
          </cell>
          <cell r="C216">
            <v>-5</v>
          </cell>
          <cell r="D216">
            <v>0.76</v>
          </cell>
        </row>
        <row r="217">
          <cell r="A217" t="str">
            <v>00861</v>
          </cell>
          <cell r="B217" t="str">
            <v>神州控股</v>
          </cell>
          <cell r="C217">
            <v>0</v>
          </cell>
          <cell r="D217">
            <v>3</v>
          </cell>
        </row>
        <row r="218">
          <cell r="A218" t="str">
            <v>00867</v>
          </cell>
          <cell r="B218" t="str">
            <v>康哲药业</v>
          </cell>
          <cell r="C218">
            <v>-1.1299999999999999</v>
          </cell>
          <cell r="D218">
            <v>12.24</v>
          </cell>
        </row>
        <row r="219">
          <cell r="A219" t="str">
            <v>00868</v>
          </cell>
          <cell r="B219" t="str">
            <v>信义玻璃</v>
          </cell>
          <cell r="C219">
            <v>0.6</v>
          </cell>
          <cell r="D219">
            <v>8.33</v>
          </cell>
        </row>
        <row r="220">
          <cell r="A220" t="str">
            <v>00873</v>
          </cell>
          <cell r="B220" t="str">
            <v>世茂服务</v>
          </cell>
          <cell r="C220">
            <v>1.3</v>
          </cell>
          <cell r="D220">
            <v>0.78</v>
          </cell>
        </row>
        <row r="221">
          <cell r="A221" t="str">
            <v>00874</v>
          </cell>
          <cell r="B221" t="str">
            <v>白云山</v>
          </cell>
          <cell r="C221">
            <v>0.68</v>
          </cell>
          <cell r="D221">
            <v>17.760000000000002</v>
          </cell>
        </row>
        <row r="222">
          <cell r="A222" t="str">
            <v>00880</v>
          </cell>
          <cell r="B222" t="str">
            <v>澳博控股</v>
          </cell>
          <cell r="C222">
            <v>-1.1200000000000001</v>
          </cell>
          <cell r="D222">
            <v>2.64</v>
          </cell>
        </row>
        <row r="223">
          <cell r="A223" t="str">
            <v>00881</v>
          </cell>
          <cell r="B223" t="str">
            <v>中升控股</v>
          </cell>
          <cell r="C223">
            <v>-1.49</v>
          </cell>
          <cell r="D223">
            <v>11.94</v>
          </cell>
        </row>
        <row r="224">
          <cell r="A224" t="str">
            <v>00883</v>
          </cell>
          <cell r="B224" t="str">
            <v>中国海洋石油</v>
          </cell>
          <cell r="C224">
            <v>-0.11</v>
          </cell>
          <cell r="D224">
            <v>18.22</v>
          </cell>
        </row>
        <row r="225">
          <cell r="A225" t="str">
            <v>00884</v>
          </cell>
          <cell r="B225" t="str">
            <v>旭辉控股集团</v>
          </cell>
          <cell r="C225">
            <v>0</v>
          </cell>
          <cell r="D225">
            <v>0.26500000000000001</v>
          </cell>
        </row>
        <row r="226">
          <cell r="A226" t="str">
            <v>00895</v>
          </cell>
          <cell r="B226" t="str">
            <v>东江环保</v>
          </cell>
          <cell r="C226">
            <v>0.36</v>
          </cell>
          <cell r="D226">
            <v>2.81</v>
          </cell>
        </row>
        <row r="227">
          <cell r="A227" t="str">
            <v>00902</v>
          </cell>
          <cell r="B227" t="str">
            <v>华能国际电力股份</v>
          </cell>
          <cell r="C227">
            <v>-0.2</v>
          </cell>
          <cell r="D227">
            <v>4.87</v>
          </cell>
        </row>
        <row r="228">
          <cell r="A228" t="str">
            <v>00909</v>
          </cell>
          <cell r="B228" t="str">
            <v>明源云</v>
          </cell>
          <cell r="C228">
            <v>0.36</v>
          </cell>
          <cell r="D228">
            <v>2.79</v>
          </cell>
        </row>
        <row r="229">
          <cell r="A229" t="str">
            <v>00911</v>
          </cell>
          <cell r="B229" t="str">
            <v>前海健康</v>
          </cell>
          <cell r="C229">
            <v>-2.6</v>
          </cell>
          <cell r="D229">
            <v>0.22500000000000001</v>
          </cell>
        </row>
        <row r="230">
          <cell r="A230" t="str">
            <v>00914</v>
          </cell>
          <cell r="B230" t="str">
            <v>海螺水泥</v>
          </cell>
          <cell r="C230">
            <v>-0.94</v>
          </cell>
          <cell r="D230">
            <v>21.15</v>
          </cell>
        </row>
        <row r="231">
          <cell r="A231" t="str">
            <v>00916</v>
          </cell>
          <cell r="B231" t="str">
            <v>龙源电力</v>
          </cell>
          <cell r="C231">
            <v>1.1000000000000001</v>
          </cell>
          <cell r="D231">
            <v>7.34</v>
          </cell>
        </row>
        <row r="232">
          <cell r="A232" t="str">
            <v>00917</v>
          </cell>
          <cell r="B232" t="str">
            <v>趣致集团（一百）</v>
          </cell>
          <cell r="C232">
            <v>0.46</v>
          </cell>
          <cell r="D232">
            <v>130</v>
          </cell>
        </row>
        <row r="233">
          <cell r="A233" t="str">
            <v>00921</v>
          </cell>
          <cell r="B233" t="str">
            <v>海信家电</v>
          </cell>
          <cell r="C233">
            <v>0.67</v>
          </cell>
          <cell r="D233">
            <v>22.65</v>
          </cell>
        </row>
        <row r="234">
          <cell r="A234" t="str">
            <v>00931</v>
          </cell>
          <cell r="B234" t="str">
            <v>中国港能</v>
          </cell>
          <cell r="C234">
            <v>0.92</v>
          </cell>
          <cell r="D234">
            <v>0.22</v>
          </cell>
        </row>
        <row r="235">
          <cell r="A235" t="str">
            <v>00933</v>
          </cell>
          <cell r="B235" t="str">
            <v>非凡领越</v>
          </cell>
          <cell r="C235">
            <v>-2.2000000000000002</v>
          </cell>
          <cell r="D235">
            <v>0.44500000000000001</v>
          </cell>
        </row>
        <row r="236">
          <cell r="A236" t="str">
            <v>00934</v>
          </cell>
          <cell r="B236" t="str">
            <v>中石化冠德</v>
          </cell>
          <cell r="C236">
            <v>-0.67</v>
          </cell>
          <cell r="D236">
            <v>4.4800000000000004</v>
          </cell>
        </row>
        <row r="237">
          <cell r="A237" t="str">
            <v>00939</v>
          </cell>
          <cell r="B237" t="str">
            <v>建设银行</v>
          </cell>
          <cell r="C237">
            <v>0.74</v>
          </cell>
          <cell r="D237">
            <v>8.2100000000000009</v>
          </cell>
        </row>
        <row r="238">
          <cell r="A238" t="str">
            <v>00941</v>
          </cell>
          <cell r="B238" t="str">
            <v>中国移动</v>
          </cell>
          <cell r="C238">
            <v>-0.52</v>
          </cell>
          <cell r="D238">
            <v>85.9</v>
          </cell>
        </row>
        <row r="239">
          <cell r="A239" t="str">
            <v>00950</v>
          </cell>
          <cell r="B239" t="str">
            <v>李氏大药厂</v>
          </cell>
          <cell r="C239">
            <v>-0.7</v>
          </cell>
          <cell r="D239">
            <v>1.41</v>
          </cell>
        </row>
        <row r="240">
          <cell r="A240" t="str">
            <v>00951</v>
          </cell>
          <cell r="B240" t="str">
            <v>超威动力</v>
          </cell>
          <cell r="C240">
            <v>0</v>
          </cell>
          <cell r="D240">
            <v>1.33</v>
          </cell>
        </row>
        <row r="241">
          <cell r="A241" t="str">
            <v>00956</v>
          </cell>
          <cell r="B241" t="str">
            <v>新天绿色能源</v>
          </cell>
          <cell r="C241">
            <v>-1.69</v>
          </cell>
          <cell r="D241">
            <v>4.08</v>
          </cell>
        </row>
        <row r="242">
          <cell r="A242" t="str">
            <v>00960</v>
          </cell>
          <cell r="B242" t="str">
            <v>龙湖集团</v>
          </cell>
          <cell r="C242">
            <v>-0.62</v>
          </cell>
          <cell r="D242">
            <v>9.5399999999999991</v>
          </cell>
        </row>
        <row r="243">
          <cell r="A243" t="str">
            <v>00966</v>
          </cell>
          <cell r="B243" t="str">
            <v>中国太平</v>
          </cell>
          <cell r="C243">
            <v>2.36</v>
          </cell>
          <cell r="D243">
            <v>15.6</v>
          </cell>
        </row>
        <row r="244">
          <cell r="A244" t="str">
            <v>00968</v>
          </cell>
          <cell r="B244" t="str">
            <v>信义光能</v>
          </cell>
          <cell r="C244">
            <v>4.7300000000000004</v>
          </cell>
          <cell r="D244">
            <v>2.88</v>
          </cell>
        </row>
        <row r="245">
          <cell r="A245" t="str">
            <v>00975</v>
          </cell>
          <cell r="B245" t="str">
            <v>MONGOL MINING</v>
          </cell>
          <cell r="C245">
            <v>-2.2799999999999998</v>
          </cell>
          <cell r="D245">
            <v>6.86</v>
          </cell>
        </row>
        <row r="246">
          <cell r="A246" t="str">
            <v>00976</v>
          </cell>
          <cell r="B246" t="str">
            <v>齐合环保</v>
          </cell>
          <cell r="C246">
            <v>0</v>
          </cell>
          <cell r="D246">
            <v>0.43</v>
          </cell>
        </row>
        <row r="247">
          <cell r="A247" t="str">
            <v>00978</v>
          </cell>
          <cell r="B247" t="str">
            <v>招商局置地</v>
          </cell>
          <cell r="C247">
            <v>-0.42</v>
          </cell>
          <cell r="D247">
            <v>0.23799999999999999</v>
          </cell>
        </row>
        <row r="248">
          <cell r="A248" t="str">
            <v>00981</v>
          </cell>
          <cell r="B248" t="str">
            <v>中芯国际</v>
          </cell>
          <cell r="C248">
            <v>1.5</v>
          </cell>
          <cell r="D248">
            <v>43.95</v>
          </cell>
        </row>
        <row r="249">
          <cell r="A249" t="str">
            <v>00989</v>
          </cell>
          <cell r="B249" t="str">
            <v>华音国际控股</v>
          </cell>
          <cell r="C249">
            <v>0</v>
          </cell>
          <cell r="D249">
            <v>0.8</v>
          </cell>
        </row>
        <row r="250">
          <cell r="A250" t="str">
            <v>00990</v>
          </cell>
          <cell r="B250" t="str">
            <v>荣晖国际</v>
          </cell>
          <cell r="C250">
            <v>2.56</v>
          </cell>
          <cell r="D250">
            <v>0.8</v>
          </cell>
        </row>
        <row r="251">
          <cell r="A251" t="str">
            <v>00991</v>
          </cell>
          <cell r="B251" t="str">
            <v>大唐发电</v>
          </cell>
          <cell r="C251">
            <v>2.0099999999999998</v>
          </cell>
          <cell r="D251">
            <v>2.0299999999999998</v>
          </cell>
        </row>
        <row r="252">
          <cell r="A252" t="str">
            <v>00992</v>
          </cell>
          <cell r="B252" t="str">
            <v>联想集团</v>
          </cell>
          <cell r="C252">
            <v>-0.72</v>
          </cell>
          <cell r="D252">
            <v>9.66</v>
          </cell>
        </row>
        <row r="253">
          <cell r="A253" t="str">
            <v>00995</v>
          </cell>
          <cell r="B253" t="str">
            <v>安徽皖通高速公路</v>
          </cell>
          <cell r="C253">
            <v>-0.96</v>
          </cell>
          <cell r="D253">
            <v>12.34</v>
          </cell>
        </row>
        <row r="254">
          <cell r="A254" t="str">
            <v>00998</v>
          </cell>
          <cell r="B254" t="str">
            <v>中信银行</v>
          </cell>
          <cell r="C254">
            <v>0.65</v>
          </cell>
          <cell r="D254">
            <v>7.76</v>
          </cell>
        </row>
        <row r="255">
          <cell r="A255" t="str">
            <v>00999</v>
          </cell>
          <cell r="B255" t="str">
            <v>小菜园</v>
          </cell>
          <cell r="C255">
            <v>-5.75</v>
          </cell>
          <cell r="D255">
            <v>10.16</v>
          </cell>
        </row>
        <row r="256">
          <cell r="A256" t="str">
            <v>01024</v>
          </cell>
          <cell r="B256" t="str">
            <v>快手－Ｗ</v>
          </cell>
          <cell r="C256">
            <v>1.31</v>
          </cell>
          <cell r="D256">
            <v>61.9</v>
          </cell>
        </row>
        <row r="257">
          <cell r="A257" t="str">
            <v>01028</v>
          </cell>
          <cell r="B257" t="str">
            <v>千百度</v>
          </cell>
          <cell r="C257">
            <v>0</v>
          </cell>
          <cell r="D257">
            <v>0.23400000000000001</v>
          </cell>
        </row>
        <row r="258">
          <cell r="A258" t="str">
            <v>01030</v>
          </cell>
          <cell r="B258" t="str">
            <v>新城发展</v>
          </cell>
          <cell r="C258">
            <v>-1.28</v>
          </cell>
          <cell r="D258">
            <v>2.31</v>
          </cell>
        </row>
        <row r="259">
          <cell r="A259" t="str">
            <v>01033</v>
          </cell>
          <cell r="B259" t="str">
            <v>中石化油服</v>
          </cell>
          <cell r="C259">
            <v>-2.78</v>
          </cell>
          <cell r="D259">
            <v>0.7</v>
          </cell>
        </row>
        <row r="260">
          <cell r="A260" t="str">
            <v>01038</v>
          </cell>
          <cell r="B260" t="str">
            <v>长江基建集团</v>
          </cell>
          <cell r="C260">
            <v>0.56999999999999995</v>
          </cell>
          <cell r="D260">
            <v>52.95</v>
          </cell>
        </row>
        <row r="261">
          <cell r="A261" t="str">
            <v>01044</v>
          </cell>
          <cell r="B261" t="str">
            <v>恒安国际</v>
          </cell>
          <cell r="C261">
            <v>0.22</v>
          </cell>
          <cell r="D261">
            <v>23.1</v>
          </cell>
        </row>
        <row r="262">
          <cell r="A262" t="str">
            <v>01052</v>
          </cell>
          <cell r="B262" t="str">
            <v>越秀交通基建</v>
          </cell>
          <cell r="C262">
            <v>-0.81</v>
          </cell>
          <cell r="D262">
            <v>3.69</v>
          </cell>
        </row>
        <row r="263">
          <cell r="A263" t="str">
            <v>01053</v>
          </cell>
          <cell r="B263" t="str">
            <v>重庆钢铁股份</v>
          </cell>
          <cell r="C263">
            <v>0</v>
          </cell>
          <cell r="D263">
            <v>1.32</v>
          </cell>
        </row>
        <row r="264">
          <cell r="A264" t="str">
            <v>01055</v>
          </cell>
          <cell r="B264" t="str">
            <v>中国南方航空股份</v>
          </cell>
          <cell r="C264">
            <v>-1.53</v>
          </cell>
          <cell r="D264">
            <v>3.85</v>
          </cell>
        </row>
        <row r="265">
          <cell r="A265" t="str">
            <v>01057</v>
          </cell>
          <cell r="B265" t="str">
            <v>浙江世宝</v>
          </cell>
          <cell r="C265">
            <v>-0.18</v>
          </cell>
          <cell r="D265">
            <v>5.44</v>
          </cell>
        </row>
        <row r="266">
          <cell r="A266" t="str">
            <v>01060</v>
          </cell>
          <cell r="B266" t="str">
            <v>大麦娱乐</v>
          </cell>
          <cell r="C266">
            <v>0</v>
          </cell>
          <cell r="D266">
            <v>0.92</v>
          </cell>
        </row>
        <row r="267">
          <cell r="A267" t="str">
            <v>01065</v>
          </cell>
          <cell r="B267" t="str">
            <v>天津创业环保股份</v>
          </cell>
          <cell r="C267">
            <v>0.98</v>
          </cell>
          <cell r="D267">
            <v>4.1399999999999997</v>
          </cell>
        </row>
        <row r="268">
          <cell r="A268" t="str">
            <v>01066</v>
          </cell>
          <cell r="B268" t="str">
            <v>威高股份</v>
          </cell>
          <cell r="C268">
            <v>-2.2400000000000002</v>
          </cell>
          <cell r="D268">
            <v>6.11</v>
          </cell>
        </row>
        <row r="269">
          <cell r="A269" t="str">
            <v>01068</v>
          </cell>
          <cell r="B269" t="str">
            <v>雨润食品</v>
          </cell>
          <cell r="C269">
            <v>2.82</v>
          </cell>
          <cell r="D269">
            <v>0.14599999999999999</v>
          </cell>
        </row>
        <row r="270">
          <cell r="A270" t="str">
            <v>01070</v>
          </cell>
          <cell r="B270" t="str">
            <v>ＴＣＬ电子</v>
          </cell>
          <cell r="C270">
            <v>-3.99</v>
          </cell>
          <cell r="D270">
            <v>9.6199999999999992</v>
          </cell>
        </row>
        <row r="271">
          <cell r="A271" t="str">
            <v>01071</v>
          </cell>
          <cell r="B271" t="str">
            <v>华电国际电力股份</v>
          </cell>
          <cell r="C271">
            <v>-0.93</v>
          </cell>
          <cell r="D271">
            <v>4.25</v>
          </cell>
        </row>
        <row r="272">
          <cell r="A272" t="str">
            <v>01072</v>
          </cell>
          <cell r="B272" t="str">
            <v>东方电气</v>
          </cell>
          <cell r="C272">
            <v>0.15</v>
          </cell>
          <cell r="D272">
            <v>13.38</v>
          </cell>
        </row>
        <row r="273">
          <cell r="A273" t="str">
            <v>01083</v>
          </cell>
          <cell r="B273" t="str">
            <v>港华智慧能源</v>
          </cell>
          <cell r="C273">
            <v>0.5</v>
          </cell>
          <cell r="D273">
            <v>4.04</v>
          </cell>
        </row>
        <row r="274">
          <cell r="A274" t="str">
            <v>01086</v>
          </cell>
          <cell r="B274" t="str">
            <v>好孩子国际</v>
          </cell>
          <cell r="C274">
            <v>0</v>
          </cell>
          <cell r="D274">
            <v>1.1399999999999999</v>
          </cell>
        </row>
        <row r="275">
          <cell r="A275" t="str">
            <v>01088</v>
          </cell>
          <cell r="B275" t="str">
            <v>中国神华</v>
          </cell>
          <cell r="C275">
            <v>0.16</v>
          </cell>
          <cell r="D275">
            <v>31.05</v>
          </cell>
        </row>
        <row r="276">
          <cell r="A276" t="str">
            <v>01093</v>
          </cell>
          <cell r="B276" t="str">
            <v>石药集团</v>
          </cell>
          <cell r="C276">
            <v>-1.0900000000000001</v>
          </cell>
          <cell r="D276">
            <v>8.15</v>
          </cell>
        </row>
        <row r="277">
          <cell r="A277" t="str">
            <v>01097</v>
          </cell>
          <cell r="B277" t="str">
            <v>有线宽频</v>
          </cell>
          <cell r="C277">
            <v>0</v>
          </cell>
          <cell r="D277">
            <v>3.6999999999999998E-2</v>
          </cell>
        </row>
        <row r="278">
          <cell r="A278" t="str">
            <v>01098</v>
          </cell>
          <cell r="B278" t="str">
            <v>路劲</v>
          </cell>
          <cell r="C278">
            <v>0</v>
          </cell>
          <cell r="D278">
            <v>0.86</v>
          </cell>
        </row>
        <row r="279">
          <cell r="A279" t="str">
            <v>01099</v>
          </cell>
          <cell r="B279" t="str">
            <v>国药控股</v>
          </cell>
          <cell r="C279">
            <v>-0.22</v>
          </cell>
          <cell r="D279">
            <v>18.52</v>
          </cell>
        </row>
        <row r="280">
          <cell r="A280" t="str">
            <v>01108</v>
          </cell>
          <cell r="B280" t="str">
            <v>凯盛新能</v>
          </cell>
          <cell r="C280">
            <v>8.39</v>
          </cell>
          <cell r="D280">
            <v>5.17</v>
          </cell>
        </row>
        <row r="281">
          <cell r="A281" t="str">
            <v>01109</v>
          </cell>
          <cell r="B281" t="str">
            <v>华润置地</v>
          </cell>
          <cell r="C281">
            <v>1.1000000000000001</v>
          </cell>
          <cell r="D281">
            <v>27.55</v>
          </cell>
        </row>
        <row r="282">
          <cell r="A282" t="str">
            <v>01112</v>
          </cell>
          <cell r="B282" t="str">
            <v>Ｈ＆Ｈ国际控股</v>
          </cell>
          <cell r="C282">
            <v>-4.08</v>
          </cell>
          <cell r="D282">
            <v>11.76</v>
          </cell>
        </row>
        <row r="283">
          <cell r="A283" t="str">
            <v>01113</v>
          </cell>
          <cell r="B283" t="str">
            <v>长实集团</v>
          </cell>
          <cell r="C283">
            <v>-1.27</v>
          </cell>
          <cell r="D283">
            <v>35</v>
          </cell>
        </row>
        <row r="284">
          <cell r="A284" t="str">
            <v>01114</v>
          </cell>
          <cell r="B284" t="str">
            <v>BRILLIANCE CHI</v>
          </cell>
          <cell r="C284">
            <v>-0.31</v>
          </cell>
          <cell r="D284">
            <v>3.25</v>
          </cell>
        </row>
        <row r="285">
          <cell r="A285" t="str">
            <v>01115</v>
          </cell>
          <cell r="B285" t="str">
            <v>西藏水资源</v>
          </cell>
          <cell r="C285">
            <v>-8.33</v>
          </cell>
          <cell r="D285">
            <v>0.27500000000000002</v>
          </cell>
        </row>
        <row r="286">
          <cell r="A286" t="str">
            <v>01117</v>
          </cell>
          <cell r="B286" t="str">
            <v>现代牧业</v>
          </cell>
          <cell r="C286">
            <v>-0.97</v>
          </cell>
          <cell r="D286">
            <v>1.02</v>
          </cell>
        </row>
        <row r="287">
          <cell r="A287" t="str">
            <v>01119</v>
          </cell>
          <cell r="B287" t="str">
            <v>创梦天地</v>
          </cell>
          <cell r="C287">
            <v>-2.63</v>
          </cell>
          <cell r="D287">
            <v>0.74</v>
          </cell>
        </row>
        <row r="288">
          <cell r="A288" t="str">
            <v>01121</v>
          </cell>
          <cell r="B288" t="str">
            <v>金阳新能源</v>
          </cell>
          <cell r="C288">
            <v>-1.91</v>
          </cell>
          <cell r="D288">
            <v>1.54</v>
          </cell>
        </row>
        <row r="289">
          <cell r="A289" t="str">
            <v>01128</v>
          </cell>
          <cell r="B289" t="str">
            <v>永利澳门</v>
          </cell>
          <cell r="C289">
            <v>1.9</v>
          </cell>
          <cell r="D289">
            <v>5.9</v>
          </cell>
        </row>
        <row r="290">
          <cell r="A290" t="str">
            <v>01137</v>
          </cell>
          <cell r="B290" t="str">
            <v>香港科技探索</v>
          </cell>
          <cell r="C290">
            <v>-1.94</v>
          </cell>
          <cell r="D290">
            <v>1.52</v>
          </cell>
        </row>
        <row r="291">
          <cell r="A291" t="str">
            <v>01138</v>
          </cell>
          <cell r="B291" t="str">
            <v>中远海能</v>
          </cell>
          <cell r="C291">
            <v>-1.05</v>
          </cell>
          <cell r="D291">
            <v>6.59</v>
          </cell>
        </row>
        <row r="292">
          <cell r="A292" t="str">
            <v>01140</v>
          </cell>
          <cell r="B292" t="str">
            <v>华科智能投资</v>
          </cell>
          <cell r="C292">
            <v>0</v>
          </cell>
          <cell r="D292">
            <v>0.09</v>
          </cell>
        </row>
        <row r="293">
          <cell r="A293" t="str">
            <v>01141</v>
          </cell>
          <cell r="B293" t="str">
            <v>民银资本</v>
          </cell>
          <cell r="C293">
            <v>0</v>
          </cell>
          <cell r="D293">
            <v>0.45500000000000002</v>
          </cell>
        </row>
        <row r="294">
          <cell r="A294" t="str">
            <v>01157</v>
          </cell>
          <cell r="B294" t="str">
            <v>中联重科</v>
          </cell>
          <cell r="C294">
            <v>-0.17</v>
          </cell>
          <cell r="D294">
            <v>5.88</v>
          </cell>
        </row>
        <row r="295">
          <cell r="A295" t="str">
            <v>01164</v>
          </cell>
          <cell r="B295" t="str">
            <v>中广核矿业</v>
          </cell>
          <cell r="C295">
            <v>-1.94</v>
          </cell>
          <cell r="D295">
            <v>2.5299999999999998</v>
          </cell>
        </row>
        <row r="296">
          <cell r="A296" t="str">
            <v>01165</v>
          </cell>
          <cell r="B296" t="str">
            <v>顺风清洁能源</v>
          </cell>
          <cell r="C296">
            <v>4.76</v>
          </cell>
          <cell r="D296">
            <v>2.1999999999999999E-2</v>
          </cell>
        </row>
        <row r="297">
          <cell r="A297" t="str">
            <v>01167</v>
          </cell>
          <cell r="B297" t="str">
            <v>加科思－Ｂ</v>
          </cell>
          <cell r="C297">
            <v>1.88</v>
          </cell>
          <cell r="D297">
            <v>4.88</v>
          </cell>
        </row>
        <row r="298">
          <cell r="A298" t="str">
            <v>01171</v>
          </cell>
          <cell r="B298" t="str">
            <v>兖矿能源</v>
          </cell>
          <cell r="C298">
            <v>-0.12</v>
          </cell>
          <cell r="D298">
            <v>8.09</v>
          </cell>
        </row>
        <row r="299">
          <cell r="A299" t="str">
            <v>01176</v>
          </cell>
          <cell r="B299" t="str">
            <v>珠光控股</v>
          </cell>
          <cell r="C299">
            <v>-1.56</v>
          </cell>
          <cell r="D299">
            <v>6.3E-2</v>
          </cell>
        </row>
        <row r="300">
          <cell r="A300" t="str">
            <v>01177</v>
          </cell>
          <cell r="B300" t="str">
            <v>中国生物制药</v>
          </cell>
          <cell r="C300">
            <v>2.75</v>
          </cell>
          <cell r="D300">
            <v>5.6</v>
          </cell>
        </row>
        <row r="301">
          <cell r="A301" t="str">
            <v>01186</v>
          </cell>
          <cell r="B301" t="str">
            <v>中国铁建</v>
          </cell>
          <cell r="C301">
            <v>-0.18</v>
          </cell>
          <cell r="D301">
            <v>5.5</v>
          </cell>
        </row>
        <row r="302">
          <cell r="A302" t="str">
            <v>01188</v>
          </cell>
          <cell r="B302" t="str">
            <v>正道集团</v>
          </cell>
          <cell r="C302">
            <v>0</v>
          </cell>
          <cell r="D302">
            <v>1.2E-2</v>
          </cell>
        </row>
        <row r="303">
          <cell r="A303" t="str">
            <v>01193</v>
          </cell>
          <cell r="B303" t="str">
            <v>华润燃气</v>
          </cell>
          <cell r="C303">
            <v>0</v>
          </cell>
          <cell r="D303">
            <v>20.55</v>
          </cell>
        </row>
        <row r="304">
          <cell r="A304" t="str">
            <v>01196</v>
          </cell>
          <cell r="B304" t="str">
            <v>伟禄集团</v>
          </cell>
          <cell r="C304">
            <v>-0.81</v>
          </cell>
          <cell r="D304">
            <v>7.37</v>
          </cell>
        </row>
        <row r="305">
          <cell r="A305" t="str">
            <v>01199</v>
          </cell>
          <cell r="B305" t="str">
            <v>中远海运港口</v>
          </cell>
          <cell r="C305">
            <v>-0.19</v>
          </cell>
          <cell r="D305">
            <v>5.33</v>
          </cell>
        </row>
        <row r="306">
          <cell r="A306" t="str">
            <v>01205</v>
          </cell>
          <cell r="B306" t="str">
            <v>中信资源</v>
          </cell>
          <cell r="C306">
            <v>0</v>
          </cell>
          <cell r="D306">
            <v>0.39</v>
          </cell>
        </row>
        <row r="307">
          <cell r="A307" t="str">
            <v>01208</v>
          </cell>
          <cell r="B307" t="str">
            <v>五矿资源</v>
          </cell>
          <cell r="C307">
            <v>-3.95</v>
          </cell>
          <cell r="D307">
            <v>3.89</v>
          </cell>
        </row>
        <row r="308">
          <cell r="A308" t="str">
            <v>01209</v>
          </cell>
          <cell r="B308" t="str">
            <v>华润万象生活</v>
          </cell>
          <cell r="C308">
            <v>0.8</v>
          </cell>
          <cell r="D308">
            <v>38</v>
          </cell>
        </row>
        <row r="309">
          <cell r="A309" t="str">
            <v>01211</v>
          </cell>
          <cell r="B309" t="str">
            <v>比亚迪股份</v>
          </cell>
          <cell r="C309">
            <v>-1.22</v>
          </cell>
          <cell r="D309">
            <v>121.5</v>
          </cell>
        </row>
        <row r="310">
          <cell r="A310" t="str">
            <v>01233</v>
          </cell>
          <cell r="B310" t="str">
            <v>时代中国控股</v>
          </cell>
          <cell r="C310">
            <v>0.52</v>
          </cell>
          <cell r="D310">
            <v>0.192</v>
          </cell>
        </row>
        <row r="311">
          <cell r="A311" t="str">
            <v>01234</v>
          </cell>
          <cell r="B311" t="str">
            <v>中国利郎</v>
          </cell>
          <cell r="C311">
            <v>0.53</v>
          </cell>
          <cell r="D311">
            <v>3.78</v>
          </cell>
        </row>
        <row r="312">
          <cell r="A312" t="str">
            <v>01238</v>
          </cell>
          <cell r="B312" t="str">
            <v>宝龙地产</v>
          </cell>
          <cell r="C312">
            <v>0</v>
          </cell>
          <cell r="D312">
            <v>0.30499999999999999</v>
          </cell>
        </row>
        <row r="313">
          <cell r="A313" t="str">
            <v>01244</v>
          </cell>
          <cell r="B313" t="str">
            <v>思路迪医药股份</v>
          </cell>
          <cell r="C313">
            <v>3.33</v>
          </cell>
          <cell r="D313">
            <v>4.3499999999999996</v>
          </cell>
        </row>
        <row r="314">
          <cell r="A314" t="str">
            <v>01250</v>
          </cell>
          <cell r="B314" t="str">
            <v>山高新能源</v>
          </cell>
          <cell r="C314">
            <v>1.21</v>
          </cell>
          <cell r="D314">
            <v>1.67</v>
          </cell>
        </row>
        <row r="315">
          <cell r="A315" t="str">
            <v>01253</v>
          </cell>
          <cell r="B315" t="str">
            <v>中国绿地博大绿泽</v>
          </cell>
          <cell r="C315">
            <v>7.69</v>
          </cell>
          <cell r="D315">
            <v>1.4E-2</v>
          </cell>
        </row>
        <row r="316">
          <cell r="A316" t="str">
            <v>01257</v>
          </cell>
          <cell r="B316" t="str">
            <v>中国光大绿色环保</v>
          </cell>
          <cell r="C316">
            <v>0</v>
          </cell>
          <cell r="D316">
            <v>0.85</v>
          </cell>
        </row>
        <row r="317">
          <cell r="A317" t="str">
            <v>01258</v>
          </cell>
          <cell r="B317" t="str">
            <v>中国有色矿业</v>
          </cell>
          <cell r="C317">
            <v>-2.78</v>
          </cell>
          <cell r="D317">
            <v>7.34</v>
          </cell>
        </row>
        <row r="318">
          <cell r="A318" t="str">
            <v>01268</v>
          </cell>
          <cell r="B318" t="str">
            <v>美东汽车</v>
          </cell>
          <cell r="C318">
            <v>-0.9</v>
          </cell>
          <cell r="D318">
            <v>2.21</v>
          </cell>
        </row>
        <row r="319">
          <cell r="A319" t="str">
            <v>01269</v>
          </cell>
          <cell r="B319" t="str">
            <v>首控集团</v>
          </cell>
          <cell r="C319">
            <v>0</v>
          </cell>
          <cell r="D319">
            <v>3.7999999999999999E-2</v>
          </cell>
        </row>
        <row r="320">
          <cell r="A320" t="str">
            <v>01274</v>
          </cell>
          <cell r="B320" t="str">
            <v>知行科技</v>
          </cell>
          <cell r="C320">
            <v>-0.98</v>
          </cell>
          <cell r="D320">
            <v>14.12</v>
          </cell>
        </row>
        <row r="321">
          <cell r="A321" t="str">
            <v>01276</v>
          </cell>
          <cell r="B321" t="str">
            <v>恒瑞医药</v>
          </cell>
          <cell r="C321">
            <v>3.86</v>
          </cell>
          <cell r="D321">
            <v>59.2</v>
          </cell>
        </row>
        <row r="322">
          <cell r="A322" t="str">
            <v>01277</v>
          </cell>
          <cell r="B322" t="str">
            <v>力量发展</v>
          </cell>
          <cell r="C322">
            <v>0</v>
          </cell>
          <cell r="D322">
            <v>1.17</v>
          </cell>
        </row>
        <row r="323">
          <cell r="A323" t="str">
            <v>01282</v>
          </cell>
          <cell r="B323" t="str">
            <v>中泽丰</v>
          </cell>
          <cell r="C323">
            <v>-1.47</v>
          </cell>
          <cell r="D323">
            <v>0.13400000000000001</v>
          </cell>
        </row>
        <row r="324">
          <cell r="A324" t="str">
            <v>01286</v>
          </cell>
          <cell r="B324" t="str">
            <v>鹰普精密</v>
          </cell>
          <cell r="C324">
            <v>-1.97</v>
          </cell>
          <cell r="D324">
            <v>2.99</v>
          </cell>
        </row>
        <row r="325">
          <cell r="A325" t="str">
            <v>01288</v>
          </cell>
          <cell r="B325" t="str">
            <v>农业银行</v>
          </cell>
          <cell r="C325">
            <v>0.71</v>
          </cell>
          <cell r="D325">
            <v>5.69</v>
          </cell>
        </row>
        <row r="326">
          <cell r="A326" t="str">
            <v>01293</v>
          </cell>
          <cell r="B326" t="str">
            <v>广汇宝信</v>
          </cell>
          <cell r="C326">
            <v>0</v>
          </cell>
          <cell r="D326">
            <v>8.5999999999999993E-2</v>
          </cell>
        </row>
        <row r="327">
          <cell r="A327" t="str">
            <v>01299</v>
          </cell>
          <cell r="B327" t="str">
            <v>友邦保险</v>
          </cell>
          <cell r="C327">
            <v>-4.42</v>
          </cell>
          <cell r="D327">
            <v>69.150000000000006</v>
          </cell>
        </row>
        <row r="328">
          <cell r="A328" t="str">
            <v>01302</v>
          </cell>
          <cell r="B328" t="str">
            <v>先健科技</v>
          </cell>
          <cell r="C328">
            <v>-0.99</v>
          </cell>
          <cell r="D328">
            <v>2.0099999999999998</v>
          </cell>
        </row>
        <row r="329">
          <cell r="A329" t="str">
            <v>01308</v>
          </cell>
          <cell r="B329" t="str">
            <v>海丰国际</v>
          </cell>
          <cell r="C329">
            <v>0</v>
          </cell>
          <cell r="D329">
            <v>25.25</v>
          </cell>
        </row>
        <row r="330">
          <cell r="A330" t="str">
            <v>01310</v>
          </cell>
          <cell r="B330" t="str">
            <v>香港宽频</v>
          </cell>
          <cell r="C330">
            <v>0.4</v>
          </cell>
          <cell r="D330">
            <v>5.03</v>
          </cell>
        </row>
        <row r="331">
          <cell r="A331" t="str">
            <v>01313</v>
          </cell>
          <cell r="B331" t="str">
            <v>华润建材科技</v>
          </cell>
          <cell r="C331">
            <v>1.69</v>
          </cell>
          <cell r="D331">
            <v>1.81</v>
          </cell>
        </row>
        <row r="332">
          <cell r="A332" t="str">
            <v>01315</v>
          </cell>
          <cell r="B332" t="str">
            <v>绿色经济</v>
          </cell>
          <cell r="C332">
            <v>0</v>
          </cell>
          <cell r="D332">
            <v>0.12</v>
          </cell>
        </row>
        <row r="333">
          <cell r="A333" t="str">
            <v>01316</v>
          </cell>
          <cell r="B333" t="str">
            <v>耐世特</v>
          </cell>
          <cell r="C333">
            <v>-1.24</v>
          </cell>
          <cell r="D333">
            <v>5.56</v>
          </cell>
        </row>
        <row r="334">
          <cell r="A334" t="str">
            <v>01317</v>
          </cell>
          <cell r="B334" t="str">
            <v>枫叶教育</v>
          </cell>
          <cell r="C334">
            <v>1.49</v>
          </cell>
          <cell r="D334">
            <v>0.34</v>
          </cell>
        </row>
        <row r="335">
          <cell r="A335" t="str">
            <v>01318</v>
          </cell>
          <cell r="B335" t="str">
            <v>毛戈平</v>
          </cell>
          <cell r="C335">
            <v>0.39</v>
          </cell>
          <cell r="D335">
            <v>103.6</v>
          </cell>
        </row>
        <row r="336">
          <cell r="A336" t="str">
            <v>01330</v>
          </cell>
          <cell r="B336" t="str">
            <v>绿色动力环保</v>
          </cell>
          <cell r="C336">
            <v>-0.79</v>
          </cell>
          <cell r="D336">
            <v>5.03</v>
          </cell>
        </row>
        <row r="337">
          <cell r="A337" t="str">
            <v>01336</v>
          </cell>
          <cell r="B337" t="str">
            <v>新华保险</v>
          </cell>
          <cell r="C337">
            <v>2.63</v>
          </cell>
          <cell r="D337">
            <v>44.95</v>
          </cell>
        </row>
        <row r="338">
          <cell r="A338" t="str">
            <v>01339</v>
          </cell>
          <cell r="B338" t="str">
            <v>中国人民保险集团</v>
          </cell>
          <cell r="C338">
            <v>-0.03</v>
          </cell>
          <cell r="D338">
            <v>5.8</v>
          </cell>
        </row>
        <row r="339">
          <cell r="A339" t="str">
            <v>01341</v>
          </cell>
          <cell r="B339" t="str">
            <v>昊天国际建投</v>
          </cell>
          <cell r="C339">
            <v>0</v>
          </cell>
          <cell r="D339">
            <v>0.39500000000000002</v>
          </cell>
        </row>
        <row r="340">
          <cell r="A340" t="str">
            <v>01347</v>
          </cell>
          <cell r="B340" t="str">
            <v>华虹半导体</v>
          </cell>
          <cell r="C340">
            <v>4.7</v>
          </cell>
          <cell r="D340">
            <v>35.65</v>
          </cell>
        </row>
        <row r="341">
          <cell r="A341" t="str">
            <v>01349</v>
          </cell>
          <cell r="B341" t="str">
            <v>复旦张江</v>
          </cell>
          <cell r="C341">
            <v>-0.85</v>
          </cell>
          <cell r="D341">
            <v>3.48</v>
          </cell>
        </row>
        <row r="342">
          <cell r="A342" t="str">
            <v>01357</v>
          </cell>
          <cell r="B342" t="str">
            <v>美图公司</v>
          </cell>
          <cell r="C342">
            <v>3.05</v>
          </cell>
          <cell r="D342">
            <v>8.7799999999999994</v>
          </cell>
        </row>
        <row r="343">
          <cell r="A343" t="str">
            <v>01359</v>
          </cell>
          <cell r="B343" t="str">
            <v>中国信达</v>
          </cell>
          <cell r="C343">
            <v>1.47</v>
          </cell>
          <cell r="D343">
            <v>1.38</v>
          </cell>
        </row>
        <row r="344">
          <cell r="A344" t="str">
            <v>01361</v>
          </cell>
          <cell r="B344" t="str">
            <v>３６１度</v>
          </cell>
          <cell r="C344">
            <v>2.1800000000000002</v>
          </cell>
          <cell r="D344">
            <v>5.16</v>
          </cell>
        </row>
        <row r="345">
          <cell r="A345" t="str">
            <v>01364</v>
          </cell>
          <cell r="B345" t="str">
            <v>古茗</v>
          </cell>
          <cell r="C345">
            <v>-0.38</v>
          </cell>
          <cell r="D345">
            <v>26</v>
          </cell>
        </row>
        <row r="346">
          <cell r="A346" t="str">
            <v>01368</v>
          </cell>
          <cell r="B346" t="str">
            <v>特步国际</v>
          </cell>
          <cell r="C346">
            <v>-2.48</v>
          </cell>
          <cell r="D346">
            <v>5.5</v>
          </cell>
        </row>
        <row r="347">
          <cell r="A347" t="str">
            <v>01375</v>
          </cell>
          <cell r="B347" t="str">
            <v>中州证券</v>
          </cell>
          <cell r="C347">
            <v>1.08</v>
          </cell>
          <cell r="D347">
            <v>1.87</v>
          </cell>
        </row>
        <row r="348">
          <cell r="A348" t="str">
            <v>01378</v>
          </cell>
          <cell r="B348" t="str">
            <v>中国宏桥</v>
          </cell>
          <cell r="C348">
            <v>-1.39</v>
          </cell>
          <cell r="D348">
            <v>18.420000000000002</v>
          </cell>
        </row>
        <row r="349">
          <cell r="A349" t="str">
            <v>01382</v>
          </cell>
          <cell r="B349" t="str">
            <v>互太纺织</v>
          </cell>
          <cell r="C349">
            <v>3.73</v>
          </cell>
          <cell r="D349">
            <v>1.39</v>
          </cell>
        </row>
        <row r="350">
          <cell r="A350" t="str">
            <v>01383</v>
          </cell>
          <cell r="B350" t="str">
            <v>LET GROUP</v>
          </cell>
          <cell r="C350">
            <v>0</v>
          </cell>
          <cell r="D350">
            <v>4.2999999999999997E-2</v>
          </cell>
        </row>
        <row r="351">
          <cell r="A351" t="str">
            <v>01385</v>
          </cell>
          <cell r="B351" t="str">
            <v>上海复旦</v>
          </cell>
          <cell r="C351">
            <v>0.54</v>
          </cell>
          <cell r="D351">
            <v>28.1</v>
          </cell>
        </row>
        <row r="352">
          <cell r="A352" t="str">
            <v>01398</v>
          </cell>
          <cell r="B352" t="str">
            <v>工商银行</v>
          </cell>
          <cell r="C352">
            <v>0.66</v>
          </cell>
          <cell r="D352">
            <v>6.13</v>
          </cell>
        </row>
        <row r="353">
          <cell r="A353" t="str">
            <v>01405</v>
          </cell>
          <cell r="B353" t="str">
            <v>达势股份</v>
          </cell>
          <cell r="C353">
            <v>-2.2999999999999998</v>
          </cell>
          <cell r="D353">
            <v>99.85</v>
          </cell>
        </row>
        <row r="354">
          <cell r="A354" t="str">
            <v>01415</v>
          </cell>
          <cell r="B354" t="str">
            <v>高伟电子</v>
          </cell>
          <cell r="C354">
            <v>0</v>
          </cell>
          <cell r="D354">
            <v>29.15</v>
          </cell>
        </row>
        <row r="355">
          <cell r="A355" t="str">
            <v>01432</v>
          </cell>
          <cell r="B355" t="str">
            <v>中国圣牧</v>
          </cell>
          <cell r="C355">
            <v>6.25</v>
          </cell>
          <cell r="D355">
            <v>0.255</v>
          </cell>
        </row>
        <row r="356">
          <cell r="A356" t="str">
            <v>01448</v>
          </cell>
          <cell r="B356" t="str">
            <v>福寿园</v>
          </cell>
          <cell r="C356">
            <v>-0.26</v>
          </cell>
          <cell r="D356">
            <v>3.78</v>
          </cell>
        </row>
        <row r="357">
          <cell r="A357" t="str">
            <v>01456</v>
          </cell>
          <cell r="B357" t="str">
            <v>国联民生</v>
          </cell>
          <cell r="C357">
            <v>0</v>
          </cell>
          <cell r="D357">
            <v>4.28</v>
          </cell>
        </row>
        <row r="358">
          <cell r="A358" t="str">
            <v>01458</v>
          </cell>
          <cell r="B358" t="str">
            <v>周黑鸭</v>
          </cell>
          <cell r="C358">
            <v>0</v>
          </cell>
          <cell r="D358">
            <v>2.44</v>
          </cell>
        </row>
        <row r="359">
          <cell r="A359" t="str">
            <v>01468</v>
          </cell>
          <cell r="B359" t="str">
            <v>京基金融国际</v>
          </cell>
          <cell r="C359">
            <v>1.92</v>
          </cell>
          <cell r="D359">
            <v>0.26500000000000001</v>
          </cell>
        </row>
        <row r="360">
          <cell r="A360" t="str">
            <v>01475</v>
          </cell>
          <cell r="B360" t="str">
            <v>日清食品</v>
          </cell>
          <cell r="C360">
            <v>0.44</v>
          </cell>
          <cell r="D360">
            <v>6.88</v>
          </cell>
        </row>
        <row r="361">
          <cell r="A361" t="str">
            <v>01477</v>
          </cell>
          <cell r="B361" t="str">
            <v>欧康维视生物－Ｂ</v>
          </cell>
          <cell r="C361">
            <v>-0.87</v>
          </cell>
          <cell r="D361">
            <v>9.09</v>
          </cell>
        </row>
        <row r="362">
          <cell r="A362" t="str">
            <v>01478</v>
          </cell>
          <cell r="B362" t="str">
            <v>丘钛科技</v>
          </cell>
          <cell r="C362">
            <v>-0.81</v>
          </cell>
          <cell r="D362">
            <v>8.57</v>
          </cell>
        </row>
        <row r="363">
          <cell r="A363" t="str">
            <v>01508</v>
          </cell>
          <cell r="B363" t="str">
            <v>中国再保险</v>
          </cell>
          <cell r="C363">
            <v>2.42</v>
          </cell>
          <cell r="D363">
            <v>1.27</v>
          </cell>
        </row>
        <row r="364">
          <cell r="A364" t="str">
            <v>01513</v>
          </cell>
          <cell r="B364" t="str">
            <v>丽珠医药</v>
          </cell>
          <cell r="C364">
            <v>0</v>
          </cell>
          <cell r="D364">
            <v>29.95</v>
          </cell>
        </row>
        <row r="365">
          <cell r="A365" t="str">
            <v>01515</v>
          </cell>
          <cell r="B365" t="str">
            <v>华润医疗</v>
          </cell>
          <cell r="C365">
            <v>-1.67</v>
          </cell>
          <cell r="D365">
            <v>4.13</v>
          </cell>
        </row>
        <row r="366">
          <cell r="A366" t="str">
            <v>01516</v>
          </cell>
          <cell r="B366" t="str">
            <v>融创服务</v>
          </cell>
          <cell r="C366">
            <v>-1.1299999999999999</v>
          </cell>
          <cell r="D366">
            <v>1.75</v>
          </cell>
        </row>
        <row r="367">
          <cell r="A367" t="str">
            <v>01519</v>
          </cell>
          <cell r="B367" t="str">
            <v>极兔速递－Ｗ</v>
          </cell>
          <cell r="C367">
            <v>5.49</v>
          </cell>
          <cell r="D367">
            <v>7.69</v>
          </cell>
        </row>
        <row r="368">
          <cell r="A368" t="str">
            <v>01521</v>
          </cell>
          <cell r="B368" t="str">
            <v>方达控股</v>
          </cell>
          <cell r="C368">
            <v>0</v>
          </cell>
          <cell r="D368">
            <v>1.08</v>
          </cell>
        </row>
        <row r="369">
          <cell r="A369" t="str">
            <v>01528</v>
          </cell>
          <cell r="B369" t="str">
            <v>红星美凯龙</v>
          </cell>
          <cell r="C369">
            <v>-3.55</v>
          </cell>
          <cell r="D369">
            <v>1.63</v>
          </cell>
        </row>
        <row r="370">
          <cell r="A370" t="str">
            <v>01530</v>
          </cell>
          <cell r="B370" t="str">
            <v>三生制药</v>
          </cell>
          <cell r="C370">
            <v>1.19</v>
          </cell>
          <cell r="D370">
            <v>25.45</v>
          </cell>
        </row>
        <row r="371">
          <cell r="A371" t="str">
            <v>01541</v>
          </cell>
          <cell r="B371" t="str">
            <v>宜明昂科－Ｂ</v>
          </cell>
          <cell r="C371">
            <v>3.94</v>
          </cell>
          <cell r="D371">
            <v>12.66</v>
          </cell>
        </row>
        <row r="372">
          <cell r="A372" t="str">
            <v>01548</v>
          </cell>
          <cell r="B372" t="str">
            <v>金斯瑞生物科技</v>
          </cell>
          <cell r="C372">
            <v>-0.13</v>
          </cell>
          <cell r="D372">
            <v>15.1</v>
          </cell>
        </row>
        <row r="373">
          <cell r="A373" t="str">
            <v>01551</v>
          </cell>
          <cell r="B373" t="str">
            <v>广州农商银行</v>
          </cell>
          <cell r="C373">
            <v>6.02</v>
          </cell>
          <cell r="D373">
            <v>1.76</v>
          </cell>
        </row>
        <row r="374">
          <cell r="A374" t="str">
            <v>01558</v>
          </cell>
          <cell r="B374" t="str">
            <v>东阳光长江药业</v>
          </cell>
          <cell r="C374">
            <v>-0.41</v>
          </cell>
          <cell r="D374">
            <v>14.5</v>
          </cell>
        </row>
        <row r="375">
          <cell r="A375" t="str">
            <v>01563</v>
          </cell>
          <cell r="B375" t="str">
            <v>友联国际教育租赁</v>
          </cell>
          <cell r="C375">
            <v>-3.48</v>
          </cell>
          <cell r="D375">
            <v>0.19400000000000001</v>
          </cell>
        </row>
        <row r="376">
          <cell r="A376" t="str">
            <v>01569</v>
          </cell>
          <cell r="B376" t="str">
            <v>民生教育</v>
          </cell>
          <cell r="C376">
            <v>0</v>
          </cell>
          <cell r="D376">
            <v>0.14299999999999999</v>
          </cell>
        </row>
        <row r="377">
          <cell r="A377" t="str">
            <v>01578</v>
          </cell>
          <cell r="B377" t="str">
            <v>天津银行</v>
          </cell>
          <cell r="C377">
            <v>2.68</v>
          </cell>
          <cell r="D377">
            <v>2.68</v>
          </cell>
        </row>
        <row r="378">
          <cell r="A378" t="str">
            <v>01579</v>
          </cell>
          <cell r="B378" t="str">
            <v>颐海国际</v>
          </cell>
          <cell r="C378">
            <v>-0.72</v>
          </cell>
          <cell r="D378">
            <v>13.8</v>
          </cell>
        </row>
        <row r="379">
          <cell r="A379" t="str">
            <v>01583</v>
          </cell>
          <cell r="B379" t="str">
            <v>亲亲食品</v>
          </cell>
          <cell r="C379">
            <v>0</v>
          </cell>
          <cell r="D379">
            <v>1.2</v>
          </cell>
        </row>
        <row r="380">
          <cell r="A380" t="str">
            <v>01585</v>
          </cell>
          <cell r="B380" t="str">
            <v>雅迪控股</v>
          </cell>
          <cell r="C380">
            <v>0</v>
          </cell>
          <cell r="D380">
            <v>12.98</v>
          </cell>
        </row>
        <row r="381">
          <cell r="A381" t="str">
            <v>01600</v>
          </cell>
          <cell r="B381" t="str">
            <v>天伦燃气</v>
          </cell>
          <cell r="C381">
            <v>0.62</v>
          </cell>
          <cell r="D381">
            <v>3.27</v>
          </cell>
        </row>
        <row r="382">
          <cell r="A382" t="str">
            <v>01606</v>
          </cell>
          <cell r="B382" t="str">
            <v>国银金租</v>
          </cell>
          <cell r="C382">
            <v>4.38</v>
          </cell>
          <cell r="D382">
            <v>1.67</v>
          </cell>
        </row>
        <row r="383">
          <cell r="A383" t="str">
            <v>01608</v>
          </cell>
          <cell r="B383" t="str">
            <v>伟能集团</v>
          </cell>
          <cell r="C383">
            <v>0</v>
          </cell>
          <cell r="D383">
            <v>0.27500000000000002</v>
          </cell>
        </row>
        <row r="384">
          <cell r="A384" t="str">
            <v>01610</v>
          </cell>
          <cell r="B384" t="str">
            <v>中粮家佳康</v>
          </cell>
          <cell r="C384">
            <v>-1.19</v>
          </cell>
          <cell r="D384">
            <v>1.66</v>
          </cell>
        </row>
        <row r="385">
          <cell r="A385" t="str">
            <v>01618</v>
          </cell>
          <cell r="B385" t="str">
            <v>中国中冶</v>
          </cell>
          <cell r="C385">
            <v>-1.79</v>
          </cell>
          <cell r="D385">
            <v>1.65</v>
          </cell>
        </row>
        <row r="386">
          <cell r="A386" t="str">
            <v>01622</v>
          </cell>
          <cell r="B386" t="str">
            <v>力高集团</v>
          </cell>
          <cell r="C386">
            <v>0</v>
          </cell>
          <cell r="D386">
            <v>0.13700000000000001</v>
          </cell>
        </row>
        <row r="387">
          <cell r="A387" t="str">
            <v>01628</v>
          </cell>
          <cell r="B387" t="str">
            <v>禹洲集团</v>
          </cell>
          <cell r="C387">
            <v>-4.17</v>
          </cell>
          <cell r="D387">
            <v>4.5999999999999999E-2</v>
          </cell>
        </row>
        <row r="388">
          <cell r="A388" t="str">
            <v>01635</v>
          </cell>
          <cell r="B388" t="str">
            <v>大众公用</v>
          </cell>
          <cell r="C388">
            <v>0.45</v>
          </cell>
          <cell r="D388">
            <v>2.21</v>
          </cell>
        </row>
        <row r="389">
          <cell r="A389" t="str">
            <v>01636</v>
          </cell>
          <cell r="B389" t="str">
            <v>中国金属利用</v>
          </cell>
          <cell r="C389">
            <v>0</v>
          </cell>
          <cell r="D389">
            <v>0.63</v>
          </cell>
        </row>
        <row r="390">
          <cell r="A390" t="str">
            <v>01638</v>
          </cell>
          <cell r="B390" t="str">
            <v>佳兆业集团</v>
          </cell>
          <cell r="C390">
            <v>0</v>
          </cell>
          <cell r="D390">
            <v>0.155</v>
          </cell>
        </row>
        <row r="391">
          <cell r="A391" t="str">
            <v>01658</v>
          </cell>
          <cell r="B391" t="str">
            <v>邮储银行</v>
          </cell>
          <cell r="C391">
            <v>0.36</v>
          </cell>
          <cell r="D391">
            <v>5.54</v>
          </cell>
        </row>
        <row r="392">
          <cell r="A392" t="str">
            <v>01661</v>
          </cell>
          <cell r="B392" t="str">
            <v>中国前沿科技集团</v>
          </cell>
          <cell r="C392">
            <v>-1.49</v>
          </cell>
          <cell r="D392">
            <v>0.66</v>
          </cell>
        </row>
        <row r="393">
          <cell r="A393" t="str">
            <v>01666</v>
          </cell>
          <cell r="B393" t="str">
            <v>同仁堂科技</v>
          </cell>
          <cell r="C393">
            <v>-1.01</v>
          </cell>
          <cell r="D393">
            <v>4.92</v>
          </cell>
        </row>
        <row r="394">
          <cell r="A394" t="str">
            <v>01668</v>
          </cell>
          <cell r="B394" t="str">
            <v>华南城</v>
          </cell>
          <cell r="C394">
            <v>3.6</v>
          </cell>
          <cell r="D394">
            <v>0.115</v>
          </cell>
        </row>
        <row r="395">
          <cell r="A395" t="str">
            <v>01675</v>
          </cell>
          <cell r="B395" t="str">
            <v>亚信科技</v>
          </cell>
          <cell r="C395">
            <v>3.79</v>
          </cell>
          <cell r="D395">
            <v>9.32</v>
          </cell>
        </row>
        <row r="396">
          <cell r="A396" t="str">
            <v>01680</v>
          </cell>
          <cell r="B396" t="str">
            <v>澳门励骏</v>
          </cell>
          <cell r="C396">
            <v>0</v>
          </cell>
          <cell r="D396">
            <v>8.2000000000000003E-2</v>
          </cell>
        </row>
        <row r="397">
          <cell r="A397" t="str">
            <v>01681</v>
          </cell>
          <cell r="B397" t="str">
            <v>康臣药业</v>
          </cell>
          <cell r="C397">
            <v>-0.54</v>
          </cell>
          <cell r="D397">
            <v>11.06</v>
          </cell>
        </row>
        <row r="398">
          <cell r="A398" t="str">
            <v>01685</v>
          </cell>
          <cell r="B398" t="str">
            <v>博耳电力</v>
          </cell>
          <cell r="C398">
            <v>0</v>
          </cell>
          <cell r="D398">
            <v>0.29499999999999998</v>
          </cell>
        </row>
        <row r="399">
          <cell r="A399" t="str">
            <v>01686</v>
          </cell>
          <cell r="B399" t="str">
            <v>新意网集团</v>
          </cell>
          <cell r="C399">
            <v>7.59</v>
          </cell>
          <cell r="D399">
            <v>7.94</v>
          </cell>
        </row>
        <row r="400">
          <cell r="A400" t="str">
            <v>01691</v>
          </cell>
          <cell r="B400" t="str">
            <v>ＪＳ环球生活</v>
          </cell>
          <cell r="C400">
            <v>-7.18</v>
          </cell>
          <cell r="D400">
            <v>1.94</v>
          </cell>
        </row>
        <row r="401">
          <cell r="A401" t="str">
            <v>01709</v>
          </cell>
          <cell r="B401" t="str">
            <v>德林控股</v>
          </cell>
          <cell r="C401">
            <v>4.55</v>
          </cell>
          <cell r="D401">
            <v>3.22</v>
          </cell>
        </row>
        <row r="402">
          <cell r="A402" t="str">
            <v>01717</v>
          </cell>
          <cell r="B402" t="str">
            <v>澳优</v>
          </cell>
          <cell r="C402">
            <v>-0.95</v>
          </cell>
          <cell r="D402">
            <v>2.08</v>
          </cell>
        </row>
        <row r="403">
          <cell r="A403" t="str">
            <v>01725</v>
          </cell>
          <cell r="B403" t="str">
            <v>洲际航天科技</v>
          </cell>
          <cell r="C403">
            <v>0</v>
          </cell>
          <cell r="D403">
            <v>0.78</v>
          </cell>
        </row>
        <row r="404">
          <cell r="A404" t="str">
            <v>01728</v>
          </cell>
          <cell r="B404" t="str">
            <v>正通汽车</v>
          </cell>
          <cell r="C404">
            <v>0</v>
          </cell>
          <cell r="D404">
            <v>0.14299999999999999</v>
          </cell>
        </row>
        <row r="405">
          <cell r="A405" t="str">
            <v>01735</v>
          </cell>
          <cell r="B405" t="str">
            <v>中环新能源</v>
          </cell>
          <cell r="C405">
            <v>-0.48</v>
          </cell>
          <cell r="D405">
            <v>8.24</v>
          </cell>
        </row>
        <row r="406">
          <cell r="A406" t="str">
            <v>01755</v>
          </cell>
          <cell r="B406" t="str">
            <v>新城悦服务</v>
          </cell>
          <cell r="C406">
            <v>0</v>
          </cell>
          <cell r="D406">
            <v>2.8</v>
          </cell>
        </row>
        <row r="407">
          <cell r="A407" t="str">
            <v>01765</v>
          </cell>
          <cell r="B407" t="str">
            <v>希教国际控股</v>
          </cell>
          <cell r="C407">
            <v>0.56000000000000005</v>
          </cell>
          <cell r="D407">
            <v>0.17899999999999999</v>
          </cell>
        </row>
        <row r="408">
          <cell r="A408" t="str">
            <v>01766</v>
          </cell>
          <cell r="B408" t="str">
            <v>中国中车</v>
          </cell>
          <cell r="C408">
            <v>-0.41</v>
          </cell>
          <cell r="D408">
            <v>4.8</v>
          </cell>
        </row>
        <row r="409">
          <cell r="A409" t="str">
            <v>01769</v>
          </cell>
          <cell r="B409" t="str">
            <v>思考乐教育</v>
          </cell>
          <cell r="C409">
            <v>-2.95</v>
          </cell>
          <cell r="D409">
            <v>3.62</v>
          </cell>
        </row>
        <row r="410">
          <cell r="A410" t="str">
            <v>01772</v>
          </cell>
          <cell r="B410" t="str">
            <v>赣锋锂业</v>
          </cell>
          <cell r="C410">
            <v>-1.2</v>
          </cell>
          <cell r="D410">
            <v>24.7</v>
          </cell>
        </row>
        <row r="411">
          <cell r="A411" t="str">
            <v>01773</v>
          </cell>
          <cell r="B411" t="str">
            <v>天立国际控股</v>
          </cell>
          <cell r="C411">
            <v>0.26</v>
          </cell>
          <cell r="D411">
            <v>3.81</v>
          </cell>
        </row>
        <row r="412">
          <cell r="A412" t="str">
            <v>01776</v>
          </cell>
          <cell r="B412" t="str">
            <v>广发证券</v>
          </cell>
          <cell r="C412">
            <v>0.45</v>
          </cell>
          <cell r="D412">
            <v>13.42</v>
          </cell>
        </row>
        <row r="413">
          <cell r="A413" t="str">
            <v>01777</v>
          </cell>
          <cell r="B413" t="str">
            <v>花样年控股</v>
          </cell>
          <cell r="C413">
            <v>-1.43</v>
          </cell>
          <cell r="D413">
            <v>6.9000000000000006E-2</v>
          </cell>
        </row>
        <row r="414">
          <cell r="A414" t="str">
            <v>01778</v>
          </cell>
          <cell r="B414" t="str">
            <v>彩生活</v>
          </cell>
          <cell r="C414">
            <v>1.85</v>
          </cell>
          <cell r="D414">
            <v>0.16500000000000001</v>
          </cell>
        </row>
        <row r="415">
          <cell r="A415" t="str">
            <v>01787</v>
          </cell>
          <cell r="B415" t="str">
            <v>山东黄金</v>
          </cell>
          <cell r="C415">
            <v>-0.35</v>
          </cell>
          <cell r="D415">
            <v>28.5</v>
          </cell>
        </row>
        <row r="416">
          <cell r="A416" t="str">
            <v>01788</v>
          </cell>
          <cell r="B416" t="str">
            <v>国泰君安国际</v>
          </cell>
          <cell r="C416">
            <v>10.62</v>
          </cell>
          <cell r="D416">
            <v>4.2699999999999996</v>
          </cell>
        </row>
        <row r="417">
          <cell r="A417" t="str">
            <v>01789</v>
          </cell>
          <cell r="B417" t="str">
            <v>爱康医疗</v>
          </cell>
          <cell r="C417">
            <v>-0.17</v>
          </cell>
          <cell r="D417">
            <v>6.05</v>
          </cell>
        </row>
        <row r="418">
          <cell r="A418" t="str">
            <v>01797</v>
          </cell>
          <cell r="B418" t="str">
            <v>东方甄选</v>
          </cell>
          <cell r="C418">
            <v>-1.08</v>
          </cell>
          <cell r="D418">
            <v>12.86</v>
          </cell>
        </row>
        <row r="419">
          <cell r="A419" t="str">
            <v>01798</v>
          </cell>
          <cell r="B419" t="str">
            <v>大唐新能源</v>
          </cell>
          <cell r="C419">
            <v>0.81</v>
          </cell>
          <cell r="D419">
            <v>2.5</v>
          </cell>
        </row>
        <row r="420">
          <cell r="A420" t="str">
            <v>01799</v>
          </cell>
          <cell r="B420" t="str">
            <v>新特能源</v>
          </cell>
          <cell r="C420">
            <v>4.2</v>
          </cell>
          <cell r="D420">
            <v>5.96</v>
          </cell>
        </row>
        <row r="421">
          <cell r="A421" t="str">
            <v>01800</v>
          </cell>
          <cell r="B421" t="str">
            <v>中国交通建设</v>
          </cell>
          <cell r="C421">
            <v>-0.78</v>
          </cell>
          <cell r="D421">
            <v>5.1100000000000003</v>
          </cell>
        </row>
        <row r="422">
          <cell r="A422" t="str">
            <v>01801</v>
          </cell>
          <cell r="B422" t="str">
            <v>信达生物</v>
          </cell>
          <cell r="C422">
            <v>1.89</v>
          </cell>
          <cell r="D422">
            <v>86.2</v>
          </cell>
        </row>
        <row r="423">
          <cell r="A423" t="str">
            <v>01810</v>
          </cell>
          <cell r="B423" t="str">
            <v>小米集团－Ｗ</v>
          </cell>
          <cell r="C423">
            <v>-1.03</v>
          </cell>
          <cell r="D423">
            <v>57.5</v>
          </cell>
        </row>
        <row r="424">
          <cell r="A424" t="str">
            <v>01811</v>
          </cell>
          <cell r="B424" t="str">
            <v>中广核新能源</v>
          </cell>
          <cell r="C424">
            <v>-1.18</v>
          </cell>
          <cell r="D424">
            <v>2.52</v>
          </cell>
        </row>
        <row r="425">
          <cell r="A425" t="str">
            <v>01812</v>
          </cell>
          <cell r="B425" t="str">
            <v>晨鸣纸业</v>
          </cell>
          <cell r="C425">
            <v>-2.7</v>
          </cell>
          <cell r="D425">
            <v>0.72</v>
          </cell>
        </row>
        <row r="426">
          <cell r="A426" t="str">
            <v>01813</v>
          </cell>
          <cell r="B426" t="str">
            <v>合景泰富集团</v>
          </cell>
          <cell r="C426">
            <v>0</v>
          </cell>
          <cell r="D426">
            <v>0.31</v>
          </cell>
        </row>
        <row r="427">
          <cell r="A427" t="str">
            <v>01816</v>
          </cell>
          <cell r="B427" t="str">
            <v>中广核电力</v>
          </cell>
          <cell r="C427">
            <v>-0.73</v>
          </cell>
          <cell r="D427">
            <v>2.73</v>
          </cell>
        </row>
        <row r="428">
          <cell r="A428" t="str">
            <v>01817</v>
          </cell>
          <cell r="B428" t="str">
            <v>慕尚集团控股</v>
          </cell>
          <cell r="C428">
            <v>-7.37</v>
          </cell>
          <cell r="D428">
            <v>0.44</v>
          </cell>
        </row>
        <row r="429">
          <cell r="A429" t="str">
            <v>01818</v>
          </cell>
          <cell r="B429" t="str">
            <v>招金矿业</v>
          </cell>
          <cell r="C429">
            <v>0.71</v>
          </cell>
          <cell r="D429">
            <v>21.15</v>
          </cell>
        </row>
        <row r="430">
          <cell r="A430" t="str">
            <v>01833</v>
          </cell>
          <cell r="B430" t="str">
            <v>平安好医生</v>
          </cell>
          <cell r="C430">
            <v>1.24</v>
          </cell>
          <cell r="D430">
            <v>8.9700000000000006</v>
          </cell>
        </row>
        <row r="431">
          <cell r="A431" t="str">
            <v>01836</v>
          </cell>
          <cell r="B431" t="str">
            <v>九兴控股</v>
          </cell>
          <cell r="C431">
            <v>3.18</v>
          </cell>
          <cell r="D431">
            <v>14.94</v>
          </cell>
        </row>
        <row r="432">
          <cell r="A432" t="str">
            <v>01848</v>
          </cell>
          <cell r="B432" t="str">
            <v>中国飞机租赁</v>
          </cell>
          <cell r="C432">
            <v>-0.71</v>
          </cell>
          <cell r="D432">
            <v>4.1900000000000004</v>
          </cell>
        </row>
        <row r="433">
          <cell r="A433" t="str">
            <v>01855</v>
          </cell>
          <cell r="B433" t="str">
            <v>中庆股份</v>
          </cell>
          <cell r="C433">
            <v>-0.64</v>
          </cell>
          <cell r="D433">
            <v>6.21</v>
          </cell>
        </row>
        <row r="434">
          <cell r="A434" t="str">
            <v>01858</v>
          </cell>
          <cell r="B434" t="str">
            <v>春立医疗</v>
          </cell>
          <cell r="C434">
            <v>-1.23</v>
          </cell>
          <cell r="D434">
            <v>12.9</v>
          </cell>
        </row>
        <row r="435">
          <cell r="A435" t="str">
            <v>01860</v>
          </cell>
          <cell r="B435" t="str">
            <v>汇量科技</v>
          </cell>
          <cell r="C435">
            <v>5.24</v>
          </cell>
          <cell r="D435">
            <v>7.23</v>
          </cell>
        </row>
        <row r="436">
          <cell r="A436" t="str">
            <v>01873</v>
          </cell>
          <cell r="B436" t="str">
            <v>维亚生物</v>
          </cell>
          <cell r="C436">
            <v>-2.0699999999999998</v>
          </cell>
          <cell r="D436">
            <v>1.42</v>
          </cell>
        </row>
        <row r="437">
          <cell r="A437" t="str">
            <v>01876</v>
          </cell>
          <cell r="B437" t="str">
            <v>百威亚太</v>
          </cell>
          <cell r="C437">
            <v>-0.87</v>
          </cell>
          <cell r="D437">
            <v>7.93</v>
          </cell>
        </row>
        <row r="438">
          <cell r="A438" t="str">
            <v>01877</v>
          </cell>
          <cell r="B438" t="str">
            <v>君实生物</v>
          </cell>
          <cell r="C438">
            <v>3.12</v>
          </cell>
          <cell r="D438">
            <v>24.75</v>
          </cell>
        </row>
        <row r="439">
          <cell r="A439" t="str">
            <v>01880</v>
          </cell>
          <cell r="B439" t="str">
            <v>中国中免</v>
          </cell>
          <cell r="C439">
            <v>0.28000000000000003</v>
          </cell>
          <cell r="D439">
            <v>53.95</v>
          </cell>
        </row>
        <row r="440">
          <cell r="A440" t="str">
            <v>01882</v>
          </cell>
          <cell r="B440" t="str">
            <v>海天国际</v>
          </cell>
          <cell r="C440">
            <v>-0.24</v>
          </cell>
          <cell r="D440">
            <v>20.65</v>
          </cell>
        </row>
        <row r="441">
          <cell r="A441" t="str">
            <v>01883</v>
          </cell>
          <cell r="B441" t="str">
            <v>中信国际电讯</v>
          </cell>
          <cell r="C441">
            <v>0.82</v>
          </cell>
          <cell r="D441">
            <v>2.46</v>
          </cell>
        </row>
        <row r="442">
          <cell r="A442" t="str">
            <v>01888</v>
          </cell>
          <cell r="B442" t="str">
            <v>建滔积层板</v>
          </cell>
          <cell r="C442">
            <v>1.72</v>
          </cell>
          <cell r="D442">
            <v>10.64</v>
          </cell>
        </row>
        <row r="443">
          <cell r="A443" t="str">
            <v>01890</v>
          </cell>
          <cell r="B443" t="str">
            <v>中国科培</v>
          </cell>
          <cell r="C443">
            <v>2.84</v>
          </cell>
          <cell r="D443">
            <v>1.45</v>
          </cell>
        </row>
        <row r="444">
          <cell r="A444" t="str">
            <v>01896</v>
          </cell>
          <cell r="B444" t="str">
            <v>猫眼娱乐</v>
          </cell>
          <cell r="C444">
            <v>-1.5</v>
          </cell>
          <cell r="D444">
            <v>7.21</v>
          </cell>
        </row>
        <row r="445">
          <cell r="A445" t="str">
            <v>01898</v>
          </cell>
          <cell r="B445" t="str">
            <v>中煤能源</v>
          </cell>
          <cell r="C445">
            <v>2.09</v>
          </cell>
          <cell r="D445">
            <v>9.27</v>
          </cell>
        </row>
        <row r="446">
          <cell r="A446" t="str">
            <v>01905</v>
          </cell>
          <cell r="B446" t="str">
            <v>海通恒信</v>
          </cell>
          <cell r="C446">
            <v>3.37</v>
          </cell>
          <cell r="D446">
            <v>0.92</v>
          </cell>
        </row>
        <row r="447">
          <cell r="A447" t="str">
            <v>01907</v>
          </cell>
          <cell r="B447" t="str">
            <v>中国旭阳集团</v>
          </cell>
          <cell r="C447">
            <v>-2.7</v>
          </cell>
          <cell r="D447">
            <v>2.52</v>
          </cell>
        </row>
        <row r="448">
          <cell r="A448" t="str">
            <v>01908</v>
          </cell>
          <cell r="B448" t="str">
            <v>建发国际集团</v>
          </cell>
          <cell r="C448">
            <v>1.94</v>
          </cell>
          <cell r="D448">
            <v>16.8</v>
          </cell>
        </row>
        <row r="449">
          <cell r="A449" t="str">
            <v>01909</v>
          </cell>
          <cell r="B449" t="str">
            <v>火岩控股</v>
          </cell>
          <cell r="C449">
            <v>-1.06</v>
          </cell>
          <cell r="D449">
            <v>1.87</v>
          </cell>
        </row>
        <row r="450">
          <cell r="A450" t="str">
            <v>01910</v>
          </cell>
          <cell r="B450" t="str">
            <v>新秀丽</v>
          </cell>
          <cell r="C450">
            <v>2.12</v>
          </cell>
          <cell r="D450">
            <v>15.44</v>
          </cell>
        </row>
        <row r="451">
          <cell r="A451" t="str">
            <v>01911</v>
          </cell>
          <cell r="B451" t="str">
            <v>华兴资本控股</v>
          </cell>
          <cell r="C451">
            <v>7.41</v>
          </cell>
          <cell r="D451">
            <v>4.93</v>
          </cell>
        </row>
        <row r="452">
          <cell r="A452" t="str">
            <v>01916</v>
          </cell>
          <cell r="B452" t="str">
            <v>江西银行</v>
          </cell>
          <cell r="C452">
            <v>2.38</v>
          </cell>
          <cell r="D452">
            <v>0.86</v>
          </cell>
        </row>
        <row r="453">
          <cell r="A453" t="str">
            <v>01918</v>
          </cell>
          <cell r="B453" t="str">
            <v>融创中国</v>
          </cell>
          <cell r="C453">
            <v>2.68</v>
          </cell>
          <cell r="D453">
            <v>1.53</v>
          </cell>
        </row>
        <row r="454">
          <cell r="A454" t="str">
            <v>01919</v>
          </cell>
          <cell r="B454" t="str">
            <v>中远海控</v>
          </cell>
          <cell r="C454">
            <v>-0.86</v>
          </cell>
          <cell r="D454">
            <v>13.78</v>
          </cell>
        </row>
        <row r="455">
          <cell r="A455" t="str">
            <v>01921</v>
          </cell>
          <cell r="B455" t="str">
            <v>达力普控股</v>
          </cell>
          <cell r="C455">
            <v>0</v>
          </cell>
          <cell r="D455">
            <v>5.37</v>
          </cell>
        </row>
        <row r="456">
          <cell r="A456" t="str">
            <v>01928</v>
          </cell>
          <cell r="B456" t="str">
            <v>金沙中国有限公司</v>
          </cell>
          <cell r="C456">
            <v>-0.79</v>
          </cell>
          <cell r="D456">
            <v>17.64</v>
          </cell>
        </row>
        <row r="457">
          <cell r="A457" t="str">
            <v>01929</v>
          </cell>
          <cell r="B457" t="str">
            <v>周大福</v>
          </cell>
          <cell r="C457">
            <v>-0.28999999999999998</v>
          </cell>
          <cell r="D457">
            <v>13.58</v>
          </cell>
        </row>
        <row r="458">
          <cell r="A458" t="str">
            <v>01942</v>
          </cell>
          <cell r="B458" t="str">
            <v>马可数字科技</v>
          </cell>
          <cell r="C458">
            <v>-5.08</v>
          </cell>
          <cell r="D458">
            <v>0.56000000000000005</v>
          </cell>
        </row>
        <row r="459">
          <cell r="A459" t="str">
            <v>01951</v>
          </cell>
          <cell r="B459" t="str">
            <v>锦欣生殖</v>
          </cell>
          <cell r="C459">
            <v>-2.27</v>
          </cell>
          <cell r="D459">
            <v>3.01</v>
          </cell>
        </row>
        <row r="460">
          <cell r="A460" t="str">
            <v>01952</v>
          </cell>
          <cell r="B460" t="str">
            <v>云顶新耀</v>
          </cell>
          <cell r="C460">
            <v>4.84</v>
          </cell>
          <cell r="D460">
            <v>67.150000000000006</v>
          </cell>
        </row>
        <row r="461">
          <cell r="A461" t="str">
            <v>01958</v>
          </cell>
          <cell r="B461" t="str">
            <v>北京汽车</v>
          </cell>
          <cell r="C461">
            <v>-0.99</v>
          </cell>
          <cell r="D461">
            <v>2</v>
          </cell>
        </row>
        <row r="462">
          <cell r="A462" t="str">
            <v>01963</v>
          </cell>
          <cell r="B462" t="str">
            <v>重庆银行</v>
          </cell>
          <cell r="C462">
            <v>-0.11</v>
          </cell>
          <cell r="D462">
            <v>8.7100000000000009</v>
          </cell>
        </row>
        <row r="463">
          <cell r="A463" t="str">
            <v>01966</v>
          </cell>
          <cell r="B463" t="str">
            <v>中骏集团控股</v>
          </cell>
          <cell r="C463">
            <v>-0.85</v>
          </cell>
          <cell r="D463">
            <v>0.11700000000000001</v>
          </cell>
        </row>
        <row r="464">
          <cell r="A464" t="str">
            <v>01969</v>
          </cell>
          <cell r="B464" t="str">
            <v>中国春来</v>
          </cell>
          <cell r="C464">
            <v>1.19</v>
          </cell>
          <cell r="D464">
            <v>4.26</v>
          </cell>
        </row>
        <row r="465">
          <cell r="A465" t="str">
            <v>01970</v>
          </cell>
          <cell r="B465" t="str">
            <v>IMAX CHINA</v>
          </cell>
          <cell r="C465">
            <v>-2.78</v>
          </cell>
          <cell r="D465">
            <v>8.3800000000000008</v>
          </cell>
        </row>
        <row r="466">
          <cell r="A466" t="str">
            <v>01972</v>
          </cell>
          <cell r="B466" t="str">
            <v>太古地产</v>
          </cell>
          <cell r="C466">
            <v>0.3</v>
          </cell>
          <cell r="D466">
            <v>19.88</v>
          </cell>
        </row>
        <row r="467">
          <cell r="A467" t="str">
            <v>01980</v>
          </cell>
          <cell r="B467" t="str">
            <v>天鸽互动</v>
          </cell>
          <cell r="C467">
            <v>0</v>
          </cell>
          <cell r="D467">
            <v>0.67</v>
          </cell>
        </row>
        <row r="468">
          <cell r="A468" t="str">
            <v>01981</v>
          </cell>
          <cell r="B468" t="str">
            <v>华夏控股</v>
          </cell>
          <cell r="C468">
            <v>2.14</v>
          </cell>
          <cell r="D468">
            <v>1.43</v>
          </cell>
        </row>
        <row r="469">
          <cell r="A469" t="str">
            <v>01988</v>
          </cell>
          <cell r="B469" t="str">
            <v>民生银行</v>
          </cell>
          <cell r="C469">
            <v>3.81</v>
          </cell>
          <cell r="D469">
            <v>4.9000000000000004</v>
          </cell>
        </row>
        <row r="470">
          <cell r="A470" t="str">
            <v>01995</v>
          </cell>
          <cell r="B470" t="str">
            <v>永升服务</v>
          </cell>
          <cell r="C470">
            <v>0.97</v>
          </cell>
          <cell r="D470">
            <v>2.08</v>
          </cell>
        </row>
        <row r="471">
          <cell r="A471" t="str">
            <v>01996</v>
          </cell>
          <cell r="B471" t="str">
            <v>弘阳地产</v>
          </cell>
          <cell r="C471">
            <v>0</v>
          </cell>
          <cell r="D471">
            <v>4.5999999999999999E-2</v>
          </cell>
        </row>
        <row r="472">
          <cell r="A472" t="str">
            <v>01997</v>
          </cell>
          <cell r="B472" t="str">
            <v>九龙仓置业</v>
          </cell>
          <cell r="C472">
            <v>1.04</v>
          </cell>
          <cell r="D472">
            <v>24.35</v>
          </cell>
        </row>
        <row r="473">
          <cell r="A473" t="str">
            <v>01999</v>
          </cell>
          <cell r="B473" t="str">
            <v>敏华控股</v>
          </cell>
          <cell r="C473">
            <v>1.89</v>
          </cell>
          <cell r="D473">
            <v>4.32</v>
          </cell>
        </row>
        <row r="474">
          <cell r="A474" t="str">
            <v>02001</v>
          </cell>
          <cell r="B474" t="str">
            <v>新高教集团</v>
          </cell>
          <cell r="C474">
            <v>1.1100000000000001</v>
          </cell>
          <cell r="D474">
            <v>0.91</v>
          </cell>
        </row>
        <row r="475">
          <cell r="A475" t="str">
            <v>02003</v>
          </cell>
          <cell r="B475" t="str">
            <v>维信金科</v>
          </cell>
          <cell r="C475">
            <v>3.9</v>
          </cell>
          <cell r="D475">
            <v>3.73</v>
          </cell>
        </row>
        <row r="476">
          <cell r="A476" t="str">
            <v>02005</v>
          </cell>
          <cell r="B476" t="str">
            <v>石四药集团</v>
          </cell>
          <cell r="C476">
            <v>-1.06</v>
          </cell>
          <cell r="D476">
            <v>2.81</v>
          </cell>
        </row>
        <row r="477">
          <cell r="A477" t="str">
            <v>02007</v>
          </cell>
          <cell r="B477" t="str">
            <v>碧桂园</v>
          </cell>
          <cell r="C477">
            <v>0</v>
          </cell>
          <cell r="D477">
            <v>0.38</v>
          </cell>
        </row>
        <row r="478">
          <cell r="A478" t="str">
            <v>02008</v>
          </cell>
          <cell r="B478" t="str">
            <v>凤凰卫视</v>
          </cell>
          <cell r="C478">
            <v>-0.84</v>
          </cell>
          <cell r="D478">
            <v>1.18</v>
          </cell>
        </row>
        <row r="479">
          <cell r="A479" t="str">
            <v>02009</v>
          </cell>
          <cell r="B479" t="str">
            <v>金隅集团</v>
          </cell>
          <cell r="C479">
            <v>-2.4700000000000002</v>
          </cell>
          <cell r="D479">
            <v>0.79</v>
          </cell>
        </row>
        <row r="480">
          <cell r="A480" t="str">
            <v>02013</v>
          </cell>
          <cell r="B480" t="str">
            <v>微盟集团</v>
          </cell>
          <cell r="C480">
            <v>-0.55000000000000004</v>
          </cell>
          <cell r="D480">
            <v>1.8</v>
          </cell>
        </row>
        <row r="481">
          <cell r="A481" t="str">
            <v>02015</v>
          </cell>
          <cell r="B481" t="str">
            <v>理想汽车－Ｗ</v>
          </cell>
          <cell r="C481">
            <v>0.57999999999999996</v>
          </cell>
          <cell r="D481">
            <v>103.7</v>
          </cell>
        </row>
        <row r="482">
          <cell r="A482" t="str">
            <v>02016</v>
          </cell>
          <cell r="B482" t="str">
            <v>浙商银行</v>
          </cell>
          <cell r="C482">
            <v>1</v>
          </cell>
          <cell r="D482">
            <v>3.02</v>
          </cell>
        </row>
        <row r="483">
          <cell r="A483" t="str">
            <v>02018</v>
          </cell>
          <cell r="B483" t="str">
            <v>瑞声科技</v>
          </cell>
          <cell r="C483">
            <v>-4.4800000000000004</v>
          </cell>
          <cell r="D483">
            <v>39.4</v>
          </cell>
        </row>
        <row r="484">
          <cell r="A484" t="str">
            <v>02019</v>
          </cell>
          <cell r="B484" t="str">
            <v>德信中国</v>
          </cell>
          <cell r="C484">
            <v>0</v>
          </cell>
          <cell r="D484">
            <v>8.5000000000000006E-2</v>
          </cell>
        </row>
        <row r="485">
          <cell r="A485" t="str">
            <v>02020</v>
          </cell>
          <cell r="B485" t="str">
            <v>安踏体育</v>
          </cell>
          <cell r="C485">
            <v>-0.81</v>
          </cell>
          <cell r="D485">
            <v>92.25</v>
          </cell>
        </row>
        <row r="486">
          <cell r="A486" t="str">
            <v>02038</v>
          </cell>
          <cell r="B486" t="str">
            <v>富智康集团</v>
          </cell>
          <cell r="C486">
            <v>-3.35</v>
          </cell>
          <cell r="D486">
            <v>10.38</v>
          </cell>
        </row>
        <row r="487">
          <cell r="A487" t="str">
            <v>02039</v>
          </cell>
          <cell r="B487" t="str">
            <v>中集集团</v>
          </cell>
          <cell r="C487">
            <v>-2.0099999999999998</v>
          </cell>
          <cell r="D487">
            <v>6.33</v>
          </cell>
        </row>
        <row r="488">
          <cell r="A488" t="str">
            <v>02048</v>
          </cell>
          <cell r="B488" t="str">
            <v>易居企业控股</v>
          </cell>
          <cell r="C488">
            <v>0</v>
          </cell>
          <cell r="D488">
            <v>0.13</v>
          </cell>
        </row>
        <row r="489">
          <cell r="A489" t="str">
            <v>02051</v>
          </cell>
          <cell r="B489" t="str">
            <v>５１信用卡</v>
          </cell>
          <cell r="C489">
            <v>0</v>
          </cell>
          <cell r="D489">
            <v>0.41</v>
          </cell>
        </row>
        <row r="490">
          <cell r="A490" t="str">
            <v>02057</v>
          </cell>
          <cell r="B490" t="str">
            <v>中通快递－Ｗ</v>
          </cell>
          <cell r="C490">
            <v>-1.82</v>
          </cell>
          <cell r="D490">
            <v>140.5</v>
          </cell>
        </row>
        <row r="491">
          <cell r="A491" t="str">
            <v>02066</v>
          </cell>
          <cell r="B491" t="str">
            <v>盛京银行</v>
          </cell>
          <cell r="C491">
            <v>-0.75</v>
          </cell>
          <cell r="D491">
            <v>1.33</v>
          </cell>
        </row>
        <row r="492">
          <cell r="A492" t="str">
            <v>02068</v>
          </cell>
          <cell r="B492" t="str">
            <v>中铝国际</v>
          </cell>
          <cell r="C492">
            <v>0</v>
          </cell>
          <cell r="D492">
            <v>2.2000000000000002</v>
          </cell>
        </row>
        <row r="493">
          <cell r="A493" t="str">
            <v>02096</v>
          </cell>
          <cell r="B493" t="str">
            <v>先声药业</v>
          </cell>
          <cell r="C493">
            <v>-5.97</v>
          </cell>
          <cell r="D493">
            <v>11.02</v>
          </cell>
        </row>
        <row r="494">
          <cell r="A494" t="str">
            <v>02097</v>
          </cell>
          <cell r="B494" t="str">
            <v>蜜雪集团</v>
          </cell>
          <cell r="C494">
            <v>-0.19</v>
          </cell>
          <cell r="D494">
            <v>514</v>
          </cell>
        </row>
        <row r="495">
          <cell r="A495" t="str">
            <v>02098</v>
          </cell>
          <cell r="B495" t="str">
            <v>卓尔智联</v>
          </cell>
          <cell r="C495">
            <v>1.03</v>
          </cell>
          <cell r="D495">
            <v>0.19700000000000001</v>
          </cell>
        </row>
        <row r="496">
          <cell r="A496" t="str">
            <v>02099</v>
          </cell>
          <cell r="B496" t="str">
            <v>中国黄金国际</v>
          </cell>
          <cell r="C496">
            <v>-2.73</v>
          </cell>
          <cell r="D496">
            <v>71.150000000000006</v>
          </cell>
        </row>
        <row r="497">
          <cell r="A497" t="str">
            <v>02105</v>
          </cell>
          <cell r="B497" t="str">
            <v>来凯医药－Ｂ</v>
          </cell>
          <cell r="C497">
            <v>3.84</v>
          </cell>
          <cell r="D497">
            <v>17.32</v>
          </cell>
        </row>
        <row r="498">
          <cell r="A498" t="str">
            <v>02111</v>
          </cell>
          <cell r="B498" t="str">
            <v>超盈国际控股</v>
          </cell>
          <cell r="C498">
            <v>0.78</v>
          </cell>
          <cell r="D498">
            <v>2.6</v>
          </cell>
        </row>
        <row r="499">
          <cell r="A499" t="str">
            <v>02121</v>
          </cell>
          <cell r="B499" t="str">
            <v>创新奇智</v>
          </cell>
          <cell r="C499">
            <v>0.33</v>
          </cell>
          <cell r="D499">
            <v>6.08</v>
          </cell>
        </row>
        <row r="500">
          <cell r="A500" t="str">
            <v>02126</v>
          </cell>
          <cell r="B500" t="str">
            <v>药明巨诺－Ｂ</v>
          </cell>
          <cell r="C500">
            <v>-1.36</v>
          </cell>
          <cell r="D500">
            <v>2.91</v>
          </cell>
        </row>
        <row r="501">
          <cell r="A501" t="str">
            <v>02128</v>
          </cell>
          <cell r="B501" t="str">
            <v>中国联塑</v>
          </cell>
          <cell r="C501">
            <v>-3.33</v>
          </cell>
          <cell r="D501">
            <v>4.07</v>
          </cell>
        </row>
        <row r="502">
          <cell r="A502" t="str">
            <v>02136</v>
          </cell>
          <cell r="B502" t="str">
            <v>利福中国</v>
          </cell>
          <cell r="C502">
            <v>0</v>
          </cell>
          <cell r="D502">
            <v>0.66</v>
          </cell>
        </row>
        <row r="503">
          <cell r="A503" t="str">
            <v>02137</v>
          </cell>
          <cell r="B503" t="str">
            <v>腾盛博药－Ｂ</v>
          </cell>
          <cell r="C503">
            <v>3.64</v>
          </cell>
          <cell r="D503">
            <v>1.71</v>
          </cell>
        </row>
        <row r="504">
          <cell r="A504" t="str">
            <v>02138</v>
          </cell>
          <cell r="B504" t="str">
            <v>医思健康</v>
          </cell>
          <cell r="C504">
            <v>0</v>
          </cell>
          <cell r="D504">
            <v>0.56999999999999995</v>
          </cell>
        </row>
        <row r="505">
          <cell r="A505" t="str">
            <v>02142</v>
          </cell>
          <cell r="B505" t="str">
            <v>和铂医药－Ｂ</v>
          </cell>
          <cell r="C505">
            <v>-0.71</v>
          </cell>
          <cell r="D505">
            <v>8.39</v>
          </cell>
        </row>
        <row r="506">
          <cell r="A506" t="str">
            <v>02145</v>
          </cell>
          <cell r="B506" t="str">
            <v>上美股份</v>
          </cell>
          <cell r="C506">
            <v>-0.79</v>
          </cell>
          <cell r="D506">
            <v>81.5</v>
          </cell>
        </row>
        <row r="507">
          <cell r="A507" t="str">
            <v>02150</v>
          </cell>
          <cell r="B507" t="str">
            <v>奈雪的茶</v>
          </cell>
          <cell r="C507">
            <v>0.66</v>
          </cell>
          <cell r="D507">
            <v>1.52</v>
          </cell>
        </row>
        <row r="508">
          <cell r="A508" t="str">
            <v>02155</v>
          </cell>
          <cell r="B508" t="str">
            <v>森松国际</v>
          </cell>
          <cell r="C508">
            <v>-3.42</v>
          </cell>
          <cell r="D508">
            <v>6.22</v>
          </cell>
        </row>
        <row r="509">
          <cell r="A509" t="str">
            <v>02156</v>
          </cell>
          <cell r="B509" t="str">
            <v>建发物业</v>
          </cell>
          <cell r="C509">
            <v>-1.1200000000000001</v>
          </cell>
          <cell r="D509">
            <v>2.66</v>
          </cell>
        </row>
        <row r="510">
          <cell r="A510" t="str">
            <v>02157</v>
          </cell>
          <cell r="B510" t="str">
            <v>乐普生物－Ｂ</v>
          </cell>
          <cell r="C510">
            <v>-4.6100000000000003</v>
          </cell>
          <cell r="D510">
            <v>5.38</v>
          </cell>
        </row>
        <row r="511">
          <cell r="A511" t="str">
            <v>02158</v>
          </cell>
          <cell r="B511" t="str">
            <v>医渡科技</v>
          </cell>
          <cell r="C511">
            <v>-1.05</v>
          </cell>
          <cell r="D511">
            <v>5.64</v>
          </cell>
        </row>
        <row r="512">
          <cell r="A512" t="str">
            <v>02160</v>
          </cell>
          <cell r="B512" t="str">
            <v>心通医疗－Ｂ</v>
          </cell>
          <cell r="C512">
            <v>3.26</v>
          </cell>
          <cell r="D512">
            <v>0.95</v>
          </cell>
        </row>
        <row r="513">
          <cell r="A513" t="str">
            <v>02162</v>
          </cell>
          <cell r="B513" t="str">
            <v>康诺亚－Ｂ</v>
          </cell>
          <cell r="C513">
            <v>-1.51</v>
          </cell>
          <cell r="D513">
            <v>45.8</v>
          </cell>
        </row>
        <row r="514">
          <cell r="A514" t="str">
            <v>02169</v>
          </cell>
          <cell r="B514" t="str">
            <v>沧港铁路</v>
          </cell>
          <cell r="C514">
            <v>-0.63</v>
          </cell>
          <cell r="D514">
            <v>1.57</v>
          </cell>
        </row>
        <row r="515">
          <cell r="A515" t="str">
            <v>02171</v>
          </cell>
          <cell r="B515" t="str">
            <v>科济药业－Ｂ</v>
          </cell>
          <cell r="C515">
            <v>-3.89</v>
          </cell>
          <cell r="D515">
            <v>21</v>
          </cell>
        </row>
        <row r="516">
          <cell r="A516" t="str">
            <v>02172</v>
          </cell>
          <cell r="B516" t="str">
            <v>微创脑科学</v>
          </cell>
          <cell r="C516">
            <v>-0.48</v>
          </cell>
          <cell r="D516">
            <v>12.54</v>
          </cell>
        </row>
        <row r="517">
          <cell r="A517" t="str">
            <v>02186</v>
          </cell>
          <cell r="B517" t="str">
            <v>绿叶制药</v>
          </cell>
          <cell r="C517">
            <v>-3.03</v>
          </cell>
          <cell r="D517">
            <v>3.52</v>
          </cell>
        </row>
        <row r="518">
          <cell r="A518" t="str">
            <v>02192</v>
          </cell>
          <cell r="B518" t="str">
            <v>医脉通</v>
          </cell>
          <cell r="C518">
            <v>0.7</v>
          </cell>
          <cell r="D518">
            <v>14.36</v>
          </cell>
        </row>
        <row r="519">
          <cell r="A519" t="str">
            <v>02196</v>
          </cell>
          <cell r="B519" t="str">
            <v>复星医药</v>
          </cell>
          <cell r="C519">
            <v>1.07</v>
          </cell>
          <cell r="D519">
            <v>17.079999999999998</v>
          </cell>
        </row>
        <row r="520">
          <cell r="A520" t="str">
            <v>02197</v>
          </cell>
          <cell r="B520" t="str">
            <v>三叶草生物－Ｂ</v>
          </cell>
          <cell r="C520">
            <v>-1.64</v>
          </cell>
          <cell r="D520">
            <v>0.3</v>
          </cell>
        </row>
        <row r="521">
          <cell r="A521" t="str">
            <v>02199</v>
          </cell>
          <cell r="B521" t="str">
            <v>维珍妮</v>
          </cell>
          <cell r="C521">
            <v>0</v>
          </cell>
          <cell r="D521">
            <v>2.13</v>
          </cell>
        </row>
        <row r="522">
          <cell r="A522" t="str">
            <v>02202</v>
          </cell>
          <cell r="B522" t="str">
            <v>万科企业</v>
          </cell>
          <cell r="C522">
            <v>-0.59</v>
          </cell>
          <cell r="D522">
            <v>5.09</v>
          </cell>
        </row>
        <row r="523">
          <cell r="A523" t="str">
            <v>02208</v>
          </cell>
          <cell r="B523" t="str">
            <v>金风科技</v>
          </cell>
          <cell r="C523">
            <v>-1.64</v>
          </cell>
          <cell r="D523">
            <v>7.18</v>
          </cell>
        </row>
        <row r="524">
          <cell r="A524" t="str">
            <v>02218</v>
          </cell>
          <cell r="B524" t="str">
            <v>安德利果汁</v>
          </cell>
          <cell r="C524">
            <v>-0.56000000000000005</v>
          </cell>
          <cell r="D524">
            <v>17.600000000000001</v>
          </cell>
        </row>
        <row r="525">
          <cell r="A525" t="str">
            <v>02228</v>
          </cell>
          <cell r="B525" t="str">
            <v>晶泰控股</v>
          </cell>
          <cell r="C525">
            <v>-1.0900000000000001</v>
          </cell>
          <cell r="D525">
            <v>5.43</v>
          </cell>
        </row>
        <row r="526">
          <cell r="A526" t="str">
            <v>02232</v>
          </cell>
          <cell r="B526" t="str">
            <v>晶苑国际</v>
          </cell>
          <cell r="C526">
            <v>-0.41</v>
          </cell>
          <cell r="D526">
            <v>4.8899999999999997</v>
          </cell>
        </row>
        <row r="527">
          <cell r="A527" t="str">
            <v>02233</v>
          </cell>
          <cell r="B527" t="str">
            <v>西部水泥</v>
          </cell>
          <cell r="C527">
            <v>0.62</v>
          </cell>
          <cell r="D527">
            <v>1.63</v>
          </cell>
        </row>
        <row r="528">
          <cell r="A528" t="str">
            <v>02238</v>
          </cell>
          <cell r="B528" t="str">
            <v>广汽集团</v>
          </cell>
          <cell r="C528">
            <v>-1</v>
          </cell>
          <cell r="D528">
            <v>2.98</v>
          </cell>
        </row>
        <row r="529">
          <cell r="A529" t="str">
            <v>02246</v>
          </cell>
          <cell r="B529" t="str">
            <v>快狗打车</v>
          </cell>
          <cell r="C529">
            <v>0</v>
          </cell>
          <cell r="D529">
            <v>3.73</v>
          </cell>
        </row>
        <row r="530">
          <cell r="A530" t="str">
            <v>02252</v>
          </cell>
          <cell r="B530" t="str">
            <v>微创机器人－Ｂ</v>
          </cell>
          <cell r="C530">
            <v>-2.2000000000000002</v>
          </cell>
          <cell r="D530">
            <v>16.02</v>
          </cell>
        </row>
        <row r="531">
          <cell r="A531" t="str">
            <v>02255</v>
          </cell>
          <cell r="B531" t="str">
            <v>海昌海洋公园</v>
          </cell>
          <cell r="C531">
            <v>-2.4700000000000002</v>
          </cell>
          <cell r="D531">
            <v>0.79</v>
          </cell>
        </row>
        <row r="532">
          <cell r="A532" t="str">
            <v>02257</v>
          </cell>
          <cell r="B532" t="str">
            <v>圣诺医药－Ｂ</v>
          </cell>
          <cell r="C532">
            <v>21.28</v>
          </cell>
          <cell r="D532">
            <v>6.27</v>
          </cell>
        </row>
        <row r="533">
          <cell r="A533" t="str">
            <v>02268</v>
          </cell>
          <cell r="B533" t="str">
            <v>药明合联</v>
          </cell>
          <cell r="C533">
            <v>4.3099999999999996</v>
          </cell>
          <cell r="D533">
            <v>44.8</v>
          </cell>
        </row>
        <row r="534">
          <cell r="A534" t="str">
            <v>02269</v>
          </cell>
          <cell r="B534" t="str">
            <v>药明生物</v>
          </cell>
          <cell r="C534">
            <v>1.55</v>
          </cell>
          <cell r="D534">
            <v>26.2</v>
          </cell>
        </row>
        <row r="535">
          <cell r="A535" t="str">
            <v>02273</v>
          </cell>
          <cell r="B535" t="str">
            <v>固生堂</v>
          </cell>
          <cell r="C535">
            <v>0.28999999999999998</v>
          </cell>
          <cell r="D535">
            <v>34.25</v>
          </cell>
        </row>
        <row r="536">
          <cell r="A536" t="str">
            <v>02279</v>
          </cell>
          <cell r="B536" t="str">
            <v>雍禾医疗</v>
          </cell>
          <cell r="C536">
            <v>-2.27</v>
          </cell>
          <cell r="D536">
            <v>1.72</v>
          </cell>
        </row>
        <row r="537">
          <cell r="A537" t="str">
            <v>02280</v>
          </cell>
          <cell r="B537" t="str">
            <v>慧聪集团</v>
          </cell>
          <cell r="C537">
            <v>-0.63</v>
          </cell>
          <cell r="D537">
            <v>0.157</v>
          </cell>
        </row>
        <row r="538">
          <cell r="A538" t="str">
            <v>02282</v>
          </cell>
          <cell r="B538" t="str">
            <v>美高梅中国</v>
          </cell>
          <cell r="C538">
            <v>2.15</v>
          </cell>
          <cell r="D538">
            <v>14.26</v>
          </cell>
        </row>
        <row r="539">
          <cell r="A539" t="str">
            <v>02285</v>
          </cell>
          <cell r="B539" t="str">
            <v>泉峰控股</v>
          </cell>
          <cell r="C539">
            <v>-0.91</v>
          </cell>
          <cell r="D539">
            <v>15.28</v>
          </cell>
        </row>
        <row r="540">
          <cell r="A540" t="str">
            <v>02291</v>
          </cell>
          <cell r="B540" t="str">
            <v>心泰医疗</v>
          </cell>
          <cell r="C540">
            <v>-1.61</v>
          </cell>
          <cell r="D540">
            <v>21.4</v>
          </cell>
        </row>
        <row r="541">
          <cell r="A541" t="str">
            <v>02298</v>
          </cell>
          <cell r="B541" t="str">
            <v>都市丽人</v>
          </cell>
          <cell r="C541">
            <v>-0.41</v>
          </cell>
          <cell r="D541">
            <v>0.24</v>
          </cell>
        </row>
        <row r="542">
          <cell r="A542" t="str">
            <v>02313</v>
          </cell>
          <cell r="B542" t="str">
            <v>申洲国际</v>
          </cell>
          <cell r="C542">
            <v>-1.23</v>
          </cell>
          <cell r="D542">
            <v>56.05</v>
          </cell>
        </row>
        <row r="543">
          <cell r="A543" t="str">
            <v>02314</v>
          </cell>
          <cell r="B543" t="str">
            <v>理文造纸</v>
          </cell>
          <cell r="C543">
            <v>-1.27</v>
          </cell>
          <cell r="D543">
            <v>2.33</v>
          </cell>
        </row>
        <row r="544">
          <cell r="A544" t="str">
            <v>02318</v>
          </cell>
          <cell r="B544" t="str">
            <v>中国平安</v>
          </cell>
          <cell r="C544">
            <v>-0.1</v>
          </cell>
          <cell r="D544">
            <v>50.05</v>
          </cell>
        </row>
        <row r="545">
          <cell r="A545" t="str">
            <v>02319</v>
          </cell>
          <cell r="B545" t="str">
            <v>蒙牛乳业</v>
          </cell>
          <cell r="C545">
            <v>-2.2999999999999998</v>
          </cell>
          <cell r="D545">
            <v>16.12</v>
          </cell>
        </row>
        <row r="546">
          <cell r="A546" t="str">
            <v>02326</v>
          </cell>
          <cell r="B546" t="str">
            <v>新源万恒控股</v>
          </cell>
          <cell r="C546">
            <v>0</v>
          </cell>
          <cell r="D546">
            <v>0.01</v>
          </cell>
        </row>
        <row r="547">
          <cell r="A547" t="str">
            <v>02328</v>
          </cell>
          <cell r="B547" t="str">
            <v>中国财险</v>
          </cell>
          <cell r="C547">
            <v>0.43</v>
          </cell>
          <cell r="D547">
            <v>15.12</v>
          </cell>
        </row>
        <row r="548">
          <cell r="A548" t="str">
            <v>02329</v>
          </cell>
          <cell r="B548" t="str">
            <v>国瑞健康</v>
          </cell>
          <cell r="C548">
            <v>2.63</v>
          </cell>
          <cell r="D548">
            <v>0.156</v>
          </cell>
        </row>
        <row r="549">
          <cell r="A549" t="str">
            <v>02331</v>
          </cell>
          <cell r="B549" t="str">
            <v>李宁</v>
          </cell>
          <cell r="C549">
            <v>-2.09</v>
          </cell>
          <cell r="D549">
            <v>16.84</v>
          </cell>
        </row>
        <row r="550">
          <cell r="A550" t="str">
            <v>02333</v>
          </cell>
          <cell r="B550" t="str">
            <v>长城汽车</v>
          </cell>
          <cell r="C550">
            <v>2.5099999999999998</v>
          </cell>
          <cell r="D550">
            <v>13.08</v>
          </cell>
        </row>
        <row r="551">
          <cell r="A551" t="str">
            <v>02338</v>
          </cell>
          <cell r="B551" t="str">
            <v>潍柴动力</v>
          </cell>
          <cell r="C551">
            <v>-1.75</v>
          </cell>
          <cell r="D551">
            <v>15.68</v>
          </cell>
        </row>
        <row r="552">
          <cell r="A552" t="str">
            <v>02342</v>
          </cell>
          <cell r="B552" t="str">
            <v>京信通信</v>
          </cell>
          <cell r="C552">
            <v>1.1299999999999999</v>
          </cell>
          <cell r="D552">
            <v>1.79</v>
          </cell>
        </row>
        <row r="553">
          <cell r="A553" t="str">
            <v>02343</v>
          </cell>
          <cell r="B553" t="str">
            <v>太平洋航运</v>
          </cell>
          <cell r="C553">
            <v>0.95</v>
          </cell>
          <cell r="D553">
            <v>2.12</v>
          </cell>
        </row>
        <row r="554">
          <cell r="A554" t="str">
            <v>02356</v>
          </cell>
          <cell r="B554" t="str">
            <v>大新银行集团</v>
          </cell>
          <cell r="C554">
            <v>0.11</v>
          </cell>
          <cell r="D554">
            <v>9.49</v>
          </cell>
        </row>
        <row r="555">
          <cell r="A555" t="str">
            <v>02357</v>
          </cell>
          <cell r="B555" t="str">
            <v>中航科工</v>
          </cell>
          <cell r="C555">
            <v>-2.52</v>
          </cell>
          <cell r="D555">
            <v>4.26</v>
          </cell>
        </row>
        <row r="556">
          <cell r="A556" t="str">
            <v>02359</v>
          </cell>
          <cell r="B556" t="str">
            <v>药明康德</v>
          </cell>
          <cell r="C556">
            <v>1.1399999999999999</v>
          </cell>
          <cell r="D556">
            <v>79.900000000000006</v>
          </cell>
        </row>
        <row r="557">
          <cell r="A557" t="str">
            <v>02362</v>
          </cell>
          <cell r="B557" t="str">
            <v>金川国际</v>
          </cell>
          <cell r="C557">
            <v>0</v>
          </cell>
          <cell r="D557">
            <v>0.64</v>
          </cell>
        </row>
        <row r="558">
          <cell r="A558" t="str">
            <v>02363</v>
          </cell>
          <cell r="B558" t="str">
            <v>通达宏泰</v>
          </cell>
          <cell r="C558">
            <v>0</v>
          </cell>
          <cell r="D558">
            <v>0.34</v>
          </cell>
        </row>
        <row r="559">
          <cell r="A559" t="str">
            <v>02367</v>
          </cell>
          <cell r="B559" t="str">
            <v>巨子生物</v>
          </cell>
          <cell r="C559">
            <v>-0.82</v>
          </cell>
          <cell r="D559">
            <v>54.3</v>
          </cell>
        </row>
        <row r="560">
          <cell r="A560" t="str">
            <v>02369</v>
          </cell>
          <cell r="B560" t="str">
            <v>酷派集团（新）</v>
          </cell>
          <cell r="C560">
            <v>-1.35</v>
          </cell>
          <cell r="D560">
            <v>0.73</v>
          </cell>
        </row>
        <row r="561">
          <cell r="A561" t="str">
            <v>02378</v>
          </cell>
          <cell r="B561" t="str">
            <v>保诚</v>
          </cell>
          <cell r="C561">
            <v>-1.54</v>
          </cell>
          <cell r="D561">
            <v>96.15</v>
          </cell>
        </row>
        <row r="562">
          <cell r="A562" t="str">
            <v>02380</v>
          </cell>
          <cell r="B562" t="str">
            <v>中国电力</v>
          </cell>
          <cell r="C562">
            <v>-0.65</v>
          </cell>
          <cell r="D562">
            <v>3.04</v>
          </cell>
        </row>
        <row r="563">
          <cell r="A563" t="str">
            <v>02382</v>
          </cell>
          <cell r="B563" t="str">
            <v>舜宇光学科技</v>
          </cell>
          <cell r="C563">
            <v>-2.5499999999999998</v>
          </cell>
          <cell r="D563">
            <v>68.900000000000006</v>
          </cell>
        </row>
        <row r="564">
          <cell r="A564" t="str">
            <v>02386</v>
          </cell>
          <cell r="B564" t="str">
            <v>中石化炼化工程</v>
          </cell>
          <cell r="C564">
            <v>-0.17</v>
          </cell>
          <cell r="D564">
            <v>6.03</v>
          </cell>
        </row>
        <row r="565">
          <cell r="A565" t="str">
            <v>02388</v>
          </cell>
          <cell r="B565" t="str">
            <v>中银香港</v>
          </cell>
          <cell r="C565">
            <v>-0.73</v>
          </cell>
          <cell r="D565">
            <v>34</v>
          </cell>
        </row>
        <row r="566">
          <cell r="A566" t="str">
            <v>02400</v>
          </cell>
          <cell r="B566" t="str">
            <v>心动公司</v>
          </cell>
          <cell r="C566">
            <v>3</v>
          </cell>
          <cell r="D566">
            <v>49.85</v>
          </cell>
        </row>
        <row r="567">
          <cell r="A567" t="str">
            <v>02402</v>
          </cell>
          <cell r="B567" t="str">
            <v>亿华通</v>
          </cell>
          <cell r="C567">
            <v>-2.66</v>
          </cell>
          <cell r="D567">
            <v>23.8</v>
          </cell>
        </row>
        <row r="568">
          <cell r="A568" t="str">
            <v>02407</v>
          </cell>
          <cell r="B568" t="str">
            <v>高视医疗</v>
          </cell>
          <cell r="C568">
            <v>-0.46</v>
          </cell>
          <cell r="D568">
            <v>6.5</v>
          </cell>
        </row>
        <row r="569">
          <cell r="A569" t="str">
            <v>02410</v>
          </cell>
          <cell r="B569" t="str">
            <v>同源康医药－Ｂ</v>
          </cell>
          <cell r="C569">
            <v>-3.88</v>
          </cell>
          <cell r="D569">
            <v>21.05</v>
          </cell>
        </row>
        <row r="570">
          <cell r="A570" t="str">
            <v>02411</v>
          </cell>
          <cell r="B570" t="str">
            <v>百果园集团</v>
          </cell>
          <cell r="C570">
            <v>3.03</v>
          </cell>
          <cell r="D570">
            <v>2.04</v>
          </cell>
        </row>
        <row r="571">
          <cell r="A571" t="str">
            <v>02415</v>
          </cell>
          <cell r="B571" t="str">
            <v>梅斯健康</v>
          </cell>
          <cell r="C571">
            <v>2.2400000000000002</v>
          </cell>
          <cell r="D571">
            <v>1.37</v>
          </cell>
        </row>
        <row r="572">
          <cell r="A572" t="str">
            <v>02416</v>
          </cell>
          <cell r="B572" t="str">
            <v>易点云</v>
          </cell>
          <cell r="C572">
            <v>0.89</v>
          </cell>
          <cell r="D572">
            <v>2.27</v>
          </cell>
        </row>
        <row r="573">
          <cell r="A573" t="str">
            <v>02419</v>
          </cell>
          <cell r="B573" t="str">
            <v>德康农牧</v>
          </cell>
          <cell r="C573">
            <v>-0.98</v>
          </cell>
          <cell r="D573">
            <v>85.8</v>
          </cell>
        </row>
        <row r="574">
          <cell r="A574" t="str">
            <v>02423</v>
          </cell>
          <cell r="B574" t="str">
            <v>贝壳－Ｗ</v>
          </cell>
          <cell r="C574">
            <v>-0.11</v>
          </cell>
          <cell r="D574">
            <v>46.55</v>
          </cell>
        </row>
        <row r="575">
          <cell r="A575" t="str">
            <v>02429</v>
          </cell>
          <cell r="B575" t="str">
            <v>友宝在线</v>
          </cell>
          <cell r="C575">
            <v>-3.64</v>
          </cell>
          <cell r="D575">
            <v>2.91</v>
          </cell>
        </row>
        <row r="576">
          <cell r="A576" t="str">
            <v>02431</v>
          </cell>
          <cell r="B576" t="str">
            <v>佑驾创新</v>
          </cell>
          <cell r="C576">
            <v>-1.1399999999999999</v>
          </cell>
          <cell r="D576">
            <v>26.05</v>
          </cell>
        </row>
        <row r="577">
          <cell r="A577" t="str">
            <v>02432</v>
          </cell>
          <cell r="B577" t="str">
            <v>越疆</v>
          </cell>
          <cell r="C577">
            <v>2.87</v>
          </cell>
          <cell r="D577">
            <v>55.6</v>
          </cell>
        </row>
        <row r="578">
          <cell r="A578" t="str">
            <v>02443</v>
          </cell>
          <cell r="B578" t="str">
            <v>汽车街</v>
          </cell>
          <cell r="C578">
            <v>0.25</v>
          </cell>
          <cell r="D578">
            <v>4.08</v>
          </cell>
        </row>
        <row r="579">
          <cell r="A579" t="str">
            <v>02453</v>
          </cell>
          <cell r="B579" t="str">
            <v>美中嘉和</v>
          </cell>
          <cell r="C579">
            <v>1</v>
          </cell>
          <cell r="D579">
            <v>6.05</v>
          </cell>
        </row>
        <row r="580">
          <cell r="A580" t="str">
            <v>02460</v>
          </cell>
          <cell r="B580" t="str">
            <v>华润饮料</v>
          </cell>
          <cell r="C580">
            <v>-1.19</v>
          </cell>
          <cell r="D580">
            <v>11.64</v>
          </cell>
        </row>
        <row r="581">
          <cell r="A581" t="str">
            <v>02465</v>
          </cell>
          <cell r="B581" t="str">
            <v>龙蟠科技</v>
          </cell>
          <cell r="C581">
            <v>-4.41</v>
          </cell>
          <cell r="D581">
            <v>6.51</v>
          </cell>
        </row>
        <row r="582">
          <cell r="A582" t="str">
            <v>02469</v>
          </cell>
          <cell r="B582" t="str">
            <v>粉笔</v>
          </cell>
          <cell r="C582">
            <v>4.12</v>
          </cell>
          <cell r="D582">
            <v>2.5299999999999998</v>
          </cell>
        </row>
        <row r="583">
          <cell r="A583" t="str">
            <v>02487</v>
          </cell>
          <cell r="B583" t="str">
            <v>科笛－Ｂ</v>
          </cell>
          <cell r="C583">
            <v>-6.23</v>
          </cell>
          <cell r="D583">
            <v>8.8800000000000008</v>
          </cell>
        </row>
        <row r="584">
          <cell r="A584" t="str">
            <v>02498</v>
          </cell>
          <cell r="B584" t="str">
            <v>速腾聚创</v>
          </cell>
          <cell r="C584">
            <v>1.79</v>
          </cell>
          <cell r="D584">
            <v>31.2</v>
          </cell>
        </row>
        <row r="585">
          <cell r="A585" t="str">
            <v>02500</v>
          </cell>
          <cell r="B585" t="str">
            <v>启明医疗－Ｂ</v>
          </cell>
          <cell r="C585">
            <v>3.89</v>
          </cell>
          <cell r="D585">
            <v>2.67</v>
          </cell>
        </row>
        <row r="586">
          <cell r="A586" t="str">
            <v>02506</v>
          </cell>
          <cell r="B586" t="str">
            <v>讯飞医疗科技</v>
          </cell>
          <cell r="C586">
            <v>-0.56999999999999995</v>
          </cell>
          <cell r="D586">
            <v>103.8</v>
          </cell>
        </row>
        <row r="587">
          <cell r="A587" t="str">
            <v>02507</v>
          </cell>
          <cell r="B587" t="str">
            <v>西锐</v>
          </cell>
          <cell r="C587">
            <v>-2.99</v>
          </cell>
          <cell r="D587">
            <v>42.15</v>
          </cell>
        </row>
        <row r="588">
          <cell r="A588" t="str">
            <v>02510</v>
          </cell>
          <cell r="B588" t="str">
            <v>德翔海运</v>
          </cell>
          <cell r="C588">
            <v>-0.95</v>
          </cell>
          <cell r="D588">
            <v>9.3800000000000008</v>
          </cell>
        </row>
        <row r="589">
          <cell r="A589" t="str">
            <v>02511</v>
          </cell>
          <cell r="B589" t="str">
            <v>君圣泰医药－Ｂ</v>
          </cell>
          <cell r="C589">
            <v>-0.73</v>
          </cell>
          <cell r="D589">
            <v>2.72</v>
          </cell>
        </row>
        <row r="590">
          <cell r="A590" t="str">
            <v>02517</v>
          </cell>
          <cell r="B590" t="str">
            <v>锅圈</v>
          </cell>
          <cell r="C590">
            <v>0.6</v>
          </cell>
          <cell r="D590">
            <v>3.36</v>
          </cell>
        </row>
        <row r="591">
          <cell r="A591" t="str">
            <v>02522</v>
          </cell>
          <cell r="B591" t="str">
            <v>一脉阳光</v>
          </cell>
          <cell r="C591">
            <v>-0.86</v>
          </cell>
          <cell r="D591">
            <v>13.78</v>
          </cell>
        </row>
        <row r="592">
          <cell r="A592" t="str">
            <v>02533</v>
          </cell>
          <cell r="B592" t="str">
            <v>黑芝麻智能</v>
          </cell>
          <cell r="C592">
            <v>0.56999999999999995</v>
          </cell>
          <cell r="D592">
            <v>17.78</v>
          </cell>
        </row>
        <row r="593">
          <cell r="A593" t="str">
            <v>02550</v>
          </cell>
          <cell r="B593" t="str">
            <v>宜搜科技</v>
          </cell>
          <cell r="C593">
            <v>-2.4500000000000002</v>
          </cell>
          <cell r="D593">
            <v>3.98</v>
          </cell>
        </row>
        <row r="594">
          <cell r="A594" t="str">
            <v>02555</v>
          </cell>
          <cell r="B594" t="str">
            <v>茶百道</v>
          </cell>
          <cell r="C594">
            <v>0</v>
          </cell>
          <cell r="D594">
            <v>9.6</v>
          </cell>
        </row>
        <row r="595">
          <cell r="A595" t="str">
            <v>02556</v>
          </cell>
          <cell r="B595" t="str">
            <v>迈富时</v>
          </cell>
          <cell r="C595">
            <v>3.7</v>
          </cell>
          <cell r="D595">
            <v>49.05</v>
          </cell>
        </row>
        <row r="596">
          <cell r="A596" t="str">
            <v>02562</v>
          </cell>
          <cell r="B596" t="str">
            <v>狮腾控股</v>
          </cell>
          <cell r="C596">
            <v>-0.93</v>
          </cell>
          <cell r="D596">
            <v>21.2</v>
          </cell>
        </row>
        <row r="597">
          <cell r="A597" t="str">
            <v>02570</v>
          </cell>
          <cell r="B597" t="str">
            <v>重塑能源</v>
          </cell>
          <cell r="C597">
            <v>-2.4900000000000002</v>
          </cell>
          <cell r="D597">
            <v>172.6</v>
          </cell>
        </row>
        <row r="598">
          <cell r="A598" t="str">
            <v>02577</v>
          </cell>
          <cell r="B598" t="str">
            <v>英诺赛科</v>
          </cell>
          <cell r="C598">
            <v>5.03</v>
          </cell>
          <cell r="D598">
            <v>38.65</v>
          </cell>
        </row>
        <row r="599">
          <cell r="A599" t="str">
            <v>02582</v>
          </cell>
          <cell r="B599" t="str">
            <v>国富氢能（五十）</v>
          </cell>
          <cell r="C599">
            <v>-2.65</v>
          </cell>
          <cell r="D599">
            <v>102.8</v>
          </cell>
        </row>
        <row r="600">
          <cell r="A600" t="str">
            <v>02586</v>
          </cell>
          <cell r="B600" t="str">
            <v>多点数智</v>
          </cell>
          <cell r="C600">
            <v>5.21</v>
          </cell>
          <cell r="D600">
            <v>11.72</v>
          </cell>
        </row>
        <row r="601">
          <cell r="A601" t="str">
            <v>02587</v>
          </cell>
          <cell r="B601" t="str">
            <v>健康之路</v>
          </cell>
          <cell r="C601">
            <v>-12.76</v>
          </cell>
          <cell r="D601">
            <v>7.86</v>
          </cell>
        </row>
        <row r="602">
          <cell r="A602" t="str">
            <v>02588</v>
          </cell>
          <cell r="B602" t="str">
            <v>中银航空租赁</v>
          </cell>
          <cell r="C602">
            <v>1.5</v>
          </cell>
          <cell r="D602">
            <v>67.5</v>
          </cell>
        </row>
        <row r="603">
          <cell r="A603" t="str">
            <v>02600</v>
          </cell>
          <cell r="B603" t="str">
            <v>中国铝业</v>
          </cell>
          <cell r="C603">
            <v>-1.46</v>
          </cell>
          <cell r="D603">
            <v>5.4</v>
          </cell>
        </row>
        <row r="604">
          <cell r="A604" t="str">
            <v>02601</v>
          </cell>
          <cell r="B604" t="str">
            <v>中国太保</v>
          </cell>
          <cell r="C604">
            <v>-0.92</v>
          </cell>
          <cell r="D604">
            <v>26.95</v>
          </cell>
        </row>
        <row r="605">
          <cell r="A605" t="str">
            <v>02602</v>
          </cell>
          <cell r="B605" t="str">
            <v>万物云</v>
          </cell>
          <cell r="C605">
            <v>-0.71</v>
          </cell>
          <cell r="D605">
            <v>21.05</v>
          </cell>
        </row>
        <row r="606">
          <cell r="A606" t="str">
            <v>02603</v>
          </cell>
          <cell r="B606" t="str">
            <v>吉宏股份</v>
          </cell>
          <cell r="C606">
            <v>2.0299999999999998</v>
          </cell>
          <cell r="D606">
            <v>13.08</v>
          </cell>
        </row>
        <row r="607">
          <cell r="A607" t="str">
            <v>02607</v>
          </cell>
          <cell r="B607" t="str">
            <v>上海医药</v>
          </cell>
          <cell r="C607">
            <v>0.34</v>
          </cell>
          <cell r="D607">
            <v>11.86</v>
          </cell>
        </row>
        <row r="608">
          <cell r="A608" t="str">
            <v>02611</v>
          </cell>
          <cell r="B608" t="str">
            <v>国泰海通</v>
          </cell>
          <cell r="C608">
            <v>0.31</v>
          </cell>
          <cell r="D608">
            <v>12.76</v>
          </cell>
        </row>
        <row r="609">
          <cell r="A609" t="str">
            <v>02616</v>
          </cell>
          <cell r="B609" t="str">
            <v>基石药业－Ｂ</v>
          </cell>
          <cell r="C609">
            <v>13.07</v>
          </cell>
          <cell r="D609">
            <v>5.19</v>
          </cell>
        </row>
        <row r="610">
          <cell r="A610" t="str">
            <v>02618</v>
          </cell>
          <cell r="B610" t="str">
            <v>京东物流</v>
          </cell>
          <cell r="C610">
            <v>-1.22</v>
          </cell>
          <cell r="D610">
            <v>12.98</v>
          </cell>
        </row>
        <row r="611">
          <cell r="A611" t="str">
            <v>02628</v>
          </cell>
          <cell r="B611" t="str">
            <v>中国人寿</v>
          </cell>
          <cell r="C611">
            <v>-0.22</v>
          </cell>
          <cell r="D611">
            <v>18.46</v>
          </cell>
        </row>
        <row r="612">
          <cell r="A612" t="str">
            <v>02666</v>
          </cell>
          <cell r="B612" t="str">
            <v>环球医疗</v>
          </cell>
          <cell r="C612">
            <v>3.1</v>
          </cell>
          <cell r="D612">
            <v>5.98</v>
          </cell>
        </row>
        <row r="613">
          <cell r="A613" t="str">
            <v>02669</v>
          </cell>
          <cell r="B613" t="str">
            <v>中海物业</v>
          </cell>
          <cell r="C613">
            <v>0.36</v>
          </cell>
          <cell r="D613">
            <v>5.5</v>
          </cell>
        </row>
        <row r="614">
          <cell r="A614" t="str">
            <v>02678</v>
          </cell>
          <cell r="B614" t="str">
            <v>天虹国际集团</v>
          </cell>
          <cell r="C614">
            <v>1.27</v>
          </cell>
          <cell r="D614">
            <v>3.99</v>
          </cell>
        </row>
        <row r="615">
          <cell r="A615" t="str">
            <v>02688</v>
          </cell>
          <cell r="B615" t="str">
            <v>新奥能源</v>
          </cell>
          <cell r="C615">
            <v>1.1000000000000001</v>
          </cell>
          <cell r="D615">
            <v>64.349999999999994</v>
          </cell>
        </row>
        <row r="616">
          <cell r="A616" t="str">
            <v>02689</v>
          </cell>
          <cell r="B616" t="str">
            <v>玖龙纸业</v>
          </cell>
          <cell r="C616">
            <v>0</v>
          </cell>
          <cell r="D616">
            <v>3.44</v>
          </cell>
        </row>
        <row r="617">
          <cell r="A617" t="str">
            <v>02727</v>
          </cell>
          <cell r="B617" t="str">
            <v>上海电气</v>
          </cell>
          <cell r="C617">
            <v>-1.03</v>
          </cell>
          <cell r="D617">
            <v>2.87</v>
          </cell>
        </row>
        <row r="618">
          <cell r="A618" t="str">
            <v>02772</v>
          </cell>
          <cell r="B618" t="str">
            <v>中梁控股</v>
          </cell>
          <cell r="C618">
            <v>-2.38</v>
          </cell>
          <cell r="D618">
            <v>8.2000000000000003E-2</v>
          </cell>
        </row>
        <row r="619">
          <cell r="A619" t="str">
            <v>02777</v>
          </cell>
          <cell r="B619" t="str">
            <v>富力地产</v>
          </cell>
          <cell r="C619">
            <v>-1.01</v>
          </cell>
          <cell r="D619">
            <v>0.98</v>
          </cell>
        </row>
        <row r="620">
          <cell r="A620" t="str">
            <v>02798</v>
          </cell>
          <cell r="B620" t="str">
            <v>久泰邦达能源</v>
          </cell>
          <cell r="C620">
            <v>1.28</v>
          </cell>
          <cell r="D620">
            <v>0.79</v>
          </cell>
        </row>
        <row r="621">
          <cell r="A621" t="str">
            <v>02799</v>
          </cell>
          <cell r="B621" t="str">
            <v>中信金融资产</v>
          </cell>
          <cell r="C621">
            <v>1.6</v>
          </cell>
          <cell r="D621">
            <v>1.27</v>
          </cell>
        </row>
        <row r="622">
          <cell r="A622" t="str">
            <v>02858</v>
          </cell>
          <cell r="B622" t="str">
            <v>易鑫集团</v>
          </cell>
          <cell r="C622">
            <v>0</v>
          </cell>
          <cell r="D622">
            <v>2.2599999999999998</v>
          </cell>
        </row>
        <row r="623">
          <cell r="A623" t="str">
            <v>02865</v>
          </cell>
          <cell r="B623" t="str">
            <v>钧达股份</v>
          </cell>
          <cell r="C623">
            <v>2.1</v>
          </cell>
          <cell r="D623">
            <v>21.9</v>
          </cell>
        </row>
        <row r="624">
          <cell r="A624" t="str">
            <v>02866</v>
          </cell>
          <cell r="B624" t="str">
            <v>中远海发</v>
          </cell>
          <cell r="C624">
            <v>-0.92</v>
          </cell>
          <cell r="D624">
            <v>1.08</v>
          </cell>
        </row>
        <row r="625">
          <cell r="A625" t="str">
            <v>02869</v>
          </cell>
          <cell r="B625" t="str">
            <v>绿城服务</v>
          </cell>
          <cell r="C625">
            <v>0.47</v>
          </cell>
          <cell r="D625">
            <v>4.32</v>
          </cell>
        </row>
        <row r="626">
          <cell r="A626" t="str">
            <v>02877</v>
          </cell>
          <cell r="B626" t="str">
            <v>神威药业</v>
          </cell>
          <cell r="C626">
            <v>-0.36</v>
          </cell>
          <cell r="D626">
            <v>8.2799999999999994</v>
          </cell>
        </row>
        <row r="627">
          <cell r="A627" t="str">
            <v>02880</v>
          </cell>
          <cell r="B627" t="str">
            <v>辽港股份</v>
          </cell>
          <cell r="C627">
            <v>0</v>
          </cell>
          <cell r="D627">
            <v>0.78</v>
          </cell>
        </row>
        <row r="628">
          <cell r="A628" t="str">
            <v>02882</v>
          </cell>
          <cell r="B628" t="str">
            <v>金至尊集团</v>
          </cell>
          <cell r="C628">
            <v>-3.57</v>
          </cell>
          <cell r="D628">
            <v>0.54</v>
          </cell>
        </row>
        <row r="629">
          <cell r="A629" t="str">
            <v>02883</v>
          </cell>
          <cell r="B629" t="str">
            <v>中海油田服务</v>
          </cell>
          <cell r="C629">
            <v>-1.19</v>
          </cell>
          <cell r="D629">
            <v>6.66</v>
          </cell>
        </row>
        <row r="630">
          <cell r="A630" t="str">
            <v>02888</v>
          </cell>
          <cell r="B630" t="str">
            <v>渣打集团</v>
          </cell>
          <cell r="C630">
            <v>0.15</v>
          </cell>
          <cell r="D630">
            <v>130.30000000000001</v>
          </cell>
        </row>
        <row r="631">
          <cell r="A631" t="str">
            <v>02899</v>
          </cell>
          <cell r="B631" t="str">
            <v>紫金矿业</v>
          </cell>
          <cell r="C631">
            <v>-0.94</v>
          </cell>
          <cell r="D631">
            <v>21.05</v>
          </cell>
        </row>
        <row r="632">
          <cell r="A632" t="str">
            <v>03301</v>
          </cell>
          <cell r="B632" t="str">
            <v>融信中国</v>
          </cell>
          <cell r="C632">
            <v>0.47</v>
          </cell>
          <cell r="D632">
            <v>0.214</v>
          </cell>
        </row>
        <row r="633">
          <cell r="A633" t="str">
            <v>03306</v>
          </cell>
          <cell r="B633" t="str">
            <v>江南布衣</v>
          </cell>
          <cell r="C633">
            <v>-0.65</v>
          </cell>
          <cell r="D633">
            <v>18.36</v>
          </cell>
        </row>
        <row r="634">
          <cell r="A634" t="str">
            <v>03309</v>
          </cell>
          <cell r="B634" t="str">
            <v>希玛医疗</v>
          </cell>
          <cell r="C634">
            <v>0.55000000000000004</v>
          </cell>
          <cell r="D634">
            <v>1.83</v>
          </cell>
        </row>
        <row r="635">
          <cell r="A635" t="str">
            <v>03311</v>
          </cell>
          <cell r="B635" t="str">
            <v>中国建筑国际</v>
          </cell>
          <cell r="C635">
            <v>-1.68</v>
          </cell>
          <cell r="D635">
            <v>11.68</v>
          </cell>
        </row>
        <row r="636">
          <cell r="A636" t="str">
            <v>03319</v>
          </cell>
          <cell r="B636" t="str">
            <v>雅生活服务</v>
          </cell>
          <cell r="C636">
            <v>-1.04</v>
          </cell>
          <cell r="D636">
            <v>2.86</v>
          </cell>
        </row>
        <row r="637">
          <cell r="A637" t="str">
            <v>03320</v>
          </cell>
          <cell r="B637" t="str">
            <v>华润医药</v>
          </cell>
          <cell r="C637">
            <v>-0.95</v>
          </cell>
          <cell r="D637">
            <v>5.2</v>
          </cell>
        </row>
        <row r="638">
          <cell r="A638" t="str">
            <v>03323</v>
          </cell>
          <cell r="B638" t="str">
            <v>中国建材</v>
          </cell>
          <cell r="C638">
            <v>-0.96</v>
          </cell>
          <cell r="D638">
            <v>4.1100000000000003</v>
          </cell>
        </row>
        <row r="639">
          <cell r="A639" t="str">
            <v>03328</v>
          </cell>
          <cell r="B639" t="str">
            <v>交通银行</v>
          </cell>
          <cell r="C639">
            <v>0.14000000000000001</v>
          </cell>
          <cell r="D639">
            <v>7.35</v>
          </cell>
        </row>
        <row r="640">
          <cell r="A640" t="str">
            <v>03329</v>
          </cell>
          <cell r="B640" t="str">
            <v>交银国际</v>
          </cell>
          <cell r="C640">
            <v>1.54</v>
          </cell>
          <cell r="D640">
            <v>0.33</v>
          </cell>
        </row>
        <row r="641">
          <cell r="A641" t="str">
            <v>03333</v>
          </cell>
          <cell r="B641" t="str">
            <v>中国恒大</v>
          </cell>
          <cell r="C641">
            <v>0</v>
          </cell>
          <cell r="D641">
            <v>0.16300000000000001</v>
          </cell>
        </row>
        <row r="642">
          <cell r="A642" t="str">
            <v>03339</v>
          </cell>
          <cell r="B642" t="str">
            <v>中国龙工</v>
          </cell>
          <cell r="C642">
            <v>1.33</v>
          </cell>
          <cell r="D642">
            <v>2.29</v>
          </cell>
        </row>
        <row r="643">
          <cell r="A643" t="str">
            <v>03347</v>
          </cell>
          <cell r="B643" t="str">
            <v>泰格医药</v>
          </cell>
          <cell r="C643">
            <v>0.13</v>
          </cell>
          <cell r="D643">
            <v>39.9</v>
          </cell>
        </row>
        <row r="644">
          <cell r="A644" t="str">
            <v>03360</v>
          </cell>
          <cell r="B644" t="str">
            <v>远东宏信</v>
          </cell>
          <cell r="C644">
            <v>1.52</v>
          </cell>
          <cell r="D644">
            <v>7.33</v>
          </cell>
        </row>
        <row r="645">
          <cell r="A645" t="str">
            <v>03368</v>
          </cell>
          <cell r="B645" t="str">
            <v>百盛集团</v>
          </cell>
          <cell r="C645">
            <v>0</v>
          </cell>
          <cell r="D645">
            <v>9.1999999999999998E-2</v>
          </cell>
        </row>
        <row r="646">
          <cell r="A646" t="str">
            <v>03369</v>
          </cell>
          <cell r="B646" t="str">
            <v>秦港股份</v>
          </cell>
          <cell r="C646">
            <v>-0.85</v>
          </cell>
          <cell r="D646">
            <v>2.3199999999999998</v>
          </cell>
        </row>
        <row r="647">
          <cell r="A647" t="str">
            <v>03377</v>
          </cell>
          <cell r="B647" t="str">
            <v>远洋集团</v>
          </cell>
          <cell r="C647">
            <v>0</v>
          </cell>
          <cell r="D647">
            <v>8.6999999999999994E-2</v>
          </cell>
        </row>
        <row r="648">
          <cell r="A648" t="str">
            <v>03380</v>
          </cell>
          <cell r="B648" t="str">
            <v>龙光集团</v>
          </cell>
          <cell r="C648">
            <v>2.25</v>
          </cell>
          <cell r="D648">
            <v>0.91</v>
          </cell>
        </row>
        <row r="649">
          <cell r="A649" t="str">
            <v>03382</v>
          </cell>
          <cell r="B649" t="str">
            <v>天津港发展</v>
          </cell>
          <cell r="C649">
            <v>-2.94</v>
          </cell>
          <cell r="D649">
            <v>0.66</v>
          </cell>
        </row>
        <row r="650">
          <cell r="A650" t="str">
            <v>03383</v>
          </cell>
          <cell r="B650" t="str">
            <v>雅居乐集团</v>
          </cell>
          <cell r="C650">
            <v>-2.2999999999999998</v>
          </cell>
          <cell r="D650">
            <v>0.42499999999999999</v>
          </cell>
        </row>
        <row r="651">
          <cell r="A651" t="str">
            <v>03389</v>
          </cell>
          <cell r="B651" t="str">
            <v>亨得利</v>
          </cell>
          <cell r="C651">
            <v>0.88</v>
          </cell>
          <cell r="D651">
            <v>0.114</v>
          </cell>
        </row>
        <row r="652">
          <cell r="A652" t="str">
            <v>03393</v>
          </cell>
          <cell r="B652" t="str">
            <v>威胜控股</v>
          </cell>
          <cell r="C652">
            <v>0.57999999999999996</v>
          </cell>
          <cell r="D652">
            <v>8.6999999999999993</v>
          </cell>
        </row>
        <row r="653">
          <cell r="A653" t="str">
            <v>03396</v>
          </cell>
          <cell r="B653" t="str">
            <v>联想控股</v>
          </cell>
          <cell r="C653">
            <v>-0.77</v>
          </cell>
          <cell r="D653">
            <v>8.99</v>
          </cell>
        </row>
        <row r="654">
          <cell r="A654" t="str">
            <v>03606</v>
          </cell>
          <cell r="B654" t="str">
            <v>福耀玻璃</v>
          </cell>
          <cell r="C654">
            <v>0.53</v>
          </cell>
          <cell r="D654">
            <v>57.2</v>
          </cell>
        </row>
        <row r="655">
          <cell r="A655" t="str">
            <v>03613</v>
          </cell>
          <cell r="B655" t="str">
            <v>同仁堂国药</v>
          </cell>
          <cell r="C655">
            <v>-0.56000000000000005</v>
          </cell>
          <cell r="D655">
            <v>8.84</v>
          </cell>
        </row>
        <row r="656">
          <cell r="A656" t="str">
            <v>03618</v>
          </cell>
          <cell r="B656" t="str">
            <v>重庆农村商业银行</v>
          </cell>
          <cell r="C656">
            <v>2.39</v>
          </cell>
          <cell r="D656">
            <v>6.85</v>
          </cell>
        </row>
        <row r="657">
          <cell r="A657" t="str">
            <v>03633</v>
          </cell>
          <cell r="B657" t="str">
            <v>中裕能源</v>
          </cell>
          <cell r="C657">
            <v>0</v>
          </cell>
          <cell r="D657">
            <v>4.07</v>
          </cell>
        </row>
        <row r="658">
          <cell r="A658" t="str">
            <v>03650</v>
          </cell>
          <cell r="B658" t="str">
            <v>KEEP</v>
          </cell>
          <cell r="C658">
            <v>-3.92</v>
          </cell>
          <cell r="D658">
            <v>4.66</v>
          </cell>
        </row>
        <row r="659">
          <cell r="A659" t="str">
            <v>03668</v>
          </cell>
          <cell r="B659" t="str">
            <v>兖煤澳大利亚</v>
          </cell>
          <cell r="C659">
            <v>-0.63</v>
          </cell>
          <cell r="D659">
            <v>31.55</v>
          </cell>
        </row>
        <row r="660">
          <cell r="A660" t="str">
            <v>03669</v>
          </cell>
          <cell r="B660" t="str">
            <v>永达汽车</v>
          </cell>
          <cell r="C660">
            <v>-2.82</v>
          </cell>
          <cell r="D660">
            <v>2.0699999999999998</v>
          </cell>
        </row>
        <row r="661">
          <cell r="A661" t="str">
            <v>03678</v>
          </cell>
          <cell r="B661" t="str">
            <v>弘业期货</v>
          </cell>
          <cell r="C661">
            <v>3.3</v>
          </cell>
          <cell r="D661">
            <v>4.6900000000000004</v>
          </cell>
        </row>
        <row r="662">
          <cell r="A662" t="str">
            <v>03690</v>
          </cell>
          <cell r="B662" t="str">
            <v>美团－Ｗ</v>
          </cell>
          <cell r="C662">
            <v>-1.63</v>
          </cell>
          <cell r="D662">
            <v>120.8</v>
          </cell>
        </row>
        <row r="663">
          <cell r="A663" t="str">
            <v>03692</v>
          </cell>
          <cell r="B663" t="str">
            <v>翰森制药</v>
          </cell>
          <cell r="C663">
            <v>2.4700000000000002</v>
          </cell>
          <cell r="D663">
            <v>31.15</v>
          </cell>
        </row>
        <row r="664">
          <cell r="A664" t="str">
            <v>03698</v>
          </cell>
          <cell r="B664" t="str">
            <v>徽商银行</v>
          </cell>
          <cell r="C664">
            <v>0</v>
          </cell>
          <cell r="D664">
            <v>3.51</v>
          </cell>
        </row>
        <row r="665">
          <cell r="A665" t="str">
            <v>03709</v>
          </cell>
          <cell r="B665" t="str">
            <v>赢家时尚</v>
          </cell>
          <cell r="C665">
            <v>-1.56</v>
          </cell>
          <cell r="D665">
            <v>7.56</v>
          </cell>
        </row>
        <row r="666">
          <cell r="A666" t="str">
            <v>03738</v>
          </cell>
          <cell r="B666" t="str">
            <v>阜博集团</v>
          </cell>
          <cell r="C666">
            <v>2.99</v>
          </cell>
          <cell r="D666">
            <v>3.44</v>
          </cell>
        </row>
        <row r="667">
          <cell r="A667" t="str">
            <v>03750</v>
          </cell>
          <cell r="B667" t="str">
            <v>宁德时代</v>
          </cell>
          <cell r="C667">
            <v>3.9</v>
          </cell>
          <cell r="D667">
            <v>357</v>
          </cell>
        </row>
        <row r="668">
          <cell r="A668" t="str">
            <v>03759</v>
          </cell>
          <cell r="B668" t="str">
            <v>康龙化成</v>
          </cell>
          <cell r="C668">
            <v>0.6</v>
          </cell>
          <cell r="D668">
            <v>16.600000000000001</v>
          </cell>
        </row>
        <row r="669">
          <cell r="A669" t="str">
            <v>03788</v>
          </cell>
          <cell r="B669" t="str">
            <v>中国罕王</v>
          </cell>
          <cell r="C669">
            <v>-1.33</v>
          </cell>
          <cell r="D669">
            <v>2.23</v>
          </cell>
        </row>
        <row r="670">
          <cell r="A670" t="str">
            <v>03800</v>
          </cell>
          <cell r="B670" t="str">
            <v>协鑫科技</v>
          </cell>
          <cell r="C670">
            <v>6.67</v>
          </cell>
          <cell r="D670">
            <v>1.1200000000000001</v>
          </cell>
        </row>
        <row r="671">
          <cell r="A671" t="str">
            <v>03808</v>
          </cell>
          <cell r="B671" t="str">
            <v>中国重汽</v>
          </cell>
          <cell r="C671">
            <v>1.27</v>
          </cell>
          <cell r="D671">
            <v>23.85</v>
          </cell>
        </row>
        <row r="672">
          <cell r="A672" t="str">
            <v>03813</v>
          </cell>
          <cell r="B672" t="str">
            <v>宝胜国际</v>
          </cell>
          <cell r="C672">
            <v>-1.89</v>
          </cell>
          <cell r="D672">
            <v>0.52</v>
          </cell>
        </row>
        <row r="673">
          <cell r="A673" t="str">
            <v>03818</v>
          </cell>
          <cell r="B673" t="str">
            <v>中国动向</v>
          </cell>
          <cell r="C673">
            <v>0</v>
          </cell>
          <cell r="D673">
            <v>0.40500000000000003</v>
          </cell>
        </row>
        <row r="674">
          <cell r="A674" t="str">
            <v>03836</v>
          </cell>
          <cell r="B674" t="str">
            <v>和谐汽车</v>
          </cell>
          <cell r="C674">
            <v>-1.49</v>
          </cell>
          <cell r="D674">
            <v>0.66</v>
          </cell>
        </row>
        <row r="675">
          <cell r="A675" t="str">
            <v>03866</v>
          </cell>
          <cell r="B675" t="str">
            <v>青岛银行</v>
          </cell>
          <cell r="C675">
            <v>-0.7</v>
          </cell>
          <cell r="D675">
            <v>4.28</v>
          </cell>
        </row>
        <row r="676">
          <cell r="A676" t="str">
            <v>03868</v>
          </cell>
          <cell r="B676" t="str">
            <v>信义能源</v>
          </cell>
          <cell r="C676">
            <v>15</v>
          </cell>
          <cell r="D676">
            <v>1.38</v>
          </cell>
        </row>
        <row r="677">
          <cell r="A677" t="str">
            <v>03877</v>
          </cell>
          <cell r="B677" t="str">
            <v>中国船舶租赁</v>
          </cell>
          <cell r="C677">
            <v>3.29</v>
          </cell>
          <cell r="D677">
            <v>2.2000000000000002</v>
          </cell>
        </row>
        <row r="678">
          <cell r="A678" t="str">
            <v>03883</v>
          </cell>
          <cell r="B678" t="str">
            <v>中国奥园</v>
          </cell>
          <cell r="C678">
            <v>-1.68</v>
          </cell>
          <cell r="D678">
            <v>0.11700000000000001</v>
          </cell>
        </row>
        <row r="679">
          <cell r="A679" t="str">
            <v>03886</v>
          </cell>
          <cell r="B679" t="str">
            <v>康健国际医疗</v>
          </cell>
          <cell r="C679">
            <v>3.85</v>
          </cell>
          <cell r="D679">
            <v>0.24299999999999999</v>
          </cell>
        </row>
        <row r="680">
          <cell r="A680" t="str">
            <v>03888</v>
          </cell>
          <cell r="B680" t="str">
            <v>金山软件</v>
          </cell>
          <cell r="C680">
            <v>1.17</v>
          </cell>
          <cell r="D680">
            <v>34.5</v>
          </cell>
        </row>
        <row r="681">
          <cell r="A681" t="str">
            <v>03896</v>
          </cell>
          <cell r="B681" t="str">
            <v>金山云</v>
          </cell>
          <cell r="C681">
            <v>2.72</v>
          </cell>
          <cell r="D681">
            <v>6.41</v>
          </cell>
        </row>
        <row r="682">
          <cell r="A682" t="str">
            <v>03898</v>
          </cell>
          <cell r="B682" t="str">
            <v>时代电气</v>
          </cell>
          <cell r="C682">
            <v>-1.63</v>
          </cell>
          <cell r="D682">
            <v>30.2</v>
          </cell>
        </row>
        <row r="683">
          <cell r="A683" t="str">
            <v>03899</v>
          </cell>
          <cell r="B683" t="str">
            <v>中集安瑞科</v>
          </cell>
          <cell r="C683">
            <v>-2.91</v>
          </cell>
          <cell r="D683">
            <v>6.35</v>
          </cell>
        </row>
        <row r="684">
          <cell r="A684" t="str">
            <v>03900</v>
          </cell>
          <cell r="B684" t="str">
            <v>绿城中国</v>
          </cell>
          <cell r="C684">
            <v>-0.42</v>
          </cell>
          <cell r="D684">
            <v>9.48</v>
          </cell>
        </row>
        <row r="685">
          <cell r="A685" t="str">
            <v>03908</v>
          </cell>
          <cell r="B685" t="str">
            <v>中金公司</v>
          </cell>
          <cell r="C685">
            <v>0.22</v>
          </cell>
          <cell r="D685">
            <v>18.02</v>
          </cell>
        </row>
        <row r="686">
          <cell r="A686" t="str">
            <v>03913</v>
          </cell>
          <cell r="B686" t="str">
            <v>合景悠活</v>
          </cell>
          <cell r="C686">
            <v>1.69</v>
          </cell>
          <cell r="D686">
            <v>0.3</v>
          </cell>
        </row>
        <row r="687">
          <cell r="A687" t="str">
            <v>03918</v>
          </cell>
          <cell r="B687" t="str">
            <v>金界控股</v>
          </cell>
          <cell r="C687">
            <v>0.55000000000000004</v>
          </cell>
          <cell r="D687">
            <v>3.65</v>
          </cell>
        </row>
        <row r="688">
          <cell r="A688" t="str">
            <v>03931</v>
          </cell>
          <cell r="B688" t="str">
            <v>中创新航</v>
          </cell>
          <cell r="C688">
            <v>0.12</v>
          </cell>
          <cell r="D688">
            <v>17.16</v>
          </cell>
        </row>
        <row r="689">
          <cell r="A689" t="str">
            <v>03933</v>
          </cell>
          <cell r="B689" t="str">
            <v>联邦制药</v>
          </cell>
          <cell r="C689">
            <v>1.42</v>
          </cell>
          <cell r="D689">
            <v>15.74</v>
          </cell>
        </row>
        <row r="690">
          <cell r="A690" t="str">
            <v>03939</v>
          </cell>
          <cell r="B690" t="str">
            <v>万国黄金集团</v>
          </cell>
          <cell r="C690">
            <v>-2.61</v>
          </cell>
          <cell r="D690">
            <v>31.7</v>
          </cell>
        </row>
        <row r="691">
          <cell r="A691" t="str">
            <v>03958</v>
          </cell>
          <cell r="B691" t="str">
            <v>东方证券</v>
          </cell>
          <cell r="C691">
            <v>0.53</v>
          </cell>
          <cell r="D691">
            <v>5.64</v>
          </cell>
        </row>
        <row r="692">
          <cell r="A692" t="str">
            <v>03968</v>
          </cell>
          <cell r="B692" t="str">
            <v>招商银行</v>
          </cell>
          <cell r="C692">
            <v>-1.1399999999999999</v>
          </cell>
          <cell r="D692">
            <v>51.9</v>
          </cell>
        </row>
        <row r="693">
          <cell r="A693" t="str">
            <v>03969</v>
          </cell>
          <cell r="B693" t="str">
            <v>中国通号</v>
          </cell>
          <cell r="C693">
            <v>0.31</v>
          </cell>
          <cell r="D693">
            <v>3.28</v>
          </cell>
        </row>
        <row r="694">
          <cell r="A694" t="str">
            <v>03988</v>
          </cell>
          <cell r="B694" t="str">
            <v>中国银行</v>
          </cell>
          <cell r="C694">
            <v>-0.65</v>
          </cell>
          <cell r="D694">
            <v>4.58</v>
          </cell>
        </row>
        <row r="695">
          <cell r="A695" t="str">
            <v>03990</v>
          </cell>
          <cell r="B695" t="str">
            <v>美的置业</v>
          </cell>
          <cell r="C695">
            <v>0.25</v>
          </cell>
          <cell r="D695">
            <v>3.96</v>
          </cell>
        </row>
        <row r="696">
          <cell r="A696" t="str">
            <v>03993</v>
          </cell>
          <cell r="B696" t="str">
            <v>洛阳钼业</v>
          </cell>
          <cell r="C696">
            <v>-0.95</v>
          </cell>
          <cell r="D696">
            <v>8.35</v>
          </cell>
        </row>
        <row r="697">
          <cell r="A697" t="str">
            <v>03996</v>
          </cell>
          <cell r="B697" t="str">
            <v>中国能源建设</v>
          </cell>
          <cell r="C697">
            <v>0</v>
          </cell>
          <cell r="D697">
            <v>1.04</v>
          </cell>
        </row>
        <row r="698">
          <cell r="A698" t="str">
            <v>03998</v>
          </cell>
          <cell r="B698" t="str">
            <v>波司登</v>
          </cell>
          <cell r="C698">
            <v>-1.1000000000000001</v>
          </cell>
          <cell r="D698">
            <v>4.5</v>
          </cell>
        </row>
        <row r="699">
          <cell r="A699" t="str">
            <v>06030</v>
          </cell>
          <cell r="B699" t="str">
            <v>中信证券</v>
          </cell>
          <cell r="C699">
            <v>1.46</v>
          </cell>
          <cell r="D699">
            <v>24.35</v>
          </cell>
        </row>
        <row r="700">
          <cell r="A700" t="str">
            <v>06049</v>
          </cell>
          <cell r="B700" t="str">
            <v>保利物业</v>
          </cell>
          <cell r="C700">
            <v>1.67</v>
          </cell>
          <cell r="D700">
            <v>33.450000000000003</v>
          </cell>
        </row>
        <row r="701">
          <cell r="A701" t="str">
            <v>06055</v>
          </cell>
          <cell r="B701" t="str">
            <v>中烟香港</v>
          </cell>
          <cell r="C701">
            <v>2.75</v>
          </cell>
          <cell r="D701">
            <v>31.8</v>
          </cell>
        </row>
        <row r="702">
          <cell r="A702" t="str">
            <v>06060</v>
          </cell>
          <cell r="B702" t="str">
            <v>众安在线</v>
          </cell>
          <cell r="C702">
            <v>-3.92</v>
          </cell>
          <cell r="D702">
            <v>16.66</v>
          </cell>
        </row>
        <row r="703">
          <cell r="A703" t="str">
            <v>06066</v>
          </cell>
          <cell r="B703" t="str">
            <v>中信建投证券</v>
          </cell>
          <cell r="C703">
            <v>0.38</v>
          </cell>
          <cell r="D703">
            <v>10.44</v>
          </cell>
        </row>
        <row r="704">
          <cell r="A704" t="str">
            <v>06068</v>
          </cell>
          <cell r="B704" t="str">
            <v>光正教育</v>
          </cell>
          <cell r="C704">
            <v>0</v>
          </cell>
          <cell r="D704">
            <v>0.105</v>
          </cell>
        </row>
        <row r="705">
          <cell r="A705" t="str">
            <v>06069</v>
          </cell>
          <cell r="B705" t="str">
            <v>盛业</v>
          </cell>
          <cell r="C705">
            <v>-0.68</v>
          </cell>
          <cell r="D705">
            <v>11.72</v>
          </cell>
        </row>
        <row r="706">
          <cell r="A706" t="str">
            <v>06078</v>
          </cell>
          <cell r="B706" t="str">
            <v>海吉亚医疗</v>
          </cell>
          <cell r="C706">
            <v>-2.42</v>
          </cell>
          <cell r="D706">
            <v>15.32</v>
          </cell>
        </row>
        <row r="707">
          <cell r="A707" t="str">
            <v>06086</v>
          </cell>
          <cell r="B707" t="str">
            <v>方舟健客</v>
          </cell>
          <cell r="C707">
            <v>2.97</v>
          </cell>
          <cell r="D707">
            <v>3.81</v>
          </cell>
        </row>
        <row r="708">
          <cell r="A708" t="str">
            <v>06088</v>
          </cell>
          <cell r="B708" t="str">
            <v>FIT HON TENG</v>
          </cell>
          <cell r="C708">
            <v>-3.17</v>
          </cell>
          <cell r="D708">
            <v>2.44</v>
          </cell>
        </row>
        <row r="709">
          <cell r="A709" t="str">
            <v>06098</v>
          </cell>
          <cell r="B709" t="str">
            <v>碧桂园服务</v>
          </cell>
          <cell r="C709">
            <v>-1.07</v>
          </cell>
          <cell r="D709">
            <v>6.46</v>
          </cell>
        </row>
        <row r="710">
          <cell r="A710" t="str">
            <v>06099</v>
          </cell>
          <cell r="B710" t="str">
            <v>招商证券</v>
          </cell>
          <cell r="C710">
            <v>-0.7</v>
          </cell>
          <cell r="D710">
            <v>14.2</v>
          </cell>
        </row>
        <row r="711">
          <cell r="A711" t="str">
            <v>06100</v>
          </cell>
          <cell r="B711" t="str">
            <v>同道猎聘</v>
          </cell>
          <cell r="C711">
            <v>-5</v>
          </cell>
          <cell r="D711">
            <v>3.42</v>
          </cell>
        </row>
        <row r="712">
          <cell r="A712" t="str">
            <v>06110</v>
          </cell>
          <cell r="B712" t="str">
            <v>滔搏</v>
          </cell>
          <cell r="C712">
            <v>0.64</v>
          </cell>
          <cell r="D712">
            <v>3.14</v>
          </cell>
        </row>
        <row r="713">
          <cell r="A713" t="str">
            <v>06127</v>
          </cell>
          <cell r="B713" t="str">
            <v>昭衍新药</v>
          </cell>
          <cell r="C713">
            <v>4.4000000000000004</v>
          </cell>
          <cell r="D713">
            <v>18.02</v>
          </cell>
        </row>
        <row r="714">
          <cell r="A714" t="str">
            <v>06158</v>
          </cell>
          <cell r="B714" t="str">
            <v>正荣地产</v>
          </cell>
          <cell r="C714">
            <v>2.5</v>
          </cell>
          <cell r="D714">
            <v>4.1000000000000002E-2</v>
          </cell>
        </row>
        <row r="715">
          <cell r="A715" t="str">
            <v>06160</v>
          </cell>
          <cell r="B715" t="str">
            <v>百济神州</v>
          </cell>
          <cell r="C715">
            <v>-0.54</v>
          </cell>
          <cell r="D715">
            <v>148.5</v>
          </cell>
        </row>
        <row r="716">
          <cell r="A716" t="str">
            <v>06169</v>
          </cell>
          <cell r="B716" t="str">
            <v>宇华教育</v>
          </cell>
          <cell r="C716">
            <v>0</v>
          </cell>
          <cell r="D716">
            <v>0.435</v>
          </cell>
        </row>
        <row r="717">
          <cell r="A717" t="str">
            <v>06178</v>
          </cell>
          <cell r="B717" t="str">
            <v>光大证券</v>
          </cell>
          <cell r="C717">
            <v>-0.68</v>
          </cell>
          <cell r="D717">
            <v>8.7899999999999991</v>
          </cell>
        </row>
        <row r="718">
          <cell r="A718" t="str">
            <v>06181</v>
          </cell>
          <cell r="B718" t="str">
            <v>老铺黄金</v>
          </cell>
          <cell r="C718">
            <v>2.63</v>
          </cell>
          <cell r="D718">
            <v>995</v>
          </cell>
        </row>
        <row r="719">
          <cell r="A719" t="str">
            <v>06185</v>
          </cell>
          <cell r="B719" t="str">
            <v>康希诺生物</v>
          </cell>
          <cell r="C719">
            <v>1.29</v>
          </cell>
          <cell r="D719">
            <v>35.200000000000003</v>
          </cell>
        </row>
        <row r="720">
          <cell r="A720" t="str">
            <v>06186</v>
          </cell>
          <cell r="B720" t="str">
            <v>中国飞鹤</v>
          </cell>
          <cell r="C720">
            <v>-1.89</v>
          </cell>
          <cell r="D720">
            <v>5.7</v>
          </cell>
        </row>
        <row r="721">
          <cell r="A721" t="str">
            <v>06196</v>
          </cell>
          <cell r="B721" t="str">
            <v>郑州银行</v>
          </cell>
          <cell r="C721">
            <v>3.33</v>
          </cell>
          <cell r="D721">
            <v>1.24</v>
          </cell>
        </row>
        <row r="722">
          <cell r="A722" t="str">
            <v>06198</v>
          </cell>
          <cell r="B722" t="str">
            <v>青岛港</v>
          </cell>
          <cell r="C722">
            <v>0.77</v>
          </cell>
          <cell r="D722">
            <v>6.55</v>
          </cell>
        </row>
        <row r="723">
          <cell r="A723" t="str">
            <v>06601</v>
          </cell>
          <cell r="B723" t="str">
            <v>朝云集团</v>
          </cell>
          <cell r="C723">
            <v>-1.1000000000000001</v>
          </cell>
          <cell r="D723">
            <v>2.69</v>
          </cell>
        </row>
        <row r="724">
          <cell r="A724" t="str">
            <v>06606</v>
          </cell>
          <cell r="B724" t="str">
            <v>诺辉健康</v>
          </cell>
          <cell r="C724">
            <v>0</v>
          </cell>
          <cell r="D724">
            <v>14.14</v>
          </cell>
        </row>
        <row r="725">
          <cell r="A725" t="str">
            <v>06610</v>
          </cell>
          <cell r="B725" t="str">
            <v>飞天云动</v>
          </cell>
          <cell r="C725">
            <v>-3.9</v>
          </cell>
          <cell r="D725">
            <v>0.222</v>
          </cell>
        </row>
        <row r="726">
          <cell r="A726" t="str">
            <v>06616</v>
          </cell>
          <cell r="B726" t="str">
            <v>环球新材国际</v>
          </cell>
          <cell r="C726">
            <v>0.39</v>
          </cell>
          <cell r="D726">
            <v>5.15</v>
          </cell>
        </row>
        <row r="727">
          <cell r="A727" t="str">
            <v>06618</v>
          </cell>
          <cell r="B727" t="str">
            <v>京东健康</v>
          </cell>
          <cell r="C727">
            <v>-1.07</v>
          </cell>
          <cell r="D727">
            <v>41.5</v>
          </cell>
        </row>
        <row r="728">
          <cell r="A728" t="str">
            <v>06639</v>
          </cell>
          <cell r="B728" t="str">
            <v>瑞尔集团</v>
          </cell>
          <cell r="C728">
            <v>-0.49</v>
          </cell>
          <cell r="D728">
            <v>2.0499999999999998</v>
          </cell>
        </row>
        <row r="729">
          <cell r="A729" t="str">
            <v>06655</v>
          </cell>
          <cell r="B729" t="str">
            <v>华新水泥</v>
          </cell>
          <cell r="C729">
            <v>-1.24</v>
          </cell>
          <cell r="D729">
            <v>9.52</v>
          </cell>
        </row>
        <row r="730">
          <cell r="A730" t="str">
            <v>06660</v>
          </cell>
          <cell r="B730" t="str">
            <v>艾美疫苗</v>
          </cell>
          <cell r="C730">
            <v>-0.52</v>
          </cell>
          <cell r="D730">
            <v>3.82</v>
          </cell>
        </row>
        <row r="731">
          <cell r="A731" t="str">
            <v>06666</v>
          </cell>
          <cell r="B731" t="str">
            <v>恒大物业</v>
          </cell>
          <cell r="C731">
            <v>-3.45</v>
          </cell>
          <cell r="D731">
            <v>0.84</v>
          </cell>
        </row>
        <row r="732">
          <cell r="A732" t="str">
            <v>06680</v>
          </cell>
          <cell r="B732" t="str">
            <v>金力永磁</v>
          </cell>
          <cell r="C732">
            <v>-3.09</v>
          </cell>
          <cell r="D732">
            <v>18.18</v>
          </cell>
        </row>
        <row r="733">
          <cell r="A733" t="str">
            <v>06682</v>
          </cell>
          <cell r="B733" t="str">
            <v>第四范式</v>
          </cell>
          <cell r="C733">
            <v>-2.5499999999999998</v>
          </cell>
          <cell r="D733">
            <v>51.65</v>
          </cell>
        </row>
        <row r="734">
          <cell r="A734" t="str">
            <v>06683</v>
          </cell>
          <cell r="B734" t="str">
            <v>巨星传奇</v>
          </cell>
          <cell r="C734">
            <v>-2.82</v>
          </cell>
          <cell r="D734">
            <v>5.17</v>
          </cell>
        </row>
        <row r="735">
          <cell r="A735" t="str">
            <v>06689</v>
          </cell>
          <cell r="B735" t="str">
            <v>洪九果品</v>
          </cell>
          <cell r="C735">
            <v>0</v>
          </cell>
          <cell r="D735">
            <v>1.74</v>
          </cell>
        </row>
        <row r="736">
          <cell r="A736" t="str">
            <v>06690</v>
          </cell>
          <cell r="B736" t="str">
            <v>海尔智家</v>
          </cell>
          <cell r="C736">
            <v>-0.42</v>
          </cell>
          <cell r="D736">
            <v>23.6</v>
          </cell>
        </row>
        <row r="737">
          <cell r="A737" t="str">
            <v>06693</v>
          </cell>
          <cell r="B737" t="str">
            <v>赤峰黄金</v>
          </cell>
          <cell r="C737">
            <v>-4.2699999999999996</v>
          </cell>
          <cell r="D737">
            <v>25.8</v>
          </cell>
        </row>
        <row r="738">
          <cell r="A738" t="str">
            <v>06698</v>
          </cell>
          <cell r="B738" t="str">
            <v>星空华文</v>
          </cell>
          <cell r="C738">
            <v>3.7</v>
          </cell>
          <cell r="D738">
            <v>1.96</v>
          </cell>
        </row>
        <row r="739">
          <cell r="A739" t="str">
            <v>06699</v>
          </cell>
          <cell r="B739" t="str">
            <v>时代天使</v>
          </cell>
          <cell r="C739">
            <v>-1.04</v>
          </cell>
          <cell r="D739">
            <v>57.05</v>
          </cell>
        </row>
        <row r="740">
          <cell r="A740" t="str">
            <v>06806</v>
          </cell>
          <cell r="B740" t="str">
            <v>申万宏源</v>
          </cell>
          <cell r="C740">
            <v>0.38</v>
          </cell>
          <cell r="D740">
            <v>2.64</v>
          </cell>
        </row>
        <row r="741">
          <cell r="A741" t="str">
            <v>06808</v>
          </cell>
          <cell r="B741" t="str">
            <v>高鑫零售</v>
          </cell>
          <cell r="C741">
            <v>1.29</v>
          </cell>
          <cell r="D741">
            <v>2.35</v>
          </cell>
        </row>
        <row r="742">
          <cell r="A742" t="str">
            <v>06818</v>
          </cell>
          <cell r="B742" t="str">
            <v>中国光大银行</v>
          </cell>
          <cell r="C742">
            <v>2.3199999999999998</v>
          </cell>
          <cell r="D742">
            <v>3.97</v>
          </cell>
        </row>
        <row r="743">
          <cell r="A743" t="str">
            <v>06821</v>
          </cell>
          <cell r="B743" t="str">
            <v>凯莱英</v>
          </cell>
          <cell r="C743">
            <v>5.68</v>
          </cell>
          <cell r="D743">
            <v>82.75</v>
          </cell>
        </row>
        <row r="744">
          <cell r="A744" t="str">
            <v>06826</v>
          </cell>
          <cell r="B744" t="str">
            <v>昊海生物科技</v>
          </cell>
          <cell r="C744">
            <v>-0.39</v>
          </cell>
          <cell r="D744">
            <v>25.8</v>
          </cell>
        </row>
        <row r="745">
          <cell r="A745" t="str">
            <v>06828</v>
          </cell>
          <cell r="B745" t="str">
            <v>北京燃气蓝天</v>
          </cell>
          <cell r="C745">
            <v>-1.89</v>
          </cell>
          <cell r="D745">
            <v>5.1999999999999998E-2</v>
          </cell>
        </row>
        <row r="746">
          <cell r="A746" t="str">
            <v>06855</v>
          </cell>
          <cell r="B746" t="str">
            <v>亚盛医药－Ｂ</v>
          </cell>
          <cell r="C746">
            <v>2.17</v>
          </cell>
          <cell r="D746">
            <v>84.8</v>
          </cell>
        </row>
        <row r="747">
          <cell r="A747" t="str">
            <v>06862</v>
          </cell>
          <cell r="B747" t="str">
            <v>海底捞</v>
          </cell>
          <cell r="C747">
            <v>-2.25</v>
          </cell>
          <cell r="D747">
            <v>14.76</v>
          </cell>
        </row>
        <row r="748">
          <cell r="A748" t="str">
            <v>06865</v>
          </cell>
          <cell r="B748" t="str">
            <v>福莱特玻璃</v>
          </cell>
          <cell r="C748">
            <v>2.65</v>
          </cell>
          <cell r="D748">
            <v>10.06</v>
          </cell>
        </row>
        <row r="749">
          <cell r="A749" t="str">
            <v>06869</v>
          </cell>
          <cell r="B749" t="str">
            <v>长飞光纤光缆</v>
          </cell>
          <cell r="C749">
            <v>0.4</v>
          </cell>
          <cell r="D749">
            <v>19.98</v>
          </cell>
        </row>
        <row r="750">
          <cell r="A750" t="str">
            <v>06878</v>
          </cell>
          <cell r="B750" t="str">
            <v>鼎丰集团汽车</v>
          </cell>
          <cell r="C750">
            <v>0</v>
          </cell>
          <cell r="D750">
            <v>3.6999999999999998E-2</v>
          </cell>
        </row>
        <row r="751">
          <cell r="A751" t="str">
            <v>06881</v>
          </cell>
          <cell r="B751" t="str">
            <v>中国银河</v>
          </cell>
          <cell r="C751">
            <v>1.55</v>
          </cell>
          <cell r="D751">
            <v>8.84</v>
          </cell>
        </row>
        <row r="752">
          <cell r="A752" t="str">
            <v>06886</v>
          </cell>
          <cell r="B752" t="str">
            <v>HTSC</v>
          </cell>
          <cell r="C752">
            <v>0.42</v>
          </cell>
          <cell r="D752">
            <v>15.36</v>
          </cell>
        </row>
        <row r="753">
          <cell r="A753" t="str">
            <v>06929</v>
          </cell>
          <cell r="B753" t="str">
            <v>业聚医疗</v>
          </cell>
          <cell r="C753">
            <v>-1.48</v>
          </cell>
          <cell r="D753">
            <v>4</v>
          </cell>
        </row>
        <row r="754">
          <cell r="A754" t="str">
            <v>06936</v>
          </cell>
          <cell r="B754" t="str">
            <v>顺丰控股</v>
          </cell>
          <cell r="C754">
            <v>0.11</v>
          </cell>
          <cell r="D754">
            <v>43.85</v>
          </cell>
        </row>
        <row r="755">
          <cell r="A755" t="str">
            <v>06955</v>
          </cell>
          <cell r="B755" t="str">
            <v>博安生物</v>
          </cell>
          <cell r="C755">
            <v>8.5500000000000007</v>
          </cell>
          <cell r="D755">
            <v>12.7</v>
          </cell>
        </row>
        <row r="756">
          <cell r="A756" t="str">
            <v>06963</v>
          </cell>
          <cell r="B756" t="str">
            <v>阳光保险</v>
          </cell>
          <cell r="C756">
            <v>-0.31</v>
          </cell>
          <cell r="D756">
            <v>3.21</v>
          </cell>
        </row>
        <row r="757">
          <cell r="A757" t="str">
            <v>06968</v>
          </cell>
          <cell r="B757" t="str">
            <v>港龙中国地产</v>
          </cell>
          <cell r="C757">
            <v>0</v>
          </cell>
          <cell r="D757">
            <v>8.3000000000000004E-2</v>
          </cell>
        </row>
        <row r="758">
          <cell r="A758" t="str">
            <v>06969</v>
          </cell>
          <cell r="B758" t="str">
            <v>思摩尔国际</v>
          </cell>
          <cell r="C758">
            <v>1.1599999999999999</v>
          </cell>
          <cell r="D758">
            <v>17.46</v>
          </cell>
        </row>
        <row r="759">
          <cell r="A759" t="str">
            <v>06978</v>
          </cell>
          <cell r="B759" t="str">
            <v>永泰生物－Ｂ</v>
          </cell>
          <cell r="C759">
            <v>3.1</v>
          </cell>
          <cell r="D759">
            <v>2.99</v>
          </cell>
        </row>
        <row r="760">
          <cell r="A760" t="str">
            <v>06979</v>
          </cell>
          <cell r="B760" t="str">
            <v>珍酒李渡</v>
          </cell>
          <cell r="C760">
            <v>0.95</v>
          </cell>
          <cell r="D760">
            <v>6.4</v>
          </cell>
        </row>
        <row r="761">
          <cell r="A761" t="str">
            <v>06988</v>
          </cell>
          <cell r="B761" t="str">
            <v>乐享集团</v>
          </cell>
          <cell r="C761">
            <v>1.04</v>
          </cell>
          <cell r="D761">
            <v>9.7000000000000003E-2</v>
          </cell>
        </row>
        <row r="762">
          <cell r="A762" t="str">
            <v>06989</v>
          </cell>
          <cell r="B762" t="str">
            <v>卓越商企服务</v>
          </cell>
          <cell r="C762">
            <v>-2.0499999999999998</v>
          </cell>
          <cell r="D762">
            <v>1.43</v>
          </cell>
        </row>
        <row r="763">
          <cell r="A763" t="str">
            <v>06990</v>
          </cell>
          <cell r="B763" t="str">
            <v>科伦博泰生物－Ｂ</v>
          </cell>
          <cell r="C763">
            <v>3.61</v>
          </cell>
          <cell r="D763">
            <v>362</v>
          </cell>
        </row>
        <row r="764">
          <cell r="A764" t="str">
            <v>06993</v>
          </cell>
          <cell r="B764" t="str">
            <v>蓝月亮集团</v>
          </cell>
          <cell r="C764">
            <v>0</v>
          </cell>
          <cell r="D764">
            <v>4.0599999999999996</v>
          </cell>
        </row>
        <row r="765">
          <cell r="A765" t="str">
            <v>06996</v>
          </cell>
          <cell r="B765" t="str">
            <v>德琪医药－Ｂ</v>
          </cell>
          <cell r="C765">
            <v>2.74</v>
          </cell>
          <cell r="D765">
            <v>3</v>
          </cell>
        </row>
        <row r="766">
          <cell r="A766" t="str">
            <v>06998</v>
          </cell>
          <cell r="B766" t="str">
            <v>嘉和生物－Ｂ</v>
          </cell>
          <cell r="C766">
            <v>0</v>
          </cell>
          <cell r="D766">
            <v>2.42</v>
          </cell>
        </row>
        <row r="767">
          <cell r="A767" t="str">
            <v>09618</v>
          </cell>
          <cell r="B767" t="str">
            <v>京东集团－ＳＷ</v>
          </cell>
          <cell r="C767">
            <v>-0.88</v>
          </cell>
          <cell r="D767">
            <v>124.2</v>
          </cell>
        </row>
        <row r="768">
          <cell r="A768" t="str">
            <v>09626</v>
          </cell>
          <cell r="B768" t="str">
            <v>哔哩哔哩－Ｗ</v>
          </cell>
          <cell r="C768">
            <v>5.31</v>
          </cell>
          <cell r="D768">
            <v>172.5</v>
          </cell>
        </row>
        <row r="769">
          <cell r="A769" t="str">
            <v>09633</v>
          </cell>
          <cell r="B769" t="str">
            <v>农夫山泉</v>
          </cell>
          <cell r="C769">
            <v>-0.12</v>
          </cell>
          <cell r="D769">
            <v>40.15</v>
          </cell>
        </row>
        <row r="770">
          <cell r="A770" t="str">
            <v>09636</v>
          </cell>
          <cell r="B770" t="str">
            <v>九方智投控股</v>
          </cell>
          <cell r="C770">
            <v>-0.12</v>
          </cell>
          <cell r="D770">
            <v>43.4</v>
          </cell>
        </row>
        <row r="771">
          <cell r="A771" t="str">
            <v>09658</v>
          </cell>
          <cell r="B771" t="str">
            <v>特海国际</v>
          </cell>
          <cell r="C771">
            <v>-0.39</v>
          </cell>
          <cell r="D771">
            <v>15.5</v>
          </cell>
        </row>
        <row r="772">
          <cell r="A772" t="str">
            <v>09660</v>
          </cell>
          <cell r="B772" t="str">
            <v>地平线机器人－Ｗ</v>
          </cell>
          <cell r="C772">
            <v>3.02</v>
          </cell>
          <cell r="D772">
            <v>6.48</v>
          </cell>
        </row>
        <row r="773">
          <cell r="A773" t="str">
            <v>09666</v>
          </cell>
          <cell r="B773" t="str">
            <v>金科服务</v>
          </cell>
          <cell r="C773">
            <v>0.28999999999999998</v>
          </cell>
          <cell r="D773">
            <v>6.86</v>
          </cell>
        </row>
        <row r="774">
          <cell r="A774" t="str">
            <v>09668</v>
          </cell>
          <cell r="B774" t="str">
            <v>渤海银行</v>
          </cell>
          <cell r="C774">
            <v>1.1399999999999999</v>
          </cell>
          <cell r="D774">
            <v>0.89</v>
          </cell>
        </row>
        <row r="775">
          <cell r="A775" t="str">
            <v>09669</v>
          </cell>
          <cell r="B775" t="str">
            <v>北森控股</v>
          </cell>
          <cell r="C775">
            <v>-1.27</v>
          </cell>
          <cell r="D775">
            <v>8.5399999999999991</v>
          </cell>
        </row>
        <row r="776">
          <cell r="A776" t="str">
            <v>09676</v>
          </cell>
          <cell r="B776" t="str">
            <v>十月稻田</v>
          </cell>
          <cell r="C776">
            <v>-1.58</v>
          </cell>
          <cell r="D776">
            <v>7.48</v>
          </cell>
        </row>
        <row r="777">
          <cell r="A777" t="str">
            <v>09688</v>
          </cell>
          <cell r="B777" t="str">
            <v>再鼎医药</v>
          </cell>
          <cell r="C777">
            <v>-1.22</v>
          </cell>
          <cell r="D777">
            <v>28.45</v>
          </cell>
        </row>
        <row r="778">
          <cell r="A778" t="str">
            <v>09690</v>
          </cell>
          <cell r="B778" t="str">
            <v>途虎－Ｗ</v>
          </cell>
          <cell r="C778">
            <v>0.5</v>
          </cell>
          <cell r="D778">
            <v>20</v>
          </cell>
        </row>
        <row r="779">
          <cell r="A779" t="str">
            <v>09696</v>
          </cell>
          <cell r="B779" t="str">
            <v>天齐锂业</v>
          </cell>
          <cell r="C779">
            <v>-2.86</v>
          </cell>
          <cell r="D779">
            <v>28.9</v>
          </cell>
        </row>
        <row r="780">
          <cell r="A780" t="str">
            <v>09699</v>
          </cell>
          <cell r="B780" t="str">
            <v>顺丰同城</v>
          </cell>
          <cell r="C780">
            <v>-0.81</v>
          </cell>
          <cell r="D780">
            <v>17.16</v>
          </cell>
        </row>
        <row r="781">
          <cell r="A781" t="str">
            <v>09857</v>
          </cell>
          <cell r="B781" t="str">
            <v>柠萌影视</v>
          </cell>
          <cell r="C781">
            <v>1.24</v>
          </cell>
          <cell r="D781">
            <v>3.27</v>
          </cell>
        </row>
        <row r="782">
          <cell r="A782" t="str">
            <v>09858</v>
          </cell>
          <cell r="B782" t="str">
            <v>优然牧业</v>
          </cell>
          <cell r="C782">
            <v>-0.38</v>
          </cell>
          <cell r="D782">
            <v>2.6</v>
          </cell>
        </row>
        <row r="783">
          <cell r="A783" t="str">
            <v>09860</v>
          </cell>
          <cell r="B783" t="str">
            <v>艾迪康控股</v>
          </cell>
          <cell r="C783">
            <v>-1.04</v>
          </cell>
          <cell r="D783">
            <v>6.66</v>
          </cell>
        </row>
        <row r="784">
          <cell r="A784" t="str">
            <v>09863</v>
          </cell>
          <cell r="B784" t="str">
            <v>零跑汽车</v>
          </cell>
          <cell r="C784">
            <v>-1.65</v>
          </cell>
          <cell r="D784">
            <v>56.8</v>
          </cell>
        </row>
        <row r="785">
          <cell r="A785" t="str">
            <v>09868</v>
          </cell>
          <cell r="B785" t="str">
            <v>小鹏汽车－Ｗ</v>
          </cell>
          <cell r="C785">
            <v>-6.56</v>
          </cell>
          <cell r="D785">
            <v>69.099999999999994</v>
          </cell>
        </row>
        <row r="786">
          <cell r="A786" t="str">
            <v>09869</v>
          </cell>
          <cell r="B786" t="str">
            <v>海伦司</v>
          </cell>
          <cell r="C786">
            <v>-2.2200000000000002</v>
          </cell>
          <cell r="D786">
            <v>1.32</v>
          </cell>
        </row>
        <row r="787">
          <cell r="A787" t="str">
            <v>09877</v>
          </cell>
          <cell r="B787" t="str">
            <v>健世科技－Ｂ</v>
          </cell>
          <cell r="C787">
            <v>-1.5</v>
          </cell>
          <cell r="D787">
            <v>7.89</v>
          </cell>
        </row>
        <row r="788">
          <cell r="A788" t="str">
            <v>09878</v>
          </cell>
          <cell r="B788" t="str">
            <v>汇通达网络</v>
          </cell>
          <cell r="C788">
            <v>5.01</v>
          </cell>
          <cell r="D788">
            <v>13.84</v>
          </cell>
        </row>
        <row r="789">
          <cell r="A789" t="str">
            <v>09880</v>
          </cell>
          <cell r="B789" t="str">
            <v>优必选</v>
          </cell>
          <cell r="C789">
            <v>0.45</v>
          </cell>
          <cell r="D789">
            <v>78.75</v>
          </cell>
        </row>
        <row r="790">
          <cell r="A790" t="str">
            <v>09885</v>
          </cell>
          <cell r="B790" t="str">
            <v>药师帮</v>
          </cell>
          <cell r="C790">
            <v>-1.6</v>
          </cell>
          <cell r="D790">
            <v>9.1999999999999993</v>
          </cell>
        </row>
        <row r="791">
          <cell r="A791" t="str">
            <v>09886</v>
          </cell>
          <cell r="B791" t="str">
            <v>叮当健康</v>
          </cell>
          <cell r="C791">
            <v>-3.7</v>
          </cell>
          <cell r="D791">
            <v>0.52</v>
          </cell>
        </row>
        <row r="792">
          <cell r="A792" t="str">
            <v>09890</v>
          </cell>
          <cell r="B792" t="str">
            <v>中旭未来</v>
          </cell>
          <cell r="C792">
            <v>-0.17</v>
          </cell>
          <cell r="D792">
            <v>12.02</v>
          </cell>
        </row>
        <row r="793">
          <cell r="A793" t="str">
            <v>09896</v>
          </cell>
          <cell r="B793" t="str">
            <v>名创优品</v>
          </cell>
          <cell r="C793">
            <v>-0.85</v>
          </cell>
          <cell r="D793">
            <v>34.9</v>
          </cell>
        </row>
        <row r="794">
          <cell r="A794" t="str">
            <v>09899</v>
          </cell>
          <cell r="B794" t="str">
            <v>网易云音乐</v>
          </cell>
          <cell r="C794">
            <v>0.73</v>
          </cell>
          <cell r="D794">
            <v>247.8</v>
          </cell>
        </row>
        <row r="795">
          <cell r="A795" t="str">
            <v>09909</v>
          </cell>
          <cell r="B795" t="str">
            <v>宝龙商业</v>
          </cell>
          <cell r="C795">
            <v>-0.44</v>
          </cell>
          <cell r="D795">
            <v>2.25</v>
          </cell>
        </row>
        <row r="796">
          <cell r="A796" t="str">
            <v>09922</v>
          </cell>
          <cell r="B796" t="str">
            <v>九毛九</v>
          </cell>
          <cell r="C796">
            <v>-2.81</v>
          </cell>
          <cell r="D796">
            <v>2.77</v>
          </cell>
        </row>
        <row r="797">
          <cell r="A797" t="str">
            <v>09923</v>
          </cell>
          <cell r="B797" t="str">
            <v>移卡</v>
          </cell>
          <cell r="C797">
            <v>0.82</v>
          </cell>
          <cell r="D797">
            <v>12.36</v>
          </cell>
        </row>
        <row r="798">
          <cell r="A798" t="str">
            <v>09926</v>
          </cell>
          <cell r="B798" t="str">
            <v>康方生物</v>
          </cell>
          <cell r="C798">
            <v>9.43</v>
          </cell>
          <cell r="D798">
            <v>116.1</v>
          </cell>
        </row>
        <row r="799">
          <cell r="A799" t="str">
            <v>09928</v>
          </cell>
          <cell r="B799" t="str">
            <v>时代邻里</v>
          </cell>
          <cell r="C799">
            <v>0</v>
          </cell>
          <cell r="D799">
            <v>0.54</v>
          </cell>
        </row>
        <row r="800">
          <cell r="A800" t="str">
            <v>09930</v>
          </cell>
          <cell r="B800" t="str">
            <v>宏信建发</v>
          </cell>
          <cell r="C800">
            <v>-1.67</v>
          </cell>
          <cell r="D800">
            <v>1.18</v>
          </cell>
        </row>
        <row r="801">
          <cell r="A801" t="str">
            <v>09939</v>
          </cell>
          <cell r="B801" t="str">
            <v>开拓药业－Ｂ</v>
          </cell>
          <cell r="C801">
            <v>2.74</v>
          </cell>
          <cell r="D801">
            <v>1.5</v>
          </cell>
        </row>
        <row r="802">
          <cell r="A802" t="str">
            <v>09955</v>
          </cell>
          <cell r="B802" t="str">
            <v>智云健康</v>
          </cell>
          <cell r="C802">
            <v>0</v>
          </cell>
          <cell r="D802">
            <v>1.0900000000000001</v>
          </cell>
        </row>
        <row r="803">
          <cell r="A803" t="str">
            <v>09956</v>
          </cell>
          <cell r="B803" t="str">
            <v>安能物流</v>
          </cell>
          <cell r="C803">
            <v>3.14</v>
          </cell>
          <cell r="D803">
            <v>8.1999999999999993</v>
          </cell>
        </row>
        <row r="804">
          <cell r="A804" t="str">
            <v>09959</v>
          </cell>
          <cell r="B804" t="str">
            <v>联易融科技－Ｗ</v>
          </cell>
          <cell r="C804">
            <v>5.46</v>
          </cell>
          <cell r="D804">
            <v>1.93</v>
          </cell>
        </row>
        <row r="805">
          <cell r="A805" t="str">
            <v>09966</v>
          </cell>
          <cell r="B805" t="str">
            <v>康宁杰瑞制药－Ｂ</v>
          </cell>
          <cell r="C805">
            <v>4.71</v>
          </cell>
          <cell r="D805">
            <v>6.45</v>
          </cell>
        </row>
        <row r="806">
          <cell r="A806" t="str">
            <v>09968</v>
          </cell>
          <cell r="B806" t="str">
            <v>汇景控股</v>
          </cell>
          <cell r="C806">
            <v>0</v>
          </cell>
          <cell r="D806">
            <v>1.2E-2</v>
          </cell>
        </row>
        <row r="807">
          <cell r="A807" t="str">
            <v>09969</v>
          </cell>
          <cell r="B807" t="str">
            <v>诺诚健华</v>
          </cell>
          <cell r="C807">
            <v>3.16</v>
          </cell>
          <cell r="D807">
            <v>13.72</v>
          </cell>
        </row>
        <row r="808">
          <cell r="A808" t="str">
            <v>09979</v>
          </cell>
          <cell r="B808" t="str">
            <v>绿城管理控股</v>
          </cell>
          <cell r="C808">
            <v>-1</v>
          </cell>
          <cell r="D808">
            <v>2.96</v>
          </cell>
        </row>
        <row r="809">
          <cell r="A809" t="str">
            <v>09982</v>
          </cell>
          <cell r="B809" t="str">
            <v>中原建业</v>
          </cell>
          <cell r="C809">
            <v>0</v>
          </cell>
          <cell r="D809">
            <v>0.11</v>
          </cell>
        </row>
        <row r="810">
          <cell r="A810" t="str">
            <v>09983</v>
          </cell>
          <cell r="B810" t="str">
            <v>建业新生活</v>
          </cell>
          <cell r="C810">
            <v>1.82</v>
          </cell>
          <cell r="D810">
            <v>1.1200000000000001</v>
          </cell>
        </row>
        <row r="811">
          <cell r="A811" t="str">
            <v>09985</v>
          </cell>
          <cell r="B811" t="str">
            <v>卫龙美味</v>
          </cell>
          <cell r="C811">
            <v>0.14000000000000001</v>
          </cell>
          <cell r="D811">
            <v>14.18</v>
          </cell>
        </row>
        <row r="812">
          <cell r="A812" t="str">
            <v>09987</v>
          </cell>
          <cell r="B812" t="str">
            <v>百胜中国</v>
          </cell>
          <cell r="C812">
            <v>-0.22</v>
          </cell>
          <cell r="D812">
            <v>359</v>
          </cell>
        </row>
        <row r="813">
          <cell r="A813" t="str">
            <v>09988</v>
          </cell>
          <cell r="B813" t="str">
            <v>阿里巴巴－Ｗ</v>
          </cell>
          <cell r="C813">
            <v>-1.04</v>
          </cell>
          <cell r="D813">
            <v>105.1</v>
          </cell>
        </row>
        <row r="814">
          <cell r="A814" t="str">
            <v>09989</v>
          </cell>
          <cell r="B814" t="str">
            <v>海普瑞</v>
          </cell>
          <cell r="C814">
            <v>0.55000000000000004</v>
          </cell>
          <cell r="D814">
            <v>5.46</v>
          </cell>
        </row>
        <row r="815">
          <cell r="A815" t="str">
            <v>09990</v>
          </cell>
          <cell r="B815" t="str">
            <v>祖龙娱乐</v>
          </cell>
          <cell r="C815">
            <v>0.56999999999999995</v>
          </cell>
          <cell r="D815">
            <v>1.75</v>
          </cell>
        </row>
        <row r="816">
          <cell r="A816" t="str">
            <v>09992</v>
          </cell>
          <cell r="B816" t="str">
            <v>泡泡玛特</v>
          </cell>
          <cell r="C816">
            <v>1.36</v>
          </cell>
          <cell r="D816">
            <v>253</v>
          </cell>
        </row>
        <row r="817">
          <cell r="A817" t="str">
            <v>09993</v>
          </cell>
          <cell r="B817" t="str">
            <v>金辉控股</v>
          </cell>
          <cell r="C817">
            <v>-1.32</v>
          </cell>
          <cell r="D817">
            <v>2.99</v>
          </cell>
        </row>
        <row r="818">
          <cell r="A818" t="str">
            <v>09995</v>
          </cell>
          <cell r="B818" t="str">
            <v>荣昌生物</v>
          </cell>
          <cell r="C818">
            <v>15.01</v>
          </cell>
          <cell r="D818">
            <v>67.8</v>
          </cell>
        </row>
        <row r="819">
          <cell r="A819" t="str">
            <v>09996</v>
          </cell>
          <cell r="B819" t="str">
            <v>沛嘉医疗－Ｂ</v>
          </cell>
          <cell r="C819">
            <v>2.31</v>
          </cell>
          <cell r="D819">
            <v>7.09</v>
          </cell>
        </row>
        <row r="820">
          <cell r="A820" t="str">
            <v>09997</v>
          </cell>
          <cell r="B820" t="str">
            <v>康基医疗</v>
          </cell>
          <cell r="C820">
            <v>0</v>
          </cell>
          <cell r="D820">
            <v>8.66</v>
          </cell>
        </row>
        <row r="821">
          <cell r="A821" t="str">
            <v>SHGGT</v>
          </cell>
          <cell r="B821" t="str">
            <v>SHGGT</v>
          </cell>
          <cell r="C821" t="str">
            <v xml:space="preserve">--  </v>
          </cell>
          <cell r="D821">
            <v>0</v>
          </cell>
        </row>
        <row r="822">
          <cell r="A822" t="str">
            <v>SZGGT</v>
          </cell>
          <cell r="B822" t="str">
            <v>SZGGT</v>
          </cell>
          <cell r="C822" t="str">
            <v xml:space="preserve">--  </v>
          </cell>
          <cell r="D822">
            <v>0</v>
          </cell>
        </row>
        <row r="823">
          <cell r="A823" t="str">
            <v>00007</v>
          </cell>
          <cell r="B823" t="str">
            <v>智富资源投资</v>
          </cell>
          <cell r="C823">
            <v>0</v>
          </cell>
          <cell r="D823">
            <v>3.2000000000000001E-2</v>
          </cell>
        </row>
        <row r="824">
          <cell r="A824" t="str">
            <v>00009</v>
          </cell>
          <cell r="B824" t="str">
            <v>金奥国际</v>
          </cell>
          <cell r="C824">
            <v>0</v>
          </cell>
          <cell r="D824">
            <v>1.2999999999999999E-2</v>
          </cell>
        </row>
        <row r="825">
          <cell r="A825" t="str">
            <v>00018</v>
          </cell>
          <cell r="B825" t="str">
            <v>东方企控集团</v>
          </cell>
          <cell r="C825">
            <v>-1.35</v>
          </cell>
          <cell r="D825">
            <v>0.36499999999999999</v>
          </cell>
        </row>
        <row r="826">
          <cell r="A826" t="str">
            <v>00021</v>
          </cell>
          <cell r="B826" t="str">
            <v>大中华控股</v>
          </cell>
          <cell r="C826">
            <v>2.38</v>
          </cell>
          <cell r="D826">
            <v>0.129</v>
          </cell>
        </row>
        <row r="827">
          <cell r="A827" t="str">
            <v>00022</v>
          </cell>
          <cell r="B827" t="str">
            <v>茂盛控股</v>
          </cell>
          <cell r="C827">
            <v>1.54</v>
          </cell>
          <cell r="D827">
            <v>0.19800000000000001</v>
          </cell>
        </row>
        <row r="828">
          <cell r="A828" t="str">
            <v>00025</v>
          </cell>
          <cell r="B828" t="str">
            <v>CHEVALIER INT'L</v>
          </cell>
          <cell r="C828">
            <v>0</v>
          </cell>
          <cell r="D828">
            <v>4</v>
          </cell>
        </row>
        <row r="829">
          <cell r="A829" t="str">
            <v>00026</v>
          </cell>
          <cell r="B829" t="str">
            <v>中华汽车</v>
          </cell>
          <cell r="C829">
            <v>-0.91</v>
          </cell>
          <cell r="D829">
            <v>54.25</v>
          </cell>
        </row>
        <row r="830">
          <cell r="A830" t="str">
            <v>00028</v>
          </cell>
          <cell r="B830" t="str">
            <v>天安</v>
          </cell>
          <cell r="C830">
            <v>-0.67</v>
          </cell>
          <cell r="D830">
            <v>4.4800000000000004</v>
          </cell>
        </row>
        <row r="831">
          <cell r="A831" t="str">
            <v>00029</v>
          </cell>
          <cell r="B831" t="str">
            <v>达力集团</v>
          </cell>
          <cell r="C831">
            <v>-0.15</v>
          </cell>
          <cell r="D831">
            <v>13.22</v>
          </cell>
        </row>
        <row r="832">
          <cell r="A832" t="str">
            <v>00030</v>
          </cell>
          <cell r="B832" t="str">
            <v>云白国际</v>
          </cell>
          <cell r="C832">
            <v>-3.85</v>
          </cell>
          <cell r="D832">
            <v>0.25</v>
          </cell>
        </row>
        <row r="833">
          <cell r="A833" t="str">
            <v>00031</v>
          </cell>
          <cell r="B833" t="str">
            <v>航天控股</v>
          </cell>
          <cell r="C833">
            <v>0</v>
          </cell>
          <cell r="D833">
            <v>0.45</v>
          </cell>
        </row>
        <row r="834">
          <cell r="A834" t="str">
            <v>00032</v>
          </cell>
          <cell r="B834" t="str">
            <v>港通控股</v>
          </cell>
          <cell r="C834">
            <v>-1.23</v>
          </cell>
          <cell r="D834">
            <v>8</v>
          </cell>
        </row>
        <row r="835">
          <cell r="A835" t="str">
            <v>00033</v>
          </cell>
          <cell r="B835" t="str">
            <v>INTL GENIUS</v>
          </cell>
          <cell r="C835">
            <v>0</v>
          </cell>
          <cell r="D835">
            <v>0.72</v>
          </cell>
        </row>
        <row r="836">
          <cell r="A836" t="str">
            <v>00034</v>
          </cell>
          <cell r="B836" t="str">
            <v>九龙建业</v>
          </cell>
          <cell r="C836">
            <v>0.34</v>
          </cell>
          <cell r="D836">
            <v>2.98</v>
          </cell>
        </row>
        <row r="837">
          <cell r="A837" t="str">
            <v>00036</v>
          </cell>
          <cell r="B837" t="str">
            <v>远东控股国际</v>
          </cell>
          <cell r="C837">
            <v>-2.44</v>
          </cell>
          <cell r="D837">
            <v>0.4</v>
          </cell>
        </row>
        <row r="838">
          <cell r="A838" t="str">
            <v>00037</v>
          </cell>
          <cell r="B838" t="str">
            <v>远东酒店实业</v>
          </cell>
          <cell r="C838">
            <v>-3</v>
          </cell>
          <cell r="D838">
            <v>0.48499999999999999</v>
          </cell>
        </row>
        <row r="839">
          <cell r="A839" t="str">
            <v>00039</v>
          </cell>
          <cell r="B839" t="str">
            <v>中国北大荒</v>
          </cell>
          <cell r="C839">
            <v>1.03</v>
          </cell>
          <cell r="D839">
            <v>9.8000000000000004E-2</v>
          </cell>
        </row>
        <row r="840">
          <cell r="A840" t="str">
            <v>00040</v>
          </cell>
          <cell r="B840" t="str">
            <v>金山科技工业</v>
          </cell>
          <cell r="C840">
            <v>1.59</v>
          </cell>
          <cell r="D840">
            <v>0.64</v>
          </cell>
        </row>
        <row r="841">
          <cell r="A841" t="str">
            <v>00046</v>
          </cell>
          <cell r="B841" t="str">
            <v>科联系统</v>
          </cell>
          <cell r="C841">
            <v>-1.32</v>
          </cell>
          <cell r="D841">
            <v>1.49</v>
          </cell>
        </row>
        <row r="842">
          <cell r="A842" t="str">
            <v>00048</v>
          </cell>
          <cell r="B842" t="str">
            <v>中国汽车内饰</v>
          </cell>
          <cell r="C842">
            <v>-7</v>
          </cell>
          <cell r="D842">
            <v>0.22600000000000001</v>
          </cell>
        </row>
        <row r="843">
          <cell r="A843" t="str">
            <v>00050</v>
          </cell>
          <cell r="B843" t="str">
            <v>香港小轮（集团）</v>
          </cell>
          <cell r="C843">
            <v>-0.22</v>
          </cell>
          <cell r="D843">
            <v>4.5999999999999996</v>
          </cell>
        </row>
        <row r="844">
          <cell r="A844" t="str">
            <v>00051</v>
          </cell>
          <cell r="B844" t="str">
            <v>海港企业</v>
          </cell>
          <cell r="C844">
            <v>0</v>
          </cell>
          <cell r="D844">
            <v>4.08</v>
          </cell>
        </row>
        <row r="845">
          <cell r="A845" t="str">
            <v>00052</v>
          </cell>
          <cell r="B845" t="str">
            <v>大快活集团</v>
          </cell>
          <cell r="C845">
            <v>-1.1000000000000001</v>
          </cell>
          <cell r="D845">
            <v>5.39</v>
          </cell>
        </row>
        <row r="846">
          <cell r="A846" t="str">
            <v>00053</v>
          </cell>
          <cell r="B846" t="str">
            <v>国浩集团</v>
          </cell>
          <cell r="C846">
            <v>1.22</v>
          </cell>
          <cell r="D846">
            <v>70.349999999999994</v>
          </cell>
        </row>
        <row r="847">
          <cell r="A847" t="str">
            <v>00055</v>
          </cell>
          <cell r="B847" t="str">
            <v>中星集团控股</v>
          </cell>
          <cell r="C847">
            <v>-0.48</v>
          </cell>
          <cell r="D847">
            <v>0.20799999999999999</v>
          </cell>
        </row>
        <row r="848">
          <cell r="A848" t="str">
            <v>00057</v>
          </cell>
          <cell r="B848" t="str">
            <v>震雄集团</v>
          </cell>
          <cell r="C848">
            <v>-0.62</v>
          </cell>
          <cell r="D848">
            <v>1.6</v>
          </cell>
        </row>
        <row r="849">
          <cell r="A849" t="str">
            <v>00058</v>
          </cell>
          <cell r="B849" t="str">
            <v>新威国际</v>
          </cell>
          <cell r="C849">
            <v>1.31</v>
          </cell>
          <cell r="D849">
            <v>0.155</v>
          </cell>
        </row>
        <row r="850">
          <cell r="A850" t="str">
            <v>00060</v>
          </cell>
          <cell r="B850" t="str">
            <v>香港食品投资</v>
          </cell>
          <cell r="C850">
            <v>0</v>
          </cell>
          <cell r="D850">
            <v>0.43</v>
          </cell>
        </row>
        <row r="851">
          <cell r="A851" t="str">
            <v>00061</v>
          </cell>
          <cell r="B851" t="str">
            <v>绿领控股</v>
          </cell>
          <cell r="C851">
            <v>0</v>
          </cell>
          <cell r="D851">
            <v>7.6999999999999999E-2</v>
          </cell>
        </row>
        <row r="852">
          <cell r="A852" t="str">
            <v>00062</v>
          </cell>
          <cell r="B852" t="str">
            <v>载通</v>
          </cell>
          <cell r="C852">
            <v>-0.23</v>
          </cell>
          <cell r="D852">
            <v>8.83</v>
          </cell>
        </row>
        <row r="853">
          <cell r="A853" t="str">
            <v>00063</v>
          </cell>
          <cell r="B853" t="str">
            <v>中亚烯谷集团</v>
          </cell>
          <cell r="C853">
            <v>0</v>
          </cell>
          <cell r="D853">
            <v>0.06</v>
          </cell>
        </row>
        <row r="854">
          <cell r="A854" t="str">
            <v>00064</v>
          </cell>
          <cell r="B854" t="str">
            <v>结好控股</v>
          </cell>
          <cell r="C854">
            <v>-2.6</v>
          </cell>
          <cell r="D854">
            <v>0.15</v>
          </cell>
        </row>
        <row r="855">
          <cell r="A855" t="str">
            <v>00065</v>
          </cell>
          <cell r="B855" t="str">
            <v>弘海高新资源</v>
          </cell>
          <cell r="C855">
            <v>-6.17</v>
          </cell>
          <cell r="D855">
            <v>0.38</v>
          </cell>
        </row>
        <row r="856">
          <cell r="A856" t="str">
            <v>00070</v>
          </cell>
          <cell r="B856" t="str">
            <v>金粤控股</v>
          </cell>
          <cell r="C856">
            <v>-5.66</v>
          </cell>
          <cell r="D856">
            <v>0.05</v>
          </cell>
        </row>
        <row r="857">
          <cell r="A857" t="str">
            <v>00071</v>
          </cell>
          <cell r="B857" t="str">
            <v>美丽华酒店</v>
          </cell>
          <cell r="C857">
            <v>0</v>
          </cell>
          <cell r="D857">
            <v>9.51</v>
          </cell>
        </row>
        <row r="858">
          <cell r="A858" t="str">
            <v>00072</v>
          </cell>
          <cell r="B858" t="str">
            <v>超媒体控股</v>
          </cell>
          <cell r="C858">
            <v>1.92</v>
          </cell>
          <cell r="D858">
            <v>0.26500000000000001</v>
          </cell>
        </row>
        <row r="859">
          <cell r="A859" t="str">
            <v>00073</v>
          </cell>
          <cell r="B859" t="str">
            <v>亚洲果业</v>
          </cell>
          <cell r="C859">
            <v>0</v>
          </cell>
          <cell r="D859">
            <v>1.45</v>
          </cell>
        </row>
        <row r="860">
          <cell r="A860" t="str">
            <v>00075</v>
          </cell>
          <cell r="B860" t="str">
            <v>渝太地产</v>
          </cell>
          <cell r="C860">
            <v>7.86</v>
          </cell>
          <cell r="D860">
            <v>0.151</v>
          </cell>
        </row>
        <row r="861">
          <cell r="A861" t="str">
            <v>00076</v>
          </cell>
          <cell r="B861" t="str">
            <v>谊砾控股</v>
          </cell>
          <cell r="C861">
            <v>-3.23</v>
          </cell>
          <cell r="D861">
            <v>0.3</v>
          </cell>
        </row>
        <row r="862">
          <cell r="A862" t="str">
            <v>00077</v>
          </cell>
          <cell r="B862" t="str">
            <v>进智公共交通</v>
          </cell>
          <cell r="C862">
            <v>0</v>
          </cell>
          <cell r="D862">
            <v>0.40500000000000003</v>
          </cell>
        </row>
        <row r="863">
          <cell r="A863" t="str">
            <v>00078</v>
          </cell>
          <cell r="B863" t="str">
            <v>REGAL INT'L</v>
          </cell>
          <cell r="C863">
            <v>0</v>
          </cell>
          <cell r="D863">
            <v>0.65</v>
          </cell>
        </row>
        <row r="864">
          <cell r="A864" t="str">
            <v>00079</v>
          </cell>
          <cell r="B864" t="str">
            <v>世纪建业</v>
          </cell>
          <cell r="C864">
            <v>0</v>
          </cell>
          <cell r="D864">
            <v>0.11899999999999999</v>
          </cell>
        </row>
        <row r="865">
          <cell r="A865" t="str">
            <v>00080</v>
          </cell>
          <cell r="B865" t="str">
            <v>中国新经济投资</v>
          </cell>
          <cell r="C865">
            <v>3.49</v>
          </cell>
          <cell r="D865">
            <v>8.8999999999999996E-2</v>
          </cell>
        </row>
        <row r="866">
          <cell r="A866" t="str">
            <v>00082</v>
          </cell>
          <cell r="B866" t="str">
            <v>疯狂体育</v>
          </cell>
          <cell r="C866">
            <v>-2.2200000000000002</v>
          </cell>
          <cell r="D866">
            <v>8.7999999999999995E-2</v>
          </cell>
        </row>
        <row r="867">
          <cell r="A867" t="str">
            <v>00084</v>
          </cell>
          <cell r="B867" t="str">
            <v>宝光实业</v>
          </cell>
          <cell r="C867">
            <v>-2.99</v>
          </cell>
          <cell r="D867">
            <v>6.5000000000000002E-2</v>
          </cell>
        </row>
        <row r="868">
          <cell r="A868" t="str">
            <v>00085</v>
          </cell>
          <cell r="B868" t="str">
            <v>中电华大科技</v>
          </cell>
          <cell r="C868">
            <v>0.71</v>
          </cell>
          <cell r="D868">
            <v>1.41</v>
          </cell>
        </row>
        <row r="869">
          <cell r="A869" t="str">
            <v>00088</v>
          </cell>
          <cell r="B869" t="str">
            <v>TAI CHEUNG HOLD</v>
          </cell>
          <cell r="C869">
            <v>-0.6</v>
          </cell>
          <cell r="D869">
            <v>3.29</v>
          </cell>
        </row>
        <row r="870">
          <cell r="A870" t="str">
            <v>00089</v>
          </cell>
          <cell r="B870" t="str">
            <v>大生地产</v>
          </cell>
          <cell r="C870">
            <v>0</v>
          </cell>
          <cell r="D870">
            <v>1.89</v>
          </cell>
        </row>
        <row r="871">
          <cell r="A871" t="str">
            <v>00090</v>
          </cell>
          <cell r="B871" t="str">
            <v>普星能量</v>
          </cell>
          <cell r="C871">
            <v>0</v>
          </cell>
          <cell r="D871">
            <v>0.6</v>
          </cell>
        </row>
        <row r="872">
          <cell r="A872" t="str">
            <v>00091</v>
          </cell>
          <cell r="B872" t="str">
            <v>金禧国际控股</v>
          </cell>
          <cell r="C872" t="str">
            <v xml:space="preserve">--  </v>
          </cell>
          <cell r="D872">
            <v>0</v>
          </cell>
        </row>
        <row r="873">
          <cell r="A873" t="str">
            <v>00092</v>
          </cell>
          <cell r="B873" t="str">
            <v>冠军科技集团</v>
          </cell>
          <cell r="C873">
            <v>-0.5</v>
          </cell>
          <cell r="D873">
            <v>0.19800000000000001</v>
          </cell>
        </row>
        <row r="874">
          <cell r="A874" t="str">
            <v>00093</v>
          </cell>
          <cell r="B874" t="str">
            <v>零在科技金融</v>
          </cell>
          <cell r="C874">
            <v>0</v>
          </cell>
          <cell r="D874">
            <v>0.6</v>
          </cell>
        </row>
        <row r="875">
          <cell r="A875" t="str">
            <v>00094</v>
          </cell>
          <cell r="B875" t="str">
            <v>绿心集团</v>
          </cell>
          <cell r="C875">
            <v>0</v>
          </cell>
          <cell r="D875">
            <v>4.9000000000000002E-2</v>
          </cell>
        </row>
        <row r="876">
          <cell r="A876" t="str">
            <v>00096</v>
          </cell>
          <cell r="B876" t="str">
            <v>YUSEI</v>
          </cell>
          <cell r="C876">
            <v>0</v>
          </cell>
          <cell r="D876">
            <v>0.54600000000000004</v>
          </cell>
        </row>
        <row r="877">
          <cell r="A877" t="str">
            <v>00097</v>
          </cell>
          <cell r="B877" t="str">
            <v>恒基发展</v>
          </cell>
          <cell r="C877">
            <v>4.4400000000000004</v>
          </cell>
          <cell r="D877">
            <v>0.14099999999999999</v>
          </cell>
        </row>
        <row r="878">
          <cell r="A878" t="str">
            <v>00098</v>
          </cell>
          <cell r="B878" t="str">
            <v>兴发铝业</v>
          </cell>
          <cell r="C878">
            <v>-0.12</v>
          </cell>
          <cell r="D878">
            <v>8.17</v>
          </cell>
        </row>
        <row r="879">
          <cell r="A879" t="str">
            <v>00099</v>
          </cell>
          <cell r="B879" t="str">
            <v>王氏国际</v>
          </cell>
          <cell r="C879">
            <v>0</v>
          </cell>
          <cell r="D879">
            <v>1.22</v>
          </cell>
        </row>
        <row r="880">
          <cell r="A880" t="str">
            <v>00102</v>
          </cell>
          <cell r="B880" t="str">
            <v>凯升控股</v>
          </cell>
          <cell r="C880">
            <v>0</v>
          </cell>
          <cell r="D880">
            <v>4.7E-2</v>
          </cell>
        </row>
        <row r="881">
          <cell r="A881" t="str">
            <v>00103</v>
          </cell>
          <cell r="B881" t="str">
            <v>首佳科技</v>
          </cell>
          <cell r="C881">
            <v>0</v>
          </cell>
          <cell r="D881">
            <v>0.52</v>
          </cell>
        </row>
        <row r="882">
          <cell r="A882" t="str">
            <v>00104</v>
          </cell>
          <cell r="B882" t="str">
            <v>ASIA COMM HOLD</v>
          </cell>
          <cell r="C882">
            <v>0</v>
          </cell>
          <cell r="D882">
            <v>0.25</v>
          </cell>
        </row>
        <row r="883">
          <cell r="A883" t="str">
            <v>00105</v>
          </cell>
          <cell r="B883" t="str">
            <v>凯联国际酒店</v>
          </cell>
          <cell r="C883">
            <v>0</v>
          </cell>
          <cell r="D883">
            <v>5.2</v>
          </cell>
        </row>
        <row r="884">
          <cell r="A884" t="str">
            <v>00106</v>
          </cell>
          <cell r="B884" t="str">
            <v>朗诗绿色管理</v>
          </cell>
          <cell r="C884">
            <v>0</v>
          </cell>
          <cell r="D884">
            <v>1.4E-2</v>
          </cell>
        </row>
        <row r="885">
          <cell r="A885" t="str">
            <v>00108</v>
          </cell>
          <cell r="B885" t="str">
            <v>国锐生活</v>
          </cell>
          <cell r="C885">
            <v>-2.74</v>
          </cell>
          <cell r="D885">
            <v>0.71</v>
          </cell>
        </row>
        <row r="886">
          <cell r="A886" t="str">
            <v>00110</v>
          </cell>
          <cell r="B886" t="str">
            <v>中国长远</v>
          </cell>
          <cell r="C886">
            <v>0</v>
          </cell>
          <cell r="D886">
            <v>0.153</v>
          </cell>
        </row>
        <row r="887">
          <cell r="A887" t="str">
            <v>00111</v>
          </cell>
          <cell r="B887" t="str">
            <v>信达国际控股</v>
          </cell>
          <cell r="C887">
            <v>-4.55</v>
          </cell>
          <cell r="D887">
            <v>0.42</v>
          </cell>
        </row>
        <row r="888">
          <cell r="A888" t="str">
            <v>00113</v>
          </cell>
          <cell r="B888" t="str">
            <v>迪生创建</v>
          </cell>
          <cell r="C888">
            <v>0</v>
          </cell>
          <cell r="D888">
            <v>6.86</v>
          </cell>
        </row>
        <row r="889">
          <cell r="A889" t="str">
            <v>00114</v>
          </cell>
          <cell r="B889" t="str">
            <v>HERALD HOLD</v>
          </cell>
          <cell r="C889">
            <v>0</v>
          </cell>
          <cell r="D889">
            <v>0.55000000000000004</v>
          </cell>
        </row>
        <row r="890">
          <cell r="A890" t="str">
            <v>00115</v>
          </cell>
          <cell r="B890" t="str">
            <v>钧濠集团</v>
          </cell>
          <cell r="C890">
            <v>0.78</v>
          </cell>
          <cell r="D890">
            <v>2.6</v>
          </cell>
        </row>
        <row r="891">
          <cell r="A891" t="str">
            <v>00117</v>
          </cell>
          <cell r="B891" t="str">
            <v>天利控股集团</v>
          </cell>
          <cell r="C891">
            <v>1.69</v>
          </cell>
          <cell r="D891">
            <v>0.6</v>
          </cell>
        </row>
        <row r="892">
          <cell r="A892" t="str">
            <v>00118</v>
          </cell>
          <cell r="B892" t="str">
            <v>大同机械</v>
          </cell>
          <cell r="C892">
            <v>0</v>
          </cell>
          <cell r="D892">
            <v>0.184</v>
          </cell>
        </row>
        <row r="893">
          <cell r="A893" t="str">
            <v>00122</v>
          </cell>
          <cell r="B893" t="str">
            <v>鳄鱼恤</v>
          </cell>
          <cell r="C893">
            <v>0</v>
          </cell>
          <cell r="D893">
            <v>2</v>
          </cell>
        </row>
        <row r="894">
          <cell r="A894" t="str">
            <v>00125</v>
          </cell>
          <cell r="B894" t="str">
            <v>新兴光学</v>
          </cell>
          <cell r="C894">
            <v>0</v>
          </cell>
          <cell r="D894">
            <v>0.35</v>
          </cell>
        </row>
        <row r="895">
          <cell r="A895" t="str">
            <v>00126</v>
          </cell>
          <cell r="B895" t="str">
            <v>佳宁娜</v>
          </cell>
          <cell r="C895">
            <v>3.36</v>
          </cell>
          <cell r="D895">
            <v>0.123</v>
          </cell>
        </row>
        <row r="896">
          <cell r="A896" t="str">
            <v>00128</v>
          </cell>
          <cell r="B896" t="str">
            <v>安宁控股</v>
          </cell>
          <cell r="C896">
            <v>-1.85</v>
          </cell>
          <cell r="D896">
            <v>0.26500000000000001</v>
          </cell>
        </row>
        <row r="897">
          <cell r="A897" t="str">
            <v>00129</v>
          </cell>
          <cell r="B897" t="str">
            <v>泛海集团</v>
          </cell>
          <cell r="C897">
            <v>1.59</v>
          </cell>
          <cell r="D897">
            <v>0.32</v>
          </cell>
        </row>
        <row r="898">
          <cell r="A898" t="str">
            <v>00130</v>
          </cell>
          <cell r="B898" t="str">
            <v>慕诗国际</v>
          </cell>
          <cell r="C898">
            <v>0</v>
          </cell>
          <cell r="D898">
            <v>0.115</v>
          </cell>
        </row>
        <row r="899">
          <cell r="A899" t="str">
            <v>00131</v>
          </cell>
          <cell r="B899" t="str">
            <v>卓能（集团）</v>
          </cell>
          <cell r="C899">
            <v>0</v>
          </cell>
          <cell r="D899">
            <v>1.51</v>
          </cell>
        </row>
        <row r="900">
          <cell r="A900" t="str">
            <v>00132</v>
          </cell>
          <cell r="B900" t="str">
            <v>兴业控股</v>
          </cell>
          <cell r="C900">
            <v>-1.52</v>
          </cell>
          <cell r="D900">
            <v>0.26</v>
          </cell>
        </row>
        <row r="901">
          <cell r="A901" t="str">
            <v>00133</v>
          </cell>
          <cell r="B901" t="str">
            <v>招商局中国基金</v>
          </cell>
          <cell r="C901">
            <v>0.54</v>
          </cell>
          <cell r="D901">
            <v>15</v>
          </cell>
        </row>
        <row r="902">
          <cell r="A902" t="str">
            <v>00137</v>
          </cell>
          <cell r="B902" t="str">
            <v>金辉集团</v>
          </cell>
          <cell r="C902">
            <v>0</v>
          </cell>
          <cell r="D902">
            <v>0.72</v>
          </cell>
        </row>
        <row r="903">
          <cell r="A903" t="str">
            <v>00138</v>
          </cell>
          <cell r="B903" t="str">
            <v>中建富通</v>
          </cell>
          <cell r="C903">
            <v>6.06</v>
          </cell>
          <cell r="D903">
            <v>7.0000000000000007E-2</v>
          </cell>
        </row>
        <row r="904">
          <cell r="A904" t="str">
            <v>00139</v>
          </cell>
          <cell r="B904" t="str">
            <v>中达集团控股</v>
          </cell>
          <cell r="C904">
            <v>6.25</v>
          </cell>
          <cell r="D904">
            <v>1.7000000000000001E-2</v>
          </cell>
        </row>
        <row r="905">
          <cell r="A905" t="str">
            <v>00145</v>
          </cell>
          <cell r="B905" t="str">
            <v>信能低碳</v>
          </cell>
          <cell r="C905">
            <v>0</v>
          </cell>
          <cell r="D905">
            <v>0.17599999999999999</v>
          </cell>
        </row>
        <row r="906">
          <cell r="A906" t="str">
            <v>00146</v>
          </cell>
          <cell r="B906" t="str">
            <v>TAI PING CARPET</v>
          </cell>
          <cell r="C906">
            <v>0</v>
          </cell>
          <cell r="D906">
            <v>1.44</v>
          </cell>
        </row>
        <row r="907">
          <cell r="A907" t="str">
            <v>00147</v>
          </cell>
          <cell r="B907" t="str">
            <v>国际商业结算</v>
          </cell>
          <cell r="C907">
            <v>-1.96</v>
          </cell>
          <cell r="D907">
            <v>0.05</v>
          </cell>
        </row>
        <row r="908">
          <cell r="A908" t="str">
            <v>00149</v>
          </cell>
          <cell r="B908" t="str">
            <v>中国农产品交易</v>
          </cell>
          <cell r="C908">
            <v>0</v>
          </cell>
          <cell r="D908">
            <v>4.2999999999999997E-2</v>
          </cell>
        </row>
        <row r="909">
          <cell r="A909" t="str">
            <v>00150</v>
          </cell>
          <cell r="B909" t="str">
            <v>HYPEBEAST</v>
          </cell>
          <cell r="C909">
            <v>-5.0599999999999996</v>
          </cell>
          <cell r="D909">
            <v>0.15</v>
          </cell>
        </row>
        <row r="910">
          <cell r="A910" t="str">
            <v>00154</v>
          </cell>
          <cell r="B910" t="str">
            <v>北京控股环境集团</v>
          </cell>
          <cell r="C910">
            <v>0</v>
          </cell>
          <cell r="D910">
            <v>0.59</v>
          </cell>
        </row>
        <row r="911">
          <cell r="A911" t="str">
            <v>00156</v>
          </cell>
          <cell r="B911" t="str">
            <v>力宝华润</v>
          </cell>
          <cell r="C911">
            <v>-1.41</v>
          </cell>
          <cell r="D911">
            <v>0.7</v>
          </cell>
        </row>
        <row r="912">
          <cell r="A912" t="str">
            <v>00157</v>
          </cell>
          <cell r="B912" t="str">
            <v>自然美</v>
          </cell>
          <cell r="C912">
            <v>0</v>
          </cell>
          <cell r="D912">
            <v>0.55000000000000004</v>
          </cell>
        </row>
        <row r="913">
          <cell r="A913" t="str">
            <v>00158</v>
          </cell>
          <cell r="B913" t="str">
            <v>万邦投资</v>
          </cell>
          <cell r="C913">
            <v>0</v>
          </cell>
          <cell r="D913">
            <v>60.2</v>
          </cell>
        </row>
        <row r="914">
          <cell r="A914" t="str">
            <v>00159</v>
          </cell>
          <cell r="B914" t="str">
            <v>布莱克万矿业</v>
          </cell>
          <cell r="C914">
            <v>0</v>
          </cell>
          <cell r="D914">
            <v>9.6000000000000002E-2</v>
          </cell>
        </row>
        <row r="915">
          <cell r="A915" t="str">
            <v>00160</v>
          </cell>
          <cell r="B915" t="str">
            <v>汉国置业</v>
          </cell>
          <cell r="C915">
            <v>0.94</v>
          </cell>
          <cell r="D915">
            <v>1.07</v>
          </cell>
        </row>
        <row r="916">
          <cell r="A916" t="str">
            <v>00162</v>
          </cell>
          <cell r="B916" t="str">
            <v>世纪金花</v>
          </cell>
          <cell r="C916">
            <v>0</v>
          </cell>
          <cell r="D916">
            <v>4.9000000000000002E-2</v>
          </cell>
        </row>
        <row r="917">
          <cell r="A917" t="str">
            <v>00164</v>
          </cell>
          <cell r="B917" t="str">
            <v>中国宝力科技</v>
          </cell>
          <cell r="C917">
            <v>-2.6</v>
          </cell>
          <cell r="D917">
            <v>0.375</v>
          </cell>
        </row>
        <row r="918">
          <cell r="A918" t="str">
            <v>00166</v>
          </cell>
          <cell r="B918" t="str">
            <v>新时代集团控股</v>
          </cell>
          <cell r="C918">
            <v>0</v>
          </cell>
          <cell r="D918">
            <v>4.5999999999999999E-2</v>
          </cell>
        </row>
        <row r="919">
          <cell r="A919" t="str">
            <v>00167</v>
          </cell>
          <cell r="B919" t="str">
            <v>IDT INT'L</v>
          </cell>
          <cell r="C919">
            <v>1.66</v>
          </cell>
          <cell r="D919">
            <v>1.84</v>
          </cell>
        </row>
        <row r="920">
          <cell r="A920" t="str">
            <v>00169</v>
          </cell>
          <cell r="B920" t="str">
            <v>万达酒店发展</v>
          </cell>
          <cell r="C920">
            <v>8.6999999999999993</v>
          </cell>
          <cell r="D920">
            <v>0.75</v>
          </cell>
        </row>
        <row r="921">
          <cell r="A921" t="str">
            <v>00171</v>
          </cell>
          <cell r="B921" t="str">
            <v>银建国际</v>
          </cell>
          <cell r="C921">
            <v>0</v>
          </cell>
          <cell r="D921">
            <v>0.08</v>
          </cell>
        </row>
        <row r="922">
          <cell r="A922" t="str">
            <v>00174</v>
          </cell>
          <cell r="B922" t="str">
            <v>盛洋投资</v>
          </cell>
          <cell r="C922">
            <v>0</v>
          </cell>
          <cell r="D922">
            <v>0.218</v>
          </cell>
        </row>
        <row r="923">
          <cell r="A923" t="str">
            <v>00176</v>
          </cell>
          <cell r="B923" t="str">
            <v>先机企业集团</v>
          </cell>
          <cell r="C923">
            <v>0</v>
          </cell>
          <cell r="D923">
            <v>1.2999999999999999E-2</v>
          </cell>
        </row>
        <row r="924">
          <cell r="A924" t="str">
            <v>00180</v>
          </cell>
          <cell r="B924" t="str">
            <v>开达集团</v>
          </cell>
          <cell r="C924">
            <v>-4.17</v>
          </cell>
          <cell r="D924">
            <v>0.23</v>
          </cell>
        </row>
        <row r="925">
          <cell r="A925" t="str">
            <v>00181</v>
          </cell>
          <cell r="B925" t="str">
            <v>闽港控股</v>
          </cell>
          <cell r="C925">
            <v>0</v>
          </cell>
          <cell r="D925">
            <v>7.5999999999999998E-2</v>
          </cell>
        </row>
        <row r="926">
          <cell r="A926" t="str">
            <v>00182</v>
          </cell>
          <cell r="B926" t="str">
            <v>协合新能源</v>
          </cell>
          <cell r="C926">
            <v>0</v>
          </cell>
          <cell r="D926">
            <v>0.495</v>
          </cell>
        </row>
        <row r="927">
          <cell r="A927" t="str">
            <v>00183</v>
          </cell>
          <cell r="B927" t="str">
            <v>宏辉集团</v>
          </cell>
          <cell r="C927">
            <v>1.69</v>
          </cell>
          <cell r="D927">
            <v>0.3</v>
          </cell>
        </row>
        <row r="928">
          <cell r="A928" t="str">
            <v>00184</v>
          </cell>
          <cell r="B928" t="str">
            <v>激成投资</v>
          </cell>
          <cell r="C928">
            <v>0.44</v>
          </cell>
          <cell r="D928">
            <v>2.2599999999999998</v>
          </cell>
        </row>
        <row r="929">
          <cell r="A929" t="str">
            <v>00186</v>
          </cell>
          <cell r="B929" t="str">
            <v>敏捷控股</v>
          </cell>
          <cell r="C929">
            <v>0</v>
          </cell>
          <cell r="D929">
            <v>0.22700000000000001</v>
          </cell>
        </row>
        <row r="930">
          <cell r="A930" t="str">
            <v>00188</v>
          </cell>
          <cell r="B930" t="str">
            <v>新华汇富金融</v>
          </cell>
          <cell r="C930">
            <v>8.51</v>
          </cell>
          <cell r="D930">
            <v>0.255</v>
          </cell>
        </row>
        <row r="931">
          <cell r="A931" t="str">
            <v>00191</v>
          </cell>
          <cell r="B931" t="str">
            <v>丽新国际</v>
          </cell>
          <cell r="C931">
            <v>0</v>
          </cell>
          <cell r="D931">
            <v>0.56999999999999995</v>
          </cell>
        </row>
        <row r="932">
          <cell r="A932" t="str">
            <v>00193</v>
          </cell>
          <cell r="B932" t="str">
            <v>冠中地产</v>
          </cell>
          <cell r="C932">
            <v>-4.18</v>
          </cell>
          <cell r="D932">
            <v>0.22900000000000001</v>
          </cell>
        </row>
        <row r="933">
          <cell r="A933" t="str">
            <v>00194</v>
          </cell>
          <cell r="B933" t="str">
            <v>廖创兴企业</v>
          </cell>
          <cell r="C933">
            <v>-0.71</v>
          </cell>
          <cell r="D933">
            <v>4.1900000000000004</v>
          </cell>
        </row>
        <row r="934">
          <cell r="A934" t="str">
            <v>00195</v>
          </cell>
          <cell r="B934" t="str">
            <v>绿科科技国际</v>
          </cell>
          <cell r="C934">
            <v>0</v>
          </cell>
          <cell r="D934">
            <v>0.28000000000000003</v>
          </cell>
        </row>
        <row r="935">
          <cell r="A935" t="str">
            <v>00196</v>
          </cell>
          <cell r="B935" t="str">
            <v>宏华集团</v>
          </cell>
          <cell r="C935">
            <v>0.46</v>
          </cell>
          <cell r="D935">
            <v>0.217</v>
          </cell>
        </row>
        <row r="936">
          <cell r="A936" t="str">
            <v>00197</v>
          </cell>
          <cell r="B936" t="str">
            <v>亨泰</v>
          </cell>
          <cell r="C936">
            <v>4.6500000000000004</v>
          </cell>
          <cell r="D936">
            <v>0.18</v>
          </cell>
        </row>
        <row r="937">
          <cell r="A937" t="str">
            <v>00199</v>
          </cell>
          <cell r="B937" t="str">
            <v>德祥地产</v>
          </cell>
          <cell r="C937">
            <v>0</v>
          </cell>
          <cell r="D937">
            <v>0.22</v>
          </cell>
        </row>
        <row r="938">
          <cell r="A938" t="str">
            <v>00201</v>
          </cell>
          <cell r="B938" t="str">
            <v>华大酒店</v>
          </cell>
          <cell r="C938">
            <v>-1.37</v>
          </cell>
          <cell r="D938">
            <v>7.1999999999999995E-2</v>
          </cell>
        </row>
        <row r="939">
          <cell r="A939" t="str">
            <v>00202</v>
          </cell>
          <cell r="B939" t="str">
            <v>润中国际控股</v>
          </cell>
          <cell r="C939">
            <v>5.45</v>
          </cell>
          <cell r="D939">
            <v>5.8000000000000003E-2</v>
          </cell>
        </row>
        <row r="940">
          <cell r="A940" t="str">
            <v>00204</v>
          </cell>
          <cell r="B940" t="str">
            <v>资本界金控</v>
          </cell>
          <cell r="C940">
            <v>-2</v>
          </cell>
          <cell r="D940">
            <v>4.9000000000000002E-2</v>
          </cell>
        </row>
        <row r="941">
          <cell r="A941" t="str">
            <v>00205</v>
          </cell>
          <cell r="B941" t="str">
            <v>财讯传媒</v>
          </cell>
          <cell r="C941">
            <v>-1.25</v>
          </cell>
          <cell r="D941">
            <v>0.39500000000000002</v>
          </cell>
        </row>
        <row r="942">
          <cell r="A942" t="str">
            <v>00206</v>
          </cell>
          <cell r="B942" t="str">
            <v>华商能源</v>
          </cell>
          <cell r="C942">
            <v>-3.91</v>
          </cell>
          <cell r="D942">
            <v>0.221</v>
          </cell>
        </row>
        <row r="943">
          <cell r="A943" t="str">
            <v>00209</v>
          </cell>
          <cell r="B943" t="str">
            <v>瀛晟科学</v>
          </cell>
          <cell r="C943">
            <v>0</v>
          </cell>
          <cell r="D943">
            <v>0.16500000000000001</v>
          </cell>
        </row>
        <row r="944">
          <cell r="A944" t="str">
            <v>00210</v>
          </cell>
          <cell r="B944" t="str">
            <v>达芙妮国际</v>
          </cell>
          <cell r="C944">
            <v>3.7</v>
          </cell>
          <cell r="D944">
            <v>0.42</v>
          </cell>
        </row>
        <row r="945">
          <cell r="A945" t="str">
            <v>00211</v>
          </cell>
          <cell r="B945" t="str">
            <v>STYLAND HOLD</v>
          </cell>
          <cell r="C945">
            <v>-3.7</v>
          </cell>
          <cell r="D945">
            <v>0.26</v>
          </cell>
        </row>
        <row r="946">
          <cell r="A946" t="str">
            <v>00212</v>
          </cell>
          <cell r="B946" t="str">
            <v>NANYANG HOLD</v>
          </cell>
          <cell r="C946">
            <v>0</v>
          </cell>
          <cell r="D946">
            <v>25.5</v>
          </cell>
        </row>
        <row r="947">
          <cell r="A947" t="str">
            <v>00213</v>
          </cell>
          <cell r="B947" t="str">
            <v>NATIONAL ELEC H</v>
          </cell>
          <cell r="C947">
            <v>-3.95</v>
          </cell>
          <cell r="D947">
            <v>0.36499999999999999</v>
          </cell>
        </row>
        <row r="948">
          <cell r="A948" t="str">
            <v>00214</v>
          </cell>
          <cell r="B948" t="str">
            <v>汇汉控股</v>
          </cell>
          <cell r="C948">
            <v>-12.68</v>
          </cell>
          <cell r="D948">
            <v>0.31</v>
          </cell>
        </row>
        <row r="949">
          <cell r="A949" t="str">
            <v>00216</v>
          </cell>
          <cell r="B949" t="str">
            <v>建业实业</v>
          </cell>
          <cell r="C949">
            <v>1.75</v>
          </cell>
          <cell r="D949">
            <v>0.57999999999999996</v>
          </cell>
        </row>
        <row r="950">
          <cell r="A950" t="str">
            <v>00217</v>
          </cell>
          <cell r="B950" t="str">
            <v>中国诚通发展集团</v>
          </cell>
          <cell r="C950">
            <v>-3.64</v>
          </cell>
          <cell r="D950">
            <v>0.106</v>
          </cell>
        </row>
        <row r="951">
          <cell r="A951" t="str">
            <v>00218</v>
          </cell>
          <cell r="B951" t="str">
            <v>申万宏源香港</v>
          </cell>
          <cell r="C951">
            <v>5.59</v>
          </cell>
          <cell r="D951">
            <v>1.7</v>
          </cell>
        </row>
        <row r="952">
          <cell r="A952" t="str">
            <v>00219</v>
          </cell>
          <cell r="B952" t="str">
            <v>顺豪物业</v>
          </cell>
          <cell r="C952">
            <v>0</v>
          </cell>
          <cell r="D952">
            <v>0.63</v>
          </cell>
        </row>
        <row r="953">
          <cell r="A953" t="str">
            <v>00222</v>
          </cell>
          <cell r="B953" t="str">
            <v>闽信集团</v>
          </cell>
          <cell r="C953">
            <v>0</v>
          </cell>
          <cell r="D953">
            <v>2.1</v>
          </cell>
        </row>
        <row r="954">
          <cell r="A954" t="str">
            <v>00223</v>
          </cell>
          <cell r="B954" t="str">
            <v>易生活控股</v>
          </cell>
          <cell r="C954">
            <v>0</v>
          </cell>
          <cell r="D954">
            <v>0.109</v>
          </cell>
        </row>
        <row r="955">
          <cell r="A955" t="str">
            <v>00224</v>
          </cell>
          <cell r="B955" t="str">
            <v>建生国际</v>
          </cell>
          <cell r="C955">
            <v>8.1999999999999993</v>
          </cell>
          <cell r="D955">
            <v>0.66</v>
          </cell>
        </row>
        <row r="956">
          <cell r="A956" t="str">
            <v>00225</v>
          </cell>
          <cell r="B956" t="str">
            <v>博富临置业</v>
          </cell>
          <cell r="C956">
            <v>-0.19</v>
          </cell>
          <cell r="D956">
            <v>5.24</v>
          </cell>
        </row>
        <row r="957">
          <cell r="A957" t="str">
            <v>00226</v>
          </cell>
          <cell r="B957" t="str">
            <v>力宝</v>
          </cell>
          <cell r="C957">
            <v>0</v>
          </cell>
          <cell r="D957">
            <v>0.61</v>
          </cell>
        </row>
        <row r="958">
          <cell r="A958" t="str">
            <v>00227</v>
          </cell>
          <cell r="B958" t="str">
            <v>第一上海</v>
          </cell>
          <cell r="C958">
            <v>0</v>
          </cell>
          <cell r="D958">
            <v>0.32500000000000001</v>
          </cell>
        </row>
        <row r="959">
          <cell r="A959" t="str">
            <v>00228</v>
          </cell>
          <cell r="B959" t="str">
            <v>中能控股</v>
          </cell>
          <cell r="C959">
            <v>2</v>
          </cell>
          <cell r="D959">
            <v>5.0999999999999997E-2</v>
          </cell>
        </row>
        <row r="960">
          <cell r="A960" t="str">
            <v>00229</v>
          </cell>
          <cell r="B960" t="str">
            <v>利民实业</v>
          </cell>
          <cell r="C960">
            <v>0</v>
          </cell>
          <cell r="D960">
            <v>0.84</v>
          </cell>
        </row>
        <row r="961">
          <cell r="A961" t="str">
            <v>00230</v>
          </cell>
          <cell r="B961" t="str">
            <v>五矿地产</v>
          </cell>
          <cell r="C961">
            <v>3.49</v>
          </cell>
          <cell r="D961">
            <v>0.44500000000000001</v>
          </cell>
        </row>
        <row r="962">
          <cell r="A962" t="str">
            <v>00232</v>
          </cell>
          <cell r="B962" t="str">
            <v>大陆航空科技控股</v>
          </cell>
          <cell r="C962">
            <v>0</v>
          </cell>
          <cell r="D962">
            <v>0.127</v>
          </cell>
        </row>
        <row r="963">
          <cell r="A963" t="str">
            <v>00234</v>
          </cell>
          <cell r="B963" t="str">
            <v>新世纪集团</v>
          </cell>
          <cell r="C963">
            <v>-3.03</v>
          </cell>
          <cell r="D963">
            <v>3.2000000000000001E-2</v>
          </cell>
        </row>
        <row r="964">
          <cell r="A964" t="str">
            <v>00235</v>
          </cell>
          <cell r="B964" t="str">
            <v>中策资本控股</v>
          </cell>
          <cell r="C964">
            <v>0</v>
          </cell>
          <cell r="D964">
            <v>0.03</v>
          </cell>
        </row>
        <row r="965">
          <cell r="A965" t="str">
            <v>00236</v>
          </cell>
          <cell r="B965" t="str">
            <v>香港生力啤</v>
          </cell>
          <cell r="C965">
            <v>1</v>
          </cell>
          <cell r="D965">
            <v>1.01</v>
          </cell>
        </row>
        <row r="966">
          <cell r="A966" t="str">
            <v>00237</v>
          </cell>
          <cell r="B966" t="str">
            <v>安全货仓</v>
          </cell>
          <cell r="C966">
            <v>-0.49</v>
          </cell>
          <cell r="D966">
            <v>2.0299999999999998</v>
          </cell>
        </row>
        <row r="967">
          <cell r="A967" t="str">
            <v>00239</v>
          </cell>
          <cell r="B967" t="str">
            <v>白花油</v>
          </cell>
          <cell r="C967">
            <v>0.38</v>
          </cell>
          <cell r="D967">
            <v>2.65</v>
          </cell>
        </row>
        <row r="968">
          <cell r="A968" t="str">
            <v>00240</v>
          </cell>
          <cell r="B968" t="str">
            <v>利基控股</v>
          </cell>
          <cell r="C968">
            <v>0.88</v>
          </cell>
          <cell r="D968">
            <v>1.1499999999999999</v>
          </cell>
        </row>
        <row r="969">
          <cell r="A969" t="str">
            <v>00243</v>
          </cell>
          <cell r="B969" t="str">
            <v>QPL INT'L</v>
          </cell>
          <cell r="C969">
            <v>2</v>
          </cell>
          <cell r="D969">
            <v>0.20399999999999999</v>
          </cell>
        </row>
        <row r="970">
          <cell r="A970" t="str">
            <v>00244</v>
          </cell>
          <cell r="B970" t="str">
            <v>先施</v>
          </cell>
          <cell r="C970">
            <v>0</v>
          </cell>
          <cell r="D970">
            <v>0.25</v>
          </cell>
        </row>
        <row r="971">
          <cell r="A971" t="str">
            <v>00247</v>
          </cell>
          <cell r="B971" t="str">
            <v>TST PROPERTIES</v>
          </cell>
          <cell r="C971">
            <v>0</v>
          </cell>
          <cell r="D971">
            <v>19.2</v>
          </cell>
        </row>
        <row r="972">
          <cell r="A972" t="str">
            <v>00248</v>
          </cell>
          <cell r="B972" t="str">
            <v>香港通讯国际控股</v>
          </cell>
          <cell r="C972">
            <v>0</v>
          </cell>
          <cell r="D972">
            <v>2.7E-2</v>
          </cell>
        </row>
        <row r="973">
          <cell r="A973" t="str">
            <v>00250</v>
          </cell>
          <cell r="B973" t="str">
            <v>中国数码信息</v>
          </cell>
          <cell r="C973" t="str">
            <v xml:space="preserve">--  </v>
          </cell>
          <cell r="D973">
            <v>0</v>
          </cell>
        </row>
        <row r="974">
          <cell r="A974" t="str">
            <v>00251</v>
          </cell>
          <cell r="B974" t="str">
            <v>爪哇控股</v>
          </cell>
          <cell r="C974">
            <v>-0.81</v>
          </cell>
          <cell r="D974">
            <v>1.22</v>
          </cell>
        </row>
        <row r="975">
          <cell r="A975" t="str">
            <v>00252</v>
          </cell>
          <cell r="B975" t="str">
            <v>华信地产财务</v>
          </cell>
          <cell r="C975">
            <v>0</v>
          </cell>
          <cell r="D975">
            <v>1.61</v>
          </cell>
        </row>
        <row r="976">
          <cell r="A976" t="str">
            <v>00253</v>
          </cell>
          <cell r="B976" t="str">
            <v>顺豪控股</v>
          </cell>
          <cell r="C976">
            <v>1.64</v>
          </cell>
          <cell r="D976">
            <v>0.62</v>
          </cell>
        </row>
        <row r="977">
          <cell r="A977" t="str">
            <v>00254</v>
          </cell>
          <cell r="B977" t="str">
            <v>国家联合资源</v>
          </cell>
          <cell r="C977">
            <v>0</v>
          </cell>
          <cell r="D977">
            <v>0.04</v>
          </cell>
        </row>
        <row r="978">
          <cell r="A978" t="str">
            <v>00255</v>
          </cell>
          <cell r="B978" t="str">
            <v>龙记集团</v>
          </cell>
          <cell r="C978">
            <v>-2.19</v>
          </cell>
          <cell r="D978">
            <v>1.34</v>
          </cell>
        </row>
        <row r="979">
          <cell r="A979" t="str">
            <v>00258</v>
          </cell>
          <cell r="B979" t="str">
            <v>汤臣集团</v>
          </cell>
          <cell r="C979">
            <v>-0.31</v>
          </cell>
          <cell r="D979">
            <v>3.25</v>
          </cell>
        </row>
        <row r="980">
          <cell r="A980" t="str">
            <v>00259</v>
          </cell>
          <cell r="B980" t="str">
            <v>亿都（国际控股）</v>
          </cell>
          <cell r="C980">
            <v>-0.52</v>
          </cell>
          <cell r="D980">
            <v>1.92</v>
          </cell>
        </row>
        <row r="981">
          <cell r="A981" t="str">
            <v>00260</v>
          </cell>
          <cell r="B981" t="str">
            <v>幸福控股</v>
          </cell>
          <cell r="C981" t="str">
            <v xml:space="preserve">--  </v>
          </cell>
          <cell r="D981">
            <v>0</v>
          </cell>
        </row>
        <row r="982">
          <cell r="A982" t="str">
            <v>00261</v>
          </cell>
          <cell r="B982" t="str">
            <v>ＧＢＡ集团</v>
          </cell>
          <cell r="C982">
            <v>3.03</v>
          </cell>
          <cell r="D982">
            <v>0.34</v>
          </cell>
        </row>
        <row r="983">
          <cell r="A983" t="str">
            <v>00262</v>
          </cell>
          <cell r="B983" t="str">
            <v>迪臣发展国际</v>
          </cell>
          <cell r="C983">
            <v>0</v>
          </cell>
          <cell r="D983">
            <v>6.7000000000000004E-2</v>
          </cell>
        </row>
        <row r="984">
          <cell r="A984" t="str">
            <v>00264</v>
          </cell>
          <cell r="B984" t="str">
            <v>中联发展控股</v>
          </cell>
          <cell r="C984">
            <v>2.67</v>
          </cell>
          <cell r="D984">
            <v>1.54</v>
          </cell>
        </row>
        <row r="985">
          <cell r="A985" t="str">
            <v>00265</v>
          </cell>
          <cell r="B985" t="str">
            <v>港誉智慧城市服务</v>
          </cell>
          <cell r="C985">
            <v>0</v>
          </cell>
          <cell r="D985">
            <v>0.8</v>
          </cell>
        </row>
        <row r="986">
          <cell r="A986" t="str">
            <v>00266</v>
          </cell>
          <cell r="B986" t="str">
            <v>天德地产</v>
          </cell>
          <cell r="C986">
            <v>0</v>
          </cell>
          <cell r="D986">
            <v>2.2999999999999998</v>
          </cell>
        </row>
        <row r="987">
          <cell r="A987" t="str">
            <v>00269</v>
          </cell>
          <cell r="B987" t="str">
            <v>中国资源交通</v>
          </cell>
          <cell r="C987">
            <v>0</v>
          </cell>
          <cell r="D987">
            <v>1.0999999999999999E-2</v>
          </cell>
        </row>
        <row r="988">
          <cell r="A988" t="str">
            <v>00271</v>
          </cell>
          <cell r="B988" t="str">
            <v>亚证地产</v>
          </cell>
          <cell r="C988">
            <v>-3.61</v>
          </cell>
          <cell r="D988">
            <v>0.16</v>
          </cell>
        </row>
        <row r="989">
          <cell r="A989" t="str">
            <v>00273</v>
          </cell>
          <cell r="B989" t="str">
            <v>茂宸集团</v>
          </cell>
          <cell r="C989" t="str">
            <v xml:space="preserve">--  </v>
          </cell>
          <cell r="D989">
            <v>0</v>
          </cell>
        </row>
        <row r="990">
          <cell r="A990" t="str">
            <v>00274</v>
          </cell>
          <cell r="B990" t="str">
            <v>复兴亚洲</v>
          </cell>
          <cell r="C990">
            <v>0</v>
          </cell>
          <cell r="D990">
            <v>0.49</v>
          </cell>
        </row>
        <row r="991">
          <cell r="A991" t="str">
            <v>00276</v>
          </cell>
          <cell r="B991" t="str">
            <v>蒙古能源</v>
          </cell>
          <cell r="C991">
            <v>-4.76</v>
          </cell>
          <cell r="D991">
            <v>0.6</v>
          </cell>
        </row>
        <row r="992">
          <cell r="A992" t="str">
            <v>00277</v>
          </cell>
          <cell r="B992" t="str">
            <v>太兴置业</v>
          </cell>
          <cell r="C992">
            <v>0</v>
          </cell>
          <cell r="D992">
            <v>1.8</v>
          </cell>
        </row>
        <row r="993">
          <cell r="A993" t="str">
            <v>00278</v>
          </cell>
          <cell r="B993" t="str">
            <v>华厦置业</v>
          </cell>
          <cell r="C993" t="str">
            <v xml:space="preserve">--  </v>
          </cell>
          <cell r="D993">
            <v>0</v>
          </cell>
        </row>
        <row r="994">
          <cell r="A994" t="str">
            <v>00280</v>
          </cell>
          <cell r="B994" t="str">
            <v>景福集团</v>
          </cell>
          <cell r="C994">
            <v>-2.2999999999999998</v>
          </cell>
          <cell r="D994">
            <v>0.42499999999999999</v>
          </cell>
        </row>
        <row r="995">
          <cell r="A995" t="str">
            <v>00286</v>
          </cell>
          <cell r="B995" t="str">
            <v>爱帝宫</v>
          </cell>
          <cell r="C995">
            <v>0</v>
          </cell>
          <cell r="D995">
            <v>1.31</v>
          </cell>
        </row>
        <row r="996">
          <cell r="A996" t="str">
            <v>00287</v>
          </cell>
          <cell r="B996" t="str">
            <v>永发置业</v>
          </cell>
          <cell r="C996">
            <v>0</v>
          </cell>
          <cell r="D996">
            <v>4.12</v>
          </cell>
        </row>
        <row r="997">
          <cell r="A997" t="str">
            <v>00289</v>
          </cell>
          <cell r="B997" t="str">
            <v>WING ON CO</v>
          </cell>
          <cell r="C997">
            <v>0.16</v>
          </cell>
          <cell r="D997">
            <v>12.26</v>
          </cell>
        </row>
        <row r="998">
          <cell r="A998" t="str">
            <v>00290</v>
          </cell>
          <cell r="B998" t="str">
            <v>国富量子</v>
          </cell>
          <cell r="C998">
            <v>6.43</v>
          </cell>
          <cell r="D998">
            <v>1.49</v>
          </cell>
        </row>
        <row r="999">
          <cell r="A999" t="str">
            <v>00292</v>
          </cell>
          <cell r="B999" t="str">
            <v>泛海酒店</v>
          </cell>
          <cell r="C999" t="str">
            <v xml:space="preserve">--  </v>
          </cell>
          <cell r="D999">
            <v>0</v>
          </cell>
        </row>
        <row r="1000">
          <cell r="A1000" t="str">
            <v>00294</v>
          </cell>
          <cell r="B1000" t="str">
            <v>长江制衣</v>
          </cell>
          <cell r="C1000">
            <v>1.06</v>
          </cell>
          <cell r="D1000">
            <v>0.95</v>
          </cell>
        </row>
        <row r="1001">
          <cell r="A1001" t="str">
            <v>00298</v>
          </cell>
          <cell r="B1001" t="str">
            <v>庄士中国</v>
          </cell>
          <cell r="C1001">
            <v>0</v>
          </cell>
          <cell r="D1001">
            <v>0.115</v>
          </cell>
        </row>
        <row r="1002">
          <cell r="A1002" t="str">
            <v>00301</v>
          </cell>
          <cell r="B1002" t="str">
            <v>三和精化</v>
          </cell>
          <cell r="C1002">
            <v>0</v>
          </cell>
          <cell r="D1002">
            <v>1.3</v>
          </cell>
        </row>
        <row r="1003">
          <cell r="A1003" t="str">
            <v>00305</v>
          </cell>
          <cell r="B1003" t="str">
            <v>五菱汽车</v>
          </cell>
          <cell r="C1003">
            <v>4.4000000000000004</v>
          </cell>
          <cell r="D1003">
            <v>0.47499999999999998</v>
          </cell>
        </row>
        <row r="1004">
          <cell r="A1004" t="str">
            <v>00306</v>
          </cell>
          <cell r="B1004" t="str">
            <v>冠忠巴士集团</v>
          </cell>
          <cell r="C1004">
            <v>-0.53</v>
          </cell>
          <cell r="D1004">
            <v>1.87</v>
          </cell>
        </row>
        <row r="1005">
          <cell r="A1005" t="str">
            <v>00309</v>
          </cell>
          <cell r="B1005" t="str">
            <v>新华通讯频媒</v>
          </cell>
          <cell r="C1005">
            <v>0</v>
          </cell>
          <cell r="D1005">
            <v>4.9000000000000002E-2</v>
          </cell>
        </row>
        <row r="1006">
          <cell r="A1006" t="str">
            <v>00310</v>
          </cell>
          <cell r="B1006" t="str">
            <v>嘉进投资国际</v>
          </cell>
          <cell r="C1006">
            <v>0</v>
          </cell>
          <cell r="D1006">
            <v>0.1</v>
          </cell>
        </row>
        <row r="1007">
          <cell r="A1007" t="str">
            <v>00311</v>
          </cell>
          <cell r="B1007" t="str">
            <v>联泰控股</v>
          </cell>
          <cell r="C1007">
            <v>0</v>
          </cell>
          <cell r="D1007">
            <v>0.155</v>
          </cell>
        </row>
        <row r="1008">
          <cell r="A1008" t="str">
            <v>00312</v>
          </cell>
          <cell r="B1008" t="str">
            <v>岁宝百货</v>
          </cell>
          <cell r="C1008">
            <v>0</v>
          </cell>
          <cell r="D1008">
            <v>0.108</v>
          </cell>
        </row>
        <row r="1009">
          <cell r="A1009" t="str">
            <v>00313</v>
          </cell>
          <cell r="B1009" t="str">
            <v>裕田中国</v>
          </cell>
          <cell r="C1009">
            <v>-1.54</v>
          </cell>
          <cell r="D1009">
            <v>6.4000000000000001E-2</v>
          </cell>
        </row>
        <row r="1010">
          <cell r="A1010" t="str">
            <v>00318</v>
          </cell>
          <cell r="B1010" t="str">
            <v>黄河实业</v>
          </cell>
          <cell r="C1010">
            <v>8.9700000000000006</v>
          </cell>
          <cell r="D1010">
            <v>0.42499999999999999</v>
          </cell>
        </row>
        <row r="1011">
          <cell r="A1011" t="str">
            <v>00320</v>
          </cell>
          <cell r="B1011" t="str">
            <v>金宝通</v>
          </cell>
          <cell r="C1011">
            <v>-1.67</v>
          </cell>
          <cell r="D1011">
            <v>0.59</v>
          </cell>
        </row>
        <row r="1012">
          <cell r="A1012" t="str">
            <v>00326</v>
          </cell>
          <cell r="B1012" t="str">
            <v>中国星集团</v>
          </cell>
          <cell r="C1012">
            <v>10.42</v>
          </cell>
          <cell r="D1012">
            <v>2.65</v>
          </cell>
        </row>
        <row r="1013">
          <cell r="A1013" t="str">
            <v>00328</v>
          </cell>
          <cell r="B1013" t="str">
            <v>ALCO HOLDINGS</v>
          </cell>
          <cell r="C1013">
            <v>-6.1</v>
          </cell>
          <cell r="D1013">
            <v>0.38500000000000001</v>
          </cell>
        </row>
        <row r="1014">
          <cell r="A1014" t="str">
            <v>00329</v>
          </cell>
          <cell r="B1014" t="str">
            <v>叁龙国际</v>
          </cell>
          <cell r="C1014">
            <v>0</v>
          </cell>
          <cell r="D1014">
            <v>0.35</v>
          </cell>
        </row>
        <row r="1015">
          <cell r="A1015" t="str">
            <v>00331</v>
          </cell>
          <cell r="B1015" t="str">
            <v>丰盛生活服务</v>
          </cell>
          <cell r="C1015">
            <v>0</v>
          </cell>
          <cell r="D1015">
            <v>5.7</v>
          </cell>
        </row>
        <row r="1016">
          <cell r="A1016" t="str">
            <v>00332</v>
          </cell>
          <cell r="B1016" t="str">
            <v>元亨燃气</v>
          </cell>
          <cell r="C1016">
            <v>10</v>
          </cell>
          <cell r="D1016">
            <v>2.1999999999999999E-2</v>
          </cell>
        </row>
        <row r="1017">
          <cell r="A1017" t="str">
            <v>00333</v>
          </cell>
          <cell r="B1017" t="str">
            <v>黛丽斯国际</v>
          </cell>
          <cell r="C1017">
            <v>0</v>
          </cell>
          <cell r="D1017">
            <v>0.28999999999999998</v>
          </cell>
        </row>
        <row r="1018">
          <cell r="A1018" t="str">
            <v>00334</v>
          </cell>
          <cell r="B1018" t="str">
            <v>华显光电</v>
          </cell>
          <cell r="C1018">
            <v>0</v>
          </cell>
          <cell r="D1018">
            <v>0.221</v>
          </cell>
        </row>
        <row r="1019">
          <cell r="A1019" t="str">
            <v>00335</v>
          </cell>
          <cell r="B1019" t="str">
            <v>美建集团</v>
          </cell>
          <cell r="C1019">
            <v>0</v>
          </cell>
          <cell r="D1019">
            <v>0.71</v>
          </cell>
        </row>
        <row r="1020">
          <cell r="A1020" t="str">
            <v>00339</v>
          </cell>
          <cell r="B1020" t="str">
            <v>中国科创产业投资</v>
          </cell>
          <cell r="C1020">
            <v>-1.57</v>
          </cell>
          <cell r="D1020">
            <v>0.125</v>
          </cell>
        </row>
        <row r="1021">
          <cell r="A1021" t="str">
            <v>00340</v>
          </cell>
          <cell r="B1021" t="str">
            <v>潼关黄金</v>
          </cell>
          <cell r="C1021">
            <v>-4.59</v>
          </cell>
          <cell r="D1021">
            <v>2.08</v>
          </cell>
        </row>
        <row r="1022">
          <cell r="A1022" t="str">
            <v>00342</v>
          </cell>
          <cell r="B1022" t="str">
            <v>新海能源</v>
          </cell>
          <cell r="C1022" t="str">
            <v xml:space="preserve">--  </v>
          </cell>
          <cell r="D1022">
            <v>0</v>
          </cell>
        </row>
        <row r="1023">
          <cell r="A1023" t="str">
            <v>00343</v>
          </cell>
          <cell r="B1023" t="str">
            <v>文化传信</v>
          </cell>
          <cell r="C1023">
            <v>-8.7200000000000006</v>
          </cell>
          <cell r="D1023">
            <v>0.13600000000000001</v>
          </cell>
        </row>
        <row r="1024">
          <cell r="A1024" t="str">
            <v>00346</v>
          </cell>
          <cell r="B1024" t="str">
            <v>延长石油国际</v>
          </cell>
          <cell r="C1024">
            <v>0</v>
          </cell>
          <cell r="D1024">
            <v>0.375</v>
          </cell>
        </row>
        <row r="1025">
          <cell r="A1025" t="str">
            <v>00348</v>
          </cell>
          <cell r="B1025" t="str">
            <v>中国智能健康</v>
          </cell>
          <cell r="C1025">
            <v>4.17</v>
          </cell>
          <cell r="D1025">
            <v>7.4999999999999997E-2</v>
          </cell>
        </row>
        <row r="1026">
          <cell r="A1026" t="str">
            <v>00351</v>
          </cell>
          <cell r="B1026" t="str">
            <v>亚洲能源物流</v>
          </cell>
          <cell r="C1026">
            <v>5.97</v>
          </cell>
          <cell r="D1026">
            <v>0.14199999999999999</v>
          </cell>
        </row>
        <row r="1027">
          <cell r="A1027" t="str">
            <v>00352</v>
          </cell>
          <cell r="B1027" t="str">
            <v>富阳</v>
          </cell>
          <cell r="C1027">
            <v>0</v>
          </cell>
          <cell r="D1027">
            <v>4.4999999999999998E-2</v>
          </cell>
        </row>
        <row r="1028">
          <cell r="A1028" t="str">
            <v>00353</v>
          </cell>
          <cell r="B1028" t="str">
            <v>能源国际投资</v>
          </cell>
          <cell r="C1028">
            <v>-5.75</v>
          </cell>
          <cell r="D1028">
            <v>0.41</v>
          </cell>
        </row>
        <row r="1029">
          <cell r="A1029" t="str">
            <v>00355</v>
          </cell>
          <cell r="B1029" t="str">
            <v>世纪城市国际</v>
          </cell>
          <cell r="C1029">
            <v>1.28</v>
          </cell>
          <cell r="D1029">
            <v>7.9000000000000001E-2</v>
          </cell>
        </row>
        <row r="1030">
          <cell r="A1030" t="str">
            <v>00356</v>
          </cell>
          <cell r="B1030" t="str">
            <v>鼎立资本</v>
          </cell>
          <cell r="C1030">
            <v>-7.79</v>
          </cell>
          <cell r="D1030">
            <v>7.0999999999999994E-2</v>
          </cell>
        </row>
        <row r="1031">
          <cell r="A1031" t="str">
            <v>00357</v>
          </cell>
          <cell r="B1031" t="str">
            <v>美兰空港</v>
          </cell>
          <cell r="C1031">
            <v>3.71</v>
          </cell>
          <cell r="D1031">
            <v>11.18</v>
          </cell>
        </row>
        <row r="1032">
          <cell r="A1032" t="str">
            <v>00359</v>
          </cell>
          <cell r="B1032" t="str">
            <v>海升果汁</v>
          </cell>
          <cell r="C1032" t="str">
            <v xml:space="preserve">--  </v>
          </cell>
          <cell r="D1032">
            <v>0</v>
          </cell>
        </row>
        <row r="1033">
          <cell r="A1033" t="str">
            <v>00360</v>
          </cell>
          <cell r="B1033" t="str">
            <v>新焦点</v>
          </cell>
          <cell r="C1033">
            <v>-3.51</v>
          </cell>
          <cell r="D1033">
            <v>5.5E-2</v>
          </cell>
        </row>
        <row r="1034">
          <cell r="A1034" t="str">
            <v>00361</v>
          </cell>
          <cell r="B1034" t="str">
            <v>顺龙控股</v>
          </cell>
          <cell r="C1034">
            <v>0</v>
          </cell>
          <cell r="D1034">
            <v>5.5E-2</v>
          </cell>
        </row>
        <row r="1035">
          <cell r="A1035" t="str">
            <v>00362</v>
          </cell>
          <cell r="B1035" t="str">
            <v>中国天化工</v>
          </cell>
          <cell r="C1035">
            <v>0</v>
          </cell>
          <cell r="D1035">
            <v>1.4999999999999999E-2</v>
          </cell>
        </row>
        <row r="1036">
          <cell r="A1036" t="str">
            <v>00365</v>
          </cell>
          <cell r="B1036" t="str">
            <v>芯成科技</v>
          </cell>
          <cell r="C1036">
            <v>0</v>
          </cell>
          <cell r="D1036">
            <v>0.25</v>
          </cell>
        </row>
        <row r="1037">
          <cell r="A1037" t="str">
            <v>00366</v>
          </cell>
          <cell r="B1037" t="str">
            <v>陆氏集团（越南）</v>
          </cell>
          <cell r="C1037">
            <v>0</v>
          </cell>
          <cell r="D1037">
            <v>0.9</v>
          </cell>
        </row>
        <row r="1038">
          <cell r="A1038" t="str">
            <v>00367</v>
          </cell>
          <cell r="B1038" t="str">
            <v>庄士机构国际</v>
          </cell>
          <cell r="C1038">
            <v>0</v>
          </cell>
          <cell r="D1038">
            <v>0.34</v>
          </cell>
        </row>
        <row r="1039">
          <cell r="A1039" t="str">
            <v>00368</v>
          </cell>
          <cell r="B1039" t="str">
            <v>德合集团</v>
          </cell>
          <cell r="C1039">
            <v>0</v>
          </cell>
          <cell r="D1039">
            <v>0.22600000000000001</v>
          </cell>
        </row>
        <row r="1040">
          <cell r="A1040" t="str">
            <v>00369</v>
          </cell>
          <cell r="B1040" t="str">
            <v>永泰地产</v>
          </cell>
          <cell r="C1040">
            <v>0</v>
          </cell>
          <cell r="D1040">
            <v>1.58</v>
          </cell>
        </row>
        <row r="1041">
          <cell r="A1041" t="str">
            <v>00370</v>
          </cell>
          <cell r="B1041" t="str">
            <v>港仔机器人</v>
          </cell>
          <cell r="C1041">
            <v>2.14</v>
          </cell>
          <cell r="D1041">
            <v>1.43</v>
          </cell>
        </row>
        <row r="1042">
          <cell r="A1042" t="str">
            <v>00372</v>
          </cell>
          <cell r="B1042" t="str">
            <v>保德国际发展</v>
          </cell>
          <cell r="C1042">
            <v>0</v>
          </cell>
          <cell r="D1042">
            <v>0.255</v>
          </cell>
        </row>
        <row r="1043">
          <cell r="A1043" t="str">
            <v>00373</v>
          </cell>
          <cell r="B1043" t="str">
            <v>联合集团</v>
          </cell>
          <cell r="C1043">
            <v>0.61</v>
          </cell>
          <cell r="D1043">
            <v>1.64</v>
          </cell>
        </row>
        <row r="1044">
          <cell r="A1044" t="str">
            <v>00374</v>
          </cell>
          <cell r="B1044" t="str">
            <v>四洲集团</v>
          </cell>
          <cell r="C1044">
            <v>0</v>
          </cell>
          <cell r="D1044">
            <v>2.6</v>
          </cell>
        </row>
        <row r="1045">
          <cell r="A1045" t="str">
            <v>00375</v>
          </cell>
          <cell r="B1045" t="str">
            <v>YGM TRADING</v>
          </cell>
          <cell r="C1045">
            <v>0</v>
          </cell>
          <cell r="D1045">
            <v>0.9</v>
          </cell>
        </row>
        <row r="1046">
          <cell r="A1046" t="str">
            <v>00376</v>
          </cell>
          <cell r="B1046" t="str">
            <v>云锋金融</v>
          </cell>
          <cell r="C1046">
            <v>3.57</v>
          </cell>
          <cell r="D1046">
            <v>2.3199999999999998</v>
          </cell>
        </row>
        <row r="1047">
          <cell r="A1047" t="str">
            <v>00377</v>
          </cell>
          <cell r="B1047" t="str">
            <v>中国华君</v>
          </cell>
          <cell r="C1047">
            <v>0</v>
          </cell>
          <cell r="D1047">
            <v>0.85</v>
          </cell>
        </row>
        <row r="1048">
          <cell r="A1048" t="str">
            <v>00379</v>
          </cell>
          <cell r="B1048" t="str">
            <v>恒嘉融资租赁</v>
          </cell>
          <cell r="C1048">
            <v>11.94</v>
          </cell>
          <cell r="D1048">
            <v>7.4999999999999997E-2</v>
          </cell>
        </row>
        <row r="1049">
          <cell r="A1049" t="str">
            <v>00380</v>
          </cell>
          <cell r="B1049" t="str">
            <v>中国管业</v>
          </cell>
          <cell r="C1049">
            <v>5.38</v>
          </cell>
          <cell r="D1049">
            <v>0.13700000000000001</v>
          </cell>
        </row>
        <row r="1050">
          <cell r="A1050" t="str">
            <v>00381</v>
          </cell>
          <cell r="B1050" t="str">
            <v>权识国际</v>
          </cell>
          <cell r="C1050">
            <v>0</v>
          </cell>
          <cell r="D1050">
            <v>0.48499999999999999</v>
          </cell>
        </row>
        <row r="1051">
          <cell r="A1051" t="str">
            <v>00382</v>
          </cell>
          <cell r="B1051" t="str">
            <v>中汇集团</v>
          </cell>
          <cell r="C1051">
            <v>-0.65</v>
          </cell>
          <cell r="D1051">
            <v>1.52</v>
          </cell>
        </row>
        <row r="1052">
          <cell r="A1052" t="str">
            <v>00383</v>
          </cell>
          <cell r="B1052" t="str">
            <v>天安卓健</v>
          </cell>
          <cell r="C1052">
            <v>4</v>
          </cell>
          <cell r="D1052">
            <v>1.04</v>
          </cell>
        </row>
        <row r="1053">
          <cell r="A1053" t="str">
            <v>00385</v>
          </cell>
          <cell r="B1053" t="str">
            <v>建联集团</v>
          </cell>
          <cell r="C1053">
            <v>0</v>
          </cell>
          <cell r="D1053">
            <v>0.4</v>
          </cell>
        </row>
        <row r="1054">
          <cell r="A1054" t="str">
            <v>00387</v>
          </cell>
          <cell r="B1054" t="str">
            <v>力丰（集团）</v>
          </cell>
          <cell r="C1054">
            <v>0</v>
          </cell>
          <cell r="D1054">
            <v>0.61</v>
          </cell>
        </row>
        <row r="1055">
          <cell r="A1055" t="str">
            <v>00389</v>
          </cell>
          <cell r="B1055" t="str">
            <v>通天酒业</v>
          </cell>
          <cell r="C1055">
            <v>0</v>
          </cell>
          <cell r="D1055">
            <v>0.43</v>
          </cell>
        </row>
        <row r="1056">
          <cell r="A1056" t="str">
            <v>00391</v>
          </cell>
          <cell r="B1056" t="str">
            <v>美亚娱乐资讯</v>
          </cell>
          <cell r="C1056">
            <v>-5.66</v>
          </cell>
          <cell r="D1056">
            <v>0.1</v>
          </cell>
        </row>
        <row r="1057">
          <cell r="A1057" t="str">
            <v>00393</v>
          </cell>
          <cell r="B1057" t="str">
            <v>旭日企业</v>
          </cell>
          <cell r="C1057">
            <v>0</v>
          </cell>
          <cell r="D1057">
            <v>1.3</v>
          </cell>
        </row>
        <row r="1058">
          <cell r="A1058" t="str">
            <v>00396</v>
          </cell>
          <cell r="B1058" t="str">
            <v>兴利（香港）控股</v>
          </cell>
          <cell r="C1058">
            <v>0</v>
          </cell>
          <cell r="D1058">
            <v>9.2999999999999999E-2</v>
          </cell>
        </row>
        <row r="1059">
          <cell r="A1059" t="str">
            <v>00397</v>
          </cell>
          <cell r="B1059" t="str">
            <v>嬴集团</v>
          </cell>
          <cell r="C1059">
            <v>-3.28</v>
          </cell>
          <cell r="D1059">
            <v>5.8999999999999997E-2</v>
          </cell>
        </row>
        <row r="1060">
          <cell r="A1060" t="str">
            <v>00398</v>
          </cell>
          <cell r="B1060" t="str">
            <v>东方表行集团</v>
          </cell>
          <cell r="C1060">
            <v>-0.88</v>
          </cell>
          <cell r="D1060">
            <v>3.38</v>
          </cell>
        </row>
        <row r="1061">
          <cell r="A1061" t="str">
            <v>00399</v>
          </cell>
          <cell r="B1061" t="str">
            <v>领航医药生物科技</v>
          </cell>
          <cell r="C1061">
            <v>-8.8000000000000007</v>
          </cell>
          <cell r="D1061">
            <v>0.22800000000000001</v>
          </cell>
        </row>
        <row r="1062">
          <cell r="A1062" t="str">
            <v>00401</v>
          </cell>
          <cell r="B1062" t="str">
            <v>万嘉集团</v>
          </cell>
          <cell r="C1062">
            <v>1.37</v>
          </cell>
          <cell r="D1062">
            <v>7.3999999999999996E-2</v>
          </cell>
        </row>
        <row r="1063">
          <cell r="A1063" t="str">
            <v>00403</v>
          </cell>
          <cell r="B1063" t="str">
            <v>星光集团</v>
          </cell>
          <cell r="C1063">
            <v>-1.1499999999999999</v>
          </cell>
          <cell r="D1063">
            <v>0.17199999999999999</v>
          </cell>
        </row>
        <row r="1064">
          <cell r="A1064" t="str">
            <v>00406</v>
          </cell>
          <cell r="B1064" t="str">
            <v>有利集团</v>
          </cell>
          <cell r="C1064">
            <v>0</v>
          </cell>
          <cell r="D1064">
            <v>0.8</v>
          </cell>
        </row>
        <row r="1065">
          <cell r="A1065" t="str">
            <v>00408</v>
          </cell>
          <cell r="B1065" t="str">
            <v>叶氏化工集团</v>
          </cell>
          <cell r="C1065">
            <v>0</v>
          </cell>
          <cell r="D1065">
            <v>1.64</v>
          </cell>
        </row>
        <row r="1066">
          <cell r="A1066" t="str">
            <v>00411</v>
          </cell>
          <cell r="B1066" t="str">
            <v>南顺（香港）</v>
          </cell>
          <cell r="C1066">
            <v>0</v>
          </cell>
          <cell r="D1066">
            <v>10.26</v>
          </cell>
        </row>
        <row r="1067">
          <cell r="A1067" t="str">
            <v>00413</v>
          </cell>
          <cell r="B1067" t="str">
            <v>南华集团控股</v>
          </cell>
          <cell r="C1067">
            <v>0</v>
          </cell>
          <cell r="D1067">
            <v>0.03</v>
          </cell>
        </row>
        <row r="1068">
          <cell r="A1068" t="str">
            <v>00416</v>
          </cell>
          <cell r="B1068" t="str">
            <v>锦州银行</v>
          </cell>
          <cell r="C1068" t="str">
            <v xml:space="preserve">--  </v>
          </cell>
          <cell r="D1068">
            <v>0</v>
          </cell>
        </row>
        <row r="1069">
          <cell r="A1069" t="str">
            <v>00417</v>
          </cell>
          <cell r="B1069" t="str">
            <v>谢瑞麟</v>
          </cell>
          <cell r="C1069">
            <v>-2.7</v>
          </cell>
          <cell r="D1069">
            <v>0.72</v>
          </cell>
        </row>
        <row r="1070">
          <cell r="A1070" t="str">
            <v>00418</v>
          </cell>
          <cell r="B1070" t="str">
            <v>方正控股</v>
          </cell>
          <cell r="C1070">
            <v>0</v>
          </cell>
          <cell r="D1070">
            <v>1.1399999999999999</v>
          </cell>
        </row>
        <row r="1071">
          <cell r="A1071" t="str">
            <v>00420</v>
          </cell>
          <cell r="B1071" t="str">
            <v>福田实业</v>
          </cell>
          <cell r="C1071">
            <v>0</v>
          </cell>
          <cell r="D1071">
            <v>0.65</v>
          </cell>
        </row>
        <row r="1072">
          <cell r="A1072" t="str">
            <v>00422</v>
          </cell>
          <cell r="B1072" t="str">
            <v>越南制造加工出口</v>
          </cell>
          <cell r="C1072">
            <v>0</v>
          </cell>
          <cell r="D1072">
            <v>0.5</v>
          </cell>
        </row>
        <row r="1073">
          <cell r="A1073" t="str">
            <v>00423</v>
          </cell>
          <cell r="B1073" t="str">
            <v>经济日报集团</v>
          </cell>
          <cell r="C1073">
            <v>0</v>
          </cell>
          <cell r="D1073">
            <v>0.81</v>
          </cell>
        </row>
        <row r="1074">
          <cell r="A1074" t="str">
            <v>00426</v>
          </cell>
          <cell r="B1074" t="str">
            <v>万华媒体</v>
          </cell>
          <cell r="C1074">
            <v>-12.73</v>
          </cell>
          <cell r="D1074">
            <v>4.8000000000000001E-2</v>
          </cell>
        </row>
        <row r="1075">
          <cell r="A1075" t="str">
            <v>00428</v>
          </cell>
          <cell r="B1075" t="str">
            <v>中国天弓控股</v>
          </cell>
          <cell r="C1075">
            <v>-0.9</v>
          </cell>
          <cell r="D1075">
            <v>0.221</v>
          </cell>
        </row>
        <row r="1076">
          <cell r="A1076" t="str">
            <v>00430</v>
          </cell>
          <cell r="B1076" t="str">
            <v>东方兴业控股</v>
          </cell>
          <cell r="C1076">
            <v>-2.44</v>
          </cell>
          <cell r="D1076">
            <v>0.4</v>
          </cell>
        </row>
        <row r="1077">
          <cell r="A1077" t="str">
            <v>00431</v>
          </cell>
          <cell r="B1077" t="str">
            <v>大中华金融</v>
          </cell>
          <cell r="C1077">
            <v>0</v>
          </cell>
          <cell r="D1077">
            <v>0.01</v>
          </cell>
        </row>
        <row r="1078">
          <cell r="A1078" t="str">
            <v>00433</v>
          </cell>
          <cell r="B1078" t="str">
            <v>北方矿业</v>
          </cell>
          <cell r="C1078">
            <v>2.94</v>
          </cell>
          <cell r="D1078">
            <v>3.5000000000000003E-2</v>
          </cell>
        </row>
        <row r="1079">
          <cell r="A1079" t="str">
            <v>00434</v>
          </cell>
          <cell r="B1079" t="str">
            <v>博雅互动</v>
          </cell>
          <cell r="C1079">
            <v>-0.86</v>
          </cell>
          <cell r="D1079">
            <v>5.75</v>
          </cell>
        </row>
        <row r="1080">
          <cell r="A1080" t="str">
            <v>00436</v>
          </cell>
          <cell r="B1080" t="str">
            <v>新宇环保</v>
          </cell>
          <cell r="C1080">
            <v>0</v>
          </cell>
          <cell r="D1080">
            <v>5.1999999999999998E-2</v>
          </cell>
        </row>
        <row r="1081">
          <cell r="A1081" t="str">
            <v>00438</v>
          </cell>
          <cell r="B1081" t="str">
            <v>彩虹新能源</v>
          </cell>
          <cell r="C1081">
            <v>-1.3</v>
          </cell>
          <cell r="D1081">
            <v>2.27</v>
          </cell>
        </row>
        <row r="1082">
          <cell r="A1082" t="str">
            <v>00442</v>
          </cell>
          <cell r="B1082" t="str">
            <v>域能控股</v>
          </cell>
          <cell r="C1082">
            <v>0</v>
          </cell>
          <cell r="D1082">
            <v>0.75</v>
          </cell>
        </row>
        <row r="1083">
          <cell r="A1083" t="str">
            <v>00444</v>
          </cell>
          <cell r="B1083" t="str">
            <v>SINCEREWATCH HK</v>
          </cell>
          <cell r="C1083">
            <v>0</v>
          </cell>
          <cell r="D1083">
            <v>0.01</v>
          </cell>
        </row>
        <row r="1084">
          <cell r="A1084" t="str">
            <v>00450</v>
          </cell>
          <cell r="B1084" t="str">
            <v>鸿兴印刷集团</v>
          </cell>
          <cell r="C1084">
            <v>0</v>
          </cell>
          <cell r="D1084">
            <v>0.95</v>
          </cell>
        </row>
        <row r="1085">
          <cell r="A1085" t="str">
            <v>00455</v>
          </cell>
          <cell r="B1085" t="str">
            <v>天大药业</v>
          </cell>
          <cell r="C1085">
            <v>0</v>
          </cell>
          <cell r="D1085">
            <v>0.13300000000000001</v>
          </cell>
        </row>
        <row r="1086">
          <cell r="A1086" t="str">
            <v>00456</v>
          </cell>
          <cell r="B1086" t="str">
            <v>新城市建设发展</v>
          </cell>
          <cell r="C1086">
            <v>0</v>
          </cell>
          <cell r="D1086">
            <v>0.42</v>
          </cell>
        </row>
        <row r="1087">
          <cell r="A1087" t="str">
            <v>00458</v>
          </cell>
          <cell r="B1087" t="str">
            <v>联亚集团</v>
          </cell>
          <cell r="C1087">
            <v>0</v>
          </cell>
          <cell r="D1087">
            <v>2.33</v>
          </cell>
        </row>
        <row r="1088">
          <cell r="A1088" t="str">
            <v>00459</v>
          </cell>
          <cell r="B1088" t="str">
            <v>鋑联控股</v>
          </cell>
          <cell r="C1088">
            <v>-4.76</v>
          </cell>
          <cell r="D1088">
            <v>0.08</v>
          </cell>
        </row>
        <row r="1089">
          <cell r="A1089" t="str">
            <v>00464</v>
          </cell>
          <cell r="B1089" t="str">
            <v>中国智能科技</v>
          </cell>
          <cell r="C1089">
            <v>1.72</v>
          </cell>
          <cell r="D1089">
            <v>0.59</v>
          </cell>
        </row>
        <row r="1090">
          <cell r="A1090" t="str">
            <v>00465</v>
          </cell>
          <cell r="B1090" t="str">
            <v>富通科技</v>
          </cell>
          <cell r="C1090">
            <v>0</v>
          </cell>
          <cell r="D1090">
            <v>0.26</v>
          </cell>
        </row>
        <row r="1091">
          <cell r="A1091" t="str">
            <v>00471</v>
          </cell>
          <cell r="B1091" t="str">
            <v>中播数据</v>
          </cell>
          <cell r="C1091">
            <v>1.47</v>
          </cell>
          <cell r="D1091">
            <v>0.69</v>
          </cell>
        </row>
        <row r="1092">
          <cell r="A1092" t="str">
            <v>00472</v>
          </cell>
          <cell r="B1092" t="str">
            <v>新丝路文旅</v>
          </cell>
          <cell r="C1092">
            <v>0</v>
          </cell>
          <cell r="D1092">
            <v>0.19500000000000001</v>
          </cell>
        </row>
        <row r="1093">
          <cell r="A1093" t="str">
            <v>00474</v>
          </cell>
          <cell r="B1093" t="str">
            <v>信铭生命科技</v>
          </cell>
          <cell r="C1093">
            <v>0</v>
          </cell>
          <cell r="D1093">
            <v>2.1999999999999999E-2</v>
          </cell>
        </row>
        <row r="1094">
          <cell r="A1094" t="str">
            <v>00475</v>
          </cell>
          <cell r="B1094" t="str">
            <v>中发展控股</v>
          </cell>
          <cell r="C1094">
            <v>0</v>
          </cell>
          <cell r="D1094">
            <v>0.63</v>
          </cell>
        </row>
        <row r="1095">
          <cell r="A1095" t="str">
            <v>00476</v>
          </cell>
          <cell r="B1095" t="str">
            <v>科轩动力控股</v>
          </cell>
          <cell r="C1095">
            <v>-2.5299999999999998</v>
          </cell>
          <cell r="D1095">
            <v>0.38500000000000001</v>
          </cell>
        </row>
        <row r="1096">
          <cell r="A1096" t="str">
            <v>00482</v>
          </cell>
          <cell r="B1096" t="str">
            <v>圣马丁国际</v>
          </cell>
          <cell r="C1096">
            <v>0</v>
          </cell>
          <cell r="D1096">
            <v>8.8999999999999996E-2</v>
          </cell>
        </row>
        <row r="1097">
          <cell r="A1097" t="str">
            <v>00483</v>
          </cell>
          <cell r="B1097" t="str">
            <v>包浩斯国际</v>
          </cell>
          <cell r="C1097">
            <v>0.41</v>
          </cell>
          <cell r="D1097">
            <v>0.246</v>
          </cell>
        </row>
        <row r="1098">
          <cell r="A1098" t="str">
            <v>00484</v>
          </cell>
          <cell r="B1098" t="str">
            <v>云游控股</v>
          </cell>
          <cell r="C1098">
            <v>1.27</v>
          </cell>
          <cell r="D1098">
            <v>0.8</v>
          </cell>
        </row>
        <row r="1099">
          <cell r="A1099" t="str">
            <v>00485</v>
          </cell>
          <cell r="B1099" t="str">
            <v>中国华星</v>
          </cell>
          <cell r="C1099">
            <v>0</v>
          </cell>
          <cell r="D1099">
            <v>0.16</v>
          </cell>
        </row>
        <row r="1100">
          <cell r="A1100" t="str">
            <v>00486</v>
          </cell>
          <cell r="B1100" t="str">
            <v>俄铝</v>
          </cell>
          <cell r="C1100">
            <v>0.51</v>
          </cell>
          <cell r="D1100">
            <v>3.97</v>
          </cell>
        </row>
        <row r="1101">
          <cell r="A1101" t="str">
            <v>00487</v>
          </cell>
          <cell r="B1101" t="str">
            <v>实德环球</v>
          </cell>
          <cell r="C1101">
            <v>-4.88</v>
          </cell>
          <cell r="D1101">
            <v>0.11700000000000001</v>
          </cell>
        </row>
        <row r="1102">
          <cell r="A1102" t="str">
            <v>00491</v>
          </cell>
          <cell r="B1102" t="str">
            <v>英皇文化产业</v>
          </cell>
          <cell r="C1102">
            <v>-2.86</v>
          </cell>
          <cell r="D1102">
            <v>3.4000000000000002E-2</v>
          </cell>
        </row>
        <row r="1103">
          <cell r="A1103" t="str">
            <v>00495</v>
          </cell>
          <cell r="B1103" t="str">
            <v>PALADIN</v>
          </cell>
          <cell r="C1103">
            <v>0</v>
          </cell>
          <cell r="D1103">
            <v>1.2E-2</v>
          </cell>
        </row>
        <row r="1104">
          <cell r="A1104" t="str">
            <v>00497</v>
          </cell>
          <cell r="B1104" t="str">
            <v>资本策略地产</v>
          </cell>
          <cell r="C1104">
            <v>-0.53</v>
          </cell>
          <cell r="D1104">
            <v>0.189</v>
          </cell>
        </row>
        <row r="1105">
          <cell r="A1105" t="str">
            <v>00498</v>
          </cell>
          <cell r="B1105" t="str">
            <v>蓝河控股</v>
          </cell>
          <cell r="C1105">
            <v>0</v>
          </cell>
          <cell r="D1105">
            <v>0.09</v>
          </cell>
        </row>
        <row r="1106">
          <cell r="A1106" t="str">
            <v>00499</v>
          </cell>
          <cell r="B1106" t="str">
            <v>青岛控股</v>
          </cell>
          <cell r="C1106">
            <v>0</v>
          </cell>
          <cell r="D1106">
            <v>0.10100000000000001</v>
          </cell>
        </row>
        <row r="1107">
          <cell r="A1107" t="str">
            <v>00500</v>
          </cell>
          <cell r="B1107" t="str">
            <v>先丰服务集团</v>
          </cell>
          <cell r="C1107">
            <v>-1.1399999999999999</v>
          </cell>
          <cell r="D1107">
            <v>8.6999999999999994E-2</v>
          </cell>
        </row>
        <row r="1108">
          <cell r="A1108" t="str">
            <v>00503</v>
          </cell>
          <cell r="B1108" t="str">
            <v>朗生医药</v>
          </cell>
          <cell r="C1108" t="str">
            <v xml:space="preserve">--  </v>
          </cell>
          <cell r="D1108">
            <v>0</v>
          </cell>
        </row>
        <row r="1109">
          <cell r="A1109" t="str">
            <v>00505</v>
          </cell>
          <cell r="B1109" t="str">
            <v>兴业合金</v>
          </cell>
          <cell r="C1109">
            <v>-1.96</v>
          </cell>
          <cell r="D1109">
            <v>1</v>
          </cell>
        </row>
        <row r="1110">
          <cell r="A1110" t="str">
            <v>00509</v>
          </cell>
          <cell r="B1110" t="str">
            <v>世纪阳光</v>
          </cell>
          <cell r="C1110">
            <v>0</v>
          </cell>
          <cell r="D1110">
            <v>0.17</v>
          </cell>
        </row>
        <row r="1111">
          <cell r="A1111" t="str">
            <v>00510</v>
          </cell>
          <cell r="B1111" t="str">
            <v>时富金融服务集团</v>
          </cell>
          <cell r="C1111">
            <v>-3.45</v>
          </cell>
          <cell r="D1111">
            <v>0.28000000000000003</v>
          </cell>
        </row>
        <row r="1112">
          <cell r="A1112" t="str">
            <v>00513</v>
          </cell>
          <cell r="B1112" t="str">
            <v>恒和集团</v>
          </cell>
          <cell r="C1112">
            <v>0</v>
          </cell>
          <cell r="D1112">
            <v>0.16</v>
          </cell>
        </row>
        <row r="1113">
          <cell r="A1113" t="str">
            <v>00515</v>
          </cell>
          <cell r="B1113" t="str">
            <v>中华银科技（新）</v>
          </cell>
          <cell r="C1113">
            <v>0</v>
          </cell>
          <cell r="D1113">
            <v>0.27</v>
          </cell>
        </row>
        <row r="1114">
          <cell r="A1114" t="str">
            <v>00518</v>
          </cell>
          <cell r="B1114" t="str">
            <v>同得仕（集团）</v>
          </cell>
          <cell r="C1114">
            <v>0</v>
          </cell>
          <cell r="D1114">
            <v>0.20399999999999999</v>
          </cell>
        </row>
        <row r="1115">
          <cell r="A1115" t="str">
            <v>00519</v>
          </cell>
          <cell r="B1115" t="str">
            <v>诺科达科技</v>
          </cell>
          <cell r="C1115">
            <v>0.92</v>
          </cell>
          <cell r="D1115">
            <v>0.11</v>
          </cell>
        </row>
        <row r="1116">
          <cell r="A1116" t="str">
            <v>00521</v>
          </cell>
          <cell r="B1116" t="str">
            <v>CWT INT'L</v>
          </cell>
          <cell r="C1116">
            <v>0</v>
          </cell>
          <cell r="D1116">
            <v>0.13600000000000001</v>
          </cell>
        </row>
        <row r="1117">
          <cell r="A1117" t="str">
            <v>00524</v>
          </cell>
          <cell r="B1117" t="str">
            <v>长城天下</v>
          </cell>
          <cell r="C1117">
            <v>0</v>
          </cell>
          <cell r="D1117">
            <v>0.3</v>
          </cell>
        </row>
        <row r="1118">
          <cell r="A1118" t="str">
            <v>00526</v>
          </cell>
          <cell r="B1118" t="str">
            <v>利时集团控股</v>
          </cell>
          <cell r="C1118">
            <v>2.68</v>
          </cell>
          <cell r="D1118">
            <v>0.115</v>
          </cell>
        </row>
        <row r="1119">
          <cell r="A1119" t="str">
            <v>00527</v>
          </cell>
          <cell r="B1119" t="str">
            <v>瑞风新能源</v>
          </cell>
          <cell r="C1119">
            <v>-3.06</v>
          </cell>
          <cell r="D1119">
            <v>0.47499999999999998</v>
          </cell>
        </row>
        <row r="1120">
          <cell r="A1120" t="str">
            <v>00528</v>
          </cell>
          <cell r="B1120" t="str">
            <v>金达控股</v>
          </cell>
          <cell r="C1120">
            <v>0</v>
          </cell>
          <cell r="D1120">
            <v>1.1399999999999999</v>
          </cell>
        </row>
        <row r="1121">
          <cell r="A1121" t="str">
            <v>00529</v>
          </cell>
          <cell r="B1121" t="str">
            <v>SIS INT'L</v>
          </cell>
          <cell r="C1121">
            <v>0</v>
          </cell>
          <cell r="D1121">
            <v>1.7</v>
          </cell>
        </row>
        <row r="1122">
          <cell r="A1122" t="str">
            <v>00530</v>
          </cell>
          <cell r="B1122" t="str">
            <v>高银金融</v>
          </cell>
          <cell r="C1122" t="str">
            <v xml:space="preserve">--  </v>
          </cell>
          <cell r="D1122">
            <v>0</v>
          </cell>
        </row>
        <row r="1123">
          <cell r="A1123" t="str">
            <v>00531</v>
          </cell>
          <cell r="B1123" t="str">
            <v>顺诚</v>
          </cell>
          <cell r="C1123" t="str">
            <v xml:space="preserve">--  </v>
          </cell>
          <cell r="D1123">
            <v>0</v>
          </cell>
        </row>
        <row r="1124">
          <cell r="A1124" t="str">
            <v>00532</v>
          </cell>
          <cell r="B1124" t="str">
            <v>WKK INTL (HOLD)</v>
          </cell>
          <cell r="C1124">
            <v>0.41</v>
          </cell>
          <cell r="D1124">
            <v>0.246</v>
          </cell>
        </row>
        <row r="1125">
          <cell r="A1125" t="str">
            <v>00533</v>
          </cell>
          <cell r="B1125" t="str">
            <v>金利来集团</v>
          </cell>
          <cell r="C1125">
            <v>3.06</v>
          </cell>
          <cell r="D1125">
            <v>1.01</v>
          </cell>
        </row>
        <row r="1126">
          <cell r="A1126" t="str">
            <v>00536</v>
          </cell>
          <cell r="B1126" t="str">
            <v>贸易通</v>
          </cell>
          <cell r="C1126">
            <v>1.08</v>
          </cell>
          <cell r="D1126">
            <v>0.94</v>
          </cell>
        </row>
        <row r="1127">
          <cell r="A1127" t="str">
            <v>00538</v>
          </cell>
          <cell r="B1127" t="str">
            <v>味千（中国）</v>
          </cell>
          <cell r="C1127">
            <v>0</v>
          </cell>
          <cell r="D1127">
            <v>0.84</v>
          </cell>
        </row>
        <row r="1128">
          <cell r="A1128" t="str">
            <v>00540</v>
          </cell>
          <cell r="B1128" t="str">
            <v>迅捷环球控股</v>
          </cell>
          <cell r="C1128">
            <v>0</v>
          </cell>
          <cell r="D1128">
            <v>0.152</v>
          </cell>
        </row>
        <row r="1129">
          <cell r="A1129" t="str">
            <v>00542</v>
          </cell>
          <cell r="B1129" t="str">
            <v>中国文旅农业</v>
          </cell>
          <cell r="C1129">
            <v>0</v>
          </cell>
          <cell r="D1129">
            <v>5.6000000000000001E-2</v>
          </cell>
        </row>
        <row r="1130">
          <cell r="A1130" t="str">
            <v>00543</v>
          </cell>
          <cell r="B1130" t="str">
            <v>太平洋网络</v>
          </cell>
          <cell r="C1130">
            <v>2.6</v>
          </cell>
          <cell r="D1130">
            <v>0.39500000000000002</v>
          </cell>
        </row>
        <row r="1131">
          <cell r="A1131" t="str">
            <v>00544</v>
          </cell>
          <cell r="B1131" t="str">
            <v>大同集团</v>
          </cell>
          <cell r="C1131">
            <v>12.82</v>
          </cell>
          <cell r="D1131">
            <v>8.7999999999999995E-2</v>
          </cell>
        </row>
        <row r="1132">
          <cell r="A1132" t="str">
            <v>00550</v>
          </cell>
          <cell r="B1132" t="str">
            <v>律齐文化</v>
          </cell>
          <cell r="C1132">
            <v>0</v>
          </cell>
          <cell r="D1132">
            <v>0.13400000000000001</v>
          </cell>
        </row>
        <row r="1133">
          <cell r="A1133" t="str">
            <v>00554</v>
          </cell>
          <cell r="B1133" t="str">
            <v>汉思集团控股</v>
          </cell>
          <cell r="C1133">
            <v>-3.33</v>
          </cell>
          <cell r="D1133">
            <v>0.28999999999999998</v>
          </cell>
        </row>
        <row r="1134">
          <cell r="A1134" t="str">
            <v>00556</v>
          </cell>
          <cell r="B1134" t="str">
            <v>泛亚环保</v>
          </cell>
          <cell r="C1134">
            <v>0</v>
          </cell>
          <cell r="D1134">
            <v>0.32</v>
          </cell>
        </row>
        <row r="1135">
          <cell r="A1135" t="str">
            <v>00557</v>
          </cell>
          <cell r="B1135" t="str">
            <v>天元医疗</v>
          </cell>
          <cell r="C1135">
            <v>0</v>
          </cell>
          <cell r="D1135">
            <v>0.78</v>
          </cell>
        </row>
        <row r="1136">
          <cell r="A1136" t="str">
            <v>00559</v>
          </cell>
          <cell r="B1136" t="str">
            <v>德泰新能源集团</v>
          </cell>
          <cell r="C1136">
            <v>-3.97</v>
          </cell>
          <cell r="D1136">
            <v>0.14499999999999999</v>
          </cell>
        </row>
        <row r="1137">
          <cell r="A1137" t="str">
            <v>00560</v>
          </cell>
          <cell r="B1137" t="str">
            <v>珠江船务</v>
          </cell>
          <cell r="C1137">
            <v>2.4700000000000002</v>
          </cell>
          <cell r="D1137">
            <v>0.83</v>
          </cell>
        </row>
        <row r="1138">
          <cell r="A1138" t="str">
            <v>00565</v>
          </cell>
          <cell r="B1138" t="str">
            <v>锦艺集团控股</v>
          </cell>
          <cell r="C1138">
            <v>0.88</v>
          </cell>
          <cell r="D1138">
            <v>1.1399999999999999</v>
          </cell>
        </row>
        <row r="1139">
          <cell r="A1139" t="str">
            <v>00567</v>
          </cell>
          <cell r="B1139" t="str">
            <v>大昌微线集团</v>
          </cell>
          <cell r="C1139">
            <v>-7.84</v>
          </cell>
          <cell r="D1139">
            <v>9.4E-2</v>
          </cell>
        </row>
        <row r="1140">
          <cell r="A1140" t="str">
            <v>00571</v>
          </cell>
          <cell r="B1140" t="str">
            <v>丰德丽控股</v>
          </cell>
          <cell r="C1140">
            <v>-1.96</v>
          </cell>
          <cell r="D1140">
            <v>0.05</v>
          </cell>
        </row>
        <row r="1141">
          <cell r="A1141" t="str">
            <v>00572</v>
          </cell>
          <cell r="B1141" t="str">
            <v>未来世界控股</v>
          </cell>
          <cell r="C1141">
            <v>0</v>
          </cell>
          <cell r="D1141">
            <v>0.56000000000000005</v>
          </cell>
        </row>
        <row r="1142">
          <cell r="A1142" t="str">
            <v>00573</v>
          </cell>
          <cell r="B1142" t="str">
            <v>稻香控股</v>
          </cell>
          <cell r="C1142">
            <v>-1.64</v>
          </cell>
          <cell r="D1142">
            <v>0.3</v>
          </cell>
        </row>
        <row r="1143">
          <cell r="A1143" t="str">
            <v>00574</v>
          </cell>
          <cell r="B1143" t="str">
            <v>百信国际</v>
          </cell>
          <cell r="C1143">
            <v>-3.13</v>
          </cell>
          <cell r="D1143">
            <v>3.1E-2</v>
          </cell>
        </row>
        <row r="1144">
          <cell r="A1144" t="str">
            <v>00575</v>
          </cell>
          <cell r="B1144" t="str">
            <v>励晶太平洋</v>
          </cell>
          <cell r="C1144">
            <v>0</v>
          </cell>
          <cell r="D1144">
            <v>0.93</v>
          </cell>
        </row>
        <row r="1145">
          <cell r="A1145" t="str">
            <v>00580</v>
          </cell>
          <cell r="B1145" t="str">
            <v>赛晶科技</v>
          </cell>
          <cell r="C1145">
            <v>-0.83</v>
          </cell>
          <cell r="D1145">
            <v>1.2</v>
          </cell>
        </row>
        <row r="1146">
          <cell r="A1146" t="str">
            <v>00583</v>
          </cell>
          <cell r="B1146" t="str">
            <v>长城环亚控股</v>
          </cell>
          <cell r="C1146">
            <v>-0.86</v>
          </cell>
          <cell r="D1146">
            <v>0.23</v>
          </cell>
        </row>
        <row r="1147">
          <cell r="A1147" t="str">
            <v>00585</v>
          </cell>
          <cell r="B1147" t="str">
            <v>意力国际</v>
          </cell>
          <cell r="C1147">
            <v>-3.61</v>
          </cell>
          <cell r="D1147">
            <v>0.4</v>
          </cell>
        </row>
        <row r="1148">
          <cell r="A1148" t="str">
            <v>00589</v>
          </cell>
          <cell r="B1148" t="str">
            <v>建中建设</v>
          </cell>
          <cell r="C1148">
            <v>0</v>
          </cell>
          <cell r="D1148">
            <v>0.19</v>
          </cell>
        </row>
        <row r="1149">
          <cell r="A1149" t="str">
            <v>00591</v>
          </cell>
          <cell r="B1149" t="str">
            <v>中国高精密</v>
          </cell>
          <cell r="C1149">
            <v>-10.26</v>
          </cell>
          <cell r="D1149">
            <v>0.35</v>
          </cell>
        </row>
        <row r="1150">
          <cell r="A1150" t="str">
            <v>00592</v>
          </cell>
          <cell r="B1150" t="str">
            <v>BOSSINI INT'L</v>
          </cell>
          <cell r="C1150" t="str">
            <v xml:space="preserve">--  </v>
          </cell>
          <cell r="D1150">
            <v>0</v>
          </cell>
        </row>
        <row r="1151">
          <cell r="A1151" t="str">
            <v>00593</v>
          </cell>
          <cell r="B1151" t="str">
            <v>梦东方</v>
          </cell>
          <cell r="C1151">
            <v>0</v>
          </cell>
          <cell r="D1151">
            <v>0.19</v>
          </cell>
        </row>
        <row r="1152">
          <cell r="A1152" t="str">
            <v>00595</v>
          </cell>
          <cell r="B1152" t="str">
            <v>AV CONCEPT HOLD</v>
          </cell>
          <cell r="C1152">
            <v>0</v>
          </cell>
          <cell r="D1152">
            <v>0.38500000000000001</v>
          </cell>
        </row>
        <row r="1153">
          <cell r="A1153" t="str">
            <v>00596</v>
          </cell>
          <cell r="B1153" t="str">
            <v>浪潮数字企业</v>
          </cell>
          <cell r="C1153">
            <v>3.46</v>
          </cell>
          <cell r="D1153">
            <v>7.77</v>
          </cell>
        </row>
        <row r="1154">
          <cell r="A1154" t="str">
            <v>00599</v>
          </cell>
          <cell r="B1154" t="str">
            <v>怡邦行控股</v>
          </cell>
          <cell r="C1154">
            <v>-0.79</v>
          </cell>
          <cell r="D1154">
            <v>0.125</v>
          </cell>
        </row>
        <row r="1155">
          <cell r="A1155" t="str">
            <v>00600</v>
          </cell>
          <cell r="B1155" t="str">
            <v>中国基建投资</v>
          </cell>
          <cell r="C1155" t="str">
            <v xml:space="preserve">--  </v>
          </cell>
          <cell r="D1155">
            <v>0</v>
          </cell>
        </row>
        <row r="1156">
          <cell r="A1156" t="str">
            <v>00601</v>
          </cell>
          <cell r="B1156" t="str">
            <v>稀镁科技</v>
          </cell>
          <cell r="C1156">
            <v>-1.35</v>
          </cell>
          <cell r="D1156">
            <v>7.2999999999999995E-2</v>
          </cell>
        </row>
        <row r="1157">
          <cell r="A1157" t="str">
            <v>00602</v>
          </cell>
          <cell r="B1157" t="str">
            <v>佳华百货控股</v>
          </cell>
          <cell r="C1157">
            <v>2.33</v>
          </cell>
          <cell r="D1157">
            <v>4.3999999999999997E-2</v>
          </cell>
        </row>
        <row r="1158">
          <cell r="A1158" t="str">
            <v>00603</v>
          </cell>
          <cell r="B1158" t="str">
            <v>中油燃气</v>
          </cell>
          <cell r="C1158">
            <v>-1.24</v>
          </cell>
          <cell r="D1158">
            <v>0.159</v>
          </cell>
        </row>
        <row r="1159">
          <cell r="A1159" t="str">
            <v>00605</v>
          </cell>
          <cell r="B1159" t="str">
            <v>中国金融投资管理</v>
          </cell>
          <cell r="C1159">
            <v>-3.55</v>
          </cell>
          <cell r="D1159">
            <v>1.36</v>
          </cell>
        </row>
        <row r="1160">
          <cell r="A1160" t="str">
            <v>00606</v>
          </cell>
          <cell r="B1160" t="str">
            <v>中骏商管</v>
          </cell>
          <cell r="C1160">
            <v>0</v>
          </cell>
          <cell r="D1160">
            <v>0.26</v>
          </cell>
        </row>
        <row r="1161">
          <cell r="A1161" t="str">
            <v>00608</v>
          </cell>
          <cell r="B1161" t="str">
            <v>达利国际</v>
          </cell>
          <cell r="C1161">
            <v>0</v>
          </cell>
          <cell r="D1161">
            <v>1.32</v>
          </cell>
        </row>
        <row r="1162">
          <cell r="A1162" t="str">
            <v>00609</v>
          </cell>
          <cell r="B1162" t="str">
            <v>天德化工</v>
          </cell>
          <cell r="C1162">
            <v>-0.81</v>
          </cell>
          <cell r="D1162">
            <v>1.22</v>
          </cell>
        </row>
        <row r="1163">
          <cell r="A1163" t="str">
            <v>00610</v>
          </cell>
          <cell r="B1163" t="str">
            <v>WAI KEE HOLD</v>
          </cell>
          <cell r="C1163">
            <v>0</v>
          </cell>
          <cell r="D1163">
            <v>0.67</v>
          </cell>
        </row>
        <row r="1164">
          <cell r="A1164" t="str">
            <v>00611</v>
          </cell>
          <cell r="B1164" t="str">
            <v>中国核能科技</v>
          </cell>
          <cell r="C1164">
            <v>0</v>
          </cell>
          <cell r="D1164">
            <v>0.39</v>
          </cell>
        </row>
        <row r="1165">
          <cell r="A1165" t="str">
            <v>00613</v>
          </cell>
          <cell r="B1165" t="str">
            <v>梧桐国际</v>
          </cell>
          <cell r="C1165">
            <v>-2.48</v>
          </cell>
          <cell r="D1165">
            <v>1.97</v>
          </cell>
        </row>
        <row r="1166">
          <cell r="A1166" t="str">
            <v>00616</v>
          </cell>
          <cell r="B1166" t="str">
            <v>高山企业</v>
          </cell>
          <cell r="C1166">
            <v>1.47</v>
          </cell>
          <cell r="D1166">
            <v>6.9000000000000006E-2</v>
          </cell>
        </row>
        <row r="1167">
          <cell r="A1167" t="str">
            <v>00617</v>
          </cell>
          <cell r="B1167" t="str">
            <v>百利保控股</v>
          </cell>
          <cell r="C1167">
            <v>-1.56</v>
          </cell>
          <cell r="D1167">
            <v>0.315</v>
          </cell>
        </row>
        <row r="1168">
          <cell r="A1168" t="str">
            <v>00618</v>
          </cell>
          <cell r="B1168" t="str">
            <v>北大资源</v>
          </cell>
          <cell r="C1168">
            <v>1.18</v>
          </cell>
          <cell r="D1168">
            <v>0.17199999999999999</v>
          </cell>
        </row>
        <row r="1169">
          <cell r="A1169" t="str">
            <v>00619</v>
          </cell>
          <cell r="B1169" t="str">
            <v>南华金融</v>
          </cell>
          <cell r="C1169">
            <v>0</v>
          </cell>
          <cell r="D1169">
            <v>0.215</v>
          </cell>
        </row>
        <row r="1170">
          <cell r="A1170" t="str">
            <v>00620</v>
          </cell>
          <cell r="B1170" t="str">
            <v>大唐西市</v>
          </cell>
          <cell r="C1170">
            <v>-2.17</v>
          </cell>
          <cell r="D1170">
            <v>0.22500000000000001</v>
          </cell>
        </row>
        <row r="1171">
          <cell r="A1171" t="str">
            <v>00621</v>
          </cell>
          <cell r="B1171" t="str">
            <v>坛金矿业</v>
          </cell>
          <cell r="C1171">
            <v>-3.57</v>
          </cell>
          <cell r="D1171">
            <v>5.3999999999999999E-2</v>
          </cell>
        </row>
        <row r="1172">
          <cell r="A1172" t="str">
            <v>00622</v>
          </cell>
          <cell r="B1172" t="str">
            <v>威华达控股</v>
          </cell>
          <cell r="C1172">
            <v>4.08</v>
          </cell>
          <cell r="D1172">
            <v>0.51</v>
          </cell>
        </row>
        <row r="1173">
          <cell r="A1173" t="str">
            <v>00623</v>
          </cell>
          <cell r="B1173" t="str">
            <v>中视金桥</v>
          </cell>
          <cell r="C1173">
            <v>-3.1</v>
          </cell>
          <cell r="D1173">
            <v>2.19</v>
          </cell>
        </row>
        <row r="1174">
          <cell r="A1174" t="str">
            <v>00626</v>
          </cell>
          <cell r="B1174" t="str">
            <v>大众金融控股</v>
          </cell>
          <cell r="C1174">
            <v>2.29</v>
          </cell>
          <cell r="D1174">
            <v>1.34</v>
          </cell>
        </row>
        <row r="1175">
          <cell r="A1175" t="str">
            <v>00627</v>
          </cell>
          <cell r="B1175" t="str">
            <v>日本共生</v>
          </cell>
          <cell r="C1175">
            <v>204.3</v>
          </cell>
          <cell r="D1175">
            <v>1.4</v>
          </cell>
        </row>
        <row r="1176">
          <cell r="A1176" t="str">
            <v>00628</v>
          </cell>
          <cell r="B1176" t="str">
            <v>通通ＡＩ社交</v>
          </cell>
          <cell r="C1176">
            <v>1.75</v>
          </cell>
          <cell r="D1176">
            <v>0.28999999999999998</v>
          </cell>
        </row>
        <row r="1177">
          <cell r="A1177" t="str">
            <v>00629</v>
          </cell>
          <cell r="B1177" t="str">
            <v>悦达国际控股</v>
          </cell>
          <cell r="C1177">
            <v>-1.41</v>
          </cell>
          <cell r="D1177">
            <v>0.35</v>
          </cell>
        </row>
        <row r="1178">
          <cell r="A1178" t="str">
            <v>00630</v>
          </cell>
          <cell r="B1178" t="str">
            <v>隽泰控股</v>
          </cell>
          <cell r="C1178">
            <v>20.51</v>
          </cell>
          <cell r="D1178">
            <v>0.23499999999999999</v>
          </cell>
        </row>
        <row r="1179">
          <cell r="A1179" t="str">
            <v>00632</v>
          </cell>
          <cell r="B1179" t="str">
            <v>中港石油</v>
          </cell>
          <cell r="C1179">
            <v>-3.39</v>
          </cell>
          <cell r="D1179">
            <v>0.56999999999999995</v>
          </cell>
        </row>
        <row r="1180">
          <cell r="A1180" t="str">
            <v>00635</v>
          </cell>
          <cell r="B1180" t="str">
            <v>彩星集团</v>
          </cell>
          <cell r="C1180">
            <v>0</v>
          </cell>
          <cell r="D1180">
            <v>0.52</v>
          </cell>
        </row>
        <row r="1181">
          <cell r="A1181" t="str">
            <v>00637</v>
          </cell>
          <cell r="B1181" t="str">
            <v>利记</v>
          </cell>
          <cell r="C1181">
            <v>2.34</v>
          </cell>
          <cell r="D1181">
            <v>0.13100000000000001</v>
          </cell>
        </row>
        <row r="1182">
          <cell r="A1182" t="str">
            <v>00638</v>
          </cell>
          <cell r="B1182" t="str">
            <v>建溢集团</v>
          </cell>
          <cell r="C1182" t="str">
            <v xml:space="preserve">--  </v>
          </cell>
          <cell r="D1182">
            <v>0</v>
          </cell>
        </row>
        <row r="1183">
          <cell r="A1183" t="str">
            <v>00640</v>
          </cell>
          <cell r="B1183" t="str">
            <v>星谦发展</v>
          </cell>
          <cell r="C1183">
            <v>0</v>
          </cell>
          <cell r="D1183">
            <v>1.01</v>
          </cell>
        </row>
        <row r="1184">
          <cell r="A1184" t="str">
            <v>00641</v>
          </cell>
          <cell r="B1184" t="str">
            <v>中国恒天立信国际</v>
          </cell>
          <cell r="C1184">
            <v>0</v>
          </cell>
          <cell r="D1184">
            <v>0.28000000000000003</v>
          </cell>
        </row>
        <row r="1185">
          <cell r="A1185" t="str">
            <v>00643</v>
          </cell>
          <cell r="B1185" t="str">
            <v>恒富控股</v>
          </cell>
          <cell r="C1185">
            <v>8.8699999999999992</v>
          </cell>
          <cell r="D1185">
            <v>0.27</v>
          </cell>
        </row>
        <row r="1186">
          <cell r="A1186" t="str">
            <v>00645</v>
          </cell>
          <cell r="B1186" t="str">
            <v>安域亚洲</v>
          </cell>
          <cell r="C1186">
            <v>-9.68</v>
          </cell>
          <cell r="D1186">
            <v>0.112</v>
          </cell>
        </row>
        <row r="1187">
          <cell r="A1187" t="str">
            <v>00646</v>
          </cell>
          <cell r="B1187" t="str">
            <v>中国环保科技</v>
          </cell>
          <cell r="C1187">
            <v>48.45</v>
          </cell>
          <cell r="D1187">
            <v>0.23899999999999999</v>
          </cell>
        </row>
        <row r="1188">
          <cell r="A1188" t="str">
            <v>00648</v>
          </cell>
          <cell r="B1188" t="str">
            <v>京玖康疗－新</v>
          </cell>
          <cell r="C1188">
            <v>0</v>
          </cell>
          <cell r="D1188">
            <v>0.38</v>
          </cell>
        </row>
        <row r="1189">
          <cell r="A1189" t="str">
            <v>00653</v>
          </cell>
          <cell r="B1189" t="str">
            <v>卓悦控股</v>
          </cell>
          <cell r="C1189">
            <v>0</v>
          </cell>
          <cell r="D1189">
            <v>0.104</v>
          </cell>
        </row>
        <row r="1190">
          <cell r="A1190" t="str">
            <v>00655</v>
          </cell>
          <cell r="B1190" t="str">
            <v>香港华人有限公司</v>
          </cell>
          <cell r="C1190">
            <v>-1.75</v>
          </cell>
          <cell r="D1190">
            <v>0.28000000000000003</v>
          </cell>
        </row>
        <row r="1191">
          <cell r="A1191" t="str">
            <v>00657</v>
          </cell>
          <cell r="B1191" t="str">
            <v>环科国际</v>
          </cell>
          <cell r="C1191">
            <v>-3.57</v>
          </cell>
          <cell r="D1191">
            <v>2.7E-2</v>
          </cell>
        </row>
        <row r="1192">
          <cell r="A1192" t="str">
            <v>00660</v>
          </cell>
          <cell r="B1192" t="str">
            <v>玮俊生物科技</v>
          </cell>
          <cell r="C1192">
            <v>0</v>
          </cell>
          <cell r="D1192">
            <v>0.13800000000000001</v>
          </cell>
        </row>
        <row r="1193">
          <cell r="A1193" t="str">
            <v>00661</v>
          </cell>
          <cell r="B1193" t="str">
            <v>中国大冶有色金属</v>
          </cell>
          <cell r="C1193">
            <v>-6.45</v>
          </cell>
          <cell r="D1193">
            <v>5.8000000000000003E-2</v>
          </cell>
        </row>
        <row r="1194">
          <cell r="A1194" t="str">
            <v>00662</v>
          </cell>
          <cell r="B1194" t="str">
            <v>亚洲金融</v>
          </cell>
          <cell r="C1194">
            <v>0</v>
          </cell>
          <cell r="D1194">
            <v>3.97</v>
          </cell>
        </row>
        <row r="1195">
          <cell r="A1195" t="str">
            <v>00663</v>
          </cell>
          <cell r="B1195" t="str">
            <v>金山能源</v>
          </cell>
          <cell r="C1195">
            <v>0</v>
          </cell>
          <cell r="D1195">
            <v>0.10199999999999999</v>
          </cell>
        </row>
        <row r="1196">
          <cell r="A1196" t="str">
            <v>00665</v>
          </cell>
          <cell r="B1196" t="str">
            <v>海通国际</v>
          </cell>
          <cell r="C1196" t="str">
            <v xml:space="preserve">--  </v>
          </cell>
          <cell r="D1196">
            <v>0</v>
          </cell>
        </row>
        <row r="1197">
          <cell r="A1197" t="str">
            <v>00668</v>
          </cell>
          <cell r="B1197" t="str">
            <v>东银国际控股</v>
          </cell>
          <cell r="C1197" t="str">
            <v xml:space="preserve">--  </v>
          </cell>
          <cell r="D1197">
            <v>0</v>
          </cell>
        </row>
        <row r="1198">
          <cell r="A1198" t="str">
            <v>00672</v>
          </cell>
          <cell r="B1198" t="str">
            <v>众安集团</v>
          </cell>
          <cell r="C1198">
            <v>0</v>
          </cell>
          <cell r="D1198">
            <v>0.108</v>
          </cell>
        </row>
        <row r="1199">
          <cell r="A1199" t="str">
            <v>00673</v>
          </cell>
          <cell r="B1199" t="str">
            <v>中国卫生集团</v>
          </cell>
          <cell r="C1199">
            <v>0</v>
          </cell>
          <cell r="D1199">
            <v>0.3</v>
          </cell>
        </row>
        <row r="1200">
          <cell r="A1200" t="str">
            <v>00674</v>
          </cell>
          <cell r="B1200" t="str">
            <v>中国唐商</v>
          </cell>
          <cell r="C1200">
            <v>-0.9</v>
          </cell>
          <cell r="D1200">
            <v>0.11</v>
          </cell>
        </row>
        <row r="1201">
          <cell r="A1201" t="str">
            <v>00675</v>
          </cell>
          <cell r="B1201" t="str">
            <v>坚宝国际</v>
          </cell>
          <cell r="C1201">
            <v>1.32</v>
          </cell>
          <cell r="D1201">
            <v>0.38500000000000001</v>
          </cell>
        </row>
        <row r="1202">
          <cell r="A1202" t="str">
            <v>00676</v>
          </cell>
          <cell r="B1202" t="str">
            <v>创信国际</v>
          </cell>
          <cell r="C1202">
            <v>0</v>
          </cell>
          <cell r="D1202">
            <v>1.01</v>
          </cell>
        </row>
        <row r="1203">
          <cell r="A1203" t="str">
            <v>00677</v>
          </cell>
          <cell r="B1203" t="str">
            <v>金源发展国际实业</v>
          </cell>
          <cell r="C1203">
            <v>0</v>
          </cell>
          <cell r="D1203">
            <v>0.34499999999999997</v>
          </cell>
        </row>
        <row r="1204">
          <cell r="A1204" t="str">
            <v>00679</v>
          </cell>
          <cell r="B1204" t="str">
            <v>亚洲联网科技</v>
          </cell>
          <cell r="C1204">
            <v>-2.17</v>
          </cell>
          <cell r="D1204">
            <v>0.9</v>
          </cell>
        </row>
        <row r="1205">
          <cell r="A1205" t="str">
            <v>00680</v>
          </cell>
          <cell r="B1205" t="str">
            <v>南海控股</v>
          </cell>
          <cell r="C1205" t="str">
            <v xml:space="preserve">--  </v>
          </cell>
          <cell r="D1205">
            <v>0</v>
          </cell>
        </row>
        <row r="1206">
          <cell r="A1206" t="str">
            <v>00681</v>
          </cell>
          <cell r="B1206" t="str">
            <v>中民控股</v>
          </cell>
          <cell r="C1206">
            <v>-3.45</v>
          </cell>
          <cell r="D1206">
            <v>2.8000000000000001E-2</v>
          </cell>
        </row>
        <row r="1207">
          <cell r="A1207" t="str">
            <v>00682</v>
          </cell>
          <cell r="B1207" t="str">
            <v>超大现代</v>
          </cell>
          <cell r="C1207">
            <v>0</v>
          </cell>
          <cell r="D1207">
            <v>0.22</v>
          </cell>
        </row>
        <row r="1208">
          <cell r="A1208" t="str">
            <v>00684</v>
          </cell>
          <cell r="B1208" t="str">
            <v>亚伦国际</v>
          </cell>
          <cell r="C1208">
            <v>0</v>
          </cell>
          <cell r="D1208">
            <v>0.59</v>
          </cell>
        </row>
        <row r="1209">
          <cell r="A1209" t="str">
            <v>00685</v>
          </cell>
          <cell r="B1209" t="str">
            <v>世界华文媒体</v>
          </cell>
          <cell r="C1209">
            <v>0</v>
          </cell>
          <cell r="D1209">
            <v>0.19500000000000001</v>
          </cell>
        </row>
        <row r="1210">
          <cell r="A1210" t="str">
            <v>00689</v>
          </cell>
          <cell r="B1210" t="str">
            <v>长盈集团（控股）</v>
          </cell>
          <cell r="C1210">
            <v>2.2200000000000002</v>
          </cell>
          <cell r="D1210">
            <v>0.13800000000000001</v>
          </cell>
        </row>
        <row r="1211">
          <cell r="A1211" t="str">
            <v>00690</v>
          </cell>
          <cell r="B1211" t="str">
            <v>联康生物科技集团</v>
          </cell>
          <cell r="C1211">
            <v>-5.56</v>
          </cell>
          <cell r="D1211">
            <v>0.10199999999999999</v>
          </cell>
        </row>
        <row r="1212">
          <cell r="A1212" t="str">
            <v>00693</v>
          </cell>
          <cell r="B1212" t="str">
            <v>陈唱国际</v>
          </cell>
          <cell r="C1212">
            <v>0</v>
          </cell>
          <cell r="D1212">
            <v>1.1200000000000001</v>
          </cell>
        </row>
        <row r="1213">
          <cell r="A1213" t="str">
            <v>00695</v>
          </cell>
          <cell r="B1213" t="str">
            <v>东吴水泥</v>
          </cell>
          <cell r="C1213">
            <v>-2.2200000000000002</v>
          </cell>
          <cell r="D1213">
            <v>2.64</v>
          </cell>
        </row>
        <row r="1214">
          <cell r="A1214" t="str">
            <v>00701</v>
          </cell>
          <cell r="B1214" t="str">
            <v>CNT GROUP</v>
          </cell>
          <cell r="C1214">
            <v>0</v>
          </cell>
          <cell r="D1214">
            <v>0.214</v>
          </cell>
        </row>
        <row r="1215">
          <cell r="A1215" t="str">
            <v>00702</v>
          </cell>
          <cell r="B1215" t="str">
            <v>中国油气控股</v>
          </cell>
          <cell r="C1215">
            <v>0</v>
          </cell>
          <cell r="D1215">
            <v>3.4000000000000002E-2</v>
          </cell>
        </row>
        <row r="1216">
          <cell r="A1216" t="str">
            <v>00703</v>
          </cell>
          <cell r="B1216" t="str">
            <v>FUTURE BRIGHT</v>
          </cell>
          <cell r="C1216">
            <v>1.81</v>
          </cell>
          <cell r="D1216">
            <v>0.16900000000000001</v>
          </cell>
        </row>
        <row r="1217">
          <cell r="A1217" t="str">
            <v>00704</v>
          </cell>
          <cell r="B1217" t="str">
            <v>和嘉控股</v>
          </cell>
          <cell r="C1217">
            <v>0</v>
          </cell>
          <cell r="D1217">
            <v>9.8000000000000004E-2</v>
          </cell>
        </row>
        <row r="1218">
          <cell r="A1218" t="str">
            <v>00707</v>
          </cell>
          <cell r="B1218" t="str">
            <v>亚洲电视控股</v>
          </cell>
          <cell r="C1218">
            <v>1.56</v>
          </cell>
          <cell r="D1218">
            <v>6.5000000000000002E-2</v>
          </cell>
        </row>
        <row r="1219">
          <cell r="A1219" t="str">
            <v>00708</v>
          </cell>
          <cell r="B1219" t="str">
            <v>恒大汽车</v>
          </cell>
          <cell r="C1219">
            <v>0</v>
          </cell>
          <cell r="D1219">
            <v>0.17</v>
          </cell>
        </row>
        <row r="1220">
          <cell r="A1220" t="str">
            <v>00711</v>
          </cell>
          <cell r="B1220" t="str">
            <v>亚洲联合基建控股</v>
          </cell>
          <cell r="C1220">
            <v>0</v>
          </cell>
          <cell r="D1220">
            <v>0.43</v>
          </cell>
        </row>
        <row r="1221">
          <cell r="A1221" t="str">
            <v>00712</v>
          </cell>
          <cell r="B1221" t="str">
            <v>卡姆丹克太阳能</v>
          </cell>
          <cell r="C1221">
            <v>2.04</v>
          </cell>
          <cell r="D1221">
            <v>0.1</v>
          </cell>
        </row>
        <row r="1222">
          <cell r="A1222" t="str">
            <v>00713</v>
          </cell>
          <cell r="B1222" t="str">
            <v>世界（集团）</v>
          </cell>
          <cell r="C1222">
            <v>0</v>
          </cell>
          <cell r="D1222">
            <v>0.495</v>
          </cell>
        </row>
        <row r="1223">
          <cell r="A1223" t="str">
            <v>00715</v>
          </cell>
          <cell r="B1223" t="str">
            <v>中泛控股</v>
          </cell>
          <cell r="C1223" t="str">
            <v xml:space="preserve">--  </v>
          </cell>
          <cell r="D1223">
            <v>0</v>
          </cell>
        </row>
        <row r="1224">
          <cell r="A1224" t="str">
            <v>00716</v>
          </cell>
          <cell r="B1224" t="str">
            <v>胜狮货柜</v>
          </cell>
          <cell r="C1224">
            <v>0</v>
          </cell>
          <cell r="D1224">
            <v>0.68</v>
          </cell>
        </row>
        <row r="1225">
          <cell r="A1225" t="str">
            <v>00717</v>
          </cell>
          <cell r="B1225" t="str">
            <v>英皇资本</v>
          </cell>
          <cell r="C1225">
            <v>-2.2999999999999998</v>
          </cell>
          <cell r="D1225">
            <v>8.5000000000000006E-2</v>
          </cell>
        </row>
        <row r="1226">
          <cell r="A1226" t="str">
            <v>00720</v>
          </cell>
          <cell r="B1226" t="str">
            <v>意达利控股</v>
          </cell>
          <cell r="C1226">
            <v>0</v>
          </cell>
          <cell r="D1226">
            <v>0.16600000000000001</v>
          </cell>
        </row>
        <row r="1227">
          <cell r="A1227" t="str">
            <v>00722</v>
          </cell>
          <cell r="B1227" t="str">
            <v>联合医务</v>
          </cell>
          <cell r="C1227">
            <v>2.17</v>
          </cell>
          <cell r="D1227">
            <v>0.47</v>
          </cell>
        </row>
        <row r="1228">
          <cell r="A1228" t="str">
            <v>00723</v>
          </cell>
          <cell r="B1228" t="str">
            <v>信保环球控股</v>
          </cell>
          <cell r="C1228">
            <v>1.0900000000000001</v>
          </cell>
          <cell r="D1228">
            <v>0.46500000000000002</v>
          </cell>
        </row>
        <row r="1229">
          <cell r="A1229" t="str">
            <v>00724</v>
          </cell>
          <cell r="B1229" t="str">
            <v>瑞鑫国际集团</v>
          </cell>
          <cell r="C1229">
            <v>0</v>
          </cell>
          <cell r="D1229">
            <v>0.105</v>
          </cell>
        </row>
        <row r="1230">
          <cell r="A1230" t="str">
            <v>00725</v>
          </cell>
          <cell r="B1230" t="str">
            <v>恒都集团</v>
          </cell>
          <cell r="C1230">
            <v>0</v>
          </cell>
          <cell r="D1230">
            <v>0.62</v>
          </cell>
        </row>
        <row r="1231">
          <cell r="A1231" t="str">
            <v>00726</v>
          </cell>
          <cell r="B1231" t="str">
            <v>筑友智造科技</v>
          </cell>
          <cell r="C1231">
            <v>14.75</v>
          </cell>
          <cell r="D1231">
            <v>7.0000000000000007E-2</v>
          </cell>
        </row>
        <row r="1232">
          <cell r="A1232" t="str">
            <v>00727</v>
          </cell>
          <cell r="B1232" t="str">
            <v>皇冠环球集团</v>
          </cell>
          <cell r="C1232">
            <v>2.14</v>
          </cell>
          <cell r="D1232">
            <v>1.43</v>
          </cell>
        </row>
        <row r="1233">
          <cell r="A1233" t="str">
            <v>00730</v>
          </cell>
          <cell r="B1233" t="str">
            <v>首惠产业金融</v>
          </cell>
          <cell r="C1233">
            <v>0</v>
          </cell>
          <cell r="D1233">
            <v>0.113</v>
          </cell>
        </row>
        <row r="1234">
          <cell r="A1234" t="str">
            <v>00731</v>
          </cell>
          <cell r="B1234" t="str">
            <v>建发新胜</v>
          </cell>
          <cell r="C1234">
            <v>0</v>
          </cell>
          <cell r="D1234">
            <v>0.189</v>
          </cell>
        </row>
        <row r="1235">
          <cell r="A1235" t="str">
            <v>00733</v>
          </cell>
          <cell r="B1235" t="str">
            <v>合富辉煌</v>
          </cell>
          <cell r="C1235">
            <v>0</v>
          </cell>
          <cell r="D1235">
            <v>0.33500000000000002</v>
          </cell>
        </row>
        <row r="1236">
          <cell r="A1236" t="str">
            <v>00736</v>
          </cell>
          <cell r="B1236" t="str">
            <v>中国置业投资</v>
          </cell>
          <cell r="C1236">
            <v>-5.26</v>
          </cell>
          <cell r="D1236">
            <v>0.16200000000000001</v>
          </cell>
        </row>
        <row r="1237">
          <cell r="A1237" t="str">
            <v>00738</v>
          </cell>
          <cell r="B1237" t="str">
            <v>莱尔斯丹</v>
          </cell>
          <cell r="C1237">
            <v>-0.44</v>
          </cell>
          <cell r="D1237">
            <v>0.22800000000000001</v>
          </cell>
        </row>
        <row r="1238">
          <cell r="A1238" t="str">
            <v>00745</v>
          </cell>
          <cell r="B1238" t="str">
            <v>中国国家文化产业</v>
          </cell>
          <cell r="C1238">
            <v>7.14</v>
          </cell>
          <cell r="D1238">
            <v>0.3</v>
          </cell>
        </row>
        <row r="1239">
          <cell r="A1239" t="str">
            <v>00746</v>
          </cell>
          <cell r="B1239" t="str">
            <v>理文化工</v>
          </cell>
          <cell r="C1239">
            <v>-1.76</v>
          </cell>
          <cell r="D1239">
            <v>3.9</v>
          </cell>
        </row>
        <row r="1240">
          <cell r="A1240" t="str">
            <v>00747</v>
          </cell>
          <cell r="B1240" t="str">
            <v>渖阳公用发展股份</v>
          </cell>
          <cell r="C1240">
            <v>4</v>
          </cell>
          <cell r="D1240">
            <v>5.1999999999999998E-2</v>
          </cell>
        </row>
        <row r="1241">
          <cell r="A1241" t="str">
            <v>00750</v>
          </cell>
          <cell r="B1241" t="str">
            <v>水发兴业能源</v>
          </cell>
          <cell r="C1241">
            <v>5.81</v>
          </cell>
          <cell r="D1241">
            <v>0.255</v>
          </cell>
        </row>
        <row r="1242">
          <cell r="A1242" t="str">
            <v>00752</v>
          </cell>
          <cell r="B1242" t="str">
            <v>PICO FAR EAST</v>
          </cell>
          <cell r="C1242">
            <v>1.2</v>
          </cell>
          <cell r="D1242">
            <v>2.5299999999999998</v>
          </cell>
        </row>
        <row r="1243">
          <cell r="A1243" t="str">
            <v>00755</v>
          </cell>
          <cell r="B1243" t="str">
            <v>大方广瑞德</v>
          </cell>
          <cell r="C1243">
            <v>0</v>
          </cell>
          <cell r="D1243">
            <v>0.46500000000000002</v>
          </cell>
        </row>
        <row r="1244">
          <cell r="A1244" t="str">
            <v>00756</v>
          </cell>
          <cell r="B1244" t="str">
            <v>森美控股</v>
          </cell>
          <cell r="C1244">
            <v>0.97</v>
          </cell>
          <cell r="D1244">
            <v>1.04</v>
          </cell>
        </row>
        <row r="1245">
          <cell r="A1245" t="str">
            <v>00757</v>
          </cell>
          <cell r="B1245" t="str">
            <v>阳光能源</v>
          </cell>
          <cell r="C1245">
            <v>8.9700000000000006</v>
          </cell>
          <cell r="D1245">
            <v>8.5000000000000006E-2</v>
          </cell>
        </row>
        <row r="1246">
          <cell r="A1246" t="str">
            <v>00758</v>
          </cell>
          <cell r="B1246" t="str">
            <v>新华联资本</v>
          </cell>
          <cell r="C1246" t="str">
            <v xml:space="preserve">--  </v>
          </cell>
          <cell r="D1246">
            <v>0</v>
          </cell>
        </row>
        <row r="1247">
          <cell r="A1247" t="str">
            <v>00759</v>
          </cell>
          <cell r="B1247" t="str">
            <v>CEC INT'L HOLD</v>
          </cell>
          <cell r="C1247">
            <v>3.33</v>
          </cell>
          <cell r="D1247">
            <v>0.124</v>
          </cell>
        </row>
        <row r="1248">
          <cell r="A1248" t="str">
            <v>00760</v>
          </cell>
          <cell r="B1248" t="str">
            <v>新天地产集团</v>
          </cell>
          <cell r="C1248">
            <v>0</v>
          </cell>
          <cell r="D1248">
            <v>0.16</v>
          </cell>
        </row>
        <row r="1249">
          <cell r="A1249" t="str">
            <v>00764</v>
          </cell>
          <cell r="B1249" t="str">
            <v>永恒策略</v>
          </cell>
          <cell r="C1249" t="str">
            <v xml:space="preserve">--  </v>
          </cell>
          <cell r="D1249">
            <v>0</v>
          </cell>
        </row>
        <row r="1250">
          <cell r="A1250" t="str">
            <v>00765</v>
          </cell>
          <cell r="B1250" t="str">
            <v>PERFECTECH INTL</v>
          </cell>
          <cell r="C1250">
            <v>0</v>
          </cell>
          <cell r="D1250">
            <v>0.46</v>
          </cell>
        </row>
        <row r="1251">
          <cell r="A1251" t="str">
            <v>00767</v>
          </cell>
          <cell r="B1251" t="str">
            <v>中基长寿科学</v>
          </cell>
          <cell r="C1251">
            <v>0</v>
          </cell>
          <cell r="D1251">
            <v>0.52</v>
          </cell>
        </row>
        <row r="1252">
          <cell r="A1252" t="str">
            <v>00768</v>
          </cell>
          <cell r="B1252" t="str">
            <v>开明投资</v>
          </cell>
          <cell r="C1252">
            <v>6.98</v>
          </cell>
          <cell r="D1252">
            <v>4.5999999999999999E-2</v>
          </cell>
        </row>
        <row r="1253">
          <cell r="A1253" t="str">
            <v>00769</v>
          </cell>
          <cell r="B1253" t="str">
            <v>中国稀土</v>
          </cell>
          <cell r="C1253">
            <v>0</v>
          </cell>
          <cell r="D1253">
            <v>0.7</v>
          </cell>
        </row>
        <row r="1254">
          <cell r="A1254" t="str">
            <v>00770</v>
          </cell>
          <cell r="B1254" t="str">
            <v>SHANGHAI GROWTH</v>
          </cell>
          <cell r="C1254">
            <v>0</v>
          </cell>
          <cell r="D1254">
            <v>0.35499999999999998</v>
          </cell>
        </row>
        <row r="1255">
          <cell r="A1255" t="str">
            <v>00771</v>
          </cell>
          <cell r="B1255" t="str">
            <v>自动系统</v>
          </cell>
          <cell r="C1255">
            <v>0</v>
          </cell>
          <cell r="D1255">
            <v>0.82</v>
          </cell>
        </row>
        <row r="1256">
          <cell r="A1256" t="str">
            <v>00776</v>
          </cell>
          <cell r="B1256" t="str">
            <v>帝国科技集团</v>
          </cell>
          <cell r="C1256">
            <v>-3.16</v>
          </cell>
          <cell r="D1256">
            <v>0.92</v>
          </cell>
        </row>
        <row r="1257">
          <cell r="A1257" t="str">
            <v>00784</v>
          </cell>
          <cell r="B1257" t="str">
            <v>凌锐控股</v>
          </cell>
          <cell r="C1257">
            <v>0</v>
          </cell>
          <cell r="D1257">
            <v>6.5000000000000002E-2</v>
          </cell>
        </row>
        <row r="1258">
          <cell r="A1258" t="str">
            <v>00789</v>
          </cell>
          <cell r="B1258" t="str">
            <v>雅天妮集团</v>
          </cell>
          <cell r="C1258">
            <v>-1.61</v>
          </cell>
          <cell r="D1258">
            <v>0.30499999999999999</v>
          </cell>
        </row>
        <row r="1259">
          <cell r="A1259" t="str">
            <v>00794</v>
          </cell>
          <cell r="B1259" t="str">
            <v>锦胜集团（控股）</v>
          </cell>
          <cell r="C1259">
            <v>0</v>
          </cell>
          <cell r="D1259">
            <v>0.16800000000000001</v>
          </cell>
        </row>
        <row r="1260">
          <cell r="A1260" t="str">
            <v>00797</v>
          </cell>
          <cell r="B1260" t="str">
            <v>第七大道</v>
          </cell>
          <cell r="C1260">
            <v>-6.48</v>
          </cell>
          <cell r="D1260">
            <v>1.01</v>
          </cell>
        </row>
        <row r="1261">
          <cell r="A1261" t="str">
            <v>00798</v>
          </cell>
          <cell r="B1261" t="str">
            <v>中电光谷</v>
          </cell>
          <cell r="C1261">
            <v>0.4</v>
          </cell>
          <cell r="D1261">
            <v>0.249</v>
          </cell>
        </row>
        <row r="1262">
          <cell r="A1262" t="str">
            <v>00800</v>
          </cell>
          <cell r="B1262" t="str">
            <v>Ａ８新媒体</v>
          </cell>
          <cell r="C1262" t="str">
            <v xml:space="preserve">--  </v>
          </cell>
          <cell r="D1262">
            <v>0</v>
          </cell>
        </row>
        <row r="1263">
          <cell r="A1263" t="str">
            <v>00802</v>
          </cell>
          <cell r="B1263" t="str">
            <v>中国钱包</v>
          </cell>
          <cell r="C1263">
            <v>0</v>
          </cell>
          <cell r="D1263">
            <v>4.4999999999999998E-2</v>
          </cell>
        </row>
        <row r="1264">
          <cell r="A1264" t="str">
            <v>00804</v>
          </cell>
          <cell r="B1264" t="str">
            <v>鼎石资本</v>
          </cell>
          <cell r="C1264">
            <v>-1.27</v>
          </cell>
          <cell r="D1264">
            <v>0.155</v>
          </cell>
        </row>
        <row r="1265">
          <cell r="A1265" t="str">
            <v>00805</v>
          </cell>
          <cell r="B1265" t="str">
            <v>嘉能可</v>
          </cell>
          <cell r="C1265">
            <v>1.75</v>
          </cell>
          <cell r="D1265">
            <v>1.1599999999999999</v>
          </cell>
        </row>
        <row r="1266">
          <cell r="A1266" t="str">
            <v>00807</v>
          </cell>
          <cell r="B1266" t="str">
            <v>上海实业环境</v>
          </cell>
          <cell r="C1266">
            <v>1.01</v>
          </cell>
          <cell r="D1266">
            <v>1</v>
          </cell>
        </row>
        <row r="1267">
          <cell r="A1267" t="str">
            <v>00809</v>
          </cell>
          <cell r="B1267" t="str">
            <v>大成生化科技</v>
          </cell>
          <cell r="C1267">
            <v>-2.2200000000000002</v>
          </cell>
          <cell r="D1267">
            <v>8.7999999999999995E-2</v>
          </cell>
        </row>
        <row r="1268">
          <cell r="A1268" t="str">
            <v>00810</v>
          </cell>
          <cell r="B1268" t="str">
            <v>中国铸晨８１</v>
          </cell>
          <cell r="C1268">
            <v>2.2200000000000002</v>
          </cell>
          <cell r="D1268">
            <v>0.13800000000000001</v>
          </cell>
        </row>
        <row r="1269">
          <cell r="A1269" t="str">
            <v>00812</v>
          </cell>
          <cell r="B1269" t="str">
            <v>西证国际证券</v>
          </cell>
          <cell r="C1269">
            <v>0</v>
          </cell>
          <cell r="D1269">
            <v>0.03</v>
          </cell>
        </row>
        <row r="1270">
          <cell r="A1270" t="str">
            <v>00814</v>
          </cell>
          <cell r="B1270" t="str">
            <v>北京京客隆</v>
          </cell>
          <cell r="C1270">
            <v>-4.84</v>
          </cell>
          <cell r="D1270">
            <v>0.29499999999999998</v>
          </cell>
        </row>
        <row r="1271">
          <cell r="A1271" t="str">
            <v>00815</v>
          </cell>
          <cell r="B1271" t="str">
            <v>中国白银集团</v>
          </cell>
          <cell r="C1271">
            <v>0</v>
          </cell>
          <cell r="D1271">
            <v>0.47</v>
          </cell>
        </row>
        <row r="1272">
          <cell r="A1272" t="str">
            <v>00818</v>
          </cell>
          <cell r="B1272" t="str">
            <v>高阳科技</v>
          </cell>
          <cell r="C1272">
            <v>-1.04</v>
          </cell>
          <cell r="D1272">
            <v>0.47499999999999998</v>
          </cell>
        </row>
        <row r="1273">
          <cell r="A1273" t="str">
            <v>00821</v>
          </cell>
          <cell r="B1273" t="str">
            <v>汇盈控股</v>
          </cell>
          <cell r="C1273">
            <v>0</v>
          </cell>
          <cell r="D1273">
            <v>0.04</v>
          </cell>
        </row>
        <row r="1274">
          <cell r="A1274" t="str">
            <v>00822</v>
          </cell>
          <cell r="B1274" t="str">
            <v>嘉瑞国际</v>
          </cell>
          <cell r="C1274">
            <v>-2.67</v>
          </cell>
          <cell r="D1274">
            <v>0.36499999999999999</v>
          </cell>
        </row>
        <row r="1275">
          <cell r="A1275" t="str">
            <v>00825</v>
          </cell>
          <cell r="B1275" t="str">
            <v>新世界百货中国</v>
          </cell>
          <cell r="C1275">
            <v>3.7</v>
          </cell>
          <cell r="D1275">
            <v>0.28000000000000003</v>
          </cell>
        </row>
        <row r="1276">
          <cell r="A1276" t="str">
            <v>00827</v>
          </cell>
          <cell r="B1276" t="str">
            <v>玖源集团</v>
          </cell>
          <cell r="C1276">
            <v>0</v>
          </cell>
          <cell r="D1276">
            <v>2.5999999999999999E-2</v>
          </cell>
        </row>
        <row r="1277">
          <cell r="A1277" t="str">
            <v>00828</v>
          </cell>
          <cell r="B1277" t="str">
            <v>王朝酒业</v>
          </cell>
          <cell r="C1277">
            <v>0</v>
          </cell>
          <cell r="D1277">
            <v>0.3</v>
          </cell>
        </row>
        <row r="1278">
          <cell r="A1278" t="str">
            <v>00830</v>
          </cell>
          <cell r="B1278" t="str">
            <v>中国建筑兴业</v>
          </cell>
          <cell r="C1278">
            <v>0.68</v>
          </cell>
          <cell r="D1278">
            <v>1.47</v>
          </cell>
        </row>
        <row r="1279">
          <cell r="A1279" t="str">
            <v>00831</v>
          </cell>
          <cell r="B1279" t="str">
            <v>利亚零售</v>
          </cell>
          <cell r="C1279">
            <v>-1.49</v>
          </cell>
          <cell r="D1279">
            <v>0.33</v>
          </cell>
        </row>
        <row r="1280">
          <cell r="A1280" t="str">
            <v>00833</v>
          </cell>
          <cell r="B1280" t="str">
            <v>华讯</v>
          </cell>
          <cell r="C1280">
            <v>-1.01</v>
          </cell>
          <cell r="D1280">
            <v>0.49</v>
          </cell>
        </row>
        <row r="1281">
          <cell r="A1281" t="str">
            <v>00834</v>
          </cell>
          <cell r="B1281" t="str">
            <v>康大食品</v>
          </cell>
          <cell r="C1281">
            <v>0</v>
          </cell>
          <cell r="D1281">
            <v>0.159</v>
          </cell>
        </row>
        <row r="1282">
          <cell r="A1282" t="str">
            <v>00837</v>
          </cell>
          <cell r="B1282" t="str">
            <v>谭木匠</v>
          </cell>
          <cell r="C1282">
            <v>-0.51</v>
          </cell>
          <cell r="D1282">
            <v>5.83</v>
          </cell>
        </row>
        <row r="1283">
          <cell r="A1283" t="str">
            <v>00838</v>
          </cell>
          <cell r="B1283" t="str">
            <v>亿和控股</v>
          </cell>
          <cell r="C1283">
            <v>-1.37</v>
          </cell>
          <cell r="D1283">
            <v>0.72</v>
          </cell>
        </row>
        <row r="1284">
          <cell r="A1284" t="str">
            <v>00840</v>
          </cell>
          <cell r="B1284" t="str">
            <v>天业节水</v>
          </cell>
          <cell r="C1284">
            <v>0</v>
          </cell>
          <cell r="D1284">
            <v>0.16400000000000001</v>
          </cell>
        </row>
        <row r="1285">
          <cell r="A1285" t="str">
            <v>00841</v>
          </cell>
          <cell r="B1285" t="str">
            <v>木薯资源</v>
          </cell>
          <cell r="C1285">
            <v>11.11</v>
          </cell>
          <cell r="D1285">
            <v>0.09</v>
          </cell>
        </row>
        <row r="1286">
          <cell r="A1286" t="str">
            <v>00842</v>
          </cell>
          <cell r="B1286" t="str">
            <v>理士国际</v>
          </cell>
          <cell r="C1286">
            <v>0.4</v>
          </cell>
          <cell r="D1286">
            <v>2.5099999999999998</v>
          </cell>
        </row>
        <row r="1287">
          <cell r="A1287" t="str">
            <v>00844</v>
          </cell>
          <cell r="B1287" t="str">
            <v>广泰国际控股</v>
          </cell>
          <cell r="C1287">
            <v>2.82</v>
          </cell>
          <cell r="D1287">
            <v>0.36499999999999999</v>
          </cell>
        </row>
        <row r="1288">
          <cell r="A1288" t="str">
            <v>00848</v>
          </cell>
          <cell r="B1288" t="str">
            <v>茂业国际</v>
          </cell>
          <cell r="C1288">
            <v>-2.2200000000000002</v>
          </cell>
          <cell r="D1288">
            <v>0.13200000000000001</v>
          </cell>
        </row>
        <row r="1289">
          <cell r="A1289" t="str">
            <v>00851</v>
          </cell>
          <cell r="B1289" t="str">
            <v>盛源控股</v>
          </cell>
          <cell r="C1289">
            <v>0</v>
          </cell>
          <cell r="D1289">
            <v>0.186</v>
          </cell>
        </row>
        <row r="1290">
          <cell r="A1290" t="str">
            <v>00852</v>
          </cell>
          <cell r="B1290" t="str">
            <v>海峡石油化工</v>
          </cell>
          <cell r="C1290">
            <v>0</v>
          </cell>
          <cell r="D1290">
            <v>0.16600000000000001</v>
          </cell>
        </row>
        <row r="1291">
          <cell r="A1291" t="str">
            <v>00854</v>
          </cell>
          <cell r="B1291" t="str">
            <v>威雅利</v>
          </cell>
          <cell r="C1291">
            <v>0</v>
          </cell>
          <cell r="D1291">
            <v>3.26</v>
          </cell>
        </row>
        <row r="1292">
          <cell r="A1292" t="str">
            <v>00858</v>
          </cell>
          <cell r="B1292" t="str">
            <v>精优药业</v>
          </cell>
          <cell r="C1292">
            <v>0</v>
          </cell>
          <cell r="D1292">
            <v>0.08</v>
          </cell>
        </row>
        <row r="1293">
          <cell r="A1293" t="str">
            <v>00859</v>
          </cell>
          <cell r="B1293" t="str">
            <v>中昌国际控股</v>
          </cell>
          <cell r="C1293">
            <v>0</v>
          </cell>
          <cell r="D1293">
            <v>8.8999999999999996E-2</v>
          </cell>
        </row>
        <row r="1294">
          <cell r="A1294" t="str">
            <v>00862</v>
          </cell>
          <cell r="B1294" t="str">
            <v>远见控股</v>
          </cell>
          <cell r="C1294">
            <v>0</v>
          </cell>
          <cell r="D1294">
            <v>3.9E-2</v>
          </cell>
        </row>
        <row r="1295">
          <cell r="A1295" t="str">
            <v>00863</v>
          </cell>
          <cell r="B1295" t="str">
            <v>ＯＳＬ集团</v>
          </cell>
          <cell r="C1295">
            <v>0.67</v>
          </cell>
          <cell r="D1295">
            <v>15.1</v>
          </cell>
        </row>
        <row r="1296">
          <cell r="A1296" t="str">
            <v>00864</v>
          </cell>
          <cell r="B1296" t="str">
            <v>永利地产发展</v>
          </cell>
          <cell r="C1296">
            <v>0.59</v>
          </cell>
          <cell r="D1296">
            <v>0.17100000000000001</v>
          </cell>
        </row>
        <row r="1297">
          <cell r="A1297" t="str">
            <v>00865</v>
          </cell>
          <cell r="B1297" t="str">
            <v>建德国际控股</v>
          </cell>
          <cell r="C1297">
            <v>-2.2200000000000002</v>
          </cell>
          <cell r="D1297">
            <v>4.3999999999999997E-2</v>
          </cell>
        </row>
        <row r="1298">
          <cell r="A1298" t="str">
            <v>00866</v>
          </cell>
          <cell r="B1298" t="str">
            <v>中国秦发</v>
          </cell>
          <cell r="C1298">
            <v>4.49</v>
          </cell>
          <cell r="D1298">
            <v>1.86</v>
          </cell>
        </row>
        <row r="1299">
          <cell r="A1299" t="str">
            <v>00869</v>
          </cell>
          <cell r="B1299" t="str">
            <v>彩星玩具</v>
          </cell>
          <cell r="C1299">
            <v>1.85</v>
          </cell>
          <cell r="D1299">
            <v>0.55000000000000004</v>
          </cell>
        </row>
        <row r="1300">
          <cell r="A1300" t="str">
            <v>00871</v>
          </cell>
          <cell r="B1300" t="str">
            <v>中国疏浚环保</v>
          </cell>
          <cell r="C1300">
            <v>-6.98</v>
          </cell>
          <cell r="D1300">
            <v>0.08</v>
          </cell>
        </row>
        <row r="1301">
          <cell r="A1301" t="str">
            <v>00872</v>
          </cell>
          <cell r="B1301" t="str">
            <v>泰坦智华科技</v>
          </cell>
          <cell r="C1301" t="str">
            <v xml:space="preserve">--  </v>
          </cell>
          <cell r="D1301">
            <v>0</v>
          </cell>
        </row>
        <row r="1302">
          <cell r="A1302" t="str">
            <v>00875</v>
          </cell>
          <cell r="B1302" t="str">
            <v>从玉智农</v>
          </cell>
          <cell r="C1302">
            <v>-5.66</v>
          </cell>
          <cell r="D1302">
            <v>0.25</v>
          </cell>
        </row>
        <row r="1303">
          <cell r="A1303" t="str">
            <v>00876</v>
          </cell>
          <cell r="B1303" t="str">
            <v>佳兆业健康</v>
          </cell>
          <cell r="C1303">
            <v>5.56</v>
          </cell>
          <cell r="D1303">
            <v>1.9E-2</v>
          </cell>
        </row>
        <row r="1304">
          <cell r="A1304" t="str">
            <v>00878</v>
          </cell>
          <cell r="B1304" t="str">
            <v>金朝阳集团</v>
          </cell>
          <cell r="C1304">
            <v>-0.17</v>
          </cell>
          <cell r="D1304">
            <v>5.93</v>
          </cell>
        </row>
        <row r="1305">
          <cell r="A1305" t="str">
            <v>00882</v>
          </cell>
          <cell r="B1305" t="str">
            <v>天津发展</v>
          </cell>
          <cell r="C1305">
            <v>-0.45</v>
          </cell>
          <cell r="D1305">
            <v>2.2000000000000002</v>
          </cell>
        </row>
        <row r="1306">
          <cell r="A1306" t="str">
            <v>00886</v>
          </cell>
          <cell r="B1306" t="str">
            <v>银基集团</v>
          </cell>
          <cell r="C1306" t="str">
            <v xml:space="preserve">--  </v>
          </cell>
          <cell r="D1306">
            <v>0</v>
          </cell>
        </row>
        <row r="1307">
          <cell r="A1307" t="str">
            <v>00887</v>
          </cell>
          <cell r="B1307" t="str">
            <v>英皇钟表珠宝</v>
          </cell>
          <cell r="C1307">
            <v>7.04</v>
          </cell>
          <cell r="D1307">
            <v>0.38</v>
          </cell>
        </row>
        <row r="1308">
          <cell r="A1308" t="str">
            <v>00888</v>
          </cell>
          <cell r="B1308" t="str">
            <v>贝森金融</v>
          </cell>
          <cell r="C1308">
            <v>0</v>
          </cell>
          <cell r="D1308">
            <v>0.08</v>
          </cell>
        </row>
        <row r="1309">
          <cell r="A1309" t="str">
            <v>00889</v>
          </cell>
          <cell r="B1309" t="str">
            <v>连达科技控股</v>
          </cell>
          <cell r="C1309">
            <v>0</v>
          </cell>
          <cell r="D1309">
            <v>0.28000000000000003</v>
          </cell>
        </row>
        <row r="1310">
          <cell r="A1310" t="str">
            <v>00893</v>
          </cell>
          <cell r="B1310" t="str">
            <v>中国铁钛</v>
          </cell>
          <cell r="C1310">
            <v>6.06</v>
          </cell>
          <cell r="D1310">
            <v>7.0000000000000007E-2</v>
          </cell>
        </row>
        <row r="1311">
          <cell r="A1311" t="str">
            <v>00894</v>
          </cell>
          <cell r="B1311" t="str">
            <v>万裕科技</v>
          </cell>
          <cell r="C1311">
            <v>0</v>
          </cell>
          <cell r="D1311">
            <v>0.39500000000000002</v>
          </cell>
        </row>
        <row r="1312">
          <cell r="A1312" t="str">
            <v>00896</v>
          </cell>
          <cell r="B1312" t="str">
            <v>兴胜创建</v>
          </cell>
          <cell r="C1312">
            <v>-0.81</v>
          </cell>
          <cell r="D1312">
            <v>0.246</v>
          </cell>
        </row>
        <row r="1313">
          <cell r="A1313" t="str">
            <v>00897</v>
          </cell>
          <cell r="B1313" t="str">
            <v>位元堂</v>
          </cell>
          <cell r="C1313">
            <v>1.64</v>
          </cell>
          <cell r="D1313">
            <v>0.31</v>
          </cell>
        </row>
        <row r="1314">
          <cell r="A1314" t="str">
            <v>00898</v>
          </cell>
          <cell r="B1314" t="str">
            <v>万事昌国际</v>
          </cell>
          <cell r="C1314">
            <v>0</v>
          </cell>
          <cell r="D1314">
            <v>0.87</v>
          </cell>
        </row>
        <row r="1315">
          <cell r="A1315" t="str">
            <v>00899</v>
          </cell>
          <cell r="B1315" t="str">
            <v>中加国信</v>
          </cell>
          <cell r="C1315" t="str">
            <v xml:space="preserve">--  </v>
          </cell>
          <cell r="D1315">
            <v>0</v>
          </cell>
        </row>
        <row r="1316">
          <cell r="A1316" t="str">
            <v>00900</v>
          </cell>
          <cell r="B1316" t="str">
            <v>AEON CREDIT</v>
          </cell>
          <cell r="C1316">
            <v>-0.14000000000000001</v>
          </cell>
          <cell r="D1316">
            <v>7.3</v>
          </cell>
        </row>
        <row r="1317">
          <cell r="A1317" t="str">
            <v>00901</v>
          </cell>
          <cell r="B1317" t="str">
            <v>金石投资集团</v>
          </cell>
          <cell r="C1317" t="str">
            <v xml:space="preserve">--  </v>
          </cell>
          <cell r="D1317">
            <v>0</v>
          </cell>
        </row>
        <row r="1318">
          <cell r="A1318" t="str">
            <v>00904</v>
          </cell>
          <cell r="B1318" t="str">
            <v>中绿</v>
          </cell>
          <cell r="C1318" t="str">
            <v xml:space="preserve">--  </v>
          </cell>
          <cell r="D1318">
            <v>0</v>
          </cell>
        </row>
        <row r="1319">
          <cell r="A1319" t="str">
            <v>00905</v>
          </cell>
          <cell r="B1319" t="str">
            <v>胡桃资本</v>
          </cell>
          <cell r="C1319">
            <v>0.83</v>
          </cell>
          <cell r="D1319">
            <v>1.21</v>
          </cell>
        </row>
        <row r="1320">
          <cell r="A1320" t="str">
            <v>00906</v>
          </cell>
          <cell r="B1320" t="str">
            <v>中粮包装</v>
          </cell>
          <cell r="C1320" t="str">
            <v xml:space="preserve">--  </v>
          </cell>
          <cell r="D1320">
            <v>0</v>
          </cell>
        </row>
        <row r="1321">
          <cell r="A1321" t="str">
            <v>00907</v>
          </cell>
          <cell r="B1321" t="str">
            <v>高雅光学</v>
          </cell>
          <cell r="C1321">
            <v>-1.08</v>
          </cell>
          <cell r="D1321">
            <v>9.1999999999999998E-2</v>
          </cell>
        </row>
        <row r="1322">
          <cell r="A1322" t="str">
            <v>00910</v>
          </cell>
          <cell r="B1322" t="str">
            <v>中国三迪</v>
          </cell>
          <cell r="C1322">
            <v>0</v>
          </cell>
          <cell r="D1322">
            <v>1.4E-2</v>
          </cell>
        </row>
        <row r="1323">
          <cell r="A1323" t="str">
            <v>00912</v>
          </cell>
          <cell r="B1323" t="str">
            <v>信佳国际</v>
          </cell>
          <cell r="C1323">
            <v>-0.92</v>
          </cell>
          <cell r="D1323">
            <v>1.08</v>
          </cell>
        </row>
        <row r="1324">
          <cell r="A1324" t="str">
            <v>00913</v>
          </cell>
          <cell r="B1324" t="str">
            <v>港湾数字</v>
          </cell>
          <cell r="C1324">
            <v>-10.53</v>
          </cell>
          <cell r="D1324">
            <v>0.34</v>
          </cell>
        </row>
        <row r="1325">
          <cell r="A1325" t="str">
            <v>00915</v>
          </cell>
          <cell r="B1325" t="str">
            <v>道和环球</v>
          </cell>
          <cell r="C1325">
            <v>2.15</v>
          </cell>
          <cell r="D1325">
            <v>9.5000000000000001E-2</v>
          </cell>
        </row>
        <row r="1326">
          <cell r="A1326" t="str">
            <v>00918</v>
          </cell>
          <cell r="B1326" t="str">
            <v>龙翼航空科技</v>
          </cell>
          <cell r="C1326">
            <v>-4.3499999999999996</v>
          </cell>
          <cell r="D1326">
            <v>0.66</v>
          </cell>
        </row>
        <row r="1327">
          <cell r="A1327" t="str">
            <v>00919</v>
          </cell>
          <cell r="B1327" t="str">
            <v>现代健康科技</v>
          </cell>
          <cell r="C1327">
            <v>-1.2</v>
          </cell>
          <cell r="D1327">
            <v>8.2000000000000003E-2</v>
          </cell>
        </row>
        <row r="1328">
          <cell r="A1328" t="str">
            <v>00922</v>
          </cell>
          <cell r="B1328" t="str">
            <v>安贤园中国</v>
          </cell>
          <cell r="C1328">
            <v>-1.18</v>
          </cell>
          <cell r="D1328">
            <v>0.16800000000000001</v>
          </cell>
        </row>
        <row r="1329">
          <cell r="A1329" t="str">
            <v>00923</v>
          </cell>
          <cell r="B1329" t="str">
            <v>综合环保集团</v>
          </cell>
          <cell r="C1329">
            <v>0</v>
          </cell>
          <cell r="D1329">
            <v>1.4E-2</v>
          </cell>
        </row>
        <row r="1330">
          <cell r="A1330" t="str">
            <v>00924</v>
          </cell>
          <cell r="B1330" t="str">
            <v>坤集团</v>
          </cell>
          <cell r="C1330">
            <v>0</v>
          </cell>
          <cell r="D1330">
            <v>0.43</v>
          </cell>
        </row>
        <row r="1331">
          <cell r="A1331" t="str">
            <v>00925</v>
          </cell>
          <cell r="B1331" t="str">
            <v>北京建设</v>
          </cell>
          <cell r="C1331">
            <v>0.77</v>
          </cell>
          <cell r="D1331">
            <v>0.13100000000000001</v>
          </cell>
        </row>
        <row r="1332">
          <cell r="A1332" t="str">
            <v>00926</v>
          </cell>
          <cell r="B1332" t="str">
            <v>碧生源</v>
          </cell>
          <cell r="C1332">
            <v>-1.62</v>
          </cell>
          <cell r="D1332">
            <v>2.4300000000000002</v>
          </cell>
        </row>
        <row r="1333">
          <cell r="A1333" t="str">
            <v>00927</v>
          </cell>
          <cell r="B1333" t="str">
            <v>富士高实业</v>
          </cell>
          <cell r="C1333">
            <v>0</v>
          </cell>
          <cell r="D1333">
            <v>0.76</v>
          </cell>
        </row>
        <row r="1334">
          <cell r="A1334" t="str">
            <v>00928</v>
          </cell>
          <cell r="B1334" t="str">
            <v>帝王国际投资</v>
          </cell>
          <cell r="C1334">
            <v>0</v>
          </cell>
          <cell r="D1334">
            <v>9.4E-2</v>
          </cell>
        </row>
        <row r="1335">
          <cell r="A1335" t="str">
            <v>00929</v>
          </cell>
          <cell r="B1335" t="str">
            <v>国际精密</v>
          </cell>
          <cell r="C1335">
            <v>-4.6500000000000004</v>
          </cell>
          <cell r="D1335">
            <v>0.41</v>
          </cell>
        </row>
        <row r="1336">
          <cell r="A1336" t="str">
            <v>00932</v>
          </cell>
          <cell r="B1336" t="str">
            <v>顺腾国际控股</v>
          </cell>
          <cell r="C1336">
            <v>0</v>
          </cell>
          <cell r="D1336">
            <v>3.3000000000000002E-2</v>
          </cell>
        </row>
        <row r="1337">
          <cell r="A1337" t="str">
            <v>00936</v>
          </cell>
          <cell r="B1337" t="str">
            <v>佳兆业资本</v>
          </cell>
          <cell r="C1337">
            <v>0</v>
          </cell>
          <cell r="D1337">
            <v>0.107</v>
          </cell>
        </row>
        <row r="1338">
          <cell r="A1338" t="str">
            <v>00938</v>
          </cell>
          <cell r="B1338" t="str">
            <v>民生国际</v>
          </cell>
          <cell r="C1338">
            <v>0</v>
          </cell>
          <cell r="D1338">
            <v>0.68</v>
          </cell>
        </row>
        <row r="1339">
          <cell r="A1339" t="str">
            <v>00943</v>
          </cell>
          <cell r="B1339" t="str">
            <v>中证国际</v>
          </cell>
          <cell r="C1339">
            <v>0</v>
          </cell>
          <cell r="D1339">
            <v>0.01</v>
          </cell>
        </row>
        <row r="1340">
          <cell r="A1340" t="str">
            <v>00945</v>
          </cell>
          <cell r="B1340" t="str">
            <v>宏利金融－Ｓ</v>
          </cell>
          <cell r="C1340">
            <v>-0.81</v>
          </cell>
          <cell r="D1340">
            <v>246</v>
          </cell>
        </row>
        <row r="1341">
          <cell r="A1341" t="str">
            <v>00947</v>
          </cell>
          <cell r="B1341" t="str">
            <v>摩比发展</v>
          </cell>
          <cell r="C1341">
            <v>-1.64</v>
          </cell>
          <cell r="D1341">
            <v>0.12</v>
          </cell>
        </row>
        <row r="1342">
          <cell r="A1342" t="str">
            <v>00948</v>
          </cell>
          <cell r="B1342" t="str">
            <v>阿尔法企业</v>
          </cell>
          <cell r="C1342">
            <v>0</v>
          </cell>
          <cell r="D1342">
            <v>0.20899999999999999</v>
          </cell>
        </row>
        <row r="1343">
          <cell r="A1343" t="str">
            <v>00952</v>
          </cell>
          <cell r="B1343" t="str">
            <v>华富建业金融</v>
          </cell>
          <cell r="C1343">
            <v>-5.1100000000000003</v>
          </cell>
          <cell r="D1343">
            <v>0.16700000000000001</v>
          </cell>
        </row>
        <row r="1344">
          <cell r="A1344" t="str">
            <v>00953</v>
          </cell>
          <cell r="B1344" t="str">
            <v>邵氏兄弟控股</v>
          </cell>
          <cell r="C1344">
            <v>-1.94</v>
          </cell>
          <cell r="D1344">
            <v>0.152</v>
          </cell>
        </row>
        <row r="1345">
          <cell r="A1345" t="str">
            <v>00954</v>
          </cell>
          <cell r="B1345" t="str">
            <v>常茂生物</v>
          </cell>
          <cell r="C1345">
            <v>1.72</v>
          </cell>
          <cell r="D1345">
            <v>0.29499999999999998</v>
          </cell>
        </row>
        <row r="1346">
          <cell r="A1346" t="str">
            <v>00959</v>
          </cell>
          <cell r="B1346" t="str">
            <v>世纪娱乐国际</v>
          </cell>
          <cell r="C1346">
            <v>0</v>
          </cell>
          <cell r="D1346">
            <v>0.72</v>
          </cell>
        </row>
        <row r="1347">
          <cell r="A1347" t="str">
            <v>00969</v>
          </cell>
          <cell r="B1347" t="str">
            <v>华联国际</v>
          </cell>
          <cell r="C1347">
            <v>-13.95</v>
          </cell>
          <cell r="D1347">
            <v>7.3999999999999996E-2</v>
          </cell>
        </row>
        <row r="1348">
          <cell r="A1348" t="str">
            <v>00970</v>
          </cell>
          <cell r="B1348" t="str">
            <v>新耀莱</v>
          </cell>
          <cell r="C1348">
            <v>-5.45</v>
          </cell>
          <cell r="D1348">
            <v>0.52</v>
          </cell>
        </row>
        <row r="1349">
          <cell r="A1349" t="str">
            <v>00973</v>
          </cell>
          <cell r="B1349" t="str">
            <v>L'OCCITANE</v>
          </cell>
          <cell r="C1349" t="str">
            <v xml:space="preserve">--  </v>
          </cell>
          <cell r="D1349">
            <v>0</v>
          </cell>
        </row>
        <row r="1350">
          <cell r="A1350" t="str">
            <v>00974</v>
          </cell>
          <cell r="B1350" t="str">
            <v>中国顺客隆</v>
          </cell>
          <cell r="C1350">
            <v>0</v>
          </cell>
          <cell r="D1350">
            <v>0.76</v>
          </cell>
        </row>
        <row r="1351">
          <cell r="A1351" t="str">
            <v>00979</v>
          </cell>
          <cell r="B1351" t="str">
            <v>绿色能源科技集团</v>
          </cell>
          <cell r="C1351">
            <v>0.44</v>
          </cell>
          <cell r="D1351">
            <v>0.22600000000000001</v>
          </cell>
        </row>
        <row r="1352">
          <cell r="A1352" t="str">
            <v>00980</v>
          </cell>
          <cell r="B1352" t="str">
            <v>联华超市</v>
          </cell>
          <cell r="C1352">
            <v>-1.43</v>
          </cell>
          <cell r="D1352">
            <v>0.34499999999999997</v>
          </cell>
        </row>
        <row r="1353">
          <cell r="A1353" t="str">
            <v>00982</v>
          </cell>
          <cell r="B1353" t="str">
            <v>华发物业服务</v>
          </cell>
          <cell r="C1353" t="str">
            <v xml:space="preserve">--  </v>
          </cell>
          <cell r="D1353">
            <v>0</v>
          </cell>
        </row>
        <row r="1354">
          <cell r="A1354" t="str">
            <v>00983</v>
          </cell>
          <cell r="B1354" t="str">
            <v>瑞安建业</v>
          </cell>
          <cell r="C1354">
            <v>0</v>
          </cell>
          <cell r="D1354">
            <v>0.4</v>
          </cell>
        </row>
        <row r="1355">
          <cell r="A1355" t="str">
            <v>00984</v>
          </cell>
          <cell r="B1355" t="str">
            <v>永旺</v>
          </cell>
          <cell r="C1355">
            <v>0</v>
          </cell>
          <cell r="D1355">
            <v>0.39</v>
          </cell>
        </row>
        <row r="1356">
          <cell r="A1356" t="str">
            <v>00985</v>
          </cell>
          <cell r="B1356" t="str">
            <v>中誉集团</v>
          </cell>
          <cell r="C1356" t="str">
            <v xml:space="preserve">--  </v>
          </cell>
          <cell r="D1356">
            <v>0</v>
          </cell>
        </row>
        <row r="1357">
          <cell r="A1357" t="str">
            <v>00986</v>
          </cell>
          <cell r="B1357" t="str">
            <v>杜甫酒业集团</v>
          </cell>
          <cell r="C1357">
            <v>-1.1100000000000001</v>
          </cell>
          <cell r="D1357">
            <v>8.8999999999999996E-2</v>
          </cell>
        </row>
        <row r="1358">
          <cell r="A1358" t="str">
            <v>00987</v>
          </cell>
          <cell r="B1358" t="str">
            <v>中国再生能源投资</v>
          </cell>
          <cell r="C1358">
            <v>0</v>
          </cell>
          <cell r="D1358">
            <v>0.13800000000000001</v>
          </cell>
        </row>
        <row r="1359">
          <cell r="A1359" t="str">
            <v>00988</v>
          </cell>
          <cell r="B1359" t="str">
            <v>丝路物流控股</v>
          </cell>
          <cell r="C1359" t="str">
            <v xml:space="preserve">--  </v>
          </cell>
          <cell r="D1359">
            <v>0</v>
          </cell>
        </row>
        <row r="1360">
          <cell r="A1360" t="str">
            <v>00993</v>
          </cell>
          <cell r="B1360" t="str">
            <v>信控国际资本</v>
          </cell>
          <cell r="C1360">
            <v>-0.4</v>
          </cell>
          <cell r="D1360">
            <v>0.249</v>
          </cell>
        </row>
        <row r="1361">
          <cell r="A1361" t="str">
            <v>00994</v>
          </cell>
          <cell r="B1361" t="str">
            <v>中天顺联</v>
          </cell>
          <cell r="C1361">
            <v>0</v>
          </cell>
          <cell r="D1361">
            <v>0.18</v>
          </cell>
        </row>
        <row r="1362">
          <cell r="A1362" t="str">
            <v>00996</v>
          </cell>
          <cell r="B1362" t="str">
            <v>嘉年华国际</v>
          </cell>
          <cell r="C1362" t="str">
            <v xml:space="preserve">--  </v>
          </cell>
          <cell r="D1362">
            <v>0</v>
          </cell>
        </row>
        <row r="1363">
          <cell r="A1363" t="str">
            <v>00997</v>
          </cell>
          <cell r="B1363" t="str">
            <v>普汇中金国际</v>
          </cell>
          <cell r="C1363">
            <v>0</v>
          </cell>
          <cell r="D1363">
            <v>2.7E-2</v>
          </cell>
        </row>
        <row r="1364">
          <cell r="A1364" t="str">
            <v>01000</v>
          </cell>
          <cell r="B1364" t="str">
            <v>北青传媒</v>
          </cell>
          <cell r="C1364">
            <v>4.6900000000000004</v>
          </cell>
          <cell r="D1364">
            <v>0.67</v>
          </cell>
        </row>
        <row r="1365">
          <cell r="A1365" t="str">
            <v>01001</v>
          </cell>
          <cell r="B1365" t="str">
            <v>沪港联合</v>
          </cell>
          <cell r="C1365">
            <v>2.86</v>
          </cell>
          <cell r="D1365">
            <v>0.36</v>
          </cell>
        </row>
        <row r="1366">
          <cell r="A1366" t="str">
            <v>01002</v>
          </cell>
          <cell r="B1366" t="str">
            <v>威铖国际</v>
          </cell>
          <cell r="C1366">
            <v>0</v>
          </cell>
          <cell r="D1366">
            <v>5.3999999999999999E-2</v>
          </cell>
        </row>
        <row r="1367">
          <cell r="A1367" t="str">
            <v>01003</v>
          </cell>
          <cell r="B1367" t="str">
            <v>欢喜传媒</v>
          </cell>
          <cell r="C1367">
            <v>1.43</v>
          </cell>
          <cell r="D1367">
            <v>0.35499999999999998</v>
          </cell>
        </row>
        <row r="1368">
          <cell r="A1368" t="str">
            <v>01004</v>
          </cell>
          <cell r="B1368" t="str">
            <v>中国智慧能源</v>
          </cell>
          <cell r="C1368">
            <v>0</v>
          </cell>
          <cell r="D1368">
            <v>1.4999999999999999E-2</v>
          </cell>
        </row>
        <row r="1369">
          <cell r="A1369" t="str">
            <v>01005</v>
          </cell>
          <cell r="B1369" t="str">
            <v>MATRIX HOLDINGS</v>
          </cell>
          <cell r="C1369">
            <v>0</v>
          </cell>
          <cell r="D1369">
            <v>0.45</v>
          </cell>
        </row>
        <row r="1370">
          <cell r="A1370" t="str">
            <v>01007</v>
          </cell>
          <cell r="B1370" t="str">
            <v>龙辉国际控股</v>
          </cell>
          <cell r="C1370">
            <v>0</v>
          </cell>
          <cell r="D1370">
            <v>7.0000000000000007E-2</v>
          </cell>
        </row>
        <row r="1371">
          <cell r="A1371" t="str">
            <v>01008</v>
          </cell>
          <cell r="B1371" t="str">
            <v>力图控股</v>
          </cell>
          <cell r="C1371">
            <v>5.26</v>
          </cell>
          <cell r="D1371">
            <v>0.26</v>
          </cell>
        </row>
        <row r="1372">
          <cell r="A1372" t="str">
            <v>01009</v>
          </cell>
          <cell r="B1372" t="str">
            <v>国际娱乐</v>
          </cell>
          <cell r="C1372">
            <v>-0.78</v>
          </cell>
          <cell r="D1372">
            <v>1.28</v>
          </cell>
        </row>
        <row r="1373">
          <cell r="A1373" t="str">
            <v>01010</v>
          </cell>
          <cell r="B1373" t="str">
            <v>天玺曜１１</v>
          </cell>
          <cell r="C1373">
            <v>1.0900000000000001</v>
          </cell>
          <cell r="D1373">
            <v>9.2999999999999999E-2</v>
          </cell>
        </row>
        <row r="1374">
          <cell r="A1374" t="str">
            <v>01011</v>
          </cell>
          <cell r="B1374" t="str">
            <v>泰凌医药</v>
          </cell>
          <cell r="C1374">
            <v>1.0900000000000001</v>
          </cell>
          <cell r="D1374">
            <v>0.46500000000000002</v>
          </cell>
        </row>
        <row r="1375">
          <cell r="A1375" t="str">
            <v>01013</v>
          </cell>
          <cell r="B1375" t="str">
            <v>伟俊集团控股</v>
          </cell>
          <cell r="C1375">
            <v>0</v>
          </cell>
          <cell r="D1375">
            <v>0.249</v>
          </cell>
        </row>
        <row r="1376">
          <cell r="A1376" t="str">
            <v>01020</v>
          </cell>
          <cell r="B1376" t="str">
            <v>赛伯乐国际控股</v>
          </cell>
          <cell r="C1376">
            <v>-1.67</v>
          </cell>
          <cell r="D1376">
            <v>5.8999999999999997E-2</v>
          </cell>
        </row>
        <row r="1377">
          <cell r="A1377" t="str">
            <v>01022</v>
          </cell>
          <cell r="B1377" t="str">
            <v>飞鱼科技</v>
          </cell>
          <cell r="C1377">
            <v>1.82</v>
          </cell>
          <cell r="D1377">
            <v>0.224</v>
          </cell>
        </row>
        <row r="1378">
          <cell r="A1378" t="str">
            <v>01023</v>
          </cell>
          <cell r="B1378" t="str">
            <v>时代集团控股</v>
          </cell>
          <cell r="C1378">
            <v>0</v>
          </cell>
          <cell r="D1378">
            <v>0.49</v>
          </cell>
        </row>
        <row r="1379">
          <cell r="A1379" t="str">
            <v>01025</v>
          </cell>
          <cell r="B1379" t="str">
            <v>嘉艺控股</v>
          </cell>
          <cell r="C1379">
            <v>8</v>
          </cell>
          <cell r="D1379">
            <v>0.27</v>
          </cell>
        </row>
        <row r="1380">
          <cell r="A1380" t="str">
            <v>01026</v>
          </cell>
          <cell r="B1380" t="str">
            <v>环球实业科技</v>
          </cell>
          <cell r="C1380">
            <v>0</v>
          </cell>
          <cell r="D1380">
            <v>0.17599999999999999</v>
          </cell>
        </row>
        <row r="1381">
          <cell r="A1381" t="str">
            <v>01027</v>
          </cell>
          <cell r="B1381" t="str">
            <v>中国集成控股</v>
          </cell>
          <cell r="C1381">
            <v>0</v>
          </cell>
          <cell r="D1381">
            <v>1.08</v>
          </cell>
        </row>
        <row r="1382">
          <cell r="A1382" t="str">
            <v>01029</v>
          </cell>
          <cell r="B1382" t="str">
            <v>铁货</v>
          </cell>
          <cell r="C1382" t="str">
            <v xml:space="preserve">--  </v>
          </cell>
          <cell r="D1382">
            <v>0</v>
          </cell>
        </row>
        <row r="1383">
          <cell r="A1383" t="str">
            <v>01034</v>
          </cell>
          <cell r="B1383" t="str">
            <v>富汇国际集团控股</v>
          </cell>
          <cell r="C1383">
            <v>0</v>
          </cell>
          <cell r="D1383">
            <v>0.15</v>
          </cell>
        </row>
        <row r="1384">
          <cell r="A1384" t="str">
            <v>01036</v>
          </cell>
          <cell r="B1384" t="str">
            <v>万科海外</v>
          </cell>
          <cell r="C1384">
            <v>0</v>
          </cell>
          <cell r="D1384">
            <v>1.55</v>
          </cell>
        </row>
        <row r="1385">
          <cell r="A1385" t="str">
            <v>01037</v>
          </cell>
          <cell r="B1385" t="str">
            <v>云智汇科技</v>
          </cell>
          <cell r="C1385">
            <v>-0.82</v>
          </cell>
          <cell r="D1385">
            <v>0.24099999999999999</v>
          </cell>
        </row>
        <row r="1386">
          <cell r="A1386" t="str">
            <v>01039</v>
          </cell>
          <cell r="B1386" t="str">
            <v>畅由国际集团</v>
          </cell>
          <cell r="C1386">
            <v>0</v>
          </cell>
          <cell r="D1386">
            <v>3.6999999999999998E-2</v>
          </cell>
        </row>
        <row r="1387">
          <cell r="A1387" t="str">
            <v>01045</v>
          </cell>
          <cell r="B1387" t="str">
            <v>亚太卫星</v>
          </cell>
          <cell r="C1387">
            <v>-0.51</v>
          </cell>
          <cell r="D1387">
            <v>1.96</v>
          </cell>
        </row>
        <row r="1388">
          <cell r="A1388" t="str">
            <v>01046</v>
          </cell>
          <cell r="B1388" t="str">
            <v>寰宇娱乐文化</v>
          </cell>
          <cell r="C1388">
            <v>-1.47</v>
          </cell>
          <cell r="D1388">
            <v>0.33500000000000002</v>
          </cell>
        </row>
        <row r="1389">
          <cell r="A1389" t="str">
            <v>01047</v>
          </cell>
          <cell r="B1389" t="str">
            <v>毅兴行</v>
          </cell>
          <cell r="C1389">
            <v>0</v>
          </cell>
          <cell r="D1389">
            <v>0.31</v>
          </cell>
        </row>
        <row r="1390">
          <cell r="A1390" t="str">
            <v>01049</v>
          </cell>
          <cell r="B1390" t="str">
            <v>时富投资</v>
          </cell>
          <cell r="C1390">
            <v>0</v>
          </cell>
          <cell r="D1390">
            <v>1.02</v>
          </cell>
        </row>
        <row r="1391">
          <cell r="A1391" t="str">
            <v>01050</v>
          </cell>
          <cell r="B1391" t="str">
            <v>嘉利国际</v>
          </cell>
          <cell r="C1391">
            <v>-3.33</v>
          </cell>
          <cell r="D1391">
            <v>0.87</v>
          </cell>
        </row>
        <row r="1392">
          <cell r="A1392" t="str">
            <v>01051</v>
          </cell>
          <cell r="B1392" t="str">
            <v>国际资源</v>
          </cell>
          <cell r="C1392">
            <v>1.39</v>
          </cell>
          <cell r="D1392">
            <v>9.5</v>
          </cell>
        </row>
        <row r="1393">
          <cell r="A1393" t="str">
            <v>01058</v>
          </cell>
          <cell r="B1393" t="str">
            <v>南粤控股</v>
          </cell>
          <cell r="C1393">
            <v>-5</v>
          </cell>
          <cell r="D1393">
            <v>0.38</v>
          </cell>
        </row>
        <row r="1394">
          <cell r="A1394" t="str">
            <v>01059</v>
          </cell>
          <cell r="B1394" t="str">
            <v>看通集团</v>
          </cell>
          <cell r="C1394">
            <v>5.08</v>
          </cell>
          <cell r="D1394">
            <v>0.31</v>
          </cell>
        </row>
        <row r="1395">
          <cell r="A1395" t="str">
            <v>01061</v>
          </cell>
          <cell r="B1395" t="str">
            <v>亿胜生物科技</v>
          </cell>
          <cell r="C1395">
            <v>-0.65</v>
          </cell>
          <cell r="D1395">
            <v>4.59</v>
          </cell>
        </row>
        <row r="1396">
          <cell r="A1396" t="str">
            <v>01062</v>
          </cell>
          <cell r="B1396" t="str">
            <v>国开国际投资</v>
          </cell>
          <cell r="C1396">
            <v>2.41</v>
          </cell>
          <cell r="D1396">
            <v>8.5000000000000006E-2</v>
          </cell>
        </row>
        <row r="1397">
          <cell r="A1397" t="str">
            <v>01063</v>
          </cell>
          <cell r="B1397" t="str">
            <v>新确科技</v>
          </cell>
          <cell r="C1397">
            <v>-1.75</v>
          </cell>
          <cell r="D1397">
            <v>0.112</v>
          </cell>
        </row>
        <row r="1398">
          <cell r="A1398" t="str">
            <v>01064</v>
          </cell>
          <cell r="B1398" t="str">
            <v>中华国际</v>
          </cell>
          <cell r="C1398">
            <v>0</v>
          </cell>
          <cell r="D1398">
            <v>4.2000000000000003E-2</v>
          </cell>
        </row>
        <row r="1399">
          <cell r="A1399" t="str">
            <v>01069</v>
          </cell>
          <cell r="B1399" t="str">
            <v>中国健康科技集团</v>
          </cell>
          <cell r="C1399">
            <v>-4.4400000000000004</v>
          </cell>
          <cell r="D1399">
            <v>4.2999999999999997E-2</v>
          </cell>
        </row>
        <row r="1400">
          <cell r="A1400" t="str">
            <v>01073</v>
          </cell>
          <cell r="B1400" t="str">
            <v>大禹金融</v>
          </cell>
          <cell r="C1400">
            <v>5.79</v>
          </cell>
          <cell r="D1400">
            <v>0.128</v>
          </cell>
        </row>
        <row r="1401">
          <cell r="A1401" t="str">
            <v>01075</v>
          </cell>
          <cell r="B1401" t="str">
            <v>首都信息</v>
          </cell>
          <cell r="C1401">
            <v>0</v>
          </cell>
          <cell r="D1401">
            <v>2.1</v>
          </cell>
        </row>
        <row r="1402">
          <cell r="A1402" t="str">
            <v>01076</v>
          </cell>
          <cell r="B1402" t="str">
            <v>博华太平洋</v>
          </cell>
          <cell r="C1402" t="str">
            <v xml:space="preserve">--  </v>
          </cell>
          <cell r="D1402">
            <v>0</v>
          </cell>
        </row>
        <row r="1403">
          <cell r="A1403" t="str">
            <v>01079</v>
          </cell>
          <cell r="B1403" t="str">
            <v>松景科技</v>
          </cell>
          <cell r="C1403">
            <v>-6.94</v>
          </cell>
          <cell r="D1403">
            <v>6.7000000000000004E-2</v>
          </cell>
        </row>
        <row r="1404">
          <cell r="A1404" t="str">
            <v>01080</v>
          </cell>
          <cell r="B1404" t="str">
            <v>胜利管道</v>
          </cell>
          <cell r="C1404">
            <v>5.41</v>
          </cell>
          <cell r="D1404">
            <v>3.9E-2</v>
          </cell>
        </row>
        <row r="1405">
          <cell r="A1405" t="str">
            <v>01082</v>
          </cell>
          <cell r="B1405" t="str">
            <v>源宇宙教育</v>
          </cell>
          <cell r="C1405">
            <v>0</v>
          </cell>
          <cell r="D1405">
            <v>1.5</v>
          </cell>
        </row>
        <row r="1406">
          <cell r="A1406" t="str">
            <v>01084</v>
          </cell>
          <cell r="B1406" t="str">
            <v>绿新亲水胶体</v>
          </cell>
          <cell r="C1406">
            <v>0</v>
          </cell>
          <cell r="D1406">
            <v>0.72</v>
          </cell>
        </row>
        <row r="1407">
          <cell r="A1407" t="str">
            <v>01085</v>
          </cell>
          <cell r="B1407" t="str">
            <v>亨鑫科技</v>
          </cell>
          <cell r="C1407">
            <v>6.9</v>
          </cell>
          <cell r="D1407">
            <v>1.24</v>
          </cell>
        </row>
        <row r="1408">
          <cell r="A1408" t="str">
            <v>01087</v>
          </cell>
          <cell r="B1408" t="str">
            <v>威讯控股</v>
          </cell>
          <cell r="C1408">
            <v>0</v>
          </cell>
          <cell r="D1408">
            <v>0.435</v>
          </cell>
        </row>
        <row r="1409">
          <cell r="A1409" t="str">
            <v>01090</v>
          </cell>
          <cell r="B1409" t="str">
            <v>大明国际</v>
          </cell>
          <cell r="C1409">
            <v>3.12</v>
          </cell>
          <cell r="D1409">
            <v>0.66</v>
          </cell>
        </row>
        <row r="1410">
          <cell r="A1410" t="str">
            <v>01091</v>
          </cell>
          <cell r="B1410" t="str">
            <v>南方锰业</v>
          </cell>
          <cell r="C1410">
            <v>1.89</v>
          </cell>
          <cell r="D1410">
            <v>0.27</v>
          </cell>
        </row>
        <row r="1411">
          <cell r="A1411" t="str">
            <v>01094</v>
          </cell>
          <cell r="B1411" t="str">
            <v>承辉国际</v>
          </cell>
          <cell r="C1411">
            <v>0</v>
          </cell>
          <cell r="D1411">
            <v>0.48</v>
          </cell>
        </row>
        <row r="1412">
          <cell r="A1412" t="str">
            <v>01100</v>
          </cell>
          <cell r="B1412" t="str">
            <v>飞达控股</v>
          </cell>
          <cell r="C1412">
            <v>2.16</v>
          </cell>
          <cell r="D1412">
            <v>1.42</v>
          </cell>
        </row>
        <row r="1413">
          <cell r="A1413" t="str">
            <v>01101</v>
          </cell>
          <cell r="B1413" t="str">
            <v>华荣能源</v>
          </cell>
          <cell r="C1413">
            <v>0</v>
          </cell>
          <cell r="D1413">
            <v>0.02</v>
          </cell>
        </row>
        <row r="1414">
          <cell r="A1414" t="str">
            <v>01102</v>
          </cell>
          <cell r="B1414" t="str">
            <v>环能国际</v>
          </cell>
          <cell r="C1414">
            <v>-1.79</v>
          </cell>
          <cell r="D1414">
            <v>5.5E-2</v>
          </cell>
        </row>
        <row r="1415">
          <cell r="A1415" t="str">
            <v>01103</v>
          </cell>
          <cell r="B1415" t="str">
            <v>大生农业金融</v>
          </cell>
          <cell r="C1415" t="str">
            <v xml:space="preserve">--  </v>
          </cell>
          <cell r="D1415">
            <v>0</v>
          </cell>
        </row>
        <row r="1416">
          <cell r="A1416" t="str">
            <v>01104</v>
          </cell>
          <cell r="B1416" t="str">
            <v>亚太资源</v>
          </cell>
          <cell r="C1416">
            <v>0</v>
          </cell>
          <cell r="D1416">
            <v>1.21</v>
          </cell>
        </row>
        <row r="1417">
          <cell r="A1417" t="str">
            <v>01105</v>
          </cell>
          <cell r="B1417" t="str">
            <v>星岛</v>
          </cell>
          <cell r="C1417">
            <v>0</v>
          </cell>
          <cell r="D1417">
            <v>0.21</v>
          </cell>
        </row>
        <row r="1418">
          <cell r="A1418" t="str">
            <v>01107</v>
          </cell>
          <cell r="B1418" t="str">
            <v>当代置业</v>
          </cell>
          <cell r="C1418">
            <v>0</v>
          </cell>
          <cell r="D1418">
            <v>2.1000000000000001E-2</v>
          </cell>
        </row>
        <row r="1419">
          <cell r="A1419" t="str">
            <v>01110</v>
          </cell>
          <cell r="B1419" t="str">
            <v>金活医药集团</v>
          </cell>
          <cell r="C1419">
            <v>1.85</v>
          </cell>
          <cell r="D1419">
            <v>0.55000000000000004</v>
          </cell>
        </row>
        <row r="1420">
          <cell r="A1420" t="str">
            <v>01111</v>
          </cell>
          <cell r="B1420" t="str">
            <v>华视集团控股</v>
          </cell>
          <cell r="C1420">
            <v>0.44</v>
          </cell>
          <cell r="D1420">
            <v>0.22700000000000001</v>
          </cell>
        </row>
        <row r="1421">
          <cell r="A1421" t="str">
            <v>01116</v>
          </cell>
          <cell r="B1421" t="str">
            <v>慧源同创科技</v>
          </cell>
          <cell r="C1421">
            <v>1.72</v>
          </cell>
          <cell r="D1421">
            <v>0.29499999999999998</v>
          </cell>
        </row>
        <row r="1422">
          <cell r="A1422" t="str">
            <v>01118</v>
          </cell>
          <cell r="B1422" t="str">
            <v>高力集团</v>
          </cell>
          <cell r="C1422">
            <v>1.01</v>
          </cell>
          <cell r="D1422">
            <v>1</v>
          </cell>
        </row>
        <row r="1423">
          <cell r="A1423" t="str">
            <v>01120</v>
          </cell>
          <cell r="B1423" t="str">
            <v>雅视光学</v>
          </cell>
          <cell r="C1423">
            <v>-3.74</v>
          </cell>
          <cell r="D1423">
            <v>1.03</v>
          </cell>
        </row>
        <row r="1424">
          <cell r="A1424" t="str">
            <v>01122</v>
          </cell>
          <cell r="B1424" t="str">
            <v>庆铃汽车股份</v>
          </cell>
          <cell r="C1424">
            <v>0</v>
          </cell>
          <cell r="D1424">
            <v>0.7</v>
          </cell>
        </row>
        <row r="1425">
          <cell r="A1425" t="str">
            <v>01123</v>
          </cell>
          <cell r="B1425" t="str">
            <v>中港照相</v>
          </cell>
          <cell r="C1425">
            <v>-1.67</v>
          </cell>
          <cell r="D1425">
            <v>0.11799999999999999</v>
          </cell>
        </row>
        <row r="1426">
          <cell r="A1426" t="str">
            <v>01124</v>
          </cell>
          <cell r="B1426" t="str">
            <v>沿海家园</v>
          </cell>
          <cell r="C1426">
            <v>0</v>
          </cell>
          <cell r="D1426">
            <v>0.13500000000000001</v>
          </cell>
        </row>
        <row r="1427">
          <cell r="A1427" t="str">
            <v>01125</v>
          </cell>
          <cell r="B1427" t="str">
            <v>丽丰控股</v>
          </cell>
          <cell r="C1427">
            <v>0</v>
          </cell>
          <cell r="D1427">
            <v>1.07</v>
          </cell>
        </row>
        <row r="1428">
          <cell r="A1428" t="str">
            <v>01126</v>
          </cell>
          <cell r="B1428" t="str">
            <v>德林国际</v>
          </cell>
          <cell r="C1428">
            <v>14.91</v>
          </cell>
          <cell r="D1428">
            <v>11.56</v>
          </cell>
        </row>
        <row r="1429">
          <cell r="A1429" t="str">
            <v>01127</v>
          </cell>
          <cell r="B1429" t="str">
            <v>狮子山集团</v>
          </cell>
          <cell r="C1429">
            <v>0</v>
          </cell>
          <cell r="D1429">
            <v>1.38</v>
          </cell>
        </row>
        <row r="1430">
          <cell r="A1430" t="str">
            <v>01129</v>
          </cell>
          <cell r="B1430" t="str">
            <v>中国水业集团</v>
          </cell>
          <cell r="C1430">
            <v>-7.33</v>
          </cell>
          <cell r="D1430">
            <v>0.215</v>
          </cell>
        </row>
        <row r="1431">
          <cell r="A1431" t="str">
            <v>01130</v>
          </cell>
          <cell r="B1431" t="str">
            <v>中国环境资源</v>
          </cell>
          <cell r="C1431">
            <v>-3.33</v>
          </cell>
          <cell r="D1431">
            <v>0.57999999999999996</v>
          </cell>
        </row>
        <row r="1432">
          <cell r="A1432" t="str">
            <v>01132</v>
          </cell>
          <cell r="B1432" t="str">
            <v>橙天嘉禾</v>
          </cell>
          <cell r="C1432">
            <v>3.85</v>
          </cell>
          <cell r="D1432">
            <v>5.3999999999999999E-2</v>
          </cell>
        </row>
        <row r="1433">
          <cell r="A1433" t="str">
            <v>01133</v>
          </cell>
          <cell r="B1433" t="str">
            <v>哈尔滨电气</v>
          </cell>
          <cell r="C1433">
            <v>0</v>
          </cell>
          <cell r="D1433">
            <v>5.94</v>
          </cell>
        </row>
        <row r="1434">
          <cell r="A1434" t="str">
            <v>01134</v>
          </cell>
          <cell r="B1434" t="str">
            <v>恒发光学</v>
          </cell>
          <cell r="C1434">
            <v>0</v>
          </cell>
          <cell r="D1434">
            <v>0.182</v>
          </cell>
        </row>
        <row r="1435">
          <cell r="A1435" t="str">
            <v>01142</v>
          </cell>
          <cell r="B1435" t="str">
            <v>能源及能量环球</v>
          </cell>
          <cell r="C1435">
            <v>0</v>
          </cell>
          <cell r="D1435">
            <v>3.77</v>
          </cell>
        </row>
        <row r="1436">
          <cell r="A1436" t="str">
            <v>01143</v>
          </cell>
          <cell r="B1436" t="str">
            <v>中国储能科技发展</v>
          </cell>
          <cell r="C1436">
            <v>1.27</v>
          </cell>
          <cell r="D1436">
            <v>0.4</v>
          </cell>
        </row>
        <row r="1437">
          <cell r="A1437" t="str">
            <v>01145</v>
          </cell>
          <cell r="B1437" t="str">
            <v>勇利投资</v>
          </cell>
          <cell r="C1437">
            <v>6.25</v>
          </cell>
          <cell r="D1437">
            <v>0.187</v>
          </cell>
        </row>
        <row r="1438">
          <cell r="A1438" t="str">
            <v>01146</v>
          </cell>
          <cell r="B1438" t="str">
            <v>汇成国际控股</v>
          </cell>
          <cell r="C1438">
            <v>-3.9</v>
          </cell>
          <cell r="D1438">
            <v>7.3999999999999996E-2</v>
          </cell>
        </row>
        <row r="1439">
          <cell r="A1439" t="str">
            <v>01147</v>
          </cell>
          <cell r="B1439" t="str">
            <v>伊登软件</v>
          </cell>
          <cell r="C1439">
            <v>0.85</v>
          </cell>
          <cell r="D1439">
            <v>0.11899999999999999</v>
          </cell>
        </row>
        <row r="1440">
          <cell r="A1440" t="str">
            <v>01148</v>
          </cell>
          <cell r="B1440" t="str">
            <v>新晨动力</v>
          </cell>
          <cell r="C1440">
            <v>0</v>
          </cell>
          <cell r="D1440">
            <v>0.2</v>
          </cell>
        </row>
        <row r="1441">
          <cell r="A1441" t="str">
            <v>01150</v>
          </cell>
          <cell r="B1441" t="str">
            <v>米兰站</v>
          </cell>
          <cell r="C1441">
            <v>-6.75</v>
          </cell>
          <cell r="D1441">
            <v>0.152</v>
          </cell>
        </row>
        <row r="1442">
          <cell r="A1442" t="str">
            <v>01152</v>
          </cell>
          <cell r="B1442" t="str">
            <v>正乾金融控股</v>
          </cell>
          <cell r="C1442">
            <v>0</v>
          </cell>
          <cell r="D1442">
            <v>7.2999999999999995E-2</v>
          </cell>
        </row>
        <row r="1443">
          <cell r="A1443" t="str">
            <v>01153</v>
          </cell>
          <cell r="B1443" t="str">
            <v>佳源服务</v>
          </cell>
          <cell r="C1443">
            <v>-5.88</v>
          </cell>
          <cell r="D1443">
            <v>0.48</v>
          </cell>
        </row>
        <row r="1444">
          <cell r="A1444" t="str">
            <v>01156</v>
          </cell>
          <cell r="B1444" t="str">
            <v>CHINANEWENERGY</v>
          </cell>
          <cell r="C1444">
            <v>5</v>
          </cell>
          <cell r="D1444">
            <v>0.105</v>
          </cell>
        </row>
        <row r="1445">
          <cell r="A1445" t="str">
            <v>01159</v>
          </cell>
          <cell r="B1445" t="str">
            <v>智数科技集团</v>
          </cell>
          <cell r="C1445">
            <v>30.43</v>
          </cell>
          <cell r="D1445">
            <v>2.1</v>
          </cell>
        </row>
        <row r="1446">
          <cell r="A1446" t="str">
            <v>01160</v>
          </cell>
          <cell r="B1446" t="str">
            <v>金石资本集团</v>
          </cell>
          <cell r="C1446">
            <v>0</v>
          </cell>
          <cell r="D1446">
            <v>0.13900000000000001</v>
          </cell>
        </row>
        <row r="1447">
          <cell r="A1447" t="str">
            <v>01161</v>
          </cell>
          <cell r="B1447" t="str">
            <v>奥思集团</v>
          </cell>
          <cell r="C1447">
            <v>0</v>
          </cell>
          <cell r="D1447">
            <v>0.93</v>
          </cell>
        </row>
        <row r="1448">
          <cell r="A1448" t="str">
            <v>01162</v>
          </cell>
          <cell r="B1448" t="str">
            <v>莹岚集团</v>
          </cell>
          <cell r="C1448">
            <v>1.89</v>
          </cell>
          <cell r="D1448">
            <v>0.27</v>
          </cell>
        </row>
        <row r="1449">
          <cell r="A1449" t="str">
            <v>01163</v>
          </cell>
          <cell r="B1449" t="str">
            <v>虎视传媒</v>
          </cell>
          <cell r="C1449">
            <v>0</v>
          </cell>
          <cell r="D1449">
            <v>0.13</v>
          </cell>
        </row>
        <row r="1450">
          <cell r="A1450" t="str">
            <v>01166</v>
          </cell>
          <cell r="B1450" t="str">
            <v>星凯控股</v>
          </cell>
          <cell r="C1450">
            <v>-6.25</v>
          </cell>
          <cell r="D1450">
            <v>0.45</v>
          </cell>
        </row>
        <row r="1451">
          <cell r="A1451" t="str">
            <v>01168</v>
          </cell>
          <cell r="B1451" t="str">
            <v>百仕达控股</v>
          </cell>
          <cell r="C1451">
            <v>1.94</v>
          </cell>
          <cell r="D1451">
            <v>5.78</v>
          </cell>
        </row>
        <row r="1452">
          <cell r="A1452" t="str">
            <v>01170</v>
          </cell>
          <cell r="B1452" t="str">
            <v>信星集团</v>
          </cell>
          <cell r="C1452">
            <v>1.67</v>
          </cell>
          <cell r="D1452">
            <v>0.61</v>
          </cell>
        </row>
        <row r="1453">
          <cell r="A1453" t="str">
            <v>01172</v>
          </cell>
          <cell r="B1453" t="str">
            <v>融太集团</v>
          </cell>
          <cell r="C1453">
            <v>-3.7</v>
          </cell>
          <cell r="D1453">
            <v>2.5999999999999999E-2</v>
          </cell>
        </row>
        <row r="1454">
          <cell r="A1454" t="str">
            <v>01173</v>
          </cell>
          <cell r="B1454" t="str">
            <v>威高国际</v>
          </cell>
          <cell r="C1454">
            <v>-4.17</v>
          </cell>
          <cell r="D1454">
            <v>2.3E-2</v>
          </cell>
        </row>
        <row r="1455">
          <cell r="A1455" t="str">
            <v>01179</v>
          </cell>
          <cell r="B1455" t="str">
            <v>华住集团－Ｓ</v>
          </cell>
          <cell r="C1455">
            <v>-0.38</v>
          </cell>
          <cell r="D1455">
            <v>26.1</v>
          </cell>
        </row>
        <row r="1456">
          <cell r="A1456" t="str">
            <v>01180</v>
          </cell>
          <cell r="B1456" t="str">
            <v>汇彩控股</v>
          </cell>
          <cell r="C1456">
            <v>0</v>
          </cell>
          <cell r="D1456">
            <v>0.8</v>
          </cell>
        </row>
        <row r="1457">
          <cell r="A1457" t="str">
            <v>01181</v>
          </cell>
          <cell r="B1457" t="str">
            <v>唐宫中国</v>
          </cell>
          <cell r="C1457">
            <v>0</v>
          </cell>
          <cell r="D1457">
            <v>0.187</v>
          </cell>
        </row>
        <row r="1458">
          <cell r="A1458" t="str">
            <v>01182</v>
          </cell>
          <cell r="B1458" t="str">
            <v>胜龙国际</v>
          </cell>
          <cell r="C1458">
            <v>-12.5</v>
          </cell>
          <cell r="D1458">
            <v>0.56000000000000005</v>
          </cell>
        </row>
        <row r="1459">
          <cell r="A1459" t="str">
            <v>01183</v>
          </cell>
          <cell r="B1459" t="str">
            <v>澳能建设</v>
          </cell>
          <cell r="C1459">
            <v>1.8</v>
          </cell>
          <cell r="D1459">
            <v>0.113</v>
          </cell>
        </row>
        <row r="1460">
          <cell r="A1460" t="str">
            <v>01184</v>
          </cell>
          <cell r="B1460" t="str">
            <v>S.A.S. DRAGON</v>
          </cell>
          <cell r="C1460">
            <v>0.49</v>
          </cell>
          <cell r="D1460">
            <v>4.12</v>
          </cell>
        </row>
        <row r="1461">
          <cell r="A1461" t="str">
            <v>01185</v>
          </cell>
          <cell r="B1461" t="str">
            <v>中国航天万源</v>
          </cell>
          <cell r="C1461">
            <v>0</v>
          </cell>
          <cell r="D1461">
            <v>0.04</v>
          </cell>
        </row>
        <row r="1462">
          <cell r="A1462" t="str">
            <v>01189</v>
          </cell>
          <cell r="B1462" t="str">
            <v>大湾区聚变力量</v>
          </cell>
          <cell r="C1462">
            <v>0</v>
          </cell>
          <cell r="D1462">
            <v>4.8000000000000001E-2</v>
          </cell>
        </row>
        <row r="1463">
          <cell r="A1463" t="str">
            <v>01192</v>
          </cell>
          <cell r="B1463" t="str">
            <v>泰山石化</v>
          </cell>
          <cell r="C1463" t="str">
            <v xml:space="preserve">--  </v>
          </cell>
          <cell r="D1463">
            <v>0</v>
          </cell>
        </row>
        <row r="1464">
          <cell r="A1464" t="str">
            <v>01194</v>
          </cell>
          <cell r="B1464" t="str">
            <v>湾区黄金</v>
          </cell>
          <cell r="C1464" t="str">
            <v xml:space="preserve">--  </v>
          </cell>
          <cell r="D1464">
            <v>0</v>
          </cell>
        </row>
        <row r="1465">
          <cell r="A1465" t="str">
            <v>01195</v>
          </cell>
          <cell r="B1465" t="str">
            <v>京维集团</v>
          </cell>
          <cell r="C1465">
            <v>0</v>
          </cell>
          <cell r="D1465">
            <v>2.3E-2</v>
          </cell>
        </row>
        <row r="1466">
          <cell r="A1466" t="str">
            <v>01198</v>
          </cell>
          <cell r="B1466" t="str">
            <v>皇朝家俬</v>
          </cell>
          <cell r="C1466">
            <v>-10.45</v>
          </cell>
          <cell r="D1466">
            <v>0.3</v>
          </cell>
        </row>
        <row r="1467">
          <cell r="A1467" t="str">
            <v>01200</v>
          </cell>
          <cell r="B1467" t="str">
            <v>美联集团</v>
          </cell>
          <cell r="C1467">
            <v>-1.9</v>
          </cell>
          <cell r="D1467">
            <v>1.55</v>
          </cell>
        </row>
        <row r="1468">
          <cell r="A1468" t="str">
            <v>01201</v>
          </cell>
          <cell r="B1468" t="str">
            <v>天臣控股</v>
          </cell>
          <cell r="C1468">
            <v>0</v>
          </cell>
          <cell r="D1468">
            <v>0.54</v>
          </cell>
        </row>
        <row r="1469">
          <cell r="A1469" t="str">
            <v>01202</v>
          </cell>
          <cell r="B1469" t="str">
            <v>四威科技</v>
          </cell>
          <cell r="C1469">
            <v>0</v>
          </cell>
          <cell r="D1469">
            <v>0.78</v>
          </cell>
        </row>
        <row r="1470">
          <cell r="A1470" t="str">
            <v>01203</v>
          </cell>
          <cell r="B1470" t="str">
            <v>广南（集团）</v>
          </cell>
          <cell r="C1470">
            <v>0</v>
          </cell>
          <cell r="D1470">
            <v>0.9</v>
          </cell>
        </row>
        <row r="1471">
          <cell r="A1471" t="str">
            <v>01204</v>
          </cell>
          <cell r="B1471" t="str">
            <v>博维智慧</v>
          </cell>
          <cell r="C1471">
            <v>0.81</v>
          </cell>
          <cell r="D1471">
            <v>1.25</v>
          </cell>
        </row>
        <row r="1472">
          <cell r="A1472" t="str">
            <v>01206</v>
          </cell>
          <cell r="B1472" t="str">
            <v>同方泰德</v>
          </cell>
          <cell r="C1472">
            <v>0</v>
          </cell>
          <cell r="D1472">
            <v>0.315</v>
          </cell>
        </row>
        <row r="1473">
          <cell r="A1473" t="str">
            <v>01207</v>
          </cell>
          <cell r="B1473" t="str">
            <v>上置集团</v>
          </cell>
          <cell r="C1473" t="str">
            <v xml:space="preserve">--  </v>
          </cell>
          <cell r="D1473">
            <v>0</v>
          </cell>
        </row>
        <row r="1474">
          <cell r="A1474" t="str">
            <v>01210</v>
          </cell>
          <cell r="B1474" t="str">
            <v>克莉丝汀</v>
          </cell>
          <cell r="C1474" t="str">
            <v xml:space="preserve">--  </v>
          </cell>
          <cell r="D1474">
            <v>0</v>
          </cell>
        </row>
        <row r="1475">
          <cell r="A1475" t="str">
            <v>01213</v>
          </cell>
          <cell r="B1475" t="str">
            <v>万保刚集团</v>
          </cell>
          <cell r="C1475">
            <v>0.94</v>
          </cell>
          <cell r="D1475">
            <v>0.214</v>
          </cell>
        </row>
        <row r="1476">
          <cell r="A1476" t="str">
            <v>01215</v>
          </cell>
          <cell r="B1476" t="str">
            <v>开源控股</v>
          </cell>
          <cell r="C1476">
            <v>-7.14</v>
          </cell>
          <cell r="D1476">
            <v>1.2999999999999999E-2</v>
          </cell>
        </row>
        <row r="1477">
          <cell r="A1477" t="str">
            <v>01216</v>
          </cell>
          <cell r="B1477" t="str">
            <v>中原银行</v>
          </cell>
          <cell r="C1477">
            <v>-2.63</v>
          </cell>
          <cell r="D1477">
            <v>0.37</v>
          </cell>
        </row>
        <row r="1478">
          <cell r="A1478" t="str">
            <v>01217</v>
          </cell>
          <cell r="B1478" t="str">
            <v>中国创新投资</v>
          </cell>
          <cell r="C1478">
            <v>0</v>
          </cell>
          <cell r="D1478">
            <v>0.01</v>
          </cell>
        </row>
        <row r="1479">
          <cell r="A1479" t="str">
            <v>01218</v>
          </cell>
          <cell r="B1479" t="str">
            <v>永义国际</v>
          </cell>
          <cell r="C1479">
            <v>-13.07</v>
          </cell>
          <cell r="D1479">
            <v>1.73</v>
          </cell>
        </row>
        <row r="1480">
          <cell r="A1480" t="str">
            <v>01220</v>
          </cell>
          <cell r="B1480" t="str">
            <v>志道国际</v>
          </cell>
          <cell r="C1480">
            <v>0</v>
          </cell>
          <cell r="D1480">
            <v>5.6000000000000001E-2</v>
          </cell>
        </row>
        <row r="1481">
          <cell r="A1481" t="str">
            <v>01221</v>
          </cell>
          <cell r="B1481" t="str">
            <v>SINO HOTELS</v>
          </cell>
          <cell r="C1481">
            <v>0</v>
          </cell>
          <cell r="D1481">
            <v>1.4</v>
          </cell>
        </row>
        <row r="1482">
          <cell r="A1482" t="str">
            <v>01222</v>
          </cell>
          <cell r="B1482" t="str">
            <v>WANG ON GROUP</v>
          </cell>
          <cell r="C1482">
            <v>9.52</v>
          </cell>
          <cell r="D1482">
            <v>2.3E-2</v>
          </cell>
        </row>
        <row r="1483">
          <cell r="A1483" t="str">
            <v>01223</v>
          </cell>
          <cell r="B1483" t="str">
            <v>新沣集团</v>
          </cell>
          <cell r="C1483">
            <v>0</v>
          </cell>
          <cell r="D1483">
            <v>0.8</v>
          </cell>
        </row>
        <row r="1484">
          <cell r="A1484" t="str">
            <v>01224</v>
          </cell>
          <cell r="B1484" t="str">
            <v>中渝置地</v>
          </cell>
          <cell r="C1484">
            <v>0</v>
          </cell>
          <cell r="D1484">
            <v>1.2</v>
          </cell>
        </row>
        <row r="1485">
          <cell r="A1485" t="str">
            <v>01225</v>
          </cell>
          <cell r="B1485" t="str">
            <v>隆成金融</v>
          </cell>
          <cell r="C1485">
            <v>7.36</v>
          </cell>
          <cell r="D1485">
            <v>0.248</v>
          </cell>
        </row>
        <row r="1486">
          <cell r="A1486" t="str">
            <v>01226</v>
          </cell>
          <cell r="B1486" t="str">
            <v>中国投融资</v>
          </cell>
          <cell r="C1486">
            <v>-15.83</v>
          </cell>
          <cell r="D1486">
            <v>1.17</v>
          </cell>
        </row>
        <row r="1487">
          <cell r="A1487" t="str">
            <v>01228</v>
          </cell>
          <cell r="B1487" t="str">
            <v>北海康成－Ｂ</v>
          </cell>
          <cell r="C1487">
            <v>-5.48</v>
          </cell>
          <cell r="D1487">
            <v>0.34499999999999997</v>
          </cell>
        </row>
        <row r="1488">
          <cell r="A1488" t="str">
            <v>01229</v>
          </cell>
          <cell r="B1488" t="str">
            <v>南南资源</v>
          </cell>
          <cell r="C1488">
            <v>9.2100000000000009</v>
          </cell>
          <cell r="D1488">
            <v>0.249</v>
          </cell>
        </row>
        <row r="1489">
          <cell r="A1489" t="str">
            <v>01231</v>
          </cell>
          <cell r="B1489" t="str">
            <v>新矿资源</v>
          </cell>
          <cell r="C1489">
            <v>0</v>
          </cell>
          <cell r="D1489">
            <v>0.23</v>
          </cell>
        </row>
        <row r="1490">
          <cell r="A1490" t="str">
            <v>01232</v>
          </cell>
          <cell r="B1490" t="str">
            <v>金轮天地控股</v>
          </cell>
          <cell r="C1490">
            <v>12.86</v>
          </cell>
          <cell r="D1490">
            <v>0.79</v>
          </cell>
        </row>
        <row r="1491">
          <cell r="A1491" t="str">
            <v>01235</v>
          </cell>
          <cell r="B1491" t="str">
            <v>专业旅运</v>
          </cell>
          <cell r="C1491">
            <v>0</v>
          </cell>
          <cell r="D1491">
            <v>0.16900000000000001</v>
          </cell>
        </row>
        <row r="1492">
          <cell r="A1492" t="str">
            <v>01237</v>
          </cell>
          <cell r="B1492" t="str">
            <v>中科生物</v>
          </cell>
          <cell r="C1492">
            <v>0</v>
          </cell>
          <cell r="D1492">
            <v>0.44</v>
          </cell>
        </row>
        <row r="1493">
          <cell r="A1493" t="str">
            <v>01239</v>
          </cell>
          <cell r="B1493" t="str">
            <v>TEAMWAY INTL GP</v>
          </cell>
          <cell r="C1493">
            <v>-10.49</v>
          </cell>
          <cell r="D1493">
            <v>0.14499999999999999</v>
          </cell>
        </row>
        <row r="1494">
          <cell r="A1494" t="str">
            <v>01240</v>
          </cell>
          <cell r="B1494" t="str">
            <v>青建国际</v>
          </cell>
          <cell r="C1494">
            <v>0.61</v>
          </cell>
          <cell r="D1494">
            <v>0.16400000000000001</v>
          </cell>
        </row>
        <row r="1495">
          <cell r="A1495" t="str">
            <v>01241</v>
          </cell>
          <cell r="B1495" t="str">
            <v>双桦控股</v>
          </cell>
          <cell r="C1495">
            <v>7.27</v>
          </cell>
          <cell r="D1495">
            <v>0.11799999999999999</v>
          </cell>
        </row>
        <row r="1496">
          <cell r="A1496" t="str">
            <v>01243</v>
          </cell>
          <cell r="B1496" t="str">
            <v>宏安地产</v>
          </cell>
          <cell r="C1496">
            <v>-3.03</v>
          </cell>
          <cell r="D1496">
            <v>3.2000000000000001E-2</v>
          </cell>
        </row>
        <row r="1497">
          <cell r="A1497" t="str">
            <v>01245</v>
          </cell>
          <cell r="B1497" t="str">
            <v>NIRAKU</v>
          </cell>
          <cell r="C1497">
            <v>18.89</v>
          </cell>
          <cell r="D1497">
            <v>0.214</v>
          </cell>
        </row>
        <row r="1498">
          <cell r="A1498" t="str">
            <v>01246</v>
          </cell>
          <cell r="B1498" t="str">
            <v>保集健康</v>
          </cell>
          <cell r="C1498">
            <v>0</v>
          </cell>
          <cell r="D1498">
            <v>2.1000000000000001E-2</v>
          </cell>
        </row>
        <row r="1499">
          <cell r="A1499" t="str">
            <v>01247</v>
          </cell>
          <cell r="B1499" t="str">
            <v>米格国际控股</v>
          </cell>
          <cell r="C1499">
            <v>-1.1399999999999999</v>
          </cell>
          <cell r="D1499">
            <v>1.74</v>
          </cell>
        </row>
        <row r="1500">
          <cell r="A1500" t="str">
            <v>01251</v>
          </cell>
          <cell r="B1500" t="str">
            <v>华油能源</v>
          </cell>
          <cell r="C1500">
            <v>-2.44</v>
          </cell>
          <cell r="D1500">
            <v>0.2</v>
          </cell>
        </row>
        <row r="1501">
          <cell r="A1501" t="str">
            <v>01252</v>
          </cell>
          <cell r="B1501" t="str">
            <v>中国天瑞水泥</v>
          </cell>
          <cell r="C1501">
            <v>-3.33</v>
          </cell>
          <cell r="D1501">
            <v>0.28999999999999998</v>
          </cell>
        </row>
        <row r="1502">
          <cell r="A1502" t="str">
            <v>01255</v>
          </cell>
          <cell r="B1502" t="str">
            <v>ＴＡＴＡ健康</v>
          </cell>
          <cell r="C1502">
            <v>0</v>
          </cell>
          <cell r="D1502">
            <v>0.3</v>
          </cell>
        </row>
        <row r="1503">
          <cell r="A1503" t="str">
            <v>01259</v>
          </cell>
          <cell r="B1503" t="str">
            <v>未来发展控股</v>
          </cell>
          <cell r="C1503">
            <v>4.3499999999999996</v>
          </cell>
          <cell r="D1503">
            <v>2.4E-2</v>
          </cell>
        </row>
        <row r="1504">
          <cell r="A1504" t="str">
            <v>01260</v>
          </cell>
          <cell r="B1504" t="str">
            <v>皓天财经集团</v>
          </cell>
          <cell r="C1504">
            <v>0</v>
          </cell>
          <cell r="D1504">
            <v>0.38</v>
          </cell>
        </row>
        <row r="1505">
          <cell r="A1505" t="str">
            <v>01262</v>
          </cell>
          <cell r="B1505" t="str">
            <v>蜡笔小新食品</v>
          </cell>
          <cell r="C1505">
            <v>0</v>
          </cell>
          <cell r="D1505">
            <v>2.1800000000000002</v>
          </cell>
        </row>
        <row r="1506">
          <cell r="A1506" t="str">
            <v>01263</v>
          </cell>
          <cell r="B1506" t="str">
            <v>栢能集团</v>
          </cell>
          <cell r="C1506">
            <v>-0.75</v>
          </cell>
          <cell r="D1506">
            <v>6.64</v>
          </cell>
        </row>
        <row r="1507">
          <cell r="A1507" t="str">
            <v>01265</v>
          </cell>
          <cell r="B1507" t="str">
            <v>天津津燃公用</v>
          </cell>
          <cell r="C1507">
            <v>-0.51</v>
          </cell>
          <cell r="D1507">
            <v>0.19400000000000001</v>
          </cell>
        </row>
        <row r="1508">
          <cell r="A1508" t="str">
            <v>01266</v>
          </cell>
          <cell r="B1508" t="str">
            <v>西王特钢</v>
          </cell>
          <cell r="C1508" t="str">
            <v xml:space="preserve">--  </v>
          </cell>
          <cell r="D1508">
            <v>0</v>
          </cell>
        </row>
        <row r="1509">
          <cell r="A1509" t="str">
            <v>01270</v>
          </cell>
          <cell r="B1509" t="str">
            <v>朗廷－ＳＳ</v>
          </cell>
          <cell r="C1509">
            <v>-1.69</v>
          </cell>
          <cell r="D1509">
            <v>0.57999999999999996</v>
          </cell>
        </row>
        <row r="1510">
          <cell r="A1510" t="str">
            <v>01271</v>
          </cell>
          <cell r="B1510" t="str">
            <v>佳明集团控股</v>
          </cell>
          <cell r="C1510">
            <v>0</v>
          </cell>
          <cell r="D1510">
            <v>1.98</v>
          </cell>
        </row>
        <row r="1511">
          <cell r="A1511" t="str">
            <v>01272</v>
          </cell>
          <cell r="B1511" t="str">
            <v>大唐环境</v>
          </cell>
          <cell r="C1511">
            <v>0</v>
          </cell>
          <cell r="D1511">
            <v>1.1299999999999999</v>
          </cell>
        </row>
        <row r="1512">
          <cell r="A1512" t="str">
            <v>01273</v>
          </cell>
          <cell r="B1512" t="str">
            <v>香港信贷</v>
          </cell>
          <cell r="C1512">
            <v>0</v>
          </cell>
          <cell r="D1512">
            <v>0.41</v>
          </cell>
        </row>
        <row r="1513">
          <cell r="A1513" t="str">
            <v>01278</v>
          </cell>
          <cell r="B1513" t="str">
            <v>中国新城镇</v>
          </cell>
          <cell r="C1513">
            <v>7.14</v>
          </cell>
          <cell r="D1513">
            <v>0.13500000000000001</v>
          </cell>
        </row>
        <row r="1514">
          <cell r="A1514" t="str">
            <v>01280</v>
          </cell>
          <cell r="B1514" t="str">
            <v>奇点国峰</v>
          </cell>
          <cell r="C1514">
            <v>2.27</v>
          </cell>
          <cell r="D1514">
            <v>3.6</v>
          </cell>
        </row>
        <row r="1515">
          <cell r="A1515" t="str">
            <v>01281</v>
          </cell>
          <cell r="B1515" t="str">
            <v>鑫达投资控股</v>
          </cell>
          <cell r="C1515">
            <v>-0.93</v>
          </cell>
          <cell r="D1515">
            <v>0.106</v>
          </cell>
        </row>
        <row r="1516">
          <cell r="A1516" t="str">
            <v>01283</v>
          </cell>
          <cell r="B1516" t="str">
            <v>高陞集团控股</v>
          </cell>
          <cell r="C1516">
            <v>-0.76</v>
          </cell>
          <cell r="D1516">
            <v>1.31</v>
          </cell>
        </row>
        <row r="1517">
          <cell r="A1517" t="str">
            <v>01284</v>
          </cell>
          <cell r="B1517" t="str">
            <v>新传企划</v>
          </cell>
          <cell r="C1517">
            <v>-3.45</v>
          </cell>
          <cell r="D1517">
            <v>0.28000000000000003</v>
          </cell>
        </row>
        <row r="1518">
          <cell r="A1518" t="str">
            <v>01285</v>
          </cell>
          <cell r="B1518" t="str">
            <v>嘉士利集团</v>
          </cell>
          <cell r="C1518">
            <v>0</v>
          </cell>
          <cell r="D1518">
            <v>1</v>
          </cell>
        </row>
        <row r="1519">
          <cell r="A1519" t="str">
            <v>01289</v>
          </cell>
          <cell r="B1519" t="str">
            <v>盛力达科技</v>
          </cell>
          <cell r="C1519">
            <v>0</v>
          </cell>
          <cell r="D1519">
            <v>1.9</v>
          </cell>
        </row>
        <row r="1520">
          <cell r="A1520" t="str">
            <v>01290</v>
          </cell>
          <cell r="B1520" t="str">
            <v>中国汇融</v>
          </cell>
          <cell r="C1520">
            <v>0</v>
          </cell>
          <cell r="D1520">
            <v>0.72</v>
          </cell>
        </row>
        <row r="1521">
          <cell r="A1521" t="str">
            <v>01292</v>
          </cell>
          <cell r="B1521" t="str">
            <v>长安民生物流</v>
          </cell>
          <cell r="C1521">
            <v>4.6100000000000003</v>
          </cell>
          <cell r="D1521">
            <v>2.95</v>
          </cell>
        </row>
        <row r="1522">
          <cell r="A1522" t="str">
            <v>01297</v>
          </cell>
          <cell r="B1522" t="str">
            <v>中国擎天软件</v>
          </cell>
          <cell r="C1522" t="str">
            <v xml:space="preserve">--  </v>
          </cell>
          <cell r="D1522">
            <v>0</v>
          </cell>
        </row>
        <row r="1523">
          <cell r="A1523" t="str">
            <v>01298</v>
          </cell>
          <cell r="B1523" t="str">
            <v>云能国际</v>
          </cell>
          <cell r="C1523">
            <v>0</v>
          </cell>
          <cell r="D1523">
            <v>0.7</v>
          </cell>
        </row>
        <row r="1524">
          <cell r="A1524" t="str">
            <v>01300</v>
          </cell>
          <cell r="B1524" t="str">
            <v>俊知集团</v>
          </cell>
          <cell r="C1524">
            <v>-3.03</v>
          </cell>
          <cell r="D1524">
            <v>0.32</v>
          </cell>
        </row>
        <row r="1525">
          <cell r="A1525" t="str">
            <v>01301</v>
          </cell>
          <cell r="B1525" t="str">
            <v>德基科技控股</v>
          </cell>
          <cell r="C1525">
            <v>0</v>
          </cell>
          <cell r="D1525">
            <v>0.74</v>
          </cell>
        </row>
        <row r="1526">
          <cell r="A1526" t="str">
            <v>01303</v>
          </cell>
          <cell r="B1526" t="str">
            <v>汇力资源</v>
          </cell>
          <cell r="C1526">
            <v>0</v>
          </cell>
          <cell r="D1526">
            <v>0.25</v>
          </cell>
        </row>
        <row r="1527">
          <cell r="A1527" t="str">
            <v>01305</v>
          </cell>
          <cell r="B1527" t="str">
            <v>伟志控股</v>
          </cell>
          <cell r="C1527">
            <v>0</v>
          </cell>
          <cell r="D1527">
            <v>0.79</v>
          </cell>
        </row>
        <row r="1528">
          <cell r="A1528" t="str">
            <v>01312</v>
          </cell>
          <cell r="B1528" t="str">
            <v>华控康泰</v>
          </cell>
          <cell r="C1528">
            <v>0</v>
          </cell>
          <cell r="D1528">
            <v>2.9000000000000001E-2</v>
          </cell>
        </row>
        <row r="1529">
          <cell r="A1529" t="str">
            <v>01314</v>
          </cell>
          <cell r="B1529" t="str">
            <v>翠华控股</v>
          </cell>
          <cell r="C1529">
            <v>0</v>
          </cell>
          <cell r="D1529">
            <v>0.19500000000000001</v>
          </cell>
        </row>
        <row r="1530">
          <cell r="A1530" t="str">
            <v>01319</v>
          </cell>
          <cell r="B1530" t="str">
            <v>霭华押业信贷</v>
          </cell>
          <cell r="C1530">
            <v>-0.5</v>
          </cell>
          <cell r="D1530">
            <v>0.2</v>
          </cell>
        </row>
        <row r="1531">
          <cell r="A1531" t="str">
            <v>01321</v>
          </cell>
          <cell r="B1531" t="str">
            <v>中国新城市</v>
          </cell>
          <cell r="C1531">
            <v>7.27</v>
          </cell>
          <cell r="D1531">
            <v>0.59</v>
          </cell>
        </row>
        <row r="1532">
          <cell r="A1532" t="str">
            <v>01323</v>
          </cell>
          <cell r="B1532" t="str">
            <v>华盛国际控股</v>
          </cell>
          <cell r="C1532">
            <v>0</v>
          </cell>
          <cell r="D1532">
            <v>0.16800000000000001</v>
          </cell>
        </row>
        <row r="1533">
          <cell r="A1533" t="str">
            <v>01326</v>
          </cell>
          <cell r="B1533" t="str">
            <v>传递娱乐</v>
          </cell>
          <cell r="C1533">
            <v>0</v>
          </cell>
          <cell r="D1533">
            <v>3.7999999999999999E-2</v>
          </cell>
        </row>
        <row r="1534">
          <cell r="A1534" t="str">
            <v>01327</v>
          </cell>
          <cell r="B1534" t="str">
            <v>励时集团</v>
          </cell>
          <cell r="C1534">
            <v>25</v>
          </cell>
          <cell r="D1534">
            <v>0.35</v>
          </cell>
        </row>
        <row r="1535">
          <cell r="A1535" t="str">
            <v>01328</v>
          </cell>
          <cell r="B1535" t="str">
            <v>金涌投资</v>
          </cell>
          <cell r="C1535">
            <v>0</v>
          </cell>
          <cell r="D1535">
            <v>1.99</v>
          </cell>
        </row>
        <row r="1536">
          <cell r="A1536" t="str">
            <v>01329</v>
          </cell>
          <cell r="B1536" t="str">
            <v>首创钜大</v>
          </cell>
          <cell r="C1536" t="str">
            <v xml:space="preserve">--  </v>
          </cell>
          <cell r="D1536">
            <v>0</v>
          </cell>
        </row>
        <row r="1537">
          <cell r="A1537" t="str">
            <v>01332</v>
          </cell>
          <cell r="B1537" t="str">
            <v>透云生物</v>
          </cell>
          <cell r="C1537">
            <v>-6.98</v>
          </cell>
          <cell r="D1537">
            <v>0.08</v>
          </cell>
        </row>
        <row r="1538">
          <cell r="A1538" t="str">
            <v>01333</v>
          </cell>
          <cell r="B1538" t="str">
            <v>博雷顿</v>
          </cell>
          <cell r="C1538">
            <v>-0.15</v>
          </cell>
          <cell r="D1538">
            <v>32.75</v>
          </cell>
        </row>
        <row r="1539">
          <cell r="A1539" t="str">
            <v>01334</v>
          </cell>
          <cell r="B1539" t="str">
            <v>瑞昌国际控股</v>
          </cell>
          <cell r="C1539">
            <v>-7.62</v>
          </cell>
          <cell r="D1539">
            <v>0.97</v>
          </cell>
        </row>
        <row r="1540">
          <cell r="A1540" t="str">
            <v>01335</v>
          </cell>
          <cell r="B1540" t="str">
            <v>顺泰控股</v>
          </cell>
          <cell r="C1540">
            <v>-4.6900000000000004</v>
          </cell>
          <cell r="D1540">
            <v>0.122</v>
          </cell>
        </row>
        <row r="1541">
          <cell r="A1541" t="str">
            <v>01338</v>
          </cell>
          <cell r="B1541" t="str">
            <v>霸王集团</v>
          </cell>
          <cell r="C1541">
            <v>-2</v>
          </cell>
          <cell r="D1541">
            <v>4.9000000000000002E-2</v>
          </cell>
        </row>
        <row r="1542">
          <cell r="A1542" t="str">
            <v>01340</v>
          </cell>
          <cell r="B1542" t="str">
            <v>惠生国际</v>
          </cell>
          <cell r="C1542">
            <v>-2.7</v>
          </cell>
          <cell r="D1542">
            <v>3.5999999999999997E-2</v>
          </cell>
        </row>
        <row r="1543">
          <cell r="A1543" t="str">
            <v>01343</v>
          </cell>
          <cell r="B1543" t="str">
            <v>伟源控股</v>
          </cell>
          <cell r="C1543">
            <v>0</v>
          </cell>
          <cell r="D1543">
            <v>7.0999999999999994E-2</v>
          </cell>
        </row>
        <row r="1544">
          <cell r="A1544" t="str">
            <v>01345</v>
          </cell>
          <cell r="B1544" t="str">
            <v>上海先锋控股</v>
          </cell>
          <cell r="C1544">
            <v>0</v>
          </cell>
          <cell r="D1544">
            <v>2.15</v>
          </cell>
        </row>
        <row r="1545">
          <cell r="A1545" t="str">
            <v>01346</v>
          </cell>
          <cell r="B1545" t="str">
            <v>利华控股集团</v>
          </cell>
          <cell r="C1545">
            <v>3.2</v>
          </cell>
          <cell r="D1545">
            <v>1.29</v>
          </cell>
        </row>
        <row r="1546">
          <cell r="A1546" t="str">
            <v>01348</v>
          </cell>
          <cell r="B1546" t="str">
            <v>滉达富控股</v>
          </cell>
          <cell r="C1546">
            <v>-3.23</v>
          </cell>
          <cell r="D1546">
            <v>0.06</v>
          </cell>
        </row>
        <row r="1547">
          <cell r="A1547" t="str">
            <v>01351</v>
          </cell>
          <cell r="B1547" t="str">
            <v>辉煌明天</v>
          </cell>
          <cell r="C1547">
            <v>0</v>
          </cell>
          <cell r="D1547">
            <v>0.35</v>
          </cell>
        </row>
        <row r="1548">
          <cell r="A1548" t="str">
            <v>01354</v>
          </cell>
          <cell r="B1548" t="str">
            <v>经发物业</v>
          </cell>
          <cell r="C1548">
            <v>15.51</v>
          </cell>
          <cell r="D1548">
            <v>7.15</v>
          </cell>
        </row>
        <row r="1549">
          <cell r="A1549" t="str">
            <v>01355</v>
          </cell>
          <cell r="B1549" t="str">
            <v>朸浚国际</v>
          </cell>
          <cell r="C1549">
            <v>0</v>
          </cell>
          <cell r="D1549">
            <v>0.11</v>
          </cell>
        </row>
        <row r="1550">
          <cell r="A1550" t="str">
            <v>01358</v>
          </cell>
          <cell r="B1550" t="str">
            <v>普华和顺</v>
          </cell>
          <cell r="C1550">
            <v>8.8000000000000007</v>
          </cell>
          <cell r="D1550">
            <v>1.36</v>
          </cell>
        </row>
        <row r="1551">
          <cell r="A1551" t="str">
            <v>01360</v>
          </cell>
          <cell r="B1551" t="str">
            <v>诺发集团</v>
          </cell>
          <cell r="C1551">
            <v>0</v>
          </cell>
          <cell r="D1551">
            <v>1.2E-2</v>
          </cell>
        </row>
        <row r="1552">
          <cell r="A1552" t="str">
            <v>01362</v>
          </cell>
          <cell r="B1552" t="str">
            <v>新龙移动</v>
          </cell>
          <cell r="C1552">
            <v>5.63</v>
          </cell>
          <cell r="D1552">
            <v>0.375</v>
          </cell>
        </row>
        <row r="1553">
          <cell r="A1553" t="str">
            <v>01370</v>
          </cell>
          <cell r="B1553" t="str">
            <v>奥威控股</v>
          </cell>
          <cell r="C1553">
            <v>-1.75</v>
          </cell>
          <cell r="D1553">
            <v>0.28000000000000003</v>
          </cell>
        </row>
        <row r="1554">
          <cell r="A1554" t="str">
            <v>01371</v>
          </cell>
          <cell r="B1554" t="str">
            <v>中国生态旅游</v>
          </cell>
          <cell r="C1554">
            <v>-1.03</v>
          </cell>
          <cell r="D1554">
            <v>0.48</v>
          </cell>
        </row>
        <row r="1555">
          <cell r="A1555" t="str">
            <v>01372</v>
          </cell>
          <cell r="B1555" t="str">
            <v>中国碳中和</v>
          </cell>
          <cell r="C1555">
            <v>-3.14</v>
          </cell>
          <cell r="D1555">
            <v>1.54</v>
          </cell>
        </row>
        <row r="1556">
          <cell r="A1556" t="str">
            <v>01373</v>
          </cell>
          <cell r="B1556" t="str">
            <v>国际家居零售</v>
          </cell>
          <cell r="C1556">
            <v>0</v>
          </cell>
          <cell r="D1556">
            <v>0.92</v>
          </cell>
        </row>
        <row r="1557">
          <cell r="A1557" t="str">
            <v>01376</v>
          </cell>
          <cell r="B1557" t="str">
            <v>RAFFLESINTERIOR</v>
          </cell>
          <cell r="C1557">
            <v>0</v>
          </cell>
          <cell r="D1557">
            <v>0.08</v>
          </cell>
        </row>
        <row r="1558">
          <cell r="A1558" t="str">
            <v>01379</v>
          </cell>
          <cell r="B1558" t="str">
            <v>温岭工量刃具</v>
          </cell>
          <cell r="C1558">
            <v>0</v>
          </cell>
          <cell r="D1558">
            <v>2.2200000000000002</v>
          </cell>
        </row>
        <row r="1559">
          <cell r="A1559" t="str">
            <v>01380</v>
          </cell>
          <cell r="B1559" t="str">
            <v>中国金石</v>
          </cell>
          <cell r="C1559">
            <v>0</v>
          </cell>
          <cell r="D1559">
            <v>0.16800000000000001</v>
          </cell>
        </row>
        <row r="1560">
          <cell r="A1560" t="str">
            <v>01381</v>
          </cell>
          <cell r="B1560" t="str">
            <v>粤丰环保</v>
          </cell>
          <cell r="C1560" t="str">
            <v xml:space="preserve">--  </v>
          </cell>
          <cell r="D1560">
            <v>0</v>
          </cell>
        </row>
        <row r="1561">
          <cell r="A1561" t="str">
            <v>01387</v>
          </cell>
          <cell r="B1561" t="str">
            <v>中国地利</v>
          </cell>
          <cell r="C1561" t="str">
            <v xml:space="preserve">--  </v>
          </cell>
          <cell r="D1561">
            <v>0</v>
          </cell>
        </row>
        <row r="1562">
          <cell r="A1562" t="str">
            <v>01388</v>
          </cell>
          <cell r="B1562" t="str">
            <v>安莉芳控股</v>
          </cell>
          <cell r="C1562">
            <v>0</v>
          </cell>
          <cell r="D1562">
            <v>0.43</v>
          </cell>
        </row>
        <row r="1563">
          <cell r="A1563" t="str">
            <v>01389</v>
          </cell>
          <cell r="B1563" t="str">
            <v>美捷汇控股</v>
          </cell>
          <cell r="C1563">
            <v>0</v>
          </cell>
          <cell r="D1563">
            <v>0.32500000000000001</v>
          </cell>
        </row>
        <row r="1564">
          <cell r="A1564" t="str">
            <v>01393</v>
          </cell>
          <cell r="B1564" t="str">
            <v>恒鼎实业</v>
          </cell>
          <cell r="C1564">
            <v>-1.56</v>
          </cell>
          <cell r="D1564">
            <v>6.3E-2</v>
          </cell>
        </row>
        <row r="1565">
          <cell r="A1565" t="str">
            <v>01395</v>
          </cell>
          <cell r="B1565" t="str">
            <v>强泰环保</v>
          </cell>
          <cell r="C1565">
            <v>0</v>
          </cell>
          <cell r="D1565">
            <v>0.15</v>
          </cell>
        </row>
        <row r="1566">
          <cell r="A1566" t="str">
            <v>01396</v>
          </cell>
          <cell r="B1566" t="str">
            <v>粤港湾控股</v>
          </cell>
          <cell r="C1566">
            <v>-2.37</v>
          </cell>
          <cell r="D1566">
            <v>3.7</v>
          </cell>
        </row>
        <row r="1567">
          <cell r="A1567" t="str">
            <v>01397</v>
          </cell>
          <cell r="B1567" t="str">
            <v>碧瑶绿色集团</v>
          </cell>
          <cell r="C1567">
            <v>1.47</v>
          </cell>
          <cell r="D1567">
            <v>0.69</v>
          </cell>
        </row>
        <row r="1568">
          <cell r="A1568" t="str">
            <v>01399</v>
          </cell>
          <cell r="B1568" t="str">
            <v>锐信控股</v>
          </cell>
          <cell r="C1568">
            <v>-0.53</v>
          </cell>
          <cell r="D1568">
            <v>0.187</v>
          </cell>
        </row>
        <row r="1569">
          <cell r="A1569" t="str">
            <v>01400</v>
          </cell>
          <cell r="B1569" t="str">
            <v>满地科技股份</v>
          </cell>
          <cell r="C1569">
            <v>4.76</v>
          </cell>
          <cell r="D1569">
            <v>2.1999999999999999E-2</v>
          </cell>
        </row>
        <row r="1570">
          <cell r="A1570" t="str">
            <v>01401</v>
          </cell>
          <cell r="B1570" t="str">
            <v>SPROCOMM INTEL</v>
          </cell>
          <cell r="C1570">
            <v>-4.8099999999999996</v>
          </cell>
          <cell r="D1570">
            <v>0.99</v>
          </cell>
        </row>
        <row r="1571">
          <cell r="A1571" t="str">
            <v>01402</v>
          </cell>
          <cell r="B1571" t="str">
            <v>超智能控股</v>
          </cell>
          <cell r="C1571">
            <v>13.02</v>
          </cell>
          <cell r="D1571">
            <v>0.191</v>
          </cell>
        </row>
        <row r="1572">
          <cell r="A1572" t="str">
            <v>01406</v>
          </cell>
          <cell r="B1572" t="str">
            <v>清晰医疗</v>
          </cell>
          <cell r="C1572">
            <v>0</v>
          </cell>
          <cell r="D1572">
            <v>0.35499999999999998</v>
          </cell>
        </row>
        <row r="1573">
          <cell r="A1573" t="str">
            <v>01407</v>
          </cell>
          <cell r="B1573" t="str">
            <v>交运燃气</v>
          </cell>
          <cell r="C1573">
            <v>0</v>
          </cell>
          <cell r="D1573">
            <v>0.44500000000000001</v>
          </cell>
        </row>
        <row r="1574">
          <cell r="A1574" t="str">
            <v>01408</v>
          </cell>
          <cell r="B1574" t="str">
            <v>濠江机电</v>
          </cell>
          <cell r="C1574">
            <v>-4.1100000000000003</v>
          </cell>
          <cell r="D1574">
            <v>0.14000000000000001</v>
          </cell>
        </row>
        <row r="1575">
          <cell r="A1575" t="str">
            <v>01410</v>
          </cell>
          <cell r="B1575" t="str">
            <v>安领国际</v>
          </cell>
          <cell r="C1575">
            <v>0</v>
          </cell>
          <cell r="D1575">
            <v>0.20499999999999999</v>
          </cell>
        </row>
        <row r="1576">
          <cell r="A1576" t="str">
            <v>01412</v>
          </cell>
          <cell r="B1576" t="str">
            <v>隽思集团</v>
          </cell>
          <cell r="C1576">
            <v>0.67</v>
          </cell>
          <cell r="D1576">
            <v>1.5</v>
          </cell>
        </row>
        <row r="1577">
          <cell r="A1577" t="str">
            <v>01413</v>
          </cell>
          <cell r="B1577" t="str">
            <v>铸帝控股</v>
          </cell>
          <cell r="C1577">
            <v>0</v>
          </cell>
          <cell r="D1577">
            <v>6.5000000000000002E-2</v>
          </cell>
        </row>
        <row r="1578">
          <cell r="A1578" t="str">
            <v>01416</v>
          </cell>
          <cell r="B1578" t="str">
            <v>CTR HOLDINGS</v>
          </cell>
          <cell r="C1578">
            <v>0</v>
          </cell>
          <cell r="D1578">
            <v>8.4000000000000005E-2</v>
          </cell>
        </row>
        <row r="1579">
          <cell r="A1579" t="str">
            <v>01417</v>
          </cell>
          <cell r="B1579" t="str">
            <v>浦江中国</v>
          </cell>
          <cell r="C1579">
            <v>0</v>
          </cell>
          <cell r="D1579">
            <v>0.22600000000000001</v>
          </cell>
        </row>
        <row r="1580">
          <cell r="A1580" t="str">
            <v>01418</v>
          </cell>
          <cell r="B1580" t="str">
            <v>盛诺集团</v>
          </cell>
          <cell r="C1580">
            <v>0</v>
          </cell>
          <cell r="D1580">
            <v>0.28499999999999998</v>
          </cell>
        </row>
        <row r="1581">
          <cell r="A1581" t="str">
            <v>01419</v>
          </cell>
          <cell r="B1581" t="str">
            <v>盈健医疗</v>
          </cell>
          <cell r="C1581">
            <v>1.23</v>
          </cell>
          <cell r="D1581">
            <v>0.82</v>
          </cell>
        </row>
        <row r="1582">
          <cell r="A1582" t="str">
            <v>01420</v>
          </cell>
          <cell r="B1582" t="str">
            <v>川控股</v>
          </cell>
          <cell r="C1582">
            <v>-2.82</v>
          </cell>
          <cell r="D1582">
            <v>0.13800000000000001</v>
          </cell>
        </row>
        <row r="1583">
          <cell r="A1583" t="str">
            <v>01421</v>
          </cell>
          <cell r="B1583" t="str">
            <v>恒昌集团国际</v>
          </cell>
          <cell r="C1583">
            <v>31.94</v>
          </cell>
          <cell r="D1583">
            <v>0.47499999999999998</v>
          </cell>
        </row>
        <row r="1584">
          <cell r="A1584" t="str">
            <v>01425</v>
          </cell>
          <cell r="B1584" t="str">
            <v>捷隆控股</v>
          </cell>
          <cell r="C1584">
            <v>2.9</v>
          </cell>
          <cell r="D1584">
            <v>0.71</v>
          </cell>
        </row>
        <row r="1585">
          <cell r="A1585" t="str">
            <v>01427</v>
          </cell>
          <cell r="B1585" t="str">
            <v>中国天保集团</v>
          </cell>
          <cell r="C1585">
            <v>11.11</v>
          </cell>
          <cell r="D1585">
            <v>0.22</v>
          </cell>
        </row>
        <row r="1586">
          <cell r="A1586" t="str">
            <v>01428</v>
          </cell>
          <cell r="B1586" t="str">
            <v>耀才证券金融</v>
          </cell>
          <cell r="C1586">
            <v>1.8</v>
          </cell>
          <cell r="D1586">
            <v>9.0500000000000007</v>
          </cell>
        </row>
        <row r="1587">
          <cell r="A1587" t="str">
            <v>01429</v>
          </cell>
          <cell r="B1587" t="str">
            <v>天任集团</v>
          </cell>
          <cell r="C1587">
            <v>0</v>
          </cell>
          <cell r="D1587">
            <v>4.7E-2</v>
          </cell>
        </row>
        <row r="1588">
          <cell r="A1588" t="str">
            <v>01431</v>
          </cell>
          <cell r="B1588" t="str">
            <v>原生态牧业</v>
          </cell>
          <cell r="C1588">
            <v>0</v>
          </cell>
          <cell r="D1588">
            <v>0.28000000000000003</v>
          </cell>
        </row>
        <row r="1589">
          <cell r="A1589" t="str">
            <v>01433</v>
          </cell>
          <cell r="B1589" t="str">
            <v>常达控股</v>
          </cell>
          <cell r="C1589">
            <v>1.25</v>
          </cell>
          <cell r="D1589">
            <v>8.1000000000000003E-2</v>
          </cell>
        </row>
        <row r="1590">
          <cell r="A1590" t="str">
            <v>01439</v>
          </cell>
          <cell r="B1590" t="str">
            <v>移动互联（中国）</v>
          </cell>
          <cell r="C1590" t="str">
            <v xml:space="preserve">--  </v>
          </cell>
          <cell r="D1590">
            <v>0</v>
          </cell>
        </row>
        <row r="1591">
          <cell r="A1591" t="str">
            <v>01440</v>
          </cell>
          <cell r="B1591" t="str">
            <v>应星控股</v>
          </cell>
          <cell r="C1591">
            <v>-0.37</v>
          </cell>
          <cell r="D1591">
            <v>8.15</v>
          </cell>
        </row>
        <row r="1592">
          <cell r="A1592" t="str">
            <v>01442</v>
          </cell>
          <cell r="B1592" t="str">
            <v>鹰辉物流</v>
          </cell>
          <cell r="C1592">
            <v>0</v>
          </cell>
          <cell r="D1592">
            <v>0.33</v>
          </cell>
        </row>
        <row r="1593">
          <cell r="A1593" t="str">
            <v>01443</v>
          </cell>
          <cell r="B1593" t="str">
            <v>富临集团控股</v>
          </cell>
          <cell r="C1593">
            <v>-1.59</v>
          </cell>
          <cell r="D1593">
            <v>6.2E-2</v>
          </cell>
        </row>
        <row r="1594">
          <cell r="A1594" t="str">
            <v>01446</v>
          </cell>
          <cell r="B1594" t="str">
            <v>鸿福堂</v>
          </cell>
          <cell r="C1594">
            <v>-6.9</v>
          </cell>
          <cell r="D1594">
            <v>0.40500000000000003</v>
          </cell>
        </row>
        <row r="1595">
          <cell r="A1595" t="str">
            <v>01447</v>
          </cell>
          <cell r="B1595" t="str">
            <v>新福港</v>
          </cell>
          <cell r="C1595">
            <v>1.79</v>
          </cell>
          <cell r="D1595">
            <v>0.56999999999999995</v>
          </cell>
        </row>
        <row r="1596">
          <cell r="A1596" t="str">
            <v>01449</v>
          </cell>
          <cell r="B1596" t="str">
            <v>立德教育</v>
          </cell>
          <cell r="C1596">
            <v>2</v>
          </cell>
          <cell r="D1596">
            <v>0.255</v>
          </cell>
        </row>
        <row r="1597">
          <cell r="A1597" t="str">
            <v>01450</v>
          </cell>
          <cell r="B1597" t="str">
            <v>交个朋友控股</v>
          </cell>
          <cell r="C1597">
            <v>0</v>
          </cell>
          <cell r="D1597">
            <v>1.1299999999999999</v>
          </cell>
        </row>
        <row r="1598">
          <cell r="A1598" t="str">
            <v>01451</v>
          </cell>
          <cell r="B1598" t="str">
            <v>万成集团股份</v>
          </cell>
          <cell r="C1598">
            <v>0</v>
          </cell>
          <cell r="D1598">
            <v>0.95</v>
          </cell>
        </row>
        <row r="1599">
          <cell r="A1599" t="str">
            <v>01452</v>
          </cell>
          <cell r="B1599" t="str">
            <v>迪诺斯环保</v>
          </cell>
          <cell r="C1599">
            <v>-1.03</v>
          </cell>
          <cell r="D1599">
            <v>9.6000000000000002E-2</v>
          </cell>
        </row>
        <row r="1600">
          <cell r="A1600" t="str">
            <v>01455</v>
          </cell>
          <cell r="B1600" t="str">
            <v>科利实业控股</v>
          </cell>
          <cell r="C1600">
            <v>-1.79</v>
          </cell>
          <cell r="D1600">
            <v>0.27500000000000002</v>
          </cell>
        </row>
        <row r="1601">
          <cell r="A1601" t="str">
            <v>01459</v>
          </cell>
          <cell r="B1601" t="str">
            <v>巨匠建设</v>
          </cell>
          <cell r="C1601">
            <v>-1.43</v>
          </cell>
          <cell r="D1601">
            <v>0.34499999999999997</v>
          </cell>
        </row>
        <row r="1602">
          <cell r="A1602" t="str">
            <v>01460</v>
          </cell>
          <cell r="B1602" t="str">
            <v>扬科集团</v>
          </cell>
          <cell r="C1602">
            <v>0</v>
          </cell>
          <cell r="D1602">
            <v>0.28499999999999998</v>
          </cell>
        </row>
        <row r="1603">
          <cell r="A1603" t="str">
            <v>01461</v>
          </cell>
          <cell r="B1603" t="str">
            <v>中泰期货</v>
          </cell>
          <cell r="C1603">
            <v>3.17</v>
          </cell>
          <cell r="D1603">
            <v>0.65</v>
          </cell>
        </row>
        <row r="1604">
          <cell r="A1604" t="str">
            <v>01463</v>
          </cell>
          <cell r="B1604" t="str">
            <v>C-LINK SQ</v>
          </cell>
          <cell r="C1604">
            <v>0</v>
          </cell>
          <cell r="D1604">
            <v>0.249</v>
          </cell>
        </row>
        <row r="1605">
          <cell r="A1605" t="str">
            <v>01466</v>
          </cell>
          <cell r="B1605" t="str">
            <v>佰金生命科学</v>
          </cell>
          <cell r="C1605">
            <v>0</v>
          </cell>
          <cell r="D1605">
            <v>0.67</v>
          </cell>
        </row>
        <row r="1606">
          <cell r="A1606" t="str">
            <v>01469</v>
          </cell>
          <cell r="B1606" t="str">
            <v>结好金融</v>
          </cell>
          <cell r="C1606" t="str">
            <v xml:space="preserve">--  </v>
          </cell>
          <cell r="D1606">
            <v>0</v>
          </cell>
        </row>
        <row r="1607">
          <cell r="A1607" t="str">
            <v>01470</v>
          </cell>
          <cell r="B1607" t="str">
            <v>富一国际控股</v>
          </cell>
          <cell r="C1607">
            <v>0</v>
          </cell>
          <cell r="D1607">
            <v>4.8000000000000001E-2</v>
          </cell>
        </row>
        <row r="1608">
          <cell r="A1608" t="str">
            <v>01471</v>
          </cell>
          <cell r="B1608" t="str">
            <v>众淼控股</v>
          </cell>
          <cell r="C1608">
            <v>-6.2</v>
          </cell>
          <cell r="D1608">
            <v>14.52</v>
          </cell>
        </row>
        <row r="1609">
          <cell r="A1609" t="str">
            <v>01472</v>
          </cell>
          <cell r="B1609" t="str">
            <v>生兴控股</v>
          </cell>
          <cell r="C1609">
            <v>-1.59</v>
          </cell>
          <cell r="D1609">
            <v>6.2E-2</v>
          </cell>
        </row>
        <row r="1610">
          <cell r="A1610" t="str">
            <v>01473</v>
          </cell>
          <cell r="B1610" t="str">
            <v>环联连讯</v>
          </cell>
          <cell r="C1610">
            <v>0.65</v>
          </cell>
          <cell r="D1610">
            <v>0.155</v>
          </cell>
        </row>
        <row r="1611">
          <cell r="A1611" t="str">
            <v>01476</v>
          </cell>
          <cell r="B1611" t="str">
            <v>恒投证券</v>
          </cell>
          <cell r="C1611">
            <v>-7.25</v>
          </cell>
          <cell r="D1611">
            <v>1.79</v>
          </cell>
        </row>
        <row r="1612">
          <cell r="A1612" t="str">
            <v>01480</v>
          </cell>
          <cell r="B1612" t="str">
            <v>恩达集团控股</v>
          </cell>
          <cell r="C1612">
            <v>-3.96</v>
          </cell>
          <cell r="D1612">
            <v>0.97</v>
          </cell>
        </row>
        <row r="1613">
          <cell r="A1613" t="str">
            <v>01481</v>
          </cell>
          <cell r="B1613" t="str">
            <v>竣球控股</v>
          </cell>
          <cell r="C1613">
            <v>-2.04</v>
          </cell>
          <cell r="D1613">
            <v>0.48</v>
          </cell>
        </row>
        <row r="1614">
          <cell r="A1614" t="str">
            <v>01483</v>
          </cell>
          <cell r="B1614" t="str">
            <v>网誉科技</v>
          </cell>
          <cell r="C1614">
            <v>-3.85</v>
          </cell>
          <cell r="D1614">
            <v>1.25</v>
          </cell>
        </row>
        <row r="1615">
          <cell r="A1615" t="str">
            <v>01486</v>
          </cell>
          <cell r="B1615" t="str">
            <v>思城控股</v>
          </cell>
          <cell r="C1615">
            <v>0</v>
          </cell>
          <cell r="D1615">
            <v>0.2</v>
          </cell>
        </row>
        <row r="1616">
          <cell r="A1616" t="str">
            <v>01488</v>
          </cell>
          <cell r="B1616" t="str">
            <v>百福控股</v>
          </cell>
          <cell r="C1616">
            <v>0</v>
          </cell>
          <cell r="D1616">
            <v>1</v>
          </cell>
        </row>
        <row r="1617">
          <cell r="A1617" t="str">
            <v>01489</v>
          </cell>
          <cell r="B1617" t="str">
            <v>GC CONSTRUCTION</v>
          </cell>
          <cell r="C1617">
            <v>0</v>
          </cell>
          <cell r="D1617">
            <v>0.33</v>
          </cell>
        </row>
        <row r="1618">
          <cell r="A1618" t="str">
            <v>01490</v>
          </cell>
          <cell r="B1618" t="str">
            <v>车市科技</v>
          </cell>
          <cell r="C1618">
            <v>-1.6</v>
          </cell>
          <cell r="D1618">
            <v>0.184</v>
          </cell>
        </row>
        <row r="1619">
          <cell r="A1619" t="str">
            <v>01495</v>
          </cell>
          <cell r="B1619" t="str">
            <v>集一控股</v>
          </cell>
          <cell r="C1619">
            <v>0</v>
          </cell>
          <cell r="D1619">
            <v>9.8000000000000004E-2</v>
          </cell>
        </row>
        <row r="1620">
          <cell r="A1620" t="str">
            <v>01496</v>
          </cell>
          <cell r="B1620" t="str">
            <v>亚积邦租赁</v>
          </cell>
          <cell r="C1620">
            <v>0.61</v>
          </cell>
          <cell r="D1620">
            <v>0.16400000000000001</v>
          </cell>
        </row>
        <row r="1621">
          <cell r="A1621" t="str">
            <v>01497</v>
          </cell>
          <cell r="B1621" t="str">
            <v>燕之屋</v>
          </cell>
          <cell r="C1621">
            <v>0</v>
          </cell>
          <cell r="D1621">
            <v>6.31</v>
          </cell>
        </row>
        <row r="1622">
          <cell r="A1622" t="str">
            <v>01498</v>
          </cell>
          <cell r="B1622" t="str">
            <v>培力农本方</v>
          </cell>
          <cell r="C1622">
            <v>-2.04</v>
          </cell>
          <cell r="D1622">
            <v>0.48</v>
          </cell>
        </row>
        <row r="1623">
          <cell r="A1623" t="str">
            <v>01499</v>
          </cell>
          <cell r="B1623" t="str">
            <v>欧科云链</v>
          </cell>
          <cell r="C1623">
            <v>4.62</v>
          </cell>
          <cell r="D1623">
            <v>0.34</v>
          </cell>
        </row>
        <row r="1624">
          <cell r="A1624" t="str">
            <v>01500</v>
          </cell>
          <cell r="B1624" t="str">
            <v>现恒建筑</v>
          </cell>
          <cell r="C1624">
            <v>0</v>
          </cell>
          <cell r="D1624">
            <v>5.7000000000000002E-2</v>
          </cell>
        </row>
        <row r="1625">
          <cell r="A1625" t="str">
            <v>01501</v>
          </cell>
          <cell r="B1625" t="str">
            <v>瑛泰医疗</v>
          </cell>
          <cell r="C1625">
            <v>-3.2</v>
          </cell>
          <cell r="D1625">
            <v>24.2</v>
          </cell>
        </row>
        <row r="1626">
          <cell r="A1626" t="str">
            <v>01502</v>
          </cell>
          <cell r="B1626" t="str">
            <v>金融街物业</v>
          </cell>
          <cell r="C1626">
            <v>2.25</v>
          </cell>
          <cell r="D1626">
            <v>2.27</v>
          </cell>
        </row>
        <row r="1627">
          <cell r="A1627" t="str">
            <v>01518</v>
          </cell>
          <cell r="B1627" t="str">
            <v>新世纪医疗</v>
          </cell>
          <cell r="C1627">
            <v>0</v>
          </cell>
          <cell r="D1627">
            <v>0.85</v>
          </cell>
        </row>
        <row r="1628">
          <cell r="A1628" t="str">
            <v>01520</v>
          </cell>
          <cell r="B1628" t="str">
            <v>天机控股</v>
          </cell>
          <cell r="C1628">
            <v>3.08</v>
          </cell>
          <cell r="D1628">
            <v>0.67</v>
          </cell>
        </row>
        <row r="1629">
          <cell r="A1629" t="str">
            <v>01522</v>
          </cell>
          <cell r="B1629" t="str">
            <v>京投交通科技</v>
          </cell>
          <cell r="C1629">
            <v>0</v>
          </cell>
          <cell r="D1629">
            <v>0.27500000000000002</v>
          </cell>
        </row>
        <row r="1630">
          <cell r="A1630" t="str">
            <v>01523</v>
          </cell>
          <cell r="B1630" t="str">
            <v>珩湾科技</v>
          </cell>
          <cell r="C1630">
            <v>4.72</v>
          </cell>
          <cell r="D1630">
            <v>5.99</v>
          </cell>
        </row>
        <row r="1631">
          <cell r="A1631" t="str">
            <v>01525</v>
          </cell>
          <cell r="B1631" t="str">
            <v>建桥教育</v>
          </cell>
          <cell r="C1631">
            <v>1.46</v>
          </cell>
          <cell r="D1631">
            <v>2.78</v>
          </cell>
        </row>
        <row r="1632">
          <cell r="A1632" t="str">
            <v>01526</v>
          </cell>
          <cell r="B1632" t="str">
            <v>瑞慈医疗</v>
          </cell>
          <cell r="C1632">
            <v>-0.93</v>
          </cell>
          <cell r="D1632">
            <v>1.07</v>
          </cell>
        </row>
        <row r="1633">
          <cell r="A1633" t="str">
            <v>01527</v>
          </cell>
          <cell r="B1633" t="str">
            <v>天洁环境</v>
          </cell>
          <cell r="C1633">
            <v>0.71</v>
          </cell>
          <cell r="D1633">
            <v>1.41</v>
          </cell>
        </row>
        <row r="1634">
          <cell r="A1634" t="str">
            <v>01529</v>
          </cell>
          <cell r="B1634" t="str">
            <v>乐氏国际控股</v>
          </cell>
          <cell r="C1634">
            <v>3.08</v>
          </cell>
          <cell r="D1634">
            <v>0.33500000000000002</v>
          </cell>
        </row>
        <row r="1635">
          <cell r="A1635" t="str">
            <v>01532</v>
          </cell>
          <cell r="B1635" t="str">
            <v>中国派对文化</v>
          </cell>
          <cell r="C1635">
            <v>-0.94</v>
          </cell>
          <cell r="D1635">
            <v>0.105</v>
          </cell>
        </row>
        <row r="1636">
          <cell r="A1636" t="str">
            <v>01536</v>
          </cell>
          <cell r="B1636" t="str">
            <v>煜荣集团</v>
          </cell>
          <cell r="C1636">
            <v>0</v>
          </cell>
          <cell r="D1636">
            <v>0.109</v>
          </cell>
        </row>
        <row r="1637">
          <cell r="A1637" t="str">
            <v>01538</v>
          </cell>
          <cell r="B1637" t="str">
            <v>中奥到家</v>
          </cell>
          <cell r="C1637">
            <v>-1.41</v>
          </cell>
          <cell r="D1637">
            <v>0.35</v>
          </cell>
        </row>
        <row r="1638">
          <cell r="A1638" t="str">
            <v>01539</v>
          </cell>
          <cell r="B1638" t="str">
            <v>知行集团控股</v>
          </cell>
          <cell r="C1638">
            <v>-1.25</v>
          </cell>
          <cell r="D1638">
            <v>0.39500000000000002</v>
          </cell>
        </row>
        <row r="1639">
          <cell r="A1639" t="str">
            <v>01540</v>
          </cell>
          <cell r="B1639" t="str">
            <v>澳狮环球</v>
          </cell>
          <cell r="C1639">
            <v>0</v>
          </cell>
          <cell r="D1639">
            <v>0.43</v>
          </cell>
        </row>
        <row r="1640">
          <cell r="A1640" t="str">
            <v>01542</v>
          </cell>
          <cell r="B1640" t="str">
            <v>台州水务</v>
          </cell>
          <cell r="C1640">
            <v>0</v>
          </cell>
          <cell r="D1640">
            <v>1.42</v>
          </cell>
        </row>
        <row r="1641">
          <cell r="A1641" t="str">
            <v>01543</v>
          </cell>
          <cell r="B1641" t="str">
            <v>中盈盛达融资担保</v>
          </cell>
          <cell r="C1641">
            <v>-1.67</v>
          </cell>
          <cell r="D1641">
            <v>0.29499999999999998</v>
          </cell>
        </row>
        <row r="1642">
          <cell r="A1642" t="str">
            <v>01545</v>
          </cell>
          <cell r="B1642" t="str">
            <v>设计都会</v>
          </cell>
          <cell r="C1642">
            <v>0</v>
          </cell>
          <cell r="D1642">
            <v>7.2999999999999995E-2</v>
          </cell>
        </row>
        <row r="1643">
          <cell r="A1643" t="str">
            <v>01546</v>
          </cell>
          <cell r="B1643" t="str">
            <v>德莱建业</v>
          </cell>
          <cell r="C1643">
            <v>-2.44</v>
          </cell>
          <cell r="D1643">
            <v>0.08</v>
          </cell>
        </row>
        <row r="1644">
          <cell r="A1644" t="str">
            <v>01547</v>
          </cell>
          <cell r="B1644" t="str">
            <v>IBI GROUP HLDGS</v>
          </cell>
          <cell r="C1644">
            <v>0.92</v>
          </cell>
          <cell r="D1644">
            <v>0.219</v>
          </cell>
        </row>
        <row r="1645">
          <cell r="A1645" t="str">
            <v>01549</v>
          </cell>
          <cell r="B1645" t="str">
            <v>永丰集团控股</v>
          </cell>
          <cell r="C1645">
            <v>0</v>
          </cell>
          <cell r="D1645">
            <v>7.8E-2</v>
          </cell>
        </row>
        <row r="1646">
          <cell r="A1646" t="str">
            <v>01552</v>
          </cell>
          <cell r="B1646" t="str">
            <v>BHCC HOLDING</v>
          </cell>
          <cell r="C1646">
            <v>-5.7</v>
          </cell>
          <cell r="D1646">
            <v>0.215</v>
          </cell>
        </row>
        <row r="1647">
          <cell r="A1647" t="str">
            <v>01553</v>
          </cell>
          <cell r="B1647" t="str">
            <v>迈科管业</v>
          </cell>
          <cell r="C1647">
            <v>0</v>
          </cell>
          <cell r="D1647">
            <v>1.33</v>
          </cell>
        </row>
        <row r="1648">
          <cell r="A1648" t="str">
            <v>01555</v>
          </cell>
          <cell r="B1648" t="str">
            <v>ＭＩ能源</v>
          </cell>
          <cell r="C1648">
            <v>-2.86</v>
          </cell>
          <cell r="D1648">
            <v>3.4000000000000002E-2</v>
          </cell>
        </row>
        <row r="1649">
          <cell r="A1649" t="str">
            <v>01556</v>
          </cell>
          <cell r="B1649" t="str">
            <v>建业建荣</v>
          </cell>
          <cell r="C1649">
            <v>0</v>
          </cell>
          <cell r="D1649">
            <v>0.33500000000000002</v>
          </cell>
        </row>
        <row r="1650">
          <cell r="A1650" t="str">
            <v>01557</v>
          </cell>
          <cell r="B1650" t="str">
            <v>剑虹集团控股</v>
          </cell>
          <cell r="C1650">
            <v>0</v>
          </cell>
          <cell r="D1650">
            <v>0.14000000000000001</v>
          </cell>
        </row>
        <row r="1651">
          <cell r="A1651" t="str">
            <v>01559</v>
          </cell>
          <cell r="B1651" t="str">
            <v>均安控股</v>
          </cell>
          <cell r="C1651">
            <v>0</v>
          </cell>
          <cell r="D1651">
            <v>0.1</v>
          </cell>
        </row>
        <row r="1652">
          <cell r="A1652" t="str">
            <v>01560</v>
          </cell>
          <cell r="B1652" t="str">
            <v>星星集团</v>
          </cell>
          <cell r="C1652">
            <v>0</v>
          </cell>
          <cell r="D1652">
            <v>0.10199999999999999</v>
          </cell>
        </row>
        <row r="1653">
          <cell r="A1653" t="str">
            <v>01561</v>
          </cell>
          <cell r="B1653" t="str">
            <v>联洋智能控股</v>
          </cell>
          <cell r="C1653">
            <v>0</v>
          </cell>
          <cell r="D1653">
            <v>7.2999999999999995E-2</v>
          </cell>
        </row>
        <row r="1654">
          <cell r="A1654" t="str">
            <v>01565</v>
          </cell>
          <cell r="B1654" t="str">
            <v>成实外教育</v>
          </cell>
          <cell r="C1654">
            <v>0</v>
          </cell>
          <cell r="D1654">
            <v>0.222</v>
          </cell>
        </row>
        <row r="1655">
          <cell r="A1655" t="str">
            <v>01566</v>
          </cell>
          <cell r="B1655" t="str">
            <v>华夏文化科技</v>
          </cell>
          <cell r="C1655">
            <v>0</v>
          </cell>
          <cell r="D1655">
            <v>5.0999999999999997E-2</v>
          </cell>
        </row>
        <row r="1656">
          <cell r="A1656" t="str">
            <v>01568</v>
          </cell>
          <cell r="B1656" t="str">
            <v>承达集团</v>
          </cell>
          <cell r="C1656">
            <v>-2.74</v>
          </cell>
          <cell r="D1656">
            <v>0.71</v>
          </cell>
        </row>
        <row r="1657">
          <cell r="A1657" t="str">
            <v>01570</v>
          </cell>
          <cell r="B1657" t="str">
            <v>伟业控股</v>
          </cell>
          <cell r="C1657">
            <v>0</v>
          </cell>
          <cell r="D1657">
            <v>1.4</v>
          </cell>
        </row>
        <row r="1658">
          <cell r="A1658" t="str">
            <v>01571</v>
          </cell>
          <cell r="B1658" t="str">
            <v>信邦控股</v>
          </cell>
          <cell r="C1658">
            <v>-3.79</v>
          </cell>
          <cell r="D1658">
            <v>3.81</v>
          </cell>
        </row>
        <row r="1659">
          <cell r="A1659" t="str">
            <v>01572</v>
          </cell>
          <cell r="B1659" t="str">
            <v>中国艺术金融</v>
          </cell>
          <cell r="C1659">
            <v>0</v>
          </cell>
          <cell r="D1659">
            <v>8.7999999999999995E-2</v>
          </cell>
        </row>
        <row r="1660">
          <cell r="A1660" t="str">
            <v>01575</v>
          </cell>
          <cell r="B1660" t="str">
            <v>皇庭智家</v>
          </cell>
          <cell r="C1660">
            <v>0</v>
          </cell>
          <cell r="D1660">
            <v>5.2999999999999999E-2</v>
          </cell>
        </row>
        <row r="1661">
          <cell r="A1661" t="str">
            <v>01576</v>
          </cell>
          <cell r="B1661" t="str">
            <v>齐鲁高速</v>
          </cell>
          <cell r="C1661">
            <v>-0.49</v>
          </cell>
          <cell r="D1661">
            <v>2.04</v>
          </cell>
        </row>
        <row r="1662">
          <cell r="A1662" t="str">
            <v>01577</v>
          </cell>
          <cell r="B1662" t="str">
            <v>汇鑫小贷</v>
          </cell>
          <cell r="C1662">
            <v>3.66</v>
          </cell>
          <cell r="D1662">
            <v>0.85</v>
          </cell>
        </row>
        <row r="1663">
          <cell r="A1663" t="str">
            <v>01580</v>
          </cell>
          <cell r="B1663" t="str">
            <v>大森控股</v>
          </cell>
          <cell r="C1663">
            <v>0</v>
          </cell>
          <cell r="D1663">
            <v>0.14799999999999999</v>
          </cell>
        </row>
        <row r="1664">
          <cell r="A1664" t="str">
            <v>01581</v>
          </cell>
          <cell r="B1664" t="str">
            <v>进升集团控股</v>
          </cell>
          <cell r="C1664">
            <v>-3.09</v>
          </cell>
          <cell r="D1664">
            <v>0.188</v>
          </cell>
        </row>
        <row r="1665">
          <cell r="A1665" t="str">
            <v>01582</v>
          </cell>
          <cell r="B1665" t="str">
            <v>华营建筑</v>
          </cell>
          <cell r="C1665">
            <v>0</v>
          </cell>
          <cell r="D1665">
            <v>0.42499999999999999</v>
          </cell>
        </row>
        <row r="1666">
          <cell r="A1666" t="str">
            <v>01586</v>
          </cell>
          <cell r="B1666" t="str">
            <v>力鸿检验</v>
          </cell>
          <cell r="C1666">
            <v>0.36</v>
          </cell>
          <cell r="D1666">
            <v>2.75</v>
          </cell>
        </row>
        <row r="1667">
          <cell r="A1667" t="str">
            <v>01587</v>
          </cell>
          <cell r="B1667" t="str">
            <v>欣融国际</v>
          </cell>
          <cell r="C1667">
            <v>-1.75</v>
          </cell>
          <cell r="D1667">
            <v>0.56000000000000005</v>
          </cell>
        </row>
        <row r="1668">
          <cell r="A1668" t="str">
            <v>01588</v>
          </cell>
          <cell r="B1668" t="str">
            <v>畅捷通</v>
          </cell>
          <cell r="C1668">
            <v>-0.73</v>
          </cell>
          <cell r="D1668">
            <v>8.1300000000000008</v>
          </cell>
        </row>
        <row r="1669">
          <cell r="A1669" t="str">
            <v>01591</v>
          </cell>
          <cell r="B1669" t="str">
            <v>汛和集团</v>
          </cell>
          <cell r="C1669">
            <v>0</v>
          </cell>
          <cell r="D1669">
            <v>0.13100000000000001</v>
          </cell>
        </row>
        <row r="1670">
          <cell r="A1670" t="str">
            <v>01592</v>
          </cell>
          <cell r="B1670" t="str">
            <v>基石控股</v>
          </cell>
          <cell r="C1670">
            <v>6.45</v>
          </cell>
          <cell r="D1670">
            <v>3.3000000000000002E-2</v>
          </cell>
        </row>
        <row r="1671">
          <cell r="A1671" t="str">
            <v>01593</v>
          </cell>
          <cell r="B1671" t="str">
            <v>辰林教育</v>
          </cell>
          <cell r="C1671">
            <v>-1.54</v>
          </cell>
          <cell r="D1671">
            <v>1.28</v>
          </cell>
        </row>
        <row r="1672">
          <cell r="A1672" t="str">
            <v>01596</v>
          </cell>
          <cell r="B1672" t="str">
            <v>翼辰实业</v>
          </cell>
          <cell r="C1672">
            <v>0</v>
          </cell>
          <cell r="D1672">
            <v>2.42</v>
          </cell>
        </row>
        <row r="1673">
          <cell r="A1673" t="str">
            <v>01597</v>
          </cell>
          <cell r="B1673" t="str">
            <v>纳泉能源科技</v>
          </cell>
          <cell r="C1673">
            <v>-0.3</v>
          </cell>
          <cell r="D1673">
            <v>3.3</v>
          </cell>
        </row>
        <row r="1674">
          <cell r="A1674" t="str">
            <v>01598</v>
          </cell>
          <cell r="B1674" t="str">
            <v>２１世纪教育</v>
          </cell>
          <cell r="C1674">
            <v>0</v>
          </cell>
          <cell r="D1674">
            <v>0.111</v>
          </cell>
        </row>
        <row r="1675">
          <cell r="A1675" t="str">
            <v>01599</v>
          </cell>
          <cell r="B1675" t="str">
            <v>城建设计</v>
          </cell>
          <cell r="C1675">
            <v>0</v>
          </cell>
          <cell r="D1675">
            <v>1.3</v>
          </cell>
        </row>
        <row r="1676">
          <cell r="A1676" t="str">
            <v>01601</v>
          </cell>
          <cell r="B1676" t="str">
            <v>中关村科技租赁</v>
          </cell>
          <cell r="C1676">
            <v>0</v>
          </cell>
          <cell r="D1676">
            <v>0.96</v>
          </cell>
        </row>
        <row r="1677">
          <cell r="A1677" t="str">
            <v>01609</v>
          </cell>
          <cell r="B1677" t="str">
            <v>创建集团控股</v>
          </cell>
          <cell r="C1677" t="str">
            <v xml:space="preserve">--  </v>
          </cell>
          <cell r="D1677">
            <v>0</v>
          </cell>
        </row>
        <row r="1678">
          <cell r="A1678" t="str">
            <v>01611</v>
          </cell>
          <cell r="B1678" t="str">
            <v>新火科技控股</v>
          </cell>
          <cell r="C1678">
            <v>-4.6399999999999997</v>
          </cell>
          <cell r="D1678">
            <v>3.08</v>
          </cell>
        </row>
        <row r="1679">
          <cell r="A1679" t="str">
            <v>01612</v>
          </cell>
          <cell r="B1679" t="str">
            <v>永胜医疗</v>
          </cell>
          <cell r="C1679">
            <v>7.84</v>
          </cell>
          <cell r="D1679">
            <v>0.55000000000000004</v>
          </cell>
        </row>
        <row r="1680">
          <cell r="A1680" t="str">
            <v>01613</v>
          </cell>
          <cell r="B1680" t="str">
            <v>协同通信</v>
          </cell>
          <cell r="C1680">
            <v>-3.7</v>
          </cell>
          <cell r="D1680">
            <v>0.26</v>
          </cell>
        </row>
        <row r="1681">
          <cell r="A1681" t="str">
            <v>01615</v>
          </cell>
          <cell r="B1681" t="str">
            <v>奥邦建筑</v>
          </cell>
          <cell r="C1681">
            <v>0</v>
          </cell>
          <cell r="D1681">
            <v>0.23499999999999999</v>
          </cell>
        </row>
        <row r="1682">
          <cell r="A1682" t="str">
            <v>01616</v>
          </cell>
          <cell r="B1682" t="str">
            <v>一元宇宙</v>
          </cell>
          <cell r="C1682">
            <v>3.57</v>
          </cell>
          <cell r="D1682">
            <v>2.9000000000000001E-2</v>
          </cell>
        </row>
        <row r="1683">
          <cell r="A1683" t="str">
            <v>01617</v>
          </cell>
          <cell r="B1683" t="str">
            <v>南方通信</v>
          </cell>
          <cell r="C1683">
            <v>-0.85</v>
          </cell>
          <cell r="D1683">
            <v>0.11700000000000001</v>
          </cell>
        </row>
        <row r="1684">
          <cell r="A1684" t="str">
            <v>01620</v>
          </cell>
          <cell r="B1684" t="str">
            <v>富盈环球集团</v>
          </cell>
          <cell r="C1684">
            <v>-1.59</v>
          </cell>
          <cell r="D1684">
            <v>6.2E-2</v>
          </cell>
        </row>
        <row r="1685">
          <cell r="A1685" t="str">
            <v>01621</v>
          </cell>
          <cell r="B1685" t="str">
            <v>域高国际控股</v>
          </cell>
          <cell r="C1685">
            <v>2.15</v>
          </cell>
          <cell r="D1685">
            <v>9.5000000000000001E-2</v>
          </cell>
        </row>
        <row r="1686">
          <cell r="A1686" t="str">
            <v>01623</v>
          </cell>
          <cell r="B1686" t="str">
            <v>海隆控股</v>
          </cell>
          <cell r="C1686">
            <v>0</v>
          </cell>
          <cell r="D1686">
            <v>0.113</v>
          </cell>
        </row>
        <row r="1687">
          <cell r="A1687" t="str">
            <v>01626</v>
          </cell>
          <cell r="B1687" t="str">
            <v>嘉耀控股</v>
          </cell>
          <cell r="C1687">
            <v>3.14</v>
          </cell>
          <cell r="D1687">
            <v>2.96</v>
          </cell>
        </row>
        <row r="1688">
          <cell r="A1688" t="str">
            <v>01627</v>
          </cell>
          <cell r="B1688" t="str">
            <v>安保工程控股</v>
          </cell>
          <cell r="C1688">
            <v>4.41</v>
          </cell>
          <cell r="D1688">
            <v>0.71</v>
          </cell>
        </row>
        <row r="1689">
          <cell r="A1689" t="str">
            <v>01629</v>
          </cell>
          <cell r="B1689" t="str">
            <v>冠均国际控股</v>
          </cell>
          <cell r="C1689">
            <v>-4</v>
          </cell>
          <cell r="D1689">
            <v>0.12</v>
          </cell>
        </row>
        <row r="1690">
          <cell r="A1690" t="str">
            <v>01630</v>
          </cell>
          <cell r="B1690" t="str">
            <v>建成控股</v>
          </cell>
          <cell r="C1690">
            <v>-2.5</v>
          </cell>
          <cell r="D1690">
            <v>3.9E-2</v>
          </cell>
        </row>
        <row r="1691">
          <cell r="A1691" t="str">
            <v>01631</v>
          </cell>
          <cell r="B1691" t="str">
            <v>REF HOLDINGS</v>
          </cell>
          <cell r="C1691">
            <v>-7.46</v>
          </cell>
          <cell r="D1691">
            <v>0.62</v>
          </cell>
        </row>
        <row r="1692">
          <cell r="A1692" t="str">
            <v>01632</v>
          </cell>
          <cell r="B1692" t="str">
            <v>民商创科</v>
          </cell>
          <cell r="C1692">
            <v>0</v>
          </cell>
          <cell r="D1692">
            <v>0.189</v>
          </cell>
        </row>
        <row r="1693">
          <cell r="A1693" t="str">
            <v>01633</v>
          </cell>
          <cell r="B1693" t="str">
            <v>上谕集团</v>
          </cell>
          <cell r="C1693">
            <v>-13.85</v>
          </cell>
          <cell r="D1693">
            <v>5.6000000000000001E-2</v>
          </cell>
        </row>
        <row r="1694">
          <cell r="A1694" t="str">
            <v>01637</v>
          </cell>
          <cell r="B1694" t="str">
            <v>顺兴集团控股</v>
          </cell>
          <cell r="C1694">
            <v>0</v>
          </cell>
          <cell r="D1694">
            <v>0.15</v>
          </cell>
        </row>
        <row r="1695">
          <cell r="A1695" t="str">
            <v>01640</v>
          </cell>
          <cell r="B1695" t="str">
            <v>千循科技</v>
          </cell>
          <cell r="C1695">
            <v>0.27</v>
          </cell>
          <cell r="D1695">
            <v>3.65</v>
          </cell>
        </row>
        <row r="1696">
          <cell r="A1696" t="str">
            <v>01643</v>
          </cell>
          <cell r="B1696" t="str">
            <v>现代中药集团</v>
          </cell>
          <cell r="C1696">
            <v>1.1399999999999999</v>
          </cell>
          <cell r="D1696">
            <v>0.44500000000000001</v>
          </cell>
        </row>
        <row r="1697">
          <cell r="A1697" t="str">
            <v>01645</v>
          </cell>
          <cell r="B1697" t="str">
            <v>海纳智能</v>
          </cell>
          <cell r="C1697">
            <v>-4.04</v>
          </cell>
          <cell r="D1697">
            <v>0.95</v>
          </cell>
        </row>
        <row r="1698">
          <cell r="A1698" t="str">
            <v>01647</v>
          </cell>
          <cell r="B1698" t="str">
            <v>雄岸科技</v>
          </cell>
          <cell r="C1698">
            <v>-1.1399999999999999</v>
          </cell>
          <cell r="D1698">
            <v>8.6999999999999994E-2</v>
          </cell>
        </row>
        <row r="1699">
          <cell r="A1699" t="str">
            <v>01650</v>
          </cell>
          <cell r="B1699" t="str">
            <v>HYGIEIA GROUP</v>
          </cell>
          <cell r="C1699">
            <v>0</v>
          </cell>
          <cell r="D1699">
            <v>8.1000000000000003E-2</v>
          </cell>
        </row>
        <row r="1700">
          <cell r="A1700" t="str">
            <v>01651</v>
          </cell>
          <cell r="B1700" t="str">
            <v>津上机床中国</v>
          </cell>
          <cell r="C1700">
            <v>-4.42</v>
          </cell>
          <cell r="D1700">
            <v>20.55</v>
          </cell>
        </row>
        <row r="1701">
          <cell r="A1701" t="str">
            <v>01652</v>
          </cell>
          <cell r="B1701" t="str">
            <v>福森药业</v>
          </cell>
          <cell r="C1701">
            <v>0</v>
          </cell>
          <cell r="D1701">
            <v>0.38</v>
          </cell>
        </row>
        <row r="1702">
          <cell r="A1702" t="str">
            <v>01653</v>
          </cell>
          <cell r="B1702" t="str">
            <v>MOS HOUSE</v>
          </cell>
          <cell r="C1702">
            <v>-7.58</v>
          </cell>
          <cell r="D1702">
            <v>0.30499999999999999</v>
          </cell>
        </row>
        <row r="1703">
          <cell r="A1703" t="str">
            <v>01655</v>
          </cell>
          <cell r="B1703" t="str">
            <v>OKURA HOLDINGS</v>
          </cell>
          <cell r="C1703">
            <v>25.37</v>
          </cell>
          <cell r="D1703">
            <v>0.16800000000000001</v>
          </cell>
        </row>
        <row r="1704">
          <cell r="A1704" t="str">
            <v>01656</v>
          </cell>
          <cell r="B1704" t="str">
            <v>亿仕登控股</v>
          </cell>
          <cell r="C1704">
            <v>0</v>
          </cell>
          <cell r="D1704">
            <v>1.7430000000000001</v>
          </cell>
        </row>
        <row r="1705">
          <cell r="A1705" t="str">
            <v>01657</v>
          </cell>
          <cell r="B1705" t="str">
            <v>桦欣控股</v>
          </cell>
          <cell r="C1705">
            <v>0</v>
          </cell>
          <cell r="D1705">
            <v>9.8000000000000007</v>
          </cell>
        </row>
        <row r="1706">
          <cell r="A1706" t="str">
            <v>01660</v>
          </cell>
          <cell r="B1706" t="str">
            <v>兆邦基生活</v>
          </cell>
          <cell r="C1706">
            <v>0</v>
          </cell>
          <cell r="D1706">
            <v>0.14199999999999999</v>
          </cell>
        </row>
        <row r="1707">
          <cell r="A1707" t="str">
            <v>01662</v>
          </cell>
          <cell r="B1707" t="str">
            <v>义合控股</v>
          </cell>
          <cell r="C1707">
            <v>0</v>
          </cell>
          <cell r="D1707">
            <v>1.91</v>
          </cell>
        </row>
        <row r="1708">
          <cell r="A1708" t="str">
            <v>01663</v>
          </cell>
          <cell r="B1708" t="str">
            <v>汉港控股</v>
          </cell>
          <cell r="C1708">
            <v>0</v>
          </cell>
          <cell r="D1708">
            <v>8.3000000000000004E-2</v>
          </cell>
        </row>
        <row r="1709">
          <cell r="A1709" t="str">
            <v>01665</v>
          </cell>
          <cell r="B1709" t="str">
            <v>槟杰科达</v>
          </cell>
          <cell r="C1709" t="str">
            <v xml:space="preserve">--  </v>
          </cell>
          <cell r="D1709">
            <v>0</v>
          </cell>
        </row>
        <row r="1710">
          <cell r="A1710" t="str">
            <v>01667</v>
          </cell>
          <cell r="B1710" t="str">
            <v>迪米生活控股</v>
          </cell>
          <cell r="C1710">
            <v>0</v>
          </cell>
          <cell r="D1710">
            <v>0.13</v>
          </cell>
        </row>
        <row r="1711">
          <cell r="A1711" t="str">
            <v>01669</v>
          </cell>
          <cell r="B1711" t="str">
            <v>环球信贷集团</v>
          </cell>
          <cell r="C1711">
            <v>5.48</v>
          </cell>
          <cell r="D1711">
            <v>0.77</v>
          </cell>
        </row>
        <row r="1712">
          <cell r="A1712" t="str">
            <v>01671</v>
          </cell>
          <cell r="B1712" t="str">
            <v>天保能源</v>
          </cell>
          <cell r="C1712">
            <v>-3.57</v>
          </cell>
          <cell r="D1712">
            <v>0.81</v>
          </cell>
        </row>
        <row r="1713">
          <cell r="A1713" t="str">
            <v>01672</v>
          </cell>
          <cell r="B1713" t="str">
            <v>歌礼制药－Ｂ</v>
          </cell>
          <cell r="C1713">
            <v>-1.26</v>
          </cell>
          <cell r="D1713">
            <v>9.42</v>
          </cell>
        </row>
        <row r="1714">
          <cell r="A1714" t="str">
            <v>01673</v>
          </cell>
          <cell r="B1714" t="str">
            <v>华章科技</v>
          </cell>
          <cell r="C1714">
            <v>-0.44</v>
          </cell>
          <cell r="D1714">
            <v>0.22800000000000001</v>
          </cell>
        </row>
        <row r="1715">
          <cell r="A1715" t="str">
            <v>01676</v>
          </cell>
          <cell r="B1715" t="str">
            <v>高地股份</v>
          </cell>
          <cell r="C1715">
            <v>3.7</v>
          </cell>
          <cell r="D1715">
            <v>0.42</v>
          </cell>
        </row>
        <row r="1716">
          <cell r="A1716" t="str">
            <v>01679</v>
          </cell>
          <cell r="B1716" t="str">
            <v>瑞斯康集团</v>
          </cell>
          <cell r="C1716">
            <v>-11.66</v>
          </cell>
          <cell r="D1716">
            <v>0.14399999999999999</v>
          </cell>
        </row>
        <row r="1717">
          <cell r="A1717" t="str">
            <v>01682</v>
          </cell>
          <cell r="B1717" t="str">
            <v>杭品生活科技</v>
          </cell>
          <cell r="C1717">
            <v>0</v>
          </cell>
          <cell r="D1717">
            <v>0.13400000000000001</v>
          </cell>
        </row>
        <row r="1718">
          <cell r="A1718" t="str">
            <v>01683</v>
          </cell>
          <cell r="B1718" t="str">
            <v>旷逸国际</v>
          </cell>
          <cell r="C1718">
            <v>0</v>
          </cell>
          <cell r="D1718">
            <v>0.82</v>
          </cell>
        </row>
        <row r="1719">
          <cell r="A1719" t="str">
            <v>01689</v>
          </cell>
          <cell r="B1719" t="str">
            <v>华禧控股</v>
          </cell>
          <cell r="C1719">
            <v>0</v>
          </cell>
          <cell r="D1719">
            <v>0.64</v>
          </cell>
        </row>
        <row r="1720">
          <cell r="A1720" t="str">
            <v>01690</v>
          </cell>
          <cell r="B1720" t="str">
            <v>立基工程控股</v>
          </cell>
          <cell r="C1720">
            <v>6.25</v>
          </cell>
          <cell r="D1720">
            <v>6.8000000000000005E-2</v>
          </cell>
        </row>
        <row r="1721">
          <cell r="A1721" t="str">
            <v>01692</v>
          </cell>
          <cell r="B1721" t="str">
            <v>登辉控股</v>
          </cell>
          <cell r="C1721">
            <v>0</v>
          </cell>
          <cell r="D1721">
            <v>2.2999999999999998</v>
          </cell>
        </row>
        <row r="1722">
          <cell r="A1722" t="str">
            <v>01693</v>
          </cell>
          <cell r="B1722" t="str">
            <v>璋利国际</v>
          </cell>
          <cell r="C1722">
            <v>-0.33</v>
          </cell>
          <cell r="D1722">
            <v>2.99</v>
          </cell>
        </row>
        <row r="1723">
          <cell r="A1723" t="str">
            <v>01695</v>
          </cell>
          <cell r="B1723" t="str">
            <v>椰丰集团</v>
          </cell>
          <cell r="C1723">
            <v>1.1399999999999999</v>
          </cell>
          <cell r="D1723">
            <v>8.8999999999999996E-2</v>
          </cell>
        </row>
        <row r="1724">
          <cell r="A1724" t="str">
            <v>01696</v>
          </cell>
          <cell r="B1724" t="str">
            <v>复锐医疗科技</v>
          </cell>
          <cell r="C1724">
            <v>-1.83</v>
          </cell>
          <cell r="D1724">
            <v>4.28</v>
          </cell>
        </row>
        <row r="1725">
          <cell r="A1725" t="str">
            <v>01697</v>
          </cell>
          <cell r="B1725" t="str">
            <v>山东国信</v>
          </cell>
          <cell r="C1725">
            <v>0</v>
          </cell>
          <cell r="D1725">
            <v>0.4</v>
          </cell>
        </row>
        <row r="1726">
          <cell r="A1726" t="str">
            <v>01698</v>
          </cell>
          <cell r="B1726" t="str">
            <v>腾讯音乐－ＳＷ</v>
          </cell>
          <cell r="C1726">
            <v>4.8099999999999996</v>
          </cell>
          <cell r="D1726">
            <v>77.3</v>
          </cell>
        </row>
        <row r="1727">
          <cell r="A1727" t="str">
            <v>01699</v>
          </cell>
          <cell r="B1727" t="str">
            <v>普甜食品</v>
          </cell>
          <cell r="C1727">
            <v>0</v>
          </cell>
          <cell r="D1727">
            <v>0.04</v>
          </cell>
        </row>
        <row r="1728">
          <cell r="A1728" t="str">
            <v>01701</v>
          </cell>
          <cell r="B1728" t="str">
            <v>途屹控股</v>
          </cell>
          <cell r="C1728">
            <v>3.17</v>
          </cell>
          <cell r="D1728">
            <v>0.13</v>
          </cell>
        </row>
        <row r="1729">
          <cell r="A1729" t="str">
            <v>01702</v>
          </cell>
          <cell r="B1729" t="str">
            <v>东光化工</v>
          </cell>
          <cell r="C1729">
            <v>0</v>
          </cell>
          <cell r="D1729">
            <v>1.7</v>
          </cell>
        </row>
        <row r="1730">
          <cell r="A1730" t="str">
            <v>01703</v>
          </cell>
          <cell r="B1730" t="str">
            <v>维力生活科技</v>
          </cell>
          <cell r="C1730">
            <v>0</v>
          </cell>
          <cell r="D1730">
            <v>4.8000000000000001E-2</v>
          </cell>
        </row>
        <row r="1731">
          <cell r="A1731" t="str">
            <v>01705</v>
          </cell>
          <cell r="B1731" t="str">
            <v>宾仕国际</v>
          </cell>
          <cell r="C1731">
            <v>0</v>
          </cell>
          <cell r="D1731">
            <v>0.39500000000000002</v>
          </cell>
        </row>
        <row r="1732">
          <cell r="A1732" t="str">
            <v>01706</v>
          </cell>
          <cell r="B1732" t="str">
            <v>双运控股</v>
          </cell>
          <cell r="C1732" t="str">
            <v xml:space="preserve">--  </v>
          </cell>
          <cell r="D1732">
            <v>0</v>
          </cell>
        </row>
        <row r="1733">
          <cell r="A1733" t="str">
            <v>01707</v>
          </cell>
          <cell r="B1733" t="str">
            <v>致浩达控股</v>
          </cell>
          <cell r="C1733">
            <v>-4</v>
          </cell>
          <cell r="D1733">
            <v>9.6000000000000002E-2</v>
          </cell>
        </row>
        <row r="1734">
          <cell r="A1734" t="str">
            <v>01708</v>
          </cell>
          <cell r="B1734" t="str">
            <v>三宝科技</v>
          </cell>
          <cell r="C1734">
            <v>0</v>
          </cell>
          <cell r="D1734">
            <v>0.34499999999999997</v>
          </cell>
        </row>
        <row r="1735">
          <cell r="A1735" t="str">
            <v>01710</v>
          </cell>
          <cell r="B1735" t="str">
            <v>致丰工业电子</v>
          </cell>
          <cell r="C1735">
            <v>0</v>
          </cell>
          <cell r="D1735">
            <v>0.14499999999999999</v>
          </cell>
        </row>
        <row r="1736">
          <cell r="A1736" t="str">
            <v>01711</v>
          </cell>
          <cell r="B1736" t="str">
            <v>欧化</v>
          </cell>
          <cell r="C1736">
            <v>0</v>
          </cell>
          <cell r="D1736">
            <v>6.3E-2</v>
          </cell>
        </row>
        <row r="1737">
          <cell r="A1737" t="str">
            <v>01712</v>
          </cell>
          <cell r="B1737" t="str">
            <v>龙资源</v>
          </cell>
          <cell r="C1737">
            <v>-5.43</v>
          </cell>
          <cell r="D1737">
            <v>3.66</v>
          </cell>
        </row>
        <row r="1738">
          <cell r="A1738" t="str">
            <v>01713</v>
          </cell>
          <cell r="B1738" t="str">
            <v>四川能投发展</v>
          </cell>
          <cell r="C1738">
            <v>0.38</v>
          </cell>
          <cell r="D1738">
            <v>2.65</v>
          </cell>
        </row>
        <row r="1739">
          <cell r="A1739" t="str">
            <v>01715</v>
          </cell>
          <cell r="B1739" t="str">
            <v>火山邑动国际控股</v>
          </cell>
          <cell r="C1739">
            <v>1.52</v>
          </cell>
          <cell r="D1739">
            <v>0.33500000000000002</v>
          </cell>
        </row>
        <row r="1740">
          <cell r="A1740" t="str">
            <v>01716</v>
          </cell>
          <cell r="B1740" t="str">
            <v>毛记葵涌</v>
          </cell>
          <cell r="C1740">
            <v>0</v>
          </cell>
          <cell r="D1740">
            <v>0.4</v>
          </cell>
        </row>
        <row r="1741">
          <cell r="A1741" t="str">
            <v>01718</v>
          </cell>
          <cell r="B1741" t="str">
            <v>宏基集团控股</v>
          </cell>
          <cell r="C1741">
            <v>-4.26</v>
          </cell>
          <cell r="D1741">
            <v>0.22500000000000001</v>
          </cell>
        </row>
        <row r="1742">
          <cell r="A1742" t="str">
            <v>01719</v>
          </cell>
          <cell r="B1742" t="str">
            <v>中国通商集团</v>
          </cell>
          <cell r="C1742">
            <v>3.03</v>
          </cell>
          <cell r="D1742">
            <v>0.68</v>
          </cell>
        </row>
        <row r="1743">
          <cell r="A1743" t="str">
            <v>01720</v>
          </cell>
          <cell r="B1743" t="str">
            <v>普天通信集团</v>
          </cell>
          <cell r="C1743">
            <v>-2.88</v>
          </cell>
          <cell r="D1743">
            <v>0.10100000000000001</v>
          </cell>
        </row>
        <row r="1744">
          <cell r="A1744" t="str">
            <v>01721</v>
          </cell>
          <cell r="B1744" t="str">
            <v>FSM HOLDINGS</v>
          </cell>
          <cell r="C1744">
            <v>0</v>
          </cell>
          <cell r="D1744">
            <v>0.44500000000000001</v>
          </cell>
        </row>
        <row r="1745">
          <cell r="A1745" t="str">
            <v>01722</v>
          </cell>
          <cell r="B1745" t="str">
            <v>建鹏控股</v>
          </cell>
          <cell r="C1745">
            <v>0</v>
          </cell>
          <cell r="D1745">
            <v>5.2999999999999999E-2</v>
          </cell>
        </row>
        <row r="1746">
          <cell r="A1746" t="str">
            <v>01723</v>
          </cell>
          <cell r="B1746" t="str">
            <v>恒月控股</v>
          </cell>
          <cell r="C1746">
            <v>-0.26</v>
          </cell>
          <cell r="D1746">
            <v>3.89</v>
          </cell>
        </row>
        <row r="1747">
          <cell r="A1747" t="str">
            <v>01726</v>
          </cell>
          <cell r="B1747" t="str">
            <v>HKE HOLDINGS</v>
          </cell>
          <cell r="C1747">
            <v>15</v>
          </cell>
          <cell r="D1747">
            <v>1.61</v>
          </cell>
        </row>
        <row r="1748">
          <cell r="A1748" t="str">
            <v>01727</v>
          </cell>
          <cell r="B1748" t="str">
            <v>河北建设</v>
          </cell>
          <cell r="C1748">
            <v>-1.1599999999999999</v>
          </cell>
          <cell r="D1748">
            <v>0.42499999999999999</v>
          </cell>
        </row>
        <row r="1749">
          <cell r="A1749" t="str">
            <v>01729</v>
          </cell>
          <cell r="B1749" t="str">
            <v>汇聚科技</v>
          </cell>
          <cell r="C1749">
            <v>0.13</v>
          </cell>
          <cell r="D1749">
            <v>7.83</v>
          </cell>
        </row>
        <row r="1750">
          <cell r="A1750" t="str">
            <v>01730</v>
          </cell>
          <cell r="B1750" t="str">
            <v>LHN</v>
          </cell>
          <cell r="C1750">
            <v>2.74</v>
          </cell>
          <cell r="D1750">
            <v>4.13</v>
          </cell>
        </row>
        <row r="1751">
          <cell r="A1751" t="str">
            <v>01731</v>
          </cell>
          <cell r="B1751" t="str">
            <v>其利工业集团</v>
          </cell>
          <cell r="C1751">
            <v>1.32</v>
          </cell>
          <cell r="D1751">
            <v>0.77</v>
          </cell>
        </row>
        <row r="1752">
          <cell r="A1752" t="str">
            <v>01732</v>
          </cell>
          <cell r="B1752" t="str">
            <v>象兴国际</v>
          </cell>
          <cell r="C1752">
            <v>0</v>
          </cell>
          <cell r="D1752">
            <v>0.115</v>
          </cell>
        </row>
        <row r="1753">
          <cell r="A1753" t="str">
            <v>01733</v>
          </cell>
          <cell r="B1753" t="str">
            <v>易大宗</v>
          </cell>
          <cell r="C1753">
            <v>4.21</v>
          </cell>
          <cell r="D1753">
            <v>0.99</v>
          </cell>
        </row>
        <row r="1754">
          <cell r="A1754" t="str">
            <v>01736</v>
          </cell>
          <cell r="B1754" t="str">
            <v>中国育儿网络</v>
          </cell>
          <cell r="C1754">
            <v>0</v>
          </cell>
          <cell r="D1754">
            <v>0.33500000000000002</v>
          </cell>
        </row>
        <row r="1755">
          <cell r="A1755" t="str">
            <v>01737</v>
          </cell>
          <cell r="B1755" t="str">
            <v>亚洲实业集团</v>
          </cell>
          <cell r="C1755">
            <v>-1</v>
          </cell>
          <cell r="D1755">
            <v>9.9000000000000005E-2</v>
          </cell>
        </row>
        <row r="1756">
          <cell r="A1756" t="str">
            <v>01738</v>
          </cell>
          <cell r="B1756" t="str">
            <v>飞尚无烟煤</v>
          </cell>
          <cell r="C1756">
            <v>0</v>
          </cell>
          <cell r="D1756">
            <v>0.1</v>
          </cell>
        </row>
        <row r="1757">
          <cell r="A1757" t="str">
            <v>01739</v>
          </cell>
          <cell r="B1757" t="str">
            <v>齐屹科技</v>
          </cell>
          <cell r="C1757">
            <v>3.97</v>
          </cell>
          <cell r="D1757">
            <v>0.157</v>
          </cell>
        </row>
        <row r="1758">
          <cell r="A1758" t="str">
            <v>01740</v>
          </cell>
          <cell r="B1758" t="str">
            <v>新石文化</v>
          </cell>
          <cell r="C1758">
            <v>-15.38</v>
          </cell>
          <cell r="D1758">
            <v>5.5E-2</v>
          </cell>
        </row>
        <row r="1759">
          <cell r="A1759" t="str">
            <v>01741</v>
          </cell>
          <cell r="B1759" t="str">
            <v>成志控股</v>
          </cell>
          <cell r="C1759">
            <v>0</v>
          </cell>
          <cell r="D1759">
            <v>0.13700000000000001</v>
          </cell>
        </row>
        <row r="1760">
          <cell r="A1760" t="str">
            <v>01742</v>
          </cell>
          <cell r="B1760" t="str">
            <v>HPC HOLDINGS</v>
          </cell>
          <cell r="C1760">
            <v>0</v>
          </cell>
          <cell r="D1760">
            <v>8.6999999999999994E-2</v>
          </cell>
        </row>
        <row r="1761">
          <cell r="A1761" t="str">
            <v>01745</v>
          </cell>
          <cell r="B1761" t="str">
            <v>驴迹科技</v>
          </cell>
          <cell r="C1761">
            <v>0.53</v>
          </cell>
          <cell r="D1761">
            <v>0.191</v>
          </cell>
        </row>
        <row r="1762">
          <cell r="A1762" t="str">
            <v>01746</v>
          </cell>
          <cell r="B1762" t="str">
            <v>万顺集团控股</v>
          </cell>
          <cell r="C1762">
            <v>0</v>
          </cell>
          <cell r="D1762">
            <v>0.28000000000000003</v>
          </cell>
        </row>
        <row r="1763">
          <cell r="A1763" t="str">
            <v>01747</v>
          </cell>
          <cell r="B1763" t="str">
            <v>HOME CONTROL</v>
          </cell>
          <cell r="C1763">
            <v>-5.45</v>
          </cell>
          <cell r="D1763">
            <v>2.6</v>
          </cell>
        </row>
        <row r="1764">
          <cell r="A1764" t="str">
            <v>01748</v>
          </cell>
          <cell r="B1764" t="str">
            <v>信源企业集团</v>
          </cell>
          <cell r="C1764">
            <v>0</v>
          </cell>
          <cell r="D1764">
            <v>1.76</v>
          </cell>
        </row>
        <row r="1765">
          <cell r="A1765" t="str">
            <v>01749</v>
          </cell>
          <cell r="B1765" t="str">
            <v>杉杉品牌</v>
          </cell>
          <cell r="C1765">
            <v>-3</v>
          </cell>
          <cell r="D1765">
            <v>0.97</v>
          </cell>
        </row>
        <row r="1766">
          <cell r="A1766" t="str">
            <v>01750</v>
          </cell>
          <cell r="B1766" t="str">
            <v>全达电器集团控股</v>
          </cell>
          <cell r="C1766">
            <v>0</v>
          </cell>
          <cell r="D1766">
            <v>3.2000000000000001E-2</v>
          </cell>
        </row>
        <row r="1767">
          <cell r="A1767" t="str">
            <v>01751</v>
          </cell>
          <cell r="B1767" t="str">
            <v>景联集团</v>
          </cell>
          <cell r="C1767">
            <v>-2.63</v>
          </cell>
          <cell r="D1767">
            <v>0.37</v>
          </cell>
        </row>
        <row r="1768">
          <cell r="A1768" t="str">
            <v>01752</v>
          </cell>
          <cell r="B1768" t="str">
            <v>澳洲成峰高教</v>
          </cell>
          <cell r="C1768">
            <v>-1.72</v>
          </cell>
          <cell r="D1768">
            <v>5.7000000000000002E-2</v>
          </cell>
        </row>
        <row r="1769">
          <cell r="A1769" t="str">
            <v>01753</v>
          </cell>
          <cell r="B1769" t="str">
            <v>兑吧</v>
          </cell>
          <cell r="C1769">
            <v>0</v>
          </cell>
          <cell r="D1769">
            <v>0.17799999999999999</v>
          </cell>
        </row>
        <row r="1770">
          <cell r="A1770" t="str">
            <v>01756</v>
          </cell>
          <cell r="B1770" t="str">
            <v>中国科教产业</v>
          </cell>
          <cell r="C1770">
            <v>1.69</v>
          </cell>
          <cell r="D1770">
            <v>0.6</v>
          </cell>
        </row>
        <row r="1771">
          <cell r="A1771" t="str">
            <v>01757</v>
          </cell>
          <cell r="B1771" t="str">
            <v>俊裕地基</v>
          </cell>
          <cell r="C1771">
            <v>0</v>
          </cell>
          <cell r="D1771">
            <v>0.125</v>
          </cell>
        </row>
        <row r="1772">
          <cell r="A1772" t="str">
            <v>01758</v>
          </cell>
          <cell r="B1772" t="str">
            <v>博骏教育</v>
          </cell>
          <cell r="C1772">
            <v>4.8</v>
          </cell>
          <cell r="D1772">
            <v>0.13100000000000001</v>
          </cell>
        </row>
        <row r="1773">
          <cell r="A1773" t="str">
            <v>01759</v>
          </cell>
          <cell r="B1773" t="str">
            <v>中油洁能控股</v>
          </cell>
          <cell r="C1773">
            <v>-4</v>
          </cell>
          <cell r="D1773">
            <v>0.96</v>
          </cell>
        </row>
        <row r="1774">
          <cell r="A1774" t="str">
            <v>01760</v>
          </cell>
          <cell r="B1774" t="str">
            <v>英恒科技</v>
          </cell>
          <cell r="C1774">
            <v>-0.68</v>
          </cell>
          <cell r="D1774">
            <v>1.45</v>
          </cell>
        </row>
        <row r="1775">
          <cell r="A1775" t="str">
            <v>01761</v>
          </cell>
          <cell r="B1775" t="str">
            <v>宝宝树集团</v>
          </cell>
          <cell r="C1775" t="str">
            <v xml:space="preserve">--  </v>
          </cell>
          <cell r="D1775">
            <v>0</v>
          </cell>
        </row>
        <row r="1776">
          <cell r="A1776" t="str">
            <v>01762</v>
          </cell>
          <cell r="B1776" t="str">
            <v>万咖壹联</v>
          </cell>
          <cell r="C1776">
            <v>3.33</v>
          </cell>
          <cell r="D1776">
            <v>0.93</v>
          </cell>
        </row>
        <row r="1777">
          <cell r="A1777" t="str">
            <v>01763</v>
          </cell>
          <cell r="B1777" t="str">
            <v>中国同辐</v>
          </cell>
          <cell r="C1777">
            <v>-0.8</v>
          </cell>
          <cell r="D1777">
            <v>14.88</v>
          </cell>
        </row>
        <row r="1778">
          <cell r="A1778" t="str">
            <v>01767</v>
          </cell>
          <cell r="B1778" t="str">
            <v>TS WONDERS</v>
          </cell>
          <cell r="C1778">
            <v>0</v>
          </cell>
          <cell r="D1778">
            <v>0.34499999999999997</v>
          </cell>
        </row>
        <row r="1779">
          <cell r="A1779" t="str">
            <v>01771</v>
          </cell>
          <cell r="B1779" t="str">
            <v>新丰泰集团</v>
          </cell>
          <cell r="C1779">
            <v>0</v>
          </cell>
          <cell r="D1779">
            <v>0.28999999999999998</v>
          </cell>
        </row>
        <row r="1780">
          <cell r="A1780" t="str">
            <v>01775</v>
          </cell>
          <cell r="B1780" t="str">
            <v>精英汇集团</v>
          </cell>
          <cell r="C1780">
            <v>0</v>
          </cell>
          <cell r="D1780">
            <v>0.15</v>
          </cell>
        </row>
        <row r="1781">
          <cell r="A1781" t="str">
            <v>01780</v>
          </cell>
          <cell r="B1781" t="str">
            <v>荣尊国际控股</v>
          </cell>
          <cell r="C1781">
            <v>-0.85</v>
          </cell>
          <cell r="D1781">
            <v>1.17</v>
          </cell>
        </row>
        <row r="1782">
          <cell r="A1782" t="str">
            <v>01782</v>
          </cell>
          <cell r="B1782" t="str">
            <v>国际商业数字技术</v>
          </cell>
          <cell r="C1782">
            <v>0</v>
          </cell>
          <cell r="D1782">
            <v>3.64</v>
          </cell>
        </row>
        <row r="1783">
          <cell r="A1783" t="str">
            <v>01783</v>
          </cell>
          <cell r="B1783" t="str">
            <v>晋景新能</v>
          </cell>
          <cell r="C1783">
            <v>-0.26</v>
          </cell>
          <cell r="D1783">
            <v>7.63</v>
          </cell>
        </row>
        <row r="1784">
          <cell r="A1784" t="str">
            <v>01785</v>
          </cell>
          <cell r="B1784" t="str">
            <v>成都高速</v>
          </cell>
          <cell r="C1784">
            <v>-3.72</v>
          </cell>
          <cell r="D1784">
            <v>2.0699999999999998</v>
          </cell>
        </row>
        <row r="1785">
          <cell r="A1785" t="str">
            <v>01786</v>
          </cell>
          <cell r="B1785" t="str">
            <v>铁建装备</v>
          </cell>
          <cell r="C1785">
            <v>1.25</v>
          </cell>
          <cell r="D1785">
            <v>0.89</v>
          </cell>
        </row>
        <row r="1786">
          <cell r="A1786" t="str">
            <v>01790</v>
          </cell>
          <cell r="B1786" t="str">
            <v>达力环保</v>
          </cell>
          <cell r="C1786">
            <v>0</v>
          </cell>
          <cell r="D1786">
            <v>0.39</v>
          </cell>
        </row>
        <row r="1787">
          <cell r="A1787" t="str">
            <v>01792</v>
          </cell>
          <cell r="B1787" t="str">
            <v>CMON</v>
          </cell>
          <cell r="C1787">
            <v>0</v>
          </cell>
          <cell r="D1787">
            <v>1.4999999999999999E-2</v>
          </cell>
        </row>
        <row r="1788">
          <cell r="A1788" t="str">
            <v>01793</v>
          </cell>
          <cell r="B1788" t="str">
            <v>伟工控股</v>
          </cell>
          <cell r="C1788">
            <v>0</v>
          </cell>
          <cell r="D1788">
            <v>0.182</v>
          </cell>
        </row>
        <row r="1789">
          <cell r="A1789" t="str">
            <v>01795</v>
          </cell>
          <cell r="B1789" t="str">
            <v>亚东集团</v>
          </cell>
          <cell r="C1789">
            <v>0</v>
          </cell>
          <cell r="D1789">
            <v>0.6</v>
          </cell>
        </row>
        <row r="1790">
          <cell r="A1790" t="str">
            <v>01796</v>
          </cell>
          <cell r="B1790" t="str">
            <v>METASPACEX</v>
          </cell>
          <cell r="C1790">
            <v>2.86</v>
          </cell>
          <cell r="D1790">
            <v>3.6</v>
          </cell>
        </row>
        <row r="1791">
          <cell r="A1791" t="str">
            <v>01802</v>
          </cell>
          <cell r="B1791" t="str">
            <v>文业集团</v>
          </cell>
          <cell r="C1791">
            <v>-1.64</v>
          </cell>
          <cell r="D1791">
            <v>0.06</v>
          </cell>
        </row>
        <row r="1792">
          <cell r="A1792" t="str">
            <v>01803</v>
          </cell>
          <cell r="B1792" t="str">
            <v>北京体育文化</v>
          </cell>
          <cell r="C1792">
            <v>6</v>
          </cell>
          <cell r="D1792">
            <v>0.106</v>
          </cell>
        </row>
        <row r="1793">
          <cell r="A1793" t="str">
            <v>01808</v>
          </cell>
          <cell r="B1793" t="str">
            <v>企展控股</v>
          </cell>
          <cell r="C1793">
            <v>0.88</v>
          </cell>
          <cell r="D1793">
            <v>3.44</v>
          </cell>
        </row>
        <row r="1794">
          <cell r="A1794" t="str">
            <v>01809</v>
          </cell>
          <cell r="B1794" t="str">
            <v>浦林成山</v>
          </cell>
          <cell r="C1794">
            <v>0</v>
          </cell>
          <cell r="D1794">
            <v>7.61</v>
          </cell>
        </row>
        <row r="1795">
          <cell r="A1795" t="str">
            <v>01815</v>
          </cell>
          <cell r="B1795" t="str">
            <v>珠峰黄金</v>
          </cell>
          <cell r="C1795">
            <v>-1.6</v>
          </cell>
          <cell r="D1795">
            <v>1.85</v>
          </cell>
        </row>
        <row r="1796">
          <cell r="A1796" t="str">
            <v>01820</v>
          </cell>
          <cell r="B1796" t="str">
            <v>济丰包装</v>
          </cell>
          <cell r="C1796">
            <v>0</v>
          </cell>
          <cell r="D1796">
            <v>4</v>
          </cell>
        </row>
        <row r="1797">
          <cell r="A1797" t="str">
            <v>01822</v>
          </cell>
          <cell r="B1797" t="str">
            <v>中木国际</v>
          </cell>
          <cell r="C1797">
            <v>-2.67</v>
          </cell>
          <cell r="D1797">
            <v>0.14599999999999999</v>
          </cell>
        </row>
        <row r="1798">
          <cell r="A1798" t="str">
            <v>01823</v>
          </cell>
          <cell r="B1798" t="str">
            <v>华昱高速</v>
          </cell>
          <cell r="C1798">
            <v>9.09</v>
          </cell>
          <cell r="D1798">
            <v>0.48</v>
          </cell>
        </row>
        <row r="1799">
          <cell r="A1799" t="str">
            <v>01825</v>
          </cell>
          <cell r="B1799" t="str">
            <v>STERLING GP</v>
          </cell>
          <cell r="C1799">
            <v>-1.1399999999999999</v>
          </cell>
          <cell r="D1799">
            <v>8.6999999999999994E-2</v>
          </cell>
        </row>
        <row r="1800">
          <cell r="A1800" t="str">
            <v>01826</v>
          </cell>
          <cell r="B1800" t="str">
            <v>丰展控股</v>
          </cell>
          <cell r="C1800">
            <v>0</v>
          </cell>
          <cell r="D1800">
            <v>5.6000000000000001E-2</v>
          </cell>
        </row>
        <row r="1801">
          <cell r="A1801" t="str">
            <v>01827</v>
          </cell>
          <cell r="B1801" t="str">
            <v>卓珈控股</v>
          </cell>
          <cell r="C1801">
            <v>0</v>
          </cell>
          <cell r="D1801">
            <v>1.1399999999999999</v>
          </cell>
        </row>
        <row r="1802">
          <cell r="A1802" t="str">
            <v>01828</v>
          </cell>
          <cell r="B1802" t="str">
            <v>富卫集团</v>
          </cell>
          <cell r="C1802" t="str">
            <v xml:space="preserve">--  </v>
          </cell>
          <cell r="D1802">
            <v>0</v>
          </cell>
        </row>
        <row r="1803">
          <cell r="A1803" t="str">
            <v>01830</v>
          </cell>
          <cell r="B1803" t="str">
            <v>完美医疗</v>
          </cell>
          <cell r="C1803">
            <v>-0.6</v>
          </cell>
          <cell r="D1803">
            <v>1.65</v>
          </cell>
        </row>
        <row r="1804">
          <cell r="A1804" t="str">
            <v>01831</v>
          </cell>
          <cell r="B1804" t="str">
            <v>十方控股</v>
          </cell>
          <cell r="C1804">
            <v>-6.35</v>
          </cell>
          <cell r="D1804">
            <v>0.11799999999999999</v>
          </cell>
        </row>
        <row r="1805">
          <cell r="A1805" t="str">
            <v>01832</v>
          </cell>
          <cell r="B1805" t="str">
            <v>海天地悦旅</v>
          </cell>
          <cell r="C1805">
            <v>0</v>
          </cell>
          <cell r="D1805">
            <v>0.435</v>
          </cell>
        </row>
        <row r="1806">
          <cell r="A1806" t="str">
            <v>01835</v>
          </cell>
          <cell r="B1806" t="str">
            <v>瑞威资管</v>
          </cell>
          <cell r="C1806">
            <v>0</v>
          </cell>
          <cell r="D1806">
            <v>1.85</v>
          </cell>
        </row>
        <row r="1807">
          <cell r="A1807" t="str">
            <v>01837</v>
          </cell>
          <cell r="B1807" t="str">
            <v>五谷磨房</v>
          </cell>
          <cell r="C1807">
            <v>-1.27</v>
          </cell>
          <cell r="D1807">
            <v>0.78</v>
          </cell>
        </row>
        <row r="1808">
          <cell r="A1808" t="str">
            <v>01839</v>
          </cell>
          <cell r="B1808" t="str">
            <v>中集车辆</v>
          </cell>
          <cell r="C1808" t="str">
            <v xml:space="preserve">--  </v>
          </cell>
          <cell r="D1808">
            <v>0</v>
          </cell>
        </row>
        <row r="1809">
          <cell r="A1809" t="str">
            <v>01841</v>
          </cell>
          <cell r="B1809" t="str">
            <v>优越集团控股</v>
          </cell>
          <cell r="C1809">
            <v>0</v>
          </cell>
          <cell r="D1809">
            <v>0.219</v>
          </cell>
        </row>
        <row r="1810">
          <cell r="A1810" t="str">
            <v>01842</v>
          </cell>
          <cell r="B1810" t="str">
            <v>植华集团</v>
          </cell>
          <cell r="C1810">
            <v>-7.94</v>
          </cell>
          <cell r="D1810">
            <v>5.8000000000000003E-2</v>
          </cell>
        </row>
        <row r="1811">
          <cell r="A1811" t="str">
            <v>01843</v>
          </cell>
          <cell r="B1811" t="str">
            <v>快餐帝国</v>
          </cell>
          <cell r="C1811">
            <v>0</v>
          </cell>
          <cell r="D1811">
            <v>0.11799999999999999</v>
          </cell>
        </row>
        <row r="1812">
          <cell r="A1812" t="str">
            <v>01845</v>
          </cell>
          <cell r="B1812" t="str">
            <v>维港环保科技</v>
          </cell>
          <cell r="C1812">
            <v>0</v>
          </cell>
          <cell r="D1812">
            <v>0.13</v>
          </cell>
        </row>
        <row r="1813">
          <cell r="A1813" t="str">
            <v>01846</v>
          </cell>
          <cell r="B1813" t="str">
            <v>德视佳</v>
          </cell>
          <cell r="C1813">
            <v>2.48</v>
          </cell>
          <cell r="D1813">
            <v>2.89</v>
          </cell>
        </row>
        <row r="1814">
          <cell r="A1814" t="str">
            <v>01847</v>
          </cell>
          <cell r="B1814" t="str">
            <v>云南建投混凝土</v>
          </cell>
          <cell r="C1814">
            <v>0</v>
          </cell>
          <cell r="D1814">
            <v>0.44500000000000001</v>
          </cell>
        </row>
        <row r="1815">
          <cell r="A1815" t="str">
            <v>01849</v>
          </cell>
          <cell r="B1815" t="str">
            <v>秀商时代控股</v>
          </cell>
          <cell r="C1815">
            <v>0</v>
          </cell>
          <cell r="D1815">
            <v>0.05</v>
          </cell>
        </row>
        <row r="1816">
          <cell r="A1816" t="str">
            <v>01850</v>
          </cell>
          <cell r="B1816" t="str">
            <v>鸿盛昌资源</v>
          </cell>
          <cell r="C1816">
            <v>-4.4400000000000004</v>
          </cell>
          <cell r="D1816">
            <v>0.17199999999999999</v>
          </cell>
        </row>
        <row r="1817">
          <cell r="A1817" t="str">
            <v>01851</v>
          </cell>
          <cell r="B1817" t="str">
            <v>银杏教育</v>
          </cell>
          <cell r="C1817">
            <v>-0.68</v>
          </cell>
          <cell r="D1817">
            <v>1.45</v>
          </cell>
        </row>
        <row r="1818">
          <cell r="A1818" t="str">
            <v>01853</v>
          </cell>
          <cell r="B1818" t="str">
            <v>春城热力</v>
          </cell>
          <cell r="C1818">
            <v>0</v>
          </cell>
          <cell r="D1818">
            <v>1.36</v>
          </cell>
        </row>
        <row r="1819">
          <cell r="A1819" t="str">
            <v>01854</v>
          </cell>
          <cell r="B1819" t="str">
            <v>中国万天控股</v>
          </cell>
          <cell r="C1819">
            <v>0</v>
          </cell>
          <cell r="D1819">
            <v>1.23</v>
          </cell>
        </row>
        <row r="1820">
          <cell r="A1820" t="str">
            <v>01856</v>
          </cell>
          <cell r="B1820" t="str">
            <v>依波路</v>
          </cell>
          <cell r="C1820">
            <v>2.06</v>
          </cell>
          <cell r="D1820">
            <v>0.99</v>
          </cell>
        </row>
        <row r="1821">
          <cell r="A1821" t="str">
            <v>01857</v>
          </cell>
          <cell r="B1821" t="str">
            <v>中国光大水务</v>
          </cell>
          <cell r="C1821">
            <v>-0.66</v>
          </cell>
          <cell r="D1821">
            <v>1.5</v>
          </cell>
        </row>
        <row r="1822">
          <cell r="A1822" t="str">
            <v>01859</v>
          </cell>
          <cell r="B1822" t="str">
            <v>煜盛文化</v>
          </cell>
          <cell r="C1822" t="str">
            <v xml:space="preserve">--  </v>
          </cell>
          <cell r="D1822">
            <v>0</v>
          </cell>
        </row>
        <row r="1823">
          <cell r="A1823" t="str">
            <v>01861</v>
          </cell>
          <cell r="B1823" t="str">
            <v>保宝龙科技</v>
          </cell>
          <cell r="C1823">
            <v>17.46</v>
          </cell>
          <cell r="D1823">
            <v>1.48</v>
          </cell>
        </row>
        <row r="1824">
          <cell r="A1824" t="str">
            <v>01862</v>
          </cell>
          <cell r="B1824" t="str">
            <v>景瑞控股</v>
          </cell>
          <cell r="C1824">
            <v>0</v>
          </cell>
          <cell r="D1824">
            <v>0.01</v>
          </cell>
        </row>
        <row r="1825">
          <cell r="A1825" t="str">
            <v>01863</v>
          </cell>
          <cell r="B1825" t="str">
            <v>中国龙天集团</v>
          </cell>
          <cell r="C1825">
            <v>0</v>
          </cell>
          <cell r="D1825">
            <v>1.37</v>
          </cell>
        </row>
        <row r="1826">
          <cell r="A1826" t="str">
            <v>01865</v>
          </cell>
          <cell r="B1826" t="str">
            <v>鹏高控股集团</v>
          </cell>
          <cell r="C1826">
            <v>0</v>
          </cell>
          <cell r="D1826">
            <v>0.28499999999999998</v>
          </cell>
        </row>
        <row r="1827">
          <cell r="A1827" t="str">
            <v>01866</v>
          </cell>
          <cell r="B1827" t="str">
            <v>中国心连心化肥</v>
          </cell>
          <cell r="C1827">
            <v>-0.35</v>
          </cell>
          <cell r="D1827">
            <v>5.71</v>
          </cell>
        </row>
        <row r="1828">
          <cell r="A1828" t="str">
            <v>01867</v>
          </cell>
          <cell r="B1828" t="str">
            <v>标准发展集团</v>
          </cell>
          <cell r="C1828">
            <v>0</v>
          </cell>
          <cell r="D1828">
            <v>0.16400000000000001</v>
          </cell>
        </row>
        <row r="1829">
          <cell r="A1829" t="str">
            <v>01868</v>
          </cell>
          <cell r="B1829" t="str">
            <v>同方友友</v>
          </cell>
          <cell r="C1829">
            <v>0</v>
          </cell>
          <cell r="D1829">
            <v>0.375</v>
          </cell>
        </row>
        <row r="1830">
          <cell r="A1830" t="str">
            <v>01869</v>
          </cell>
          <cell r="B1830" t="str">
            <v>猫屎咖啡控股</v>
          </cell>
          <cell r="C1830">
            <v>-1.32</v>
          </cell>
          <cell r="D1830">
            <v>7.4999999999999997E-2</v>
          </cell>
        </row>
        <row r="1831">
          <cell r="A1831" t="str">
            <v>01870</v>
          </cell>
          <cell r="B1831" t="str">
            <v>益美国际控股</v>
          </cell>
          <cell r="C1831">
            <v>-6.82</v>
          </cell>
          <cell r="D1831">
            <v>0.20499999999999999</v>
          </cell>
        </row>
        <row r="1832">
          <cell r="A1832" t="str">
            <v>01871</v>
          </cell>
          <cell r="B1832" t="str">
            <v>向中国际</v>
          </cell>
          <cell r="C1832">
            <v>0</v>
          </cell>
          <cell r="D1832">
            <v>0.19900000000000001</v>
          </cell>
        </row>
        <row r="1833">
          <cell r="A1833" t="str">
            <v>01872</v>
          </cell>
          <cell r="B1833" t="str">
            <v>冠轈控股</v>
          </cell>
          <cell r="C1833">
            <v>-3.49</v>
          </cell>
          <cell r="D1833">
            <v>4.43</v>
          </cell>
        </row>
        <row r="1834">
          <cell r="A1834" t="str">
            <v>01875</v>
          </cell>
          <cell r="B1834" t="str">
            <v>东曜药业－Ｂ</v>
          </cell>
          <cell r="C1834">
            <v>-0.55000000000000004</v>
          </cell>
          <cell r="D1834">
            <v>1.82</v>
          </cell>
        </row>
        <row r="1835">
          <cell r="A1835" t="str">
            <v>01878</v>
          </cell>
          <cell r="B1835" t="str">
            <v>南戈壁</v>
          </cell>
          <cell r="C1835">
            <v>8.25</v>
          </cell>
          <cell r="D1835">
            <v>2.23</v>
          </cell>
        </row>
        <row r="1836">
          <cell r="A1836" t="str">
            <v>01884</v>
          </cell>
          <cell r="B1836" t="str">
            <v>ＥＰＲＩＮＴ集团</v>
          </cell>
          <cell r="C1836">
            <v>7</v>
          </cell>
          <cell r="D1836">
            <v>0.107</v>
          </cell>
        </row>
        <row r="1837">
          <cell r="A1837" t="str">
            <v>01889</v>
          </cell>
          <cell r="B1837" t="str">
            <v>三爱健康集团</v>
          </cell>
          <cell r="C1837">
            <v>0</v>
          </cell>
          <cell r="D1837">
            <v>0.41</v>
          </cell>
        </row>
        <row r="1838">
          <cell r="A1838" t="str">
            <v>01891</v>
          </cell>
          <cell r="B1838" t="str">
            <v>兴合控股</v>
          </cell>
          <cell r="C1838">
            <v>-5.17</v>
          </cell>
          <cell r="D1838">
            <v>0.11</v>
          </cell>
        </row>
        <row r="1839">
          <cell r="A1839" t="str">
            <v>01894</v>
          </cell>
          <cell r="B1839" t="str">
            <v>恒益控股</v>
          </cell>
          <cell r="C1839">
            <v>0</v>
          </cell>
          <cell r="D1839">
            <v>2.9000000000000001E-2</v>
          </cell>
        </row>
        <row r="1840">
          <cell r="A1840" t="str">
            <v>01895</v>
          </cell>
          <cell r="B1840" t="str">
            <v>鑫苑服务</v>
          </cell>
          <cell r="C1840">
            <v>2.13</v>
          </cell>
          <cell r="D1840">
            <v>0.48</v>
          </cell>
        </row>
        <row r="1841">
          <cell r="A1841" t="str">
            <v>01897</v>
          </cell>
          <cell r="B1841" t="str">
            <v>美亨实业</v>
          </cell>
          <cell r="C1841">
            <v>-7.22</v>
          </cell>
          <cell r="D1841">
            <v>0.45</v>
          </cell>
        </row>
        <row r="1842">
          <cell r="A1842" t="str">
            <v>01899</v>
          </cell>
          <cell r="B1842" t="str">
            <v>兴达国际</v>
          </cell>
          <cell r="C1842">
            <v>5</v>
          </cell>
          <cell r="D1842">
            <v>1.26</v>
          </cell>
        </row>
        <row r="1843">
          <cell r="A1843" t="str">
            <v>01900</v>
          </cell>
          <cell r="B1843" t="str">
            <v>中国智能交通</v>
          </cell>
          <cell r="C1843">
            <v>0.51</v>
          </cell>
          <cell r="D1843">
            <v>0.19900000000000001</v>
          </cell>
        </row>
        <row r="1844">
          <cell r="A1844" t="str">
            <v>01901</v>
          </cell>
          <cell r="B1844" t="str">
            <v>飞扬集团</v>
          </cell>
          <cell r="C1844">
            <v>0.62</v>
          </cell>
          <cell r="D1844">
            <v>0.16300000000000001</v>
          </cell>
        </row>
        <row r="1845">
          <cell r="A1845" t="str">
            <v>01902</v>
          </cell>
          <cell r="B1845" t="str">
            <v>银城国际控股</v>
          </cell>
          <cell r="C1845" t="str">
            <v xml:space="preserve">--  </v>
          </cell>
          <cell r="D1845">
            <v>0</v>
          </cell>
        </row>
        <row r="1846">
          <cell r="A1846" t="str">
            <v>01903</v>
          </cell>
          <cell r="B1846" t="str">
            <v>JBB BUILDERS</v>
          </cell>
          <cell r="C1846">
            <v>5.31</v>
          </cell>
          <cell r="D1846">
            <v>1.19</v>
          </cell>
        </row>
        <row r="1847">
          <cell r="A1847" t="str">
            <v>01906</v>
          </cell>
          <cell r="B1847" t="str">
            <v>博尼控股</v>
          </cell>
          <cell r="C1847">
            <v>4.6900000000000004</v>
          </cell>
          <cell r="D1847">
            <v>0.33500000000000002</v>
          </cell>
        </row>
        <row r="1848">
          <cell r="A1848" t="str">
            <v>01912</v>
          </cell>
          <cell r="B1848" t="str">
            <v>康特隆</v>
          </cell>
          <cell r="C1848">
            <v>-2.4700000000000002</v>
          </cell>
          <cell r="D1848">
            <v>7.9000000000000001E-2</v>
          </cell>
        </row>
        <row r="1849">
          <cell r="A1849" t="str">
            <v>01913</v>
          </cell>
          <cell r="B1849" t="str">
            <v>普拉达</v>
          </cell>
          <cell r="C1849">
            <v>0</v>
          </cell>
          <cell r="D1849">
            <v>50.5</v>
          </cell>
        </row>
        <row r="1850">
          <cell r="A1850" t="str">
            <v>01915</v>
          </cell>
          <cell r="B1850" t="str">
            <v>泰和小贷</v>
          </cell>
          <cell r="C1850">
            <v>0</v>
          </cell>
          <cell r="D1850">
            <v>0.26500000000000001</v>
          </cell>
        </row>
        <row r="1851">
          <cell r="A1851" t="str">
            <v>01917</v>
          </cell>
          <cell r="B1851" t="str">
            <v>豆盟科技</v>
          </cell>
          <cell r="C1851">
            <v>-1.79</v>
          </cell>
          <cell r="D1851">
            <v>5.5E-2</v>
          </cell>
        </row>
        <row r="1852">
          <cell r="A1852" t="str">
            <v>01920</v>
          </cell>
          <cell r="B1852" t="str">
            <v>中国网成</v>
          </cell>
          <cell r="C1852">
            <v>-5.71</v>
          </cell>
          <cell r="D1852">
            <v>0.33</v>
          </cell>
        </row>
        <row r="1853">
          <cell r="A1853" t="str">
            <v>01922</v>
          </cell>
          <cell r="B1853" t="str">
            <v>瑞森生活服务</v>
          </cell>
          <cell r="C1853">
            <v>0</v>
          </cell>
          <cell r="D1853">
            <v>1.36</v>
          </cell>
        </row>
        <row r="1854">
          <cell r="A1854" t="str">
            <v>01925</v>
          </cell>
          <cell r="B1854" t="str">
            <v>旷世芳香</v>
          </cell>
          <cell r="C1854">
            <v>-0.78</v>
          </cell>
          <cell r="D1854">
            <v>1.28</v>
          </cell>
        </row>
        <row r="1855">
          <cell r="A1855" t="str">
            <v>01927</v>
          </cell>
          <cell r="B1855" t="str">
            <v>久久王</v>
          </cell>
          <cell r="C1855">
            <v>9.52</v>
          </cell>
          <cell r="D1855">
            <v>0.115</v>
          </cell>
        </row>
        <row r="1856">
          <cell r="A1856" t="str">
            <v>01930</v>
          </cell>
          <cell r="B1856" t="str">
            <v>勋龙</v>
          </cell>
          <cell r="C1856">
            <v>0</v>
          </cell>
          <cell r="D1856">
            <v>0.39500000000000002</v>
          </cell>
        </row>
        <row r="1857">
          <cell r="A1857" t="str">
            <v>01931</v>
          </cell>
          <cell r="B1857" t="str">
            <v>华检医疗</v>
          </cell>
          <cell r="C1857">
            <v>0.49</v>
          </cell>
          <cell r="D1857">
            <v>2.06</v>
          </cell>
        </row>
        <row r="1858">
          <cell r="A1858" t="str">
            <v>01932</v>
          </cell>
          <cell r="B1858" t="str">
            <v>中漆集团</v>
          </cell>
          <cell r="C1858">
            <v>0</v>
          </cell>
          <cell r="D1858">
            <v>0.17199999999999999</v>
          </cell>
        </row>
        <row r="1859">
          <cell r="A1859" t="str">
            <v>01933</v>
          </cell>
          <cell r="B1859" t="str">
            <v>元力控股</v>
          </cell>
          <cell r="C1859">
            <v>0</v>
          </cell>
          <cell r="D1859">
            <v>0.14000000000000001</v>
          </cell>
        </row>
        <row r="1860">
          <cell r="A1860" t="str">
            <v>01935</v>
          </cell>
          <cell r="B1860" t="str">
            <v>嘉宏教育</v>
          </cell>
          <cell r="C1860">
            <v>0</v>
          </cell>
          <cell r="D1860">
            <v>0.82</v>
          </cell>
        </row>
        <row r="1861">
          <cell r="A1861" t="str">
            <v>01936</v>
          </cell>
          <cell r="B1861" t="str">
            <v>利特米</v>
          </cell>
          <cell r="C1861">
            <v>0</v>
          </cell>
          <cell r="D1861">
            <v>0.57999999999999996</v>
          </cell>
        </row>
        <row r="1862">
          <cell r="A1862" t="str">
            <v>01937</v>
          </cell>
          <cell r="B1862" t="str">
            <v>佳辰控股</v>
          </cell>
          <cell r="C1862">
            <v>-1.61</v>
          </cell>
          <cell r="D1862">
            <v>0.30499999999999999</v>
          </cell>
        </row>
        <row r="1863">
          <cell r="A1863" t="str">
            <v>01938</v>
          </cell>
          <cell r="B1863" t="str">
            <v>珠江钢管</v>
          </cell>
          <cell r="C1863">
            <v>-2.27</v>
          </cell>
          <cell r="D1863">
            <v>0.215</v>
          </cell>
        </row>
        <row r="1864">
          <cell r="A1864" t="str">
            <v>01939</v>
          </cell>
          <cell r="B1864" t="str">
            <v>东京中央拍卖</v>
          </cell>
          <cell r="C1864">
            <v>-2.98</v>
          </cell>
          <cell r="D1864">
            <v>3.91</v>
          </cell>
        </row>
        <row r="1865">
          <cell r="A1865" t="str">
            <v>01940</v>
          </cell>
          <cell r="B1865" t="str">
            <v>CGII HLDGS</v>
          </cell>
          <cell r="C1865">
            <v>0</v>
          </cell>
          <cell r="D1865">
            <v>0.46500000000000002</v>
          </cell>
        </row>
        <row r="1866">
          <cell r="A1866" t="str">
            <v>01941</v>
          </cell>
          <cell r="B1866" t="str">
            <v>烨星集团</v>
          </cell>
          <cell r="C1866">
            <v>1.73</v>
          </cell>
          <cell r="D1866">
            <v>0.17599999999999999</v>
          </cell>
        </row>
        <row r="1867">
          <cell r="A1867" t="str">
            <v>01943</v>
          </cell>
          <cell r="B1867" t="str">
            <v>金石控股集团</v>
          </cell>
          <cell r="C1867">
            <v>0</v>
          </cell>
          <cell r="D1867">
            <v>0.35499999999999998</v>
          </cell>
        </row>
        <row r="1868">
          <cell r="A1868" t="str">
            <v>01945</v>
          </cell>
          <cell r="B1868" t="str">
            <v>清科创业</v>
          </cell>
          <cell r="C1868">
            <v>-12.5</v>
          </cell>
          <cell r="D1868">
            <v>1.05</v>
          </cell>
        </row>
        <row r="1869">
          <cell r="A1869" t="str">
            <v>01947</v>
          </cell>
          <cell r="B1869" t="str">
            <v>美皓集团</v>
          </cell>
          <cell r="C1869">
            <v>1.75</v>
          </cell>
          <cell r="D1869">
            <v>0.28999999999999998</v>
          </cell>
        </row>
        <row r="1870">
          <cell r="A1870" t="str">
            <v>01948</v>
          </cell>
          <cell r="B1870" t="str">
            <v>优矩控股</v>
          </cell>
          <cell r="C1870">
            <v>0</v>
          </cell>
          <cell r="D1870">
            <v>2.8</v>
          </cell>
        </row>
        <row r="1871">
          <cell r="A1871" t="str">
            <v>01949</v>
          </cell>
          <cell r="B1871" t="str">
            <v>佰达国际控股</v>
          </cell>
          <cell r="C1871">
            <v>-1.41</v>
          </cell>
          <cell r="D1871">
            <v>7.0000000000000007E-2</v>
          </cell>
        </row>
        <row r="1872">
          <cell r="A1872" t="str">
            <v>01950</v>
          </cell>
          <cell r="B1872" t="str">
            <v>帝王实业控股</v>
          </cell>
          <cell r="C1872">
            <v>-9.7200000000000006</v>
          </cell>
          <cell r="D1872">
            <v>0.32500000000000001</v>
          </cell>
        </row>
        <row r="1873">
          <cell r="A1873" t="str">
            <v>01953</v>
          </cell>
          <cell r="B1873" t="str">
            <v>RIMBACO</v>
          </cell>
          <cell r="C1873">
            <v>0</v>
          </cell>
          <cell r="D1873">
            <v>0.126</v>
          </cell>
        </row>
        <row r="1874">
          <cell r="A1874" t="str">
            <v>01955</v>
          </cell>
          <cell r="B1874" t="str">
            <v>庄臣控股</v>
          </cell>
          <cell r="C1874">
            <v>1.79</v>
          </cell>
          <cell r="D1874">
            <v>0.56999999999999995</v>
          </cell>
        </row>
        <row r="1875">
          <cell r="A1875" t="str">
            <v>01957</v>
          </cell>
          <cell r="B1875" t="str">
            <v>大人国际</v>
          </cell>
          <cell r="C1875">
            <v>1.38</v>
          </cell>
          <cell r="D1875">
            <v>0.22</v>
          </cell>
        </row>
        <row r="1876">
          <cell r="A1876" t="str">
            <v>01959</v>
          </cell>
          <cell r="B1876" t="str">
            <v>世纪联合控股</v>
          </cell>
          <cell r="C1876">
            <v>0</v>
          </cell>
          <cell r="D1876">
            <v>0.27</v>
          </cell>
        </row>
        <row r="1877">
          <cell r="A1877" t="str">
            <v>01960</v>
          </cell>
          <cell r="B1877" t="str">
            <v>TBKS HLDGS</v>
          </cell>
          <cell r="C1877">
            <v>13.95</v>
          </cell>
          <cell r="D1877">
            <v>0.14699999999999999</v>
          </cell>
        </row>
        <row r="1878">
          <cell r="A1878" t="str">
            <v>01961</v>
          </cell>
          <cell r="B1878" t="str">
            <v>多牛科技</v>
          </cell>
          <cell r="C1878">
            <v>-5.19</v>
          </cell>
          <cell r="D1878">
            <v>0.36499999999999999</v>
          </cell>
        </row>
        <row r="1879">
          <cell r="A1879" t="str">
            <v>01962</v>
          </cell>
          <cell r="B1879" t="str">
            <v>训修实业</v>
          </cell>
          <cell r="C1879">
            <v>1.04</v>
          </cell>
          <cell r="D1879">
            <v>0.48499999999999999</v>
          </cell>
        </row>
        <row r="1880">
          <cell r="A1880" t="str">
            <v>01965</v>
          </cell>
          <cell r="B1880" t="str">
            <v>朗诗绿色生活</v>
          </cell>
          <cell r="C1880">
            <v>0</v>
          </cell>
          <cell r="D1880">
            <v>0.183</v>
          </cell>
        </row>
        <row r="1881">
          <cell r="A1881" t="str">
            <v>01967</v>
          </cell>
          <cell r="B1881" t="str">
            <v>信恳智能</v>
          </cell>
          <cell r="C1881">
            <v>-3.75</v>
          </cell>
          <cell r="D1881">
            <v>0.38500000000000001</v>
          </cell>
        </row>
        <row r="1882">
          <cell r="A1882" t="str">
            <v>01968</v>
          </cell>
          <cell r="B1882" t="str">
            <v>兴纺控股</v>
          </cell>
          <cell r="C1882">
            <v>-0.97</v>
          </cell>
          <cell r="D1882">
            <v>0.10199999999999999</v>
          </cell>
        </row>
        <row r="1883">
          <cell r="A1883" t="str">
            <v>01971</v>
          </cell>
          <cell r="B1883" t="str">
            <v>弘阳服务</v>
          </cell>
          <cell r="C1883">
            <v>-3.37</v>
          </cell>
          <cell r="D1883">
            <v>0.43</v>
          </cell>
        </row>
        <row r="1884">
          <cell r="A1884" t="str">
            <v>01973</v>
          </cell>
          <cell r="B1884" t="str">
            <v>天图投资</v>
          </cell>
          <cell r="C1884">
            <v>-4.79</v>
          </cell>
          <cell r="D1884">
            <v>3.38</v>
          </cell>
        </row>
        <row r="1885">
          <cell r="A1885" t="str">
            <v>01975</v>
          </cell>
          <cell r="B1885" t="str">
            <v>新兴印刷</v>
          </cell>
          <cell r="C1885">
            <v>0</v>
          </cell>
          <cell r="D1885">
            <v>0.36</v>
          </cell>
        </row>
        <row r="1886">
          <cell r="A1886" t="str">
            <v>01977</v>
          </cell>
          <cell r="B1886" t="str">
            <v>安乐工程</v>
          </cell>
          <cell r="C1886">
            <v>0</v>
          </cell>
          <cell r="D1886">
            <v>0.81</v>
          </cell>
        </row>
        <row r="1887">
          <cell r="A1887" t="str">
            <v>01978</v>
          </cell>
          <cell r="B1887" t="str">
            <v>叙福楼集团</v>
          </cell>
          <cell r="C1887">
            <v>-1.37</v>
          </cell>
          <cell r="D1887">
            <v>0.36</v>
          </cell>
        </row>
        <row r="1888">
          <cell r="A1888" t="str">
            <v>01979</v>
          </cell>
          <cell r="B1888" t="str">
            <v>天宝集团</v>
          </cell>
          <cell r="C1888">
            <v>0</v>
          </cell>
          <cell r="D1888">
            <v>1.66</v>
          </cell>
        </row>
        <row r="1889">
          <cell r="A1889" t="str">
            <v>01982</v>
          </cell>
          <cell r="B1889" t="str">
            <v>南旋控股</v>
          </cell>
          <cell r="C1889">
            <v>1.27</v>
          </cell>
          <cell r="D1889">
            <v>0.8</v>
          </cell>
        </row>
        <row r="1890">
          <cell r="A1890" t="str">
            <v>01983</v>
          </cell>
          <cell r="B1890" t="str">
            <v>泸州银行</v>
          </cell>
          <cell r="C1890">
            <v>1.3</v>
          </cell>
          <cell r="D1890">
            <v>2.41</v>
          </cell>
        </row>
        <row r="1891">
          <cell r="A1891" t="str">
            <v>01985</v>
          </cell>
          <cell r="B1891" t="str">
            <v>美高域</v>
          </cell>
          <cell r="C1891">
            <v>0</v>
          </cell>
          <cell r="D1891">
            <v>1.56</v>
          </cell>
        </row>
        <row r="1892">
          <cell r="A1892" t="str">
            <v>01986</v>
          </cell>
          <cell r="B1892" t="str">
            <v>彩客新能源</v>
          </cell>
          <cell r="C1892">
            <v>0</v>
          </cell>
          <cell r="D1892">
            <v>0.88</v>
          </cell>
        </row>
        <row r="1893">
          <cell r="A1893" t="str">
            <v>01987</v>
          </cell>
          <cell r="B1893" t="str">
            <v>BENG SOON MACH</v>
          </cell>
          <cell r="C1893">
            <v>3.29</v>
          </cell>
          <cell r="D1893">
            <v>0.157</v>
          </cell>
        </row>
        <row r="1894">
          <cell r="A1894" t="str">
            <v>01989</v>
          </cell>
          <cell r="B1894" t="str">
            <v>松龄护老集团</v>
          </cell>
          <cell r="C1894" t="str">
            <v xml:space="preserve">--  </v>
          </cell>
          <cell r="D1894">
            <v>0</v>
          </cell>
        </row>
        <row r="1895">
          <cell r="A1895" t="str">
            <v>01991</v>
          </cell>
          <cell r="B1895" t="str">
            <v>大洋集团</v>
          </cell>
          <cell r="C1895">
            <v>19.05</v>
          </cell>
          <cell r="D1895">
            <v>0.75</v>
          </cell>
        </row>
        <row r="1896">
          <cell r="A1896" t="str">
            <v>01992</v>
          </cell>
          <cell r="B1896" t="str">
            <v>复星旅游文化</v>
          </cell>
          <cell r="C1896" t="str">
            <v xml:space="preserve">--  </v>
          </cell>
          <cell r="D1896">
            <v>0</v>
          </cell>
        </row>
        <row r="1897">
          <cell r="A1897" t="str">
            <v>01993</v>
          </cell>
          <cell r="B1897" t="str">
            <v>雅仕维</v>
          </cell>
          <cell r="C1897">
            <v>0</v>
          </cell>
          <cell r="D1897">
            <v>0.66</v>
          </cell>
        </row>
        <row r="1898">
          <cell r="A1898" t="str">
            <v>02000</v>
          </cell>
          <cell r="B1898" t="str">
            <v>晨讯科技</v>
          </cell>
          <cell r="C1898">
            <v>0</v>
          </cell>
          <cell r="D1898">
            <v>0.30499999999999999</v>
          </cell>
        </row>
        <row r="1899">
          <cell r="A1899" t="str">
            <v>02002</v>
          </cell>
          <cell r="B1899" t="str">
            <v>阳光纸业</v>
          </cell>
          <cell r="C1899">
            <v>2.37</v>
          </cell>
          <cell r="D1899">
            <v>1.73</v>
          </cell>
        </row>
        <row r="1900">
          <cell r="A1900" t="str">
            <v>02011</v>
          </cell>
          <cell r="B1900" t="str">
            <v>进腾集团</v>
          </cell>
          <cell r="C1900">
            <v>0</v>
          </cell>
          <cell r="D1900">
            <v>1.36</v>
          </cell>
        </row>
        <row r="1901">
          <cell r="A1901" t="str">
            <v>02012</v>
          </cell>
          <cell r="B1901" t="str">
            <v>阳光油砂</v>
          </cell>
          <cell r="C1901">
            <v>-12.73</v>
          </cell>
          <cell r="D1901">
            <v>0.48</v>
          </cell>
        </row>
        <row r="1902">
          <cell r="A1902" t="str">
            <v>02017</v>
          </cell>
          <cell r="B1902" t="str">
            <v>沧海控股</v>
          </cell>
          <cell r="C1902">
            <v>0</v>
          </cell>
          <cell r="D1902">
            <v>0.28999999999999998</v>
          </cell>
        </row>
        <row r="1903">
          <cell r="A1903" t="str">
            <v>02022</v>
          </cell>
          <cell r="B1903" t="str">
            <v>游莱互动</v>
          </cell>
          <cell r="C1903">
            <v>0</v>
          </cell>
          <cell r="D1903">
            <v>0.05</v>
          </cell>
        </row>
        <row r="1904">
          <cell r="A1904" t="str">
            <v>02023</v>
          </cell>
          <cell r="B1904" t="str">
            <v>中国绿岛科技</v>
          </cell>
          <cell r="C1904">
            <v>0</v>
          </cell>
          <cell r="D1904">
            <v>0.82</v>
          </cell>
        </row>
        <row r="1905">
          <cell r="A1905" t="str">
            <v>02025</v>
          </cell>
          <cell r="B1905" t="str">
            <v>瑞丰动力</v>
          </cell>
          <cell r="C1905">
            <v>2.71</v>
          </cell>
          <cell r="D1905">
            <v>4.17</v>
          </cell>
        </row>
        <row r="1906">
          <cell r="A1906" t="str">
            <v>02028</v>
          </cell>
          <cell r="B1906" t="str">
            <v>映美控股</v>
          </cell>
          <cell r="C1906">
            <v>0</v>
          </cell>
          <cell r="D1906">
            <v>5.3999999999999999E-2</v>
          </cell>
        </row>
        <row r="1907">
          <cell r="A1907" t="str">
            <v>02030</v>
          </cell>
          <cell r="B1907" t="str">
            <v>卡宾</v>
          </cell>
          <cell r="C1907">
            <v>-2.5499999999999998</v>
          </cell>
          <cell r="D1907">
            <v>1.53</v>
          </cell>
        </row>
        <row r="1908">
          <cell r="A1908" t="str">
            <v>02031</v>
          </cell>
          <cell r="B1908" t="str">
            <v>澳至尊</v>
          </cell>
          <cell r="C1908">
            <v>0</v>
          </cell>
          <cell r="D1908">
            <v>0.38</v>
          </cell>
        </row>
        <row r="1909">
          <cell r="A1909" t="str">
            <v>02033</v>
          </cell>
          <cell r="B1909" t="str">
            <v>时计宝</v>
          </cell>
          <cell r="C1909">
            <v>-3.03</v>
          </cell>
          <cell r="D1909">
            <v>0.32</v>
          </cell>
        </row>
        <row r="1910">
          <cell r="A1910" t="str">
            <v>02050</v>
          </cell>
          <cell r="B1910" t="str">
            <v>三花智控</v>
          </cell>
          <cell r="C1910">
            <v>-4.9400000000000004</v>
          </cell>
          <cell r="D1910">
            <v>23.1</v>
          </cell>
        </row>
        <row r="1911">
          <cell r="A1911" t="str">
            <v>02060</v>
          </cell>
          <cell r="B1911" t="str">
            <v>浦江国际</v>
          </cell>
          <cell r="C1911">
            <v>0</v>
          </cell>
          <cell r="D1911">
            <v>0.193</v>
          </cell>
        </row>
        <row r="1912">
          <cell r="A1912" t="str">
            <v>02076</v>
          </cell>
          <cell r="B1912" t="str">
            <v>ＢＯＳＳ直聘－Ｗ</v>
          </cell>
          <cell r="C1912">
            <v>-1.77</v>
          </cell>
          <cell r="D1912">
            <v>66.5</v>
          </cell>
        </row>
        <row r="1913">
          <cell r="A1913" t="str">
            <v>02078</v>
          </cell>
          <cell r="B1913" t="str">
            <v>荣阳实业</v>
          </cell>
          <cell r="C1913">
            <v>0</v>
          </cell>
          <cell r="D1913">
            <v>0.128</v>
          </cell>
        </row>
        <row r="1914">
          <cell r="A1914" t="str">
            <v>02080</v>
          </cell>
          <cell r="B1914" t="str">
            <v>奥克斯国际</v>
          </cell>
          <cell r="C1914">
            <v>-8.4700000000000006</v>
          </cell>
          <cell r="D1914">
            <v>0.27</v>
          </cell>
        </row>
        <row r="1915">
          <cell r="A1915" t="str">
            <v>02086</v>
          </cell>
          <cell r="B1915" t="str">
            <v>高维科技</v>
          </cell>
          <cell r="C1915">
            <v>-1.75</v>
          </cell>
          <cell r="D1915">
            <v>0.56000000000000005</v>
          </cell>
        </row>
        <row r="1916">
          <cell r="A1916" t="str">
            <v>02088</v>
          </cell>
          <cell r="B1916" t="str">
            <v>西王置业</v>
          </cell>
          <cell r="C1916">
            <v>0</v>
          </cell>
          <cell r="D1916">
            <v>3.7999999999999999E-2</v>
          </cell>
        </row>
        <row r="1917">
          <cell r="A1917" t="str">
            <v>02100</v>
          </cell>
          <cell r="B1917" t="str">
            <v>百奥家庭互动</v>
          </cell>
          <cell r="C1917">
            <v>3.64</v>
          </cell>
          <cell r="D1917">
            <v>0.56999999999999995</v>
          </cell>
        </row>
        <row r="1918">
          <cell r="A1918" t="str">
            <v>02101</v>
          </cell>
          <cell r="B1918" t="str">
            <v>福禄控股</v>
          </cell>
          <cell r="C1918">
            <v>-0.65</v>
          </cell>
          <cell r="D1918">
            <v>1.54</v>
          </cell>
        </row>
        <row r="1919">
          <cell r="A1919" t="str">
            <v>02102</v>
          </cell>
          <cell r="B1919" t="str">
            <v>德利机械</v>
          </cell>
          <cell r="C1919">
            <v>0</v>
          </cell>
          <cell r="D1919">
            <v>0.20499999999999999</v>
          </cell>
        </row>
        <row r="1920">
          <cell r="A1920" t="str">
            <v>02107</v>
          </cell>
          <cell r="B1920" t="str">
            <v>第一服务控股</v>
          </cell>
          <cell r="C1920">
            <v>0</v>
          </cell>
          <cell r="D1920">
            <v>0.3</v>
          </cell>
        </row>
        <row r="1921">
          <cell r="A1921" t="str">
            <v>02108</v>
          </cell>
          <cell r="B1921" t="str">
            <v>K2 F&amp;B</v>
          </cell>
          <cell r="C1921">
            <v>0</v>
          </cell>
          <cell r="D1921">
            <v>0.20300000000000001</v>
          </cell>
        </row>
        <row r="1922">
          <cell r="A1922" t="str">
            <v>02110</v>
          </cell>
          <cell r="B1922" t="str">
            <v>天成控股</v>
          </cell>
          <cell r="C1922">
            <v>-2.11</v>
          </cell>
          <cell r="D1922">
            <v>9.2999999999999999E-2</v>
          </cell>
        </row>
        <row r="1923">
          <cell r="A1923" t="str">
            <v>02112</v>
          </cell>
          <cell r="B1923" t="str">
            <v>恩典生命科技</v>
          </cell>
          <cell r="C1923">
            <v>1.82</v>
          </cell>
          <cell r="D1923">
            <v>5.6000000000000001E-2</v>
          </cell>
        </row>
        <row r="1924">
          <cell r="A1924" t="str">
            <v>02113</v>
          </cell>
          <cell r="B1924" t="str">
            <v>世纪集团国际</v>
          </cell>
          <cell r="C1924">
            <v>0</v>
          </cell>
          <cell r="D1924">
            <v>5.3999999999999999E-2</v>
          </cell>
        </row>
        <row r="1925">
          <cell r="A1925" t="str">
            <v>02115</v>
          </cell>
          <cell r="B1925" t="str">
            <v>捷芯隆</v>
          </cell>
          <cell r="C1925" t="str">
            <v xml:space="preserve">--  </v>
          </cell>
          <cell r="D1925">
            <v>0</v>
          </cell>
        </row>
        <row r="1926">
          <cell r="A1926" t="str">
            <v>02116</v>
          </cell>
          <cell r="B1926" t="str">
            <v>江苏创新</v>
          </cell>
          <cell r="C1926">
            <v>6.52</v>
          </cell>
          <cell r="D1926">
            <v>0.49</v>
          </cell>
        </row>
        <row r="1927">
          <cell r="A1927" t="str">
            <v>02117</v>
          </cell>
          <cell r="B1927" t="str">
            <v>大唐集团控股</v>
          </cell>
          <cell r="C1927" t="str">
            <v xml:space="preserve">--  </v>
          </cell>
          <cell r="D1927">
            <v>0</v>
          </cell>
        </row>
        <row r="1928">
          <cell r="A1928" t="str">
            <v>02118</v>
          </cell>
          <cell r="B1928" t="str">
            <v>天山发展控股</v>
          </cell>
          <cell r="C1928" t="str">
            <v xml:space="preserve">--  </v>
          </cell>
          <cell r="D1928">
            <v>0</v>
          </cell>
        </row>
        <row r="1929">
          <cell r="A1929" t="str">
            <v>02119</v>
          </cell>
          <cell r="B1929" t="str">
            <v>捷荣国际控股</v>
          </cell>
          <cell r="C1929">
            <v>0</v>
          </cell>
          <cell r="D1929">
            <v>0.59</v>
          </cell>
        </row>
        <row r="1930">
          <cell r="A1930" t="str">
            <v>02120</v>
          </cell>
          <cell r="B1930" t="str">
            <v>康宁医院</v>
          </cell>
          <cell r="C1930">
            <v>-1.72</v>
          </cell>
          <cell r="D1930">
            <v>9.14</v>
          </cell>
        </row>
        <row r="1931">
          <cell r="A1931" t="str">
            <v>02122</v>
          </cell>
          <cell r="B1931" t="str">
            <v>凯知乐国际</v>
          </cell>
          <cell r="C1931">
            <v>-6.56</v>
          </cell>
          <cell r="D1931">
            <v>5.7000000000000002E-2</v>
          </cell>
        </row>
        <row r="1932">
          <cell r="A1932" t="str">
            <v>02125</v>
          </cell>
          <cell r="B1932" t="str">
            <v>稻草熊娱乐</v>
          </cell>
          <cell r="C1932">
            <v>1.85</v>
          </cell>
          <cell r="D1932">
            <v>0.55000000000000004</v>
          </cell>
        </row>
        <row r="1933">
          <cell r="A1933" t="str">
            <v>02127</v>
          </cell>
          <cell r="B1933" t="str">
            <v>汇森股份</v>
          </cell>
          <cell r="C1933">
            <v>0</v>
          </cell>
          <cell r="D1933">
            <v>0.02</v>
          </cell>
        </row>
        <row r="1934">
          <cell r="A1934" t="str">
            <v>02129</v>
          </cell>
          <cell r="B1934" t="str">
            <v>LEGION CONSO</v>
          </cell>
          <cell r="C1934">
            <v>-1.5</v>
          </cell>
          <cell r="D1934">
            <v>0.13100000000000001</v>
          </cell>
        </row>
        <row r="1935">
          <cell r="A1935" t="str">
            <v>02130</v>
          </cell>
          <cell r="B1935" t="str">
            <v>嘉泓物流</v>
          </cell>
          <cell r="C1935">
            <v>-1.71</v>
          </cell>
          <cell r="D1935">
            <v>3.44</v>
          </cell>
        </row>
        <row r="1936">
          <cell r="A1936" t="str">
            <v>02131</v>
          </cell>
          <cell r="B1936" t="str">
            <v>云想科技</v>
          </cell>
          <cell r="C1936">
            <v>0</v>
          </cell>
          <cell r="D1936">
            <v>0.45500000000000002</v>
          </cell>
        </row>
        <row r="1937">
          <cell r="A1937" t="str">
            <v>02132</v>
          </cell>
          <cell r="B1937" t="str">
            <v>誉燊丰控股</v>
          </cell>
          <cell r="C1937">
            <v>1.01</v>
          </cell>
          <cell r="D1937">
            <v>0.1</v>
          </cell>
        </row>
        <row r="1938">
          <cell r="A1938" t="str">
            <v>02135</v>
          </cell>
          <cell r="B1938" t="str">
            <v>瑞丽医美</v>
          </cell>
          <cell r="C1938">
            <v>-9.85</v>
          </cell>
          <cell r="D1938">
            <v>0.11899999999999999</v>
          </cell>
        </row>
        <row r="1939">
          <cell r="A1939" t="str">
            <v>02139</v>
          </cell>
          <cell r="B1939" t="str">
            <v>甘肃银行</v>
          </cell>
          <cell r="C1939">
            <v>1.89</v>
          </cell>
          <cell r="D1939">
            <v>0.27</v>
          </cell>
        </row>
        <row r="1940">
          <cell r="A1940" t="str">
            <v>02146</v>
          </cell>
          <cell r="B1940" t="str">
            <v>荣万家</v>
          </cell>
          <cell r="C1940">
            <v>-1.49</v>
          </cell>
          <cell r="D1940">
            <v>1.32</v>
          </cell>
        </row>
        <row r="1941">
          <cell r="A1941" t="str">
            <v>02147</v>
          </cell>
          <cell r="B1941" t="str">
            <v>正味集团</v>
          </cell>
          <cell r="C1941">
            <v>0</v>
          </cell>
          <cell r="D1941">
            <v>3.6999999999999998E-2</v>
          </cell>
        </row>
        <row r="1942">
          <cell r="A1942" t="str">
            <v>02148</v>
          </cell>
          <cell r="B1942" t="str">
            <v>VESYNC</v>
          </cell>
          <cell r="C1942" t="str">
            <v xml:space="preserve">--  </v>
          </cell>
          <cell r="D1942">
            <v>0</v>
          </cell>
        </row>
        <row r="1943">
          <cell r="A1943" t="str">
            <v>02149</v>
          </cell>
          <cell r="B1943" t="str">
            <v>贝克微</v>
          </cell>
          <cell r="C1943">
            <v>-2.12</v>
          </cell>
          <cell r="D1943">
            <v>60.15</v>
          </cell>
        </row>
        <row r="1944">
          <cell r="A1944" t="str">
            <v>02152</v>
          </cell>
          <cell r="B1944" t="str">
            <v>苏新服务</v>
          </cell>
          <cell r="C1944">
            <v>0</v>
          </cell>
          <cell r="D1944">
            <v>5.53</v>
          </cell>
        </row>
        <row r="1945">
          <cell r="A1945" t="str">
            <v>02153</v>
          </cell>
          <cell r="B1945" t="str">
            <v>达丰设备</v>
          </cell>
          <cell r="C1945">
            <v>0</v>
          </cell>
          <cell r="D1945">
            <v>1.1000000000000001</v>
          </cell>
        </row>
        <row r="1946">
          <cell r="A1946" t="str">
            <v>02159</v>
          </cell>
          <cell r="B1946" t="str">
            <v>麦迪卫康</v>
          </cell>
          <cell r="C1946">
            <v>6.67</v>
          </cell>
          <cell r="D1946">
            <v>0.96</v>
          </cell>
        </row>
        <row r="1947">
          <cell r="A1947" t="str">
            <v>02161</v>
          </cell>
          <cell r="B1947" t="str">
            <v>健倍苗苗</v>
          </cell>
          <cell r="C1947">
            <v>-2.99</v>
          </cell>
          <cell r="D1947">
            <v>3.24</v>
          </cell>
        </row>
        <row r="1948">
          <cell r="A1948" t="str">
            <v>02163</v>
          </cell>
          <cell r="B1948" t="str">
            <v>远大住工</v>
          </cell>
          <cell r="C1948">
            <v>0</v>
          </cell>
          <cell r="D1948">
            <v>0.6</v>
          </cell>
        </row>
        <row r="1949">
          <cell r="A1949" t="str">
            <v>02165</v>
          </cell>
          <cell r="B1949" t="str">
            <v>领悦服务集团</v>
          </cell>
          <cell r="C1949">
            <v>-3.57</v>
          </cell>
          <cell r="D1949">
            <v>1.35</v>
          </cell>
        </row>
        <row r="1950">
          <cell r="A1950" t="str">
            <v>02166</v>
          </cell>
          <cell r="B1950" t="str">
            <v>芯智控股</v>
          </cell>
          <cell r="C1950">
            <v>-0.57999999999999996</v>
          </cell>
          <cell r="D1950">
            <v>1.72</v>
          </cell>
        </row>
        <row r="1951">
          <cell r="A1951" t="str">
            <v>02167</v>
          </cell>
          <cell r="B1951" t="str">
            <v>天润云</v>
          </cell>
          <cell r="C1951">
            <v>-2.83</v>
          </cell>
          <cell r="D1951">
            <v>2.75</v>
          </cell>
        </row>
        <row r="1952">
          <cell r="A1952" t="str">
            <v>02168</v>
          </cell>
          <cell r="B1952" t="str">
            <v>佳兆业美好</v>
          </cell>
          <cell r="C1952">
            <v>0</v>
          </cell>
          <cell r="D1952">
            <v>1.51</v>
          </cell>
        </row>
        <row r="1953">
          <cell r="A1953" t="str">
            <v>02170</v>
          </cell>
          <cell r="B1953" t="str">
            <v>贝康医疗－Ｂ</v>
          </cell>
          <cell r="C1953">
            <v>-1.79</v>
          </cell>
          <cell r="D1953">
            <v>2.75</v>
          </cell>
        </row>
        <row r="1954">
          <cell r="A1954" t="str">
            <v>02175</v>
          </cell>
          <cell r="B1954" t="str">
            <v>中国通才教育</v>
          </cell>
          <cell r="C1954">
            <v>-1.19</v>
          </cell>
          <cell r="D1954">
            <v>2.5</v>
          </cell>
        </row>
        <row r="1955">
          <cell r="A1955" t="str">
            <v>02176</v>
          </cell>
          <cell r="B1955" t="str">
            <v>赛迪顾问</v>
          </cell>
          <cell r="C1955">
            <v>0.71</v>
          </cell>
          <cell r="D1955">
            <v>1.42</v>
          </cell>
        </row>
        <row r="1956">
          <cell r="A1956" t="str">
            <v>02177</v>
          </cell>
          <cell r="B1956" t="str">
            <v>优趣汇控股</v>
          </cell>
          <cell r="C1956">
            <v>-2.14</v>
          </cell>
          <cell r="D1956">
            <v>2.74</v>
          </cell>
        </row>
        <row r="1957">
          <cell r="A1957" t="str">
            <v>02178</v>
          </cell>
          <cell r="B1957" t="str">
            <v>百勤油服</v>
          </cell>
          <cell r="C1957">
            <v>1.39</v>
          </cell>
          <cell r="D1957">
            <v>7.2999999999999995E-2</v>
          </cell>
        </row>
        <row r="1958">
          <cell r="A1958" t="str">
            <v>02179</v>
          </cell>
          <cell r="B1958" t="str">
            <v>瑞科生物－Ｂ</v>
          </cell>
          <cell r="C1958">
            <v>0</v>
          </cell>
          <cell r="D1958">
            <v>7.96</v>
          </cell>
        </row>
        <row r="1959">
          <cell r="A1959" t="str">
            <v>02180</v>
          </cell>
          <cell r="B1959" t="str">
            <v>万宝盛华</v>
          </cell>
          <cell r="C1959">
            <v>2.5</v>
          </cell>
          <cell r="D1959">
            <v>4.51</v>
          </cell>
        </row>
        <row r="1960">
          <cell r="A1960" t="str">
            <v>02181</v>
          </cell>
          <cell r="B1960" t="str">
            <v>迈博药业－Ｂ</v>
          </cell>
          <cell r="C1960">
            <v>0</v>
          </cell>
          <cell r="D1960">
            <v>0.5</v>
          </cell>
        </row>
        <row r="1961">
          <cell r="A1961" t="str">
            <v>02182</v>
          </cell>
          <cell r="B1961" t="str">
            <v>天长集团</v>
          </cell>
          <cell r="C1961">
            <v>0</v>
          </cell>
          <cell r="D1961">
            <v>0.36</v>
          </cell>
        </row>
        <row r="1962">
          <cell r="A1962" t="str">
            <v>02183</v>
          </cell>
          <cell r="B1962" t="str">
            <v>三盛控股</v>
          </cell>
          <cell r="C1962" t="str">
            <v xml:space="preserve">--  </v>
          </cell>
          <cell r="D1962">
            <v>0</v>
          </cell>
        </row>
        <row r="1963">
          <cell r="A1963" t="str">
            <v>02185</v>
          </cell>
          <cell r="B1963" t="str">
            <v>百心安－Ｂ</v>
          </cell>
          <cell r="C1963">
            <v>-1.74</v>
          </cell>
          <cell r="D1963">
            <v>3.38</v>
          </cell>
        </row>
        <row r="1964">
          <cell r="A1964" t="str">
            <v>02187</v>
          </cell>
          <cell r="B1964" t="str">
            <v>智欣集团控股</v>
          </cell>
          <cell r="C1964">
            <v>1.01</v>
          </cell>
          <cell r="D1964">
            <v>0.5</v>
          </cell>
        </row>
        <row r="1965">
          <cell r="A1965" t="str">
            <v>02188</v>
          </cell>
          <cell r="B1965" t="str">
            <v>泰坦能源技术</v>
          </cell>
          <cell r="C1965">
            <v>-3.51</v>
          </cell>
          <cell r="D1965">
            <v>0.27500000000000002</v>
          </cell>
        </row>
        <row r="1966">
          <cell r="A1966" t="str">
            <v>02189</v>
          </cell>
          <cell r="B1966" t="str">
            <v>嘉涛（香港）控股</v>
          </cell>
          <cell r="C1966">
            <v>0</v>
          </cell>
          <cell r="D1966">
            <v>0.45</v>
          </cell>
        </row>
        <row r="1967">
          <cell r="A1967" t="str">
            <v>02190</v>
          </cell>
          <cell r="B1967" t="str">
            <v>归创通桥</v>
          </cell>
          <cell r="C1967">
            <v>-0.24</v>
          </cell>
          <cell r="D1967">
            <v>20.8</v>
          </cell>
        </row>
        <row r="1968">
          <cell r="A1968" t="str">
            <v>02193</v>
          </cell>
          <cell r="B1968" t="str">
            <v>万景控股</v>
          </cell>
          <cell r="C1968">
            <v>0</v>
          </cell>
          <cell r="D1968">
            <v>0.215</v>
          </cell>
        </row>
        <row r="1969">
          <cell r="A1969" t="str">
            <v>02195</v>
          </cell>
          <cell r="B1969" t="str">
            <v>盈汇企业控股</v>
          </cell>
          <cell r="C1969">
            <v>13.04</v>
          </cell>
          <cell r="D1969">
            <v>5.1999999999999998E-2</v>
          </cell>
        </row>
        <row r="1970">
          <cell r="A1970" t="str">
            <v>02198</v>
          </cell>
          <cell r="B1970" t="str">
            <v>中国三江化工</v>
          </cell>
          <cell r="C1970">
            <v>-0.57999999999999996</v>
          </cell>
          <cell r="D1970">
            <v>1.72</v>
          </cell>
        </row>
        <row r="1971">
          <cell r="A1971" t="str">
            <v>02203</v>
          </cell>
          <cell r="B1971" t="str">
            <v>脑洞科技</v>
          </cell>
          <cell r="C1971">
            <v>-0.53</v>
          </cell>
          <cell r="D1971">
            <v>0.186</v>
          </cell>
        </row>
        <row r="1972">
          <cell r="A1972" t="str">
            <v>02205</v>
          </cell>
          <cell r="B1972" t="str">
            <v>康桥悦生活</v>
          </cell>
          <cell r="C1972">
            <v>0</v>
          </cell>
          <cell r="D1972">
            <v>0.68</v>
          </cell>
        </row>
        <row r="1973">
          <cell r="A1973" t="str">
            <v>02207</v>
          </cell>
          <cell r="B1973" t="str">
            <v>融信服务</v>
          </cell>
          <cell r="C1973" t="str">
            <v xml:space="preserve">--  </v>
          </cell>
          <cell r="D1973">
            <v>0</v>
          </cell>
        </row>
        <row r="1974">
          <cell r="A1974" t="str">
            <v>02209</v>
          </cell>
          <cell r="B1974" t="str">
            <v>喆丽控股</v>
          </cell>
          <cell r="C1974">
            <v>4.92</v>
          </cell>
          <cell r="D1974">
            <v>5.76</v>
          </cell>
        </row>
        <row r="1975">
          <cell r="A1975" t="str">
            <v>02210</v>
          </cell>
          <cell r="B1975" t="str">
            <v>京城佳业</v>
          </cell>
          <cell r="C1975">
            <v>-1.51</v>
          </cell>
          <cell r="D1975">
            <v>3.26</v>
          </cell>
        </row>
        <row r="1976">
          <cell r="A1976" t="str">
            <v>02211</v>
          </cell>
          <cell r="B1976" t="str">
            <v>大健康国际（新）</v>
          </cell>
          <cell r="C1976">
            <v>-2.65</v>
          </cell>
          <cell r="D1976">
            <v>1.1000000000000001</v>
          </cell>
        </row>
        <row r="1977">
          <cell r="A1977" t="str">
            <v>02212</v>
          </cell>
          <cell r="B1977" t="str">
            <v>高鹏矿业</v>
          </cell>
          <cell r="C1977">
            <v>0</v>
          </cell>
          <cell r="D1977">
            <v>0.11600000000000001</v>
          </cell>
        </row>
        <row r="1978">
          <cell r="A1978" t="str">
            <v>02215</v>
          </cell>
          <cell r="B1978" t="str">
            <v>德信服务集团</v>
          </cell>
          <cell r="C1978">
            <v>0</v>
          </cell>
          <cell r="D1978">
            <v>0.72</v>
          </cell>
        </row>
        <row r="1979">
          <cell r="A1979" t="str">
            <v>02216</v>
          </cell>
          <cell r="B1979" t="str">
            <v>堃博医疗－Ｂ</v>
          </cell>
          <cell r="C1979">
            <v>-1</v>
          </cell>
          <cell r="D1979">
            <v>1.99</v>
          </cell>
        </row>
        <row r="1980">
          <cell r="A1980" t="str">
            <v>02217</v>
          </cell>
          <cell r="B1980" t="str">
            <v>谭仔国际</v>
          </cell>
          <cell r="C1980">
            <v>0</v>
          </cell>
          <cell r="D1980">
            <v>1.57</v>
          </cell>
        </row>
        <row r="1981">
          <cell r="A1981" t="str">
            <v>02219</v>
          </cell>
          <cell r="B1981" t="str">
            <v>朝聚眼科</v>
          </cell>
          <cell r="C1981">
            <v>0</v>
          </cell>
          <cell r="D1981">
            <v>2.97</v>
          </cell>
        </row>
        <row r="1982">
          <cell r="A1982" t="str">
            <v>02221</v>
          </cell>
          <cell r="B1982" t="str">
            <v>创业集团控股</v>
          </cell>
          <cell r="C1982">
            <v>-4.3499999999999996</v>
          </cell>
          <cell r="D1982">
            <v>6.6000000000000003E-2</v>
          </cell>
        </row>
        <row r="1983">
          <cell r="A1983" t="str">
            <v>02222</v>
          </cell>
          <cell r="B1983" t="str">
            <v>雷士国际</v>
          </cell>
          <cell r="C1983">
            <v>0</v>
          </cell>
          <cell r="D1983">
            <v>0.74</v>
          </cell>
        </row>
        <row r="1984">
          <cell r="A1984" t="str">
            <v>02223</v>
          </cell>
          <cell r="B1984" t="str">
            <v>卡撒天娇</v>
          </cell>
          <cell r="C1984">
            <v>0</v>
          </cell>
          <cell r="D1984">
            <v>0.27</v>
          </cell>
        </row>
        <row r="1985">
          <cell r="A1985" t="str">
            <v>02225</v>
          </cell>
          <cell r="B1985" t="str">
            <v>今海医疗科技</v>
          </cell>
          <cell r="C1985">
            <v>2.72</v>
          </cell>
          <cell r="D1985">
            <v>1.51</v>
          </cell>
        </row>
        <row r="1986">
          <cell r="A1986" t="str">
            <v>02226</v>
          </cell>
          <cell r="B1986" t="str">
            <v>老恒和酿造</v>
          </cell>
          <cell r="C1986">
            <v>0</v>
          </cell>
          <cell r="D1986">
            <v>0.67</v>
          </cell>
        </row>
        <row r="1987">
          <cell r="A1987" t="str">
            <v>02227</v>
          </cell>
          <cell r="B1987" t="str">
            <v>守益控股</v>
          </cell>
          <cell r="C1987">
            <v>-1.04</v>
          </cell>
          <cell r="D1987">
            <v>9.5000000000000001E-2</v>
          </cell>
        </row>
        <row r="1988">
          <cell r="A1988" t="str">
            <v>02230</v>
          </cell>
          <cell r="B1988" t="str">
            <v>羚邦集团</v>
          </cell>
          <cell r="C1988">
            <v>-3.39</v>
          </cell>
          <cell r="D1988">
            <v>0.28499999999999998</v>
          </cell>
        </row>
        <row r="1989">
          <cell r="A1989" t="str">
            <v>02231</v>
          </cell>
          <cell r="B1989" t="str">
            <v>景业名邦集团</v>
          </cell>
          <cell r="C1989">
            <v>-34.06</v>
          </cell>
          <cell r="D1989">
            <v>0.45500000000000002</v>
          </cell>
        </row>
        <row r="1990">
          <cell r="A1990" t="str">
            <v>02235</v>
          </cell>
          <cell r="B1990" t="str">
            <v>微泰医疗－Ｂ</v>
          </cell>
          <cell r="C1990">
            <v>-4.4000000000000004</v>
          </cell>
          <cell r="D1990">
            <v>5.87</v>
          </cell>
        </row>
        <row r="1991">
          <cell r="A1991" t="str">
            <v>02236</v>
          </cell>
          <cell r="B1991" t="str">
            <v>惠生工程</v>
          </cell>
          <cell r="C1991">
            <v>1.27</v>
          </cell>
          <cell r="D1991">
            <v>0.4</v>
          </cell>
        </row>
        <row r="1992">
          <cell r="A1992" t="str">
            <v>02237</v>
          </cell>
          <cell r="B1992" t="str">
            <v>中国石墨</v>
          </cell>
          <cell r="C1992">
            <v>-1.43</v>
          </cell>
          <cell r="D1992">
            <v>0.34499999999999997</v>
          </cell>
        </row>
        <row r="1993">
          <cell r="A1993" t="str">
            <v>02239</v>
          </cell>
          <cell r="B1993" t="str">
            <v>国微控股</v>
          </cell>
          <cell r="C1993">
            <v>-4.12</v>
          </cell>
          <cell r="D1993">
            <v>0.93</v>
          </cell>
        </row>
        <row r="1994">
          <cell r="A1994" t="str">
            <v>02245</v>
          </cell>
          <cell r="B1994" t="str">
            <v>力勤资源</v>
          </cell>
          <cell r="C1994">
            <v>-1.68</v>
          </cell>
          <cell r="D1994">
            <v>10.52</v>
          </cell>
        </row>
        <row r="1995">
          <cell r="A1995" t="str">
            <v>02250</v>
          </cell>
          <cell r="B1995" t="str">
            <v>小黄鸭德盈</v>
          </cell>
          <cell r="C1995">
            <v>-3.19</v>
          </cell>
          <cell r="D1995">
            <v>0.91</v>
          </cell>
        </row>
        <row r="1996">
          <cell r="A1996" t="str">
            <v>02251</v>
          </cell>
          <cell r="B1996" t="str">
            <v>鹰瞳科技－Ｂ</v>
          </cell>
          <cell r="C1996">
            <v>-1.58</v>
          </cell>
          <cell r="D1996">
            <v>12.46</v>
          </cell>
        </row>
        <row r="1997">
          <cell r="A1997" t="str">
            <v>02256</v>
          </cell>
          <cell r="B1997" t="str">
            <v>和誉－Ｂ</v>
          </cell>
          <cell r="C1997">
            <v>-3.93</v>
          </cell>
          <cell r="D1997">
            <v>10.26</v>
          </cell>
        </row>
        <row r="1998">
          <cell r="A1998" t="str">
            <v>02258</v>
          </cell>
          <cell r="B1998" t="str">
            <v>华滋国际海洋</v>
          </cell>
          <cell r="C1998">
            <v>0</v>
          </cell>
          <cell r="D1998">
            <v>0.185</v>
          </cell>
        </row>
        <row r="1999">
          <cell r="A1999" t="str">
            <v>02260</v>
          </cell>
          <cell r="B1999" t="str">
            <v>环龙控股</v>
          </cell>
          <cell r="C1999">
            <v>0</v>
          </cell>
          <cell r="D1999">
            <v>1.32</v>
          </cell>
        </row>
        <row r="2000">
          <cell r="A2000" t="str">
            <v>02262</v>
          </cell>
          <cell r="B2000" t="str">
            <v>梁志天设计集团</v>
          </cell>
          <cell r="C2000">
            <v>0</v>
          </cell>
          <cell r="D2000">
            <v>1.36</v>
          </cell>
        </row>
        <row r="2001">
          <cell r="A2001" t="str">
            <v>02263</v>
          </cell>
          <cell r="B2001" t="str">
            <v>富石金融</v>
          </cell>
          <cell r="C2001">
            <v>0</v>
          </cell>
          <cell r="D2001">
            <v>0.17499999999999999</v>
          </cell>
        </row>
        <row r="2002">
          <cell r="A2002" t="str">
            <v>02265</v>
          </cell>
          <cell r="B2002" t="str">
            <v>鸿承环保科技</v>
          </cell>
          <cell r="C2002">
            <v>2.88</v>
          </cell>
          <cell r="D2002">
            <v>1.07</v>
          </cell>
        </row>
        <row r="2003">
          <cell r="A2003" t="str">
            <v>02266</v>
          </cell>
          <cell r="B2003" t="str">
            <v>黎氏企业</v>
          </cell>
          <cell r="C2003">
            <v>0</v>
          </cell>
          <cell r="D2003">
            <v>0.3</v>
          </cell>
        </row>
        <row r="2004">
          <cell r="A2004" t="str">
            <v>02270</v>
          </cell>
          <cell r="B2004" t="str">
            <v>德商产投服务</v>
          </cell>
          <cell r="C2004">
            <v>0</v>
          </cell>
          <cell r="D2004">
            <v>1.58</v>
          </cell>
        </row>
        <row r="2005">
          <cell r="A2005" t="str">
            <v>02271</v>
          </cell>
          <cell r="B2005" t="str">
            <v>众安智慧生活</v>
          </cell>
          <cell r="C2005">
            <v>-5.56</v>
          </cell>
          <cell r="D2005">
            <v>1.02</v>
          </cell>
        </row>
        <row r="2006">
          <cell r="A2006" t="str">
            <v>02276</v>
          </cell>
          <cell r="B2006" t="str">
            <v>康耐特光学</v>
          </cell>
          <cell r="C2006">
            <v>0.95</v>
          </cell>
          <cell r="D2006">
            <v>37.15</v>
          </cell>
        </row>
        <row r="2007">
          <cell r="A2007" t="str">
            <v>02278</v>
          </cell>
          <cell r="B2007" t="str">
            <v>海蓝控股</v>
          </cell>
          <cell r="C2007" t="str">
            <v xml:space="preserve">--  </v>
          </cell>
          <cell r="D2007">
            <v>0</v>
          </cell>
        </row>
        <row r="2008">
          <cell r="A2008" t="str">
            <v>02281</v>
          </cell>
          <cell r="B2008" t="str">
            <v>兴泸水务</v>
          </cell>
          <cell r="C2008">
            <v>1.49</v>
          </cell>
          <cell r="D2008">
            <v>0.68</v>
          </cell>
        </row>
        <row r="2009">
          <cell r="A2009" t="str">
            <v>02283</v>
          </cell>
          <cell r="B2009" t="str">
            <v>东江集团控股</v>
          </cell>
          <cell r="C2009">
            <v>0</v>
          </cell>
          <cell r="D2009">
            <v>2.2799999999999998</v>
          </cell>
        </row>
        <row r="2010">
          <cell r="A2010" t="str">
            <v>02286</v>
          </cell>
          <cell r="B2010" t="str">
            <v>辰兴发展</v>
          </cell>
          <cell r="C2010">
            <v>0</v>
          </cell>
          <cell r="D2010">
            <v>0.17</v>
          </cell>
        </row>
        <row r="2011">
          <cell r="A2011" t="str">
            <v>02288</v>
          </cell>
          <cell r="B2011" t="str">
            <v>宏基资本</v>
          </cell>
          <cell r="C2011">
            <v>0.63</v>
          </cell>
          <cell r="D2011">
            <v>0.16</v>
          </cell>
        </row>
        <row r="2012">
          <cell r="A2012" t="str">
            <v>02289</v>
          </cell>
          <cell r="B2012" t="str">
            <v>创美药业</v>
          </cell>
          <cell r="C2012">
            <v>0</v>
          </cell>
          <cell r="D2012">
            <v>7.05</v>
          </cell>
        </row>
        <row r="2013">
          <cell r="A2013" t="str">
            <v>02292</v>
          </cell>
          <cell r="B2013" t="str">
            <v>晋安实业</v>
          </cell>
          <cell r="C2013">
            <v>0</v>
          </cell>
          <cell r="D2013">
            <v>0.74</v>
          </cell>
        </row>
        <row r="2014">
          <cell r="A2014" t="str">
            <v>02293</v>
          </cell>
          <cell r="B2014" t="str">
            <v>百本医护</v>
          </cell>
          <cell r="C2014">
            <v>1.01</v>
          </cell>
          <cell r="D2014">
            <v>0.5</v>
          </cell>
        </row>
        <row r="2015">
          <cell r="A2015" t="str">
            <v>02295</v>
          </cell>
          <cell r="B2015" t="str">
            <v>丰城控股</v>
          </cell>
          <cell r="C2015">
            <v>0</v>
          </cell>
          <cell r="D2015">
            <v>6.8</v>
          </cell>
        </row>
        <row r="2016">
          <cell r="A2016" t="str">
            <v>02296</v>
          </cell>
          <cell r="B2016" t="str">
            <v>华记环球集团</v>
          </cell>
          <cell r="C2016" t="str">
            <v xml:space="preserve">--  </v>
          </cell>
          <cell r="D2016">
            <v>0</v>
          </cell>
        </row>
        <row r="2017">
          <cell r="A2017" t="str">
            <v>02297</v>
          </cell>
          <cell r="B2017" t="str">
            <v>润迈德－Ｂ</v>
          </cell>
          <cell r="C2017">
            <v>0</v>
          </cell>
          <cell r="D2017">
            <v>0.2</v>
          </cell>
        </row>
        <row r="2018">
          <cell r="A2018" t="str">
            <v>02299</v>
          </cell>
          <cell r="B2018" t="str">
            <v>百宏实业</v>
          </cell>
          <cell r="C2018">
            <v>0</v>
          </cell>
          <cell r="D2018">
            <v>4.49</v>
          </cell>
        </row>
        <row r="2019">
          <cell r="A2019" t="str">
            <v>02302</v>
          </cell>
          <cell r="B2019" t="str">
            <v>中核国际</v>
          </cell>
          <cell r="C2019">
            <v>-2.57</v>
          </cell>
          <cell r="D2019">
            <v>3.41</v>
          </cell>
        </row>
        <row r="2020">
          <cell r="A2020" t="str">
            <v>02306</v>
          </cell>
          <cell r="B2020" t="str">
            <v>乐华娱乐</v>
          </cell>
          <cell r="C2020">
            <v>-7.4</v>
          </cell>
          <cell r="D2020">
            <v>2.88</v>
          </cell>
        </row>
        <row r="2021">
          <cell r="A2021" t="str">
            <v>02307</v>
          </cell>
          <cell r="B2021" t="str">
            <v>锦兴国际控股</v>
          </cell>
          <cell r="C2021">
            <v>6.67</v>
          </cell>
          <cell r="D2021">
            <v>0.16</v>
          </cell>
        </row>
        <row r="2022">
          <cell r="A2022" t="str">
            <v>02309</v>
          </cell>
          <cell r="B2022" t="str">
            <v>大象未来集团</v>
          </cell>
          <cell r="C2022">
            <v>4.76</v>
          </cell>
          <cell r="D2022">
            <v>2.2000000000000002</v>
          </cell>
        </row>
        <row r="2023">
          <cell r="A2023" t="str">
            <v>02310</v>
          </cell>
          <cell r="B2023" t="str">
            <v>时代环球集团</v>
          </cell>
          <cell r="C2023">
            <v>-6.25</v>
          </cell>
          <cell r="D2023">
            <v>0.03</v>
          </cell>
        </row>
        <row r="2024">
          <cell r="A2024" t="str">
            <v>02312</v>
          </cell>
          <cell r="B2024" t="str">
            <v>中国金融租赁</v>
          </cell>
          <cell r="C2024">
            <v>-11.38</v>
          </cell>
          <cell r="D2024">
            <v>1.0900000000000001</v>
          </cell>
        </row>
        <row r="2025">
          <cell r="A2025" t="str">
            <v>02315</v>
          </cell>
          <cell r="B2025" t="str">
            <v>百奥赛图－Ｂ</v>
          </cell>
          <cell r="C2025">
            <v>-2.54</v>
          </cell>
          <cell r="D2025">
            <v>23</v>
          </cell>
        </row>
        <row r="2026">
          <cell r="A2026" t="str">
            <v>02317</v>
          </cell>
          <cell r="B2026" t="str">
            <v>味丹国际</v>
          </cell>
          <cell r="C2026">
            <v>0</v>
          </cell>
          <cell r="D2026">
            <v>0.62</v>
          </cell>
        </row>
        <row r="2027">
          <cell r="A2027" t="str">
            <v>02320</v>
          </cell>
          <cell r="B2027" t="str">
            <v>合丰集团</v>
          </cell>
          <cell r="C2027">
            <v>0</v>
          </cell>
          <cell r="D2027">
            <v>9.5000000000000001E-2</v>
          </cell>
        </row>
        <row r="2028">
          <cell r="A2028" t="str">
            <v>02321</v>
          </cell>
          <cell r="B2028" t="str">
            <v>双财庄</v>
          </cell>
          <cell r="C2028">
            <v>1.23</v>
          </cell>
          <cell r="D2028">
            <v>0.41</v>
          </cell>
        </row>
        <row r="2029">
          <cell r="A2029" t="str">
            <v>02322</v>
          </cell>
          <cell r="B2029" t="str">
            <v>新质数字</v>
          </cell>
          <cell r="C2029">
            <v>-3.57</v>
          </cell>
          <cell r="D2029">
            <v>0.40500000000000003</v>
          </cell>
        </row>
        <row r="2030">
          <cell r="A2030" t="str">
            <v>02323</v>
          </cell>
          <cell r="B2030" t="str">
            <v>融科控股</v>
          </cell>
          <cell r="C2030">
            <v>0</v>
          </cell>
          <cell r="D2030">
            <v>1.9E-2</v>
          </cell>
        </row>
        <row r="2031">
          <cell r="A2031" t="str">
            <v>02324</v>
          </cell>
          <cell r="B2031" t="str">
            <v>首都创投</v>
          </cell>
          <cell r="C2031">
            <v>-8.43</v>
          </cell>
          <cell r="D2031">
            <v>0.16300000000000001</v>
          </cell>
        </row>
        <row r="2032">
          <cell r="A2032" t="str">
            <v>02325</v>
          </cell>
          <cell r="B2032" t="str">
            <v>云康集团</v>
          </cell>
          <cell r="C2032">
            <v>-1.04</v>
          </cell>
          <cell r="D2032">
            <v>3.8</v>
          </cell>
        </row>
        <row r="2033">
          <cell r="A2033" t="str">
            <v>02327</v>
          </cell>
          <cell r="B2033" t="str">
            <v>美瑞健康国际</v>
          </cell>
          <cell r="C2033">
            <v>0</v>
          </cell>
          <cell r="D2033">
            <v>0.29499999999999998</v>
          </cell>
        </row>
        <row r="2034">
          <cell r="A2034" t="str">
            <v>02330</v>
          </cell>
          <cell r="B2034" t="str">
            <v>中国上城</v>
          </cell>
          <cell r="C2034">
            <v>0</v>
          </cell>
          <cell r="D2034">
            <v>0.1</v>
          </cell>
        </row>
        <row r="2035">
          <cell r="A2035" t="str">
            <v>02336</v>
          </cell>
          <cell r="B2035" t="str">
            <v>硕奥国际</v>
          </cell>
          <cell r="C2035">
            <v>0</v>
          </cell>
          <cell r="D2035">
            <v>8.4000000000000005E-2</v>
          </cell>
        </row>
        <row r="2036">
          <cell r="A2036" t="str">
            <v>02337</v>
          </cell>
          <cell r="B2036" t="str">
            <v>众诚能源</v>
          </cell>
          <cell r="C2036">
            <v>0.56999999999999995</v>
          </cell>
          <cell r="D2036">
            <v>1.75</v>
          </cell>
        </row>
        <row r="2037">
          <cell r="A2037" t="str">
            <v>02339</v>
          </cell>
          <cell r="B2037" t="str">
            <v>京西国际</v>
          </cell>
          <cell r="C2037">
            <v>-2.94</v>
          </cell>
          <cell r="D2037">
            <v>0.33</v>
          </cell>
        </row>
        <row r="2038">
          <cell r="A2038" t="str">
            <v>02340</v>
          </cell>
          <cell r="B2038" t="str">
            <v>昇柏控股</v>
          </cell>
          <cell r="C2038">
            <v>0</v>
          </cell>
          <cell r="D2038">
            <v>0.17499999999999999</v>
          </cell>
        </row>
        <row r="2039">
          <cell r="A2039" t="str">
            <v>02341</v>
          </cell>
          <cell r="B2039" t="str">
            <v>中怡国际</v>
          </cell>
          <cell r="C2039" t="str">
            <v xml:space="preserve">--  </v>
          </cell>
          <cell r="D2039">
            <v>0</v>
          </cell>
        </row>
        <row r="2040">
          <cell r="A2040" t="str">
            <v>02346</v>
          </cell>
          <cell r="B2040" t="str">
            <v>星宇控股</v>
          </cell>
          <cell r="C2040" t="str">
            <v xml:space="preserve">--  </v>
          </cell>
          <cell r="D2040">
            <v>0</v>
          </cell>
        </row>
        <row r="2041">
          <cell r="A2041" t="str">
            <v>02347</v>
          </cell>
          <cell r="B2041" t="str">
            <v>友和集团</v>
          </cell>
          <cell r="C2041">
            <v>0</v>
          </cell>
          <cell r="D2041">
            <v>0.68</v>
          </cell>
        </row>
        <row r="2042">
          <cell r="A2042" t="str">
            <v>02348</v>
          </cell>
          <cell r="B2042" t="str">
            <v>东瑞制药</v>
          </cell>
          <cell r="C2042">
            <v>0</v>
          </cell>
          <cell r="D2042">
            <v>1.24</v>
          </cell>
        </row>
        <row r="2043">
          <cell r="A2043" t="str">
            <v>02349</v>
          </cell>
          <cell r="B2043" t="str">
            <v>中国城市基础设施</v>
          </cell>
          <cell r="C2043">
            <v>0</v>
          </cell>
          <cell r="D2043">
            <v>5.6000000000000001E-2</v>
          </cell>
        </row>
        <row r="2044">
          <cell r="A2044" t="str">
            <v>02350</v>
          </cell>
          <cell r="B2044" t="str">
            <v>数科集团</v>
          </cell>
          <cell r="C2044">
            <v>3.37</v>
          </cell>
          <cell r="D2044">
            <v>0.46</v>
          </cell>
        </row>
        <row r="2045">
          <cell r="A2045" t="str">
            <v>02352</v>
          </cell>
          <cell r="B2045" t="str">
            <v>东原仁知服务</v>
          </cell>
          <cell r="C2045">
            <v>0</v>
          </cell>
          <cell r="D2045">
            <v>7</v>
          </cell>
        </row>
        <row r="2046">
          <cell r="A2046" t="str">
            <v>02355</v>
          </cell>
          <cell r="B2046" t="str">
            <v>宝业集团</v>
          </cell>
          <cell r="C2046">
            <v>0.69</v>
          </cell>
          <cell r="D2046">
            <v>4.3499999999999996</v>
          </cell>
        </row>
        <row r="2047">
          <cell r="A2047" t="str">
            <v>02358</v>
          </cell>
          <cell r="B2047" t="str">
            <v>久融控股</v>
          </cell>
          <cell r="C2047">
            <v>0</v>
          </cell>
          <cell r="D2047">
            <v>0.01</v>
          </cell>
        </row>
        <row r="2048">
          <cell r="A2048" t="str">
            <v>02360</v>
          </cell>
          <cell r="B2048" t="str">
            <v>优品３６０</v>
          </cell>
          <cell r="C2048">
            <v>1.57</v>
          </cell>
          <cell r="D2048">
            <v>1.94</v>
          </cell>
        </row>
        <row r="2049">
          <cell r="A2049" t="str">
            <v>02361</v>
          </cell>
          <cell r="B2049" t="str">
            <v>中康控股</v>
          </cell>
          <cell r="C2049">
            <v>-0.63</v>
          </cell>
          <cell r="D2049">
            <v>3.15</v>
          </cell>
        </row>
        <row r="2050">
          <cell r="A2050" t="str">
            <v>02368</v>
          </cell>
          <cell r="B2050" t="str">
            <v>鹰美</v>
          </cell>
          <cell r="C2050">
            <v>0</v>
          </cell>
          <cell r="D2050">
            <v>3.65</v>
          </cell>
        </row>
        <row r="2051">
          <cell r="A2051" t="str">
            <v>02370</v>
          </cell>
          <cell r="B2051" t="str">
            <v>力高健康生活</v>
          </cell>
          <cell r="C2051">
            <v>-6.42</v>
          </cell>
          <cell r="D2051">
            <v>0.248</v>
          </cell>
        </row>
        <row r="2052">
          <cell r="A2052" t="str">
            <v>02371</v>
          </cell>
          <cell r="B2052" t="str">
            <v>创联控股</v>
          </cell>
          <cell r="C2052">
            <v>2.44</v>
          </cell>
          <cell r="D2052">
            <v>4.2000000000000003E-2</v>
          </cell>
        </row>
        <row r="2053">
          <cell r="A2053" t="str">
            <v>02372</v>
          </cell>
          <cell r="B2053" t="str">
            <v>伟立控股</v>
          </cell>
          <cell r="C2053">
            <v>0.95</v>
          </cell>
          <cell r="D2053">
            <v>0.21299999999999999</v>
          </cell>
        </row>
        <row r="2054">
          <cell r="A2054" t="str">
            <v>02373</v>
          </cell>
          <cell r="B2054" t="str">
            <v>美丽田园医疗健康</v>
          </cell>
          <cell r="C2054">
            <v>0.17</v>
          </cell>
          <cell r="D2054">
            <v>28.95</v>
          </cell>
        </row>
        <row r="2055">
          <cell r="A2055" t="str">
            <v>02376</v>
          </cell>
          <cell r="B2055" t="str">
            <v>鲁商服务</v>
          </cell>
          <cell r="C2055">
            <v>0</v>
          </cell>
          <cell r="D2055">
            <v>2</v>
          </cell>
        </row>
        <row r="2056">
          <cell r="A2056" t="str">
            <v>02377</v>
          </cell>
          <cell r="B2056" t="str">
            <v>博奇环保</v>
          </cell>
          <cell r="C2056">
            <v>-2.2999999999999998</v>
          </cell>
          <cell r="D2056">
            <v>0.85</v>
          </cell>
        </row>
        <row r="2057">
          <cell r="A2057" t="str">
            <v>02379</v>
          </cell>
          <cell r="B2057" t="str">
            <v>中国清洁能源科技</v>
          </cell>
          <cell r="C2057" t="str">
            <v xml:space="preserve">--  </v>
          </cell>
          <cell r="D2057">
            <v>0</v>
          </cell>
        </row>
        <row r="2058">
          <cell r="A2058" t="str">
            <v>02381</v>
          </cell>
          <cell r="B2058" t="str">
            <v>蚬壳电业</v>
          </cell>
          <cell r="C2058">
            <v>-1.01</v>
          </cell>
          <cell r="D2058">
            <v>9.8000000000000004E-2</v>
          </cell>
        </row>
        <row r="2059">
          <cell r="A2059" t="str">
            <v>02383</v>
          </cell>
          <cell r="B2059" t="str">
            <v>ＴＯＭ集团</v>
          </cell>
          <cell r="C2059">
            <v>-2.13</v>
          </cell>
          <cell r="D2059">
            <v>0.46</v>
          </cell>
        </row>
        <row r="2060">
          <cell r="A2060" t="str">
            <v>02385</v>
          </cell>
          <cell r="B2060" t="str">
            <v>读书郎</v>
          </cell>
          <cell r="C2060">
            <v>-0.86</v>
          </cell>
          <cell r="D2060">
            <v>6.91</v>
          </cell>
        </row>
        <row r="2061">
          <cell r="A2061" t="str">
            <v>02389</v>
          </cell>
          <cell r="B2061" t="str">
            <v>北京健康</v>
          </cell>
          <cell r="C2061">
            <v>0</v>
          </cell>
          <cell r="D2061">
            <v>8.6999999999999994E-2</v>
          </cell>
        </row>
        <row r="2062">
          <cell r="A2062" t="str">
            <v>02390</v>
          </cell>
          <cell r="B2062" t="str">
            <v>知乎－Ｗ</v>
          </cell>
          <cell r="C2062">
            <v>11.9</v>
          </cell>
          <cell r="D2062">
            <v>12.04</v>
          </cell>
        </row>
        <row r="2063">
          <cell r="A2063" t="str">
            <v>02391</v>
          </cell>
          <cell r="B2063" t="str">
            <v>涂鸦智能－Ｗ</v>
          </cell>
          <cell r="C2063">
            <v>-0.94</v>
          </cell>
          <cell r="D2063">
            <v>18.940000000000001</v>
          </cell>
        </row>
        <row r="2064">
          <cell r="A2064" t="str">
            <v>02392</v>
          </cell>
          <cell r="B2064" t="str">
            <v>玄武云</v>
          </cell>
          <cell r="C2064">
            <v>-0.93</v>
          </cell>
          <cell r="D2064">
            <v>1.06</v>
          </cell>
        </row>
        <row r="2065">
          <cell r="A2065" t="str">
            <v>02393</v>
          </cell>
          <cell r="B2065" t="str">
            <v>巨星医疗控股</v>
          </cell>
          <cell r="C2065">
            <v>-6.82</v>
          </cell>
          <cell r="D2065">
            <v>0.123</v>
          </cell>
        </row>
        <row r="2066">
          <cell r="A2066" t="str">
            <v>02399</v>
          </cell>
          <cell r="B2066" t="str">
            <v>中国安储能源</v>
          </cell>
          <cell r="C2066">
            <v>1.85</v>
          </cell>
          <cell r="D2066">
            <v>0.27500000000000002</v>
          </cell>
        </row>
        <row r="2067">
          <cell r="A2067" t="str">
            <v>02405</v>
          </cell>
          <cell r="B2067" t="str">
            <v>力盟科技</v>
          </cell>
          <cell r="C2067">
            <v>-5.46</v>
          </cell>
          <cell r="D2067">
            <v>2.77</v>
          </cell>
        </row>
        <row r="2068">
          <cell r="A2068" t="str">
            <v>02409</v>
          </cell>
          <cell r="B2068" t="str">
            <v>洲际船务</v>
          </cell>
          <cell r="C2068">
            <v>-1.37</v>
          </cell>
          <cell r="D2068">
            <v>4.33</v>
          </cell>
        </row>
        <row r="2069">
          <cell r="A2069" t="str">
            <v>02418</v>
          </cell>
          <cell r="B2069" t="str">
            <v>德银天下</v>
          </cell>
          <cell r="C2069">
            <v>1.6</v>
          </cell>
          <cell r="D2069">
            <v>1.91</v>
          </cell>
        </row>
        <row r="2070">
          <cell r="A2070" t="str">
            <v>02420</v>
          </cell>
          <cell r="B2070" t="str">
            <v>子不语</v>
          </cell>
          <cell r="C2070">
            <v>0</v>
          </cell>
          <cell r="D2070">
            <v>3.12</v>
          </cell>
        </row>
        <row r="2071">
          <cell r="A2071" t="str">
            <v>02421</v>
          </cell>
          <cell r="B2071" t="str">
            <v>嘉创地产</v>
          </cell>
          <cell r="C2071">
            <v>0</v>
          </cell>
          <cell r="D2071">
            <v>0.65</v>
          </cell>
        </row>
        <row r="2072">
          <cell r="A2072" t="str">
            <v>02422</v>
          </cell>
          <cell r="B2072" t="str">
            <v>润歌互动</v>
          </cell>
          <cell r="C2072">
            <v>0</v>
          </cell>
          <cell r="D2072">
            <v>0.435</v>
          </cell>
        </row>
        <row r="2073">
          <cell r="A2073" t="str">
            <v>02425</v>
          </cell>
          <cell r="B2073" t="str">
            <v>澳亚集团</v>
          </cell>
          <cell r="C2073">
            <v>0</v>
          </cell>
          <cell r="D2073">
            <v>1.46</v>
          </cell>
        </row>
        <row r="2074">
          <cell r="A2074" t="str">
            <v>02427</v>
          </cell>
          <cell r="B2074" t="str">
            <v>GUANZE MEDICAL</v>
          </cell>
          <cell r="C2074">
            <v>-5.63</v>
          </cell>
          <cell r="D2074">
            <v>0.33500000000000002</v>
          </cell>
        </row>
        <row r="2075">
          <cell r="A2075" t="str">
            <v>02433</v>
          </cell>
          <cell r="B2075" t="str">
            <v>中天湖南集团</v>
          </cell>
          <cell r="C2075">
            <v>-7.83</v>
          </cell>
          <cell r="D2075">
            <v>0.153</v>
          </cell>
        </row>
        <row r="2076">
          <cell r="A2076" t="str">
            <v>02436</v>
          </cell>
          <cell r="B2076" t="str">
            <v>凌雄科技</v>
          </cell>
          <cell r="C2076">
            <v>0</v>
          </cell>
          <cell r="D2076">
            <v>2.83</v>
          </cell>
        </row>
        <row r="2077">
          <cell r="A2077" t="str">
            <v>02438</v>
          </cell>
          <cell r="B2077" t="str">
            <v>出门问问</v>
          </cell>
          <cell r="C2077">
            <v>0</v>
          </cell>
          <cell r="D2077">
            <v>0.37</v>
          </cell>
        </row>
        <row r="2078">
          <cell r="A2078" t="str">
            <v>02439</v>
          </cell>
          <cell r="B2078" t="str">
            <v>中宝新材</v>
          </cell>
          <cell r="C2078">
            <v>1.72</v>
          </cell>
          <cell r="D2078">
            <v>0.29499999999999998</v>
          </cell>
        </row>
        <row r="2079">
          <cell r="A2079" t="str">
            <v>02440</v>
          </cell>
          <cell r="B2079" t="str">
            <v>迷策略</v>
          </cell>
          <cell r="C2079">
            <v>-13.39</v>
          </cell>
          <cell r="D2079">
            <v>2.2000000000000002</v>
          </cell>
        </row>
        <row r="2080">
          <cell r="A2080" t="str">
            <v>02442</v>
          </cell>
          <cell r="B2080" t="str">
            <v>怡俊集团控股</v>
          </cell>
          <cell r="C2080">
            <v>1.48</v>
          </cell>
          <cell r="D2080">
            <v>1.37</v>
          </cell>
        </row>
        <row r="2081">
          <cell r="A2081" t="str">
            <v>02448</v>
          </cell>
          <cell r="B2081" t="str">
            <v>恒宇集团</v>
          </cell>
          <cell r="C2081">
            <v>0</v>
          </cell>
          <cell r="D2081">
            <v>0.09</v>
          </cell>
        </row>
        <row r="2082">
          <cell r="A2082" t="str">
            <v>02450</v>
          </cell>
          <cell r="B2082" t="str">
            <v>淮北绿金股份</v>
          </cell>
          <cell r="C2082">
            <v>-0.77</v>
          </cell>
          <cell r="D2082">
            <v>2.59</v>
          </cell>
        </row>
        <row r="2083">
          <cell r="A2083" t="str">
            <v>02451</v>
          </cell>
          <cell r="B2083" t="str">
            <v>绿源集团控股</v>
          </cell>
          <cell r="C2083">
            <v>0.88</v>
          </cell>
          <cell r="D2083">
            <v>8</v>
          </cell>
        </row>
        <row r="2084">
          <cell r="A2084" t="str">
            <v>02455</v>
          </cell>
          <cell r="B2084" t="str">
            <v>润华服务</v>
          </cell>
          <cell r="C2084">
            <v>-3.85</v>
          </cell>
          <cell r="D2084">
            <v>0.75</v>
          </cell>
        </row>
        <row r="2085">
          <cell r="A2085" t="str">
            <v>02457</v>
          </cell>
          <cell r="B2085" t="str">
            <v>步阳国际</v>
          </cell>
          <cell r="C2085">
            <v>-0.4</v>
          </cell>
          <cell r="D2085">
            <v>0.249</v>
          </cell>
        </row>
        <row r="2086">
          <cell r="A2086" t="str">
            <v>02458</v>
          </cell>
          <cell r="B2086" t="str">
            <v>望尘科技控股</v>
          </cell>
          <cell r="C2086">
            <v>-2.34</v>
          </cell>
          <cell r="D2086">
            <v>4.5999999999999996</v>
          </cell>
        </row>
        <row r="2087">
          <cell r="A2087" t="str">
            <v>02459</v>
          </cell>
          <cell r="B2087" t="str">
            <v>升能集团</v>
          </cell>
          <cell r="C2087">
            <v>-1.62</v>
          </cell>
          <cell r="D2087">
            <v>0.182</v>
          </cell>
        </row>
        <row r="2088">
          <cell r="A2088" t="str">
            <v>02473</v>
          </cell>
          <cell r="B2088" t="str">
            <v>喜相逢集团</v>
          </cell>
          <cell r="C2088">
            <v>0.39</v>
          </cell>
          <cell r="D2088">
            <v>5.19</v>
          </cell>
        </row>
        <row r="2089">
          <cell r="A2089" t="str">
            <v>02477</v>
          </cell>
          <cell r="B2089" t="str">
            <v>经纬天地</v>
          </cell>
          <cell r="C2089">
            <v>1.17</v>
          </cell>
          <cell r="D2089">
            <v>6.92</v>
          </cell>
        </row>
        <row r="2090">
          <cell r="A2090" t="str">
            <v>02479</v>
          </cell>
          <cell r="B2090" t="str">
            <v>天聚地合</v>
          </cell>
          <cell r="C2090">
            <v>0</v>
          </cell>
          <cell r="D2090">
            <v>65</v>
          </cell>
        </row>
        <row r="2091">
          <cell r="A2091" t="str">
            <v>02480</v>
          </cell>
          <cell r="B2091" t="str">
            <v>绿竹生物－Ｂ</v>
          </cell>
          <cell r="C2091">
            <v>0</v>
          </cell>
          <cell r="D2091">
            <v>24.1</v>
          </cell>
        </row>
        <row r="2092">
          <cell r="A2092" t="str">
            <v>02481</v>
          </cell>
          <cell r="B2092" t="str">
            <v>慧居科技</v>
          </cell>
          <cell r="C2092">
            <v>0</v>
          </cell>
          <cell r="D2092">
            <v>3.27</v>
          </cell>
        </row>
        <row r="2093">
          <cell r="A2093" t="str">
            <v>02482</v>
          </cell>
          <cell r="B2093" t="str">
            <v>维天运通</v>
          </cell>
          <cell r="C2093">
            <v>0</v>
          </cell>
          <cell r="D2093">
            <v>1.03</v>
          </cell>
        </row>
        <row r="2094">
          <cell r="A2094" t="str">
            <v>02483</v>
          </cell>
          <cell r="B2094" t="str">
            <v>Ｋ　ＣＡＳＨ集团</v>
          </cell>
          <cell r="C2094">
            <v>-0.62</v>
          </cell>
          <cell r="D2094">
            <v>1.6</v>
          </cell>
        </row>
        <row r="2095">
          <cell r="A2095" t="str">
            <v>02486</v>
          </cell>
          <cell r="B2095" t="str">
            <v>普乐师集团控股</v>
          </cell>
          <cell r="C2095">
            <v>-2.61</v>
          </cell>
          <cell r="D2095">
            <v>6.35</v>
          </cell>
        </row>
        <row r="2096">
          <cell r="A2096" t="str">
            <v>02488</v>
          </cell>
          <cell r="B2096" t="str">
            <v>元征科技</v>
          </cell>
          <cell r="C2096">
            <v>-2.44</v>
          </cell>
          <cell r="D2096">
            <v>12.78</v>
          </cell>
        </row>
        <row r="2097">
          <cell r="A2097" t="str">
            <v>02489</v>
          </cell>
          <cell r="B2097" t="str">
            <v>集海资源</v>
          </cell>
          <cell r="C2097">
            <v>-1.92</v>
          </cell>
          <cell r="D2097">
            <v>1.53</v>
          </cell>
        </row>
        <row r="2098">
          <cell r="A2098" t="str">
            <v>02490</v>
          </cell>
          <cell r="B2098" t="str">
            <v>乐舱物流</v>
          </cell>
          <cell r="C2098">
            <v>0</v>
          </cell>
          <cell r="D2098">
            <v>18.22</v>
          </cell>
        </row>
        <row r="2099">
          <cell r="A2099" t="str">
            <v>02495</v>
          </cell>
          <cell r="B2099" t="str">
            <v>声通科技</v>
          </cell>
          <cell r="C2099">
            <v>9.1999999999999993</v>
          </cell>
          <cell r="D2099">
            <v>93.8</v>
          </cell>
        </row>
        <row r="2100">
          <cell r="A2100" t="str">
            <v>02496</v>
          </cell>
          <cell r="B2100" t="str">
            <v>友芝友生物－Ｂ</v>
          </cell>
          <cell r="C2100">
            <v>0</v>
          </cell>
          <cell r="D2100">
            <v>4.9000000000000004</v>
          </cell>
        </row>
        <row r="2101">
          <cell r="A2101" t="str">
            <v>02497</v>
          </cell>
          <cell r="B2101" t="str">
            <v>富景中国控股</v>
          </cell>
          <cell r="C2101">
            <v>-2.15</v>
          </cell>
          <cell r="D2101">
            <v>0.91</v>
          </cell>
        </row>
        <row r="2102">
          <cell r="A2102" t="str">
            <v>02499</v>
          </cell>
          <cell r="B2102" t="str">
            <v>佛朗斯股份</v>
          </cell>
          <cell r="C2102">
            <v>0.18</v>
          </cell>
          <cell r="D2102">
            <v>5.46</v>
          </cell>
        </row>
        <row r="2103">
          <cell r="A2103" t="str">
            <v>02501</v>
          </cell>
          <cell r="B2103" t="str">
            <v>迈越科技</v>
          </cell>
          <cell r="C2103">
            <v>0</v>
          </cell>
          <cell r="D2103">
            <v>0.95</v>
          </cell>
        </row>
        <row r="2104">
          <cell r="A2104" t="str">
            <v>02502</v>
          </cell>
          <cell r="B2104" t="str">
            <v>金源氢化</v>
          </cell>
          <cell r="C2104">
            <v>8.33</v>
          </cell>
          <cell r="D2104">
            <v>0.45500000000000002</v>
          </cell>
        </row>
        <row r="2105">
          <cell r="A2105" t="str">
            <v>02503</v>
          </cell>
          <cell r="B2105" t="str">
            <v>中深建业</v>
          </cell>
          <cell r="C2105">
            <v>21.95</v>
          </cell>
          <cell r="D2105">
            <v>1</v>
          </cell>
        </row>
        <row r="2106">
          <cell r="A2106" t="str">
            <v>02505</v>
          </cell>
          <cell r="B2106" t="str">
            <v>ＥＤＡ集团控股</v>
          </cell>
          <cell r="C2106">
            <v>0</v>
          </cell>
          <cell r="D2106">
            <v>2.68</v>
          </cell>
        </row>
        <row r="2107">
          <cell r="A2107" t="str">
            <v>02508</v>
          </cell>
          <cell r="B2107" t="str">
            <v>圣贝拉</v>
          </cell>
          <cell r="C2107">
            <v>5.93</v>
          </cell>
          <cell r="D2107">
            <v>6.61</v>
          </cell>
        </row>
        <row r="2108">
          <cell r="A2108" t="str">
            <v>02509</v>
          </cell>
          <cell r="B2108" t="str">
            <v>荃信生物－Ｂ</v>
          </cell>
          <cell r="C2108">
            <v>0.13</v>
          </cell>
          <cell r="D2108">
            <v>15.32</v>
          </cell>
        </row>
        <row r="2109">
          <cell r="A2109" t="str">
            <v>02512</v>
          </cell>
          <cell r="B2109" t="str">
            <v>云工场</v>
          </cell>
          <cell r="C2109">
            <v>5.76</v>
          </cell>
          <cell r="D2109">
            <v>3.49</v>
          </cell>
        </row>
        <row r="2110">
          <cell r="A2110" t="str">
            <v>02515</v>
          </cell>
          <cell r="B2110" t="str">
            <v>天津建发</v>
          </cell>
          <cell r="C2110">
            <v>1.89</v>
          </cell>
          <cell r="D2110">
            <v>0.54</v>
          </cell>
        </row>
        <row r="2111">
          <cell r="A2111" t="str">
            <v>02516</v>
          </cell>
          <cell r="B2111" t="str">
            <v>泛远国际</v>
          </cell>
          <cell r="C2111">
            <v>-1.2</v>
          </cell>
          <cell r="D2111">
            <v>0.82</v>
          </cell>
        </row>
        <row r="2112">
          <cell r="A2112" t="str">
            <v>02518</v>
          </cell>
          <cell r="B2112" t="str">
            <v>汽车之家－Ｓ</v>
          </cell>
          <cell r="C2112">
            <v>1.66</v>
          </cell>
          <cell r="D2112">
            <v>52</v>
          </cell>
        </row>
        <row r="2113">
          <cell r="A2113" t="str">
            <v>02519</v>
          </cell>
          <cell r="B2113" t="str">
            <v>傲基股份</v>
          </cell>
          <cell r="C2113">
            <v>0</v>
          </cell>
          <cell r="D2113">
            <v>8.0500000000000007</v>
          </cell>
        </row>
        <row r="2114">
          <cell r="A2114" t="str">
            <v>02520</v>
          </cell>
          <cell r="B2114" t="str">
            <v>山西安装</v>
          </cell>
          <cell r="C2114">
            <v>0</v>
          </cell>
          <cell r="D2114">
            <v>2.09</v>
          </cell>
        </row>
        <row r="2115">
          <cell r="A2115" t="str">
            <v>02521</v>
          </cell>
          <cell r="B2115" t="str">
            <v>升辉清洁</v>
          </cell>
          <cell r="C2115">
            <v>-1.64</v>
          </cell>
          <cell r="D2115">
            <v>0.3</v>
          </cell>
        </row>
        <row r="2116">
          <cell r="A2116" t="str">
            <v>02528</v>
          </cell>
          <cell r="B2116" t="str">
            <v>尚晋国际控股</v>
          </cell>
          <cell r="C2116">
            <v>0</v>
          </cell>
          <cell r="D2116">
            <v>0.23</v>
          </cell>
        </row>
        <row r="2117">
          <cell r="A2117" t="str">
            <v>02529</v>
          </cell>
          <cell r="B2117" t="str">
            <v>泓盈城市服务</v>
          </cell>
          <cell r="C2117">
            <v>0</v>
          </cell>
          <cell r="D2117">
            <v>2.72</v>
          </cell>
        </row>
        <row r="2118">
          <cell r="A2118" t="str">
            <v>02530</v>
          </cell>
          <cell r="B2118" t="str">
            <v>纽曼思</v>
          </cell>
          <cell r="C2118">
            <v>-1.49</v>
          </cell>
          <cell r="D2118">
            <v>0.66</v>
          </cell>
        </row>
        <row r="2119">
          <cell r="A2119" t="str">
            <v>02531</v>
          </cell>
          <cell r="B2119" t="str">
            <v>广联科技控股</v>
          </cell>
          <cell r="C2119">
            <v>0.49</v>
          </cell>
          <cell r="D2119">
            <v>16.48</v>
          </cell>
        </row>
        <row r="2120">
          <cell r="A2120" t="str">
            <v>02535</v>
          </cell>
          <cell r="B2120" t="str">
            <v>泓基集团</v>
          </cell>
          <cell r="C2120">
            <v>3.77</v>
          </cell>
          <cell r="D2120">
            <v>0.55000000000000004</v>
          </cell>
        </row>
        <row r="2121">
          <cell r="A2121" t="str">
            <v>02536</v>
          </cell>
          <cell r="B2121" t="str">
            <v>百乐皇宫</v>
          </cell>
          <cell r="C2121">
            <v>0</v>
          </cell>
          <cell r="D2121">
            <v>2.44</v>
          </cell>
        </row>
        <row r="2122">
          <cell r="A2122" t="str">
            <v>02540</v>
          </cell>
          <cell r="B2122" t="str">
            <v>乐思集团</v>
          </cell>
          <cell r="C2122">
            <v>-0.68</v>
          </cell>
          <cell r="D2122">
            <v>1.45</v>
          </cell>
        </row>
        <row r="2123">
          <cell r="A2123" t="str">
            <v>02545</v>
          </cell>
          <cell r="B2123" t="str">
            <v>中赣通信</v>
          </cell>
          <cell r="C2123">
            <v>0</v>
          </cell>
          <cell r="D2123">
            <v>0.38</v>
          </cell>
        </row>
        <row r="2124">
          <cell r="A2124" t="str">
            <v>02549</v>
          </cell>
          <cell r="B2124" t="str">
            <v>卡罗特</v>
          </cell>
          <cell r="C2124">
            <v>-4.8099999999999996</v>
          </cell>
          <cell r="D2124">
            <v>5.15</v>
          </cell>
        </row>
        <row r="2125">
          <cell r="A2125" t="str">
            <v>02551</v>
          </cell>
          <cell r="B2125" t="str">
            <v>晶科电子股份</v>
          </cell>
          <cell r="C2125">
            <v>-0.62</v>
          </cell>
          <cell r="D2125">
            <v>3.2</v>
          </cell>
        </row>
        <row r="2126">
          <cell r="A2126" t="str">
            <v>02552</v>
          </cell>
          <cell r="B2126" t="str">
            <v>华领医药－Ｂ</v>
          </cell>
          <cell r="C2126">
            <v>-1.57</v>
          </cell>
          <cell r="D2126">
            <v>3.13</v>
          </cell>
        </row>
        <row r="2127">
          <cell r="A2127" t="str">
            <v>02558</v>
          </cell>
          <cell r="B2127" t="str">
            <v>晋商银行</v>
          </cell>
          <cell r="C2127">
            <v>0</v>
          </cell>
          <cell r="D2127">
            <v>1.37</v>
          </cell>
        </row>
        <row r="2128">
          <cell r="A2128" t="str">
            <v>02559</v>
          </cell>
          <cell r="B2128" t="str">
            <v>嘀嗒出行</v>
          </cell>
          <cell r="C2128">
            <v>-2.44</v>
          </cell>
          <cell r="D2128">
            <v>1.2</v>
          </cell>
        </row>
        <row r="2129">
          <cell r="A2129" t="str">
            <v>02560</v>
          </cell>
          <cell r="B2129" t="str">
            <v>海螺材料科技</v>
          </cell>
          <cell r="C2129">
            <v>1.26</v>
          </cell>
          <cell r="D2129">
            <v>1.61</v>
          </cell>
        </row>
        <row r="2130">
          <cell r="A2130" t="str">
            <v>02561</v>
          </cell>
          <cell r="B2130" t="str">
            <v>维昇药业－Ｂ</v>
          </cell>
          <cell r="C2130">
            <v>-1.19</v>
          </cell>
          <cell r="D2130">
            <v>45.55</v>
          </cell>
        </row>
        <row r="2131">
          <cell r="A2131" t="str">
            <v>02563</v>
          </cell>
          <cell r="B2131" t="str">
            <v>华昊中天医药－Ｂ</v>
          </cell>
          <cell r="C2131">
            <v>10.68</v>
          </cell>
          <cell r="D2131">
            <v>8.6</v>
          </cell>
        </row>
        <row r="2132">
          <cell r="A2132" t="str">
            <v>02565</v>
          </cell>
          <cell r="B2132" t="str">
            <v>派格生物医药－Ｂ</v>
          </cell>
          <cell r="C2132">
            <v>7.88</v>
          </cell>
          <cell r="D2132">
            <v>11.22</v>
          </cell>
        </row>
        <row r="2133">
          <cell r="A2133" t="str">
            <v>02566</v>
          </cell>
          <cell r="B2133" t="str">
            <v>九源基因</v>
          </cell>
          <cell r="C2133">
            <v>-0.23</v>
          </cell>
          <cell r="D2133">
            <v>8.5</v>
          </cell>
        </row>
        <row r="2134">
          <cell r="A2134" t="str">
            <v>02567</v>
          </cell>
          <cell r="B2134" t="str">
            <v>七牛智能</v>
          </cell>
          <cell r="C2134">
            <v>0</v>
          </cell>
          <cell r="D2134">
            <v>0.92</v>
          </cell>
        </row>
        <row r="2135">
          <cell r="A2135" t="str">
            <v>02569</v>
          </cell>
          <cell r="B2135" t="str">
            <v>舒宝国际</v>
          </cell>
          <cell r="C2135">
            <v>1.5</v>
          </cell>
          <cell r="D2135">
            <v>1.35</v>
          </cell>
        </row>
        <row r="2136">
          <cell r="A2136" t="str">
            <v>02571</v>
          </cell>
          <cell r="B2136" t="str">
            <v>赛目科技</v>
          </cell>
          <cell r="C2136">
            <v>-1.07</v>
          </cell>
          <cell r="D2136">
            <v>12.98</v>
          </cell>
        </row>
        <row r="2137">
          <cell r="A2137" t="str">
            <v>02573</v>
          </cell>
          <cell r="B2137" t="str">
            <v>新琪安</v>
          </cell>
          <cell r="C2137">
            <v>-1.1100000000000001</v>
          </cell>
          <cell r="D2137">
            <v>14.24</v>
          </cell>
        </row>
        <row r="2138">
          <cell r="A2138" t="str">
            <v>02576</v>
          </cell>
          <cell r="B2138" t="str">
            <v>太美医疗科技</v>
          </cell>
          <cell r="C2138">
            <v>0</v>
          </cell>
          <cell r="D2138">
            <v>3.38</v>
          </cell>
        </row>
        <row r="2139">
          <cell r="A2139" t="str">
            <v>02585</v>
          </cell>
          <cell r="B2139" t="str">
            <v>梦金园</v>
          </cell>
          <cell r="C2139">
            <v>-0.41</v>
          </cell>
          <cell r="D2139">
            <v>14.56</v>
          </cell>
        </row>
        <row r="2140">
          <cell r="A2140" t="str">
            <v>02589</v>
          </cell>
          <cell r="B2140" t="str">
            <v>沪上阿姨</v>
          </cell>
          <cell r="C2140">
            <v>0.6</v>
          </cell>
          <cell r="D2140">
            <v>133.69999999999999</v>
          </cell>
        </row>
        <row r="2141">
          <cell r="A2141" t="str">
            <v>02592</v>
          </cell>
          <cell r="B2141" t="str">
            <v>拨康视云－Ｂ</v>
          </cell>
          <cell r="C2141">
            <v>-5.48</v>
          </cell>
          <cell r="D2141">
            <v>5.86</v>
          </cell>
        </row>
        <row r="2142">
          <cell r="A2142" t="str">
            <v>02593</v>
          </cell>
          <cell r="B2142" t="str">
            <v>草姬集团</v>
          </cell>
          <cell r="C2142">
            <v>-2.13</v>
          </cell>
          <cell r="D2142">
            <v>1.84</v>
          </cell>
        </row>
        <row r="2143">
          <cell r="A2143" t="str">
            <v>02596</v>
          </cell>
          <cell r="B2143" t="str">
            <v>宜宾银行</v>
          </cell>
          <cell r="C2143">
            <v>0</v>
          </cell>
          <cell r="D2143">
            <v>2.61</v>
          </cell>
        </row>
        <row r="2144">
          <cell r="A2144" t="str">
            <v>02598</v>
          </cell>
          <cell r="B2144" t="str">
            <v>连连数字</v>
          </cell>
          <cell r="C2144">
            <v>-1.37</v>
          </cell>
          <cell r="D2144">
            <v>10.08</v>
          </cell>
        </row>
        <row r="2145">
          <cell r="A2145" t="str">
            <v>02599</v>
          </cell>
          <cell r="B2145" t="str">
            <v>祥生控股集团</v>
          </cell>
          <cell r="C2145" t="str">
            <v xml:space="preserve">--  </v>
          </cell>
          <cell r="D2145">
            <v>0</v>
          </cell>
        </row>
        <row r="2146">
          <cell r="A2146" t="str">
            <v>02605</v>
          </cell>
          <cell r="B2146" t="str">
            <v>METALIGHT</v>
          </cell>
          <cell r="C2146">
            <v>-1.18</v>
          </cell>
          <cell r="D2146">
            <v>5.88</v>
          </cell>
        </row>
        <row r="2147">
          <cell r="A2147" t="str">
            <v>02608</v>
          </cell>
          <cell r="B2147" t="str">
            <v>阳光１００中国</v>
          </cell>
          <cell r="C2147">
            <v>10</v>
          </cell>
          <cell r="D2147">
            <v>1.0999999999999999E-2</v>
          </cell>
        </row>
        <row r="2148">
          <cell r="A2148" t="str">
            <v>02609</v>
          </cell>
          <cell r="B2148" t="str">
            <v>佰泽医疗</v>
          </cell>
          <cell r="C2148">
            <v>1.6</v>
          </cell>
          <cell r="D2148">
            <v>6.34</v>
          </cell>
        </row>
        <row r="2149">
          <cell r="A2149" t="str">
            <v>02610</v>
          </cell>
          <cell r="B2149" t="str">
            <v>南山铝业国际</v>
          </cell>
          <cell r="C2149">
            <v>16.260000000000002</v>
          </cell>
          <cell r="D2149">
            <v>40.4</v>
          </cell>
        </row>
        <row r="2150">
          <cell r="A2150" t="str">
            <v>02613</v>
          </cell>
          <cell r="B2150" t="str">
            <v>汇舸环保</v>
          </cell>
          <cell r="C2150">
            <v>2.08</v>
          </cell>
          <cell r="D2150">
            <v>24.5</v>
          </cell>
        </row>
        <row r="2151">
          <cell r="A2151" t="str">
            <v>02617</v>
          </cell>
          <cell r="B2151" t="str">
            <v>药捷安康－Ｂ</v>
          </cell>
          <cell r="C2151">
            <v>16.87</v>
          </cell>
          <cell r="D2151">
            <v>33.950000000000003</v>
          </cell>
        </row>
        <row r="2152">
          <cell r="A2152" t="str">
            <v>02619</v>
          </cell>
          <cell r="B2152" t="str">
            <v>香江电器</v>
          </cell>
          <cell r="C2152">
            <v>-2.58</v>
          </cell>
          <cell r="D2152">
            <v>2.27</v>
          </cell>
        </row>
        <row r="2153">
          <cell r="A2153" t="str">
            <v>02621</v>
          </cell>
          <cell r="B2153" t="str">
            <v>手回集团</v>
          </cell>
          <cell r="C2153">
            <v>-1.87</v>
          </cell>
          <cell r="D2153">
            <v>4.72</v>
          </cell>
        </row>
        <row r="2154">
          <cell r="A2154" t="str">
            <v>02623</v>
          </cell>
          <cell r="B2154" t="str">
            <v>爱德新能源</v>
          </cell>
          <cell r="C2154">
            <v>-3.09</v>
          </cell>
          <cell r="D2154">
            <v>0.47</v>
          </cell>
        </row>
        <row r="2155">
          <cell r="A2155" t="str">
            <v>02625</v>
          </cell>
          <cell r="B2155" t="str">
            <v>江苏宏信</v>
          </cell>
          <cell r="C2155">
            <v>-2.11</v>
          </cell>
          <cell r="D2155">
            <v>2.78</v>
          </cell>
        </row>
        <row r="2156">
          <cell r="A2156" t="str">
            <v>02629</v>
          </cell>
          <cell r="B2156" t="str">
            <v>MIRXES-B</v>
          </cell>
          <cell r="C2156">
            <v>1.55</v>
          </cell>
          <cell r="D2156">
            <v>32.85</v>
          </cell>
        </row>
        <row r="2157">
          <cell r="A2157" t="str">
            <v>02633</v>
          </cell>
          <cell r="B2157" t="str">
            <v>雅各臣科研制药</v>
          </cell>
          <cell r="C2157">
            <v>0.6</v>
          </cell>
          <cell r="D2157">
            <v>1.68</v>
          </cell>
        </row>
        <row r="2158">
          <cell r="A2158" t="str">
            <v>02638</v>
          </cell>
          <cell r="B2158" t="str">
            <v>港灯－ＳＳ</v>
          </cell>
          <cell r="C2158">
            <v>0.52</v>
          </cell>
          <cell r="D2158">
            <v>5.83</v>
          </cell>
        </row>
        <row r="2159">
          <cell r="A2159" t="str">
            <v>02643</v>
          </cell>
          <cell r="B2159" t="str">
            <v>曹操出行</v>
          </cell>
          <cell r="C2159">
            <v>0</v>
          </cell>
          <cell r="D2159">
            <v>35.15</v>
          </cell>
        </row>
        <row r="2160">
          <cell r="A2160" t="str">
            <v>02648</v>
          </cell>
          <cell r="B2160" t="str">
            <v>安井食品</v>
          </cell>
          <cell r="C2160">
            <v>-5</v>
          </cell>
          <cell r="D2160">
            <v>57</v>
          </cell>
        </row>
        <row r="2161">
          <cell r="A2161" t="str">
            <v>02660</v>
          </cell>
          <cell r="B2161" t="str">
            <v>禅游科技</v>
          </cell>
          <cell r="C2161">
            <v>-1.87</v>
          </cell>
          <cell r="D2161">
            <v>2.63</v>
          </cell>
        </row>
        <row r="2162">
          <cell r="A2162" t="str">
            <v>02663</v>
          </cell>
          <cell r="B2162" t="str">
            <v>应力控股</v>
          </cell>
          <cell r="C2162">
            <v>-1.45</v>
          </cell>
          <cell r="D2162">
            <v>0.34</v>
          </cell>
        </row>
        <row r="2163">
          <cell r="A2163" t="str">
            <v>02668</v>
          </cell>
          <cell r="B2163" t="str">
            <v>百德国际</v>
          </cell>
          <cell r="C2163">
            <v>7.3</v>
          </cell>
          <cell r="D2163">
            <v>0.14699999999999999</v>
          </cell>
        </row>
        <row r="2164">
          <cell r="A2164" t="str">
            <v>02680</v>
          </cell>
          <cell r="B2164" t="str">
            <v>创陞控股</v>
          </cell>
          <cell r="C2164">
            <v>-0.41</v>
          </cell>
          <cell r="D2164">
            <v>2.4500000000000002</v>
          </cell>
        </row>
        <row r="2165">
          <cell r="A2165" t="str">
            <v>02682</v>
          </cell>
          <cell r="B2165" t="str">
            <v>润利海事</v>
          </cell>
          <cell r="C2165">
            <v>1.67</v>
          </cell>
          <cell r="D2165">
            <v>0.122</v>
          </cell>
        </row>
        <row r="2166">
          <cell r="A2166" t="str">
            <v>02683</v>
          </cell>
          <cell r="B2166" t="str">
            <v>华新手袋国际控股</v>
          </cell>
          <cell r="C2166">
            <v>1.27</v>
          </cell>
          <cell r="D2166">
            <v>0.8</v>
          </cell>
        </row>
        <row r="2167">
          <cell r="A2167" t="str">
            <v>02696</v>
          </cell>
          <cell r="B2167" t="str">
            <v>复宏汉霖</v>
          </cell>
          <cell r="C2167">
            <v>-0.09</v>
          </cell>
          <cell r="D2167">
            <v>55.9</v>
          </cell>
        </row>
        <row r="2168">
          <cell r="A2168" t="str">
            <v>02698</v>
          </cell>
          <cell r="B2168" t="str">
            <v>魏桥纺织</v>
          </cell>
          <cell r="C2168" t="str">
            <v xml:space="preserve">--  </v>
          </cell>
          <cell r="D2168">
            <v>0</v>
          </cell>
        </row>
        <row r="2169">
          <cell r="A2169" t="str">
            <v>02699</v>
          </cell>
          <cell r="B2169" t="str">
            <v>新明中国</v>
          </cell>
          <cell r="C2169">
            <v>-7.79</v>
          </cell>
          <cell r="D2169">
            <v>1.42</v>
          </cell>
        </row>
        <row r="2170">
          <cell r="A2170" t="str">
            <v>02700</v>
          </cell>
          <cell r="B2170" t="str">
            <v>格林国际控股</v>
          </cell>
          <cell r="C2170">
            <v>1.1000000000000001</v>
          </cell>
          <cell r="D2170">
            <v>0.46</v>
          </cell>
        </row>
        <row r="2171">
          <cell r="A2171" t="str">
            <v>02708</v>
          </cell>
          <cell r="B2171" t="str">
            <v>艾伯科技</v>
          </cell>
          <cell r="C2171">
            <v>0</v>
          </cell>
          <cell r="D2171">
            <v>6.4000000000000001E-2</v>
          </cell>
        </row>
        <row r="2172">
          <cell r="A2172" t="str">
            <v>02718</v>
          </cell>
          <cell r="B2172" t="str">
            <v>东正金融</v>
          </cell>
          <cell r="C2172" t="str">
            <v xml:space="preserve">--  </v>
          </cell>
          <cell r="D2172">
            <v>0</v>
          </cell>
        </row>
        <row r="2173">
          <cell r="A2173" t="str">
            <v>02722</v>
          </cell>
          <cell r="B2173" t="str">
            <v>重庆机电</v>
          </cell>
          <cell r="C2173">
            <v>0.87</v>
          </cell>
          <cell r="D2173">
            <v>1.1599999999999999</v>
          </cell>
        </row>
        <row r="2174">
          <cell r="A2174" t="str">
            <v>02728</v>
          </cell>
          <cell r="B2174" t="str">
            <v>金泰能源控股</v>
          </cell>
          <cell r="C2174">
            <v>-3.7</v>
          </cell>
          <cell r="D2174">
            <v>2.5999999999999999E-2</v>
          </cell>
        </row>
        <row r="2175">
          <cell r="A2175" t="str">
            <v>02738</v>
          </cell>
          <cell r="B2175" t="str">
            <v>华津国际控股</v>
          </cell>
          <cell r="C2175">
            <v>5.45</v>
          </cell>
          <cell r="D2175">
            <v>0.28999999999999998</v>
          </cell>
        </row>
        <row r="2176">
          <cell r="A2176" t="str">
            <v>02768</v>
          </cell>
          <cell r="B2176" t="str">
            <v>佳源国际控股</v>
          </cell>
          <cell r="C2176" t="str">
            <v xml:space="preserve">--  </v>
          </cell>
          <cell r="D2176">
            <v>0</v>
          </cell>
        </row>
        <row r="2177">
          <cell r="A2177" t="str">
            <v>02779</v>
          </cell>
          <cell r="B2177" t="str">
            <v>中国新华教育</v>
          </cell>
          <cell r="C2177">
            <v>0</v>
          </cell>
          <cell r="D2177">
            <v>0.59</v>
          </cell>
        </row>
        <row r="2178">
          <cell r="A2178" t="str">
            <v>02789</v>
          </cell>
          <cell r="B2178" t="str">
            <v>远大中国</v>
          </cell>
          <cell r="C2178">
            <v>2.4700000000000002</v>
          </cell>
          <cell r="D2178">
            <v>8.3000000000000004E-2</v>
          </cell>
        </row>
        <row r="2179">
          <cell r="A2179" t="str">
            <v>02863</v>
          </cell>
          <cell r="B2179" t="str">
            <v>高丰集团控股</v>
          </cell>
          <cell r="C2179">
            <v>7.14</v>
          </cell>
          <cell r="D2179">
            <v>0.375</v>
          </cell>
        </row>
        <row r="2180">
          <cell r="A2180" t="str">
            <v>02878</v>
          </cell>
          <cell r="B2180" t="str">
            <v>晶门半导体</v>
          </cell>
          <cell r="C2180">
            <v>0</v>
          </cell>
          <cell r="D2180">
            <v>0.45</v>
          </cell>
        </row>
        <row r="2181">
          <cell r="A2181" t="str">
            <v>02881</v>
          </cell>
          <cell r="B2181" t="str">
            <v>武汉有机</v>
          </cell>
          <cell r="C2181">
            <v>-1.18</v>
          </cell>
          <cell r="D2181">
            <v>6.7</v>
          </cell>
        </row>
        <row r="2182">
          <cell r="A2182" t="str">
            <v>02885</v>
          </cell>
          <cell r="B2182" t="str">
            <v>彼岸控股</v>
          </cell>
          <cell r="C2182">
            <v>0</v>
          </cell>
          <cell r="D2182">
            <v>0.65</v>
          </cell>
        </row>
        <row r="2183">
          <cell r="A2183" t="str">
            <v>02886</v>
          </cell>
          <cell r="B2183" t="str">
            <v>滨海投资</v>
          </cell>
          <cell r="C2183">
            <v>0.96</v>
          </cell>
          <cell r="D2183">
            <v>1.05</v>
          </cell>
        </row>
        <row r="2184">
          <cell r="A2184" t="str">
            <v>02892</v>
          </cell>
          <cell r="B2184" t="str">
            <v>万城控股</v>
          </cell>
          <cell r="C2184">
            <v>-1.32</v>
          </cell>
          <cell r="D2184">
            <v>0.375</v>
          </cell>
        </row>
        <row r="2185">
          <cell r="A2185" t="str">
            <v>02898</v>
          </cell>
          <cell r="B2185" t="str">
            <v>盛禾生物－Ｂ</v>
          </cell>
          <cell r="C2185">
            <v>0</v>
          </cell>
          <cell r="D2185">
            <v>5.56</v>
          </cell>
        </row>
        <row r="2186">
          <cell r="A2186" t="str">
            <v>02901</v>
          </cell>
          <cell r="B2186" t="str">
            <v>鳄鱼恤（旧）</v>
          </cell>
          <cell r="C2186" t="str">
            <v xml:space="preserve">--  </v>
          </cell>
          <cell r="D2186">
            <v>0</v>
          </cell>
        </row>
        <row r="2187">
          <cell r="A2187" t="str">
            <v>02902</v>
          </cell>
          <cell r="B2187" t="str">
            <v>北京能源国际－旧</v>
          </cell>
          <cell r="C2187" t="str">
            <v xml:space="preserve">--  </v>
          </cell>
          <cell r="D2187">
            <v>0</v>
          </cell>
        </row>
        <row r="2188">
          <cell r="A2188" t="str">
            <v>02903</v>
          </cell>
          <cell r="B2188" t="str">
            <v>冠轈控股股权</v>
          </cell>
          <cell r="C2188" t="str">
            <v xml:space="preserve">--  </v>
          </cell>
          <cell r="D2188">
            <v>0</v>
          </cell>
        </row>
        <row r="2189">
          <cell r="A2189" t="str">
            <v>02904</v>
          </cell>
          <cell r="B2189" t="str">
            <v>乐氏国际控股－旧</v>
          </cell>
          <cell r="C2189" t="str">
            <v xml:space="preserve">--  </v>
          </cell>
          <cell r="D2189">
            <v>0</v>
          </cell>
        </row>
        <row r="2190">
          <cell r="A2190" t="str">
            <v>02905</v>
          </cell>
          <cell r="B2190" t="str">
            <v>创陞控股股权</v>
          </cell>
          <cell r="C2190" t="str">
            <v xml:space="preserve">--  </v>
          </cell>
          <cell r="D2190">
            <v>0</v>
          </cell>
        </row>
        <row r="2191">
          <cell r="A2191" t="str">
            <v>02906</v>
          </cell>
          <cell r="B2191" t="str">
            <v>京玖康疗－旧</v>
          </cell>
          <cell r="C2191">
            <v>0</v>
          </cell>
          <cell r="D2191">
            <v>0.38</v>
          </cell>
        </row>
        <row r="2192">
          <cell r="A2192" t="str">
            <v>02907</v>
          </cell>
          <cell r="B2192" t="str">
            <v>高地股份股权</v>
          </cell>
          <cell r="C2192" t="str">
            <v xml:space="preserve">--  </v>
          </cell>
          <cell r="D2192">
            <v>0</v>
          </cell>
        </row>
        <row r="2193">
          <cell r="A2193" t="str">
            <v>02908</v>
          </cell>
          <cell r="B2193" t="str">
            <v>科轩动力控股－旧</v>
          </cell>
          <cell r="C2193" t="str">
            <v xml:space="preserve">--  </v>
          </cell>
          <cell r="D2193">
            <v>0</v>
          </cell>
        </row>
        <row r="2194">
          <cell r="A2194" t="str">
            <v>02909</v>
          </cell>
          <cell r="B2194" t="str">
            <v>龙升集团控股－旧</v>
          </cell>
          <cell r="C2194" t="str">
            <v xml:space="preserve">--  </v>
          </cell>
          <cell r="D2194">
            <v>0</v>
          </cell>
        </row>
        <row r="2195">
          <cell r="A2195" t="str">
            <v>02910</v>
          </cell>
          <cell r="B2195" t="str">
            <v>天机控股（旧）</v>
          </cell>
          <cell r="C2195" t="str">
            <v xml:space="preserve">--  </v>
          </cell>
          <cell r="D2195">
            <v>0</v>
          </cell>
        </row>
        <row r="2196">
          <cell r="A2196" t="str">
            <v>02911</v>
          </cell>
          <cell r="B2196" t="str">
            <v>铁货股权</v>
          </cell>
          <cell r="C2196" t="str">
            <v xml:space="preserve">--  </v>
          </cell>
          <cell r="D2196">
            <v>0</v>
          </cell>
        </row>
        <row r="2197">
          <cell r="A2197" t="str">
            <v>02912</v>
          </cell>
          <cell r="B2197" t="str">
            <v>京基金融国际股权</v>
          </cell>
          <cell r="C2197" t="str">
            <v xml:space="preserve">--  </v>
          </cell>
          <cell r="D2197">
            <v>0</v>
          </cell>
        </row>
        <row r="2198">
          <cell r="A2198" t="str">
            <v>02913</v>
          </cell>
          <cell r="B2198" t="str">
            <v>龙升集团控股股权</v>
          </cell>
          <cell r="C2198" t="str">
            <v xml:space="preserve">--  </v>
          </cell>
          <cell r="D2198">
            <v>0</v>
          </cell>
        </row>
        <row r="2199">
          <cell r="A2199" t="str">
            <v>02914</v>
          </cell>
          <cell r="B2199" t="str">
            <v>美捷汇控股（旧）</v>
          </cell>
          <cell r="C2199" t="str">
            <v xml:space="preserve">--  </v>
          </cell>
          <cell r="D2199">
            <v>0</v>
          </cell>
        </row>
        <row r="2200">
          <cell r="A2200" t="str">
            <v>02917</v>
          </cell>
          <cell r="B2200" t="str">
            <v>港誉智慧城市－旧</v>
          </cell>
          <cell r="C2200" t="str">
            <v xml:space="preserve">--  </v>
          </cell>
          <cell r="D2200">
            <v>0</v>
          </cell>
        </row>
        <row r="2201">
          <cell r="A2201" t="str">
            <v>02918</v>
          </cell>
          <cell r="B2201" t="str">
            <v>喜相逢集团（旧）</v>
          </cell>
          <cell r="C2201" t="str">
            <v xml:space="preserve">--  </v>
          </cell>
          <cell r="D2201">
            <v>0</v>
          </cell>
        </row>
        <row r="2202">
          <cell r="A2202" t="str">
            <v>02919</v>
          </cell>
          <cell r="B2202" t="str">
            <v>保德国际发展－旧</v>
          </cell>
          <cell r="C2202" t="str">
            <v xml:space="preserve">--  </v>
          </cell>
          <cell r="D2202">
            <v>0</v>
          </cell>
        </row>
        <row r="2203">
          <cell r="A2203" t="str">
            <v>02920</v>
          </cell>
          <cell r="B2203" t="str">
            <v>中国水业集团－旧</v>
          </cell>
          <cell r="C2203" t="str">
            <v xml:space="preserve">--  </v>
          </cell>
          <cell r="D2203">
            <v>0</v>
          </cell>
        </row>
        <row r="2204">
          <cell r="A2204" t="str">
            <v>02921</v>
          </cell>
          <cell r="B2204" t="str">
            <v>今海医疗科技－旧</v>
          </cell>
          <cell r="C2204" t="str">
            <v xml:space="preserve">--  </v>
          </cell>
          <cell r="D2204">
            <v>0</v>
          </cell>
        </row>
        <row r="2205">
          <cell r="A2205" t="str">
            <v>02922</v>
          </cell>
          <cell r="B2205" t="str">
            <v>亚洲果业（旧）</v>
          </cell>
          <cell r="C2205" t="str">
            <v xml:space="preserve">--  </v>
          </cell>
          <cell r="D2205">
            <v>0</v>
          </cell>
        </row>
        <row r="2206">
          <cell r="A2206" t="str">
            <v>02923</v>
          </cell>
          <cell r="B2206" t="str">
            <v>远东控股国际－旧</v>
          </cell>
          <cell r="C2206" t="str">
            <v xml:space="preserve">--  </v>
          </cell>
          <cell r="D2206">
            <v>0</v>
          </cell>
        </row>
        <row r="2207">
          <cell r="A2207" t="str">
            <v>02924</v>
          </cell>
          <cell r="B2207" t="str">
            <v>金石资本集团股权</v>
          </cell>
          <cell r="C2207" t="str">
            <v xml:space="preserve">--  </v>
          </cell>
          <cell r="D2207">
            <v>0</v>
          </cell>
        </row>
        <row r="2208">
          <cell r="A2208" t="str">
            <v>02925</v>
          </cell>
          <cell r="B2208" t="str">
            <v>超大现代（旧）</v>
          </cell>
          <cell r="C2208" t="str">
            <v xml:space="preserve">--  </v>
          </cell>
          <cell r="D2208">
            <v>0</v>
          </cell>
        </row>
        <row r="2209">
          <cell r="A2209" t="str">
            <v>02926</v>
          </cell>
          <cell r="B2209" t="str">
            <v>天臣控股（旧）</v>
          </cell>
          <cell r="C2209" t="str">
            <v xml:space="preserve">--  </v>
          </cell>
          <cell r="D2209">
            <v>0</v>
          </cell>
        </row>
        <row r="2210">
          <cell r="A2210" t="str">
            <v>02927</v>
          </cell>
          <cell r="B2210" t="str">
            <v>宏光半导体股权</v>
          </cell>
          <cell r="C2210" t="str">
            <v xml:space="preserve">--  </v>
          </cell>
          <cell r="D2210">
            <v>0</v>
          </cell>
        </row>
        <row r="2211">
          <cell r="A2211" t="str">
            <v>02929</v>
          </cell>
          <cell r="B2211" t="str">
            <v>华音国际控股－旧</v>
          </cell>
          <cell r="C2211" t="str">
            <v xml:space="preserve">--  </v>
          </cell>
          <cell r="D2211">
            <v>0</v>
          </cell>
        </row>
        <row r="2212">
          <cell r="A2212" t="str">
            <v>02930</v>
          </cell>
          <cell r="B2212" t="str">
            <v>中国水业集团股权</v>
          </cell>
          <cell r="C2212" t="str">
            <v xml:space="preserve">--  </v>
          </cell>
          <cell r="D2212">
            <v>0</v>
          </cell>
        </row>
        <row r="2213">
          <cell r="A2213" t="str">
            <v>02931</v>
          </cell>
          <cell r="B2213" t="str">
            <v>中国前沿科技－旧</v>
          </cell>
          <cell r="C2213" t="str">
            <v xml:space="preserve">--  </v>
          </cell>
          <cell r="D2213">
            <v>0</v>
          </cell>
        </row>
        <row r="2214">
          <cell r="A2214" t="str">
            <v>02932</v>
          </cell>
          <cell r="B2214" t="str">
            <v>远东控股国际股权</v>
          </cell>
          <cell r="C2214" t="str">
            <v xml:space="preserve">--  </v>
          </cell>
          <cell r="D2214">
            <v>0</v>
          </cell>
        </row>
        <row r="2215">
          <cell r="A2215" t="str">
            <v>02933</v>
          </cell>
          <cell r="B2215" t="str">
            <v>火山邑动国际－旧</v>
          </cell>
          <cell r="C2215" t="str">
            <v xml:space="preserve">--  </v>
          </cell>
          <cell r="D2215">
            <v>0</v>
          </cell>
        </row>
        <row r="2216">
          <cell r="A2216" t="str">
            <v>02934</v>
          </cell>
          <cell r="B2216" t="str">
            <v>高山企业股权</v>
          </cell>
          <cell r="C2216" t="str">
            <v xml:space="preserve">--  </v>
          </cell>
          <cell r="D2216">
            <v>0</v>
          </cell>
        </row>
        <row r="2217">
          <cell r="A2217" t="str">
            <v>02935</v>
          </cell>
          <cell r="B2217" t="str">
            <v>裕田中国（旧）</v>
          </cell>
          <cell r="C2217" t="str">
            <v xml:space="preserve">--  </v>
          </cell>
          <cell r="D2217">
            <v>0</v>
          </cell>
        </row>
        <row r="2218">
          <cell r="A2218" t="str">
            <v>02936</v>
          </cell>
          <cell r="B2218" t="str">
            <v>滉达富控股</v>
          </cell>
          <cell r="C2218" t="str">
            <v xml:space="preserve">--  </v>
          </cell>
          <cell r="D2218">
            <v>0</v>
          </cell>
        </row>
        <row r="2219">
          <cell r="A2219" t="str">
            <v>02938</v>
          </cell>
          <cell r="B2219" t="str">
            <v>中国国家文化股权</v>
          </cell>
          <cell r="C2219" t="str">
            <v xml:space="preserve">--  </v>
          </cell>
          <cell r="D2219">
            <v>0</v>
          </cell>
        </row>
        <row r="2220">
          <cell r="A2220" t="str">
            <v>02940</v>
          </cell>
          <cell r="B2220" t="str">
            <v>多想云（旧）</v>
          </cell>
          <cell r="C2220" t="str">
            <v xml:space="preserve">--  </v>
          </cell>
          <cell r="D2220">
            <v>0</v>
          </cell>
        </row>
        <row r="2221">
          <cell r="A2221" t="str">
            <v>02941</v>
          </cell>
          <cell r="B2221" t="str">
            <v>义合控股（四千）</v>
          </cell>
          <cell r="C2221" t="str">
            <v xml:space="preserve">--  </v>
          </cell>
          <cell r="D2221">
            <v>0</v>
          </cell>
        </row>
        <row r="2222">
          <cell r="A2222" t="str">
            <v>02942</v>
          </cell>
          <cell r="B2222" t="str">
            <v>三和建筑集团－旧</v>
          </cell>
          <cell r="C2222" t="str">
            <v xml:space="preserve">--  </v>
          </cell>
          <cell r="D2222">
            <v>0</v>
          </cell>
        </row>
        <row r="2223">
          <cell r="A2223" t="str">
            <v>02943</v>
          </cell>
          <cell r="B2223" t="str">
            <v>中国铁塔（旧）</v>
          </cell>
          <cell r="C2223" t="str">
            <v xml:space="preserve">--  </v>
          </cell>
          <cell r="D2223">
            <v>0</v>
          </cell>
        </row>
        <row r="2224">
          <cell r="A2224" t="str">
            <v>02944</v>
          </cell>
          <cell r="B2224" t="str">
            <v>IDT INT'L-OLD</v>
          </cell>
          <cell r="C2224" t="str">
            <v xml:space="preserve">--  </v>
          </cell>
          <cell r="D2224">
            <v>0</v>
          </cell>
        </row>
        <row r="2225">
          <cell r="A2225" t="str">
            <v>02945</v>
          </cell>
          <cell r="B2225" t="str">
            <v>嘉艺控股股权</v>
          </cell>
          <cell r="C2225" t="str">
            <v xml:space="preserve">--  </v>
          </cell>
          <cell r="D2225">
            <v>0</v>
          </cell>
        </row>
        <row r="2226">
          <cell r="A2226" t="str">
            <v>02946</v>
          </cell>
          <cell r="B2226" t="str">
            <v>彩生活股权</v>
          </cell>
          <cell r="C2226" t="str">
            <v xml:space="preserve">--  </v>
          </cell>
          <cell r="D2226">
            <v>0</v>
          </cell>
        </row>
        <row r="2227">
          <cell r="A2227" t="str">
            <v>02947</v>
          </cell>
          <cell r="B2227" t="str">
            <v>中木国际股权</v>
          </cell>
          <cell r="C2227" t="str">
            <v xml:space="preserve">--  </v>
          </cell>
          <cell r="D2227">
            <v>0</v>
          </cell>
        </row>
        <row r="2228">
          <cell r="A2228" t="str">
            <v>02948</v>
          </cell>
          <cell r="B2228" t="str">
            <v>朸濬国际股权</v>
          </cell>
          <cell r="C2228" t="str">
            <v xml:space="preserve">--  </v>
          </cell>
          <cell r="D2228">
            <v>0</v>
          </cell>
        </row>
        <row r="2229">
          <cell r="A2229" t="str">
            <v>02949</v>
          </cell>
          <cell r="B2229" t="str">
            <v>灵宝黄金（二千）</v>
          </cell>
          <cell r="C2229" t="str">
            <v xml:space="preserve">--  </v>
          </cell>
          <cell r="D2229">
            <v>0</v>
          </cell>
        </row>
        <row r="2230">
          <cell r="A2230" t="str">
            <v>02950</v>
          </cell>
          <cell r="B2230" t="str">
            <v>资本策略地产－旧</v>
          </cell>
          <cell r="C2230" t="str">
            <v xml:space="preserve">--  </v>
          </cell>
          <cell r="D2230">
            <v>0</v>
          </cell>
        </row>
        <row r="2231">
          <cell r="A2231" t="str">
            <v>02951</v>
          </cell>
          <cell r="B2231" t="str">
            <v>大方广瑞德（旧）</v>
          </cell>
          <cell r="C2231" t="str">
            <v xml:space="preserve">--  </v>
          </cell>
          <cell r="D2231">
            <v>0</v>
          </cell>
        </row>
        <row r="2232">
          <cell r="A2232" t="str">
            <v>02952</v>
          </cell>
          <cell r="B2232" t="str">
            <v>励时集团（旧）</v>
          </cell>
          <cell r="C2232" t="str">
            <v xml:space="preserve">--  </v>
          </cell>
          <cell r="D2232">
            <v>0</v>
          </cell>
        </row>
        <row r="2233">
          <cell r="A2233" t="str">
            <v>02953</v>
          </cell>
          <cell r="B2233" t="str">
            <v>ＧＢＡ集团（旧）</v>
          </cell>
          <cell r="C2233" t="str">
            <v xml:space="preserve">--  </v>
          </cell>
          <cell r="D2233">
            <v>0</v>
          </cell>
        </row>
        <row r="2234">
          <cell r="A2234" t="str">
            <v>02954</v>
          </cell>
          <cell r="B2234" t="str">
            <v>复兴亚洲（旧）</v>
          </cell>
          <cell r="C2234" t="str">
            <v xml:space="preserve">--  </v>
          </cell>
          <cell r="D2234">
            <v>0</v>
          </cell>
        </row>
        <row r="2235">
          <cell r="A2235" t="str">
            <v>02955</v>
          </cell>
          <cell r="B2235" t="str">
            <v>资本策略地产股权</v>
          </cell>
          <cell r="C2235" t="str">
            <v xml:space="preserve">--  </v>
          </cell>
          <cell r="D2235">
            <v>0</v>
          </cell>
        </row>
        <row r="2236">
          <cell r="A2236" t="str">
            <v>02956</v>
          </cell>
          <cell r="B2236" t="str">
            <v>烯石电车新材－旧</v>
          </cell>
          <cell r="C2236" t="str">
            <v xml:space="preserve">--  </v>
          </cell>
          <cell r="D2236">
            <v>0</v>
          </cell>
        </row>
        <row r="2237">
          <cell r="A2237" t="str">
            <v>02957</v>
          </cell>
          <cell r="B2237" t="str">
            <v>皇冠环球集团－旧</v>
          </cell>
          <cell r="C2237" t="str">
            <v xml:space="preserve">--  </v>
          </cell>
          <cell r="D2237">
            <v>0</v>
          </cell>
        </row>
        <row r="2238">
          <cell r="A2238" t="str">
            <v>02958</v>
          </cell>
          <cell r="B2238" t="str">
            <v>励时集团股权</v>
          </cell>
          <cell r="C2238" t="str">
            <v xml:space="preserve">--  </v>
          </cell>
          <cell r="D2238">
            <v>0</v>
          </cell>
        </row>
        <row r="2239">
          <cell r="A2239" t="str">
            <v>02959</v>
          </cell>
          <cell r="B2239" t="str">
            <v>宏基集团控股股权</v>
          </cell>
          <cell r="C2239" t="str">
            <v xml:space="preserve">--  </v>
          </cell>
          <cell r="D2239">
            <v>0</v>
          </cell>
        </row>
        <row r="2240">
          <cell r="A2240" t="str">
            <v>02960</v>
          </cell>
          <cell r="B2240" t="str">
            <v>火岩控股（旧）</v>
          </cell>
          <cell r="C2240" t="str">
            <v xml:space="preserve">--  </v>
          </cell>
          <cell r="D2240">
            <v>0</v>
          </cell>
        </row>
        <row r="2241">
          <cell r="A2241" t="str">
            <v>02961</v>
          </cell>
          <cell r="B2241" t="str">
            <v>经纬天地（旧）</v>
          </cell>
          <cell r="C2241" t="str">
            <v xml:space="preserve">--  </v>
          </cell>
          <cell r="D2241">
            <v>0</v>
          </cell>
        </row>
        <row r="2242">
          <cell r="A2242" t="str">
            <v>02962</v>
          </cell>
          <cell r="B2242" t="str">
            <v>长盈集团（旧）</v>
          </cell>
          <cell r="C2242" t="str">
            <v xml:space="preserve">--  </v>
          </cell>
          <cell r="D2242">
            <v>0</v>
          </cell>
        </row>
        <row r="2243">
          <cell r="A2243" t="str">
            <v>02963</v>
          </cell>
          <cell r="B2243" t="str">
            <v>汇聚科技（八千）</v>
          </cell>
          <cell r="C2243" t="str">
            <v xml:space="preserve">--  </v>
          </cell>
          <cell r="D2243">
            <v>0</v>
          </cell>
        </row>
        <row r="2244">
          <cell r="A2244" t="str">
            <v>02964</v>
          </cell>
          <cell r="B2244" t="str">
            <v>乐氏国际控股股权</v>
          </cell>
          <cell r="C2244" t="str">
            <v xml:space="preserve">--  </v>
          </cell>
          <cell r="D2244">
            <v>0</v>
          </cell>
        </row>
        <row r="2245">
          <cell r="A2245" t="str">
            <v>02965</v>
          </cell>
          <cell r="B2245" t="str">
            <v>烯石电车新材股权</v>
          </cell>
          <cell r="C2245" t="str">
            <v xml:space="preserve">--  </v>
          </cell>
          <cell r="D2245">
            <v>0</v>
          </cell>
        </row>
        <row r="2246">
          <cell r="A2246" t="str">
            <v>02966</v>
          </cell>
          <cell r="B2246" t="str">
            <v>中国金属利用－旧</v>
          </cell>
          <cell r="C2246" t="str">
            <v xml:space="preserve">--  </v>
          </cell>
          <cell r="D2246">
            <v>0</v>
          </cell>
        </row>
        <row r="2247">
          <cell r="A2247" t="str">
            <v>02967</v>
          </cell>
          <cell r="B2247" t="str">
            <v>新明中国（旧）</v>
          </cell>
          <cell r="C2247" t="str">
            <v xml:space="preserve">--  </v>
          </cell>
          <cell r="D2247">
            <v>0</v>
          </cell>
        </row>
        <row r="2248">
          <cell r="A2248" t="str">
            <v>02968</v>
          </cell>
          <cell r="B2248" t="str">
            <v>应星控股－五千</v>
          </cell>
          <cell r="C2248" t="str">
            <v xml:space="preserve">--  </v>
          </cell>
          <cell r="D2248">
            <v>0</v>
          </cell>
        </row>
        <row r="2249">
          <cell r="A2249" t="str">
            <v>02969</v>
          </cell>
          <cell r="B2249" t="str">
            <v>中国育儿网络－旧</v>
          </cell>
          <cell r="C2249" t="str">
            <v xml:space="preserve">--  </v>
          </cell>
          <cell r="D2249">
            <v>0</v>
          </cell>
        </row>
        <row r="2250">
          <cell r="A2250" t="str">
            <v>02970</v>
          </cell>
          <cell r="B2250" t="str">
            <v>金涌投资（旧）</v>
          </cell>
          <cell r="C2250" t="str">
            <v xml:space="preserve">--  </v>
          </cell>
          <cell r="D2250">
            <v>0</v>
          </cell>
        </row>
        <row r="2251">
          <cell r="A2251" t="str">
            <v>02971</v>
          </cell>
          <cell r="B2251" t="str">
            <v>快狗打车（旧）</v>
          </cell>
          <cell r="C2251" t="str">
            <v xml:space="preserve">--  </v>
          </cell>
          <cell r="D2251">
            <v>0</v>
          </cell>
        </row>
        <row r="2252">
          <cell r="A2252" t="str">
            <v>02972</v>
          </cell>
          <cell r="B2252" t="str">
            <v>金力集团（旧）</v>
          </cell>
          <cell r="C2252" t="str">
            <v xml:space="preserve">--  </v>
          </cell>
          <cell r="D2252">
            <v>0</v>
          </cell>
        </row>
        <row r="2253">
          <cell r="A2253" t="str">
            <v>02973</v>
          </cell>
          <cell r="B2253" t="str">
            <v>三爱健康集团－旧</v>
          </cell>
          <cell r="C2253" t="str">
            <v xml:space="preserve">--  </v>
          </cell>
          <cell r="D2253">
            <v>0</v>
          </cell>
        </row>
        <row r="2254">
          <cell r="A2254" t="str">
            <v>02974</v>
          </cell>
          <cell r="B2254" t="str">
            <v>新明中国股权</v>
          </cell>
          <cell r="C2254" t="str">
            <v xml:space="preserve">--  </v>
          </cell>
          <cell r="D2254">
            <v>0</v>
          </cell>
        </row>
        <row r="2255">
          <cell r="A2255" t="str">
            <v>02975</v>
          </cell>
          <cell r="B2255" t="str">
            <v>中国宝力科技股权</v>
          </cell>
          <cell r="C2255" t="str">
            <v xml:space="preserve">--  </v>
          </cell>
          <cell r="D2255">
            <v>0</v>
          </cell>
        </row>
        <row r="2256">
          <cell r="A2256" t="str">
            <v>02977</v>
          </cell>
          <cell r="B2256" t="str">
            <v>昇柏控股股权</v>
          </cell>
          <cell r="C2256" t="str">
            <v xml:space="preserve">--  </v>
          </cell>
          <cell r="D2256">
            <v>0</v>
          </cell>
        </row>
        <row r="2257">
          <cell r="A2257" t="str">
            <v>02979</v>
          </cell>
          <cell r="B2257" t="str">
            <v>火山邑动国际股权</v>
          </cell>
          <cell r="C2257" t="str">
            <v xml:space="preserve">--  </v>
          </cell>
          <cell r="D2257">
            <v>0</v>
          </cell>
        </row>
        <row r="2258">
          <cell r="A2258" t="str">
            <v>02980</v>
          </cell>
          <cell r="B2258" t="str">
            <v>金轮天地控股－旧</v>
          </cell>
          <cell r="C2258" t="str">
            <v xml:space="preserve">--  </v>
          </cell>
          <cell r="D2258">
            <v>0</v>
          </cell>
        </row>
        <row r="2259">
          <cell r="A2259" t="str">
            <v>02981</v>
          </cell>
          <cell r="B2259" t="str">
            <v>富智康集团（旧）</v>
          </cell>
          <cell r="C2259" t="str">
            <v xml:space="preserve">--  </v>
          </cell>
          <cell r="D2259">
            <v>0</v>
          </cell>
        </row>
        <row r="2260">
          <cell r="A2260" t="str">
            <v>02982</v>
          </cell>
          <cell r="B2260" t="str">
            <v>思城控股股权</v>
          </cell>
          <cell r="C2260" t="str">
            <v xml:space="preserve">--  </v>
          </cell>
          <cell r="D2260">
            <v>0</v>
          </cell>
        </row>
        <row r="2261">
          <cell r="A2261" t="str">
            <v>02983</v>
          </cell>
          <cell r="B2261" t="str">
            <v>百仕达控股（旧）</v>
          </cell>
          <cell r="C2261" t="str">
            <v xml:space="preserve">--  </v>
          </cell>
          <cell r="D2261">
            <v>0</v>
          </cell>
        </row>
        <row r="2262">
          <cell r="A2262" t="str">
            <v>02984</v>
          </cell>
          <cell r="B2262" t="str">
            <v>新濠国际发展股权</v>
          </cell>
          <cell r="C2262" t="str">
            <v xml:space="preserve">--  </v>
          </cell>
          <cell r="D2262">
            <v>0</v>
          </cell>
        </row>
        <row r="2263">
          <cell r="A2263" t="str">
            <v>02985</v>
          </cell>
          <cell r="B2263" t="str">
            <v>大洋集团（旧）</v>
          </cell>
          <cell r="C2263" t="str">
            <v xml:space="preserve">--  </v>
          </cell>
          <cell r="D2263">
            <v>0</v>
          </cell>
        </row>
        <row r="2264">
          <cell r="A2264" t="str">
            <v>02986</v>
          </cell>
          <cell r="B2264" t="str">
            <v>财讯传媒股权</v>
          </cell>
          <cell r="C2264" t="str">
            <v xml:space="preserve">--  </v>
          </cell>
          <cell r="D2264">
            <v>0</v>
          </cell>
        </row>
        <row r="2265">
          <cell r="A2265" t="str">
            <v>02988</v>
          </cell>
          <cell r="B2265" t="str">
            <v>大健康国际（旧）</v>
          </cell>
          <cell r="C2265">
            <v>0</v>
          </cell>
          <cell r="D2265">
            <v>1.1499999999999999</v>
          </cell>
        </row>
        <row r="2266">
          <cell r="A2266" t="str">
            <v>02989</v>
          </cell>
          <cell r="B2266" t="str">
            <v>中国科创产业股权</v>
          </cell>
          <cell r="C2266" t="str">
            <v xml:space="preserve">--  </v>
          </cell>
          <cell r="D2266">
            <v>0</v>
          </cell>
        </row>
        <row r="2267">
          <cell r="A2267" t="str">
            <v>02990</v>
          </cell>
          <cell r="B2267" t="str">
            <v>首佳科技股权</v>
          </cell>
          <cell r="C2267" t="str">
            <v xml:space="preserve">--  </v>
          </cell>
          <cell r="D2267">
            <v>0</v>
          </cell>
        </row>
        <row r="2268">
          <cell r="A2268" t="str">
            <v>02991</v>
          </cell>
          <cell r="B2268" t="str">
            <v>酷派集团（旧）</v>
          </cell>
          <cell r="C2268">
            <v>0</v>
          </cell>
          <cell r="D2268">
            <v>0.76</v>
          </cell>
        </row>
        <row r="2269">
          <cell r="A2269" t="str">
            <v>02992</v>
          </cell>
          <cell r="B2269" t="str">
            <v>粤港湾控股股权</v>
          </cell>
          <cell r="C2269" t="str">
            <v xml:space="preserve">--  </v>
          </cell>
          <cell r="D2269">
            <v>0</v>
          </cell>
        </row>
        <row r="2270">
          <cell r="A2270" t="str">
            <v>02993</v>
          </cell>
          <cell r="B2270" t="str">
            <v>中华银科技（旧）</v>
          </cell>
          <cell r="C2270">
            <v>0</v>
          </cell>
          <cell r="D2270">
            <v>0.28000000000000003</v>
          </cell>
        </row>
        <row r="2271">
          <cell r="A2271" t="str">
            <v>02994</v>
          </cell>
          <cell r="B2271" t="str">
            <v>趣致集团（二百）</v>
          </cell>
          <cell r="C2271">
            <v>0</v>
          </cell>
          <cell r="D2271">
            <v>113.7</v>
          </cell>
        </row>
        <row r="2272">
          <cell r="A2272" t="str">
            <v>02995</v>
          </cell>
          <cell r="B2272" t="str">
            <v>永恒策略</v>
          </cell>
          <cell r="C2272">
            <v>4</v>
          </cell>
          <cell r="D2272">
            <v>0.52</v>
          </cell>
        </row>
        <row r="2273">
          <cell r="A2273" t="str">
            <v>02996</v>
          </cell>
          <cell r="B2273" t="str">
            <v>国富氢能（一百）</v>
          </cell>
          <cell r="C2273">
            <v>0</v>
          </cell>
          <cell r="D2273">
            <v>109.9</v>
          </cell>
        </row>
        <row r="2274">
          <cell r="A2274" t="str">
            <v>02997</v>
          </cell>
          <cell r="B2274" t="str">
            <v>中加国信</v>
          </cell>
          <cell r="C2274">
            <v>-1.56</v>
          </cell>
          <cell r="D2274">
            <v>0.63</v>
          </cell>
        </row>
        <row r="2275">
          <cell r="A2275" t="str">
            <v>02998</v>
          </cell>
          <cell r="B2275" t="str">
            <v>铁货</v>
          </cell>
          <cell r="C2275">
            <v>-4.76</v>
          </cell>
          <cell r="D2275">
            <v>0.6</v>
          </cell>
        </row>
        <row r="2276">
          <cell r="A2276" t="str">
            <v>02999</v>
          </cell>
          <cell r="B2276" t="str">
            <v>嘉艺控股（旧）</v>
          </cell>
          <cell r="C2276" t="str">
            <v xml:space="preserve">--  </v>
          </cell>
          <cell r="D2276">
            <v>0</v>
          </cell>
        </row>
        <row r="2277">
          <cell r="A2277" t="str">
            <v>03288</v>
          </cell>
          <cell r="B2277" t="str">
            <v>海天味业</v>
          </cell>
          <cell r="C2277">
            <v>0.28999999999999998</v>
          </cell>
          <cell r="D2277">
            <v>34.9</v>
          </cell>
        </row>
        <row r="2278">
          <cell r="A2278" t="str">
            <v>03300</v>
          </cell>
          <cell r="B2278" t="str">
            <v>中国玻璃</v>
          </cell>
          <cell r="C2278">
            <v>-1.41</v>
          </cell>
          <cell r="D2278">
            <v>0.35</v>
          </cell>
        </row>
        <row r="2279">
          <cell r="A2279" t="str">
            <v>03302</v>
          </cell>
          <cell r="B2279" t="str">
            <v>精技集团</v>
          </cell>
          <cell r="C2279">
            <v>0</v>
          </cell>
          <cell r="D2279">
            <v>0.123</v>
          </cell>
        </row>
        <row r="2280">
          <cell r="A2280" t="str">
            <v>03303</v>
          </cell>
          <cell r="B2280" t="str">
            <v>巨涛海洋石油服务</v>
          </cell>
          <cell r="C2280">
            <v>0</v>
          </cell>
          <cell r="D2280">
            <v>0.67</v>
          </cell>
        </row>
        <row r="2281">
          <cell r="A2281" t="str">
            <v>03308</v>
          </cell>
          <cell r="B2281" t="str">
            <v>金鹰商贸集团</v>
          </cell>
          <cell r="C2281" t="str">
            <v xml:space="preserve">--  </v>
          </cell>
          <cell r="D2281">
            <v>0</v>
          </cell>
        </row>
        <row r="2282">
          <cell r="A2282" t="str">
            <v>03313</v>
          </cell>
          <cell r="B2282" t="str">
            <v>雅高控股</v>
          </cell>
          <cell r="C2282">
            <v>0</v>
          </cell>
          <cell r="D2282">
            <v>0.159</v>
          </cell>
        </row>
        <row r="2283">
          <cell r="A2283" t="str">
            <v>03315</v>
          </cell>
          <cell r="B2283" t="str">
            <v>金邦达宝嘉</v>
          </cell>
          <cell r="C2283">
            <v>-2.15</v>
          </cell>
          <cell r="D2283">
            <v>0.91</v>
          </cell>
        </row>
        <row r="2284">
          <cell r="A2284" t="str">
            <v>03316</v>
          </cell>
          <cell r="B2284" t="str">
            <v>滨江服务</v>
          </cell>
          <cell r="C2284">
            <v>-0.63</v>
          </cell>
          <cell r="D2284">
            <v>23.7</v>
          </cell>
        </row>
        <row r="2285">
          <cell r="A2285" t="str">
            <v>03318</v>
          </cell>
          <cell r="B2285" t="str">
            <v>中国波顿</v>
          </cell>
          <cell r="C2285">
            <v>-1.66</v>
          </cell>
          <cell r="D2285">
            <v>1.78</v>
          </cell>
        </row>
        <row r="2286">
          <cell r="A2286" t="str">
            <v>03321</v>
          </cell>
          <cell r="B2286" t="str">
            <v>伟鸿集团控股</v>
          </cell>
          <cell r="C2286">
            <v>0</v>
          </cell>
          <cell r="D2286">
            <v>0.06</v>
          </cell>
        </row>
        <row r="2287">
          <cell r="A2287" t="str">
            <v>03322</v>
          </cell>
          <cell r="B2287" t="str">
            <v>永嘉集团</v>
          </cell>
          <cell r="C2287">
            <v>0</v>
          </cell>
          <cell r="D2287">
            <v>0.23400000000000001</v>
          </cell>
        </row>
        <row r="2288">
          <cell r="A2288" t="str">
            <v>03326</v>
          </cell>
          <cell r="B2288" t="str">
            <v>保发集团</v>
          </cell>
          <cell r="C2288">
            <v>0.85</v>
          </cell>
          <cell r="D2288">
            <v>0.23799999999999999</v>
          </cell>
        </row>
        <row r="2289">
          <cell r="A2289" t="str">
            <v>03330</v>
          </cell>
          <cell r="B2289" t="str">
            <v>灵宝黄金</v>
          </cell>
          <cell r="C2289">
            <v>-0.59</v>
          </cell>
          <cell r="D2289">
            <v>10.06</v>
          </cell>
        </row>
        <row r="2290">
          <cell r="A2290" t="str">
            <v>03331</v>
          </cell>
          <cell r="B2290" t="str">
            <v>维达国际</v>
          </cell>
          <cell r="C2290" t="str">
            <v xml:space="preserve">--  </v>
          </cell>
          <cell r="D2290">
            <v>0</v>
          </cell>
        </row>
        <row r="2291">
          <cell r="A2291" t="str">
            <v>03332</v>
          </cell>
          <cell r="B2291" t="str">
            <v>中生联合</v>
          </cell>
          <cell r="C2291">
            <v>0</v>
          </cell>
          <cell r="D2291">
            <v>0.43</v>
          </cell>
        </row>
        <row r="2292">
          <cell r="A2292" t="str">
            <v>03336</v>
          </cell>
          <cell r="B2292" t="str">
            <v>巨腾国际</v>
          </cell>
          <cell r="C2292">
            <v>-0.81</v>
          </cell>
          <cell r="D2292">
            <v>1.23</v>
          </cell>
        </row>
        <row r="2293">
          <cell r="A2293" t="str">
            <v>03337</v>
          </cell>
          <cell r="B2293" t="str">
            <v>安东油田服务</v>
          </cell>
          <cell r="C2293">
            <v>-3.45</v>
          </cell>
          <cell r="D2293">
            <v>1.4</v>
          </cell>
        </row>
        <row r="2294">
          <cell r="A2294" t="str">
            <v>03344</v>
          </cell>
          <cell r="B2294" t="str">
            <v>共享集团</v>
          </cell>
          <cell r="C2294" t="str">
            <v xml:space="preserve">--  </v>
          </cell>
          <cell r="D2294">
            <v>0</v>
          </cell>
        </row>
        <row r="2295">
          <cell r="A2295" t="str">
            <v>03348</v>
          </cell>
          <cell r="B2295" t="str">
            <v>中国鹏飞集团</v>
          </cell>
          <cell r="C2295">
            <v>0</v>
          </cell>
          <cell r="D2295">
            <v>1.04</v>
          </cell>
        </row>
        <row r="2296">
          <cell r="A2296" t="str">
            <v>03363</v>
          </cell>
          <cell r="B2296" t="str">
            <v>正业国际</v>
          </cell>
          <cell r="C2296">
            <v>0</v>
          </cell>
          <cell r="D2296">
            <v>0.4</v>
          </cell>
        </row>
        <row r="2297">
          <cell r="A2297" t="str">
            <v>03366</v>
          </cell>
          <cell r="B2297" t="str">
            <v>华侨城（亚洲）</v>
          </cell>
          <cell r="C2297">
            <v>4.6500000000000004</v>
          </cell>
          <cell r="D2297">
            <v>0.18</v>
          </cell>
        </row>
        <row r="2298">
          <cell r="A2298" t="str">
            <v>03390</v>
          </cell>
          <cell r="B2298" t="str">
            <v>满贯集团</v>
          </cell>
          <cell r="C2298">
            <v>0</v>
          </cell>
          <cell r="D2298">
            <v>0.36</v>
          </cell>
        </row>
        <row r="2299">
          <cell r="A2299" t="str">
            <v>03395</v>
          </cell>
          <cell r="B2299" t="str">
            <v>吉星新能源</v>
          </cell>
          <cell r="C2299">
            <v>-1.27</v>
          </cell>
          <cell r="D2299">
            <v>0.39</v>
          </cell>
        </row>
        <row r="2300">
          <cell r="A2300" t="str">
            <v>03398</v>
          </cell>
          <cell r="B2300" t="str">
            <v>华鼎控股</v>
          </cell>
          <cell r="C2300">
            <v>0</v>
          </cell>
          <cell r="D2300">
            <v>9.9000000000000005E-2</v>
          </cell>
        </row>
        <row r="2301">
          <cell r="A2301" t="str">
            <v>03399</v>
          </cell>
          <cell r="B2301" t="str">
            <v>粤运交通</v>
          </cell>
          <cell r="C2301">
            <v>0</v>
          </cell>
          <cell r="D2301">
            <v>1.56</v>
          </cell>
        </row>
        <row r="2302">
          <cell r="A2302" t="str">
            <v>03600</v>
          </cell>
          <cell r="B2302" t="str">
            <v>现代牙科</v>
          </cell>
          <cell r="C2302">
            <v>0.23</v>
          </cell>
          <cell r="D2302">
            <v>4.32</v>
          </cell>
        </row>
        <row r="2303">
          <cell r="A2303" t="str">
            <v>03601</v>
          </cell>
          <cell r="B2303" t="str">
            <v>鲁大师</v>
          </cell>
          <cell r="C2303">
            <v>0</v>
          </cell>
          <cell r="D2303">
            <v>1.01</v>
          </cell>
        </row>
        <row r="2304">
          <cell r="A2304" t="str">
            <v>03603</v>
          </cell>
          <cell r="B2304" t="str">
            <v>信基沙溪</v>
          </cell>
          <cell r="C2304">
            <v>10.53</v>
          </cell>
          <cell r="D2304">
            <v>4.2000000000000003E-2</v>
          </cell>
        </row>
        <row r="2305">
          <cell r="A2305" t="str">
            <v>03608</v>
          </cell>
          <cell r="B2305" t="str">
            <v>永盛新材料</v>
          </cell>
          <cell r="C2305" t="str">
            <v xml:space="preserve">--  </v>
          </cell>
          <cell r="D2305">
            <v>0</v>
          </cell>
        </row>
        <row r="2306">
          <cell r="A2306" t="str">
            <v>03611</v>
          </cell>
          <cell r="B2306" t="str">
            <v>花房集团</v>
          </cell>
          <cell r="C2306" t="str">
            <v xml:space="preserve">--  </v>
          </cell>
          <cell r="D2306">
            <v>0</v>
          </cell>
        </row>
        <row r="2307">
          <cell r="A2307" t="str">
            <v>03616</v>
          </cell>
          <cell r="B2307" t="str">
            <v>恒达集团控股</v>
          </cell>
          <cell r="C2307">
            <v>0</v>
          </cell>
          <cell r="D2307">
            <v>0.26</v>
          </cell>
        </row>
        <row r="2308">
          <cell r="A2308" t="str">
            <v>03623</v>
          </cell>
          <cell r="B2308" t="str">
            <v>中国金融发展</v>
          </cell>
          <cell r="C2308">
            <v>0.9</v>
          </cell>
          <cell r="D2308">
            <v>1.1200000000000001</v>
          </cell>
        </row>
        <row r="2309">
          <cell r="A2309" t="str">
            <v>03626</v>
          </cell>
          <cell r="B2309" t="str">
            <v>HSSP INTL</v>
          </cell>
          <cell r="C2309">
            <v>0.42</v>
          </cell>
          <cell r="D2309">
            <v>9.5500000000000007</v>
          </cell>
        </row>
        <row r="2310">
          <cell r="A2310" t="str">
            <v>03628</v>
          </cell>
          <cell r="B2310" t="str">
            <v>仁恒实业控股</v>
          </cell>
          <cell r="C2310">
            <v>0</v>
          </cell>
          <cell r="D2310">
            <v>0.12</v>
          </cell>
        </row>
        <row r="2311">
          <cell r="A2311" t="str">
            <v>03636</v>
          </cell>
          <cell r="B2311" t="str">
            <v>保利文化</v>
          </cell>
          <cell r="C2311" t="str">
            <v xml:space="preserve">--  </v>
          </cell>
          <cell r="D2311">
            <v>0</v>
          </cell>
        </row>
        <row r="2312">
          <cell r="A2312" t="str">
            <v>03638</v>
          </cell>
          <cell r="B2312" t="str">
            <v>亨利加集团</v>
          </cell>
          <cell r="C2312">
            <v>-2.69</v>
          </cell>
          <cell r="D2312">
            <v>9.4</v>
          </cell>
        </row>
        <row r="2313">
          <cell r="A2313" t="str">
            <v>03639</v>
          </cell>
          <cell r="B2313" t="str">
            <v>亿达中国</v>
          </cell>
          <cell r="C2313">
            <v>0</v>
          </cell>
          <cell r="D2313">
            <v>6.8000000000000005E-2</v>
          </cell>
        </row>
        <row r="2314">
          <cell r="A2314" t="str">
            <v>03658</v>
          </cell>
          <cell r="B2314" t="str">
            <v>新希望服务</v>
          </cell>
          <cell r="C2314">
            <v>2.5499999999999998</v>
          </cell>
          <cell r="D2314">
            <v>2.0099999999999998</v>
          </cell>
        </row>
        <row r="2315">
          <cell r="A2315" t="str">
            <v>03660</v>
          </cell>
          <cell r="B2315" t="str">
            <v>奇富科技－Ｓ</v>
          </cell>
          <cell r="C2315">
            <v>-2.4300000000000002</v>
          </cell>
          <cell r="D2315">
            <v>164.9</v>
          </cell>
        </row>
        <row r="2316">
          <cell r="A2316" t="str">
            <v>03662</v>
          </cell>
          <cell r="B2316" t="str">
            <v>星悦康旅</v>
          </cell>
          <cell r="C2316">
            <v>1.89</v>
          </cell>
          <cell r="D2316">
            <v>0.54</v>
          </cell>
        </row>
        <row r="2317">
          <cell r="A2317" t="str">
            <v>03666</v>
          </cell>
          <cell r="B2317" t="str">
            <v>上海小南国</v>
          </cell>
          <cell r="C2317">
            <v>0</v>
          </cell>
          <cell r="D2317">
            <v>2.5999999999999999E-2</v>
          </cell>
        </row>
        <row r="2318">
          <cell r="A2318" t="str">
            <v>03677</v>
          </cell>
          <cell r="B2318" t="str">
            <v>正力新能</v>
          </cell>
          <cell r="C2318">
            <v>0.8</v>
          </cell>
          <cell r="D2318">
            <v>10.119999999999999</v>
          </cell>
        </row>
        <row r="2319">
          <cell r="A2319" t="str">
            <v>03680</v>
          </cell>
          <cell r="B2319" t="str">
            <v>瑞和数智</v>
          </cell>
          <cell r="C2319">
            <v>-0.88</v>
          </cell>
          <cell r="D2319">
            <v>1.1299999999999999</v>
          </cell>
        </row>
        <row r="2320">
          <cell r="A2320" t="str">
            <v>03681</v>
          </cell>
          <cell r="B2320" t="str">
            <v>中国抗体－Ｂ</v>
          </cell>
          <cell r="C2320">
            <v>-2.86</v>
          </cell>
          <cell r="D2320">
            <v>2.04</v>
          </cell>
        </row>
        <row r="2321">
          <cell r="A2321" t="str">
            <v>03683</v>
          </cell>
          <cell r="B2321" t="str">
            <v>荣丰亿控股</v>
          </cell>
          <cell r="C2321">
            <v>0</v>
          </cell>
          <cell r="D2321">
            <v>0.122</v>
          </cell>
        </row>
        <row r="2322">
          <cell r="A2322" t="str">
            <v>03686</v>
          </cell>
          <cell r="B2322" t="str">
            <v>祈福生活服务</v>
          </cell>
          <cell r="C2322">
            <v>-1.75</v>
          </cell>
          <cell r="D2322">
            <v>0.56000000000000005</v>
          </cell>
        </row>
        <row r="2323">
          <cell r="A2323" t="str">
            <v>03688</v>
          </cell>
          <cell r="B2323" t="str">
            <v>莱蒙国际</v>
          </cell>
          <cell r="C2323">
            <v>0</v>
          </cell>
          <cell r="D2323">
            <v>0.33</v>
          </cell>
        </row>
        <row r="2324">
          <cell r="A2324" t="str">
            <v>03689</v>
          </cell>
          <cell r="B2324" t="str">
            <v>康华医疗</v>
          </cell>
          <cell r="C2324">
            <v>0</v>
          </cell>
          <cell r="D2324">
            <v>1.8</v>
          </cell>
        </row>
        <row r="2325">
          <cell r="A2325" t="str">
            <v>03699</v>
          </cell>
          <cell r="B2325" t="str">
            <v>光大永年</v>
          </cell>
          <cell r="C2325">
            <v>0</v>
          </cell>
          <cell r="D2325">
            <v>0.38500000000000001</v>
          </cell>
        </row>
        <row r="2326">
          <cell r="A2326" t="str">
            <v>03700</v>
          </cell>
          <cell r="B2326" t="str">
            <v>映宇宙</v>
          </cell>
          <cell r="C2326">
            <v>6.84</v>
          </cell>
          <cell r="D2326">
            <v>1.25</v>
          </cell>
        </row>
        <row r="2327">
          <cell r="A2327" t="str">
            <v>03708</v>
          </cell>
          <cell r="B2327" t="str">
            <v>中国供应链产业</v>
          </cell>
          <cell r="C2327">
            <v>0</v>
          </cell>
          <cell r="D2327">
            <v>1.4999999999999999E-2</v>
          </cell>
        </row>
        <row r="2328">
          <cell r="A2328" t="str">
            <v>03718</v>
          </cell>
          <cell r="B2328" t="str">
            <v>北控城市资源</v>
          </cell>
          <cell r="C2328">
            <v>1.43</v>
          </cell>
          <cell r="D2328">
            <v>0.35499999999999998</v>
          </cell>
        </row>
        <row r="2329">
          <cell r="A2329" t="str">
            <v>03728</v>
          </cell>
          <cell r="B2329" t="str">
            <v>正利控股</v>
          </cell>
          <cell r="C2329">
            <v>-2.7</v>
          </cell>
          <cell r="D2329">
            <v>3.5999999999999997E-2</v>
          </cell>
        </row>
        <row r="2330">
          <cell r="A2330" t="str">
            <v>03737</v>
          </cell>
          <cell r="B2330" t="str">
            <v>中智药业</v>
          </cell>
          <cell r="C2330">
            <v>2.33</v>
          </cell>
          <cell r="D2330">
            <v>0.88</v>
          </cell>
        </row>
        <row r="2331">
          <cell r="A2331" t="str">
            <v>03768</v>
          </cell>
          <cell r="B2331" t="str">
            <v>滇池水务</v>
          </cell>
          <cell r="C2331">
            <v>0</v>
          </cell>
          <cell r="D2331">
            <v>0.61</v>
          </cell>
        </row>
        <row r="2332">
          <cell r="A2332" t="str">
            <v>03773</v>
          </cell>
          <cell r="B2332" t="str">
            <v>银盛数惠</v>
          </cell>
          <cell r="C2332">
            <v>7.58</v>
          </cell>
          <cell r="D2332">
            <v>1.42</v>
          </cell>
        </row>
        <row r="2333">
          <cell r="A2333" t="str">
            <v>03778</v>
          </cell>
          <cell r="B2333" t="str">
            <v>中国织材控股</v>
          </cell>
          <cell r="C2333">
            <v>0</v>
          </cell>
          <cell r="D2333">
            <v>0.37</v>
          </cell>
        </row>
        <row r="2334">
          <cell r="A2334" t="str">
            <v>03789</v>
          </cell>
          <cell r="B2334" t="str">
            <v>御佳控股</v>
          </cell>
          <cell r="C2334">
            <v>0</v>
          </cell>
          <cell r="D2334">
            <v>5.2999999999999999E-2</v>
          </cell>
        </row>
        <row r="2335">
          <cell r="A2335" t="str">
            <v>03798</v>
          </cell>
          <cell r="B2335" t="str">
            <v>家乡互动</v>
          </cell>
          <cell r="C2335">
            <v>0</v>
          </cell>
          <cell r="D2335">
            <v>1.1399999999999999</v>
          </cell>
        </row>
        <row r="2336">
          <cell r="A2336" t="str">
            <v>03799</v>
          </cell>
          <cell r="B2336" t="str">
            <v>达利食品</v>
          </cell>
          <cell r="C2336" t="str">
            <v xml:space="preserve">--  </v>
          </cell>
          <cell r="D2336">
            <v>0</v>
          </cell>
        </row>
        <row r="2337">
          <cell r="A2337" t="str">
            <v>03816</v>
          </cell>
          <cell r="B2337" t="str">
            <v>ＫＦＭ金德</v>
          </cell>
          <cell r="C2337">
            <v>-1.67</v>
          </cell>
          <cell r="D2337">
            <v>0.29499999999999998</v>
          </cell>
        </row>
        <row r="2338">
          <cell r="A2338" t="str">
            <v>03822</v>
          </cell>
          <cell r="B2338" t="str">
            <v>三和建筑集团</v>
          </cell>
          <cell r="C2338">
            <v>0</v>
          </cell>
          <cell r="D2338">
            <v>0.59</v>
          </cell>
        </row>
        <row r="2339">
          <cell r="A2339" t="str">
            <v>03828</v>
          </cell>
          <cell r="B2339" t="str">
            <v>明辉国际</v>
          </cell>
          <cell r="C2339">
            <v>0</v>
          </cell>
          <cell r="D2339">
            <v>0.82</v>
          </cell>
        </row>
        <row r="2340">
          <cell r="A2340" t="str">
            <v>03830</v>
          </cell>
          <cell r="B2340" t="str">
            <v>童园国际</v>
          </cell>
          <cell r="C2340">
            <v>30</v>
          </cell>
          <cell r="D2340">
            <v>7.8E-2</v>
          </cell>
        </row>
        <row r="2341">
          <cell r="A2341" t="str">
            <v>03833</v>
          </cell>
          <cell r="B2341" t="str">
            <v>新疆新鑫矿业</v>
          </cell>
          <cell r="C2341">
            <v>-1.92</v>
          </cell>
          <cell r="D2341">
            <v>1.02</v>
          </cell>
        </row>
        <row r="2342">
          <cell r="A2342" t="str">
            <v>03838</v>
          </cell>
          <cell r="B2342" t="str">
            <v>中国淀粉</v>
          </cell>
          <cell r="C2342">
            <v>-1.03</v>
          </cell>
          <cell r="D2342">
            <v>0.193</v>
          </cell>
        </row>
        <row r="2343">
          <cell r="A2343" t="str">
            <v>03839</v>
          </cell>
          <cell r="B2343" t="str">
            <v>正大企业国际</v>
          </cell>
          <cell r="C2343">
            <v>10.39</v>
          </cell>
          <cell r="D2343">
            <v>5.0999999999999996</v>
          </cell>
        </row>
        <row r="2344">
          <cell r="A2344" t="str">
            <v>03848</v>
          </cell>
          <cell r="B2344" t="str">
            <v>浩森金融科技</v>
          </cell>
          <cell r="C2344">
            <v>-0.18</v>
          </cell>
          <cell r="D2344">
            <v>11.38</v>
          </cell>
        </row>
        <row r="2345">
          <cell r="A2345" t="str">
            <v>03860</v>
          </cell>
          <cell r="B2345" t="str">
            <v>ＥＰＳ创健科技</v>
          </cell>
          <cell r="C2345">
            <v>0</v>
          </cell>
          <cell r="D2345">
            <v>0.49</v>
          </cell>
        </row>
        <row r="2346">
          <cell r="A2346" t="str">
            <v>03869</v>
          </cell>
          <cell r="B2346" t="str">
            <v>弘和仁爱医疗</v>
          </cell>
          <cell r="C2346">
            <v>0</v>
          </cell>
          <cell r="D2346">
            <v>5.2</v>
          </cell>
        </row>
        <row r="2347">
          <cell r="A2347" t="str">
            <v>03878</v>
          </cell>
          <cell r="B2347" t="str">
            <v>VICON HOLDINGS</v>
          </cell>
          <cell r="C2347">
            <v>0</v>
          </cell>
          <cell r="D2347">
            <v>0.152</v>
          </cell>
        </row>
        <row r="2348">
          <cell r="A2348" t="str">
            <v>03880</v>
          </cell>
          <cell r="B2348" t="str">
            <v>泰德医药</v>
          </cell>
          <cell r="C2348">
            <v>0.64</v>
          </cell>
          <cell r="D2348">
            <v>31.55</v>
          </cell>
        </row>
        <row r="2349">
          <cell r="A2349" t="str">
            <v>03882</v>
          </cell>
          <cell r="B2349" t="str">
            <v>天彩控股</v>
          </cell>
          <cell r="C2349">
            <v>1.77</v>
          </cell>
          <cell r="D2349">
            <v>1.1499999999999999</v>
          </cell>
        </row>
        <row r="2350">
          <cell r="A2350" t="str">
            <v>03889</v>
          </cell>
          <cell r="B2350" t="str">
            <v>大成玉米集团</v>
          </cell>
          <cell r="C2350">
            <v>-3.74</v>
          </cell>
          <cell r="D2350">
            <v>0.10299999999999999</v>
          </cell>
        </row>
        <row r="2351">
          <cell r="A2351" t="str">
            <v>03893</v>
          </cell>
          <cell r="B2351" t="str">
            <v>易纬集团</v>
          </cell>
          <cell r="C2351">
            <v>0</v>
          </cell>
          <cell r="D2351">
            <v>0.15</v>
          </cell>
        </row>
        <row r="2352">
          <cell r="A2352" t="str">
            <v>03903</v>
          </cell>
          <cell r="B2352" t="str">
            <v>瀚华金控</v>
          </cell>
          <cell r="C2352">
            <v>0</v>
          </cell>
          <cell r="D2352">
            <v>0.16800000000000001</v>
          </cell>
        </row>
        <row r="2353">
          <cell r="A2353" t="str">
            <v>03919</v>
          </cell>
          <cell r="B2353" t="str">
            <v>金力集团</v>
          </cell>
          <cell r="C2353">
            <v>0.89</v>
          </cell>
          <cell r="D2353">
            <v>1.1299999999999999</v>
          </cell>
        </row>
        <row r="2354">
          <cell r="A2354" t="str">
            <v>03928</v>
          </cell>
          <cell r="B2354" t="str">
            <v>中国新零售供应链</v>
          </cell>
          <cell r="C2354">
            <v>0</v>
          </cell>
          <cell r="D2354">
            <v>1.65</v>
          </cell>
        </row>
        <row r="2355">
          <cell r="A2355" t="str">
            <v>03938</v>
          </cell>
          <cell r="B2355" t="str">
            <v>ＬＦＧ投资控股</v>
          </cell>
          <cell r="C2355">
            <v>0</v>
          </cell>
          <cell r="D2355">
            <v>0.14799999999999999</v>
          </cell>
        </row>
        <row r="2356">
          <cell r="A2356" t="str">
            <v>03963</v>
          </cell>
          <cell r="B2356" t="str">
            <v>融众金融</v>
          </cell>
          <cell r="C2356">
            <v>-0.43</v>
          </cell>
          <cell r="D2356">
            <v>0.22900000000000001</v>
          </cell>
        </row>
        <row r="2357">
          <cell r="A2357" t="str">
            <v>03978</v>
          </cell>
          <cell r="B2357" t="str">
            <v>卓越教育集团</v>
          </cell>
          <cell r="C2357">
            <v>-3.67</v>
          </cell>
          <cell r="D2357">
            <v>5.25</v>
          </cell>
        </row>
        <row r="2358">
          <cell r="A2358" t="str">
            <v>03983</v>
          </cell>
          <cell r="B2358" t="str">
            <v>中海石油化学</v>
          </cell>
          <cell r="C2358">
            <v>-1.89</v>
          </cell>
          <cell r="D2358">
            <v>2.08</v>
          </cell>
        </row>
        <row r="2359">
          <cell r="A2359" t="str">
            <v>03989</v>
          </cell>
          <cell r="B2359" t="str">
            <v>首创环境</v>
          </cell>
          <cell r="C2359">
            <v>0</v>
          </cell>
          <cell r="D2359">
            <v>7.3999999999999996E-2</v>
          </cell>
        </row>
        <row r="2360">
          <cell r="A2360" t="str">
            <v>03991</v>
          </cell>
          <cell r="B2360" t="str">
            <v>长虹佳华</v>
          </cell>
          <cell r="C2360">
            <v>1.18</v>
          </cell>
          <cell r="D2360">
            <v>0.86</v>
          </cell>
        </row>
        <row r="2361">
          <cell r="A2361" t="str">
            <v>03997</v>
          </cell>
          <cell r="B2361" t="str">
            <v>电讯首科</v>
          </cell>
          <cell r="C2361">
            <v>1.79</v>
          </cell>
          <cell r="D2361">
            <v>0.56999999999999995</v>
          </cell>
        </row>
        <row r="2362">
          <cell r="A2362" t="str">
            <v>03999</v>
          </cell>
          <cell r="B2362" t="str">
            <v>大成食品</v>
          </cell>
          <cell r="C2362">
            <v>0</v>
          </cell>
          <cell r="D2362">
            <v>0.62</v>
          </cell>
        </row>
        <row r="2363">
          <cell r="A2363" t="str">
            <v>04617</v>
          </cell>
          <cell r="B2363" t="str">
            <v>ZYBNK 18USDPREF</v>
          </cell>
          <cell r="C2363" t="str">
            <v xml:space="preserve">--  </v>
          </cell>
          <cell r="D2363">
            <v>0</v>
          </cell>
        </row>
        <row r="2364">
          <cell r="A2364" t="str">
            <v>04618</v>
          </cell>
          <cell r="B2364" t="str">
            <v>GRCB 19USDPREF</v>
          </cell>
          <cell r="C2364" t="str">
            <v xml:space="preserve">--  </v>
          </cell>
          <cell r="D2364">
            <v>0</v>
          </cell>
        </row>
        <row r="2365">
          <cell r="A2365" t="str">
            <v>04619</v>
          </cell>
          <cell r="B2365" t="str">
            <v>BOC 20USDPREF</v>
          </cell>
          <cell r="C2365" t="str">
            <v xml:space="preserve">--  </v>
          </cell>
          <cell r="D2365">
            <v>0</v>
          </cell>
        </row>
        <row r="2366">
          <cell r="A2366" t="str">
            <v>04620</v>
          </cell>
          <cell r="B2366" t="str">
            <v>ICBC 20USDPREF</v>
          </cell>
          <cell r="C2366" t="str">
            <v xml:space="preserve">--  </v>
          </cell>
          <cell r="D2366">
            <v>0</v>
          </cell>
        </row>
        <row r="2367">
          <cell r="A2367" t="str">
            <v>04621</v>
          </cell>
          <cell r="B2367" t="str">
            <v>CINDA 21USDPREF</v>
          </cell>
          <cell r="C2367" t="str">
            <v xml:space="preserve">--  </v>
          </cell>
          <cell r="D2367">
            <v>0</v>
          </cell>
        </row>
        <row r="2368">
          <cell r="A2368" t="str">
            <v>06033</v>
          </cell>
          <cell r="B2368" t="str">
            <v>电讯数码控股</v>
          </cell>
          <cell r="C2368">
            <v>-1.54</v>
          </cell>
          <cell r="D2368">
            <v>0.64</v>
          </cell>
        </row>
        <row r="2369">
          <cell r="A2369" t="str">
            <v>06036</v>
          </cell>
          <cell r="B2369" t="str">
            <v>光丽科技</v>
          </cell>
          <cell r="C2369">
            <v>0</v>
          </cell>
          <cell r="D2369">
            <v>0.41499999999999998</v>
          </cell>
        </row>
        <row r="2370">
          <cell r="A2370" t="str">
            <v>06038</v>
          </cell>
          <cell r="B2370" t="str">
            <v>信越控股</v>
          </cell>
          <cell r="C2370">
            <v>0.82</v>
          </cell>
          <cell r="D2370">
            <v>0.247</v>
          </cell>
        </row>
        <row r="2371">
          <cell r="A2371" t="str">
            <v>06058</v>
          </cell>
          <cell r="B2371" t="str">
            <v>兴证国际</v>
          </cell>
          <cell r="C2371">
            <v>-1.27</v>
          </cell>
          <cell r="D2371">
            <v>0.39</v>
          </cell>
        </row>
        <row r="2372">
          <cell r="A2372" t="str">
            <v>06063</v>
          </cell>
          <cell r="B2372" t="str">
            <v>智中国际</v>
          </cell>
          <cell r="C2372">
            <v>0</v>
          </cell>
          <cell r="D2372">
            <v>0.17699999999999999</v>
          </cell>
        </row>
        <row r="2373">
          <cell r="A2373" t="str">
            <v>06080</v>
          </cell>
          <cell r="B2373" t="str">
            <v>荣智控股</v>
          </cell>
          <cell r="C2373">
            <v>-2.59</v>
          </cell>
          <cell r="D2373">
            <v>0.113</v>
          </cell>
        </row>
        <row r="2374">
          <cell r="A2374" t="str">
            <v>06083</v>
          </cell>
          <cell r="B2374" t="str">
            <v>环宇物流（亚洲）</v>
          </cell>
          <cell r="C2374">
            <v>-4.6900000000000004</v>
          </cell>
          <cell r="D2374">
            <v>0.30499999999999999</v>
          </cell>
        </row>
        <row r="2375">
          <cell r="A2375" t="str">
            <v>06090</v>
          </cell>
          <cell r="B2375" t="str">
            <v>胜捷企业</v>
          </cell>
          <cell r="C2375" t="str">
            <v xml:space="preserve">--  </v>
          </cell>
          <cell r="D2375">
            <v>0</v>
          </cell>
        </row>
        <row r="2376">
          <cell r="A2376" t="str">
            <v>06093</v>
          </cell>
          <cell r="B2376" t="str">
            <v>和泓服务</v>
          </cell>
          <cell r="C2376">
            <v>-0.76</v>
          </cell>
          <cell r="D2376">
            <v>1.3</v>
          </cell>
        </row>
        <row r="2377">
          <cell r="A2377" t="str">
            <v>06108</v>
          </cell>
          <cell r="B2377" t="str">
            <v>新锐医药</v>
          </cell>
          <cell r="C2377">
            <v>5.41</v>
          </cell>
          <cell r="D2377">
            <v>3.9E-2</v>
          </cell>
        </row>
        <row r="2378">
          <cell r="A2378" t="str">
            <v>06111</v>
          </cell>
          <cell r="B2378" t="str">
            <v>大发地产</v>
          </cell>
          <cell r="C2378" t="str">
            <v xml:space="preserve">--  </v>
          </cell>
          <cell r="D2378">
            <v>0</v>
          </cell>
        </row>
        <row r="2379">
          <cell r="A2379" t="str">
            <v>06113</v>
          </cell>
          <cell r="B2379" t="str">
            <v>UTS MARKETING</v>
          </cell>
          <cell r="C2379">
            <v>-0.7</v>
          </cell>
          <cell r="D2379">
            <v>7.09</v>
          </cell>
        </row>
        <row r="2380">
          <cell r="A2380" t="str">
            <v>06116</v>
          </cell>
          <cell r="B2380" t="str">
            <v>拉夏贝尔</v>
          </cell>
          <cell r="C2380" t="str">
            <v xml:space="preserve">--  </v>
          </cell>
          <cell r="D2380">
            <v>0</v>
          </cell>
        </row>
        <row r="2381">
          <cell r="A2381" t="str">
            <v>06117</v>
          </cell>
          <cell r="B2381" t="str">
            <v>日照港裕廊</v>
          </cell>
          <cell r="C2381">
            <v>6.82</v>
          </cell>
          <cell r="D2381">
            <v>0.94</v>
          </cell>
        </row>
        <row r="2382">
          <cell r="A2382" t="str">
            <v>06118</v>
          </cell>
          <cell r="B2382" t="str">
            <v>奥星生命科技</v>
          </cell>
          <cell r="C2382">
            <v>-4.05</v>
          </cell>
          <cell r="D2382">
            <v>0.71</v>
          </cell>
        </row>
        <row r="2383">
          <cell r="A2383" t="str">
            <v>06119</v>
          </cell>
          <cell r="B2383" t="str">
            <v>天源集团</v>
          </cell>
          <cell r="C2383">
            <v>0</v>
          </cell>
          <cell r="D2383">
            <v>0.315</v>
          </cell>
        </row>
        <row r="2384">
          <cell r="A2384" t="str">
            <v>06122</v>
          </cell>
          <cell r="B2384" t="str">
            <v>九台农商银行</v>
          </cell>
          <cell r="C2384">
            <v>0</v>
          </cell>
          <cell r="D2384">
            <v>0.41</v>
          </cell>
        </row>
        <row r="2385">
          <cell r="A2385" t="str">
            <v>06123</v>
          </cell>
          <cell r="B2385" t="str">
            <v>圆通国际快递</v>
          </cell>
          <cell r="C2385">
            <v>-0.93</v>
          </cell>
          <cell r="D2385">
            <v>1.06</v>
          </cell>
        </row>
        <row r="2386">
          <cell r="A2386" t="str">
            <v>06128</v>
          </cell>
          <cell r="B2386" t="str">
            <v>烯石电车新材料</v>
          </cell>
          <cell r="C2386">
            <v>0.53</v>
          </cell>
          <cell r="D2386">
            <v>0.19</v>
          </cell>
        </row>
        <row r="2387">
          <cell r="A2387" t="str">
            <v>06133</v>
          </cell>
          <cell r="B2387" t="str">
            <v>维太创科</v>
          </cell>
          <cell r="C2387">
            <v>3.64</v>
          </cell>
          <cell r="D2387">
            <v>0.28499999999999998</v>
          </cell>
        </row>
        <row r="2388">
          <cell r="A2388" t="str">
            <v>06136</v>
          </cell>
          <cell r="B2388" t="str">
            <v>康达环保</v>
          </cell>
          <cell r="C2388">
            <v>2.74</v>
          </cell>
          <cell r="D2388">
            <v>0.375</v>
          </cell>
        </row>
        <row r="2389">
          <cell r="A2389" t="str">
            <v>06138</v>
          </cell>
          <cell r="B2389" t="str">
            <v>哈尔滨银行</v>
          </cell>
          <cell r="C2389">
            <v>4.76</v>
          </cell>
          <cell r="D2389">
            <v>0.44</v>
          </cell>
        </row>
        <row r="2390">
          <cell r="A2390" t="str">
            <v>06161</v>
          </cell>
          <cell r="B2390" t="str">
            <v>泰加保险</v>
          </cell>
          <cell r="C2390" t="str">
            <v xml:space="preserve">--  </v>
          </cell>
          <cell r="D2390">
            <v>0</v>
          </cell>
        </row>
        <row r="2391">
          <cell r="A2391" t="str">
            <v>06162</v>
          </cell>
          <cell r="B2391" t="str">
            <v>天瑞汽车内饰</v>
          </cell>
          <cell r="C2391">
            <v>5.04</v>
          </cell>
          <cell r="D2391">
            <v>0.125</v>
          </cell>
        </row>
        <row r="2392">
          <cell r="A2392" t="str">
            <v>06163</v>
          </cell>
          <cell r="B2392" t="str">
            <v>彭顺国际</v>
          </cell>
          <cell r="C2392">
            <v>0</v>
          </cell>
          <cell r="D2392">
            <v>0.186</v>
          </cell>
        </row>
        <row r="2393">
          <cell r="A2393" t="str">
            <v>06168</v>
          </cell>
          <cell r="B2393" t="str">
            <v>周六福</v>
          </cell>
          <cell r="C2393">
            <v>-6.75</v>
          </cell>
          <cell r="D2393">
            <v>37.299999999999997</v>
          </cell>
        </row>
        <row r="2394">
          <cell r="A2394" t="str">
            <v>06182</v>
          </cell>
          <cell r="B2394" t="str">
            <v>乙德投资控股</v>
          </cell>
          <cell r="C2394">
            <v>0</v>
          </cell>
          <cell r="D2394">
            <v>0.3</v>
          </cell>
        </row>
        <row r="2395">
          <cell r="A2395" t="str">
            <v>06188</v>
          </cell>
          <cell r="B2395" t="str">
            <v>迪信通</v>
          </cell>
          <cell r="C2395">
            <v>0</v>
          </cell>
          <cell r="D2395">
            <v>0.23100000000000001</v>
          </cell>
        </row>
        <row r="2396">
          <cell r="A2396" t="str">
            <v>06189</v>
          </cell>
          <cell r="B2396" t="str">
            <v>爱得威建设集团</v>
          </cell>
          <cell r="C2396">
            <v>0</v>
          </cell>
          <cell r="D2396">
            <v>0.11899999999999999</v>
          </cell>
        </row>
        <row r="2397">
          <cell r="A2397" t="str">
            <v>06190</v>
          </cell>
          <cell r="B2397" t="str">
            <v>九江银行</v>
          </cell>
          <cell r="C2397">
            <v>0</v>
          </cell>
          <cell r="D2397">
            <v>3.78</v>
          </cell>
        </row>
        <row r="2398">
          <cell r="A2398" t="str">
            <v>06193</v>
          </cell>
          <cell r="B2398" t="str">
            <v>泰林科建</v>
          </cell>
          <cell r="C2398">
            <v>-0.49</v>
          </cell>
          <cell r="D2398">
            <v>0.20200000000000001</v>
          </cell>
        </row>
        <row r="2399">
          <cell r="A2399" t="str">
            <v>06199</v>
          </cell>
          <cell r="B2399" t="str">
            <v>贵州银行</v>
          </cell>
          <cell r="C2399">
            <v>2.5</v>
          </cell>
          <cell r="D2399">
            <v>1.23</v>
          </cell>
        </row>
        <row r="2400">
          <cell r="A2400" t="str">
            <v>06288</v>
          </cell>
          <cell r="B2400" t="str">
            <v>FAST RETAIL-DRS</v>
          </cell>
          <cell r="C2400">
            <v>-1.74</v>
          </cell>
          <cell r="D2400">
            <v>25.35</v>
          </cell>
        </row>
        <row r="2401">
          <cell r="A2401" t="str">
            <v>06600</v>
          </cell>
          <cell r="B2401" t="str">
            <v>赛生药业</v>
          </cell>
          <cell r="C2401" t="str">
            <v xml:space="preserve">--  </v>
          </cell>
          <cell r="D2401">
            <v>0</v>
          </cell>
        </row>
        <row r="2402">
          <cell r="A2402" t="str">
            <v>06603</v>
          </cell>
          <cell r="B2402" t="str">
            <v>IFBH</v>
          </cell>
          <cell r="C2402">
            <v>-2.0099999999999998</v>
          </cell>
          <cell r="D2402">
            <v>41.5</v>
          </cell>
        </row>
        <row r="2403">
          <cell r="A2403" t="str">
            <v>06608</v>
          </cell>
          <cell r="B2403" t="str">
            <v>百融云－Ｗ</v>
          </cell>
          <cell r="C2403">
            <v>0.45</v>
          </cell>
          <cell r="D2403">
            <v>9.02</v>
          </cell>
        </row>
        <row r="2404">
          <cell r="A2404" t="str">
            <v>06609</v>
          </cell>
          <cell r="B2404" t="str">
            <v>心玮医疗－Ｂ</v>
          </cell>
          <cell r="C2404">
            <v>4.97</v>
          </cell>
          <cell r="D2404">
            <v>38</v>
          </cell>
        </row>
        <row r="2405">
          <cell r="A2405" t="str">
            <v>06611</v>
          </cell>
          <cell r="B2405" t="str">
            <v>三巽集团</v>
          </cell>
          <cell r="C2405">
            <v>0</v>
          </cell>
          <cell r="D2405">
            <v>4.5999999999999999E-2</v>
          </cell>
        </row>
        <row r="2406">
          <cell r="A2406" t="str">
            <v>06622</v>
          </cell>
          <cell r="B2406" t="str">
            <v>兆科眼科－Ｂ</v>
          </cell>
          <cell r="C2406">
            <v>-1.95</v>
          </cell>
          <cell r="D2406">
            <v>2.52</v>
          </cell>
        </row>
        <row r="2407">
          <cell r="A2407" t="str">
            <v>06623</v>
          </cell>
          <cell r="B2407" t="str">
            <v>陆控</v>
          </cell>
          <cell r="C2407">
            <v>0</v>
          </cell>
          <cell r="D2407">
            <v>10.9</v>
          </cell>
        </row>
        <row r="2408">
          <cell r="A2408" t="str">
            <v>06626</v>
          </cell>
          <cell r="B2408" t="str">
            <v>越秀服务</v>
          </cell>
          <cell r="C2408">
            <v>0.34</v>
          </cell>
          <cell r="D2408">
            <v>2.94</v>
          </cell>
        </row>
        <row r="2409">
          <cell r="A2409" t="str">
            <v>06628</v>
          </cell>
          <cell r="B2409" t="str">
            <v>创胜集团－Ｂ</v>
          </cell>
          <cell r="C2409">
            <v>2.74</v>
          </cell>
          <cell r="D2409">
            <v>1.5</v>
          </cell>
        </row>
        <row r="2410">
          <cell r="A2410" t="str">
            <v>06633</v>
          </cell>
          <cell r="B2410" t="str">
            <v>青瓷游戏</v>
          </cell>
          <cell r="C2410">
            <v>-0.32</v>
          </cell>
          <cell r="D2410">
            <v>3.08</v>
          </cell>
        </row>
        <row r="2411">
          <cell r="A2411" t="str">
            <v>06638</v>
          </cell>
          <cell r="B2411" t="str">
            <v>金融壹账通</v>
          </cell>
          <cell r="C2411">
            <v>0</v>
          </cell>
          <cell r="D2411">
            <v>1.89</v>
          </cell>
        </row>
        <row r="2412">
          <cell r="A2412" t="str">
            <v>06657</v>
          </cell>
          <cell r="B2412" t="str">
            <v>百望股份</v>
          </cell>
          <cell r="C2412">
            <v>-11.76</v>
          </cell>
          <cell r="D2412">
            <v>36</v>
          </cell>
        </row>
        <row r="2413">
          <cell r="A2413" t="str">
            <v>06661</v>
          </cell>
          <cell r="B2413" t="str">
            <v>湖州燃气</v>
          </cell>
          <cell r="C2413">
            <v>0</v>
          </cell>
          <cell r="D2413">
            <v>5.23</v>
          </cell>
        </row>
        <row r="2414">
          <cell r="A2414" t="str">
            <v>06663</v>
          </cell>
          <cell r="B2414" t="str">
            <v>国际永胜集团</v>
          </cell>
          <cell r="C2414">
            <v>-12.5</v>
          </cell>
          <cell r="D2414">
            <v>0.28000000000000003</v>
          </cell>
        </row>
        <row r="2415">
          <cell r="A2415" t="str">
            <v>06667</v>
          </cell>
          <cell r="B2415" t="str">
            <v>美因基因</v>
          </cell>
          <cell r="C2415">
            <v>0</v>
          </cell>
          <cell r="D2415">
            <v>7.2</v>
          </cell>
        </row>
        <row r="2416">
          <cell r="A2416" t="str">
            <v>06668</v>
          </cell>
          <cell r="B2416" t="str">
            <v>星盛商业</v>
          </cell>
          <cell r="C2416">
            <v>0</v>
          </cell>
          <cell r="D2416">
            <v>1.29</v>
          </cell>
        </row>
        <row r="2417">
          <cell r="A2417" t="str">
            <v>06669</v>
          </cell>
          <cell r="B2417" t="str">
            <v>先瑞达医疗－Ｂ</v>
          </cell>
          <cell r="C2417">
            <v>-2.76</v>
          </cell>
          <cell r="D2417">
            <v>9.15</v>
          </cell>
        </row>
        <row r="2418">
          <cell r="A2418" t="str">
            <v>06676</v>
          </cell>
          <cell r="B2418" t="str">
            <v>找钢集团－Ｗ</v>
          </cell>
          <cell r="C2418">
            <v>-6.11</v>
          </cell>
          <cell r="D2418">
            <v>4.1500000000000004</v>
          </cell>
        </row>
        <row r="2419">
          <cell r="A2419" t="str">
            <v>06677</v>
          </cell>
          <cell r="B2419" t="str">
            <v>远洋服务</v>
          </cell>
          <cell r="C2419">
            <v>-3.7</v>
          </cell>
          <cell r="D2419">
            <v>0.52</v>
          </cell>
        </row>
        <row r="2420">
          <cell r="A2420" t="str">
            <v>06681</v>
          </cell>
          <cell r="B2420" t="str">
            <v>脑动极光－Ｂ</v>
          </cell>
          <cell r="C2420">
            <v>0.81</v>
          </cell>
          <cell r="D2420">
            <v>6.24</v>
          </cell>
        </row>
        <row r="2421">
          <cell r="A2421" t="str">
            <v>06686</v>
          </cell>
          <cell r="B2421" t="str">
            <v>诺亚控股</v>
          </cell>
          <cell r="C2421">
            <v>0</v>
          </cell>
          <cell r="D2421">
            <v>17.38</v>
          </cell>
        </row>
        <row r="2422">
          <cell r="A2422" t="str">
            <v>06696</v>
          </cell>
          <cell r="B2422" t="str">
            <v>多想云</v>
          </cell>
          <cell r="C2422">
            <v>-2.74</v>
          </cell>
          <cell r="D2422">
            <v>0.71</v>
          </cell>
        </row>
        <row r="2423">
          <cell r="A2423" t="str">
            <v>06805</v>
          </cell>
          <cell r="B2423" t="str">
            <v>金茂源环保</v>
          </cell>
          <cell r="C2423">
            <v>0</v>
          </cell>
          <cell r="D2423">
            <v>1.89</v>
          </cell>
        </row>
        <row r="2424">
          <cell r="A2424" t="str">
            <v>06811</v>
          </cell>
          <cell r="B2424" t="str">
            <v>太兴集团</v>
          </cell>
          <cell r="C2424">
            <v>0</v>
          </cell>
          <cell r="D2424">
            <v>0.93</v>
          </cell>
        </row>
        <row r="2425">
          <cell r="A2425" t="str">
            <v>06812</v>
          </cell>
          <cell r="B2425" t="str">
            <v>永顺控股香港</v>
          </cell>
          <cell r="C2425">
            <v>0</v>
          </cell>
          <cell r="D2425">
            <v>0.14599999999999999</v>
          </cell>
        </row>
        <row r="2426">
          <cell r="A2426" t="str">
            <v>06816</v>
          </cell>
          <cell r="B2426" t="str">
            <v>瑞港建设</v>
          </cell>
          <cell r="C2426">
            <v>0</v>
          </cell>
          <cell r="D2426">
            <v>0.109</v>
          </cell>
        </row>
        <row r="2427">
          <cell r="A2427" t="str">
            <v>06819</v>
          </cell>
          <cell r="B2427" t="str">
            <v>中智全球</v>
          </cell>
          <cell r="C2427" t="str">
            <v xml:space="preserve">--  </v>
          </cell>
          <cell r="D2427">
            <v>0</v>
          </cell>
        </row>
        <row r="2428">
          <cell r="A2428" t="str">
            <v>06820</v>
          </cell>
          <cell r="B2428" t="str">
            <v>友谊时光</v>
          </cell>
          <cell r="C2428">
            <v>2.11</v>
          </cell>
          <cell r="D2428">
            <v>0.97</v>
          </cell>
        </row>
        <row r="2429">
          <cell r="A2429" t="str">
            <v>06822</v>
          </cell>
          <cell r="B2429" t="str">
            <v>科劲国际</v>
          </cell>
          <cell r="C2429">
            <v>1.28</v>
          </cell>
          <cell r="D2429">
            <v>0.39500000000000002</v>
          </cell>
        </row>
        <row r="2430">
          <cell r="A2430" t="str">
            <v>06823</v>
          </cell>
          <cell r="B2430" t="str">
            <v>香港电讯－ＳＳ</v>
          </cell>
          <cell r="C2430">
            <v>0.5</v>
          </cell>
          <cell r="D2430">
            <v>11.96</v>
          </cell>
        </row>
        <row r="2431">
          <cell r="A2431" t="str">
            <v>06829</v>
          </cell>
          <cell r="B2431" t="str">
            <v>龙升集团控股</v>
          </cell>
          <cell r="C2431">
            <v>-6.06</v>
          </cell>
          <cell r="D2431">
            <v>1.55</v>
          </cell>
        </row>
        <row r="2432">
          <cell r="A2432" t="str">
            <v>06830</v>
          </cell>
          <cell r="B2432" t="str">
            <v>华众车载</v>
          </cell>
          <cell r="C2432">
            <v>-0.83</v>
          </cell>
          <cell r="D2432">
            <v>0.24</v>
          </cell>
        </row>
        <row r="2433">
          <cell r="A2433" t="str">
            <v>06831</v>
          </cell>
          <cell r="B2433" t="str">
            <v>绿茶集团</v>
          </cell>
          <cell r="C2433">
            <v>5.01</v>
          </cell>
          <cell r="D2433">
            <v>8.17</v>
          </cell>
        </row>
        <row r="2434">
          <cell r="A2434" t="str">
            <v>06833</v>
          </cell>
          <cell r="B2434" t="str">
            <v>兴科蓉医药</v>
          </cell>
          <cell r="C2434">
            <v>1.59</v>
          </cell>
          <cell r="D2434">
            <v>0.192</v>
          </cell>
        </row>
        <row r="2435">
          <cell r="A2435" t="str">
            <v>06836</v>
          </cell>
          <cell r="B2435" t="str">
            <v>甘露国际发展</v>
          </cell>
          <cell r="C2435" t="str">
            <v xml:space="preserve">--  </v>
          </cell>
          <cell r="D2435">
            <v>0</v>
          </cell>
        </row>
        <row r="2436">
          <cell r="A2436" t="str">
            <v>06837</v>
          </cell>
          <cell r="B2436" t="str">
            <v>海通证券</v>
          </cell>
          <cell r="C2436" t="str">
            <v xml:space="preserve">--  </v>
          </cell>
          <cell r="D2436">
            <v>0</v>
          </cell>
        </row>
        <row r="2437">
          <cell r="A2437" t="str">
            <v>06838</v>
          </cell>
          <cell r="B2437" t="str">
            <v>盈利时</v>
          </cell>
          <cell r="C2437">
            <v>-6.9</v>
          </cell>
          <cell r="D2437">
            <v>0.27</v>
          </cell>
        </row>
        <row r="2438">
          <cell r="A2438" t="str">
            <v>06839</v>
          </cell>
          <cell r="B2438" t="str">
            <v>云南水务</v>
          </cell>
          <cell r="C2438">
            <v>0</v>
          </cell>
          <cell r="D2438">
            <v>0.17799999999999999</v>
          </cell>
        </row>
        <row r="2439">
          <cell r="A2439" t="str">
            <v>06858</v>
          </cell>
          <cell r="B2439" t="str">
            <v>本间高尔夫</v>
          </cell>
          <cell r="C2439">
            <v>0</v>
          </cell>
          <cell r="D2439">
            <v>3.51</v>
          </cell>
        </row>
        <row r="2440">
          <cell r="A2440" t="str">
            <v>06860</v>
          </cell>
          <cell r="B2440" t="str">
            <v>指尖悦动</v>
          </cell>
          <cell r="C2440">
            <v>-0.56000000000000005</v>
          </cell>
          <cell r="D2440">
            <v>0.17899999999999999</v>
          </cell>
        </row>
        <row r="2441">
          <cell r="A2441" t="str">
            <v>06866</v>
          </cell>
          <cell r="B2441" t="str">
            <v>佐力小贷</v>
          </cell>
          <cell r="C2441">
            <v>-1.82</v>
          </cell>
          <cell r="D2441">
            <v>0.27</v>
          </cell>
        </row>
        <row r="2442">
          <cell r="A2442" t="str">
            <v>06868</v>
          </cell>
          <cell r="B2442" t="str">
            <v>天福</v>
          </cell>
          <cell r="C2442">
            <v>0</v>
          </cell>
          <cell r="D2442">
            <v>3.2</v>
          </cell>
        </row>
        <row r="2443">
          <cell r="A2443" t="str">
            <v>06877</v>
          </cell>
          <cell r="B2443" t="str">
            <v>TE HEALTHCARE</v>
          </cell>
          <cell r="C2443">
            <v>-4.1100000000000003</v>
          </cell>
          <cell r="D2443">
            <v>0.35</v>
          </cell>
        </row>
        <row r="2444">
          <cell r="A2444" t="str">
            <v>06880</v>
          </cell>
          <cell r="B2444" t="str">
            <v>腾邦控股</v>
          </cell>
          <cell r="C2444" t="str">
            <v xml:space="preserve">--  </v>
          </cell>
          <cell r="D2444">
            <v>0</v>
          </cell>
        </row>
        <row r="2445">
          <cell r="A2445" t="str">
            <v>06882</v>
          </cell>
          <cell r="B2445" t="str">
            <v>东瀛游</v>
          </cell>
          <cell r="C2445">
            <v>1.61</v>
          </cell>
          <cell r="D2445">
            <v>0.63</v>
          </cell>
        </row>
        <row r="2446">
          <cell r="A2446" t="str">
            <v>06883</v>
          </cell>
          <cell r="B2446" t="str">
            <v>颖通控股</v>
          </cell>
          <cell r="C2446">
            <v>-2.2200000000000002</v>
          </cell>
          <cell r="D2446">
            <v>2.2000000000000002</v>
          </cell>
        </row>
        <row r="2447">
          <cell r="A2447" t="str">
            <v>06885</v>
          </cell>
          <cell r="B2447" t="str">
            <v>金马能源</v>
          </cell>
          <cell r="C2447">
            <v>-5.0999999999999996</v>
          </cell>
          <cell r="D2447">
            <v>0.93</v>
          </cell>
        </row>
        <row r="2448">
          <cell r="A2448" t="str">
            <v>06888</v>
          </cell>
          <cell r="B2448" t="str">
            <v>英达公路再生科技</v>
          </cell>
          <cell r="C2448">
            <v>0</v>
          </cell>
          <cell r="D2448">
            <v>0.16700000000000001</v>
          </cell>
        </row>
        <row r="2449">
          <cell r="A2449" t="str">
            <v>06889</v>
          </cell>
          <cell r="B2449" t="str">
            <v>DYNAM JAPAN</v>
          </cell>
          <cell r="C2449">
            <v>2.81</v>
          </cell>
          <cell r="D2449">
            <v>3.66</v>
          </cell>
        </row>
        <row r="2450">
          <cell r="A2450" t="str">
            <v>06890</v>
          </cell>
          <cell r="B2450" t="str">
            <v>康利国际控股</v>
          </cell>
          <cell r="C2450">
            <v>-1.06</v>
          </cell>
          <cell r="D2450">
            <v>0.46500000000000002</v>
          </cell>
        </row>
        <row r="2451">
          <cell r="A2451" t="str">
            <v>06893</v>
          </cell>
          <cell r="B2451" t="str">
            <v>衍生集团</v>
          </cell>
          <cell r="C2451">
            <v>0</v>
          </cell>
          <cell r="D2451">
            <v>0.16500000000000001</v>
          </cell>
        </row>
        <row r="2452">
          <cell r="A2452" t="str">
            <v>06896</v>
          </cell>
          <cell r="B2452" t="str">
            <v>金嗓子</v>
          </cell>
          <cell r="C2452">
            <v>0.23</v>
          </cell>
          <cell r="D2452">
            <v>4.45</v>
          </cell>
        </row>
        <row r="2453">
          <cell r="A2453" t="str">
            <v>06898</v>
          </cell>
          <cell r="B2453" t="str">
            <v>中国铝罐</v>
          </cell>
          <cell r="C2453">
            <v>0</v>
          </cell>
          <cell r="D2453">
            <v>0.74</v>
          </cell>
        </row>
        <row r="2454">
          <cell r="A2454" t="str">
            <v>06899</v>
          </cell>
          <cell r="B2454" t="str">
            <v>联众</v>
          </cell>
          <cell r="C2454">
            <v>0</v>
          </cell>
          <cell r="D2454">
            <v>0.19</v>
          </cell>
        </row>
        <row r="2455">
          <cell r="A2455" t="str">
            <v>06900</v>
          </cell>
          <cell r="B2455" t="str">
            <v>上坤地产</v>
          </cell>
          <cell r="C2455">
            <v>0</v>
          </cell>
          <cell r="D2455">
            <v>1.2999999999999999E-2</v>
          </cell>
        </row>
        <row r="2456">
          <cell r="A2456" t="str">
            <v>06908</v>
          </cell>
          <cell r="B2456" t="str">
            <v>宏光半导体</v>
          </cell>
          <cell r="C2456">
            <v>1.79</v>
          </cell>
          <cell r="D2456">
            <v>0.56999999999999995</v>
          </cell>
        </row>
        <row r="2457">
          <cell r="A2457" t="str">
            <v>06909</v>
          </cell>
          <cell r="B2457" t="str">
            <v>百得利控股</v>
          </cell>
          <cell r="C2457">
            <v>15.52</v>
          </cell>
          <cell r="D2457">
            <v>0.67</v>
          </cell>
        </row>
        <row r="2458">
          <cell r="A2458" t="str">
            <v>06911</v>
          </cell>
          <cell r="B2458" t="str">
            <v>澜沧古茶</v>
          </cell>
          <cell r="C2458">
            <v>-6.35</v>
          </cell>
          <cell r="D2458">
            <v>2.95</v>
          </cell>
        </row>
        <row r="2459">
          <cell r="A2459" t="str">
            <v>06913</v>
          </cell>
          <cell r="B2459" t="str">
            <v>华南职业教育</v>
          </cell>
          <cell r="C2459">
            <v>0</v>
          </cell>
          <cell r="D2459">
            <v>0.28000000000000003</v>
          </cell>
        </row>
        <row r="2460">
          <cell r="A2460" t="str">
            <v>06918</v>
          </cell>
          <cell r="B2460" t="str">
            <v>奇士达</v>
          </cell>
          <cell r="C2460">
            <v>-2.54</v>
          </cell>
          <cell r="D2460">
            <v>0.115</v>
          </cell>
        </row>
        <row r="2461">
          <cell r="A2461" t="str">
            <v>06919</v>
          </cell>
          <cell r="B2461" t="str">
            <v>人瑞人才</v>
          </cell>
          <cell r="C2461">
            <v>3.77</v>
          </cell>
          <cell r="D2461">
            <v>3.85</v>
          </cell>
        </row>
        <row r="2462">
          <cell r="A2462" t="str">
            <v>06922</v>
          </cell>
          <cell r="B2462" t="str">
            <v>康沣生物－Ｂ</v>
          </cell>
          <cell r="C2462">
            <v>-0.99</v>
          </cell>
          <cell r="D2462">
            <v>4.9800000000000004</v>
          </cell>
        </row>
        <row r="2463">
          <cell r="A2463" t="str">
            <v>06928</v>
          </cell>
          <cell r="B2463" t="str">
            <v>万马控股</v>
          </cell>
          <cell r="C2463">
            <v>-9.7200000000000006</v>
          </cell>
          <cell r="D2463">
            <v>0.32500000000000001</v>
          </cell>
        </row>
        <row r="2464">
          <cell r="A2464" t="str">
            <v>06933</v>
          </cell>
          <cell r="B2464" t="str">
            <v>新娱科控股</v>
          </cell>
          <cell r="C2464">
            <v>-3.1</v>
          </cell>
          <cell r="D2464">
            <v>0.219</v>
          </cell>
        </row>
        <row r="2465">
          <cell r="A2465" t="str">
            <v>06939</v>
          </cell>
          <cell r="B2465" t="str">
            <v>美佳音控股</v>
          </cell>
          <cell r="C2465">
            <v>-2.08</v>
          </cell>
          <cell r="D2465">
            <v>0.47</v>
          </cell>
        </row>
        <row r="2466">
          <cell r="A2466" t="str">
            <v>06958</v>
          </cell>
          <cell r="B2466" t="str">
            <v>正荣服务</v>
          </cell>
          <cell r="C2466">
            <v>8.8699999999999992</v>
          </cell>
          <cell r="D2466">
            <v>0.13500000000000001</v>
          </cell>
        </row>
        <row r="2467">
          <cell r="A2467" t="str">
            <v>06959</v>
          </cell>
          <cell r="B2467" t="str">
            <v>长久股份</v>
          </cell>
          <cell r="C2467">
            <v>-1.77</v>
          </cell>
          <cell r="D2467">
            <v>6.65</v>
          </cell>
        </row>
        <row r="2468">
          <cell r="A2468" t="str">
            <v>06966</v>
          </cell>
          <cell r="B2468" t="str">
            <v>中国万桐园</v>
          </cell>
          <cell r="C2468">
            <v>0</v>
          </cell>
          <cell r="D2468">
            <v>0.45</v>
          </cell>
        </row>
        <row r="2469">
          <cell r="A2469" t="str">
            <v>06999</v>
          </cell>
          <cell r="B2469" t="str">
            <v>领地控股</v>
          </cell>
          <cell r="C2469">
            <v>0</v>
          </cell>
          <cell r="D2469">
            <v>8.3000000000000004E-2</v>
          </cell>
        </row>
        <row r="2470">
          <cell r="A2470" t="str">
            <v>07801</v>
          </cell>
          <cell r="B2470" t="str">
            <v>INTERRA ACQ-Z</v>
          </cell>
          <cell r="C2470" t="str">
            <v xml:space="preserve">--  </v>
          </cell>
          <cell r="D2470">
            <v>0</v>
          </cell>
        </row>
        <row r="2471">
          <cell r="A2471" t="str">
            <v>07827</v>
          </cell>
          <cell r="B2471" t="str">
            <v>VISION DEAL-Z</v>
          </cell>
          <cell r="C2471" t="str">
            <v xml:space="preserve">--  </v>
          </cell>
          <cell r="D2471">
            <v>0</v>
          </cell>
        </row>
        <row r="2472">
          <cell r="A2472" t="str">
            <v>07836</v>
          </cell>
          <cell r="B2472" t="str">
            <v>AQUILA ACQ-Z</v>
          </cell>
          <cell r="C2472" t="str">
            <v xml:space="preserve">--  </v>
          </cell>
          <cell r="D2472">
            <v>0</v>
          </cell>
        </row>
        <row r="2473">
          <cell r="A2473" t="str">
            <v>07841</v>
          </cell>
          <cell r="B2473" t="str">
            <v>汇德收购－Ｚ</v>
          </cell>
          <cell r="C2473" t="str">
            <v xml:space="preserve">--  </v>
          </cell>
          <cell r="D2473">
            <v>0</v>
          </cell>
        </row>
        <row r="2474">
          <cell r="A2474" t="str">
            <v>07855</v>
          </cell>
          <cell r="B2474" t="str">
            <v>TECHSTARACQ-Z</v>
          </cell>
          <cell r="C2474">
            <v>0</v>
          </cell>
          <cell r="D2474">
            <v>10.5</v>
          </cell>
        </row>
        <row r="2475">
          <cell r="A2475" t="str">
            <v>09600</v>
          </cell>
          <cell r="B2475" t="str">
            <v>新纽科技</v>
          </cell>
          <cell r="C2475">
            <v>-1.47</v>
          </cell>
          <cell r="D2475">
            <v>0.33500000000000002</v>
          </cell>
        </row>
        <row r="2476">
          <cell r="A2476" t="str">
            <v>09606</v>
          </cell>
          <cell r="B2476" t="str">
            <v>映恩生物－Ｂ</v>
          </cell>
          <cell r="C2476">
            <v>6.69</v>
          </cell>
          <cell r="D2476">
            <v>277.39999999999998</v>
          </cell>
        </row>
        <row r="2477">
          <cell r="A2477" t="str">
            <v>09608</v>
          </cell>
          <cell r="B2477" t="str">
            <v>宋都服务</v>
          </cell>
          <cell r="C2477">
            <v>0</v>
          </cell>
          <cell r="D2477">
            <v>9.8000000000000004E-2</v>
          </cell>
        </row>
        <row r="2478">
          <cell r="A2478" t="str">
            <v>09616</v>
          </cell>
          <cell r="B2478" t="str">
            <v>东软睿新集团</v>
          </cell>
          <cell r="C2478">
            <v>-0.56999999999999995</v>
          </cell>
          <cell r="D2478">
            <v>3.49</v>
          </cell>
        </row>
        <row r="2479">
          <cell r="A2479" t="str">
            <v>09638</v>
          </cell>
          <cell r="B2479" t="str">
            <v>法拉帝</v>
          </cell>
          <cell r="C2479">
            <v>0.78</v>
          </cell>
          <cell r="D2479">
            <v>25.95</v>
          </cell>
        </row>
        <row r="2480">
          <cell r="A2480" t="str">
            <v>09639</v>
          </cell>
          <cell r="B2480" t="str">
            <v>荣利营造</v>
          </cell>
          <cell r="C2480">
            <v>-8.16</v>
          </cell>
          <cell r="D2480">
            <v>0.9</v>
          </cell>
        </row>
        <row r="2481">
          <cell r="A2481" t="str">
            <v>09663</v>
          </cell>
          <cell r="B2481" t="str">
            <v>国鸿氢能</v>
          </cell>
          <cell r="C2481">
            <v>0</v>
          </cell>
          <cell r="D2481">
            <v>8.1</v>
          </cell>
        </row>
        <row r="2482">
          <cell r="A2482" t="str">
            <v>09677</v>
          </cell>
          <cell r="B2482" t="str">
            <v>威海银行</v>
          </cell>
          <cell r="C2482">
            <v>0</v>
          </cell>
          <cell r="D2482">
            <v>2.94</v>
          </cell>
        </row>
        <row r="2483">
          <cell r="A2483" t="str">
            <v>09678</v>
          </cell>
          <cell r="B2483" t="str">
            <v>云知声</v>
          </cell>
          <cell r="C2483">
            <v>14.77</v>
          </cell>
          <cell r="D2483">
            <v>329.4</v>
          </cell>
        </row>
        <row r="2484">
          <cell r="A2484" t="str">
            <v>09680</v>
          </cell>
          <cell r="B2484" t="str">
            <v>如祺出行</v>
          </cell>
          <cell r="C2484">
            <v>0</v>
          </cell>
          <cell r="D2484">
            <v>9.6</v>
          </cell>
        </row>
        <row r="2485">
          <cell r="A2485" t="str">
            <v>09686</v>
          </cell>
          <cell r="B2485" t="str">
            <v>熙康云医院</v>
          </cell>
          <cell r="C2485">
            <v>-1.1000000000000001</v>
          </cell>
          <cell r="D2485">
            <v>0.9</v>
          </cell>
        </row>
        <row r="2486">
          <cell r="A2486" t="str">
            <v>09689</v>
          </cell>
          <cell r="B2486" t="str">
            <v>金泰丰国际控股</v>
          </cell>
          <cell r="C2486">
            <v>13.79</v>
          </cell>
          <cell r="D2486">
            <v>0.33</v>
          </cell>
        </row>
        <row r="2487">
          <cell r="A2487" t="str">
            <v>09698</v>
          </cell>
          <cell r="B2487" t="str">
            <v>万国数据－ＳＷ</v>
          </cell>
          <cell r="C2487">
            <v>6.09</v>
          </cell>
          <cell r="D2487">
            <v>32.25</v>
          </cell>
        </row>
        <row r="2488">
          <cell r="A2488" t="str">
            <v>09866</v>
          </cell>
          <cell r="B2488" t="str">
            <v>蔚来－ＳＷ</v>
          </cell>
          <cell r="C2488">
            <v>-2.0299999999999998</v>
          </cell>
          <cell r="D2488">
            <v>26.6</v>
          </cell>
        </row>
        <row r="2489">
          <cell r="A2489" t="str">
            <v>09879</v>
          </cell>
          <cell r="B2489" t="str">
            <v>米高集团</v>
          </cell>
          <cell r="C2489">
            <v>0.63</v>
          </cell>
          <cell r="D2489">
            <v>4.83</v>
          </cell>
        </row>
        <row r="2490">
          <cell r="A2490" t="str">
            <v>09881</v>
          </cell>
          <cell r="B2490" t="str">
            <v>容大科技</v>
          </cell>
          <cell r="C2490">
            <v>-10.19</v>
          </cell>
          <cell r="D2490">
            <v>9.6999999999999993</v>
          </cell>
        </row>
        <row r="2491">
          <cell r="A2491" t="str">
            <v>09882</v>
          </cell>
          <cell r="B2491" t="str">
            <v>永联丰控股</v>
          </cell>
          <cell r="C2491">
            <v>6.67</v>
          </cell>
          <cell r="D2491">
            <v>0.64</v>
          </cell>
        </row>
        <row r="2492">
          <cell r="A2492" t="str">
            <v>09888</v>
          </cell>
          <cell r="B2492" t="str">
            <v>百度集团－ＳＷ</v>
          </cell>
          <cell r="C2492">
            <v>1.48</v>
          </cell>
          <cell r="D2492">
            <v>85.9</v>
          </cell>
        </row>
        <row r="2493">
          <cell r="A2493" t="str">
            <v>09889</v>
          </cell>
          <cell r="B2493" t="str">
            <v>东莞农商银行</v>
          </cell>
          <cell r="C2493">
            <v>0.56000000000000005</v>
          </cell>
          <cell r="D2493">
            <v>3.62</v>
          </cell>
        </row>
        <row r="2494">
          <cell r="A2494" t="str">
            <v>09893</v>
          </cell>
          <cell r="B2494" t="str">
            <v>比优集团</v>
          </cell>
          <cell r="C2494">
            <v>0</v>
          </cell>
          <cell r="D2494">
            <v>0.44500000000000001</v>
          </cell>
        </row>
        <row r="2495">
          <cell r="A2495" t="str">
            <v>09898</v>
          </cell>
          <cell r="B2495" t="str">
            <v>微博－ＳＷ</v>
          </cell>
          <cell r="C2495">
            <v>0.54</v>
          </cell>
          <cell r="D2495">
            <v>75.099999999999994</v>
          </cell>
        </row>
        <row r="2496">
          <cell r="A2496" t="str">
            <v>09900</v>
          </cell>
          <cell r="B2496" t="str">
            <v>智云科技建设</v>
          </cell>
          <cell r="C2496">
            <v>0</v>
          </cell>
          <cell r="D2496">
            <v>11.5</v>
          </cell>
        </row>
        <row r="2497">
          <cell r="A2497" t="str">
            <v>09901</v>
          </cell>
          <cell r="B2497" t="str">
            <v>新东方－Ｓ</v>
          </cell>
          <cell r="C2497">
            <v>-0.49</v>
          </cell>
          <cell r="D2497">
            <v>40.4</v>
          </cell>
        </row>
        <row r="2498">
          <cell r="A2498" t="str">
            <v>09906</v>
          </cell>
          <cell r="B2498" t="str">
            <v>宏力医疗管理</v>
          </cell>
          <cell r="C2498">
            <v>0</v>
          </cell>
          <cell r="D2498">
            <v>1.5</v>
          </cell>
        </row>
        <row r="2499">
          <cell r="A2499" t="str">
            <v>09908</v>
          </cell>
          <cell r="B2499" t="str">
            <v>嘉兴燃气</v>
          </cell>
          <cell r="C2499">
            <v>0.13</v>
          </cell>
          <cell r="D2499">
            <v>7.59</v>
          </cell>
        </row>
        <row r="2500">
          <cell r="A2500" t="str">
            <v>09911</v>
          </cell>
          <cell r="B2500" t="str">
            <v>赤子城科技</v>
          </cell>
          <cell r="C2500">
            <v>4.33</v>
          </cell>
          <cell r="D2500">
            <v>10.6</v>
          </cell>
        </row>
        <row r="2501">
          <cell r="A2501" t="str">
            <v>09913</v>
          </cell>
          <cell r="B2501" t="str">
            <v>智勤控股</v>
          </cell>
          <cell r="C2501">
            <v>0.77</v>
          </cell>
          <cell r="D2501">
            <v>2.62</v>
          </cell>
        </row>
        <row r="2502">
          <cell r="A2502" t="str">
            <v>09916</v>
          </cell>
          <cell r="B2502" t="str">
            <v>兴业物联</v>
          </cell>
          <cell r="C2502">
            <v>0</v>
          </cell>
          <cell r="D2502">
            <v>0.39</v>
          </cell>
        </row>
        <row r="2503">
          <cell r="A2503" t="str">
            <v>09918</v>
          </cell>
          <cell r="B2503" t="str">
            <v>丽年国际</v>
          </cell>
          <cell r="C2503">
            <v>2.68</v>
          </cell>
          <cell r="D2503">
            <v>1.1499999999999999</v>
          </cell>
        </row>
        <row r="2504">
          <cell r="A2504" t="str">
            <v>09919</v>
          </cell>
          <cell r="B2504" t="str">
            <v>艾德韦宣集团</v>
          </cell>
          <cell r="C2504">
            <v>3.66</v>
          </cell>
          <cell r="D2504">
            <v>0.85</v>
          </cell>
        </row>
        <row r="2505">
          <cell r="A2505" t="str">
            <v>09929</v>
          </cell>
          <cell r="B2505" t="str">
            <v>澳达控股</v>
          </cell>
          <cell r="C2505">
            <v>1.82</v>
          </cell>
          <cell r="D2505">
            <v>5.6000000000000001E-2</v>
          </cell>
        </row>
        <row r="2506">
          <cell r="A2506" t="str">
            <v>09933</v>
          </cell>
          <cell r="B2506" t="str">
            <v>GHW INTL</v>
          </cell>
          <cell r="C2506">
            <v>0.66</v>
          </cell>
          <cell r="D2506">
            <v>1.53</v>
          </cell>
        </row>
        <row r="2507">
          <cell r="A2507" t="str">
            <v>09936</v>
          </cell>
          <cell r="B2507" t="str">
            <v>稀美资源</v>
          </cell>
          <cell r="C2507">
            <v>-1.74</v>
          </cell>
          <cell r="D2507">
            <v>3.95</v>
          </cell>
        </row>
        <row r="2508">
          <cell r="A2508" t="str">
            <v>09938</v>
          </cell>
          <cell r="B2508" t="str">
            <v>华和控股</v>
          </cell>
          <cell r="C2508">
            <v>0</v>
          </cell>
          <cell r="D2508">
            <v>0.10100000000000001</v>
          </cell>
        </row>
        <row r="2509">
          <cell r="A2509" t="str">
            <v>09958</v>
          </cell>
          <cell r="B2509" t="str">
            <v>力天影业</v>
          </cell>
          <cell r="C2509">
            <v>0</v>
          </cell>
          <cell r="D2509">
            <v>9.2999999999999999E-2</v>
          </cell>
        </row>
        <row r="2510">
          <cell r="A2510" t="str">
            <v>09960</v>
          </cell>
          <cell r="B2510" t="str">
            <v>康圣环球</v>
          </cell>
          <cell r="C2510">
            <v>-1.46</v>
          </cell>
          <cell r="D2510">
            <v>1.35</v>
          </cell>
        </row>
        <row r="2511">
          <cell r="A2511" t="str">
            <v>09961</v>
          </cell>
          <cell r="B2511" t="str">
            <v>携程集团－Ｓ</v>
          </cell>
          <cell r="C2511">
            <v>1.66</v>
          </cell>
          <cell r="D2511">
            <v>466</v>
          </cell>
        </row>
        <row r="2512">
          <cell r="A2512" t="str">
            <v>09963</v>
          </cell>
          <cell r="B2512" t="str">
            <v>高科桥</v>
          </cell>
          <cell r="C2512">
            <v>0</v>
          </cell>
          <cell r="D2512">
            <v>0.30499999999999999</v>
          </cell>
        </row>
        <row r="2513">
          <cell r="A2513" t="str">
            <v>09977</v>
          </cell>
          <cell r="B2513" t="str">
            <v>凤祥股份</v>
          </cell>
          <cell r="C2513">
            <v>2.13</v>
          </cell>
          <cell r="D2513">
            <v>1.92</v>
          </cell>
        </row>
        <row r="2514">
          <cell r="A2514" t="str">
            <v>09978</v>
          </cell>
          <cell r="B2514" t="str">
            <v>方圆生活服务</v>
          </cell>
          <cell r="C2514">
            <v>21.54</v>
          </cell>
          <cell r="D2514">
            <v>7.9000000000000001E-2</v>
          </cell>
        </row>
        <row r="2515">
          <cell r="A2515" t="str">
            <v>09986</v>
          </cell>
          <cell r="B2515" t="str">
            <v>大山教育</v>
          </cell>
          <cell r="C2515">
            <v>-8.1300000000000008</v>
          </cell>
          <cell r="D2515">
            <v>1.47</v>
          </cell>
        </row>
        <row r="2516">
          <cell r="A2516" t="str">
            <v>09991</v>
          </cell>
          <cell r="B2516" t="str">
            <v>宝尊电商－Ｗ</v>
          </cell>
          <cell r="C2516">
            <v>1.57</v>
          </cell>
          <cell r="D2516">
            <v>7.12</v>
          </cell>
        </row>
        <row r="2517">
          <cell r="A2517" t="str">
            <v>09998</v>
          </cell>
          <cell r="B2517" t="str">
            <v>光荣控股</v>
          </cell>
          <cell r="C2517">
            <v>0</v>
          </cell>
          <cell r="D2517">
            <v>0.17299999999999999</v>
          </cell>
        </row>
        <row r="2518">
          <cell r="A2518" t="str">
            <v>09999</v>
          </cell>
          <cell r="B2518" t="str">
            <v>网易－Ｓ</v>
          </cell>
          <cell r="C2518">
            <v>0.56999999999999995</v>
          </cell>
          <cell r="D2518">
            <v>210</v>
          </cell>
        </row>
        <row r="2519">
          <cell r="A2519" t="str">
            <v>80011</v>
          </cell>
          <cell r="B2519" t="str">
            <v>恒生银行－Ｒ</v>
          </cell>
          <cell r="C2519">
            <v>-0.37</v>
          </cell>
          <cell r="D2519">
            <v>107.6</v>
          </cell>
        </row>
        <row r="2520">
          <cell r="A2520" t="str">
            <v>80016</v>
          </cell>
          <cell r="B2520" t="str">
            <v>新鸿基地产－Ｒ</v>
          </cell>
          <cell r="C2520">
            <v>-0.59</v>
          </cell>
          <cell r="D2520">
            <v>84.6</v>
          </cell>
        </row>
        <row r="2521">
          <cell r="A2521" t="str">
            <v>80020</v>
          </cell>
          <cell r="B2521" t="str">
            <v>商汤－ＷＲ</v>
          </cell>
          <cell r="C2521">
            <v>1.49</v>
          </cell>
          <cell r="D2521">
            <v>1.36</v>
          </cell>
        </row>
        <row r="2522">
          <cell r="A2522" t="str">
            <v>80175</v>
          </cell>
          <cell r="B2522" t="str">
            <v>吉利汽车－Ｒ</v>
          </cell>
          <cell r="C2522">
            <v>-1.2</v>
          </cell>
          <cell r="D2522">
            <v>14.8</v>
          </cell>
        </row>
        <row r="2523">
          <cell r="A2523" t="str">
            <v>80291</v>
          </cell>
          <cell r="B2523" t="str">
            <v>华润啤酒－Ｒ</v>
          </cell>
          <cell r="C2523">
            <v>-0.63</v>
          </cell>
          <cell r="D2523">
            <v>23.75</v>
          </cell>
        </row>
        <row r="2524">
          <cell r="A2524" t="str">
            <v>80388</v>
          </cell>
          <cell r="B2524" t="str">
            <v>香港交易所－Ｒ</v>
          </cell>
          <cell r="C2524">
            <v>-0.68</v>
          </cell>
          <cell r="D2524">
            <v>377.8</v>
          </cell>
        </row>
        <row r="2525">
          <cell r="A2525" t="str">
            <v>80700</v>
          </cell>
          <cell r="B2525" t="str">
            <v>腾讯控股－Ｒ</v>
          </cell>
          <cell r="C2525">
            <v>-0.48</v>
          </cell>
          <cell r="D2525">
            <v>453.6</v>
          </cell>
        </row>
        <row r="2526">
          <cell r="A2526" t="str">
            <v>80737</v>
          </cell>
          <cell r="B2526" t="str">
            <v>湾区发展－Ｒ</v>
          </cell>
          <cell r="C2526">
            <v>0</v>
          </cell>
          <cell r="D2526">
            <v>1.6</v>
          </cell>
        </row>
        <row r="2527">
          <cell r="A2527" t="str">
            <v>80883</v>
          </cell>
          <cell r="B2527" t="str">
            <v>中国海洋石油－Ｒ</v>
          </cell>
          <cell r="C2527">
            <v>0</v>
          </cell>
          <cell r="D2527">
            <v>16.64</v>
          </cell>
        </row>
        <row r="2528">
          <cell r="A2528" t="str">
            <v>80941</v>
          </cell>
          <cell r="B2528" t="str">
            <v>中国移动－Ｒ</v>
          </cell>
          <cell r="C2528">
            <v>-0.38</v>
          </cell>
          <cell r="D2528">
            <v>78.5</v>
          </cell>
        </row>
        <row r="2529">
          <cell r="A2529" t="str">
            <v>80992</v>
          </cell>
          <cell r="B2529" t="str">
            <v>联想集团－Ｒ</v>
          </cell>
          <cell r="C2529">
            <v>-0.68</v>
          </cell>
          <cell r="D2529">
            <v>8.7899999999999991</v>
          </cell>
        </row>
        <row r="2530">
          <cell r="A2530" t="str">
            <v>81024</v>
          </cell>
          <cell r="B2530" t="str">
            <v>快手－ＷＲ</v>
          </cell>
          <cell r="C2530">
            <v>1.53</v>
          </cell>
          <cell r="D2530">
            <v>56.35</v>
          </cell>
        </row>
        <row r="2531">
          <cell r="A2531" t="str">
            <v>81211</v>
          </cell>
          <cell r="B2531" t="str">
            <v>比亚迪股份－Ｒ</v>
          </cell>
          <cell r="C2531">
            <v>-1.25</v>
          </cell>
          <cell r="D2531">
            <v>110.7</v>
          </cell>
        </row>
        <row r="2532">
          <cell r="A2532" t="str">
            <v>81299</v>
          </cell>
          <cell r="B2532" t="str">
            <v>友邦保险－Ｒ</v>
          </cell>
          <cell r="C2532">
            <v>-4.32</v>
          </cell>
          <cell r="D2532">
            <v>63.05</v>
          </cell>
        </row>
        <row r="2533">
          <cell r="A2533" t="str">
            <v>81810</v>
          </cell>
          <cell r="B2533" t="str">
            <v>小米集团－ＷＲ</v>
          </cell>
          <cell r="C2533">
            <v>-0.66</v>
          </cell>
          <cell r="D2533">
            <v>52.5</v>
          </cell>
        </row>
        <row r="2534">
          <cell r="A2534" t="str">
            <v>82020</v>
          </cell>
          <cell r="B2534" t="str">
            <v>安踏体育－Ｒ</v>
          </cell>
          <cell r="C2534">
            <v>-0.71</v>
          </cell>
          <cell r="D2534">
            <v>84.25</v>
          </cell>
        </row>
        <row r="2535">
          <cell r="A2535" t="str">
            <v>82318</v>
          </cell>
          <cell r="B2535" t="str">
            <v>中国平安－Ｒ</v>
          </cell>
          <cell r="C2535">
            <v>0</v>
          </cell>
          <cell r="D2535">
            <v>45.6</v>
          </cell>
        </row>
        <row r="2536">
          <cell r="A2536" t="str">
            <v>82331</v>
          </cell>
          <cell r="B2536" t="str">
            <v>李宁－Ｒ</v>
          </cell>
          <cell r="C2536">
            <v>-1.28</v>
          </cell>
          <cell r="D2536">
            <v>15.38</v>
          </cell>
        </row>
        <row r="2537">
          <cell r="A2537" t="str">
            <v>82333</v>
          </cell>
          <cell r="B2537" t="str">
            <v>长城汽车－Ｒ</v>
          </cell>
          <cell r="C2537">
            <v>2.58</v>
          </cell>
          <cell r="D2537">
            <v>11.92</v>
          </cell>
        </row>
        <row r="2538">
          <cell r="A2538" t="str">
            <v>82388</v>
          </cell>
          <cell r="B2538" t="str">
            <v>中银香港－Ｒ</v>
          </cell>
          <cell r="C2538">
            <v>-0.64</v>
          </cell>
          <cell r="D2538">
            <v>31</v>
          </cell>
        </row>
        <row r="2539">
          <cell r="A2539" t="str">
            <v>82939</v>
          </cell>
          <cell r="B2539" t="str">
            <v>华润啤酒－Ｒ二千</v>
          </cell>
          <cell r="C2539" t="str">
            <v xml:space="preserve">--  </v>
          </cell>
          <cell r="D2539">
            <v>0</v>
          </cell>
        </row>
        <row r="2540">
          <cell r="A2540" t="str">
            <v>83690</v>
          </cell>
          <cell r="B2540" t="str">
            <v>美团－ＷＲ</v>
          </cell>
          <cell r="C2540">
            <v>-1.61</v>
          </cell>
          <cell r="D2540">
            <v>110.2</v>
          </cell>
        </row>
        <row r="2541">
          <cell r="A2541" t="str">
            <v>86618</v>
          </cell>
          <cell r="B2541" t="str">
            <v>京东健康－Ｒ</v>
          </cell>
          <cell r="C2541">
            <v>-1.56</v>
          </cell>
          <cell r="D2541">
            <v>37.799999999999997</v>
          </cell>
        </row>
        <row r="2542">
          <cell r="A2542" t="str">
            <v>89618</v>
          </cell>
          <cell r="B2542" t="str">
            <v>京东集团－ＳＷＲ</v>
          </cell>
          <cell r="C2542">
            <v>-0.88</v>
          </cell>
          <cell r="D2542">
            <v>113.2</v>
          </cell>
        </row>
        <row r="2543">
          <cell r="A2543" t="str">
            <v>89888</v>
          </cell>
          <cell r="B2543" t="str">
            <v>百度集团－ＳＷＲ</v>
          </cell>
          <cell r="C2543">
            <v>1.56</v>
          </cell>
          <cell r="D2543">
            <v>78.150000000000006</v>
          </cell>
        </row>
        <row r="2544">
          <cell r="A2544" t="str">
            <v>89988</v>
          </cell>
          <cell r="B2544" t="str">
            <v>阿里巴巴－ＷＲ</v>
          </cell>
          <cell r="C2544">
            <v>-0.83</v>
          </cell>
          <cell r="D2544">
            <v>95.85</v>
          </cell>
        </row>
        <row r="2545">
          <cell r="A2545" t="str">
            <v>02900</v>
          </cell>
          <cell r="B2545" t="str">
            <v>中薇金融</v>
          </cell>
          <cell r="C2545">
            <v>-1.92</v>
          </cell>
          <cell r="D2545">
            <v>1.02</v>
          </cell>
        </row>
        <row r="2546">
          <cell r="A2546" t="str">
            <v>01304</v>
          </cell>
          <cell r="B2546" t="str">
            <v>FORTIOR</v>
          </cell>
          <cell r="C2546" t="str">
            <v xml:space="preserve">--  </v>
          </cell>
          <cell r="D2546">
            <v>0</v>
          </cell>
        </row>
        <row r="2547">
          <cell r="A2547" t="str">
            <v>02553</v>
          </cell>
          <cell r="B2547" t="str">
            <v>首钢朗泽</v>
          </cell>
          <cell r="C2547" t="str">
            <v xml:space="preserve">--  </v>
          </cell>
          <cell r="D2547">
            <v>0</v>
          </cell>
        </row>
        <row r="2548">
          <cell r="A2548" t="str">
            <v>02590</v>
          </cell>
          <cell r="B2548" t="str">
            <v>极智嘉-W</v>
          </cell>
          <cell r="C2548" t="str">
            <v xml:space="preserve">--  </v>
          </cell>
          <cell r="D2548">
            <v>0</v>
          </cell>
        </row>
        <row r="2549">
          <cell r="A2549" t="str">
            <v>02597</v>
          </cell>
          <cell r="B2549" t="str">
            <v>讯众通信</v>
          </cell>
          <cell r="C2549" t="str">
            <v xml:space="preserve">--  </v>
          </cell>
          <cell r="D2549">
            <v>0</v>
          </cell>
        </row>
        <row r="2550">
          <cell r="A2550" t="str">
            <v>02651</v>
          </cell>
          <cell r="B2550" t="str">
            <v>大众口腔</v>
          </cell>
          <cell r="C2550" t="str">
            <v xml:space="preserve">--  </v>
          </cell>
          <cell r="D2550">
            <v>0</v>
          </cell>
        </row>
        <row r="2551">
          <cell r="A2551" t="str">
            <v>06613</v>
          </cell>
          <cell r="B2551" t="str">
            <v>蓝思科技</v>
          </cell>
          <cell r="C2551" t="str">
            <v xml:space="preserve">--  </v>
          </cell>
          <cell r="D2551">
            <v>0</v>
          </cell>
        </row>
        <row r="2552">
          <cell r="A2552" t="str">
            <v>06887</v>
          </cell>
          <cell r="B2552" t="str">
            <v>东阳光药</v>
          </cell>
          <cell r="C2552" t="str">
            <v xml:space="preserve">--  </v>
          </cell>
          <cell r="D2552">
            <v>0</v>
          </cell>
        </row>
        <row r="2553">
          <cell r="A2553" t="str">
            <v>#数据来源:通达信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全部Ａ股20250705"/>
    </sheetNames>
    <sheetDataSet>
      <sheetData sheetId="0">
        <row r="1">
          <cell r="A1" t="str">
            <v>代码</v>
          </cell>
          <cell r="B1" t="str">
            <v>名称</v>
          </cell>
          <cell r="C1" t="str">
            <v>涨幅%</v>
          </cell>
          <cell r="D1" t="str">
            <v>现价</v>
          </cell>
        </row>
        <row r="2">
          <cell r="A2" t="str">
            <v>000001</v>
          </cell>
          <cell r="B2" t="str">
            <v>平安银行</v>
          </cell>
          <cell r="C2">
            <v>2.02</v>
          </cell>
          <cell r="D2">
            <v>12.6</v>
          </cell>
        </row>
        <row r="3">
          <cell r="A3" t="str">
            <v>000002</v>
          </cell>
          <cell r="B3" t="str">
            <v>万 科Ａ</v>
          </cell>
          <cell r="C3">
            <v>-0.31</v>
          </cell>
          <cell r="D3">
            <v>6.44</v>
          </cell>
        </row>
        <row r="4">
          <cell r="A4" t="str">
            <v>000004</v>
          </cell>
          <cell r="B4" t="str">
            <v>*ST国华</v>
          </cell>
          <cell r="C4">
            <v>-2.0099999999999998</v>
          </cell>
          <cell r="D4">
            <v>8.77</v>
          </cell>
        </row>
        <row r="5">
          <cell r="A5" t="str">
            <v>000006</v>
          </cell>
          <cell r="B5" t="str">
            <v>深振业Ａ</v>
          </cell>
          <cell r="C5">
            <v>-0.79</v>
          </cell>
          <cell r="D5">
            <v>6.28</v>
          </cell>
        </row>
        <row r="6">
          <cell r="A6" t="str">
            <v>000007</v>
          </cell>
          <cell r="B6" t="str">
            <v>全新好</v>
          </cell>
          <cell r="C6">
            <v>-1.74</v>
          </cell>
          <cell r="D6">
            <v>7.35</v>
          </cell>
        </row>
        <row r="7">
          <cell r="A7" t="str">
            <v>000008</v>
          </cell>
          <cell r="B7" t="str">
            <v>神州高铁</v>
          </cell>
          <cell r="C7">
            <v>-0.71</v>
          </cell>
          <cell r="D7">
            <v>2.78</v>
          </cell>
        </row>
        <row r="8">
          <cell r="A8" t="str">
            <v>000009</v>
          </cell>
          <cell r="B8" t="str">
            <v>中国宝安</v>
          </cell>
          <cell r="C8">
            <v>-0.89</v>
          </cell>
          <cell r="D8">
            <v>8.94</v>
          </cell>
        </row>
        <row r="9">
          <cell r="A9" t="str">
            <v>000010</v>
          </cell>
          <cell r="B9" t="str">
            <v>美丽生态</v>
          </cell>
          <cell r="C9">
            <v>-1</v>
          </cell>
          <cell r="D9">
            <v>2.96</v>
          </cell>
        </row>
        <row r="10">
          <cell r="A10" t="str">
            <v>000011</v>
          </cell>
          <cell r="B10" t="str">
            <v>深物业A</v>
          </cell>
          <cell r="C10">
            <v>-0.95</v>
          </cell>
          <cell r="D10">
            <v>8.36</v>
          </cell>
        </row>
        <row r="11">
          <cell r="A11" t="str">
            <v>000012</v>
          </cell>
          <cell r="B11" t="str">
            <v>南 玻Ａ</v>
          </cell>
          <cell r="C11">
            <v>0</v>
          </cell>
          <cell r="D11">
            <v>4.76</v>
          </cell>
        </row>
        <row r="12">
          <cell r="A12" t="str">
            <v>000014</v>
          </cell>
          <cell r="B12" t="str">
            <v>沙河股份</v>
          </cell>
          <cell r="C12">
            <v>-1.99</v>
          </cell>
          <cell r="D12">
            <v>11.3</v>
          </cell>
        </row>
        <row r="13">
          <cell r="A13" t="str">
            <v>000016</v>
          </cell>
          <cell r="B13" t="str">
            <v>深康佳Ａ</v>
          </cell>
          <cell r="C13">
            <v>0.38</v>
          </cell>
          <cell r="D13">
            <v>5.22</v>
          </cell>
        </row>
        <row r="14">
          <cell r="A14" t="str">
            <v>000017</v>
          </cell>
          <cell r="B14" t="str">
            <v>深中华A</v>
          </cell>
          <cell r="C14">
            <v>-3.39</v>
          </cell>
          <cell r="D14">
            <v>6.27</v>
          </cell>
        </row>
        <row r="15">
          <cell r="A15" t="str">
            <v>000019</v>
          </cell>
          <cell r="B15" t="str">
            <v>深粮控股</v>
          </cell>
          <cell r="C15">
            <v>-0.15</v>
          </cell>
          <cell r="D15">
            <v>6.73</v>
          </cell>
        </row>
        <row r="16">
          <cell r="A16" t="str">
            <v>000020</v>
          </cell>
          <cell r="B16" t="str">
            <v>深华发Ａ</v>
          </cell>
          <cell r="C16">
            <v>-2.29</v>
          </cell>
          <cell r="D16">
            <v>13.63</v>
          </cell>
        </row>
        <row r="17">
          <cell r="A17" t="str">
            <v>000021</v>
          </cell>
          <cell r="B17" t="str">
            <v>深科技</v>
          </cell>
          <cell r="C17">
            <v>-2.0499999999999998</v>
          </cell>
          <cell r="D17">
            <v>18.149999999999999</v>
          </cell>
        </row>
        <row r="18">
          <cell r="A18" t="str">
            <v>000025</v>
          </cell>
          <cell r="B18" t="str">
            <v>特 力Ａ</v>
          </cell>
          <cell r="C18">
            <v>-1.1100000000000001</v>
          </cell>
          <cell r="D18">
            <v>16.88</v>
          </cell>
        </row>
        <row r="19">
          <cell r="A19" t="str">
            <v>000026</v>
          </cell>
          <cell r="B19" t="str">
            <v>飞亚达</v>
          </cell>
          <cell r="C19">
            <v>-7.02</v>
          </cell>
          <cell r="D19">
            <v>17.48</v>
          </cell>
        </row>
        <row r="20">
          <cell r="A20" t="str">
            <v>000027</v>
          </cell>
          <cell r="B20" t="str">
            <v>深圳能源</v>
          </cell>
          <cell r="C20">
            <v>0.47</v>
          </cell>
          <cell r="D20">
            <v>6.47</v>
          </cell>
        </row>
        <row r="21">
          <cell r="A21" t="str">
            <v>000028</v>
          </cell>
          <cell r="B21" t="str">
            <v>国药一致</v>
          </cell>
          <cell r="C21">
            <v>-0.08</v>
          </cell>
          <cell r="D21">
            <v>25.03</v>
          </cell>
        </row>
        <row r="22">
          <cell r="A22" t="str">
            <v>000029</v>
          </cell>
          <cell r="B22" t="str">
            <v>深深房Ａ</v>
          </cell>
          <cell r="C22">
            <v>0.7</v>
          </cell>
          <cell r="D22">
            <v>18.77</v>
          </cell>
        </row>
        <row r="23">
          <cell r="A23" t="str">
            <v>000030</v>
          </cell>
          <cell r="B23" t="str">
            <v>富奥股份</v>
          </cell>
          <cell r="C23">
            <v>-1.54</v>
          </cell>
          <cell r="D23">
            <v>5.77</v>
          </cell>
        </row>
        <row r="24">
          <cell r="A24" t="str">
            <v>000031</v>
          </cell>
          <cell r="B24" t="str">
            <v>大悦城</v>
          </cell>
          <cell r="C24">
            <v>0</v>
          </cell>
          <cell r="D24">
            <v>2.67</v>
          </cell>
        </row>
        <row r="25">
          <cell r="A25" t="str">
            <v>000032</v>
          </cell>
          <cell r="B25" t="str">
            <v>深桑达Ａ</v>
          </cell>
          <cell r="C25">
            <v>1.46</v>
          </cell>
          <cell r="D25">
            <v>20.18</v>
          </cell>
        </row>
        <row r="26">
          <cell r="A26" t="str">
            <v>000034</v>
          </cell>
          <cell r="B26" t="str">
            <v>神州数码</v>
          </cell>
          <cell r="C26">
            <v>-0.41</v>
          </cell>
          <cell r="D26">
            <v>36.5</v>
          </cell>
        </row>
        <row r="27">
          <cell r="A27" t="str">
            <v>000035</v>
          </cell>
          <cell r="B27" t="str">
            <v>中国天楹</v>
          </cell>
          <cell r="C27">
            <v>-0.7</v>
          </cell>
          <cell r="D27">
            <v>4.28</v>
          </cell>
        </row>
        <row r="28">
          <cell r="A28" t="str">
            <v>000036</v>
          </cell>
          <cell r="B28" t="str">
            <v>华联控股</v>
          </cell>
          <cell r="C28">
            <v>-0.54</v>
          </cell>
          <cell r="D28">
            <v>3.67</v>
          </cell>
        </row>
        <row r="29">
          <cell r="A29" t="str">
            <v>000037</v>
          </cell>
          <cell r="B29" t="str">
            <v>深南电A</v>
          </cell>
          <cell r="C29">
            <v>9.9700000000000006</v>
          </cell>
          <cell r="D29">
            <v>9.6</v>
          </cell>
        </row>
        <row r="30">
          <cell r="A30" t="str">
            <v>000039</v>
          </cell>
          <cell r="B30" t="str">
            <v>中集集团</v>
          </cell>
          <cell r="C30">
            <v>-1.1100000000000001</v>
          </cell>
          <cell r="D30">
            <v>8.02</v>
          </cell>
        </row>
        <row r="31">
          <cell r="A31" t="str">
            <v>000042</v>
          </cell>
          <cell r="B31" t="str">
            <v>中洲控股</v>
          </cell>
          <cell r="C31">
            <v>0</v>
          </cell>
          <cell r="D31">
            <v>7.14</v>
          </cell>
        </row>
        <row r="32">
          <cell r="A32" t="str">
            <v>000045</v>
          </cell>
          <cell r="B32" t="str">
            <v>深纺织Ａ</v>
          </cell>
          <cell r="C32">
            <v>-2.85</v>
          </cell>
          <cell r="D32">
            <v>10.9</v>
          </cell>
        </row>
        <row r="33">
          <cell r="A33" t="str">
            <v>000048</v>
          </cell>
          <cell r="B33" t="str">
            <v>京基智农</v>
          </cell>
          <cell r="C33">
            <v>-1.01</v>
          </cell>
          <cell r="D33">
            <v>15.73</v>
          </cell>
        </row>
        <row r="34">
          <cell r="A34" t="str">
            <v>000049</v>
          </cell>
          <cell r="B34" t="str">
            <v>德赛电池</v>
          </cell>
          <cell r="C34">
            <v>-1.89</v>
          </cell>
          <cell r="D34">
            <v>22.28</v>
          </cell>
        </row>
        <row r="35">
          <cell r="A35" t="str">
            <v>000050</v>
          </cell>
          <cell r="B35" t="str">
            <v>深天马Ａ</v>
          </cell>
          <cell r="C35">
            <v>-1.62</v>
          </cell>
          <cell r="D35">
            <v>8.48</v>
          </cell>
        </row>
        <row r="36">
          <cell r="A36" t="str">
            <v>000055</v>
          </cell>
          <cell r="B36" t="str">
            <v>方大集团</v>
          </cell>
          <cell r="C36">
            <v>-1.4</v>
          </cell>
          <cell r="D36">
            <v>4.22</v>
          </cell>
        </row>
        <row r="37">
          <cell r="A37" t="str">
            <v>000056</v>
          </cell>
          <cell r="B37" t="str">
            <v>皇庭国际</v>
          </cell>
          <cell r="C37">
            <v>-1.2</v>
          </cell>
          <cell r="D37">
            <v>3.28</v>
          </cell>
        </row>
        <row r="38">
          <cell r="A38" t="str">
            <v>000058</v>
          </cell>
          <cell r="B38" t="str">
            <v>深 赛 格</v>
          </cell>
          <cell r="C38">
            <v>-0.6</v>
          </cell>
          <cell r="D38">
            <v>8.24</v>
          </cell>
        </row>
        <row r="39">
          <cell r="A39" t="str">
            <v>000059</v>
          </cell>
          <cell r="B39" t="str">
            <v>华锦股份</v>
          </cell>
          <cell r="C39">
            <v>-1.65</v>
          </cell>
          <cell r="D39">
            <v>5.36</v>
          </cell>
        </row>
        <row r="40">
          <cell r="A40" t="str">
            <v>000060</v>
          </cell>
          <cell r="B40" t="str">
            <v>中金岭南</v>
          </cell>
          <cell r="C40">
            <v>-1.27</v>
          </cell>
          <cell r="D40">
            <v>4.6500000000000004</v>
          </cell>
        </row>
        <row r="41">
          <cell r="A41" t="str">
            <v>000061</v>
          </cell>
          <cell r="B41" t="str">
            <v>农 产 品</v>
          </cell>
          <cell r="C41">
            <v>-0.93</v>
          </cell>
          <cell r="D41">
            <v>6.41</v>
          </cell>
        </row>
        <row r="42">
          <cell r="A42" t="str">
            <v>000062</v>
          </cell>
          <cell r="B42" t="str">
            <v>深圳华强</v>
          </cell>
          <cell r="C42">
            <v>-0.87</v>
          </cell>
          <cell r="D42">
            <v>26.07</v>
          </cell>
        </row>
        <row r="43">
          <cell r="A43" t="str">
            <v>000063</v>
          </cell>
          <cell r="B43" t="str">
            <v>中兴通讯</v>
          </cell>
          <cell r="C43">
            <v>-1.1599999999999999</v>
          </cell>
          <cell r="D43">
            <v>32.32</v>
          </cell>
        </row>
        <row r="44">
          <cell r="A44" t="str">
            <v>000065</v>
          </cell>
          <cell r="B44" t="str">
            <v>北方国际</v>
          </cell>
          <cell r="C44">
            <v>-0.54</v>
          </cell>
          <cell r="D44">
            <v>11.06</v>
          </cell>
        </row>
        <row r="45">
          <cell r="A45" t="str">
            <v>000066</v>
          </cell>
          <cell r="B45" t="str">
            <v>中国长城</v>
          </cell>
          <cell r="C45">
            <v>-0.76</v>
          </cell>
          <cell r="D45">
            <v>14.34</v>
          </cell>
        </row>
        <row r="46">
          <cell r="A46" t="str">
            <v>000068</v>
          </cell>
          <cell r="B46" t="str">
            <v>华控赛格</v>
          </cell>
          <cell r="C46">
            <v>-1.1499999999999999</v>
          </cell>
          <cell r="D46">
            <v>3.43</v>
          </cell>
        </row>
        <row r="47">
          <cell r="A47" t="str">
            <v>000069</v>
          </cell>
          <cell r="B47" t="str">
            <v>华侨城Ａ</v>
          </cell>
          <cell r="C47">
            <v>-0.88</v>
          </cell>
          <cell r="D47">
            <v>2.2400000000000002</v>
          </cell>
        </row>
        <row r="48">
          <cell r="A48" t="str">
            <v>000070</v>
          </cell>
          <cell r="B48" t="str">
            <v>ST特信</v>
          </cell>
          <cell r="C48">
            <v>1.1299999999999999</v>
          </cell>
          <cell r="D48">
            <v>8.0399999999999991</v>
          </cell>
        </row>
        <row r="49">
          <cell r="A49" t="str">
            <v>000078</v>
          </cell>
          <cell r="B49" t="str">
            <v>海王生物</v>
          </cell>
          <cell r="C49">
            <v>-2.2000000000000002</v>
          </cell>
          <cell r="D49">
            <v>2.67</v>
          </cell>
        </row>
        <row r="50">
          <cell r="A50" t="str">
            <v>000088</v>
          </cell>
          <cell r="B50" t="str">
            <v>盐 田 港</v>
          </cell>
          <cell r="C50">
            <v>-0.22</v>
          </cell>
          <cell r="D50">
            <v>4.55</v>
          </cell>
        </row>
        <row r="51">
          <cell r="A51" t="str">
            <v>000089</v>
          </cell>
          <cell r="B51" t="str">
            <v>深圳机场</v>
          </cell>
          <cell r="C51">
            <v>0.14000000000000001</v>
          </cell>
          <cell r="D51">
            <v>6.91</v>
          </cell>
        </row>
        <row r="52">
          <cell r="A52" t="str">
            <v>000090</v>
          </cell>
          <cell r="B52" t="str">
            <v>天健集团</v>
          </cell>
          <cell r="C52">
            <v>0.56000000000000005</v>
          </cell>
          <cell r="D52">
            <v>3.58</v>
          </cell>
        </row>
        <row r="53">
          <cell r="A53" t="str">
            <v>000096</v>
          </cell>
          <cell r="B53" t="str">
            <v>广聚能源</v>
          </cell>
          <cell r="C53">
            <v>-0.77</v>
          </cell>
          <cell r="D53">
            <v>12.91</v>
          </cell>
        </row>
        <row r="54">
          <cell r="A54" t="str">
            <v>000099</v>
          </cell>
          <cell r="B54" t="str">
            <v>中信海直</v>
          </cell>
          <cell r="C54">
            <v>-1.98</v>
          </cell>
          <cell r="D54">
            <v>21.28</v>
          </cell>
        </row>
        <row r="55">
          <cell r="A55" t="str">
            <v>000100</v>
          </cell>
          <cell r="B55" t="str">
            <v>TCL科技</v>
          </cell>
          <cell r="C55">
            <v>-1.77</v>
          </cell>
          <cell r="D55">
            <v>4.4400000000000004</v>
          </cell>
        </row>
        <row r="56">
          <cell r="A56" t="str">
            <v>000151</v>
          </cell>
          <cell r="B56" t="str">
            <v>中成股份</v>
          </cell>
          <cell r="C56">
            <v>-0.8</v>
          </cell>
          <cell r="D56">
            <v>12.33</v>
          </cell>
        </row>
        <row r="57">
          <cell r="A57" t="str">
            <v>000153</v>
          </cell>
          <cell r="B57" t="str">
            <v>丰原药业</v>
          </cell>
          <cell r="C57">
            <v>-1.34</v>
          </cell>
          <cell r="D57">
            <v>6.61</v>
          </cell>
        </row>
        <row r="58">
          <cell r="A58" t="str">
            <v>000155</v>
          </cell>
          <cell r="B58" t="str">
            <v>川能动力</v>
          </cell>
          <cell r="C58">
            <v>-0.5</v>
          </cell>
          <cell r="D58">
            <v>9.86</v>
          </cell>
        </row>
        <row r="59">
          <cell r="A59" t="str">
            <v>000156</v>
          </cell>
          <cell r="B59" t="str">
            <v>华数传媒</v>
          </cell>
          <cell r="C59">
            <v>-0.51</v>
          </cell>
          <cell r="D59">
            <v>7.86</v>
          </cell>
        </row>
        <row r="60">
          <cell r="A60" t="str">
            <v>000157</v>
          </cell>
          <cell r="B60" t="str">
            <v>中联重科</v>
          </cell>
          <cell r="C60">
            <v>-0.82</v>
          </cell>
          <cell r="D60">
            <v>7.23</v>
          </cell>
        </row>
        <row r="61">
          <cell r="A61" t="str">
            <v>000158</v>
          </cell>
          <cell r="B61" t="str">
            <v>常山北明</v>
          </cell>
          <cell r="C61">
            <v>-0.5</v>
          </cell>
          <cell r="D61">
            <v>21.78</v>
          </cell>
        </row>
        <row r="62">
          <cell r="A62" t="str">
            <v>000159</v>
          </cell>
          <cell r="B62" t="str">
            <v>国际实业</v>
          </cell>
          <cell r="C62">
            <v>-1.59</v>
          </cell>
          <cell r="D62">
            <v>5.58</v>
          </cell>
        </row>
        <row r="63">
          <cell r="A63" t="str">
            <v>000166</v>
          </cell>
          <cell r="B63" t="str">
            <v>申万宏源</v>
          </cell>
          <cell r="C63">
            <v>0.2</v>
          </cell>
          <cell r="D63">
            <v>5.03</v>
          </cell>
        </row>
        <row r="64">
          <cell r="A64" t="str">
            <v>000301</v>
          </cell>
          <cell r="B64" t="str">
            <v>东方盛虹</v>
          </cell>
          <cell r="C64">
            <v>-1.53</v>
          </cell>
          <cell r="D64">
            <v>8.39</v>
          </cell>
        </row>
        <row r="65">
          <cell r="A65" t="str">
            <v>000333</v>
          </cell>
          <cell r="B65" t="str">
            <v>美的集团</v>
          </cell>
          <cell r="C65">
            <v>0.81</v>
          </cell>
          <cell r="D65">
            <v>73.48</v>
          </cell>
        </row>
        <row r="66">
          <cell r="A66" t="str">
            <v>000338</v>
          </cell>
          <cell r="B66" t="str">
            <v>潍柴动力</v>
          </cell>
          <cell r="C66">
            <v>-0.52</v>
          </cell>
          <cell r="D66">
            <v>15.28</v>
          </cell>
        </row>
        <row r="67">
          <cell r="A67" t="str">
            <v>000400</v>
          </cell>
          <cell r="B67" t="str">
            <v>许继电气</v>
          </cell>
          <cell r="C67">
            <v>0.51</v>
          </cell>
          <cell r="D67">
            <v>21.8</v>
          </cell>
        </row>
        <row r="68">
          <cell r="A68" t="str">
            <v>000401</v>
          </cell>
          <cell r="B68" t="str">
            <v>冀东水泥</v>
          </cell>
          <cell r="C68">
            <v>-0.66</v>
          </cell>
          <cell r="D68">
            <v>4.49</v>
          </cell>
        </row>
        <row r="69">
          <cell r="A69" t="str">
            <v>000402</v>
          </cell>
          <cell r="B69" t="str">
            <v>金 融 街</v>
          </cell>
          <cell r="C69">
            <v>-0.35</v>
          </cell>
          <cell r="D69">
            <v>2.83</v>
          </cell>
        </row>
        <row r="70">
          <cell r="A70" t="str">
            <v>000403</v>
          </cell>
          <cell r="B70" t="str">
            <v>派林生物</v>
          </cell>
          <cell r="C70">
            <v>-1.31</v>
          </cell>
          <cell r="D70">
            <v>18.04</v>
          </cell>
        </row>
        <row r="71">
          <cell r="A71" t="str">
            <v>000404</v>
          </cell>
          <cell r="B71" t="str">
            <v>长虹华意</v>
          </cell>
          <cell r="C71">
            <v>-0.14000000000000001</v>
          </cell>
          <cell r="D71">
            <v>7.21</v>
          </cell>
        </row>
        <row r="72">
          <cell r="A72" t="str">
            <v>000407</v>
          </cell>
          <cell r="B72" t="str">
            <v>胜利股份</v>
          </cell>
          <cell r="C72">
            <v>-0.57999999999999996</v>
          </cell>
          <cell r="D72">
            <v>3.41</v>
          </cell>
        </row>
        <row r="73">
          <cell r="A73" t="str">
            <v>000408</v>
          </cell>
          <cell r="B73" t="str">
            <v>藏格矿业</v>
          </cell>
          <cell r="C73">
            <v>-1.27</v>
          </cell>
          <cell r="D73">
            <v>42.89</v>
          </cell>
        </row>
        <row r="74">
          <cell r="A74" t="str">
            <v>000409</v>
          </cell>
          <cell r="B74" t="str">
            <v>云鼎科技</v>
          </cell>
          <cell r="C74">
            <v>-1.42</v>
          </cell>
          <cell r="D74">
            <v>11.14</v>
          </cell>
        </row>
        <row r="75">
          <cell r="A75" t="str">
            <v>000410</v>
          </cell>
          <cell r="B75" t="str">
            <v>沈阳机床</v>
          </cell>
          <cell r="C75">
            <v>-0.78</v>
          </cell>
          <cell r="D75">
            <v>6.39</v>
          </cell>
        </row>
        <row r="76">
          <cell r="A76" t="str">
            <v>000411</v>
          </cell>
          <cell r="B76" t="str">
            <v>英特集团</v>
          </cell>
          <cell r="C76">
            <v>-0.09</v>
          </cell>
          <cell r="D76">
            <v>10.81</v>
          </cell>
        </row>
        <row r="77">
          <cell r="A77" t="str">
            <v>000415</v>
          </cell>
          <cell r="B77" t="str">
            <v>渤海租赁</v>
          </cell>
          <cell r="C77">
            <v>0.3</v>
          </cell>
          <cell r="D77">
            <v>3.34</v>
          </cell>
        </row>
        <row r="78">
          <cell r="A78" t="str">
            <v>000417</v>
          </cell>
          <cell r="B78" t="str">
            <v>合百集团</v>
          </cell>
          <cell r="C78">
            <v>-0.7</v>
          </cell>
          <cell r="D78">
            <v>5.64</v>
          </cell>
        </row>
        <row r="79">
          <cell r="A79" t="str">
            <v>000419</v>
          </cell>
          <cell r="B79" t="str">
            <v>通程控股</v>
          </cell>
          <cell r="C79">
            <v>-1.04</v>
          </cell>
          <cell r="D79">
            <v>5.7</v>
          </cell>
        </row>
        <row r="80">
          <cell r="A80" t="str">
            <v>000420</v>
          </cell>
          <cell r="B80" t="str">
            <v>吉林化纤</v>
          </cell>
          <cell r="C80">
            <v>-1.53</v>
          </cell>
          <cell r="D80">
            <v>3.86</v>
          </cell>
        </row>
        <row r="81">
          <cell r="A81" t="str">
            <v>000421</v>
          </cell>
          <cell r="B81" t="str">
            <v>南京公用</v>
          </cell>
          <cell r="C81">
            <v>0.76</v>
          </cell>
          <cell r="D81">
            <v>6.61</v>
          </cell>
        </row>
        <row r="82">
          <cell r="A82" t="str">
            <v>000422</v>
          </cell>
          <cell r="B82" t="str">
            <v>湖北宜化</v>
          </cell>
          <cell r="C82">
            <v>-0.42</v>
          </cell>
          <cell r="D82">
            <v>11.82</v>
          </cell>
        </row>
        <row r="83">
          <cell r="A83" t="str">
            <v>000423</v>
          </cell>
          <cell r="B83" t="str">
            <v>东阿阿胶</v>
          </cell>
          <cell r="C83">
            <v>0.12</v>
          </cell>
          <cell r="D83">
            <v>51.16</v>
          </cell>
        </row>
        <row r="84">
          <cell r="A84" t="str">
            <v>000425</v>
          </cell>
          <cell r="B84" t="str">
            <v>徐工机械</v>
          </cell>
          <cell r="C84">
            <v>0.5</v>
          </cell>
          <cell r="D84">
            <v>8.07</v>
          </cell>
        </row>
        <row r="85">
          <cell r="A85" t="str">
            <v>000426</v>
          </cell>
          <cell r="B85" t="str">
            <v>兴业银锡</v>
          </cell>
          <cell r="C85">
            <v>0.42</v>
          </cell>
          <cell r="D85">
            <v>16.899999999999999</v>
          </cell>
        </row>
        <row r="86">
          <cell r="A86" t="str">
            <v>000428</v>
          </cell>
          <cell r="B86" t="str">
            <v>华天酒店</v>
          </cell>
          <cell r="C86">
            <v>-0.6</v>
          </cell>
          <cell r="D86">
            <v>3.34</v>
          </cell>
        </row>
        <row r="87">
          <cell r="A87" t="str">
            <v>000429</v>
          </cell>
          <cell r="B87" t="str">
            <v>粤高速Ａ</v>
          </cell>
          <cell r="C87">
            <v>1.29</v>
          </cell>
          <cell r="D87">
            <v>13.37</v>
          </cell>
        </row>
        <row r="88">
          <cell r="A88" t="str">
            <v>000430</v>
          </cell>
          <cell r="B88" t="str">
            <v>ST张家界</v>
          </cell>
          <cell r="C88">
            <v>0.13</v>
          </cell>
          <cell r="D88">
            <v>7.94</v>
          </cell>
        </row>
        <row r="89">
          <cell r="A89" t="str">
            <v>000488</v>
          </cell>
          <cell r="B89" t="str">
            <v>ST晨鸣</v>
          </cell>
          <cell r="C89">
            <v>-1.03</v>
          </cell>
          <cell r="D89">
            <v>1.93</v>
          </cell>
        </row>
        <row r="90">
          <cell r="A90" t="str">
            <v>000498</v>
          </cell>
          <cell r="B90" t="str">
            <v>山东路桥</v>
          </cell>
          <cell r="C90">
            <v>0</v>
          </cell>
          <cell r="D90">
            <v>5.92</v>
          </cell>
        </row>
        <row r="91">
          <cell r="A91" t="str">
            <v>000501</v>
          </cell>
          <cell r="B91" t="str">
            <v>武商集团</v>
          </cell>
          <cell r="C91">
            <v>0</v>
          </cell>
          <cell r="D91">
            <v>8.67</v>
          </cell>
        </row>
        <row r="92">
          <cell r="A92" t="str">
            <v>000503</v>
          </cell>
          <cell r="B92" t="str">
            <v>国新健康</v>
          </cell>
          <cell r="C92">
            <v>-0.67</v>
          </cell>
          <cell r="D92">
            <v>10.4</v>
          </cell>
        </row>
        <row r="93">
          <cell r="A93" t="str">
            <v>000504</v>
          </cell>
          <cell r="B93" t="str">
            <v>*ST生物</v>
          </cell>
          <cell r="C93">
            <v>-2.13</v>
          </cell>
          <cell r="D93">
            <v>9.67</v>
          </cell>
        </row>
        <row r="94">
          <cell r="A94" t="str">
            <v>000505</v>
          </cell>
          <cell r="B94" t="str">
            <v>京粮控股</v>
          </cell>
          <cell r="C94">
            <v>0.62</v>
          </cell>
          <cell r="D94">
            <v>6.47</v>
          </cell>
        </row>
        <row r="95">
          <cell r="A95" t="str">
            <v>000506</v>
          </cell>
          <cell r="B95" t="str">
            <v>中润资源</v>
          </cell>
          <cell r="C95">
            <v>-0.42</v>
          </cell>
          <cell r="D95">
            <v>9.52</v>
          </cell>
        </row>
        <row r="96">
          <cell r="A96" t="str">
            <v>000507</v>
          </cell>
          <cell r="B96" t="str">
            <v>珠海港</v>
          </cell>
          <cell r="C96">
            <v>-0.36</v>
          </cell>
          <cell r="D96">
            <v>5.54</v>
          </cell>
        </row>
        <row r="97">
          <cell r="A97" t="str">
            <v>000509</v>
          </cell>
          <cell r="B97" t="str">
            <v>华塑控股</v>
          </cell>
          <cell r="C97">
            <v>-0.57999999999999996</v>
          </cell>
          <cell r="D97">
            <v>3.42</v>
          </cell>
        </row>
        <row r="98">
          <cell r="A98" t="str">
            <v>000510</v>
          </cell>
          <cell r="B98" t="str">
            <v>新金路</v>
          </cell>
          <cell r="C98">
            <v>-1.1499999999999999</v>
          </cell>
          <cell r="D98">
            <v>5.14</v>
          </cell>
        </row>
        <row r="99">
          <cell r="A99" t="str">
            <v>000513</v>
          </cell>
          <cell r="B99" t="str">
            <v>丽珠集团</v>
          </cell>
          <cell r="C99">
            <v>0.25</v>
          </cell>
          <cell r="D99">
            <v>36.340000000000003</v>
          </cell>
        </row>
        <row r="100">
          <cell r="A100" t="str">
            <v>000514</v>
          </cell>
          <cell r="B100" t="str">
            <v>渝 开 发</v>
          </cell>
          <cell r="C100">
            <v>0.65</v>
          </cell>
          <cell r="D100">
            <v>4.68</v>
          </cell>
        </row>
        <row r="101">
          <cell r="A101" t="str">
            <v>000516</v>
          </cell>
          <cell r="B101" t="str">
            <v>国际医学</v>
          </cell>
          <cell r="C101">
            <v>0</v>
          </cell>
          <cell r="D101">
            <v>5.26</v>
          </cell>
        </row>
        <row r="102">
          <cell r="A102" t="str">
            <v>000517</v>
          </cell>
          <cell r="B102" t="str">
            <v>荣安地产</v>
          </cell>
          <cell r="C102">
            <v>-0.54</v>
          </cell>
          <cell r="D102">
            <v>1.83</v>
          </cell>
        </row>
        <row r="103">
          <cell r="A103" t="str">
            <v>000518</v>
          </cell>
          <cell r="B103" t="str">
            <v>*ST四环</v>
          </cell>
          <cell r="C103">
            <v>1.57</v>
          </cell>
          <cell r="D103">
            <v>2.59</v>
          </cell>
        </row>
        <row r="104">
          <cell r="A104" t="str">
            <v>000519</v>
          </cell>
          <cell r="B104" t="str">
            <v>中兵红箭</v>
          </cell>
          <cell r="C104">
            <v>-1.1599999999999999</v>
          </cell>
          <cell r="D104">
            <v>20.45</v>
          </cell>
        </row>
        <row r="105">
          <cell r="A105" t="str">
            <v>000520</v>
          </cell>
          <cell r="B105" t="str">
            <v>凤凰航运</v>
          </cell>
          <cell r="C105">
            <v>-0.98</v>
          </cell>
          <cell r="D105">
            <v>5.03</v>
          </cell>
        </row>
        <row r="106">
          <cell r="A106" t="str">
            <v>000521</v>
          </cell>
          <cell r="B106" t="str">
            <v>长虹美菱</v>
          </cell>
          <cell r="C106">
            <v>0.28000000000000003</v>
          </cell>
          <cell r="D106">
            <v>7.15</v>
          </cell>
        </row>
        <row r="107">
          <cell r="A107" t="str">
            <v>000523</v>
          </cell>
          <cell r="B107" t="str">
            <v>红棉股份</v>
          </cell>
          <cell r="C107">
            <v>-0.91</v>
          </cell>
          <cell r="D107">
            <v>3.27</v>
          </cell>
        </row>
        <row r="108">
          <cell r="A108" t="str">
            <v>000524</v>
          </cell>
          <cell r="B108" t="str">
            <v>岭南控股</v>
          </cell>
          <cell r="C108">
            <v>0.51</v>
          </cell>
          <cell r="D108">
            <v>11.88</v>
          </cell>
        </row>
        <row r="109">
          <cell r="A109" t="str">
            <v>000525</v>
          </cell>
          <cell r="B109" t="str">
            <v>红太阳</v>
          </cell>
          <cell r="C109">
            <v>-2.27</v>
          </cell>
          <cell r="D109">
            <v>7.32</v>
          </cell>
        </row>
        <row r="110">
          <cell r="A110" t="str">
            <v>000526</v>
          </cell>
          <cell r="B110" t="str">
            <v>学大教育</v>
          </cell>
          <cell r="C110">
            <v>-0.1</v>
          </cell>
          <cell r="D110">
            <v>48.08</v>
          </cell>
        </row>
        <row r="111">
          <cell r="A111" t="str">
            <v>000528</v>
          </cell>
          <cell r="B111" t="str">
            <v>柳 工</v>
          </cell>
          <cell r="C111">
            <v>1.1299999999999999</v>
          </cell>
          <cell r="D111">
            <v>9.85</v>
          </cell>
        </row>
        <row r="112">
          <cell r="A112" t="str">
            <v>000529</v>
          </cell>
          <cell r="B112" t="str">
            <v>广弘控股</v>
          </cell>
          <cell r="C112">
            <v>-0.16</v>
          </cell>
          <cell r="D112">
            <v>6.19</v>
          </cell>
        </row>
        <row r="113">
          <cell r="A113" t="str">
            <v>000530</v>
          </cell>
          <cell r="B113" t="str">
            <v>冰山冷热</v>
          </cell>
          <cell r="C113">
            <v>4.78</v>
          </cell>
          <cell r="D113">
            <v>7.02</v>
          </cell>
        </row>
        <row r="114">
          <cell r="A114" t="str">
            <v>000531</v>
          </cell>
          <cell r="B114" t="str">
            <v>穗恒运Ａ</v>
          </cell>
          <cell r="C114">
            <v>0.32</v>
          </cell>
          <cell r="D114">
            <v>6.22</v>
          </cell>
        </row>
        <row r="115">
          <cell r="A115" t="str">
            <v>000532</v>
          </cell>
          <cell r="B115" t="str">
            <v>华金资本</v>
          </cell>
          <cell r="C115">
            <v>-1.01</v>
          </cell>
          <cell r="D115">
            <v>14.68</v>
          </cell>
        </row>
        <row r="116">
          <cell r="A116" t="str">
            <v>000533</v>
          </cell>
          <cell r="B116" t="str">
            <v>顺钠股份</v>
          </cell>
          <cell r="C116">
            <v>-2.67</v>
          </cell>
          <cell r="D116">
            <v>6.92</v>
          </cell>
        </row>
        <row r="117">
          <cell r="A117" t="str">
            <v>000534</v>
          </cell>
          <cell r="B117" t="str">
            <v>万泽股份</v>
          </cell>
          <cell r="C117">
            <v>-2.68</v>
          </cell>
          <cell r="D117">
            <v>14.89</v>
          </cell>
        </row>
        <row r="118">
          <cell r="A118" t="str">
            <v>000536</v>
          </cell>
          <cell r="B118" t="str">
            <v>华映科技</v>
          </cell>
          <cell r="C118">
            <v>-2.48</v>
          </cell>
          <cell r="D118">
            <v>4.33</v>
          </cell>
        </row>
        <row r="119">
          <cell r="A119" t="str">
            <v>000537</v>
          </cell>
          <cell r="B119" t="str">
            <v>中绿电</v>
          </cell>
          <cell r="C119">
            <v>-0.47</v>
          </cell>
          <cell r="D119">
            <v>8.4600000000000009</v>
          </cell>
        </row>
        <row r="120">
          <cell r="A120" t="str">
            <v>000538</v>
          </cell>
          <cell r="B120" t="str">
            <v>云南白药</v>
          </cell>
          <cell r="C120">
            <v>-0.05</v>
          </cell>
          <cell r="D120">
            <v>55.79</v>
          </cell>
        </row>
        <row r="121">
          <cell r="A121" t="str">
            <v>000539</v>
          </cell>
          <cell r="B121" t="str">
            <v>粤电力Ａ</v>
          </cell>
          <cell r="C121">
            <v>2.61</v>
          </cell>
          <cell r="D121">
            <v>4.72</v>
          </cell>
        </row>
        <row r="122">
          <cell r="A122" t="str">
            <v>000541</v>
          </cell>
          <cell r="B122" t="str">
            <v>佛山照明</v>
          </cell>
          <cell r="C122">
            <v>-1.96</v>
          </cell>
          <cell r="D122">
            <v>6.51</v>
          </cell>
        </row>
        <row r="123">
          <cell r="A123" t="str">
            <v>000543</v>
          </cell>
          <cell r="B123" t="str">
            <v>皖能电力</v>
          </cell>
          <cell r="C123">
            <v>1.7</v>
          </cell>
          <cell r="D123">
            <v>7.19</v>
          </cell>
        </row>
        <row r="124">
          <cell r="A124" t="str">
            <v>000544</v>
          </cell>
          <cell r="B124" t="str">
            <v>中原环保</v>
          </cell>
          <cell r="C124">
            <v>0.12</v>
          </cell>
          <cell r="D124">
            <v>8.2200000000000006</v>
          </cell>
        </row>
        <row r="125">
          <cell r="A125" t="str">
            <v>000545</v>
          </cell>
          <cell r="B125" t="str">
            <v>金浦钛业</v>
          </cell>
          <cell r="C125" t="str">
            <v xml:space="preserve">--  </v>
          </cell>
          <cell r="D125">
            <v>2.77</v>
          </cell>
        </row>
        <row r="126">
          <cell r="A126" t="str">
            <v>000546</v>
          </cell>
          <cell r="B126" t="str">
            <v>金圆股份</v>
          </cell>
          <cell r="C126">
            <v>-2.38</v>
          </cell>
          <cell r="D126">
            <v>4.93</v>
          </cell>
        </row>
        <row r="127">
          <cell r="A127" t="str">
            <v>000547</v>
          </cell>
          <cell r="B127" t="str">
            <v>航天发展</v>
          </cell>
          <cell r="C127">
            <v>-1.1000000000000001</v>
          </cell>
          <cell r="D127">
            <v>8.07</v>
          </cell>
        </row>
        <row r="128">
          <cell r="A128" t="str">
            <v>000548</v>
          </cell>
          <cell r="B128" t="str">
            <v>湖南投资</v>
          </cell>
          <cell r="C128">
            <v>-1.29</v>
          </cell>
          <cell r="D128">
            <v>5.36</v>
          </cell>
        </row>
        <row r="129">
          <cell r="A129" t="str">
            <v>000550</v>
          </cell>
          <cell r="B129" t="str">
            <v>江铃汽车</v>
          </cell>
          <cell r="C129">
            <v>-0.68</v>
          </cell>
          <cell r="D129">
            <v>20.399999999999999</v>
          </cell>
        </row>
        <row r="130">
          <cell r="A130" t="str">
            <v>000551</v>
          </cell>
          <cell r="B130" t="str">
            <v>创元科技</v>
          </cell>
          <cell r="C130">
            <v>-1.31</v>
          </cell>
          <cell r="D130">
            <v>10.53</v>
          </cell>
        </row>
        <row r="131">
          <cell r="A131" t="str">
            <v>000552</v>
          </cell>
          <cell r="B131" t="str">
            <v>甘肃能化</v>
          </cell>
          <cell r="C131">
            <v>0</v>
          </cell>
          <cell r="D131">
            <v>2.52</v>
          </cell>
        </row>
        <row r="132">
          <cell r="A132" t="str">
            <v>000553</v>
          </cell>
          <cell r="B132" t="str">
            <v>安道麦A</v>
          </cell>
          <cell r="C132">
            <v>0.68</v>
          </cell>
          <cell r="D132">
            <v>7.38</v>
          </cell>
        </row>
        <row r="133">
          <cell r="A133" t="str">
            <v>000554</v>
          </cell>
          <cell r="B133" t="str">
            <v>泰山石油</v>
          </cell>
          <cell r="C133">
            <v>-0.86</v>
          </cell>
          <cell r="D133">
            <v>6.88</v>
          </cell>
        </row>
        <row r="134">
          <cell r="A134" t="str">
            <v>000555</v>
          </cell>
          <cell r="B134" t="str">
            <v>神州信息</v>
          </cell>
          <cell r="C134">
            <v>1.79</v>
          </cell>
          <cell r="D134">
            <v>13.62</v>
          </cell>
        </row>
        <row r="135">
          <cell r="A135" t="str">
            <v>000557</v>
          </cell>
          <cell r="B135" t="str">
            <v>西部创业</v>
          </cell>
          <cell r="C135">
            <v>0.59</v>
          </cell>
          <cell r="D135">
            <v>5.15</v>
          </cell>
        </row>
        <row r="136">
          <cell r="A136" t="str">
            <v>000558</v>
          </cell>
          <cell r="B136" t="str">
            <v>天府文旅</v>
          </cell>
          <cell r="C136">
            <v>-1.48</v>
          </cell>
          <cell r="D136">
            <v>4.66</v>
          </cell>
        </row>
        <row r="137">
          <cell r="A137" t="str">
            <v>000559</v>
          </cell>
          <cell r="B137" t="str">
            <v>万向钱潮</v>
          </cell>
          <cell r="C137">
            <v>5.44</v>
          </cell>
          <cell r="D137">
            <v>8.14</v>
          </cell>
        </row>
        <row r="138">
          <cell r="A138" t="str">
            <v>000560</v>
          </cell>
          <cell r="B138" t="str">
            <v>我爱我家</v>
          </cell>
          <cell r="C138">
            <v>-1.01</v>
          </cell>
          <cell r="D138">
            <v>2.95</v>
          </cell>
        </row>
        <row r="139">
          <cell r="A139" t="str">
            <v>000561</v>
          </cell>
          <cell r="B139" t="str">
            <v>烽火电子</v>
          </cell>
          <cell r="C139">
            <v>-2.0499999999999998</v>
          </cell>
          <cell r="D139">
            <v>10.01</v>
          </cell>
        </row>
        <row r="140">
          <cell r="A140" t="str">
            <v>000563</v>
          </cell>
          <cell r="B140" t="str">
            <v>陕国投Ａ</v>
          </cell>
          <cell r="C140">
            <v>0</v>
          </cell>
          <cell r="D140">
            <v>3.55</v>
          </cell>
        </row>
        <row r="141">
          <cell r="A141" t="str">
            <v>000564</v>
          </cell>
          <cell r="B141" t="str">
            <v>供销大集</v>
          </cell>
          <cell r="C141">
            <v>-0.44</v>
          </cell>
          <cell r="D141">
            <v>2.27</v>
          </cell>
        </row>
        <row r="142">
          <cell r="A142" t="str">
            <v>000565</v>
          </cell>
          <cell r="B142" t="str">
            <v>渝三峡Ａ</v>
          </cell>
          <cell r="C142">
            <v>-1.21</v>
          </cell>
          <cell r="D142">
            <v>9.01</v>
          </cell>
        </row>
        <row r="143">
          <cell r="A143" t="str">
            <v>000566</v>
          </cell>
          <cell r="B143" t="str">
            <v>海南海药</v>
          </cell>
          <cell r="C143">
            <v>0.16</v>
          </cell>
          <cell r="D143">
            <v>6.09</v>
          </cell>
        </row>
        <row r="144">
          <cell r="A144" t="str">
            <v>000567</v>
          </cell>
          <cell r="B144" t="str">
            <v>海德股份</v>
          </cell>
          <cell r="C144">
            <v>1.7</v>
          </cell>
          <cell r="D144">
            <v>5.99</v>
          </cell>
        </row>
        <row r="145">
          <cell r="A145" t="str">
            <v>000568</v>
          </cell>
          <cell r="B145" t="str">
            <v>泸州老窖</v>
          </cell>
          <cell r="C145">
            <v>0.91</v>
          </cell>
          <cell r="D145">
            <v>113.93</v>
          </cell>
        </row>
        <row r="146">
          <cell r="A146" t="str">
            <v>000570</v>
          </cell>
          <cell r="B146" t="str">
            <v>苏常柴Ａ</v>
          </cell>
          <cell r="C146">
            <v>-1.03</v>
          </cell>
          <cell r="D146">
            <v>5.74</v>
          </cell>
        </row>
        <row r="147">
          <cell r="A147" t="str">
            <v>000571</v>
          </cell>
          <cell r="B147" t="str">
            <v>新大洲A</v>
          </cell>
          <cell r="C147">
            <v>-1.56</v>
          </cell>
          <cell r="D147">
            <v>4.43</v>
          </cell>
        </row>
        <row r="148">
          <cell r="A148" t="str">
            <v>000572</v>
          </cell>
          <cell r="B148" t="str">
            <v>海马汽车</v>
          </cell>
          <cell r="C148">
            <v>-1.31</v>
          </cell>
          <cell r="D148">
            <v>4.53</v>
          </cell>
        </row>
        <row r="149">
          <cell r="A149" t="str">
            <v>000573</v>
          </cell>
          <cell r="B149" t="str">
            <v>粤宏远Ａ</v>
          </cell>
          <cell r="C149">
            <v>-1.49</v>
          </cell>
          <cell r="D149">
            <v>3.96</v>
          </cell>
        </row>
        <row r="150">
          <cell r="A150" t="str">
            <v>000576</v>
          </cell>
          <cell r="B150" t="str">
            <v>甘化科工</v>
          </cell>
          <cell r="C150">
            <v>-1.65</v>
          </cell>
          <cell r="D150">
            <v>9.56</v>
          </cell>
        </row>
        <row r="151">
          <cell r="A151" t="str">
            <v>000581</v>
          </cell>
          <cell r="B151" t="str">
            <v>威孚高科</v>
          </cell>
          <cell r="C151">
            <v>-0.52</v>
          </cell>
          <cell r="D151">
            <v>18.98</v>
          </cell>
        </row>
        <row r="152">
          <cell r="A152" t="str">
            <v>000582</v>
          </cell>
          <cell r="B152" t="str">
            <v>北部湾港</v>
          </cell>
          <cell r="C152">
            <v>0.36</v>
          </cell>
          <cell r="D152">
            <v>8.3000000000000007</v>
          </cell>
        </row>
        <row r="153">
          <cell r="A153" t="str">
            <v>000586</v>
          </cell>
          <cell r="B153" t="str">
            <v>汇源通信</v>
          </cell>
          <cell r="C153">
            <v>-1.36</v>
          </cell>
          <cell r="D153">
            <v>10.91</v>
          </cell>
        </row>
        <row r="154">
          <cell r="A154" t="str">
            <v>000589</v>
          </cell>
          <cell r="B154" t="str">
            <v>贵州轮胎</v>
          </cell>
          <cell r="C154">
            <v>-0.22</v>
          </cell>
          <cell r="D154">
            <v>4.6100000000000003</v>
          </cell>
        </row>
        <row r="155">
          <cell r="A155" t="str">
            <v>000590</v>
          </cell>
          <cell r="B155" t="str">
            <v>启迪药业</v>
          </cell>
          <cell r="C155">
            <v>-0.97</v>
          </cell>
          <cell r="D155">
            <v>11.27</v>
          </cell>
        </row>
        <row r="156">
          <cell r="A156" t="str">
            <v>000591</v>
          </cell>
          <cell r="B156" t="str">
            <v>太阳能</v>
          </cell>
          <cell r="C156">
            <v>1.1299999999999999</v>
          </cell>
          <cell r="D156">
            <v>4.47</v>
          </cell>
        </row>
        <row r="157">
          <cell r="A157" t="str">
            <v>000592</v>
          </cell>
          <cell r="B157" t="str">
            <v>平潭发展</v>
          </cell>
          <cell r="C157">
            <v>-1.63</v>
          </cell>
          <cell r="D157">
            <v>3.01</v>
          </cell>
        </row>
        <row r="158">
          <cell r="A158" t="str">
            <v>000593</v>
          </cell>
          <cell r="B158" t="str">
            <v>德龙汇能</v>
          </cell>
          <cell r="C158">
            <v>-0.65</v>
          </cell>
          <cell r="D158">
            <v>6.1</v>
          </cell>
        </row>
        <row r="159">
          <cell r="A159" t="str">
            <v>000595</v>
          </cell>
          <cell r="B159" t="str">
            <v>*ST宝实</v>
          </cell>
          <cell r="C159">
            <v>-2.2000000000000002</v>
          </cell>
          <cell r="D159">
            <v>4.88</v>
          </cell>
        </row>
        <row r="160">
          <cell r="A160" t="str">
            <v>000596</v>
          </cell>
          <cell r="B160" t="str">
            <v>古井贡酒</v>
          </cell>
          <cell r="C160">
            <v>0.2</v>
          </cell>
          <cell r="D160">
            <v>134.19</v>
          </cell>
        </row>
        <row r="161">
          <cell r="A161" t="str">
            <v>000597</v>
          </cell>
          <cell r="B161" t="str">
            <v>东北制药</v>
          </cell>
          <cell r="C161">
            <v>0.19</v>
          </cell>
          <cell r="D161">
            <v>5.34</v>
          </cell>
        </row>
        <row r="162">
          <cell r="A162" t="str">
            <v>000598</v>
          </cell>
          <cell r="B162" t="str">
            <v>兴蓉环境</v>
          </cell>
          <cell r="C162">
            <v>1.66</v>
          </cell>
          <cell r="D162">
            <v>7.36</v>
          </cell>
        </row>
        <row r="163">
          <cell r="A163" t="str">
            <v>000599</v>
          </cell>
          <cell r="B163" t="str">
            <v>青岛双星</v>
          </cell>
          <cell r="C163">
            <v>-0.99</v>
          </cell>
          <cell r="D163">
            <v>5.01</v>
          </cell>
        </row>
        <row r="164">
          <cell r="A164" t="str">
            <v>000600</v>
          </cell>
          <cell r="B164" t="str">
            <v>建投能源</v>
          </cell>
          <cell r="C164">
            <v>1.68</v>
          </cell>
          <cell r="D164">
            <v>7.28</v>
          </cell>
        </row>
        <row r="165">
          <cell r="A165" t="str">
            <v>000601</v>
          </cell>
          <cell r="B165" t="str">
            <v>韶能股份</v>
          </cell>
          <cell r="C165">
            <v>10.1</v>
          </cell>
          <cell r="D165">
            <v>5.56</v>
          </cell>
        </row>
        <row r="166">
          <cell r="A166" t="str">
            <v>000603</v>
          </cell>
          <cell r="B166" t="str">
            <v>盛达资源</v>
          </cell>
          <cell r="C166">
            <v>-2.75</v>
          </cell>
          <cell r="D166">
            <v>15.22</v>
          </cell>
        </row>
        <row r="167">
          <cell r="A167" t="str">
            <v>000605</v>
          </cell>
          <cell r="B167" t="str">
            <v>渤海股份</v>
          </cell>
          <cell r="C167">
            <v>-0.28000000000000003</v>
          </cell>
          <cell r="D167">
            <v>7.1</v>
          </cell>
        </row>
        <row r="168">
          <cell r="A168" t="str">
            <v>000607</v>
          </cell>
          <cell r="B168" t="str">
            <v>华媒控股</v>
          </cell>
          <cell r="C168">
            <v>2.5099999999999998</v>
          </cell>
          <cell r="D168">
            <v>4.49</v>
          </cell>
        </row>
        <row r="169">
          <cell r="A169" t="str">
            <v>000608</v>
          </cell>
          <cell r="B169" t="str">
            <v>*ST阳光</v>
          </cell>
          <cell r="C169">
            <v>0</v>
          </cell>
          <cell r="D169">
            <v>1.95</v>
          </cell>
        </row>
        <row r="170">
          <cell r="A170" t="str">
            <v>000609</v>
          </cell>
          <cell r="B170" t="str">
            <v>ST中迪</v>
          </cell>
          <cell r="C170">
            <v>-3.4</v>
          </cell>
          <cell r="D170">
            <v>3.13</v>
          </cell>
        </row>
        <row r="171">
          <cell r="A171" t="str">
            <v>000610</v>
          </cell>
          <cell r="B171" t="str">
            <v>西安旅游</v>
          </cell>
          <cell r="C171">
            <v>-0.31</v>
          </cell>
          <cell r="D171">
            <v>12.69</v>
          </cell>
        </row>
        <row r="172">
          <cell r="A172" t="str">
            <v>000612</v>
          </cell>
          <cell r="B172" t="str">
            <v>焦作万方</v>
          </cell>
          <cell r="C172">
            <v>-1.77</v>
          </cell>
          <cell r="D172">
            <v>7.79</v>
          </cell>
        </row>
        <row r="173">
          <cell r="A173" t="str">
            <v>000615</v>
          </cell>
          <cell r="B173" t="str">
            <v>*ST美谷</v>
          </cell>
          <cell r="C173">
            <v>-0.31</v>
          </cell>
          <cell r="D173">
            <v>3.24</v>
          </cell>
        </row>
        <row r="174">
          <cell r="A174" t="str">
            <v>000617</v>
          </cell>
          <cell r="B174" t="str">
            <v>中油资本</v>
          </cell>
          <cell r="C174">
            <v>3.28</v>
          </cell>
          <cell r="D174">
            <v>7.56</v>
          </cell>
        </row>
        <row r="175">
          <cell r="A175" t="str">
            <v>000619</v>
          </cell>
          <cell r="B175" t="str">
            <v>海螺新材</v>
          </cell>
          <cell r="C175">
            <v>-1.94</v>
          </cell>
          <cell r="D175">
            <v>6.08</v>
          </cell>
        </row>
        <row r="176">
          <cell r="A176" t="str">
            <v>000620</v>
          </cell>
          <cell r="B176" t="str">
            <v>盈新发展</v>
          </cell>
          <cell r="C176">
            <v>-1.23</v>
          </cell>
          <cell r="D176">
            <v>1.6</v>
          </cell>
        </row>
        <row r="177">
          <cell r="A177" t="str">
            <v>000623</v>
          </cell>
          <cell r="B177" t="str">
            <v>吉林敖东</v>
          </cell>
          <cell r="C177">
            <v>0.47</v>
          </cell>
          <cell r="D177">
            <v>17.13</v>
          </cell>
        </row>
        <row r="178">
          <cell r="A178" t="str">
            <v>000625</v>
          </cell>
          <cell r="B178" t="str">
            <v>长安汽车</v>
          </cell>
          <cell r="C178">
            <v>-0.71</v>
          </cell>
          <cell r="D178">
            <v>12.63</v>
          </cell>
        </row>
        <row r="179">
          <cell r="A179" t="str">
            <v>000626</v>
          </cell>
          <cell r="B179" t="str">
            <v>远大控股</v>
          </cell>
          <cell r="C179">
            <v>0.44</v>
          </cell>
          <cell r="D179">
            <v>6.8</v>
          </cell>
        </row>
        <row r="180">
          <cell r="A180" t="str">
            <v>000627</v>
          </cell>
          <cell r="B180" t="str">
            <v>天茂集团</v>
          </cell>
          <cell r="C180" t="str">
            <v xml:space="preserve">--  </v>
          </cell>
          <cell r="D180">
            <v>2.74</v>
          </cell>
        </row>
        <row r="181">
          <cell r="A181" t="str">
            <v>000628</v>
          </cell>
          <cell r="B181" t="str">
            <v>高新发展</v>
          </cell>
          <cell r="C181">
            <v>-1.03</v>
          </cell>
          <cell r="D181">
            <v>41.47</v>
          </cell>
        </row>
        <row r="182">
          <cell r="A182" t="str">
            <v>000629</v>
          </cell>
          <cell r="B182" t="str">
            <v>钒钛股份</v>
          </cell>
          <cell r="C182">
            <v>-0.38</v>
          </cell>
          <cell r="D182">
            <v>2.59</v>
          </cell>
        </row>
        <row r="183">
          <cell r="A183" t="str">
            <v>000630</v>
          </cell>
          <cell r="B183" t="str">
            <v>铜陵有色</v>
          </cell>
          <cell r="C183">
            <v>-1.45</v>
          </cell>
          <cell r="D183">
            <v>3.39</v>
          </cell>
        </row>
        <row r="184">
          <cell r="A184" t="str">
            <v>000631</v>
          </cell>
          <cell r="B184" t="str">
            <v>顺发恒业</v>
          </cell>
          <cell r="C184">
            <v>-0.33</v>
          </cell>
          <cell r="D184">
            <v>3.04</v>
          </cell>
        </row>
        <row r="185">
          <cell r="A185" t="str">
            <v>000632</v>
          </cell>
          <cell r="B185" t="str">
            <v>三木集团</v>
          </cell>
          <cell r="C185">
            <v>-0.24</v>
          </cell>
          <cell r="D185">
            <v>4.12</v>
          </cell>
        </row>
        <row r="186">
          <cell r="A186" t="str">
            <v>000633</v>
          </cell>
          <cell r="B186" t="str">
            <v>合金投资</v>
          </cell>
          <cell r="C186">
            <v>-2.3199999999999998</v>
          </cell>
          <cell r="D186">
            <v>5.9</v>
          </cell>
        </row>
        <row r="187">
          <cell r="A187" t="str">
            <v>000635</v>
          </cell>
          <cell r="B187" t="str">
            <v>英 力 特</v>
          </cell>
          <cell r="C187">
            <v>-0.78</v>
          </cell>
          <cell r="D187">
            <v>8.91</v>
          </cell>
        </row>
        <row r="188">
          <cell r="A188" t="str">
            <v>000636</v>
          </cell>
          <cell r="B188" t="str">
            <v>风华高科</v>
          </cell>
          <cell r="C188">
            <v>-0.8</v>
          </cell>
          <cell r="D188">
            <v>13.69</v>
          </cell>
        </row>
        <row r="189">
          <cell r="A189" t="str">
            <v>000637</v>
          </cell>
          <cell r="B189" t="str">
            <v>茂化实华</v>
          </cell>
          <cell r="C189">
            <v>-1.43</v>
          </cell>
          <cell r="D189">
            <v>4.13</v>
          </cell>
        </row>
        <row r="190">
          <cell r="A190" t="str">
            <v>000638</v>
          </cell>
          <cell r="B190" t="str">
            <v>*ST万方</v>
          </cell>
          <cell r="C190">
            <v>-2.68</v>
          </cell>
          <cell r="D190">
            <v>4.3499999999999996</v>
          </cell>
        </row>
        <row r="191">
          <cell r="A191" t="str">
            <v>000639</v>
          </cell>
          <cell r="B191" t="str">
            <v>西王食品</v>
          </cell>
          <cell r="C191">
            <v>-1.83</v>
          </cell>
          <cell r="D191">
            <v>3.21</v>
          </cell>
        </row>
        <row r="192">
          <cell r="A192" t="str">
            <v>000650</v>
          </cell>
          <cell r="B192" t="str">
            <v>仁和药业</v>
          </cell>
          <cell r="C192">
            <v>-0.18</v>
          </cell>
          <cell r="D192">
            <v>5.5</v>
          </cell>
        </row>
        <row r="193">
          <cell r="A193" t="str">
            <v>000651</v>
          </cell>
          <cell r="B193" t="str">
            <v>格力电器</v>
          </cell>
          <cell r="C193">
            <v>0.45</v>
          </cell>
          <cell r="D193">
            <v>46.74</v>
          </cell>
        </row>
        <row r="194">
          <cell r="A194" t="str">
            <v>000652</v>
          </cell>
          <cell r="B194" t="str">
            <v>泰达股份</v>
          </cell>
          <cell r="C194">
            <v>-0.48</v>
          </cell>
          <cell r="D194">
            <v>4.1399999999999997</v>
          </cell>
        </row>
        <row r="195">
          <cell r="A195" t="str">
            <v>000655</v>
          </cell>
          <cell r="B195" t="str">
            <v>金岭矿业</v>
          </cell>
          <cell r="C195">
            <v>0.41</v>
          </cell>
          <cell r="D195">
            <v>7.33</v>
          </cell>
        </row>
        <row r="196">
          <cell r="A196" t="str">
            <v>000656</v>
          </cell>
          <cell r="B196" t="str">
            <v>*ST金科</v>
          </cell>
          <cell r="C196">
            <v>2.78</v>
          </cell>
          <cell r="D196">
            <v>1.48</v>
          </cell>
        </row>
        <row r="197">
          <cell r="A197" t="str">
            <v>000657</v>
          </cell>
          <cell r="B197" t="str">
            <v>中钨高新</v>
          </cell>
          <cell r="C197">
            <v>0.57999999999999996</v>
          </cell>
          <cell r="D197">
            <v>12.07</v>
          </cell>
        </row>
        <row r="198">
          <cell r="A198" t="str">
            <v>000659</v>
          </cell>
          <cell r="B198" t="str">
            <v>珠海中富</v>
          </cell>
          <cell r="C198">
            <v>-1.77</v>
          </cell>
          <cell r="D198">
            <v>2.78</v>
          </cell>
        </row>
        <row r="199">
          <cell r="A199" t="str">
            <v>000661</v>
          </cell>
          <cell r="B199" t="str">
            <v>长春高新</v>
          </cell>
          <cell r="C199">
            <v>0.13</v>
          </cell>
          <cell r="D199">
            <v>106.27</v>
          </cell>
        </row>
        <row r="200">
          <cell r="A200" t="str">
            <v>000663</v>
          </cell>
          <cell r="B200" t="str">
            <v>永安林业</v>
          </cell>
          <cell r="C200">
            <v>-0.42</v>
          </cell>
          <cell r="D200">
            <v>7.03</v>
          </cell>
        </row>
        <row r="201">
          <cell r="A201" t="str">
            <v>000665</v>
          </cell>
          <cell r="B201" t="str">
            <v>湖北广电</v>
          </cell>
          <cell r="C201">
            <v>-0.97</v>
          </cell>
          <cell r="D201">
            <v>5.08</v>
          </cell>
        </row>
        <row r="202">
          <cell r="A202" t="str">
            <v>000668</v>
          </cell>
          <cell r="B202" t="str">
            <v>*ST荣控</v>
          </cell>
          <cell r="C202">
            <v>-3.16</v>
          </cell>
          <cell r="D202">
            <v>7.97</v>
          </cell>
        </row>
        <row r="203">
          <cell r="A203" t="str">
            <v>000669</v>
          </cell>
          <cell r="B203" t="str">
            <v>ST金鸿</v>
          </cell>
          <cell r="C203">
            <v>-2.69</v>
          </cell>
          <cell r="D203">
            <v>2.5299999999999998</v>
          </cell>
        </row>
        <row r="204">
          <cell r="A204" t="str">
            <v>000670</v>
          </cell>
          <cell r="B204" t="str">
            <v>盈方微</v>
          </cell>
          <cell r="C204">
            <v>7.21</v>
          </cell>
          <cell r="D204">
            <v>8.33</v>
          </cell>
        </row>
        <row r="205">
          <cell r="A205" t="str">
            <v>000672</v>
          </cell>
          <cell r="B205" t="str">
            <v>上峰水泥</v>
          </cell>
          <cell r="C205">
            <v>0.36</v>
          </cell>
          <cell r="D205">
            <v>8.25</v>
          </cell>
        </row>
        <row r="206">
          <cell r="A206" t="str">
            <v>000676</v>
          </cell>
          <cell r="B206" t="str">
            <v>智度股份</v>
          </cell>
          <cell r="C206">
            <v>1.02</v>
          </cell>
          <cell r="D206">
            <v>8.92</v>
          </cell>
        </row>
        <row r="207">
          <cell r="A207" t="str">
            <v>000677</v>
          </cell>
          <cell r="B207" t="str">
            <v>恒天海龙</v>
          </cell>
          <cell r="C207">
            <v>-2.2000000000000002</v>
          </cell>
          <cell r="D207">
            <v>5.77</v>
          </cell>
        </row>
        <row r="208">
          <cell r="A208" t="str">
            <v>000678</v>
          </cell>
          <cell r="B208" t="str">
            <v>襄阳轴承</v>
          </cell>
          <cell r="C208">
            <v>-1.71</v>
          </cell>
          <cell r="D208">
            <v>14.91</v>
          </cell>
        </row>
        <row r="209">
          <cell r="A209" t="str">
            <v>000679</v>
          </cell>
          <cell r="B209" t="str">
            <v>大连友谊</v>
          </cell>
          <cell r="C209">
            <v>-1.0900000000000001</v>
          </cell>
          <cell r="D209">
            <v>6.35</v>
          </cell>
        </row>
        <row r="210">
          <cell r="A210" t="str">
            <v>000680</v>
          </cell>
          <cell r="B210" t="str">
            <v>山推股份</v>
          </cell>
          <cell r="C210">
            <v>1.1100000000000001</v>
          </cell>
          <cell r="D210">
            <v>9.1300000000000008</v>
          </cell>
        </row>
        <row r="211">
          <cell r="A211" t="str">
            <v>000681</v>
          </cell>
          <cell r="B211" t="str">
            <v>视觉中国</v>
          </cell>
          <cell r="C211">
            <v>-0.46</v>
          </cell>
          <cell r="D211">
            <v>19.329999999999998</v>
          </cell>
        </row>
        <row r="212">
          <cell r="A212" t="str">
            <v>000682</v>
          </cell>
          <cell r="B212" t="str">
            <v>东方电子</v>
          </cell>
          <cell r="C212">
            <v>-0.68</v>
          </cell>
          <cell r="D212">
            <v>10.24</v>
          </cell>
        </row>
        <row r="213">
          <cell r="A213" t="str">
            <v>000683</v>
          </cell>
          <cell r="B213" t="str">
            <v>博源化工</v>
          </cell>
          <cell r="C213">
            <v>-0.41</v>
          </cell>
          <cell r="D213">
            <v>4.8099999999999996</v>
          </cell>
        </row>
        <row r="214">
          <cell r="A214" t="str">
            <v>000685</v>
          </cell>
          <cell r="B214" t="str">
            <v>中山公用</v>
          </cell>
          <cell r="C214">
            <v>0.68</v>
          </cell>
          <cell r="D214">
            <v>8.8800000000000008</v>
          </cell>
        </row>
        <row r="215">
          <cell r="A215" t="str">
            <v>000686</v>
          </cell>
          <cell r="B215" t="str">
            <v>东北证券</v>
          </cell>
          <cell r="C215">
            <v>0</v>
          </cell>
          <cell r="D215">
            <v>7.64</v>
          </cell>
        </row>
        <row r="216">
          <cell r="A216" t="str">
            <v>000688</v>
          </cell>
          <cell r="B216" t="str">
            <v>国城矿业</v>
          </cell>
          <cell r="C216">
            <v>-1.05</v>
          </cell>
          <cell r="D216">
            <v>13.15</v>
          </cell>
        </row>
        <row r="217">
          <cell r="A217" t="str">
            <v>000690</v>
          </cell>
          <cell r="B217" t="str">
            <v>宝新能源</v>
          </cell>
          <cell r="C217">
            <v>0.43</v>
          </cell>
          <cell r="D217">
            <v>4.66</v>
          </cell>
        </row>
        <row r="218">
          <cell r="A218" t="str">
            <v>000691</v>
          </cell>
          <cell r="B218" t="str">
            <v>*ST亚太</v>
          </cell>
          <cell r="C218">
            <v>-3.93</v>
          </cell>
          <cell r="D218">
            <v>4.16</v>
          </cell>
        </row>
        <row r="219">
          <cell r="A219" t="str">
            <v>000692</v>
          </cell>
          <cell r="B219" t="str">
            <v>惠天热电</v>
          </cell>
          <cell r="C219">
            <v>-0.83</v>
          </cell>
          <cell r="D219">
            <v>3.59</v>
          </cell>
        </row>
        <row r="220">
          <cell r="A220" t="str">
            <v>000695</v>
          </cell>
          <cell r="B220" t="str">
            <v>滨海能源</v>
          </cell>
          <cell r="C220">
            <v>-2.75</v>
          </cell>
          <cell r="D220">
            <v>12.74</v>
          </cell>
        </row>
        <row r="221">
          <cell r="A221" t="str">
            <v>000697</v>
          </cell>
          <cell r="B221" t="str">
            <v>ST炼石</v>
          </cell>
          <cell r="C221">
            <v>-0.89</v>
          </cell>
          <cell r="D221">
            <v>7.77</v>
          </cell>
        </row>
        <row r="222">
          <cell r="A222" t="str">
            <v>000698</v>
          </cell>
          <cell r="B222" t="str">
            <v>沈阳化工</v>
          </cell>
          <cell r="C222">
            <v>-1.54</v>
          </cell>
          <cell r="D222">
            <v>3.84</v>
          </cell>
        </row>
        <row r="223">
          <cell r="A223" t="str">
            <v>000700</v>
          </cell>
          <cell r="B223" t="str">
            <v>模塑科技</v>
          </cell>
          <cell r="C223">
            <v>-1.98</v>
          </cell>
          <cell r="D223">
            <v>7.44</v>
          </cell>
        </row>
        <row r="224">
          <cell r="A224" t="str">
            <v>000701</v>
          </cell>
          <cell r="B224" t="str">
            <v>厦门信达</v>
          </cell>
          <cell r="C224">
            <v>-1.1200000000000001</v>
          </cell>
          <cell r="D224">
            <v>6.19</v>
          </cell>
        </row>
        <row r="225">
          <cell r="A225" t="str">
            <v>000702</v>
          </cell>
          <cell r="B225" t="str">
            <v>正虹科技</v>
          </cell>
          <cell r="C225">
            <v>-4.29</v>
          </cell>
          <cell r="D225">
            <v>7.37</v>
          </cell>
        </row>
        <row r="226">
          <cell r="A226" t="str">
            <v>000703</v>
          </cell>
          <cell r="B226" t="str">
            <v>恒逸石化</v>
          </cell>
          <cell r="C226">
            <v>-0.68</v>
          </cell>
          <cell r="D226">
            <v>5.86</v>
          </cell>
        </row>
        <row r="227">
          <cell r="A227" t="str">
            <v>000705</v>
          </cell>
          <cell r="B227" t="str">
            <v>浙江震元</v>
          </cell>
          <cell r="C227">
            <v>-0.93</v>
          </cell>
          <cell r="D227">
            <v>8.56</v>
          </cell>
        </row>
        <row r="228">
          <cell r="A228" t="str">
            <v>000707</v>
          </cell>
          <cell r="B228" t="str">
            <v>双环科技</v>
          </cell>
          <cell r="C228">
            <v>-0.78</v>
          </cell>
          <cell r="D228">
            <v>6.38</v>
          </cell>
        </row>
        <row r="229">
          <cell r="A229" t="str">
            <v>000708</v>
          </cell>
          <cell r="B229" t="str">
            <v>中信特钢</v>
          </cell>
          <cell r="C229">
            <v>1.64</v>
          </cell>
          <cell r="D229">
            <v>12.37</v>
          </cell>
        </row>
        <row r="230">
          <cell r="A230" t="str">
            <v>000709</v>
          </cell>
          <cell r="B230" t="str">
            <v>河钢股份</v>
          </cell>
          <cell r="C230">
            <v>0.87</v>
          </cell>
          <cell r="D230">
            <v>2.31</v>
          </cell>
        </row>
        <row r="231">
          <cell r="A231" t="str">
            <v>000710</v>
          </cell>
          <cell r="B231" t="str">
            <v>贝瑞基因</v>
          </cell>
          <cell r="C231">
            <v>9.98</v>
          </cell>
          <cell r="D231">
            <v>14.65</v>
          </cell>
        </row>
        <row r="232">
          <cell r="A232" t="str">
            <v>000711</v>
          </cell>
          <cell r="B232" t="str">
            <v>*ST京蓝</v>
          </cell>
          <cell r="C232">
            <v>-1.63</v>
          </cell>
          <cell r="D232">
            <v>1.81</v>
          </cell>
        </row>
        <row r="233">
          <cell r="A233" t="str">
            <v>000712</v>
          </cell>
          <cell r="B233" t="str">
            <v>锦龙股份</v>
          </cell>
          <cell r="C233">
            <v>-0.93</v>
          </cell>
          <cell r="D233">
            <v>12.75</v>
          </cell>
        </row>
        <row r="234">
          <cell r="A234" t="str">
            <v>000713</v>
          </cell>
          <cell r="B234" t="str">
            <v>丰乐种业</v>
          </cell>
          <cell r="C234">
            <v>1.1299999999999999</v>
          </cell>
          <cell r="D234">
            <v>7.18</v>
          </cell>
        </row>
        <row r="235">
          <cell r="A235" t="str">
            <v>000715</v>
          </cell>
          <cell r="B235" t="str">
            <v>中兴商业</v>
          </cell>
          <cell r="C235">
            <v>-0.7</v>
          </cell>
          <cell r="D235">
            <v>5.68</v>
          </cell>
        </row>
        <row r="236">
          <cell r="A236" t="str">
            <v>000716</v>
          </cell>
          <cell r="B236" t="str">
            <v>黑芝麻</v>
          </cell>
          <cell r="C236">
            <v>-0.98</v>
          </cell>
          <cell r="D236">
            <v>6.08</v>
          </cell>
        </row>
        <row r="237">
          <cell r="A237" t="str">
            <v>000717</v>
          </cell>
          <cell r="B237" t="str">
            <v>中南股份</v>
          </cell>
          <cell r="C237">
            <v>0.39</v>
          </cell>
          <cell r="D237">
            <v>2.6</v>
          </cell>
        </row>
        <row r="238">
          <cell r="A238" t="str">
            <v>000718</v>
          </cell>
          <cell r="B238" t="str">
            <v>苏宁环球</v>
          </cell>
          <cell r="C238">
            <v>0.46</v>
          </cell>
          <cell r="D238">
            <v>2.19</v>
          </cell>
        </row>
        <row r="239">
          <cell r="A239" t="str">
            <v>000719</v>
          </cell>
          <cell r="B239" t="str">
            <v>中原传媒</v>
          </cell>
          <cell r="C239">
            <v>1.65</v>
          </cell>
          <cell r="D239">
            <v>12.93</v>
          </cell>
        </row>
        <row r="240">
          <cell r="A240" t="str">
            <v>000720</v>
          </cell>
          <cell r="B240" t="str">
            <v>新能泰山</v>
          </cell>
          <cell r="C240">
            <v>-1.69</v>
          </cell>
          <cell r="D240">
            <v>3.49</v>
          </cell>
        </row>
        <row r="241">
          <cell r="A241" t="str">
            <v>000721</v>
          </cell>
          <cell r="B241" t="str">
            <v>西安饮食</v>
          </cell>
          <cell r="C241">
            <v>-0.7</v>
          </cell>
          <cell r="D241">
            <v>8.5399999999999991</v>
          </cell>
        </row>
        <row r="242">
          <cell r="A242" t="str">
            <v>000722</v>
          </cell>
          <cell r="B242" t="str">
            <v>湖南发展</v>
          </cell>
          <cell r="C242">
            <v>-1.71</v>
          </cell>
          <cell r="D242">
            <v>13.23</v>
          </cell>
        </row>
        <row r="243">
          <cell r="A243" t="str">
            <v>000723</v>
          </cell>
          <cell r="B243" t="str">
            <v>美锦能源</v>
          </cell>
          <cell r="C243">
            <v>-0.91</v>
          </cell>
          <cell r="D243">
            <v>4.3499999999999996</v>
          </cell>
        </row>
        <row r="244">
          <cell r="A244" t="str">
            <v>000725</v>
          </cell>
          <cell r="B244" t="str">
            <v>京东方Ａ</v>
          </cell>
          <cell r="C244">
            <v>-0.5</v>
          </cell>
          <cell r="D244">
            <v>4</v>
          </cell>
        </row>
        <row r="245">
          <cell r="A245" t="str">
            <v>000726</v>
          </cell>
          <cell r="B245" t="str">
            <v>鲁 泰Ａ</v>
          </cell>
          <cell r="C245">
            <v>-0.31</v>
          </cell>
          <cell r="D245">
            <v>6.46</v>
          </cell>
        </row>
        <row r="246">
          <cell r="A246" t="str">
            <v>000727</v>
          </cell>
          <cell r="B246" t="str">
            <v>冠捷科技</v>
          </cell>
          <cell r="C246">
            <v>-1.23</v>
          </cell>
          <cell r="D246">
            <v>2.4</v>
          </cell>
        </row>
        <row r="247">
          <cell r="A247" t="str">
            <v>000728</v>
          </cell>
          <cell r="B247" t="str">
            <v>国元证券</v>
          </cell>
          <cell r="C247">
            <v>0</v>
          </cell>
          <cell r="D247">
            <v>7.87</v>
          </cell>
        </row>
        <row r="248">
          <cell r="A248" t="str">
            <v>000729</v>
          </cell>
          <cell r="B248" t="str">
            <v>燕京啤酒</v>
          </cell>
          <cell r="C248">
            <v>-0.7</v>
          </cell>
          <cell r="D248">
            <v>12.74</v>
          </cell>
        </row>
        <row r="249">
          <cell r="A249" t="str">
            <v>000731</v>
          </cell>
          <cell r="B249" t="str">
            <v>四川美丰</v>
          </cell>
          <cell r="C249">
            <v>-0.28999999999999998</v>
          </cell>
          <cell r="D249">
            <v>6.98</v>
          </cell>
        </row>
        <row r="250">
          <cell r="A250" t="str">
            <v>000733</v>
          </cell>
          <cell r="B250" t="str">
            <v>振华科技</v>
          </cell>
          <cell r="C250">
            <v>-2.2599999999999998</v>
          </cell>
          <cell r="D250">
            <v>48.83</v>
          </cell>
        </row>
        <row r="251">
          <cell r="A251" t="str">
            <v>000735</v>
          </cell>
          <cell r="B251" t="str">
            <v>罗 牛 山</v>
          </cell>
          <cell r="C251">
            <v>0.98</v>
          </cell>
          <cell r="D251">
            <v>6.18</v>
          </cell>
        </row>
        <row r="252">
          <cell r="A252" t="str">
            <v>000736</v>
          </cell>
          <cell r="B252" t="str">
            <v>*ST中地</v>
          </cell>
          <cell r="C252">
            <v>-1.28</v>
          </cell>
          <cell r="D252">
            <v>4.63</v>
          </cell>
        </row>
        <row r="253">
          <cell r="A253" t="str">
            <v>000737</v>
          </cell>
          <cell r="B253" t="str">
            <v>北方铜业</v>
          </cell>
          <cell r="C253">
            <v>-7.66</v>
          </cell>
          <cell r="D253">
            <v>11.45</v>
          </cell>
        </row>
        <row r="254">
          <cell r="A254" t="str">
            <v>000738</v>
          </cell>
          <cell r="B254" t="str">
            <v>航发控制</v>
          </cell>
          <cell r="C254">
            <v>-0.25</v>
          </cell>
          <cell r="D254">
            <v>20.260000000000002</v>
          </cell>
        </row>
        <row r="255">
          <cell r="A255" t="str">
            <v>000739</v>
          </cell>
          <cell r="B255" t="str">
            <v>普洛药业</v>
          </cell>
          <cell r="C255">
            <v>0.35</v>
          </cell>
          <cell r="D255">
            <v>14.44</v>
          </cell>
        </row>
        <row r="256">
          <cell r="A256" t="str">
            <v>000750</v>
          </cell>
          <cell r="B256" t="str">
            <v>国海证券</v>
          </cell>
          <cell r="C256">
            <v>0</v>
          </cell>
          <cell r="D256">
            <v>4.08</v>
          </cell>
        </row>
        <row r="257">
          <cell r="A257" t="str">
            <v>000751</v>
          </cell>
          <cell r="B257" t="str">
            <v>锌业股份</v>
          </cell>
          <cell r="C257">
            <v>-1.86</v>
          </cell>
          <cell r="D257">
            <v>3.17</v>
          </cell>
        </row>
        <row r="258">
          <cell r="A258" t="str">
            <v>000752</v>
          </cell>
          <cell r="B258" t="str">
            <v>ST西发</v>
          </cell>
          <cell r="C258">
            <v>-0.59</v>
          </cell>
          <cell r="D258">
            <v>8.43</v>
          </cell>
        </row>
        <row r="259">
          <cell r="A259" t="str">
            <v>000753</v>
          </cell>
          <cell r="B259" t="str">
            <v>漳州发展</v>
          </cell>
          <cell r="C259">
            <v>-0.39</v>
          </cell>
          <cell r="D259">
            <v>5.08</v>
          </cell>
        </row>
        <row r="260">
          <cell r="A260" t="str">
            <v>000755</v>
          </cell>
          <cell r="B260" t="str">
            <v>山西高速</v>
          </cell>
          <cell r="C260">
            <v>-0.2</v>
          </cell>
          <cell r="D260">
            <v>4.96</v>
          </cell>
        </row>
        <row r="261">
          <cell r="A261" t="str">
            <v>000756</v>
          </cell>
          <cell r="B261" t="str">
            <v>新华制药</v>
          </cell>
          <cell r="C261">
            <v>5</v>
          </cell>
          <cell r="D261">
            <v>16.18</v>
          </cell>
        </row>
        <row r="262">
          <cell r="A262" t="str">
            <v>000757</v>
          </cell>
          <cell r="B262" t="str">
            <v>浩物股份</v>
          </cell>
          <cell r="C262">
            <v>-1.51</v>
          </cell>
          <cell r="D262">
            <v>4.5599999999999996</v>
          </cell>
        </row>
        <row r="263">
          <cell r="A263" t="str">
            <v>000758</v>
          </cell>
          <cell r="B263" t="str">
            <v>中色股份</v>
          </cell>
          <cell r="C263">
            <v>-0.78</v>
          </cell>
          <cell r="D263">
            <v>5.07</v>
          </cell>
        </row>
        <row r="264">
          <cell r="A264" t="str">
            <v>000759</v>
          </cell>
          <cell r="B264" t="str">
            <v>中百集团</v>
          </cell>
          <cell r="C264">
            <v>-0.78</v>
          </cell>
          <cell r="D264">
            <v>7.59</v>
          </cell>
        </row>
        <row r="265">
          <cell r="A265" t="str">
            <v>000761</v>
          </cell>
          <cell r="B265" t="str">
            <v>本钢板材</v>
          </cell>
          <cell r="C265">
            <v>3.8</v>
          </cell>
          <cell r="D265">
            <v>3.82</v>
          </cell>
        </row>
        <row r="266">
          <cell r="A266" t="str">
            <v>000762</v>
          </cell>
          <cell r="B266" t="str">
            <v>西藏矿业</v>
          </cell>
          <cell r="C266">
            <v>-2.58</v>
          </cell>
          <cell r="D266">
            <v>19.66</v>
          </cell>
        </row>
        <row r="267">
          <cell r="A267" t="str">
            <v>000766</v>
          </cell>
          <cell r="B267" t="str">
            <v>通化金马</v>
          </cell>
          <cell r="C267">
            <v>-0.36</v>
          </cell>
          <cell r="D267">
            <v>24.8</v>
          </cell>
        </row>
        <row r="268">
          <cell r="A268" t="str">
            <v>000767</v>
          </cell>
          <cell r="B268" t="str">
            <v>晋控电力</v>
          </cell>
          <cell r="C268">
            <v>3.99</v>
          </cell>
          <cell r="D268">
            <v>3.13</v>
          </cell>
        </row>
        <row r="269">
          <cell r="A269" t="str">
            <v>000768</v>
          </cell>
          <cell r="B269" t="str">
            <v>中航西飞</v>
          </cell>
          <cell r="C269">
            <v>0.74</v>
          </cell>
          <cell r="D269">
            <v>27.13</v>
          </cell>
        </row>
        <row r="270">
          <cell r="A270" t="str">
            <v>000776</v>
          </cell>
          <cell r="B270" t="str">
            <v>广发证券</v>
          </cell>
          <cell r="C270">
            <v>1.31</v>
          </cell>
          <cell r="D270">
            <v>17</v>
          </cell>
        </row>
        <row r="271">
          <cell r="A271" t="str">
            <v>000777</v>
          </cell>
          <cell r="B271" t="str">
            <v>中核科技</v>
          </cell>
          <cell r="C271">
            <v>-0.97</v>
          </cell>
          <cell r="D271">
            <v>21.41</v>
          </cell>
        </row>
        <row r="272">
          <cell r="A272" t="str">
            <v>000778</v>
          </cell>
          <cell r="B272" t="str">
            <v>新兴铸管</v>
          </cell>
          <cell r="C272">
            <v>0</v>
          </cell>
          <cell r="D272">
            <v>3.69</v>
          </cell>
        </row>
        <row r="273">
          <cell r="A273" t="str">
            <v>000779</v>
          </cell>
          <cell r="B273" t="str">
            <v>甘咨询</v>
          </cell>
          <cell r="C273">
            <v>-0.54</v>
          </cell>
          <cell r="D273">
            <v>9.27</v>
          </cell>
        </row>
        <row r="274">
          <cell r="A274" t="str">
            <v>000782</v>
          </cell>
          <cell r="B274" t="str">
            <v>恒申新材</v>
          </cell>
          <cell r="C274">
            <v>0</v>
          </cell>
          <cell r="D274">
            <v>5.07</v>
          </cell>
        </row>
        <row r="275">
          <cell r="A275" t="str">
            <v>000783</v>
          </cell>
          <cell r="B275" t="str">
            <v>长江证券</v>
          </cell>
          <cell r="C275">
            <v>-0.14000000000000001</v>
          </cell>
          <cell r="D275">
            <v>6.92</v>
          </cell>
        </row>
        <row r="276">
          <cell r="A276" t="str">
            <v>000785</v>
          </cell>
          <cell r="B276" t="str">
            <v>居然智家</v>
          </cell>
          <cell r="C276">
            <v>-0.66</v>
          </cell>
          <cell r="D276">
            <v>3</v>
          </cell>
        </row>
        <row r="277">
          <cell r="A277" t="str">
            <v>000786</v>
          </cell>
          <cell r="B277" t="str">
            <v>北新建材</v>
          </cell>
          <cell r="C277">
            <v>0.56000000000000005</v>
          </cell>
          <cell r="D277">
            <v>26.87</v>
          </cell>
        </row>
        <row r="278">
          <cell r="A278" t="str">
            <v>000788</v>
          </cell>
          <cell r="B278" t="str">
            <v>北大医药</v>
          </cell>
          <cell r="C278">
            <v>-0.77</v>
          </cell>
          <cell r="D278">
            <v>6.48</v>
          </cell>
        </row>
        <row r="279">
          <cell r="A279" t="str">
            <v>000789</v>
          </cell>
          <cell r="B279" t="str">
            <v>万年青</v>
          </cell>
          <cell r="C279">
            <v>3.06</v>
          </cell>
          <cell r="D279">
            <v>6.06</v>
          </cell>
        </row>
        <row r="280">
          <cell r="A280" t="str">
            <v>000790</v>
          </cell>
          <cell r="B280" t="str">
            <v>华神科技</v>
          </cell>
          <cell r="C280">
            <v>0</v>
          </cell>
          <cell r="D280">
            <v>3.96</v>
          </cell>
        </row>
        <row r="281">
          <cell r="A281" t="str">
            <v>000791</v>
          </cell>
          <cell r="B281" t="str">
            <v>甘肃能源</v>
          </cell>
          <cell r="C281">
            <v>1.24</v>
          </cell>
          <cell r="D281">
            <v>6.53</v>
          </cell>
        </row>
        <row r="282">
          <cell r="A282" t="str">
            <v>000792</v>
          </cell>
          <cell r="B282" t="str">
            <v>盐湖股份</v>
          </cell>
          <cell r="C282">
            <v>-2.4300000000000002</v>
          </cell>
          <cell r="D282">
            <v>17.260000000000002</v>
          </cell>
        </row>
        <row r="283">
          <cell r="A283" t="str">
            <v>000793</v>
          </cell>
          <cell r="B283" t="str">
            <v>ST华闻</v>
          </cell>
          <cell r="C283">
            <v>0.38</v>
          </cell>
          <cell r="D283">
            <v>2.66</v>
          </cell>
        </row>
        <row r="284">
          <cell r="A284" t="str">
            <v>000795</v>
          </cell>
          <cell r="B284" t="str">
            <v>英洛华</v>
          </cell>
          <cell r="C284">
            <v>-1.31</v>
          </cell>
          <cell r="D284">
            <v>10.51</v>
          </cell>
        </row>
        <row r="285">
          <cell r="A285" t="str">
            <v>000796</v>
          </cell>
          <cell r="B285" t="str">
            <v>凯撒旅业</v>
          </cell>
          <cell r="C285">
            <v>-1.26</v>
          </cell>
          <cell r="D285">
            <v>3.93</v>
          </cell>
        </row>
        <row r="286">
          <cell r="A286" t="str">
            <v>000797</v>
          </cell>
          <cell r="B286" t="str">
            <v>中国武夷</v>
          </cell>
          <cell r="C286">
            <v>-0.74</v>
          </cell>
          <cell r="D286">
            <v>2.7</v>
          </cell>
        </row>
        <row r="287">
          <cell r="A287" t="str">
            <v>000798</v>
          </cell>
          <cell r="B287" t="str">
            <v>中水渔业</v>
          </cell>
          <cell r="C287">
            <v>-2.42</v>
          </cell>
          <cell r="D287">
            <v>7.66</v>
          </cell>
        </row>
        <row r="288">
          <cell r="A288" t="str">
            <v>000799</v>
          </cell>
          <cell r="B288" t="str">
            <v>酒鬼酒</v>
          </cell>
          <cell r="C288">
            <v>-1.67</v>
          </cell>
          <cell r="D288">
            <v>44.79</v>
          </cell>
        </row>
        <row r="289">
          <cell r="A289" t="str">
            <v>000800</v>
          </cell>
          <cell r="B289" t="str">
            <v>一汽解放</v>
          </cell>
          <cell r="C289">
            <v>0</v>
          </cell>
          <cell r="D289">
            <v>6.95</v>
          </cell>
        </row>
        <row r="290">
          <cell r="A290" t="str">
            <v>000801</v>
          </cell>
          <cell r="B290" t="str">
            <v>四川九洲</v>
          </cell>
          <cell r="C290">
            <v>-1.25</v>
          </cell>
          <cell r="D290">
            <v>15.06</v>
          </cell>
        </row>
        <row r="291">
          <cell r="A291" t="str">
            <v>000802</v>
          </cell>
          <cell r="B291" t="str">
            <v>北京文化</v>
          </cell>
          <cell r="C291">
            <v>-0.84</v>
          </cell>
          <cell r="D291">
            <v>4.71</v>
          </cell>
        </row>
        <row r="292">
          <cell r="A292" t="str">
            <v>000803</v>
          </cell>
          <cell r="B292" t="str">
            <v>山高环能</v>
          </cell>
          <cell r="C292">
            <v>-2.38</v>
          </cell>
          <cell r="D292">
            <v>6.15</v>
          </cell>
        </row>
        <row r="293">
          <cell r="A293" t="str">
            <v>000807</v>
          </cell>
          <cell r="B293" t="str">
            <v>云铝股份</v>
          </cell>
          <cell r="C293">
            <v>0</v>
          </cell>
          <cell r="D293">
            <v>16.7</v>
          </cell>
        </row>
        <row r="294">
          <cell r="A294" t="str">
            <v>000809</v>
          </cell>
          <cell r="B294" t="str">
            <v>和展能源</v>
          </cell>
          <cell r="C294">
            <v>-3.11</v>
          </cell>
          <cell r="D294">
            <v>3.12</v>
          </cell>
        </row>
        <row r="295">
          <cell r="A295" t="str">
            <v>000810</v>
          </cell>
          <cell r="B295" t="str">
            <v>创维数字</v>
          </cell>
          <cell r="C295">
            <v>-1.9</v>
          </cell>
          <cell r="D295">
            <v>11.36</v>
          </cell>
        </row>
        <row r="296">
          <cell r="A296" t="str">
            <v>000811</v>
          </cell>
          <cell r="B296" t="str">
            <v>冰轮环境</v>
          </cell>
          <cell r="C296">
            <v>5.4</v>
          </cell>
          <cell r="D296">
            <v>10.73</v>
          </cell>
        </row>
        <row r="297">
          <cell r="A297" t="str">
            <v>000812</v>
          </cell>
          <cell r="B297" t="str">
            <v>陕西金叶</v>
          </cell>
          <cell r="C297">
            <v>-1.07</v>
          </cell>
          <cell r="D297">
            <v>4.6100000000000003</v>
          </cell>
        </row>
        <row r="298">
          <cell r="A298" t="str">
            <v>000813</v>
          </cell>
          <cell r="B298" t="str">
            <v>德展健康</v>
          </cell>
          <cell r="C298">
            <v>-0.59</v>
          </cell>
          <cell r="D298">
            <v>3.36</v>
          </cell>
        </row>
        <row r="299">
          <cell r="A299" t="str">
            <v>000815</v>
          </cell>
          <cell r="B299" t="str">
            <v>美利云</v>
          </cell>
          <cell r="C299">
            <v>0</v>
          </cell>
          <cell r="D299">
            <v>12.88</v>
          </cell>
        </row>
        <row r="300">
          <cell r="A300" t="str">
            <v>000816</v>
          </cell>
          <cell r="B300" t="str">
            <v>智慧农业</v>
          </cell>
          <cell r="C300">
            <v>-1.29</v>
          </cell>
          <cell r="D300">
            <v>3.06</v>
          </cell>
        </row>
        <row r="301">
          <cell r="A301" t="str">
            <v>000818</v>
          </cell>
          <cell r="B301" t="str">
            <v>航锦科技</v>
          </cell>
          <cell r="C301">
            <v>-1.37</v>
          </cell>
          <cell r="D301">
            <v>21.63</v>
          </cell>
        </row>
        <row r="302">
          <cell r="A302" t="str">
            <v>000819</v>
          </cell>
          <cell r="B302" t="str">
            <v>岳阳兴长</v>
          </cell>
          <cell r="C302">
            <v>-1.31</v>
          </cell>
          <cell r="D302">
            <v>15.09</v>
          </cell>
        </row>
        <row r="303">
          <cell r="A303" t="str">
            <v>000820</v>
          </cell>
          <cell r="B303" t="str">
            <v>*ST节能</v>
          </cell>
          <cell r="C303">
            <v>2.17</v>
          </cell>
          <cell r="D303">
            <v>2.83</v>
          </cell>
        </row>
        <row r="304">
          <cell r="A304" t="str">
            <v>000821</v>
          </cell>
          <cell r="B304" t="str">
            <v>京山轻机</v>
          </cell>
          <cell r="C304">
            <v>-0.68</v>
          </cell>
          <cell r="D304">
            <v>11.7</v>
          </cell>
        </row>
        <row r="305">
          <cell r="A305" t="str">
            <v>000822</v>
          </cell>
          <cell r="B305" t="str">
            <v>山东海化</v>
          </cell>
          <cell r="C305">
            <v>-1.97</v>
          </cell>
          <cell r="D305">
            <v>5.97</v>
          </cell>
        </row>
        <row r="306">
          <cell r="A306" t="str">
            <v>000823</v>
          </cell>
          <cell r="B306" t="str">
            <v>超声电子</v>
          </cell>
          <cell r="C306">
            <v>-1.71</v>
          </cell>
          <cell r="D306">
            <v>12.08</v>
          </cell>
        </row>
        <row r="307">
          <cell r="A307" t="str">
            <v>000825</v>
          </cell>
          <cell r="B307" t="str">
            <v>太钢不锈</v>
          </cell>
          <cell r="C307">
            <v>0.26</v>
          </cell>
          <cell r="D307">
            <v>3.85</v>
          </cell>
        </row>
        <row r="308">
          <cell r="A308" t="str">
            <v>000826</v>
          </cell>
          <cell r="B308" t="str">
            <v>启迪环境</v>
          </cell>
          <cell r="C308">
            <v>-2.99</v>
          </cell>
          <cell r="D308">
            <v>1.95</v>
          </cell>
        </row>
        <row r="309">
          <cell r="A309" t="str">
            <v>000828</v>
          </cell>
          <cell r="B309" t="str">
            <v>东莞控股</v>
          </cell>
          <cell r="C309">
            <v>1.02</v>
          </cell>
          <cell r="D309">
            <v>10.9</v>
          </cell>
        </row>
        <row r="310">
          <cell r="A310" t="str">
            <v>000829</v>
          </cell>
          <cell r="B310" t="str">
            <v>天音控股</v>
          </cell>
          <cell r="C310">
            <v>-1.74</v>
          </cell>
          <cell r="D310">
            <v>10.16</v>
          </cell>
        </row>
        <row r="311">
          <cell r="A311" t="str">
            <v>000830</v>
          </cell>
          <cell r="B311" t="str">
            <v>鲁西化工</v>
          </cell>
          <cell r="C311">
            <v>-0.87</v>
          </cell>
          <cell r="D311">
            <v>10.3</v>
          </cell>
        </row>
        <row r="312">
          <cell r="A312" t="str">
            <v>000831</v>
          </cell>
          <cell r="B312" t="str">
            <v>中国稀土</v>
          </cell>
          <cell r="C312">
            <v>-1.71</v>
          </cell>
          <cell r="D312">
            <v>35.020000000000003</v>
          </cell>
        </row>
        <row r="313">
          <cell r="A313" t="str">
            <v>000833</v>
          </cell>
          <cell r="B313" t="str">
            <v>粤桂股份</v>
          </cell>
          <cell r="C313">
            <v>-2.34</v>
          </cell>
          <cell r="D313">
            <v>12.09</v>
          </cell>
        </row>
        <row r="314">
          <cell r="A314" t="str">
            <v>000837</v>
          </cell>
          <cell r="B314" t="str">
            <v>秦川机床</v>
          </cell>
          <cell r="C314">
            <v>-1.94</v>
          </cell>
          <cell r="D314">
            <v>11.62</v>
          </cell>
        </row>
        <row r="315">
          <cell r="A315" t="str">
            <v>000838</v>
          </cell>
          <cell r="B315" t="str">
            <v>财信发展</v>
          </cell>
          <cell r="C315">
            <v>-4.8600000000000003</v>
          </cell>
          <cell r="D315">
            <v>2.74</v>
          </cell>
        </row>
        <row r="316">
          <cell r="A316" t="str">
            <v>000839</v>
          </cell>
          <cell r="B316" t="str">
            <v>中信国安</v>
          </cell>
          <cell r="C316">
            <v>-1.1299999999999999</v>
          </cell>
          <cell r="D316">
            <v>2.63</v>
          </cell>
        </row>
        <row r="317">
          <cell r="A317" t="str">
            <v>000848</v>
          </cell>
          <cell r="B317" t="str">
            <v>承德露露</v>
          </cell>
          <cell r="C317">
            <v>-0.33</v>
          </cell>
          <cell r="D317">
            <v>9.1999999999999993</v>
          </cell>
        </row>
        <row r="318">
          <cell r="A318" t="str">
            <v>000850</v>
          </cell>
          <cell r="B318" t="str">
            <v>华茂股份</v>
          </cell>
          <cell r="C318">
            <v>-1.37</v>
          </cell>
          <cell r="D318">
            <v>4.32</v>
          </cell>
        </row>
        <row r="319">
          <cell r="A319" t="str">
            <v>000851</v>
          </cell>
          <cell r="B319" t="str">
            <v>*ST高鸿</v>
          </cell>
          <cell r="C319">
            <v>0.36</v>
          </cell>
          <cell r="D319">
            <v>2.75</v>
          </cell>
        </row>
        <row r="320">
          <cell r="A320" t="str">
            <v>000852</v>
          </cell>
          <cell r="B320" t="str">
            <v>石化机械</v>
          </cell>
          <cell r="C320">
            <v>-1.92</v>
          </cell>
          <cell r="D320">
            <v>6.63</v>
          </cell>
        </row>
        <row r="321">
          <cell r="A321" t="str">
            <v>000856</v>
          </cell>
          <cell r="B321" t="str">
            <v>冀东装备</v>
          </cell>
          <cell r="C321">
            <v>-1.8</v>
          </cell>
          <cell r="D321">
            <v>10.92</v>
          </cell>
        </row>
        <row r="322">
          <cell r="A322" t="str">
            <v>000858</v>
          </cell>
          <cell r="B322" t="str">
            <v>五 粮 液</v>
          </cell>
          <cell r="C322">
            <v>0.64</v>
          </cell>
          <cell r="D322">
            <v>120.39</v>
          </cell>
        </row>
        <row r="323">
          <cell r="A323" t="str">
            <v>000859</v>
          </cell>
          <cell r="B323" t="str">
            <v>国风新材</v>
          </cell>
          <cell r="C323">
            <v>-3.26</v>
          </cell>
          <cell r="D323">
            <v>7.13</v>
          </cell>
        </row>
        <row r="324">
          <cell r="A324" t="str">
            <v>000860</v>
          </cell>
          <cell r="B324" t="str">
            <v>顺鑫农业</v>
          </cell>
          <cell r="C324">
            <v>-0.26</v>
          </cell>
          <cell r="D324">
            <v>15.55</v>
          </cell>
        </row>
        <row r="325">
          <cell r="A325" t="str">
            <v>000862</v>
          </cell>
          <cell r="B325" t="str">
            <v>银星能源</v>
          </cell>
          <cell r="C325">
            <v>0.88</v>
          </cell>
          <cell r="D325">
            <v>5.71</v>
          </cell>
        </row>
        <row r="326">
          <cell r="A326" t="str">
            <v>000863</v>
          </cell>
          <cell r="B326" t="str">
            <v>三湘印象</v>
          </cell>
          <cell r="C326">
            <v>-0.85</v>
          </cell>
          <cell r="D326">
            <v>3.5</v>
          </cell>
        </row>
        <row r="327">
          <cell r="A327" t="str">
            <v>000868</v>
          </cell>
          <cell r="B327" t="str">
            <v>安凯客车</v>
          </cell>
          <cell r="C327">
            <v>-0.87</v>
          </cell>
          <cell r="D327">
            <v>5.71</v>
          </cell>
        </row>
        <row r="328">
          <cell r="A328" t="str">
            <v>000869</v>
          </cell>
          <cell r="B328" t="str">
            <v>张 裕Ａ</v>
          </cell>
          <cell r="C328">
            <v>1.69</v>
          </cell>
          <cell r="D328">
            <v>21.7</v>
          </cell>
        </row>
        <row r="329">
          <cell r="A329" t="str">
            <v>000875</v>
          </cell>
          <cell r="B329" t="str">
            <v>吉电股份</v>
          </cell>
          <cell r="C329">
            <v>0.59</v>
          </cell>
          <cell r="D329">
            <v>5.14</v>
          </cell>
        </row>
        <row r="330">
          <cell r="A330" t="str">
            <v>000876</v>
          </cell>
          <cell r="B330" t="str">
            <v>新 希 望</v>
          </cell>
          <cell r="C330">
            <v>0.21</v>
          </cell>
          <cell r="D330">
            <v>9.48</v>
          </cell>
        </row>
        <row r="331">
          <cell r="A331" t="str">
            <v>000877</v>
          </cell>
          <cell r="B331" t="str">
            <v>天山股份</v>
          </cell>
          <cell r="C331">
            <v>0</v>
          </cell>
          <cell r="D331">
            <v>4.75</v>
          </cell>
        </row>
        <row r="332">
          <cell r="A332" t="str">
            <v>000878</v>
          </cell>
          <cell r="B332" t="str">
            <v>云南铜业</v>
          </cell>
          <cell r="C332">
            <v>-2.65</v>
          </cell>
          <cell r="D332">
            <v>12.84</v>
          </cell>
        </row>
        <row r="333">
          <cell r="A333" t="str">
            <v>000880</v>
          </cell>
          <cell r="B333" t="str">
            <v>潍柴重机</v>
          </cell>
          <cell r="C333">
            <v>-0.56000000000000005</v>
          </cell>
          <cell r="D333">
            <v>35.65</v>
          </cell>
        </row>
        <row r="334">
          <cell r="A334" t="str">
            <v>000881</v>
          </cell>
          <cell r="B334" t="str">
            <v>中广核技</v>
          </cell>
          <cell r="C334">
            <v>-0.23</v>
          </cell>
          <cell r="D334">
            <v>8.68</v>
          </cell>
        </row>
        <row r="335">
          <cell r="A335" t="str">
            <v>000882</v>
          </cell>
          <cell r="B335" t="str">
            <v>华联股份</v>
          </cell>
          <cell r="C335">
            <v>-1.53</v>
          </cell>
          <cell r="D335">
            <v>1.93</v>
          </cell>
        </row>
        <row r="336">
          <cell r="A336" t="str">
            <v>000883</v>
          </cell>
          <cell r="B336" t="str">
            <v>湖北能源</v>
          </cell>
          <cell r="C336">
            <v>0.66</v>
          </cell>
          <cell r="D336">
            <v>4.57</v>
          </cell>
        </row>
        <row r="337">
          <cell r="A337" t="str">
            <v>000885</v>
          </cell>
          <cell r="B337" t="str">
            <v>城发环境</v>
          </cell>
          <cell r="C337">
            <v>-0.15</v>
          </cell>
          <cell r="D337">
            <v>13.61</v>
          </cell>
        </row>
        <row r="338">
          <cell r="A338" t="str">
            <v>000886</v>
          </cell>
          <cell r="B338" t="str">
            <v>海南高速</v>
          </cell>
          <cell r="C338">
            <v>-1.47</v>
          </cell>
          <cell r="D338">
            <v>6.71</v>
          </cell>
        </row>
        <row r="339">
          <cell r="A339" t="str">
            <v>000887</v>
          </cell>
          <cell r="B339" t="str">
            <v>中鼎股份</v>
          </cell>
          <cell r="C339">
            <v>-0.92</v>
          </cell>
          <cell r="D339">
            <v>17.170000000000002</v>
          </cell>
        </row>
        <row r="340">
          <cell r="A340" t="str">
            <v>000888</v>
          </cell>
          <cell r="B340" t="str">
            <v>峨眉山Ａ</v>
          </cell>
          <cell r="C340">
            <v>0.21</v>
          </cell>
          <cell r="D340">
            <v>14.07</v>
          </cell>
        </row>
        <row r="341">
          <cell r="A341" t="str">
            <v>000889</v>
          </cell>
          <cell r="B341" t="str">
            <v>中嘉博创</v>
          </cell>
          <cell r="C341">
            <v>-2.5499999999999998</v>
          </cell>
          <cell r="D341">
            <v>3.82</v>
          </cell>
        </row>
        <row r="342">
          <cell r="A342" t="str">
            <v>000890</v>
          </cell>
          <cell r="B342" t="str">
            <v>法尔胜</v>
          </cell>
          <cell r="C342">
            <v>-3.16</v>
          </cell>
          <cell r="D342">
            <v>3.99</v>
          </cell>
        </row>
        <row r="343">
          <cell r="A343" t="str">
            <v>000892</v>
          </cell>
          <cell r="B343" t="str">
            <v>欢瑞世纪</v>
          </cell>
          <cell r="C343">
            <v>-0.62</v>
          </cell>
          <cell r="D343">
            <v>4.78</v>
          </cell>
        </row>
        <row r="344">
          <cell r="A344" t="str">
            <v>000893</v>
          </cell>
          <cell r="B344" t="str">
            <v>亚钾国际</v>
          </cell>
          <cell r="C344">
            <v>-1.67</v>
          </cell>
          <cell r="D344">
            <v>30.12</v>
          </cell>
        </row>
        <row r="345">
          <cell r="A345" t="str">
            <v>000895</v>
          </cell>
          <cell r="B345" t="str">
            <v>双汇发展</v>
          </cell>
          <cell r="C345">
            <v>0.33</v>
          </cell>
          <cell r="D345">
            <v>24.61</v>
          </cell>
        </row>
        <row r="346">
          <cell r="A346" t="str">
            <v>000897</v>
          </cell>
          <cell r="B346" t="str">
            <v>津滨发展</v>
          </cell>
          <cell r="C346">
            <v>-0.85</v>
          </cell>
          <cell r="D346">
            <v>2.34</v>
          </cell>
        </row>
        <row r="347">
          <cell r="A347" t="str">
            <v>000898</v>
          </cell>
          <cell r="B347" t="str">
            <v>鞍钢股份</v>
          </cell>
          <cell r="C347">
            <v>1.21</v>
          </cell>
          <cell r="D347">
            <v>2.5</v>
          </cell>
        </row>
        <row r="348">
          <cell r="A348" t="str">
            <v>000899</v>
          </cell>
          <cell r="B348" t="str">
            <v>赣能股份</v>
          </cell>
          <cell r="C348">
            <v>2.09</v>
          </cell>
          <cell r="D348">
            <v>9.26</v>
          </cell>
        </row>
        <row r="349">
          <cell r="A349" t="str">
            <v>000900</v>
          </cell>
          <cell r="B349" t="str">
            <v>现代投资</v>
          </cell>
          <cell r="C349">
            <v>-0.91</v>
          </cell>
          <cell r="D349">
            <v>4.37</v>
          </cell>
        </row>
        <row r="350">
          <cell r="A350" t="str">
            <v>000901</v>
          </cell>
          <cell r="B350" t="str">
            <v>航天科技</v>
          </cell>
          <cell r="C350">
            <v>-1.3</v>
          </cell>
          <cell r="D350">
            <v>12.18</v>
          </cell>
        </row>
        <row r="351">
          <cell r="A351" t="str">
            <v>000902</v>
          </cell>
          <cell r="B351" t="str">
            <v>新洋丰</v>
          </cell>
          <cell r="C351">
            <v>-0.86</v>
          </cell>
          <cell r="D351">
            <v>13.84</v>
          </cell>
        </row>
        <row r="352">
          <cell r="A352" t="str">
            <v>000903</v>
          </cell>
          <cell r="B352" t="str">
            <v>云内动力</v>
          </cell>
          <cell r="C352">
            <v>-4.7</v>
          </cell>
          <cell r="D352">
            <v>4.46</v>
          </cell>
        </row>
        <row r="353">
          <cell r="A353" t="str">
            <v>000905</v>
          </cell>
          <cell r="B353" t="str">
            <v>厦门港务</v>
          </cell>
          <cell r="C353">
            <v>-0.48</v>
          </cell>
          <cell r="D353">
            <v>8.25</v>
          </cell>
        </row>
        <row r="354">
          <cell r="A354" t="str">
            <v>000906</v>
          </cell>
          <cell r="B354" t="str">
            <v>浙商中拓</v>
          </cell>
          <cell r="C354">
            <v>-0.78</v>
          </cell>
          <cell r="D354">
            <v>6.4</v>
          </cell>
        </row>
        <row r="355">
          <cell r="A355" t="str">
            <v>000908</v>
          </cell>
          <cell r="B355" t="str">
            <v>ST景峰</v>
          </cell>
          <cell r="C355">
            <v>-0.17</v>
          </cell>
          <cell r="D355">
            <v>5.86</v>
          </cell>
        </row>
        <row r="356">
          <cell r="A356" t="str">
            <v>000909</v>
          </cell>
          <cell r="B356" t="str">
            <v>ST数源</v>
          </cell>
          <cell r="C356">
            <v>-0.15</v>
          </cell>
          <cell r="D356">
            <v>6.5</v>
          </cell>
        </row>
        <row r="357">
          <cell r="A357" t="str">
            <v>000910</v>
          </cell>
          <cell r="B357" t="str">
            <v>大亚圣象</v>
          </cell>
          <cell r="C357">
            <v>-1.31</v>
          </cell>
          <cell r="D357">
            <v>7.56</v>
          </cell>
        </row>
        <row r="358">
          <cell r="A358" t="str">
            <v>000911</v>
          </cell>
          <cell r="B358" t="str">
            <v>广农糖业</v>
          </cell>
          <cell r="C358">
            <v>-0.14000000000000001</v>
          </cell>
          <cell r="D358">
            <v>7.37</v>
          </cell>
        </row>
        <row r="359">
          <cell r="A359" t="str">
            <v>000912</v>
          </cell>
          <cell r="B359" t="str">
            <v>泸天化</v>
          </cell>
          <cell r="C359">
            <v>-1.28</v>
          </cell>
          <cell r="D359">
            <v>4.63</v>
          </cell>
        </row>
        <row r="360">
          <cell r="A360" t="str">
            <v>000913</v>
          </cell>
          <cell r="B360" t="str">
            <v>钱江摩托</v>
          </cell>
          <cell r="C360">
            <v>-2.58</v>
          </cell>
          <cell r="D360">
            <v>16.25</v>
          </cell>
        </row>
        <row r="361">
          <cell r="A361" t="str">
            <v>000915</v>
          </cell>
          <cell r="B361" t="str">
            <v>华特达因</v>
          </cell>
          <cell r="C361">
            <v>-0.93</v>
          </cell>
          <cell r="D361">
            <v>32.96</v>
          </cell>
        </row>
        <row r="362">
          <cell r="A362" t="str">
            <v>000917</v>
          </cell>
          <cell r="B362" t="str">
            <v>电广传媒</v>
          </cell>
          <cell r="C362">
            <v>-1.47</v>
          </cell>
          <cell r="D362">
            <v>7.39</v>
          </cell>
        </row>
        <row r="363">
          <cell r="A363" t="str">
            <v>000919</v>
          </cell>
          <cell r="B363" t="str">
            <v>金陵药业</v>
          </cell>
          <cell r="C363">
            <v>-0.28999999999999998</v>
          </cell>
          <cell r="D363">
            <v>6.95</v>
          </cell>
        </row>
        <row r="364">
          <cell r="A364" t="str">
            <v>000920</v>
          </cell>
          <cell r="B364" t="str">
            <v>沃顿科技</v>
          </cell>
          <cell r="C364">
            <v>-2.99</v>
          </cell>
          <cell r="D364">
            <v>10.38</v>
          </cell>
        </row>
        <row r="365">
          <cell r="A365" t="str">
            <v>000921</v>
          </cell>
          <cell r="B365" t="str">
            <v>海信家电</v>
          </cell>
          <cell r="C365">
            <v>3.62</v>
          </cell>
          <cell r="D365">
            <v>26.35</v>
          </cell>
        </row>
        <row r="366">
          <cell r="A366" t="str">
            <v>000922</v>
          </cell>
          <cell r="B366" t="str">
            <v>佳电股份</v>
          </cell>
          <cell r="C366">
            <v>-1.33</v>
          </cell>
          <cell r="D366">
            <v>11.13</v>
          </cell>
        </row>
        <row r="367">
          <cell r="A367" t="str">
            <v>000923</v>
          </cell>
          <cell r="B367" t="str">
            <v>河钢资源</v>
          </cell>
          <cell r="C367">
            <v>-1.82</v>
          </cell>
          <cell r="D367">
            <v>13.99</v>
          </cell>
        </row>
        <row r="368">
          <cell r="A368" t="str">
            <v>000925</v>
          </cell>
          <cell r="B368" t="str">
            <v>众合科技</v>
          </cell>
          <cell r="C368">
            <v>-1.44</v>
          </cell>
          <cell r="D368">
            <v>7.55</v>
          </cell>
        </row>
        <row r="369">
          <cell r="A369" t="str">
            <v>000926</v>
          </cell>
          <cell r="B369" t="str">
            <v>福星股份</v>
          </cell>
          <cell r="C369">
            <v>-0.92</v>
          </cell>
          <cell r="D369">
            <v>2.16</v>
          </cell>
        </row>
        <row r="370">
          <cell r="A370" t="str">
            <v>000927</v>
          </cell>
          <cell r="B370" t="str">
            <v>中国铁物</v>
          </cell>
          <cell r="C370">
            <v>-0.38</v>
          </cell>
          <cell r="D370">
            <v>2.6</v>
          </cell>
        </row>
        <row r="371">
          <cell r="A371" t="str">
            <v>000928</v>
          </cell>
          <cell r="B371" t="str">
            <v>中钢国际</v>
          </cell>
          <cell r="C371">
            <v>-0.95</v>
          </cell>
          <cell r="D371">
            <v>6.23</v>
          </cell>
        </row>
        <row r="372">
          <cell r="A372" t="str">
            <v>000929</v>
          </cell>
          <cell r="B372" t="str">
            <v>*ST兰黄</v>
          </cell>
          <cell r="C372">
            <v>-1.1599999999999999</v>
          </cell>
          <cell r="D372">
            <v>8.5399999999999991</v>
          </cell>
        </row>
        <row r="373">
          <cell r="A373" t="str">
            <v>000930</v>
          </cell>
          <cell r="B373" t="str">
            <v>中粮科技</v>
          </cell>
          <cell r="C373">
            <v>1.89</v>
          </cell>
          <cell r="D373">
            <v>5.93</v>
          </cell>
        </row>
        <row r="374">
          <cell r="A374" t="str">
            <v>000931</v>
          </cell>
          <cell r="B374" t="str">
            <v>中 关 村</v>
          </cell>
          <cell r="C374">
            <v>-1.62</v>
          </cell>
          <cell r="D374">
            <v>5.45</v>
          </cell>
        </row>
        <row r="375">
          <cell r="A375" t="str">
            <v>000932</v>
          </cell>
          <cell r="B375" t="str">
            <v>华菱钢铁</v>
          </cell>
          <cell r="C375">
            <v>2.44</v>
          </cell>
          <cell r="D375">
            <v>5.03</v>
          </cell>
        </row>
        <row r="376">
          <cell r="A376" t="str">
            <v>000933</v>
          </cell>
          <cell r="B376" t="str">
            <v>神火股份</v>
          </cell>
          <cell r="C376">
            <v>-1.04</v>
          </cell>
          <cell r="D376">
            <v>17.12</v>
          </cell>
        </row>
        <row r="377">
          <cell r="A377" t="str">
            <v>000935</v>
          </cell>
          <cell r="B377" t="str">
            <v>四川双马</v>
          </cell>
          <cell r="C377">
            <v>1.75</v>
          </cell>
          <cell r="D377">
            <v>18.62</v>
          </cell>
        </row>
        <row r="378">
          <cell r="A378" t="str">
            <v>000936</v>
          </cell>
          <cell r="B378" t="str">
            <v>华西股份</v>
          </cell>
          <cell r="C378">
            <v>-1.6</v>
          </cell>
          <cell r="D378">
            <v>6.78</v>
          </cell>
        </row>
        <row r="379">
          <cell r="A379" t="str">
            <v>000937</v>
          </cell>
          <cell r="B379" t="str">
            <v>冀中能源</v>
          </cell>
          <cell r="C379">
            <v>0.17</v>
          </cell>
          <cell r="D379">
            <v>5.79</v>
          </cell>
        </row>
        <row r="380">
          <cell r="A380" t="str">
            <v>000938</v>
          </cell>
          <cell r="B380" t="str">
            <v>紫光股份</v>
          </cell>
          <cell r="C380">
            <v>-1</v>
          </cell>
          <cell r="D380">
            <v>23.65</v>
          </cell>
        </row>
        <row r="381">
          <cell r="A381" t="str">
            <v>000948</v>
          </cell>
          <cell r="B381" t="str">
            <v>南天信息</v>
          </cell>
          <cell r="C381">
            <v>2.99</v>
          </cell>
          <cell r="D381">
            <v>20.66</v>
          </cell>
        </row>
        <row r="382">
          <cell r="A382" t="str">
            <v>000949</v>
          </cell>
          <cell r="B382" t="str">
            <v>新乡化纤</v>
          </cell>
          <cell r="C382">
            <v>-1.03</v>
          </cell>
          <cell r="D382">
            <v>3.83</v>
          </cell>
        </row>
        <row r="383">
          <cell r="A383" t="str">
            <v>000950</v>
          </cell>
          <cell r="B383" t="str">
            <v>重药控股</v>
          </cell>
          <cell r="C383">
            <v>-0.2</v>
          </cell>
          <cell r="D383">
            <v>5.0599999999999996</v>
          </cell>
        </row>
        <row r="384">
          <cell r="A384" t="str">
            <v>000951</v>
          </cell>
          <cell r="B384" t="str">
            <v>中国重汽</v>
          </cell>
          <cell r="C384">
            <v>0.06</v>
          </cell>
          <cell r="D384">
            <v>17.96</v>
          </cell>
        </row>
        <row r="385">
          <cell r="A385" t="str">
            <v>000952</v>
          </cell>
          <cell r="B385" t="str">
            <v>广济药业</v>
          </cell>
          <cell r="C385">
            <v>-0.62</v>
          </cell>
          <cell r="D385">
            <v>6.38</v>
          </cell>
        </row>
        <row r="386">
          <cell r="A386" t="str">
            <v>000953</v>
          </cell>
          <cell r="B386" t="str">
            <v>河化股份</v>
          </cell>
          <cell r="C386">
            <v>3.01</v>
          </cell>
          <cell r="D386">
            <v>7.54</v>
          </cell>
        </row>
        <row r="387">
          <cell r="A387" t="str">
            <v>000955</v>
          </cell>
          <cell r="B387" t="str">
            <v>欣龙控股</v>
          </cell>
          <cell r="C387">
            <v>0.43</v>
          </cell>
          <cell r="D387">
            <v>4.71</v>
          </cell>
        </row>
        <row r="388">
          <cell r="A388" t="str">
            <v>000957</v>
          </cell>
          <cell r="B388" t="str">
            <v>中通客车</v>
          </cell>
          <cell r="C388">
            <v>-0.62</v>
          </cell>
          <cell r="D388">
            <v>11.14</v>
          </cell>
        </row>
        <row r="389">
          <cell r="A389" t="str">
            <v>000958</v>
          </cell>
          <cell r="B389" t="str">
            <v>电投产融</v>
          </cell>
          <cell r="C389">
            <v>0</v>
          </cell>
          <cell r="D389">
            <v>6.73</v>
          </cell>
        </row>
        <row r="390">
          <cell r="A390" t="str">
            <v>000959</v>
          </cell>
          <cell r="B390" t="str">
            <v>首钢股份</v>
          </cell>
          <cell r="C390">
            <v>4.16</v>
          </cell>
          <cell r="D390">
            <v>4.01</v>
          </cell>
        </row>
        <row r="391">
          <cell r="A391" t="str">
            <v>000960</v>
          </cell>
          <cell r="B391" t="str">
            <v>锡业股份</v>
          </cell>
          <cell r="C391">
            <v>-0.88</v>
          </cell>
          <cell r="D391">
            <v>15.68</v>
          </cell>
        </row>
        <row r="392">
          <cell r="A392" t="str">
            <v>000962</v>
          </cell>
          <cell r="B392" t="str">
            <v>东方钽业</v>
          </cell>
          <cell r="C392">
            <v>-0.61</v>
          </cell>
          <cell r="D392">
            <v>16.28</v>
          </cell>
        </row>
        <row r="393">
          <cell r="A393" t="str">
            <v>000963</v>
          </cell>
          <cell r="B393" t="str">
            <v>华东医药</v>
          </cell>
          <cell r="C393">
            <v>1.02</v>
          </cell>
          <cell r="D393">
            <v>40.770000000000003</v>
          </cell>
        </row>
        <row r="394">
          <cell r="A394" t="str">
            <v>000965</v>
          </cell>
          <cell r="B394" t="str">
            <v>天保基建</v>
          </cell>
          <cell r="C394">
            <v>-1.77</v>
          </cell>
          <cell r="D394">
            <v>3.89</v>
          </cell>
        </row>
        <row r="395">
          <cell r="A395" t="str">
            <v>000966</v>
          </cell>
          <cell r="B395" t="str">
            <v>长源电力</v>
          </cell>
          <cell r="C395">
            <v>1.3</v>
          </cell>
          <cell r="D395">
            <v>4.6900000000000004</v>
          </cell>
        </row>
        <row r="396">
          <cell r="A396" t="str">
            <v>000967</v>
          </cell>
          <cell r="B396" t="str">
            <v>盈峰环境</v>
          </cell>
          <cell r="C396">
            <v>-0.44</v>
          </cell>
          <cell r="D396">
            <v>6.73</v>
          </cell>
        </row>
        <row r="397">
          <cell r="A397" t="str">
            <v>000968</v>
          </cell>
          <cell r="B397" t="str">
            <v>蓝焰控股</v>
          </cell>
          <cell r="C397">
            <v>-0.83</v>
          </cell>
          <cell r="D397">
            <v>7.19</v>
          </cell>
        </row>
        <row r="398">
          <cell r="A398" t="str">
            <v>000969</v>
          </cell>
          <cell r="B398" t="str">
            <v>安泰科技</v>
          </cell>
          <cell r="C398">
            <v>-0.95</v>
          </cell>
          <cell r="D398">
            <v>12.57</v>
          </cell>
        </row>
        <row r="399">
          <cell r="A399" t="str">
            <v>000970</v>
          </cell>
          <cell r="B399" t="str">
            <v>中科三环</v>
          </cell>
          <cell r="C399">
            <v>-1.29</v>
          </cell>
          <cell r="D399">
            <v>11.48</v>
          </cell>
        </row>
        <row r="400">
          <cell r="A400" t="str">
            <v>000972</v>
          </cell>
          <cell r="B400" t="str">
            <v>*ST中基</v>
          </cell>
          <cell r="C400">
            <v>-0.85</v>
          </cell>
          <cell r="D400">
            <v>3.51</v>
          </cell>
        </row>
        <row r="401">
          <cell r="A401" t="str">
            <v>000973</v>
          </cell>
          <cell r="B401" t="str">
            <v>佛塑科技</v>
          </cell>
          <cell r="C401">
            <v>-2.0299999999999998</v>
          </cell>
          <cell r="D401">
            <v>6.75</v>
          </cell>
        </row>
        <row r="402">
          <cell r="A402" t="str">
            <v>000975</v>
          </cell>
          <cell r="B402" t="str">
            <v>山金国际</v>
          </cell>
          <cell r="C402">
            <v>-1.97</v>
          </cell>
          <cell r="D402">
            <v>18.920000000000002</v>
          </cell>
        </row>
        <row r="403">
          <cell r="A403" t="str">
            <v>000977</v>
          </cell>
          <cell r="B403" t="str">
            <v>浪潮信息</v>
          </cell>
          <cell r="C403">
            <v>-1.24</v>
          </cell>
          <cell r="D403">
            <v>50.31</v>
          </cell>
        </row>
        <row r="404">
          <cell r="A404" t="str">
            <v>000978</v>
          </cell>
          <cell r="B404" t="str">
            <v>桂林旅游</v>
          </cell>
          <cell r="C404">
            <v>-0.32</v>
          </cell>
          <cell r="D404">
            <v>6.15</v>
          </cell>
        </row>
        <row r="405">
          <cell r="A405" t="str">
            <v>000980</v>
          </cell>
          <cell r="B405" t="str">
            <v>众泰汽车</v>
          </cell>
          <cell r="C405">
            <v>-1.91</v>
          </cell>
          <cell r="D405">
            <v>2.0499999999999998</v>
          </cell>
        </row>
        <row r="406">
          <cell r="A406" t="str">
            <v>000981</v>
          </cell>
          <cell r="B406" t="str">
            <v>山子高科</v>
          </cell>
          <cell r="C406">
            <v>-1.37</v>
          </cell>
          <cell r="D406">
            <v>2.16</v>
          </cell>
        </row>
        <row r="407">
          <cell r="A407" t="str">
            <v>000983</v>
          </cell>
          <cell r="B407" t="str">
            <v>山西焦煤</v>
          </cell>
          <cell r="C407">
            <v>-1.23</v>
          </cell>
          <cell r="D407">
            <v>6.42</v>
          </cell>
        </row>
        <row r="408">
          <cell r="A408" t="str">
            <v>000985</v>
          </cell>
          <cell r="B408" t="str">
            <v>大庆华科</v>
          </cell>
          <cell r="C408">
            <v>-1.57</v>
          </cell>
          <cell r="D408">
            <v>18.239999999999998</v>
          </cell>
        </row>
        <row r="409">
          <cell r="A409" t="str">
            <v>000987</v>
          </cell>
          <cell r="B409" t="str">
            <v>越秀资本</v>
          </cell>
          <cell r="C409">
            <v>0.76</v>
          </cell>
          <cell r="D409">
            <v>6.66</v>
          </cell>
        </row>
        <row r="410">
          <cell r="A410" t="str">
            <v>000988</v>
          </cell>
          <cell r="B410" t="str">
            <v>华工科技</v>
          </cell>
          <cell r="C410">
            <v>-1.4</v>
          </cell>
          <cell r="D410">
            <v>45.15</v>
          </cell>
        </row>
        <row r="411">
          <cell r="A411" t="str">
            <v>000989</v>
          </cell>
          <cell r="B411" t="str">
            <v>九芝堂</v>
          </cell>
          <cell r="C411">
            <v>2.81</v>
          </cell>
          <cell r="D411">
            <v>10.24</v>
          </cell>
        </row>
        <row r="412">
          <cell r="A412" t="str">
            <v>000990</v>
          </cell>
          <cell r="B412" t="str">
            <v>诚志股份</v>
          </cell>
          <cell r="C412">
            <v>-1.04</v>
          </cell>
          <cell r="D412">
            <v>7.63</v>
          </cell>
        </row>
        <row r="413">
          <cell r="A413" t="str">
            <v>000993</v>
          </cell>
          <cell r="B413" t="str">
            <v>闽东电力</v>
          </cell>
          <cell r="C413">
            <v>2.58</v>
          </cell>
          <cell r="D413">
            <v>10.33</v>
          </cell>
        </row>
        <row r="414">
          <cell r="A414" t="str">
            <v>000995</v>
          </cell>
          <cell r="B414" t="str">
            <v>皇台酒业</v>
          </cell>
          <cell r="C414">
            <v>-1.76</v>
          </cell>
          <cell r="D414">
            <v>13.99</v>
          </cell>
        </row>
        <row r="415">
          <cell r="A415" t="str">
            <v>000997</v>
          </cell>
          <cell r="B415" t="str">
            <v>新 大 陆</v>
          </cell>
          <cell r="C415">
            <v>0.25</v>
          </cell>
          <cell r="D415">
            <v>31.81</v>
          </cell>
        </row>
        <row r="416">
          <cell r="A416" t="str">
            <v>000998</v>
          </cell>
          <cell r="B416" t="str">
            <v>隆平高科</v>
          </cell>
          <cell r="C416">
            <v>0.71</v>
          </cell>
          <cell r="D416">
            <v>9.94</v>
          </cell>
        </row>
        <row r="417">
          <cell r="A417" t="str">
            <v>000999</v>
          </cell>
          <cell r="B417" t="str">
            <v>华润三九</v>
          </cell>
          <cell r="C417">
            <v>-0.51</v>
          </cell>
          <cell r="D417">
            <v>31.04</v>
          </cell>
        </row>
        <row r="418">
          <cell r="A418" t="str">
            <v>001201</v>
          </cell>
          <cell r="B418" t="str">
            <v>东瑞股份</v>
          </cell>
          <cell r="C418">
            <v>0.12</v>
          </cell>
          <cell r="D418">
            <v>16.690000000000001</v>
          </cell>
        </row>
        <row r="419">
          <cell r="A419" t="str">
            <v>001202</v>
          </cell>
          <cell r="B419" t="str">
            <v>炬申股份</v>
          </cell>
          <cell r="C419">
            <v>-1.3</v>
          </cell>
          <cell r="D419">
            <v>12.89</v>
          </cell>
        </row>
        <row r="420">
          <cell r="A420" t="str">
            <v>001203</v>
          </cell>
          <cell r="B420" t="str">
            <v>大中矿业</v>
          </cell>
          <cell r="C420">
            <v>-1.42</v>
          </cell>
          <cell r="D420">
            <v>9.69</v>
          </cell>
        </row>
        <row r="421">
          <cell r="A421" t="str">
            <v>001205</v>
          </cell>
          <cell r="B421" t="str">
            <v>盛航股份</v>
          </cell>
          <cell r="C421">
            <v>-0.92</v>
          </cell>
          <cell r="D421">
            <v>16.239999999999998</v>
          </cell>
        </row>
        <row r="422">
          <cell r="A422" t="str">
            <v>001206</v>
          </cell>
          <cell r="B422" t="str">
            <v>依依股份</v>
          </cell>
          <cell r="C422">
            <v>-1.1399999999999999</v>
          </cell>
          <cell r="D422">
            <v>21.74</v>
          </cell>
        </row>
        <row r="423">
          <cell r="A423" t="str">
            <v>001207</v>
          </cell>
          <cell r="B423" t="str">
            <v>联科科技</v>
          </cell>
          <cell r="C423">
            <v>-4.12</v>
          </cell>
          <cell r="D423">
            <v>23.72</v>
          </cell>
        </row>
        <row r="424">
          <cell r="A424" t="str">
            <v>001208</v>
          </cell>
          <cell r="B424" t="str">
            <v>华菱线缆</v>
          </cell>
          <cell r="C424">
            <v>-1.58</v>
          </cell>
          <cell r="D424">
            <v>10.56</v>
          </cell>
        </row>
        <row r="425">
          <cell r="A425" t="str">
            <v>001209</v>
          </cell>
          <cell r="B425" t="str">
            <v>洪兴股份</v>
          </cell>
          <cell r="C425">
            <v>-1.58</v>
          </cell>
          <cell r="D425">
            <v>17.45</v>
          </cell>
        </row>
        <row r="426">
          <cell r="A426" t="str">
            <v>001210</v>
          </cell>
          <cell r="B426" t="str">
            <v>金房能源</v>
          </cell>
          <cell r="C426">
            <v>10</v>
          </cell>
          <cell r="D426">
            <v>15.18</v>
          </cell>
        </row>
        <row r="427">
          <cell r="A427" t="str">
            <v>001211</v>
          </cell>
          <cell r="B427" t="str">
            <v>双枪科技</v>
          </cell>
          <cell r="C427">
            <v>-2.2200000000000002</v>
          </cell>
          <cell r="D427">
            <v>22.48</v>
          </cell>
        </row>
        <row r="428">
          <cell r="A428" t="str">
            <v>001212</v>
          </cell>
          <cell r="B428" t="str">
            <v>中旗新材</v>
          </cell>
          <cell r="C428">
            <v>0.94</v>
          </cell>
          <cell r="D428">
            <v>42.98</v>
          </cell>
        </row>
        <row r="429">
          <cell r="A429" t="str">
            <v>001213</v>
          </cell>
          <cell r="B429" t="str">
            <v>中铁特货</v>
          </cell>
          <cell r="C429">
            <v>0</v>
          </cell>
          <cell r="D429">
            <v>4.08</v>
          </cell>
        </row>
        <row r="430">
          <cell r="A430" t="str">
            <v>001215</v>
          </cell>
          <cell r="B430" t="str">
            <v>千味央厨</v>
          </cell>
          <cell r="C430">
            <v>-1.64</v>
          </cell>
          <cell r="D430">
            <v>28.18</v>
          </cell>
        </row>
        <row r="431">
          <cell r="A431" t="str">
            <v>001216</v>
          </cell>
          <cell r="B431" t="str">
            <v>华瓷股份</v>
          </cell>
          <cell r="C431">
            <v>-1.7</v>
          </cell>
          <cell r="D431">
            <v>13.3</v>
          </cell>
        </row>
        <row r="432">
          <cell r="A432" t="str">
            <v>001217</v>
          </cell>
          <cell r="B432" t="str">
            <v>华尔泰</v>
          </cell>
          <cell r="C432">
            <v>-2.09</v>
          </cell>
          <cell r="D432">
            <v>11.71</v>
          </cell>
        </row>
        <row r="433">
          <cell r="A433" t="str">
            <v>001218</v>
          </cell>
          <cell r="B433" t="str">
            <v>丽臣实业</v>
          </cell>
          <cell r="C433">
            <v>-0.22</v>
          </cell>
          <cell r="D433">
            <v>17.8</v>
          </cell>
        </row>
        <row r="434">
          <cell r="A434" t="str">
            <v>001219</v>
          </cell>
          <cell r="B434" t="str">
            <v>青岛食品</v>
          </cell>
          <cell r="C434">
            <v>0</v>
          </cell>
          <cell r="D434">
            <v>13.68</v>
          </cell>
        </row>
        <row r="435">
          <cell r="A435" t="str">
            <v>001222</v>
          </cell>
          <cell r="B435" t="str">
            <v>源飞宠物</v>
          </cell>
          <cell r="C435">
            <v>-1.82</v>
          </cell>
          <cell r="D435">
            <v>18.850000000000001</v>
          </cell>
        </row>
        <row r="436">
          <cell r="A436" t="str">
            <v>001223</v>
          </cell>
          <cell r="B436" t="str">
            <v>欧克科技</v>
          </cell>
          <cell r="C436">
            <v>-0.77</v>
          </cell>
          <cell r="D436">
            <v>44.95</v>
          </cell>
        </row>
        <row r="437">
          <cell r="A437" t="str">
            <v>001225</v>
          </cell>
          <cell r="B437" t="str">
            <v>和泰机电</v>
          </cell>
          <cell r="C437">
            <v>-1.52</v>
          </cell>
          <cell r="D437">
            <v>34.24</v>
          </cell>
        </row>
        <row r="438">
          <cell r="A438" t="str">
            <v>001226</v>
          </cell>
          <cell r="B438" t="str">
            <v>拓山重工</v>
          </cell>
          <cell r="C438">
            <v>-1.98</v>
          </cell>
          <cell r="D438">
            <v>27.71</v>
          </cell>
        </row>
        <row r="439">
          <cell r="A439" t="str">
            <v>001227</v>
          </cell>
          <cell r="B439" t="str">
            <v>兰州银行</v>
          </cell>
          <cell r="C439">
            <v>1.56</v>
          </cell>
          <cell r="D439">
            <v>2.61</v>
          </cell>
        </row>
        <row r="440">
          <cell r="A440" t="str">
            <v>001228</v>
          </cell>
          <cell r="B440" t="str">
            <v>永泰运</v>
          </cell>
          <cell r="C440">
            <v>-2.37</v>
          </cell>
          <cell r="D440">
            <v>24.7</v>
          </cell>
        </row>
        <row r="441">
          <cell r="A441" t="str">
            <v>001229</v>
          </cell>
          <cell r="B441" t="str">
            <v>魅视科技</v>
          </cell>
          <cell r="C441">
            <v>0.61</v>
          </cell>
          <cell r="D441">
            <v>33.08</v>
          </cell>
        </row>
        <row r="442">
          <cell r="A442" t="str">
            <v>001230</v>
          </cell>
          <cell r="B442" t="str">
            <v>劲旅环境</v>
          </cell>
          <cell r="C442">
            <v>0.24</v>
          </cell>
          <cell r="D442">
            <v>21.24</v>
          </cell>
        </row>
        <row r="443">
          <cell r="A443" t="str">
            <v>001231</v>
          </cell>
          <cell r="B443" t="str">
            <v>农心科技</v>
          </cell>
          <cell r="C443">
            <v>-1.63</v>
          </cell>
          <cell r="D443">
            <v>19.88</v>
          </cell>
        </row>
        <row r="444">
          <cell r="A444" t="str">
            <v>001234</v>
          </cell>
          <cell r="B444" t="str">
            <v>泰慕士</v>
          </cell>
          <cell r="C444">
            <v>-0.42</v>
          </cell>
          <cell r="D444">
            <v>21.19</v>
          </cell>
        </row>
        <row r="445">
          <cell r="A445" t="str">
            <v>001236</v>
          </cell>
          <cell r="B445" t="str">
            <v>弘业期货</v>
          </cell>
          <cell r="C445">
            <v>3.62</v>
          </cell>
          <cell r="D445">
            <v>13.16</v>
          </cell>
        </row>
        <row r="446">
          <cell r="A446" t="str">
            <v>001238</v>
          </cell>
          <cell r="B446" t="str">
            <v>浙江正特</v>
          </cell>
          <cell r="C446">
            <v>-0.51</v>
          </cell>
          <cell r="D446">
            <v>39.24</v>
          </cell>
        </row>
        <row r="447">
          <cell r="A447" t="str">
            <v>001239</v>
          </cell>
          <cell r="B447" t="str">
            <v>永达股份</v>
          </cell>
          <cell r="C447">
            <v>-1.97</v>
          </cell>
          <cell r="D447">
            <v>14.93</v>
          </cell>
        </row>
        <row r="448">
          <cell r="A448" t="str">
            <v>001255</v>
          </cell>
          <cell r="B448" t="str">
            <v>博菲电气</v>
          </cell>
          <cell r="C448">
            <v>-3.52</v>
          </cell>
          <cell r="D448">
            <v>32.1</v>
          </cell>
        </row>
        <row r="449">
          <cell r="A449" t="str">
            <v>001256</v>
          </cell>
          <cell r="B449" t="str">
            <v>炜冈科技</v>
          </cell>
          <cell r="C449">
            <v>-1.49</v>
          </cell>
          <cell r="D449">
            <v>21.13</v>
          </cell>
        </row>
        <row r="450">
          <cell r="A450" t="str">
            <v>001258</v>
          </cell>
          <cell r="B450" t="str">
            <v>立新能源</v>
          </cell>
          <cell r="C450">
            <v>0.14000000000000001</v>
          </cell>
          <cell r="D450">
            <v>7.27</v>
          </cell>
        </row>
        <row r="451">
          <cell r="A451" t="str">
            <v>001259</v>
          </cell>
          <cell r="B451" t="str">
            <v>利仁科技</v>
          </cell>
          <cell r="C451">
            <v>0</v>
          </cell>
          <cell r="D451">
            <v>25.66</v>
          </cell>
        </row>
        <row r="452">
          <cell r="A452" t="str">
            <v>001260</v>
          </cell>
          <cell r="B452" t="str">
            <v>坤泰股份</v>
          </cell>
          <cell r="C452">
            <v>-0.21</v>
          </cell>
          <cell r="D452">
            <v>18.739999999999998</v>
          </cell>
        </row>
        <row r="453">
          <cell r="A453" t="str">
            <v>001266</v>
          </cell>
          <cell r="B453" t="str">
            <v>宏英智能</v>
          </cell>
          <cell r="C453">
            <v>-1.74</v>
          </cell>
          <cell r="D453">
            <v>25.97</v>
          </cell>
        </row>
        <row r="454">
          <cell r="A454" t="str">
            <v>001267</v>
          </cell>
          <cell r="B454" t="str">
            <v>汇绿生态</v>
          </cell>
          <cell r="C454">
            <v>-0.28000000000000003</v>
          </cell>
          <cell r="D454">
            <v>10.86</v>
          </cell>
        </row>
        <row r="455">
          <cell r="A455" t="str">
            <v>001268</v>
          </cell>
          <cell r="B455" t="str">
            <v>联合精密</v>
          </cell>
          <cell r="C455">
            <v>-0.74</v>
          </cell>
          <cell r="D455">
            <v>25.4</v>
          </cell>
        </row>
        <row r="456">
          <cell r="A456" t="str">
            <v>001269</v>
          </cell>
          <cell r="B456" t="str">
            <v>欧晶科技</v>
          </cell>
          <cell r="C456">
            <v>-5.92</v>
          </cell>
          <cell r="D456">
            <v>26.37</v>
          </cell>
        </row>
        <row r="457">
          <cell r="A457" t="str">
            <v>001270</v>
          </cell>
          <cell r="B457" t="str">
            <v>*ST铖昌</v>
          </cell>
          <cell r="C457">
            <v>-1.46</v>
          </cell>
          <cell r="D457">
            <v>39.229999999999997</v>
          </cell>
        </row>
        <row r="458">
          <cell r="A458" t="str">
            <v>001277</v>
          </cell>
          <cell r="B458" t="str">
            <v>速达股份</v>
          </cell>
          <cell r="C458">
            <v>0.59</v>
          </cell>
          <cell r="D458">
            <v>44.22</v>
          </cell>
        </row>
        <row r="459">
          <cell r="A459" t="str">
            <v>001278</v>
          </cell>
          <cell r="B459" t="str">
            <v>一彬科技</v>
          </cell>
          <cell r="C459">
            <v>-1.72</v>
          </cell>
          <cell r="D459">
            <v>17.100000000000001</v>
          </cell>
        </row>
        <row r="460">
          <cell r="A460" t="str">
            <v>001279</v>
          </cell>
          <cell r="B460" t="str">
            <v>强邦新材</v>
          </cell>
          <cell r="C460">
            <v>-2.61</v>
          </cell>
          <cell r="D460">
            <v>39.18</v>
          </cell>
        </row>
        <row r="461">
          <cell r="A461" t="str">
            <v>001282</v>
          </cell>
          <cell r="B461" t="str">
            <v>三联锻造</v>
          </cell>
          <cell r="C461">
            <v>-2.1800000000000002</v>
          </cell>
          <cell r="D461">
            <v>19.3</v>
          </cell>
        </row>
        <row r="462">
          <cell r="A462" t="str">
            <v>001283</v>
          </cell>
          <cell r="B462" t="str">
            <v>豪鹏科技</v>
          </cell>
          <cell r="C462">
            <v>-0.94</v>
          </cell>
          <cell r="D462">
            <v>57.93</v>
          </cell>
        </row>
        <row r="463">
          <cell r="A463" t="str">
            <v>001286</v>
          </cell>
          <cell r="B463" t="str">
            <v>陕西能源</v>
          </cell>
          <cell r="C463">
            <v>0.46</v>
          </cell>
          <cell r="D463">
            <v>8.81</v>
          </cell>
        </row>
        <row r="464">
          <cell r="A464" t="str">
            <v>001287</v>
          </cell>
          <cell r="B464" t="str">
            <v>中电港</v>
          </cell>
          <cell r="C464">
            <v>-0.71</v>
          </cell>
          <cell r="D464">
            <v>18.2</v>
          </cell>
        </row>
        <row r="465">
          <cell r="A465" t="str">
            <v>001288</v>
          </cell>
          <cell r="B465" t="str">
            <v>运机集团</v>
          </cell>
          <cell r="C465">
            <v>-1.71</v>
          </cell>
          <cell r="D465">
            <v>20.11</v>
          </cell>
        </row>
        <row r="466">
          <cell r="A466" t="str">
            <v>001289</v>
          </cell>
          <cell r="B466" t="str">
            <v>龙源电力</v>
          </cell>
          <cell r="C466">
            <v>1.03</v>
          </cell>
          <cell r="D466">
            <v>16.690000000000001</v>
          </cell>
        </row>
        <row r="467">
          <cell r="A467" t="str">
            <v>001296</v>
          </cell>
          <cell r="B467" t="str">
            <v>长江材料</v>
          </cell>
          <cell r="C467">
            <v>-2.39</v>
          </cell>
          <cell r="D467">
            <v>18.760000000000002</v>
          </cell>
        </row>
        <row r="468">
          <cell r="A468" t="str">
            <v>001298</v>
          </cell>
          <cell r="B468" t="str">
            <v>好上好</v>
          </cell>
          <cell r="C468">
            <v>-10.01</v>
          </cell>
          <cell r="D468">
            <v>34.81</v>
          </cell>
        </row>
        <row r="469">
          <cell r="A469" t="str">
            <v>001299</v>
          </cell>
          <cell r="B469" t="str">
            <v>美能能源</v>
          </cell>
          <cell r="C469">
            <v>-0.89</v>
          </cell>
          <cell r="D469">
            <v>11.16</v>
          </cell>
        </row>
        <row r="470">
          <cell r="A470" t="str">
            <v>001300</v>
          </cell>
          <cell r="B470" t="str">
            <v>三柏硕</v>
          </cell>
          <cell r="C470">
            <v>-2.2000000000000002</v>
          </cell>
          <cell r="D470">
            <v>13.31</v>
          </cell>
        </row>
        <row r="471">
          <cell r="A471" t="str">
            <v>001301</v>
          </cell>
          <cell r="B471" t="str">
            <v>尚太科技</v>
          </cell>
          <cell r="C471">
            <v>-1.79</v>
          </cell>
          <cell r="D471">
            <v>49.43</v>
          </cell>
        </row>
        <row r="472">
          <cell r="A472" t="str">
            <v>001306</v>
          </cell>
          <cell r="B472" t="str">
            <v>夏厦精密</v>
          </cell>
          <cell r="C472">
            <v>-1.78</v>
          </cell>
          <cell r="D472">
            <v>72.260000000000005</v>
          </cell>
        </row>
        <row r="473">
          <cell r="A473" t="str">
            <v>001308</v>
          </cell>
          <cell r="B473" t="str">
            <v>康冠科技</v>
          </cell>
          <cell r="C473">
            <v>-1.23</v>
          </cell>
          <cell r="D473">
            <v>22.43</v>
          </cell>
        </row>
        <row r="474">
          <cell r="A474" t="str">
            <v>001309</v>
          </cell>
          <cell r="B474" t="str">
            <v>德明利</v>
          </cell>
          <cell r="C474">
            <v>2.6</v>
          </cell>
          <cell r="D474">
            <v>121.38</v>
          </cell>
        </row>
        <row r="475">
          <cell r="A475" t="str">
            <v>001311</v>
          </cell>
          <cell r="B475" t="str">
            <v>多利科技</v>
          </cell>
          <cell r="C475">
            <v>-1.1599999999999999</v>
          </cell>
          <cell r="D475">
            <v>20.43</v>
          </cell>
        </row>
        <row r="476">
          <cell r="A476" t="str">
            <v>001313</v>
          </cell>
          <cell r="B476" t="str">
            <v>粤海饲料</v>
          </cell>
          <cell r="C476">
            <v>-0.26</v>
          </cell>
          <cell r="D476">
            <v>7.79</v>
          </cell>
        </row>
        <row r="477">
          <cell r="A477" t="str">
            <v>001314</v>
          </cell>
          <cell r="B477" t="str">
            <v>亿道信息</v>
          </cell>
          <cell r="C477">
            <v>-2.2799999999999998</v>
          </cell>
          <cell r="D477">
            <v>45.87</v>
          </cell>
        </row>
        <row r="478">
          <cell r="A478" t="str">
            <v>001316</v>
          </cell>
          <cell r="B478" t="str">
            <v>润贝航科</v>
          </cell>
          <cell r="C478">
            <v>-0.86</v>
          </cell>
          <cell r="D478">
            <v>45.11</v>
          </cell>
        </row>
        <row r="479">
          <cell r="A479" t="str">
            <v>001317</v>
          </cell>
          <cell r="B479" t="str">
            <v>三羊马</v>
          </cell>
          <cell r="C479">
            <v>-0.75</v>
          </cell>
          <cell r="D479">
            <v>46.6</v>
          </cell>
        </row>
        <row r="480">
          <cell r="A480" t="str">
            <v>001318</v>
          </cell>
          <cell r="B480" t="str">
            <v>阳光乳业</v>
          </cell>
          <cell r="C480">
            <v>-1.36</v>
          </cell>
          <cell r="D480">
            <v>13.04</v>
          </cell>
        </row>
        <row r="481">
          <cell r="A481" t="str">
            <v>001319</v>
          </cell>
          <cell r="B481" t="str">
            <v>铭科精技</v>
          </cell>
          <cell r="C481">
            <v>-1.38</v>
          </cell>
          <cell r="D481">
            <v>25.72</v>
          </cell>
        </row>
        <row r="482">
          <cell r="A482" t="str">
            <v>001322</v>
          </cell>
          <cell r="B482" t="str">
            <v>箭牌家居</v>
          </cell>
          <cell r="C482">
            <v>-1.41</v>
          </cell>
          <cell r="D482">
            <v>8.42</v>
          </cell>
        </row>
        <row r="483">
          <cell r="A483" t="str">
            <v>001323</v>
          </cell>
          <cell r="B483" t="str">
            <v>慕思股份</v>
          </cell>
          <cell r="C483">
            <v>-1.92</v>
          </cell>
          <cell r="D483">
            <v>30.19</v>
          </cell>
        </row>
        <row r="484">
          <cell r="A484" t="str">
            <v>001324</v>
          </cell>
          <cell r="B484" t="str">
            <v>长青科技</v>
          </cell>
          <cell r="C484">
            <v>-1.65</v>
          </cell>
          <cell r="D484">
            <v>19.63</v>
          </cell>
        </row>
        <row r="485">
          <cell r="A485" t="str">
            <v>001326</v>
          </cell>
          <cell r="B485" t="str">
            <v>联域股份</v>
          </cell>
          <cell r="C485">
            <v>-0.09</v>
          </cell>
          <cell r="D485">
            <v>33.81</v>
          </cell>
        </row>
        <row r="486">
          <cell r="A486" t="str">
            <v>001328</v>
          </cell>
          <cell r="B486" t="str">
            <v>登康口腔</v>
          </cell>
          <cell r="C486">
            <v>-5.4</v>
          </cell>
          <cell r="D486">
            <v>45.89</v>
          </cell>
        </row>
        <row r="487">
          <cell r="A487" t="str">
            <v>001330</v>
          </cell>
          <cell r="B487" t="str">
            <v>博纳影业</v>
          </cell>
          <cell r="C487">
            <v>-1.48</v>
          </cell>
          <cell r="D487">
            <v>4.66</v>
          </cell>
        </row>
        <row r="488">
          <cell r="A488" t="str">
            <v>001331</v>
          </cell>
          <cell r="B488" t="str">
            <v>胜通能源</v>
          </cell>
          <cell r="C488">
            <v>-0.61</v>
          </cell>
          <cell r="D488">
            <v>9.81</v>
          </cell>
        </row>
        <row r="489">
          <cell r="A489" t="str">
            <v>001332</v>
          </cell>
          <cell r="B489" t="str">
            <v>锡装股份</v>
          </cell>
          <cell r="C489">
            <v>-0.97</v>
          </cell>
          <cell r="D489">
            <v>36.659999999999997</v>
          </cell>
        </row>
        <row r="490">
          <cell r="A490" t="str">
            <v>001333</v>
          </cell>
          <cell r="B490" t="str">
            <v>光华股份</v>
          </cell>
          <cell r="C490">
            <v>-1.45</v>
          </cell>
          <cell r="D490">
            <v>20.34</v>
          </cell>
        </row>
        <row r="491">
          <cell r="A491" t="str">
            <v>001335</v>
          </cell>
          <cell r="B491" t="str">
            <v>信凯科技</v>
          </cell>
          <cell r="C491">
            <v>-2.39</v>
          </cell>
          <cell r="D491">
            <v>37.22</v>
          </cell>
        </row>
        <row r="492">
          <cell r="A492" t="str">
            <v>001336</v>
          </cell>
          <cell r="B492" t="str">
            <v>楚环科技</v>
          </cell>
          <cell r="C492">
            <v>-1.95</v>
          </cell>
          <cell r="D492">
            <v>21.14</v>
          </cell>
        </row>
        <row r="493">
          <cell r="A493" t="str">
            <v>001337</v>
          </cell>
          <cell r="B493" t="str">
            <v>四川黄金</v>
          </cell>
          <cell r="C493">
            <v>-2</v>
          </cell>
          <cell r="D493">
            <v>24.01</v>
          </cell>
        </row>
        <row r="494">
          <cell r="A494" t="str">
            <v>001338</v>
          </cell>
          <cell r="B494" t="str">
            <v>永顺泰</v>
          </cell>
          <cell r="C494">
            <v>-0.92</v>
          </cell>
          <cell r="D494">
            <v>11.82</v>
          </cell>
        </row>
        <row r="495">
          <cell r="A495" t="str">
            <v>001339</v>
          </cell>
          <cell r="B495" t="str">
            <v>智微智能</v>
          </cell>
          <cell r="C495">
            <v>-0.62</v>
          </cell>
          <cell r="D495">
            <v>48.17</v>
          </cell>
        </row>
        <row r="496">
          <cell r="A496" t="str">
            <v>001356</v>
          </cell>
          <cell r="B496" t="str">
            <v>富岭股份</v>
          </cell>
          <cell r="C496">
            <v>-1.17</v>
          </cell>
          <cell r="D496">
            <v>14.34</v>
          </cell>
        </row>
        <row r="497">
          <cell r="A497" t="str">
            <v>001358</v>
          </cell>
          <cell r="B497" t="str">
            <v>兴欣新材</v>
          </cell>
          <cell r="C497">
            <v>-2.68</v>
          </cell>
          <cell r="D497">
            <v>23.23</v>
          </cell>
        </row>
        <row r="498">
          <cell r="A498" t="str">
            <v>001359</v>
          </cell>
          <cell r="B498" t="str">
            <v>平安电工</v>
          </cell>
          <cell r="C498">
            <v>10.01</v>
          </cell>
          <cell r="D498">
            <v>36.81</v>
          </cell>
        </row>
        <row r="499">
          <cell r="A499" t="str">
            <v>001360</v>
          </cell>
          <cell r="B499" t="str">
            <v>南矿集团</v>
          </cell>
          <cell r="C499">
            <v>-0.79</v>
          </cell>
          <cell r="D499">
            <v>13.86</v>
          </cell>
        </row>
        <row r="500">
          <cell r="A500" t="str">
            <v>001366</v>
          </cell>
          <cell r="B500" t="str">
            <v>播恩集团</v>
          </cell>
          <cell r="C500">
            <v>-1.45</v>
          </cell>
          <cell r="D500">
            <v>12.2</v>
          </cell>
        </row>
        <row r="501">
          <cell r="A501" t="str">
            <v>001367</v>
          </cell>
          <cell r="B501" t="str">
            <v>海森药业</v>
          </cell>
          <cell r="C501">
            <v>-0.77</v>
          </cell>
          <cell r="D501">
            <v>23.09</v>
          </cell>
        </row>
        <row r="502">
          <cell r="A502" t="str">
            <v>001368</v>
          </cell>
          <cell r="B502" t="str">
            <v>通达创智</v>
          </cell>
          <cell r="C502">
            <v>-2.44</v>
          </cell>
          <cell r="D502">
            <v>23.16</v>
          </cell>
        </row>
        <row r="503">
          <cell r="A503" t="str">
            <v>001373</v>
          </cell>
          <cell r="B503" t="str">
            <v>翔腾新材</v>
          </cell>
          <cell r="C503">
            <v>-1.08</v>
          </cell>
          <cell r="D503">
            <v>30.1</v>
          </cell>
        </row>
        <row r="504">
          <cell r="A504" t="str">
            <v>001376</v>
          </cell>
          <cell r="B504" t="str">
            <v>百通能源</v>
          </cell>
          <cell r="C504">
            <v>-0.82</v>
          </cell>
          <cell r="D504">
            <v>12.06</v>
          </cell>
        </row>
        <row r="505">
          <cell r="A505" t="str">
            <v>001378</v>
          </cell>
          <cell r="B505" t="str">
            <v>德冠新材</v>
          </cell>
          <cell r="C505">
            <v>-0.94</v>
          </cell>
          <cell r="D505">
            <v>22.04</v>
          </cell>
        </row>
        <row r="506">
          <cell r="A506" t="str">
            <v>001379</v>
          </cell>
          <cell r="B506" t="str">
            <v>腾达科技</v>
          </cell>
          <cell r="C506">
            <v>-1.64</v>
          </cell>
          <cell r="D506">
            <v>20.37</v>
          </cell>
        </row>
        <row r="507">
          <cell r="A507" t="str">
            <v>001380</v>
          </cell>
          <cell r="B507" t="str">
            <v>华纬科技</v>
          </cell>
          <cell r="C507">
            <v>-1.38</v>
          </cell>
          <cell r="D507">
            <v>20.059999999999999</v>
          </cell>
        </row>
        <row r="508">
          <cell r="A508" t="str">
            <v>001382</v>
          </cell>
          <cell r="B508" t="str">
            <v>新亚电缆</v>
          </cell>
          <cell r="C508">
            <v>-1.37</v>
          </cell>
          <cell r="D508">
            <v>20.86</v>
          </cell>
        </row>
        <row r="509">
          <cell r="A509" t="str">
            <v>001387</v>
          </cell>
          <cell r="B509" t="str">
            <v>雪祺电气</v>
          </cell>
          <cell r="C509">
            <v>-1.59</v>
          </cell>
          <cell r="D509">
            <v>13.65</v>
          </cell>
        </row>
        <row r="510">
          <cell r="A510" t="str">
            <v>001388</v>
          </cell>
          <cell r="B510" t="str">
            <v>C信通</v>
          </cell>
          <cell r="C510">
            <v>-7.3</v>
          </cell>
          <cell r="D510">
            <v>56.73</v>
          </cell>
        </row>
        <row r="511">
          <cell r="A511" t="str">
            <v>001389</v>
          </cell>
          <cell r="B511" t="str">
            <v>广合科技</v>
          </cell>
          <cell r="C511">
            <v>-0.68</v>
          </cell>
          <cell r="D511">
            <v>60.2</v>
          </cell>
        </row>
        <row r="512">
          <cell r="A512" t="str">
            <v>001390</v>
          </cell>
          <cell r="B512" t="str">
            <v>古麒绒材</v>
          </cell>
          <cell r="C512">
            <v>-1.22</v>
          </cell>
          <cell r="D512">
            <v>22.59</v>
          </cell>
        </row>
        <row r="513">
          <cell r="A513" t="str">
            <v>001391</v>
          </cell>
          <cell r="B513" t="str">
            <v>国货航</v>
          </cell>
          <cell r="C513">
            <v>-0.15</v>
          </cell>
          <cell r="D513">
            <v>6.76</v>
          </cell>
        </row>
        <row r="514">
          <cell r="A514" t="str">
            <v>001395</v>
          </cell>
          <cell r="B514" t="str">
            <v>亚联机械</v>
          </cell>
          <cell r="C514">
            <v>-2.4300000000000002</v>
          </cell>
          <cell r="D514">
            <v>46.91</v>
          </cell>
        </row>
        <row r="515">
          <cell r="A515" t="str">
            <v>001400</v>
          </cell>
          <cell r="B515" t="str">
            <v>江顺科技</v>
          </cell>
          <cell r="C515">
            <v>-2.46</v>
          </cell>
          <cell r="D515">
            <v>57.46</v>
          </cell>
        </row>
        <row r="516">
          <cell r="A516" t="str">
            <v>001696</v>
          </cell>
          <cell r="B516" t="str">
            <v>宗申动力</v>
          </cell>
          <cell r="C516">
            <v>-2.4300000000000002</v>
          </cell>
          <cell r="D516">
            <v>22.93</v>
          </cell>
        </row>
        <row r="517">
          <cell r="A517" t="str">
            <v>001872</v>
          </cell>
          <cell r="B517" t="str">
            <v>招商港口</v>
          </cell>
          <cell r="C517">
            <v>0.55000000000000004</v>
          </cell>
          <cell r="D517">
            <v>20.16</v>
          </cell>
        </row>
        <row r="518">
          <cell r="A518" t="str">
            <v>001896</v>
          </cell>
          <cell r="B518" t="str">
            <v>豫能控股</v>
          </cell>
          <cell r="C518">
            <v>1.45</v>
          </cell>
          <cell r="D518">
            <v>4.9000000000000004</v>
          </cell>
        </row>
        <row r="519">
          <cell r="A519" t="str">
            <v>001914</v>
          </cell>
          <cell r="B519" t="str">
            <v>招商积余</v>
          </cell>
          <cell r="C519">
            <v>-0.08</v>
          </cell>
          <cell r="D519">
            <v>11.83</v>
          </cell>
        </row>
        <row r="520">
          <cell r="A520" t="str">
            <v>001965</v>
          </cell>
          <cell r="B520" t="str">
            <v>招商公路</v>
          </cell>
          <cell r="C520">
            <v>1.26</v>
          </cell>
          <cell r="D520">
            <v>12.06</v>
          </cell>
        </row>
        <row r="521">
          <cell r="A521" t="str">
            <v>001979</v>
          </cell>
          <cell r="B521" t="str">
            <v>招商蛇口</v>
          </cell>
          <cell r="C521">
            <v>0</v>
          </cell>
          <cell r="D521">
            <v>8.6999999999999993</v>
          </cell>
        </row>
        <row r="522">
          <cell r="A522" t="str">
            <v>002001</v>
          </cell>
          <cell r="B522" t="str">
            <v>新 和 成</v>
          </cell>
          <cell r="C522">
            <v>-1.36</v>
          </cell>
          <cell r="D522">
            <v>21.8</v>
          </cell>
        </row>
        <row r="523">
          <cell r="A523" t="str">
            <v>002003</v>
          </cell>
          <cell r="B523" t="str">
            <v>伟星股份</v>
          </cell>
          <cell r="C523">
            <v>-2.44</v>
          </cell>
          <cell r="D523">
            <v>10.81</v>
          </cell>
        </row>
        <row r="524">
          <cell r="A524" t="str">
            <v>002004</v>
          </cell>
          <cell r="B524" t="str">
            <v>华邦健康</v>
          </cell>
          <cell r="C524">
            <v>-0.23</v>
          </cell>
          <cell r="D524">
            <v>4.25</v>
          </cell>
        </row>
        <row r="525">
          <cell r="A525" t="str">
            <v>002005</v>
          </cell>
          <cell r="B525" t="str">
            <v>ST德豪</v>
          </cell>
          <cell r="C525">
            <v>-1.66</v>
          </cell>
          <cell r="D525">
            <v>2.37</v>
          </cell>
        </row>
        <row r="526">
          <cell r="A526" t="str">
            <v>002006</v>
          </cell>
          <cell r="B526" t="str">
            <v>精工科技</v>
          </cell>
          <cell r="C526">
            <v>-1.56</v>
          </cell>
          <cell r="D526">
            <v>15.74</v>
          </cell>
        </row>
        <row r="527">
          <cell r="A527" t="str">
            <v>002007</v>
          </cell>
          <cell r="B527" t="str">
            <v>华兰生物</v>
          </cell>
          <cell r="C527">
            <v>-0.25</v>
          </cell>
          <cell r="D527">
            <v>15.84</v>
          </cell>
        </row>
        <row r="528">
          <cell r="A528" t="str">
            <v>002008</v>
          </cell>
          <cell r="B528" t="str">
            <v>大族激光</v>
          </cell>
          <cell r="C528">
            <v>-1.26</v>
          </cell>
          <cell r="D528">
            <v>24.21</v>
          </cell>
        </row>
        <row r="529">
          <cell r="A529" t="str">
            <v>002009</v>
          </cell>
          <cell r="B529" t="str">
            <v>天奇股份</v>
          </cell>
          <cell r="C529">
            <v>-1.31</v>
          </cell>
          <cell r="D529">
            <v>15.07</v>
          </cell>
        </row>
        <row r="530">
          <cell r="A530" t="str">
            <v>002010</v>
          </cell>
          <cell r="B530" t="str">
            <v>传化智联</v>
          </cell>
          <cell r="C530">
            <v>-0.18</v>
          </cell>
          <cell r="D530">
            <v>5.61</v>
          </cell>
        </row>
        <row r="531">
          <cell r="A531" t="str">
            <v>002011</v>
          </cell>
          <cell r="B531" t="str">
            <v>盾安环境</v>
          </cell>
          <cell r="C531">
            <v>-0.26</v>
          </cell>
          <cell r="D531">
            <v>11.6</v>
          </cell>
        </row>
        <row r="532">
          <cell r="A532" t="str">
            <v>002012</v>
          </cell>
          <cell r="B532" t="str">
            <v>凯恩股份</v>
          </cell>
          <cell r="C532">
            <v>-0.72</v>
          </cell>
          <cell r="D532">
            <v>5.53</v>
          </cell>
        </row>
        <row r="533">
          <cell r="A533" t="str">
            <v>002014</v>
          </cell>
          <cell r="B533" t="str">
            <v>永新股份</v>
          </cell>
          <cell r="C533">
            <v>-0.41</v>
          </cell>
          <cell r="D533">
            <v>12.06</v>
          </cell>
        </row>
        <row r="534">
          <cell r="A534" t="str">
            <v>002015</v>
          </cell>
          <cell r="B534" t="str">
            <v>协鑫能科</v>
          </cell>
          <cell r="C534">
            <v>7.23</v>
          </cell>
          <cell r="D534">
            <v>13.8</v>
          </cell>
        </row>
        <row r="535">
          <cell r="A535" t="str">
            <v>002016</v>
          </cell>
          <cell r="B535" t="str">
            <v>世荣兆业</v>
          </cell>
          <cell r="C535">
            <v>-0.9</v>
          </cell>
          <cell r="D535">
            <v>5.5</v>
          </cell>
        </row>
        <row r="536">
          <cell r="A536" t="str">
            <v>002017</v>
          </cell>
          <cell r="B536" t="str">
            <v>东信和平</v>
          </cell>
          <cell r="C536">
            <v>-2.23</v>
          </cell>
          <cell r="D536">
            <v>16.22</v>
          </cell>
        </row>
        <row r="537">
          <cell r="A537" t="str">
            <v>002019</v>
          </cell>
          <cell r="B537" t="str">
            <v>亿帆医药</v>
          </cell>
          <cell r="C537">
            <v>-1.1299999999999999</v>
          </cell>
          <cell r="D537">
            <v>13.95</v>
          </cell>
        </row>
        <row r="538">
          <cell r="A538" t="str">
            <v>002020</v>
          </cell>
          <cell r="B538" t="str">
            <v>京新药业</v>
          </cell>
          <cell r="C538">
            <v>10.02</v>
          </cell>
          <cell r="D538">
            <v>14.93</v>
          </cell>
        </row>
        <row r="539">
          <cell r="A539" t="str">
            <v>002021</v>
          </cell>
          <cell r="B539" t="str">
            <v>中捷资源</v>
          </cell>
          <cell r="C539">
            <v>-2.09</v>
          </cell>
          <cell r="D539">
            <v>2.34</v>
          </cell>
        </row>
        <row r="540">
          <cell r="A540" t="str">
            <v>002022</v>
          </cell>
          <cell r="B540" t="str">
            <v>科华生物</v>
          </cell>
          <cell r="C540">
            <v>-0.79</v>
          </cell>
          <cell r="D540">
            <v>6.29</v>
          </cell>
        </row>
        <row r="541">
          <cell r="A541" t="str">
            <v>002023</v>
          </cell>
          <cell r="B541" t="str">
            <v>海特高新</v>
          </cell>
          <cell r="C541">
            <v>-1.87</v>
          </cell>
          <cell r="D541">
            <v>10.5</v>
          </cell>
        </row>
        <row r="542">
          <cell r="A542" t="str">
            <v>002024</v>
          </cell>
          <cell r="B542" t="str">
            <v>ST易购</v>
          </cell>
          <cell r="C542">
            <v>-1.03</v>
          </cell>
          <cell r="D542">
            <v>1.93</v>
          </cell>
        </row>
        <row r="543">
          <cell r="A543" t="str">
            <v>002025</v>
          </cell>
          <cell r="B543" t="str">
            <v>航天电器</v>
          </cell>
          <cell r="C543">
            <v>-0.94</v>
          </cell>
          <cell r="D543">
            <v>49.42</v>
          </cell>
        </row>
        <row r="544">
          <cell r="A544" t="str">
            <v>002026</v>
          </cell>
          <cell r="B544" t="str">
            <v>山东威达</v>
          </cell>
          <cell r="C544">
            <v>-1.01</v>
          </cell>
          <cell r="D544">
            <v>11.74</v>
          </cell>
        </row>
        <row r="545">
          <cell r="A545" t="str">
            <v>002027</v>
          </cell>
          <cell r="B545" t="str">
            <v>分众传媒</v>
          </cell>
          <cell r="C545">
            <v>1.53</v>
          </cell>
          <cell r="D545">
            <v>7.28</v>
          </cell>
        </row>
        <row r="546">
          <cell r="A546" t="str">
            <v>002028</v>
          </cell>
          <cell r="B546" t="str">
            <v>思源电气</v>
          </cell>
          <cell r="C546">
            <v>-0.45</v>
          </cell>
          <cell r="D546">
            <v>73.22</v>
          </cell>
        </row>
        <row r="547">
          <cell r="A547" t="str">
            <v>002029</v>
          </cell>
          <cell r="B547" t="str">
            <v>七 匹 狼</v>
          </cell>
          <cell r="C547">
            <v>-0.14000000000000001</v>
          </cell>
          <cell r="D547">
            <v>6.96</v>
          </cell>
        </row>
        <row r="548">
          <cell r="A548" t="str">
            <v>002030</v>
          </cell>
          <cell r="B548" t="str">
            <v>达安基因</v>
          </cell>
          <cell r="C548">
            <v>-0.32</v>
          </cell>
          <cell r="D548">
            <v>6.32</v>
          </cell>
        </row>
        <row r="549">
          <cell r="A549" t="str">
            <v>002031</v>
          </cell>
          <cell r="B549" t="str">
            <v>巨轮智能</v>
          </cell>
          <cell r="C549">
            <v>-0.76</v>
          </cell>
          <cell r="D549">
            <v>7.85</v>
          </cell>
        </row>
        <row r="550">
          <cell r="A550" t="str">
            <v>002032</v>
          </cell>
          <cell r="B550" t="str">
            <v>苏 泊 尔</v>
          </cell>
          <cell r="C550">
            <v>0.06</v>
          </cell>
          <cell r="D550">
            <v>52.45</v>
          </cell>
        </row>
        <row r="551">
          <cell r="A551" t="str">
            <v>002033</v>
          </cell>
          <cell r="B551" t="str">
            <v>丽江股份</v>
          </cell>
          <cell r="C551">
            <v>-0.46</v>
          </cell>
          <cell r="D551">
            <v>8.73</v>
          </cell>
        </row>
        <row r="552">
          <cell r="A552" t="str">
            <v>002034</v>
          </cell>
          <cell r="B552" t="str">
            <v>旺能环境</v>
          </cell>
          <cell r="C552">
            <v>0.06</v>
          </cell>
          <cell r="D552">
            <v>17.100000000000001</v>
          </cell>
        </row>
        <row r="553">
          <cell r="A553" t="str">
            <v>002035</v>
          </cell>
          <cell r="B553" t="str">
            <v>华帝股份</v>
          </cell>
          <cell r="C553">
            <v>-0.16</v>
          </cell>
          <cell r="D553">
            <v>6.3</v>
          </cell>
        </row>
        <row r="554">
          <cell r="A554" t="str">
            <v>002036</v>
          </cell>
          <cell r="B554" t="str">
            <v>联创电子</v>
          </cell>
          <cell r="C554">
            <v>-1.7</v>
          </cell>
          <cell r="D554">
            <v>10.39</v>
          </cell>
        </row>
        <row r="555">
          <cell r="A555" t="str">
            <v>002037</v>
          </cell>
          <cell r="B555" t="str">
            <v>保利联合</v>
          </cell>
          <cell r="C555">
            <v>-1.74</v>
          </cell>
          <cell r="D555">
            <v>9.06</v>
          </cell>
        </row>
        <row r="556">
          <cell r="A556" t="str">
            <v>002038</v>
          </cell>
          <cell r="B556" t="str">
            <v>双鹭药业</v>
          </cell>
          <cell r="C556">
            <v>0.54</v>
          </cell>
          <cell r="D556">
            <v>7.41</v>
          </cell>
        </row>
        <row r="557">
          <cell r="A557" t="str">
            <v>002039</v>
          </cell>
          <cell r="B557" t="str">
            <v>黔源电力</v>
          </cell>
          <cell r="C557">
            <v>0.43</v>
          </cell>
          <cell r="D557">
            <v>16.190000000000001</v>
          </cell>
        </row>
        <row r="558">
          <cell r="A558" t="str">
            <v>002040</v>
          </cell>
          <cell r="B558" t="str">
            <v>南 京 港</v>
          </cell>
          <cell r="C558">
            <v>-1.6</v>
          </cell>
          <cell r="D558">
            <v>10.45</v>
          </cell>
        </row>
        <row r="559">
          <cell r="A559" t="str">
            <v>002041</v>
          </cell>
          <cell r="B559" t="str">
            <v>登海种业</v>
          </cell>
          <cell r="C559">
            <v>0.3</v>
          </cell>
          <cell r="D559">
            <v>9.8800000000000008</v>
          </cell>
        </row>
        <row r="560">
          <cell r="A560" t="str">
            <v>002042</v>
          </cell>
          <cell r="B560" t="str">
            <v>华孚时尚</v>
          </cell>
          <cell r="C560">
            <v>-0.88</v>
          </cell>
          <cell r="D560">
            <v>4.5</v>
          </cell>
        </row>
        <row r="561">
          <cell r="A561" t="str">
            <v>002043</v>
          </cell>
          <cell r="B561" t="str">
            <v>兔 宝 宝</v>
          </cell>
          <cell r="C561">
            <v>-1.1200000000000001</v>
          </cell>
          <cell r="D561">
            <v>9.73</v>
          </cell>
        </row>
        <row r="562">
          <cell r="A562" t="str">
            <v>002044</v>
          </cell>
          <cell r="B562" t="str">
            <v>美年健康</v>
          </cell>
          <cell r="C562">
            <v>-0.4</v>
          </cell>
          <cell r="D562">
            <v>5.0199999999999996</v>
          </cell>
        </row>
        <row r="563">
          <cell r="A563" t="str">
            <v>002045</v>
          </cell>
          <cell r="B563" t="str">
            <v>国光电器</v>
          </cell>
          <cell r="C563">
            <v>-2.2999999999999998</v>
          </cell>
          <cell r="D563">
            <v>15.71</v>
          </cell>
        </row>
        <row r="564">
          <cell r="A564" t="str">
            <v>002046</v>
          </cell>
          <cell r="B564" t="str">
            <v>国机精工</v>
          </cell>
          <cell r="C564">
            <v>-1.89</v>
          </cell>
          <cell r="D564">
            <v>16.059999999999999</v>
          </cell>
        </row>
        <row r="565">
          <cell r="A565" t="str">
            <v>002047</v>
          </cell>
          <cell r="B565" t="str">
            <v>*ST宝鹰</v>
          </cell>
          <cell r="C565">
            <v>-1.97</v>
          </cell>
          <cell r="D565">
            <v>1.99</v>
          </cell>
        </row>
        <row r="566">
          <cell r="A566" t="str">
            <v>002048</v>
          </cell>
          <cell r="B566" t="str">
            <v>宁波华翔</v>
          </cell>
          <cell r="C566">
            <v>0.27</v>
          </cell>
          <cell r="D566">
            <v>18.52</v>
          </cell>
        </row>
        <row r="567">
          <cell r="A567" t="str">
            <v>002049</v>
          </cell>
          <cell r="B567" t="str">
            <v>紫光国微</v>
          </cell>
          <cell r="C567">
            <v>-0.08</v>
          </cell>
          <cell r="D567">
            <v>64.73</v>
          </cell>
        </row>
        <row r="568">
          <cell r="A568" t="str">
            <v>002050</v>
          </cell>
          <cell r="B568" t="str">
            <v>三花智控</v>
          </cell>
          <cell r="C568">
            <v>-1.1200000000000001</v>
          </cell>
          <cell r="D568">
            <v>25.67</v>
          </cell>
        </row>
        <row r="569">
          <cell r="A569" t="str">
            <v>002051</v>
          </cell>
          <cell r="B569" t="str">
            <v>中工国际</v>
          </cell>
          <cell r="C569">
            <v>-1.28</v>
          </cell>
          <cell r="D569">
            <v>8.4700000000000006</v>
          </cell>
        </row>
        <row r="570">
          <cell r="A570" t="str">
            <v>002052</v>
          </cell>
          <cell r="B570" t="str">
            <v>同洲电子</v>
          </cell>
          <cell r="C570">
            <v>0.71</v>
          </cell>
          <cell r="D570">
            <v>11.29</v>
          </cell>
        </row>
        <row r="571">
          <cell r="A571" t="str">
            <v>002053</v>
          </cell>
          <cell r="B571" t="str">
            <v>云南能投</v>
          </cell>
          <cell r="C571">
            <v>-0.18</v>
          </cell>
          <cell r="D571">
            <v>10.9</v>
          </cell>
        </row>
        <row r="572">
          <cell r="A572" t="str">
            <v>002054</v>
          </cell>
          <cell r="B572" t="str">
            <v>德美化工</v>
          </cell>
          <cell r="C572">
            <v>-2.78</v>
          </cell>
          <cell r="D572">
            <v>6.99</v>
          </cell>
        </row>
        <row r="573">
          <cell r="A573" t="str">
            <v>002055</v>
          </cell>
          <cell r="B573" t="str">
            <v>得润电子</v>
          </cell>
          <cell r="C573">
            <v>-3.03</v>
          </cell>
          <cell r="D573">
            <v>7.05</v>
          </cell>
        </row>
        <row r="574">
          <cell r="A574" t="str">
            <v>002056</v>
          </cell>
          <cell r="B574" t="str">
            <v>横店东磁</v>
          </cell>
          <cell r="C574">
            <v>-1.47</v>
          </cell>
          <cell r="D574">
            <v>14.08</v>
          </cell>
        </row>
        <row r="575">
          <cell r="A575" t="str">
            <v>002057</v>
          </cell>
          <cell r="B575" t="str">
            <v>中钢天源</v>
          </cell>
          <cell r="C575">
            <v>-1.41</v>
          </cell>
          <cell r="D575">
            <v>9.08</v>
          </cell>
        </row>
        <row r="576">
          <cell r="A576" t="str">
            <v>002058</v>
          </cell>
          <cell r="B576" t="str">
            <v>*ST威尔</v>
          </cell>
          <cell r="C576">
            <v>-2.44</v>
          </cell>
          <cell r="D576">
            <v>12.8</v>
          </cell>
        </row>
        <row r="577">
          <cell r="A577" t="str">
            <v>002059</v>
          </cell>
          <cell r="B577" t="str">
            <v>云南旅游</v>
          </cell>
          <cell r="C577">
            <v>-1.1499999999999999</v>
          </cell>
          <cell r="D577">
            <v>5.18</v>
          </cell>
        </row>
        <row r="578">
          <cell r="A578" t="str">
            <v>002060</v>
          </cell>
          <cell r="B578" t="str">
            <v>广东建工</v>
          </cell>
          <cell r="C578">
            <v>0.56999999999999995</v>
          </cell>
          <cell r="D578">
            <v>3.55</v>
          </cell>
        </row>
        <row r="579">
          <cell r="A579" t="str">
            <v>002061</v>
          </cell>
          <cell r="B579" t="str">
            <v>浙江交科</v>
          </cell>
          <cell r="C579">
            <v>1</v>
          </cell>
          <cell r="D579">
            <v>4.04</v>
          </cell>
        </row>
        <row r="580">
          <cell r="A580" t="str">
            <v>002062</v>
          </cell>
          <cell r="B580" t="str">
            <v>宏润建设</v>
          </cell>
          <cell r="C580">
            <v>-0.63</v>
          </cell>
          <cell r="D580">
            <v>4.7</v>
          </cell>
        </row>
        <row r="581">
          <cell r="A581" t="str">
            <v>002063</v>
          </cell>
          <cell r="B581" t="str">
            <v>远光软件</v>
          </cell>
          <cell r="C581">
            <v>0</v>
          </cell>
          <cell r="D581">
            <v>5.89</v>
          </cell>
        </row>
        <row r="582">
          <cell r="A582" t="str">
            <v>002064</v>
          </cell>
          <cell r="B582" t="str">
            <v>华峰化学</v>
          </cell>
          <cell r="C582">
            <v>-1.18</v>
          </cell>
          <cell r="D582">
            <v>6.72</v>
          </cell>
        </row>
        <row r="583">
          <cell r="A583" t="str">
            <v>002065</v>
          </cell>
          <cell r="B583" t="str">
            <v>东华软件</v>
          </cell>
          <cell r="C583">
            <v>-1.06</v>
          </cell>
          <cell r="D583">
            <v>9.34</v>
          </cell>
        </row>
        <row r="584">
          <cell r="A584" t="str">
            <v>002066</v>
          </cell>
          <cell r="B584" t="str">
            <v>瑞泰科技</v>
          </cell>
          <cell r="C584">
            <v>-0.41</v>
          </cell>
          <cell r="D584">
            <v>12</v>
          </cell>
        </row>
        <row r="585">
          <cell r="A585" t="str">
            <v>002067</v>
          </cell>
          <cell r="B585" t="str">
            <v>景兴纸业</v>
          </cell>
          <cell r="C585">
            <v>4.21</v>
          </cell>
          <cell r="D585">
            <v>3.96</v>
          </cell>
        </row>
        <row r="586">
          <cell r="A586" t="str">
            <v>002068</v>
          </cell>
          <cell r="B586" t="str">
            <v>黑猫股份</v>
          </cell>
          <cell r="C586">
            <v>-2.59</v>
          </cell>
          <cell r="D586">
            <v>10.55</v>
          </cell>
        </row>
        <row r="587">
          <cell r="A587" t="str">
            <v>002069</v>
          </cell>
          <cell r="B587" t="str">
            <v>獐子岛</v>
          </cell>
          <cell r="C587">
            <v>-3.41</v>
          </cell>
          <cell r="D587">
            <v>3.96</v>
          </cell>
        </row>
        <row r="588">
          <cell r="A588" t="str">
            <v>002072</v>
          </cell>
          <cell r="B588" t="str">
            <v>凯瑞德</v>
          </cell>
          <cell r="C588">
            <v>-2.0099999999999998</v>
          </cell>
          <cell r="D588">
            <v>5.85</v>
          </cell>
        </row>
        <row r="589">
          <cell r="A589" t="str">
            <v>002073</v>
          </cell>
          <cell r="B589" t="str">
            <v>软控股份</v>
          </cell>
          <cell r="C589">
            <v>-4.97</v>
          </cell>
          <cell r="D589">
            <v>8.99</v>
          </cell>
        </row>
        <row r="590">
          <cell r="A590" t="str">
            <v>002074</v>
          </cell>
          <cell r="B590" t="str">
            <v>国轩高科</v>
          </cell>
          <cell r="C590">
            <v>-1.73</v>
          </cell>
          <cell r="D590">
            <v>30.64</v>
          </cell>
        </row>
        <row r="591">
          <cell r="A591" t="str">
            <v>002075</v>
          </cell>
          <cell r="B591" t="str">
            <v>沙钢股份</v>
          </cell>
          <cell r="C591">
            <v>-0.67</v>
          </cell>
          <cell r="D591">
            <v>5.91</v>
          </cell>
        </row>
        <row r="592">
          <cell r="A592" t="str">
            <v>002076</v>
          </cell>
          <cell r="B592" t="str">
            <v>*ST星光</v>
          </cell>
          <cell r="C592">
            <v>-0.5</v>
          </cell>
          <cell r="D592">
            <v>2.0099999999999998</v>
          </cell>
        </row>
        <row r="593">
          <cell r="A593" t="str">
            <v>002077</v>
          </cell>
          <cell r="B593" t="str">
            <v>大港股份</v>
          </cell>
          <cell r="C593">
            <v>-1.73</v>
          </cell>
          <cell r="D593">
            <v>14.21</v>
          </cell>
        </row>
        <row r="594">
          <cell r="A594" t="str">
            <v>002078</v>
          </cell>
          <cell r="B594" t="str">
            <v>太阳纸业</v>
          </cell>
          <cell r="C594">
            <v>-0.74</v>
          </cell>
          <cell r="D594">
            <v>13.5</v>
          </cell>
        </row>
        <row r="595">
          <cell r="A595" t="str">
            <v>002079</v>
          </cell>
          <cell r="B595" t="str">
            <v>苏州固锝</v>
          </cell>
          <cell r="C595">
            <v>-2.84</v>
          </cell>
          <cell r="D595">
            <v>9.91</v>
          </cell>
        </row>
        <row r="596">
          <cell r="A596" t="str">
            <v>002080</v>
          </cell>
          <cell r="B596" t="str">
            <v>中材科技</v>
          </cell>
          <cell r="C596">
            <v>2.82</v>
          </cell>
          <cell r="D596">
            <v>22.21</v>
          </cell>
        </row>
        <row r="597">
          <cell r="A597" t="str">
            <v>002081</v>
          </cell>
          <cell r="B597" t="str">
            <v>金 螳 螂</v>
          </cell>
          <cell r="C597">
            <v>2.29</v>
          </cell>
          <cell r="D597">
            <v>3.57</v>
          </cell>
        </row>
        <row r="598">
          <cell r="A598" t="str">
            <v>002082</v>
          </cell>
          <cell r="B598" t="str">
            <v>万邦德</v>
          </cell>
          <cell r="C598">
            <v>-1.29</v>
          </cell>
          <cell r="D598">
            <v>6.9</v>
          </cell>
        </row>
        <row r="599">
          <cell r="A599" t="str">
            <v>002083</v>
          </cell>
          <cell r="B599" t="str">
            <v>孚日股份</v>
          </cell>
          <cell r="C599">
            <v>-1.22</v>
          </cell>
          <cell r="D599">
            <v>4.8499999999999996</v>
          </cell>
        </row>
        <row r="600">
          <cell r="A600" t="str">
            <v>002084</v>
          </cell>
          <cell r="B600" t="str">
            <v>海鸥住工</v>
          </cell>
          <cell r="C600">
            <v>-1.1200000000000001</v>
          </cell>
          <cell r="D600">
            <v>3.53</v>
          </cell>
        </row>
        <row r="601">
          <cell r="A601" t="str">
            <v>002085</v>
          </cell>
          <cell r="B601" t="str">
            <v>万丰奥威</v>
          </cell>
          <cell r="C601">
            <v>-2.0499999999999998</v>
          </cell>
          <cell r="D601">
            <v>15.77</v>
          </cell>
        </row>
        <row r="602">
          <cell r="A602" t="str">
            <v>002086</v>
          </cell>
          <cell r="B602" t="str">
            <v>东方海洋</v>
          </cell>
          <cell r="C602">
            <v>-6.51</v>
          </cell>
          <cell r="D602">
            <v>2.87</v>
          </cell>
        </row>
        <row r="603">
          <cell r="A603" t="str">
            <v>002088</v>
          </cell>
          <cell r="B603" t="str">
            <v>鲁阳节能</v>
          </cell>
          <cell r="C603">
            <v>-0.74</v>
          </cell>
          <cell r="D603">
            <v>10.75</v>
          </cell>
        </row>
        <row r="604">
          <cell r="A604" t="str">
            <v>002090</v>
          </cell>
          <cell r="B604" t="str">
            <v>金智科技</v>
          </cell>
          <cell r="C604">
            <v>-2.0299999999999998</v>
          </cell>
          <cell r="D604">
            <v>10.119999999999999</v>
          </cell>
        </row>
        <row r="605">
          <cell r="A605" t="str">
            <v>002091</v>
          </cell>
          <cell r="B605" t="str">
            <v>江苏国泰</v>
          </cell>
          <cell r="C605">
            <v>-0.27</v>
          </cell>
          <cell r="D605">
            <v>7.29</v>
          </cell>
        </row>
        <row r="606">
          <cell r="A606" t="str">
            <v>002092</v>
          </cell>
          <cell r="B606" t="str">
            <v>中泰化学</v>
          </cell>
          <cell r="C606">
            <v>-0.64</v>
          </cell>
          <cell r="D606">
            <v>4.6399999999999997</v>
          </cell>
        </row>
        <row r="607">
          <cell r="A607" t="str">
            <v>002093</v>
          </cell>
          <cell r="B607" t="str">
            <v>国脉科技</v>
          </cell>
          <cell r="C607">
            <v>3.23</v>
          </cell>
          <cell r="D607">
            <v>13.43</v>
          </cell>
        </row>
        <row r="608">
          <cell r="A608" t="str">
            <v>002094</v>
          </cell>
          <cell r="B608" t="str">
            <v>青岛金王</v>
          </cell>
          <cell r="C608">
            <v>-0.47</v>
          </cell>
          <cell r="D608">
            <v>8.41</v>
          </cell>
        </row>
        <row r="609">
          <cell r="A609" t="str">
            <v>002095</v>
          </cell>
          <cell r="B609" t="str">
            <v>生 意 宝</v>
          </cell>
          <cell r="C609">
            <v>-0.72</v>
          </cell>
          <cell r="D609">
            <v>19.420000000000002</v>
          </cell>
        </row>
        <row r="610">
          <cell r="A610" t="str">
            <v>002096</v>
          </cell>
          <cell r="B610" t="str">
            <v>易普力</v>
          </cell>
          <cell r="C610">
            <v>-1.04</v>
          </cell>
          <cell r="D610">
            <v>12.43</v>
          </cell>
        </row>
        <row r="611">
          <cell r="A611" t="str">
            <v>002097</v>
          </cell>
          <cell r="B611" t="str">
            <v>山河智能</v>
          </cell>
          <cell r="C611">
            <v>-2.35</v>
          </cell>
          <cell r="D611">
            <v>7.91</v>
          </cell>
        </row>
        <row r="612">
          <cell r="A612" t="str">
            <v>002098</v>
          </cell>
          <cell r="B612" t="str">
            <v>浔兴股份</v>
          </cell>
          <cell r="C612">
            <v>4.62</v>
          </cell>
          <cell r="D612">
            <v>9.0500000000000007</v>
          </cell>
        </row>
        <row r="613">
          <cell r="A613" t="str">
            <v>002099</v>
          </cell>
          <cell r="B613" t="str">
            <v>海翔药业</v>
          </cell>
          <cell r="C613">
            <v>1.54</v>
          </cell>
          <cell r="D613">
            <v>5.95</v>
          </cell>
        </row>
        <row r="614">
          <cell r="A614" t="str">
            <v>002100</v>
          </cell>
          <cell r="B614" t="str">
            <v>天康生物</v>
          </cell>
          <cell r="C614">
            <v>0</v>
          </cell>
          <cell r="D614">
            <v>6.27</v>
          </cell>
        </row>
        <row r="615">
          <cell r="A615" t="str">
            <v>002101</v>
          </cell>
          <cell r="B615" t="str">
            <v>广东鸿图</v>
          </cell>
          <cell r="C615">
            <v>-1.18</v>
          </cell>
          <cell r="D615">
            <v>12.51</v>
          </cell>
        </row>
        <row r="616">
          <cell r="A616" t="str">
            <v>002102</v>
          </cell>
          <cell r="B616" t="str">
            <v>能特科技</v>
          </cell>
          <cell r="C616">
            <v>0.83</v>
          </cell>
          <cell r="D616">
            <v>3.64</v>
          </cell>
        </row>
        <row r="617">
          <cell r="A617" t="str">
            <v>002103</v>
          </cell>
          <cell r="B617" t="str">
            <v>广博股份</v>
          </cell>
          <cell r="C617">
            <v>-1.1100000000000001</v>
          </cell>
          <cell r="D617">
            <v>10.73</v>
          </cell>
        </row>
        <row r="618">
          <cell r="A618" t="str">
            <v>002104</v>
          </cell>
          <cell r="B618" t="str">
            <v>恒宝股份</v>
          </cell>
          <cell r="C618">
            <v>-0.55000000000000004</v>
          </cell>
          <cell r="D618">
            <v>19.829999999999998</v>
          </cell>
        </row>
        <row r="619">
          <cell r="A619" t="str">
            <v>002105</v>
          </cell>
          <cell r="B619" t="str">
            <v>信隆健康</v>
          </cell>
          <cell r="C619">
            <v>-1.03</v>
          </cell>
          <cell r="D619">
            <v>7.7</v>
          </cell>
        </row>
        <row r="620">
          <cell r="A620" t="str">
            <v>002106</v>
          </cell>
          <cell r="B620" t="str">
            <v>莱宝高科</v>
          </cell>
          <cell r="C620">
            <v>-1.25</v>
          </cell>
          <cell r="D620">
            <v>10.26</v>
          </cell>
        </row>
        <row r="621">
          <cell r="A621" t="str">
            <v>002107</v>
          </cell>
          <cell r="B621" t="str">
            <v>沃华医药</v>
          </cell>
          <cell r="C621">
            <v>-1.3</v>
          </cell>
          <cell r="D621">
            <v>6.07</v>
          </cell>
        </row>
        <row r="622">
          <cell r="A622" t="str">
            <v>002108</v>
          </cell>
          <cell r="B622" t="str">
            <v>沧州明珠</v>
          </cell>
          <cell r="C622">
            <v>-2.39</v>
          </cell>
          <cell r="D622">
            <v>3.67</v>
          </cell>
        </row>
        <row r="623">
          <cell r="A623" t="str">
            <v>002109</v>
          </cell>
          <cell r="B623" t="str">
            <v>兴化股份</v>
          </cell>
          <cell r="C623">
            <v>-3</v>
          </cell>
          <cell r="D623">
            <v>3.56</v>
          </cell>
        </row>
        <row r="624">
          <cell r="A624" t="str">
            <v>002110</v>
          </cell>
          <cell r="B624" t="str">
            <v>三钢闽光</v>
          </cell>
          <cell r="C624">
            <v>1.33</v>
          </cell>
          <cell r="D624">
            <v>3.81</v>
          </cell>
        </row>
        <row r="625">
          <cell r="A625" t="str">
            <v>002111</v>
          </cell>
          <cell r="B625" t="str">
            <v>威海广泰</v>
          </cell>
          <cell r="C625">
            <v>-1.52</v>
          </cell>
          <cell r="D625">
            <v>10.4</v>
          </cell>
        </row>
        <row r="626">
          <cell r="A626" t="str">
            <v>002112</v>
          </cell>
          <cell r="B626" t="str">
            <v>三变科技</v>
          </cell>
          <cell r="C626">
            <v>0</v>
          </cell>
          <cell r="D626">
            <v>13.3</v>
          </cell>
        </row>
        <row r="627">
          <cell r="A627" t="str">
            <v>002114</v>
          </cell>
          <cell r="B627" t="str">
            <v>罗平锌电</v>
          </cell>
          <cell r="C627">
            <v>-2.25</v>
          </cell>
          <cell r="D627">
            <v>6.94</v>
          </cell>
        </row>
        <row r="628">
          <cell r="A628" t="str">
            <v>002115</v>
          </cell>
          <cell r="B628" t="str">
            <v>三维通信</v>
          </cell>
          <cell r="C628">
            <v>-4.33</v>
          </cell>
          <cell r="D628">
            <v>8.6199999999999992</v>
          </cell>
        </row>
        <row r="629">
          <cell r="A629" t="str">
            <v>002116</v>
          </cell>
          <cell r="B629" t="str">
            <v>中国海诚</v>
          </cell>
          <cell r="C629">
            <v>-0.98</v>
          </cell>
          <cell r="D629">
            <v>10.15</v>
          </cell>
        </row>
        <row r="630">
          <cell r="A630" t="str">
            <v>002117</v>
          </cell>
          <cell r="B630" t="str">
            <v>东港股份</v>
          </cell>
          <cell r="C630">
            <v>-0.09</v>
          </cell>
          <cell r="D630">
            <v>11.38</v>
          </cell>
        </row>
        <row r="631">
          <cell r="A631" t="str">
            <v>002119</v>
          </cell>
          <cell r="B631" t="str">
            <v>康强电子</v>
          </cell>
          <cell r="C631">
            <v>-0.06</v>
          </cell>
          <cell r="D631">
            <v>16.95</v>
          </cell>
        </row>
        <row r="632">
          <cell r="A632" t="str">
            <v>002120</v>
          </cell>
          <cell r="B632" t="str">
            <v>韵达股份</v>
          </cell>
          <cell r="C632">
            <v>0.3</v>
          </cell>
          <cell r="D632">
            <v>6.75</v>
          </cell>
        </row>
        <row r="633">
          <cell r="A633" t="str">
            <v>002121</v>
          </cell>
          <cell r="B633" t="str">
            <v>科陆电子</v>
          </cell>
          <cell r="C633">
            <v>-1.39</v>
          </cell>
          <cell r="D633">
            <v>4.96</v>
          </cell>
        </row>
        <row r="634">
          <cell r="A634" t="str">
            <v>002122</v>
          </cell>
          <cell r="B634" t="str">
            <v>汇洲智能</v>
          </cell>
          <cell r="C634">
            <v>-1.45</v>
          </cell>
          <cell r="D634">
            <v>4.09</v>
          </cell>
        </row>
        <row r="635">
          <cell r="A635" t="str">
            <v>002123</v>
          </cell>
          <cell r="B635" t="str">
            <v>梦网科技</v>
          </cell>
          <cell r="C635">
            <v>-1.1100000000000001</v>
          </cell>
          <cell r="D635">
            <v>14.28</v>
          </cell>
        </row>
        <row r="636">
          <cell r="A636" t="str">
            <v>002124</v>
          </cell>
          <cell r="B636" t="str">
            <v>天邦食品</v>
          </cell>
          <cell r="C636">
            <v>0.67</v>
          </cell>
          <cell r="D636">
            <v>3.02</v>
          </cell>
        </row>
        <row r="637">
          <cell r="A637" t="str">
            <v>002125</v>
          </cell>
          <cell r="B637" t="str">
            <v>湘潭电化</v>
          </cell>
          <cell r="C637">
            <v>-4.63</v>
          </cell>
          <cell r="D637">
            <v>13.59</v>
          </cell>
        </row>
        <row r="638">
          <cell r="A638" t="str">
            <v>002126</v>
          </cell>
          <cell r="B638" t="str">
            <v>银轮股份</v>
          </cell>
          <cell r="C638">
            <v>-1.41</v>
          </cell>
          <cell r="D638">
            <v>23</v>
          </cell>
        </row>
        <row r="639">
          <cell r="A639" t="str">
            <v>002127</v>
          </cell>
          <cell r="B639" t="str">
            <v>南极电商</v>
          </cell>
          <cell r="C639">
            <v>-1.26</v>
          </cell>
          <cell r="D639">
            <v>3.91</v>
          </cell>
        </row>
        <row r="640">
          <cell r="A640" t="str">
            <v>002128</v>
          </cell>
          <cell r="B640" t="str">
            <v>电投能源</v>
          </cell>
          <cell r="C640">
            <v>0.1</v>
          </cell>
          <cell r="D640">
            <v>20.059999999999999</v>
          </cell>
        </row>
        <row r="641">
          <cell r="A641" t="str">
            <v>002129</v>
          </cell>
          <cell r="B641" t="str">
            <v>TCL中环</v>
          </cell>
          <cell r="C641">
            <v>-0.75</v>
          </cell>
          <cell r="D641">
            <v>7.89</v>
          </cell>
        </row>
        <row r="642">
          <cell r="A642" t="str">
            <v>002130</v>
          </cell>
          <cell r="B642" t="str">
            <v>沃尔核材</v>
          </cell>
          <cell r="C642">
            <v>7.57</v>
          </cell>
          <cell r="D642">
            <v>24.31</v>
          </cell>
        </row>
        <row r="643">
          <cell r="A643" t="str">
            <v>002131</v>
          </cell>
          <cell r="B643" t="str">
            <v>利欧股份</v>
          </cell>
          <cell r="C643">
            <v>-0.88</v>
          </cell>
          <cell r="D643">
            <v>3.37</v>
          </cell>
        </row>
        <row r="644">
          <cell r="A644" t="str">
            <v>002132</v>
          </cell>
          <cell r="B644" t="str">
            <v>恒星科技</v>
          </cell>
          <cell r="C644">
            <v>-1.93</v>
          </cell>
          <cell r="D644">
            <v>3.55</v>
          </cell>
        </row>
        <row r="645">
          <cell r="A645" t="str">
            <v>002133</v>
          </cell>
          <cell r="B645" t="str">
            <v>广宇集团</v>
          </cell>
          <cell r="C645">
            <v>-2.0299999999999998</v>
          </cell>
          <cell r="D645">
            <v>2.89</v>
          </cell>
        </row>
        <row r="646">
          <cell r="A646" t="str">
            <v>002134</v>
          </cell>
          <cell r="B646" t="str">
            <v>天津普林</v>
          </cell>
          <cell r="C646">
            <v>-0.73</v>
          </cell>
          <cell r="D646">
            <v>21.61</v>
          </cell>
        </row>
        <row r="647">
          <cell r="A647" t="str">
            <v>002135</v>
          </cell>
          <cell r="B647" t="str">
            <v>东南网架</v>
          </cell>
          <cell r="C647">
            <v>-0.23</v>
          </cell>
          <cell r="D647">
            <v>4.28</v>
          </cell>
        </row>
        <row r="648">
          <cell r="A648" t="str">
            <v>002136</v>
          </cell>
          <cell r="B648" t="str">
            <v>安 纳 达</v>
          </cell>
          <cell r="C648">
            <v>-2.86</v>
          </cell>
          <cell r="D648">
            <v>10.54</v>
          </cell>
        </row>
        <row r="649">
          <cell r="A649" t="str">
            <v>002137</v>
          </cell>
          <cell r="B649" t="str">
            <v>实益达</v>
          </cell>
          <cell r="C649">
            <v>-1.51</v>
          </cell>
          <cell r="D649">
            <v>8.4600000000000009</v>
          </cell>
        </row>
        <row r="650">
          <cell r="A650" t="str">
            <v>002138</v>
          </cell>
          <cell r="B650" t="str">
            <v>顺络电子</v>
          </cell>
          <cell r="C650">
            <v>0.89</v>
          </cell>
          <cell r="D650">
            <v>28.42</v>
          </cell>
        </row>
        <row r="651">
          <cell r="A651" t="str">
            <v>002139</v>
          </cell>
          <cell r="B651" t="str">
            <v>拓邦股份</v>
          </cell>
          <cell r="C651">
            <v>-1.9</v>
          </cell>
          <cell r="D651">
            <v>13.44</v>
          </cell>
        </row>
        <row r="652">
          <cell r="A652" t="str">
            <v>002140</v>
          </cell>
          <cell r="B652" t="str">
            <v>东华科技</v>
          </cell>
          <cell r="C652">
            <v>-0.76</v>
          </cell>
          <cell r="D652">
            <v>9.15</v>
          </cell>
        </row>
        <row r="653">
          <cell r="A653" t="str">
            <v>002141</v>
          </cell>
          <cell r="B653" t="str">
            <v>贤丰控股</v>
          </cell>
          <cell r="C653">
            <v>-1.2</v>
          </cell>
          <cell r="D653">
            <v>4.12</v>
          </cell>
        </row>
        <row r="654">
          <cell r="A654" t="str">
            <v>002142</v>
          </cell>
          <cell r="B654" t="str">
            <v>宁波银行</v>
          </cell>
          <cell r="C654">
            <v>0.89</v>
          </cell>
          <cell r="D654">
            <v>28.49</v>
          </cell>
        </row>
        <row r="655">
          <cell r="A655" t="str">
            <v>002144</v>
          </cell>
          <cell r="B655" t="str">
            <v>宏达高科</v>
          </cell>
          <cell r="C655">
            <v>-1.1100000000000001</v>
          </cell>
          <cell r="D655">
            <v>11.62</v>
          </cell>
        </row>
        <row r="656">
          <cell r="A656" t="str">
            <v>002145</v>
          </cell>
          <cell r="B656" t="str">
            <v>中核钛白</v>
          </cell>
          <cell r="C656">
            <v>-0.96</v>
          </cell>
          <cell r="D656">
            <v>4.13</v>
          </cell>
        </row>
        <row r="657">
          <cell r="A657" t="str">
            <v>002146</v>
          </cell>
          <cell r="B657" t="str">
            <v>荣盛发展</v>
          </cell>
          <cell r="C657">
            <v>-0.72</v>
          </cell>
          <cell r="D657">
            <v>1.38</v>
          </cell>
        </row>
        <row r="658">
          <cell r="A658" t="str">
            <v>002148</v>
          </cell>
          <cell r="B658" t="str">
            <v>北纬科技</v>
          </cell>
          <cell r="C658">
            <v>-1.7</v>
          </cell>
          <cell r="D658">
            <v>6.95</v>
          </cell>
        </row>
        <row r="659">
          <cell r="A659" t="str">
            <v>002149</v>
          </cell>
          <cell r="B659" t="str">
            <v>西部材料</v>
          </cell>
          <cell r="C659">
            <v>-1.72</v>
          </cell>
          <cell r="D659">
            <v>18.850000000000001</v>
          </cell>
        </row>
        <row r="660">
          <cell r="A660" t="str">
            <v>002150</v>
          </cell>
          <cell r="B660" t="str">
            <v>通润装备</v>
          </cell>
          <cell r="C660">
            <v>-2.48</v>
          </cell>
          <cell r="D660">
            <v>11.82</v>
          </cell>
        </row>
        <row r="661">
          <cell r="A661" t="str">
            <v>002151</v>
          </cell>
          <cell r="B661" t="str">
            <v>北斗星通</v>
          </cell>
          <cell r="C661">
            <v>-1.24</v>
          </cell>
          <cell r="D661">
            <v>27.96</v>
          </cell>
        </row>
        <row r="662">
          <cell r="A662" t="str">
            <v>002152</v>
          </cell>
          <cell r="B662" t="str">
            <v>广电运通</v>
          </cell>
          <cell r="C662">
            <v>0.84</v>
          </cell>
          <cell r="D662">
            <v>13.23</v>
          </cell>
        </row>
        <row r="663">
          <cell r="A663" t="str">
            <v>002153</v>
          </cell>
          <cell r="B663" t="str">
            <v>石基信息</v>
          </cell>
          <cell r="C663">
            <v>-0.47</v>
          </cell>
          <cell r="D663">
            <v>8.4700000000000006</v>
          </cell>
        </row>
        <row r="664">
          <cell r="A664" t="str">
            <v>002154</v>
          </cell>
          <cell r="B664" t="str">
            <v>报 喜 鸟</v>
          </cell>
          <cell r="C664">
            <v>0.26</v>
          </cell>
          <cell r="D664">
            <v>3.81</v>
          </cell>
        </row>
        <row r="665">
          <cell r="A665" t="str">
            <v>002155</v>
          </cell>
          <cell r="B665" t="str">
            <v>湖南黄金</v>
          </cell>
          <cell r="C665">
            <v>-1.43</v>
          </cell>
          <cell r="D665">
            <v>17.95</v>
          </cell>
        </row>
        <row r="666">
          <cell r="A666" t="str">
            <v>002156</v>
          </cell>
          <cell r="B666" t="str">
            <v>通富微电</v>
          </cell>
          <cell r="C666">
            <v>-1.18</v>
          </cell>
          <cell r="D666">
            <v>25.09</v>
          </cell>
        </row>
        <row r="667">
          <cell r="A667" t="str">
            <v>002157</v>
          </cell>
          <cell r="B667" t="str">
            <v>正邦科技</v>
          </cell>
          <cell r="C667">
            <v>1.08</v>
          </cell>
          <cell r="D667">
            <v>2.8</v>
          </cell>
        </row>
        <row r="668">
          <cell r="A668" t="str">
            <v>002158</v>
          </cell>
          <cell r="B668" t="str">
            <v>汉钟精机</v>
          </cell>
          <cell r="C668">
            <v>-0.74</v>
          </cell>
          <cell r="D668">
            <v>17.32</v>
          </cell>
        </row>
        <row r="669">
          <cell r="A669" t="str">
            <v>002159</v>
          </cell>
          <cell r="B669" t="str">
            <v>三特索道</v>
          </cell>
          <cell r="C669">
            <v>7.0000000000000007E-2</v>
          </cell>
          <cell r="D669">
            <v>15.21</v>
          </cell>
        </row>
        <row r="670">
          <cell r="A670" t="str">
            <v>002160</v>
          </cell>
          <cell r="B670" t="str">
            <v>常铝股份</v>
          </cell>
          <cell r="C670">
            <v>-0.46</v>
          </cell>
          <cell r="D670">
            <v>4.3499999999999996</v>
          </cell>
        </row>
        <row r="671">
          <cell r="A671" t="str">
            <v>002161</v>
          </cell>
          <cell r="B671" t="str">
            <v>远 望 谷</v>
          </cell>
          <cell r="C671">
            <v>-0.61</v>
          </cell>
          <cell r="D671">
            <v>6.51</v>
          </cell>
        </row>
        <row r="672">
          <cell r="A672" t="str">
            <v>002162</v>
          </cell>
          <cell r="B672" t="str">
            <v>悦心健康</v>
          </cell>
          <cell r="C672">
            <v>-2.52</v>
          </cell>
          <cell r="D672">
            <v>4.25</v>
          </cell>
        </row>
        <row r="673">
          <cell r="A673" t="str">
            <v>002163</v>
          </cell>
          <cell r="B673" t="str">
            <v>海南发展</v>
          </cell>
          <cell r="C673">
            <v>0</v>
          </cell>
          <cell r="D673">
            <v>9.49</v>
          </cell>
        </row>
        <row r="674">
          <cell r="A674" t="str">
            <v>002164</v>
          </cell>
          <cell r="B674" t="str">
            <v>宁波东力</v>
          </cell>
          <cell r="C674">
            <v>-2.72</v>
          </cell>
          <cell r="D674">
            <v>8.94</v>
          </cell>
        </row>
        <row r="675">
          <cell r="A675" t="str">
            <v>002165</v>
          </cell>
          <cell r="B675" t="str">
            <v>红 宝 丽</v>
          </cell>
          <cell r="C675">
            <v>-2.38</v>
          </cell>
          <cell r="D675">
            <v>9.86</v>
          </cell>
        </row>
        <row r="676">
          <cell r="A676" t="str">
            <v>002166</v>
          </cell>
          <cell r="B676" t="str">
            <v>莱茵生物</v>
          </cell>
          <cell r="C676">
            <v>0.49</v>
          </cell>
          <cell r="D676">
            <v>8.1300000000000008</v>
          </cell>
        </row>
        <row r="677">
          <cell r="A677" t="str">
            <v>002167</v>
          </cell>
          <cell r="B677" t="str">
            <v>东方锆业</v>
          </cell>
          <cell r="C677">
            <v>-3.29</v>
          </cell>
          <cell r="D677">
            <v>10.59</v>
          </cell>
        </row>
        <row r="678">
          <cell r="A678" t="str">
            <v>002168</v>
          </cell>
          <cell r="B678" t="str">
            <v>*ST惠程</v>
          </cell>
          <cell r="C678">
            <v>1.1599999999999999</v>
          </cell>
          <cell r="D678">
            <v>3.49</v>
          </cell>
        </row>
        <row r="679">
          <cell r="A679" t="str">
            <v>002169</v>
          </cell>
          <cell r="B679" t="str">
            <v>智光电气</v>
          </cell>
          <cell r="C679">
            <v>-0.92</v>
          </cell>
          <cell r="D679">
            <v>6.46</v>
          </cell>
        </row>
        <row r="680">
          <cell r="A680" t="str">
            <v>002170</v>
          </cell>
          <cell r="B680" t="str">
            <v>芭田股份</v>
          </cell>
          <cell r="C680">
            <v>-1.1399999999999999</v>
          </cell>
          <cell r="D680">
            <v>10.45</v>
          </cell>
        </row>
        <row r="681">
          <cell r="A681" t="str">
            <v>002171</v>
          </cell>
          <cell r="B681" t="str">
            <v>楚江新材</v>
          </cell>
          <cell r="C681">
            <v>-0.96</v>
          </cell>
          <cell r="D681">
            <v>9.2799999999999994</v>
          </cell>
        </row>
        <row r="682">
          <cell r="A682" t="str">
            <v>002172</v>
          </cell>
          <cell r="B682" t="str">
            <v>澳洋健康</v>
          </cell>
          <cell r="C682">
            <v>-1.02</v>
          </cell>
          <cell r="D682">
            <v>3.87</v>
          </cell>
        </row>
        <row r="683">
          <cell r="A683" t="str">
            <v>002173</v>
          </cell>
          <cell r="B683" t="str">
            <v>创新医疗</v>
          </cell>
          <cell r="C683">
            <v>3.98</v>
          </cell>
          <cell r="D683">
            <v>15.93</v>
          </cell>
        </row>
        <row r="684">
          <cell r="A684" t="str">
            <v>002174</v>
          </cell>
          <cell r="B684" t="str">
            <v>游族网络</v>
          </cell>
          <cell r="C684">
            <v>2.1</v>
          </cell>
          <cell r="D684">
            <v>12.14</v>
          </cell>
        </row>
        <row r="685">
          <cell r="A685" t="str">
            <v>002175</v>
          </cell>
          <cell r="B685" t="str">
            <v>东方智造</v>
          </cell>
          <cell r="C685">
            <v>-1.75</v>
          </cell>
          <cell r="D685">
            <v>4.4800000000000004</v>
          </cell>
        </row>
        <row r="686">
          <cell r="A686" t="str">
            <v>002176</v>
          </cell>
          <cell r="B686" t="str">
            <v>江特电机</v>
          </cell>
          <cell r="C686">
            <v>-2.33</v>
          </cell>
          <cell r="D686">
            <v>7.13</v>
          </cell>
        </row>
        <row r="687">
          <cell r="A687" t="str">
            <v>002177</v>
          </cell>
          <cell r="B687" t="str">
            <v>御银股份</v>
          </cell>
          <cell r="C687">
            <v>-4.3099999999999996</v>
          </cell>
          <cell r="D687">
            <v>7.11</v>
          </cell>
        </row>
        <row r="688">
          <cell r="A688" t="str">
            <v>002178</v>
          </cell>
          <cell r="B688" t="str">
            <v>延华智能</v>
          </cell>
          <cell r="C688">
            <v>-0.48</v>
          </cell>
          <cell r="D688">
            <v>6.21</v>
          </cell>
        </row>
        <row r="689">
          <cell r="A689" t="str">
            <v>002179</v>
          </cell>
          <cell r="B689" t="str">
            <v>中航光电</v>
          </cell>
          <cell r="C689">
            <v>0.05</v>
          </cell>
          <cell r="D689">
            <v>39.26</v>
          </cell>
        </row>
        <row r="690">
          <cell r="A690" t="str">
            <v>002180</v>
          </cell>
          <cell r="B690" t="str">
            <v>纳思达</v>
          </cell>
          <cell r="C690">
            <v>-0.64</v>
          </cell>
          <cell r="D690">
            <v>23.18</v>
          </cell>
        </row>
        <row r="691">
          <cell r="A691" t="str">
            <v>002181</v>
          </cell>
          <cell r="B691" t="str">
            <v>粤 传 媒</v>
          </cell>
          <cell r="C691">
            <v>1.74</v>
          </cell>
          <cell r="D691">
            <v>7.02</v>
          </cell>
        </row>
        <row r="692">
          <cell r="A692" t="str">
            <v>002182</v>
          </cell>
          <cell r="B692" t="str">
            <v>宝武镁业</v>
          </cell>
          <cell r="C692">
            <v>-0.92</v>
          </cell>
          <cell r="D692">
            <v>11.88</v>
          </cell>
        </row>
        <row r="693">
          <cell r="A693" t="str">
            <v>002183</v>
          </cell>
          <cell r="B693" t="str">
            <v>怡 亚 通</v>
          </cell>
          <cell r="C693">
            <v>-0.88</v>
          </cell>
          <cell r="D693">
            <v>4.5</v>
          </cell>
        </row>
        <row r="694">
          <cell r="A694" t="str">
            <v>002184</v>
          </cell>
          <cell r="B694" t="str">
            <v>海得控制</v>
          </cell>
          <cell r="C694">
            <v>-1.94</v>
          </cell>
          <cell r="D694">
            <v>12.65</v>
          </cell>
        </row>
        <row r="695">
          <cell r="A695" t="str">
            <v>002185</v>
          </cell>
          <cell r="B695" t="str">
            <v>华天科技</v>
          </cell>
          <cell r="C695">
            <v>-1.98</v>
          </cell>
          <cell r="D695">
            <v>9.89</v>
          </cell>
        </row>
        <row r="696">
          <cell r="A696" t="str">
            <v>002186</v>
          </cell>
          <cell r="B696" t="str">
            <v>全 聚 德</v>
          </cell>
          <cell r="C696">
            <v>-0.28000000000000003</v>
          </cell>
          <cell r="D696">
            <v>10.74</v>
          </cell>
        </row>
        <row r="697">
          <cell r="A697" t="str">
            <v>002187</v>
          </cell>
          <cell r="B697" t="str">
            <v>广百股份</v>
          </cell>
          <cell r="C697">
            <v>-0.77</v>
          </cell>
          <cell r="D697">
            <v>6.46</v>
          </cell>
        </row>
        <row r="698">
          <cell r="A698" t="str">
            <v>002188</v>
          </cell>
          <cell r="B698" t="str">
            <v>中天服务</v>
          </cell>
          <cell r="C698">
            <v>-1.6</v>
          </cell>
          <cell r="D698">
            <v>5.55</v>
          </cell>
        </row>
        <row r="699">
          <cell r="A699" t="str">
            <v>002189</v>
          </cell>
          <cell r="B699" t="str">
            <v>中光学</v>
          </cell>
          <cell r="C699">
            <v>-0.73</v>
          </cell>
          <cell r="D699">
            <v>27.05</v>
          </cell>
        </row>
        <row r="700">
          <cell r="A700" t="str">
            <v>002190</v>
          </cell>
          <cell r="B700" t="str">
            <v>成飞集成</v>
          </cell>
          <cell r="C700">
            <v>-1.33</v>
          </cell>
          <cell r="D700">
            <v>36.4</v>
          </cell>
        </row>
        <row r="701">
          <cell r="A701" t="str">
            <v>002191</v>
          </cell>
          <cell r="B701" t="str">
            <v>劲嘉股份</v>
          </cell>
          <cell r="C701">
            <v>0.25</v>
          </cell>
          <cell r="D701">
            <v>4.04</v>
          </cell>
        </row>
        <row r="702">
          <cell r="A702" t="str">
            <v>002192</v>
          </cell>
          <cell r="B702" t="str">
            <v>融捷股份</v>
          </cell>
          <cell r="C702">
            <v>-3.21</v>
          </cell>
          <cell r="D702">
            <v>30.8</v>
          </cell>
        </row>
        <row r="703">
          <cell r="A703" t="str">
            <v>002193</v>
          </cell>
          <cell r="B703" t="str">
            <v>如意集团</v>
          </cell>
          <cell r="C703">
            <v>-1.64</v>
          </cell>
          <cell r="D703">
            <v>6</v>
          </cell>
        </row>
        <row r="704">
          <cell r="A704" t="str">
            <v>002194</v>
          </cell>
          <cell r="B704" t="str">
            <v>武汉凡谷</v>
          </cell>
          <cell r="C704">
            <v>-2.92</v>
          </cell>
          <cell r="D704">
            <v>14.3</v>
          </cell>
        </row>
        <row r="705">
          <cell r="A705" t="str">
            <v>002195</v>
          </cell>
          <cell r="B705" t="str">
            <v>岩山科技</v>
          </cell>
          <cell r="C705">
            <v>0.18</v>
          </cell>
          <cell r="D705">
            <v>5.46</v>
          </cell>
        </row>
        <row r="706">
          <cell r="A706" t="str">
            <v>002196</v>
          </cell>
          <cell r="B706" t="str">
            <v>方正电机</v>
          </cell>
          <cell r="C706">
            <v>-1.43</v>
          </cell>
          <cell r="D706">
            <v>8.93</v>
          </cell>
        </row>
        <row r="707">
          <cell r="A707" t="str">
            <v>002197</v>
          </cell>
          <cell r="B707" t="str">
            <v>ST证通</v>
          </cell>
          <cell r="C707">
            <v>0</v>
          </cell>
          <cell r="D707">
            <v>7.33</v>
          </cell>
        </row>
        <row r="708">
          <cell r="A708" t="str">
            <v>002198</v>
          </cell>
          <cell r="B708" t="str">
            <v>嘉应制药</v>
          </cell>
          <cell r="C708">
            <v>-0.94</v>
          </cell>
          <cell r="D708">
            <v>6.33</v>
          </cell>
        </row>
        <row r="709">
          <cell r="A709" t="str">
            <v>002199</v>
          </cell>
          <cell r="B709" t="str">
            <v>*ST东晶</v>
          </cell>
          <cell r="C709">
            <v>-1.7</v>
          </cell>
          <cell r="D709">
            <v>8.1</v>
          </cell>
        </row>
        <row r="710">
          <cell r="A710" t="str">
            <v>002200</v>
          </cell>
          <cell r="B710" t="str">
            <v>*ST交投</v>
          </cell>
          <cell r="C710">
            <v>-0.51</v>
          </cell>
          <cell r="D710">
            <v>7.79</v>
          </cell>
        </row>
        <row r="711">
          <cell r="A711" t="str">
            <v>002201</v>
          </cell>
          <cell r="B711" t="str">
            <v>九鼎新材</v>
          </cell>
          <cell r="C711">
            <v>9.94</v>
          </cell>
          <cell r="D711">
            <v>7.52</v>
          </cell>
        </row>
        <row r="712">
          <cell r="A712" t="str">
            <v>002202</v>
          </cell>
          <cell r="B712" t="str">
            <v>金风科技</v>
          </cell>
          <cell r="C712">
            <v>-2.66</v>
          </cell>
          <cell r="D712">
            <v>9.89</v>
          </cell>
        </row>
        <row r="713">
          <cell r="A713" t="str">
            <v>002203</v>
          </cell>
          <cell r="B713" t="str">
            <v>海亮股份</v>
          </cell>
          <cell r="C713">
            <v>0.19</v>
          </cell>
          <cell r="D713">
            <v>10.46</v>
          </cell>
        </row>
        <row r="714">
          <cell r="A714" t="str">
            <v>002204</v>
          </cell>
          <cell r="B714" t="str">
            <v>大连重工</v>
          </cell>
          <cell r="C714">
            <v>-4.51</v>
          </cell>
          <cell r="D714">
            <v>6.35</v>
          </cell>
        </row>
        <row r="715">
          <cell r="A715" t="str">
            <v>002205</v>
          </cell>
          <cell r="B715" t="str">
            <v>国统股份</v>
          </cell>
          <cell r="C715">
            <v>-3.29</v>
          </cell>
          <cell r="D715">
            <v>11.48</v>
          </cell>
        </row>
        <row r="716">
          <cell r="A716" t="str">
            <v>002206</v>
          </cell>
          <cell r="B716" t="str">
            <v>海 利 得</v>
          </cell>
          <cell r="C716">
            <v>-6.67</v>
          </cell>
          <cell r="D716">
            <v>5.46</v>
          </cell>
        </row>
        <row r="717">
          <cell r="A717" t="str">
            <v>002207</v>
          </cell>
          <cell r="B717" t="str">
            <v>准油股份</v>
          </cell>
          <cell r="C717">
            <v>-2.15</v>
          </cell>
          <cell r="D717">
            <v>7.74</v>
          </cell>
        </row>
        <row r="718">
          <cell r="A718" t="str">
            <v>002208</v>
          </cell>
          <cell r="B718" t="str">
            <v>合肥城建</v>
          </cell>
          <cell r="C718">
            <v>-0.3</v>
          </cell>
          <cell r="D718">
            <v>6.67</v>
          </cell>
        </row>
        <row r="719">
          <cell r="A719" t="str">
            <v>002209</v>
          </cell>
          <cell r="B719" t="str">
            <v>达 意 隆</v>
          </cell>
          <cell r="C719">
            <v>-1.1100000000000001</v>
          </cell>
          <cell r="D719">
            <v>12.51</v>
          </cell>
        </row>
        <row r="720">
          <cell r="A720" t="str">
            <v>002210</v>
          </cell>
          <cell r="B720" t="str">
            <v>飞马国际</v>
          </cell>
          <cell r="C720">
            <v>-4.79</v>
          </cell>
          <cell r="D720">
            <v>2.98</v>
          </cell>
        </row>
        <row r="721">
          <cell r="A721" t="str">
            <v>002211</v>
          </cell>
          <cell r="B721" t="str">
            <v>ST宏达</v>
          </cell>
          <cell r="C721">
            <v>-1.98</v>
          </cell>
          <cell r="D721">
            <v>2.97</v>
          </cell>
        </row>
        <row r="722">
          <cell r="A722" t="str">
            <v>002212</v>
          </cell>
          <cell r="B722" t="str">
            <v>天融信</v>
          </cell>
          <cell r="C722">
            <v>0.53</v>
          </cell>
          <cell r="D722">
            <v>7.55</v>
          </cell>
        </row>
        <row r="723">
          <cell r="A723" t="str">
            <v>002213</v>
          </cell>
          <cell r="B723" t="str">
            <v>大为股份</v>
          </cell>
          <cell r="C723">
            <v>-4.3499999999999996</v>
          </cell>
          <cell r="D723">
            <v>19.149999999999999</v>
          </cell>
        </row>
        <row r="724">
          <cell r="A724" t="str">
            <v>002214</v>
          </cell>
          <cell r="B724" t="str">
            <v>*ST大立</v>
          </cell>
          <cell r="C724">
            <v>-0.96</v>
          </cell>
          <cell r="D724">
            <v>10.36</v>
          </cell>
        </row>
        <row r="725">
          <cell r="A725" t="str">
            <v>002215</v>
          </cell>
          <cell r="B725" t="str">
            <v>诺 普 信</v>
          </cell>
          <cell r="C725">
            <v>-0.48</v>
          </cell>
          <cell r="D725">
            <v>10.34</v>
          </cell>
        </row>
        <row r="726">
          <cell r="A726" t="str">
            <v>002216</v>
          </cell>
          <cell r="B726" t="str">
            <v>三全食品</v>
          </cell>
          <cell r="C726">
            <v>-0.36</v>
          </cell>
          <cell r="D726">
            <v>11.01</v>
          </cell>
        </row>
        <row r="727">
          <cell r="A727" t="str">
            <v>002217</v>
          </cell>
          <cell r="B727" t="str">
            <v>合力泰</v>
          </cell>
          <cell r="C727">
            <v>-1.59</v>
          </cell>
          <cell r="D727">
            <v>2.48</v>
          </cell>
        </row>
        <row r="728">
          <cell r="A728" t="str">
            <v>002218</v>
          </cell>
          <cell r="B728" t="str">
            <v>拓日新能</v>
          </cell>
          <cell r="C728">
            <v>-1.47</v>
          </cell>
          <cell r="D728">
            <v>3.34</v>
          </cell>
        </row>
        <row r="729">
          <cell r="A729" t="str">
            <v>002219</v>
          </cell>
          <cell r="B729" t="str">
            <v>新里程</v>
          </cell>
          <cell r="C729">
            <v>-1.36</v>
          </cell>
          <cell r="D729">
            <v>2.17</v>
          </cell>
        </row>
        <row r="730">
          <cell r="A730" t="str">
            <v>002221</v>
          </cell>
          <cell r="B730" t="str">
            <v>东华能源</v>
          </cell>
          <cell r="C730">
            <v>-2.0699999999999998</v>
          </cell>
          <cell r="D730">
            <v>9.48</v>
          </cell>
        </row>
        <row r="731">
          <cell r="A731" t="str">
            <v>002222</v>
          </cell>
          <cell r="B731" t="str">
            <v>福晶科技</v>
          </cell>
          <cell r="C731">
            <v>-0.98</v>
          </cell>
          <cell r="D731">
            <v>33.26</v>
          </cell>
        </row>
        <row r="732">
          <cell r="A732" t="str">
            <v>002223</v>
          </cell>
          <cell r="B732" t="str">
            <v>鱼跃医疗</v>
          </cell>
          <cell r="C732">
            <v>-0.72</v>
          </cell>
          <cell r="D732">
            <v>35.659999999999997</v>
          </cell>
        </row>
        <row r="733">
          <cell r="A733" t="str">
            <v>002224</v>
          </cell>
          <cell r="B733" t="str">
            <v>三 力 士</v>
          </cell>
          <cell r="C733">
            <v>-1.0900000000000001</v>
          </cell>
          <cell r="D733">
            <v>4.54</v>
          </cell>
        </row>
        <row r="734">
          <cell r="A734" t="str">
            <v>002225</v>
          </cell>
          <cell r="B734" t="str">
            <v>濮耐股份</v>
          </cell>
          <cell r="C734">
            <v>-2.11</v>
          </cell>
          <cell r="D734">
            <v>5.0999999999999996</v>
          </cell>
        </row>
        <row r="735">
          <cell r="A735" t="str">
            <v>002226</v>
          </cell>
          <cell r="B735" t="str">
            <v>江南化工</v>
          </cell>
          <cell r="C735">
            <v>-0.35</v>
          </cell>
          <cell r="D735">
            <v>5.68</v>
          </cell>
        </row>
        <row r="736">
          <cell r="A736" t="str">
            <v>002227</v>
          </cell>
          <cell r="B736" t="str">
            <v>奥 特 迅</v>
          </cell>
          <cell r="C736">
            <v>1.54</v>
          </cell>
          <cell r="D736">
            <v>13.21</v>
          </cell>
        </row>
        <row r="737">
          <cell r="A737" t="str">
            <v>002228</v>
          </cell>
          <cell r="B737" t="str">
            <v>合兴包装</v>
          </cell>
          <cell r="C737">
            <v>0.84</v>
          </cell>
          <cell r="D737">
            <v>3.6</v>
          </cell>
        </row>
        <row r="738">
          <cell r="A738" t="str">
            <v>002229</v>
          </cell>
          <cell r="B738" t="str">
            <v>鸿博股份</v>
          </cell>
          <cell r="C738">
            <v>2.13</v>
          </cell>
          <cell r="D738">
            <v>17.28</v>
          </cell>
        </row>
        <row r="739">
          <cell r="A739" t="str">
            <v>002230</v>
          </cell>
          <cell r="B739" t="str">
            <v>科大讯飞</v>
          </cell>
          <cell r="C739">
            <v>-0.23</v>
          </cell>
          <cell r="D739">
            <v>46.91</v>
          </cell>
        </row>
        <row r="740">
          <cell r="A740" t="str">
            <v>002231</v>
          </cell>
          <cell r="B740" t="str">
            <v>*ST奥维</v>
          </cell>
          <cell r="C740">
            <v>-3.05</v>
          </cell>
          <cell r="D740">
            <v>3.18</v>
          </cell>
        </row>
        <row r="741">
          <cell r="A741" t="str">
            <v>002232</v>
          </cell>
          <cell r="B741" t="str">
            <v>启明信息</v>
          </cell>
          <cell r="C741">
            <v>-1.66</v>
          </cell>
          <cell r="D741">
            <v>17.77</v>
          </cell>
        </row>
        <row r="742">
          <cell r="A742" t="str">
            <v>002233</v>
          </cell>
          <cell r="B742" t="str">
            <v>塔牌集团</v>
          </cell>
          <cell r="C742">
            <v>0.4</v>
          </cell>
          <cell r="D742">
            <v>7.56</v>
          </cell>
        </row>
        <row r="743">
          <cell r="A743" t="str">
            <v>002234</v>
          </cell>
          <cell r="B743" t="str">
            <v>民和股份</v>
          </cell>
          <cell r="C743">
            <v>-0.37</v>
          </cell>
          <cell r="D743">
            <v>8.17</v>
          </cell>
        </row>
        <row r="744">
          <cell r="A744" t="str">
            <v>002235</v>
          </cell>
          <cell r="B744" t="str">
            <v>安妮股份</v>
          </cell>
          <cell r="C744">
            <v>-4.17</v>
          </cell>
          <cell r="D744">
            <v>9.43</v>
          </cell>
        </row>
        <row r="745">
          <cell r="A745" t="str">
            <v>002236</v>
          </cell>
          <cell r="B745" t="str">
            <v>大华股份</v>
          </cell>
          <cell r="C745">
            <v>-0.63</v>
          </cell>
          <cell r="D745">
            <v>15.79</v>
          </cell>
        </row>
        <row r="746">
          <cell r="A746" t="str">
            <v>002237</v>
          </cell>
          <cell r="B746" t="str">
            <v>恒邦股份</v>
          </cell>
          <cell r="C746">
            <v>-1.42</v>
          </cell>
          <cell r="D746">
            <v>11.83</v>
          </cell>
        </row>
        <row r="747">
          <cell r="A747" t="str">
            <v>002238</v>
          </cell>
          <cell r="B747" t="str">
            <v>天威视讯</v>
          </cell>
          <cell r="C747">
            <v>-0.57999999999999996</v>
          </cell>
          <cell r="D747">
            <v>8.61</v>
          </cell>
        </row>
        <row r="748">
          <cell r="A748" t="str">
            <v>002239</v>
          </cell>
          <cell r="B748" t="str">
            <v>奥特佳</v>
          </cell>
          <cell r="C748">
            <v>-0.69</v>
          </cell>
          <cell r="D748">
            <v>2.87</v>
          </cell>
        </row>
        <row r="749">
          <cell r="A749" t="str">
            <v>002240</v>
          </cell>
          <cell r="B749" t="str">
            <v>盛新锂能</v>
          </cell>
          <cell r="C749">
            <v>-2.61</v>
          </cell>
          <cell r="D749">
            <v>12.68</v>
          </cell>
        </row>
        <row r="750">
          <cell r="A750" t="str">
            <v>002241</v>
          </cell>
          <cell r="B750" t="str">
            <v>歌尔股份</v>
          </cell>
          <cell r="C750">
            <v>-2.36</v>
          </cell>
          <cell r="D750">
            <v>23.14</v>
          </cell>
        </row>
        <row r="751">
          <cell r="A751" t="str">
            <v>002242</v>
          </cell>
          <cell r="B751" t="str">
            <v>九阳股份</v>
          </cell>
          <cell r="C751">
            <v>-0.73</v>
          </cell>
          <cell r="D751">
            <v>9.48</v>
          </cell>
        </row>
        <row r="752">
          <cell r="A752" t="str">
            <v>002243</v>
          </cell>
          <cell r="B752" t="str">
            <v>力合科创</v>
          </cell>
          <cell r="C752">
            <v>-1.48</v>
          </cell>
          <cell r="D752">
            <v>7.99</v>
          </cell>
        </row>
        <row r="753">
          <cell r="A753" t="str">
            <v>002244</v>
          </cell>
          <cell r="B753" t="str">
            <v>滨江集团</v>
          </cell>
          <cell r="C753">
            <v>-0.32</v>
          </cell>
          <cell r="D753">
            <v>9.3800000000000008</v>
          </cell>
        </row>
        <row r="754">
          <cell r="A754" t="str">
            <v>002245</v>
          </cell>
          <cell r="B754" t="str">
            <v>蔚蓝锂芯</v>
          </cell>
          <cell r="C754">
            <v>2.19</v>
          </cell>
          <cell r="D754">
            <v>13.56</v>
          </cell>
        </row>
        <row r="755">
          <cell r="A755" t="str">
            <v>002246</v>
          </cell>
          <cell r="B755" t="str">
            <v>北化股份</v>
          </cell>
          <cell r="C755">
            <v>-1.66</v>
          </cell>
          <cell r="D755">
            <v>14.24</v>
          </cell>
        </row>
        <row r="756">
          <cell r="A756" t="str">
            <v>002247</v>
          </cell>
          <cell r="B756" t="str">
            <v>聚力文化</v>
          </cell>
          <cell r="C756">
            <v>-0.74</v>
          </cell>
          <cell r="D756">
            <v>2.69</v>
          </cell>
        </row>
        <row r="757">
          <cell r="A757" t="str">
            <v>002248</v>
          </cell>
          <cell r="B757" t="str">
            <v>华东数控</v>
          </cell>
          <cell r="C757">
            <v>-1.37</v>
          </cell>
          <cell r="D757">
            <v>8.66</v>
          </cell>
        </row>
        <row r="758">
          <cell r="A758" t="str">
            <v>002249</v>
          </cell>
          <cell r="B758" t="str">
            <v>大洋电机</v>
          </cell>
          <cell r="C758">
            <v>-0.46</v>
          </cell>
          <cell r="D758">
            <v>6.54</v>
          </cell>
        </row>
        <row r="759">
          <cell r="A759" t="str">
            <v>002250</v>
          </cell>
          <cell r="B759" t="str">
            <v>联化科技</v>
          </cell>
          <cell r="C759">
            <v>-1.01</v>
          </cell>
          <cell r="D759">
            <v>10.82</v>
          </cell>
        </row>
        <row r="760">
          <cell r="A760" t="str">
            <v>002251</v>
          </cell>
          <cell r="B760" t="str">
            <v>步步高</v>
          </cell>
          <cell r="C760">
            <v>-1.58</v>
          </cell>
          <cell r="D760">
            <v>4.97</v>
          </cell>
        </row>
        <row r="761">
          <cell r="A761" t="str">
            <v>002252</v>
          </cell>
          <cell r="B761" t="str">
            <v>上海莱士</v>
          </cell>
          <cell r="C761">
            <v>-0.28999999999999998</v>
          </cell>
          <cell r="D761">
            <v>6.85</v>
          </cell>
        </row>
        <row r="762">
          <cell r="A762" t="str">
            <v>002253</v>
          </cell>
          <cell r="B762" t="str">
            <v>*ST智胜</v>
          </cell>
          <cell r="C762">
            <v>-2.35</v>
          </cell>
          <cell r="D762">
            <v>10.38</v>
          </cell>
        </row>
        <row r="763">
          <cell r="A763" t="str">
            <v>002254</v>
          </cell>
          <cell r="B763" t="str">
            <v>泰和新材</v>
          </cell>
          <cell r="C763">
            <v>-1.6</v>
          </cell>
          <cell r="D763">
            <v>10.46</v>
          </cell>
        </row>
        <row r="764">
          <cell r="A764" t="str">
            <v>002255</v>
          </cell>
          <cell r="B764" t="str">
            <v>海陆重工</v>
          </cell>
          <cell r="C764">
            <v>-2.15</v>
          </cell>
          <cell r="D764">
            <v>8.64</v>
          </cell>
        </row>
        <row r="765">
          <cell r="A765" t="str">
            <v>002256</v>
          </cell>
          <cell r="B765" t="str">
            <v>兆新股份</v>
          </cell>
          <cell r="C765">
            <v>-1.69</v>
          </cell>
          <cell r="D765">
            <v>2.3199999999999998</v>
          </cell>
        </row>
        <row r="766">
          <cell r="A766" t="str">
            <v>002258</v>
          </cell>
          <cell r="B766" t="str">
            <v>利尔化学</v>
          </cell>
          <cell r="C766">
            <v>-1.05</v>
          </cell>
          <cell r="D766">
            <v>11.32</v>
          </cell>
        </row>
        <row r="767">
          <cell r="A767" t="str">
            <v>002259</v>
          </cell>
          <cell r="B767" t="str">
            <v>升达林业</v>
          </cell>
          <cell r="C767">
            <v>-3.31</v>
          </cell>
          <cell r="D767">
            <v>4.09</v>
          </cell>
        </row>
        <row r="768">
          <cell r="A768" t="str">
            <v>002261</v>
          </cell>
          <cell r="B768" t="str">
            <v>拓维信息</v>
          </cell>
          <cell r="C768">
            <v>0.13</v>
          </cell>
          <cell r="D768">
            <v>30.07</v>
          </cell>
        </row>
        <row r="769">
          <cell r="A769" t="str">
            <v>002262</v>
          </cell>
          <cell r="B769" t="str">
            <v>恩华药业</v>
          </cell>
          <cell r="C769">
            <v>0.19</v>
          </cell>
          <cell r="D769">
            <v>21.21</v>
          </cell>
        </row>
        <row r="770">
          <cell r="A770" t="str">
            <v>002263</v>
          </cell>
          <cell r="B770" t="str">
            <v>大东南</v>
          </cell>
          <cell r="C770">
            <v>2.5499999999999998</v>
          </cell>
          <cell r="D770">
            <v>4.42</v>
          </cell>
        </row>
        <row r="771">
          <cell r="A771" t="str">
            <v>002264</v>
          </cell>
          <cell r="B771" t="str">
            <v>新 华 都</v>
          </cell>
          <cell r="C771">
            <v>-0.95</v>
          </cell>
          <cell r="D771">
            <v>6.28</v>
          </cell>
        </row>
        <row r="772">
          <cell r="A772" t="str">
            <v>002265</v>
          </cell>
          <cell r="B772" t="str">
            <v>建设工业</v>
          </cell>
          <cell r="C772">
            <v>2.76</v>
          </cell>
          <cell r="D772">
            <v>27.59</v>
          </cell>
        </row>
        <row r="773">
          <cell r="A773" t="str">
            <v>002266</v>
          </cell>
          <cell r="B773" t="str">
            <v>浙富控股</v>
          </cell>
          <cell r="C773">
            <v>0</v>
          </cell>
          <cell r="D773">
            <v>3.13</v>
          </cell>
        </row>
        <row r="774">
          <cell r="A774" t="str">
            <v>002267</v>
          </cell>
          <cell r="B774" t="str">
            <v>陕天然气</v>
          </cell>
          <cell r="C774">
            <v>1.31</v>
          </cell>
          <cell r="D774">
            <v>7.72</v>
          </cell>
        </row>
        <row r="775">
          <cell r="A775" t="str">
            <v>002268</v>
          </cell>
          <cell r="B775" t="str">
            <v>电科网安</v>
          </cell>
          <cell r="C775">
            <v>0.34</v>
          </cell>
          <cell r="D775">
            <v>17.57</v>
          </cell>
        </row>
        <row r="776">
          <cell r="A776" t="str">
            <v>002269</v>
          </cell>
          <cell r="B776" t="str">
            <v>美邦服饰</v>
          </cell>
          <cell r="C776">
            <v>-1.08</v>
          </cell>
          <cell r="D776">
            <v>1.83</v>
          </cell>
        </row>
        <row r="777">
          <cell r="A777" t="str">
            <v>002270</v>
          </cell>
          <cell r="B777" t="str">
            <v>华明装备</v>
          </cell>
          <cell r="C777">
            <v>1.1299999999999999</v>
          </cell>
          <cell r="D777">
            <v>16.940000000000001</v>
          </cell>
        </row>
        <row r="778">
          <cell r="A778" t="str">
            <v>002271</v>
          </cell>
          <cell r="B778" t="str">
            <v>东方雨虹</v>
          </cell>
          <cell r="C778">
            <v>-1.54</v>
          </cell>
          <cell r="D778">
            <v>10.9</v>
          </cell>
        </row>
        <row r="779">
          <cell r="A779" t="str">
            <v>002272</v>
          </cell>
          <cell r="B779" t="str">
            <v>川润股份</v>
          </cell>
          <cell r="C779">
            <v>-1.58</v>
          </cell>
          <cell r="D779">
            <v>10.59</v>
          </cell>
        </row>
        <row r="780">
          <cell r="A780" t="str">
            <v>002273</v>
          </cell>
          <cell r="B780" t="str">
            <v>水晶光电</v>
          </cell>
          <cell r="C780">
            <v>-3.24</v>
          </cell>
          <cell r="D780">
            <v>19.989999999999998</v>
          </cell>
        </row>
        <row r="781">
          <cell r="A781" t="str">
            <v>002274</v>
          </cell>
          <cell r="B781" t="str">
            <v>华昌化工</v>
          </cell>
          <cell r="C781">
            <v>-0.69</v>
          </cell>
          <cell r="D781">
            <v>7.22</v>
          </cell>
        </row>
        <row r="782">
          <cell r="A782" t="str">
            <v>002275</v>
          </cell>
          <cell r="B782" t="str">
            <v>桂林三金</v>
          </cell>
          <cell r="C782">
            <v>0.28000000000000003</v>
          </cell>
          <cell r="D782">
            <v>14.56</v>
          </cell>
        </row>
        <row r="783">
          <cell r="A783" t="str">
            <v>002276</v>
          </cell>
          <cell r="B783" t="str">
            <v>万马股份</v>
          </cell>
          <cell r="C783">
            <v>-0.78</v>
          </cell>
          <cell r="D783">
            <v>13.95</v>
          </cell>
        </row>
        <row r="784">
          <cell r="A784" t="str">
            <v>002277</v>
          </cell>
          <cell r="B784" t="str">
            <v>友阿股份</v>
          </cell>
          <cell r="C784">
            <v>-2.75</v>
          </cell>
          <cell r="D784">
            <v>6.02</v>
          </cell>
        </row>
        <row r="785">
          <cell r="A785" t="str">
            <v>002278</v>
          </cell>
          <cell r="B785" t="str">
            <v>神开股份</v>
          </cell>
          <cell r="C785">
            <v>-8.4700000000000006</v>
          </cell>
          <cell r="D785">
            <v>9.2899999999999991</v>
          </cell>
        </row>
        <row r="786">
          <cell r="A786" t="str">
            <v>002279</v>
          </cell>
          <cell r="B786" t="str">
            <v>久其软件</v>
          </cell>
          <cell r="C786">
            <v>-1.53</v>
          </cell>
          <cell r="D786">
            <v>6.43</v>
          </cell>
        </row>
        <row r="787">
          <cell r="A787" t="str">
            <v>002281</v>
          </cell>
          <cell r="B787" t="str">
            <v>光迅科技</v>
          </cell>
          <cell r="C787">
            <v>-1.44</v>
          </cell>
          <cell r="D787">
            <v>47.27</v>
          </cell>
        </row>
        <row r="788">
          <cell r="A788" t="str">
            <v>002282</v>
          </cell>
          <cell r="B788" t="str">
            <v>博深股份</v>
          </cell>
          <cell r="C788">
            <v>-0.93</v>
          </cell>
          <cell r="D788">
            <v>7.49</v>
          </cell>
        </row>
        <row r="789">
          <cell r="A789" t="str">
            <v>002283</v>
          </cell>
          <cell r="B789" t="str">
            <v>天润工业</v>
          </cell>
          <cell r="C789">
            <v>-1.01</v>
          </cell>
          <cell r="D789">
            <v>5.91</v>
          </cell>
        </row>
        <row r="790">
          <cell r="A790" t="str">
            <v>002284</v>
          </cell>
          <cell r="B790" t="str">
            <v>亚太股份</v>
          </cell>
          <cell r="C790">
            <v>-1</v>
          </cell>
          <cell r="D790">
            <v>10.9</v>
          </cell>
        </row>
        <row r="791">
          <cell r="A791" t="str">
            <v>002285</v>
          </cell>
          <cell r="B791" t="str">
            <v>世联行</v>
          </cell>
          <cell r="C791">
            <v>-1.29</v>
          </cell>
          <cell r="D791">
            <v>2.29</v>
          </cell>
        </row>
        <row r="792">
          <cell r="A792" t="str">
            <v>002286</v>
          </cell>
          <cell r="B792" t="str">
            <v>保龄宝</v>
          </cell>
          <cell r="C792">
            <v>-4.22</v>
          </cell>
          <cell r="D792">
            <v>12.02</v>
          </cell>
        </row>
        <row r="793">
          <cell r="A793" t="str">
            <v>002287</v>
          </cell>
          <cell r="B793" t="str">
            <v>奇正藏药</v>
          </cell>
          <cell r="C793">
            <v>-0.79</v>
          </cell>
          <cell r="D793">
            <v>22.68</v>
          </cell>
        </row>
        <row r="794">
          <cell r="A794" t="str">
            <v>002289</v>
          </cell>
          <cell r="B794" t="str">
            <v>*ST宇顺</v>
          </cell>
          <cell r="C794">
            <v>-1.86</v>
          </cell>
          <cell r="D794">
            <v>15.8</v>
          </cell>
        </row>
        <row r="795">
          <cell r="A795" t="str">
            <v>002290</v>
          </cell>
          <cell r="B795" t="str">
            <v>禾盛新材</v>
          </cell>
          <cell r="C795">
            <v>-2.71</v>
          </cell>
          <cell r="D795">
            <v>30.5</v>
          </cell>
        </row>
        <row r="796">
          <cell r="A796" t="str">
            <v>002291</v>
          </cell>
          <cell r="B796" t="str">
            <v>遥望科技</v>
          </cell>
          <cell r="C796">
            <v>-1.87</v>
          </cell>
          <cell r="D796">
            <v>6.28</v>
          </cell>
        </row>
        <row r="797">
          <cell r="A797" t="str">
            <v>002292</v>
          </cell>
          <cell r="B797" t="str">
            <v>奥飞娱乐</v>
          </cell>
          <cell r="C797">
            <v>-0.42</v>
          </cell>
          <cell r="D797">
            <v>9.58</v>
          </cell>
        </row>
        <row r="798">
          <cell r="A798" t="str">
            <v>002293</v>
          </cell>
          <cell r="B798" t="str">
            <v>罗莱生活</v>
          </cell>
          <cell r="C798">
            <v>-1.37</v>
          </cell>
          <cell r="D798">
            <v>8.6199999999999992</v>
          </cell>
        </row>
        <row r="799">
          <cell r="A799" t="str">
            <v>002294</v>
          </cell>
          <cell r="B799" t="str">
            <v>信立泰</v>
          </cell>
          <cell r="C799">
            <v>-0.23</v>
          </cell>
          <cell r="D799">
            <v>47.43</v>
          </cell>
        </row>
        <row r="800">
          <cell r="A800" t="str">
            <v>002295</v>
          </cell>
          <cell r="B800" t="str">
            <v>精艺股份</v>
          </cell>
          <cell r="C800">
            <v>-10.039999999999999</v>
          </cell>
          <cell r="D800">
            <v>9.32</v>
          </cell>
        </row>
        <row r="801">
          <cell r="A801" t="str">
            <v>002296</v>
          </cell>
          <cell r="B801" t="str">
            <v>辉煌科技</v>
          </cell>
          <cell r="C801">
            <v>-0.71</v>
          </cell>
          <cell r="D801">
            <v>11.14</v>
          </cell>
        </row>
        <row r="802">
          <cell r="A802" t="str">
            <v>002297</v>
          </cell>
          <cell r="B802" t="str">
            <v>博云新材</v>
          </cell>
          <cell r="C802">
            <v>-2.15</v>
          </cell>
          <cell r="D802">
            <v>7.72</v>
          </cell>
        </row>
        <row r="803">
          <cell r="A803" t="str">
            <v>002298</v>
          </cell>
          <cell r="B803" t="str">
            <v>中电鑫龙</v>
          </cell>
          <cell r="C803">
            <v>-0.15</v>
          </cell>
          <cell r="D803">
            <v>6.69</v>
          </cell>
        </row>
        <row r="804">
          <cell r="A804" t="str">
            <v>002299</v>
          </cell>
          <cell r="B804" t="str">
            <v>圣农发展</v>
          </cell>
          <cell r="C804">
            <v>0.61</v>
          </cell>
          <cell r="D804">
            <v>14.81</v>
          </cell>
        </row>
        <row r="805">
          <cell r="A805" t="str">
            <v>002300</v>
          </cell>
          <cell r="B805" t="str">
            <v>太阳电缆</v>
          </cell>
          <cell r="C805">
            <v>-1.02</v>
          </cell>
          <cell r="D805">
            <v>6.79</v>
          </cell>
        </row>
        <row r="806">
          <cell r="A806" t="str">
            <v>002301</v>
          </cell>
          <cell r="B806" t="str">
            <v>齐心集团</v>
          </cell>
          <cell r="C806">
            <v>-1.28</v>
          </cell>
          <cell r="D806">
            <v>6.95</v>
          </cell>
        </row>
        <row r="807">
          <cell r="A807" t="str">
            <v>002302</v>
          </cell>
          <cell r="B807" t="str">
            <v>西部建设</v>
          </cell>
          <cell r="C807">
            <v>-0.51</v>
          </cell>
          <cell r="D807">
            <v>5.88</v>
          </cell>
        </row>
        <row r="808">
          <cell r="A808" t="str">
            <v>002303</v>
          </cell>
          <cell r="B808" t="str">
            <v>美盈森</v>
          </cell>
          <cell r="C808">
            <v>0.28000000000000003</v>
          </cell>
          <cell r="D808">
            <v>3.56</v>
          </cell>
        </row>
        <row r="809">
          <cell r="A809" t="str">
            <v>002304</v>
          </cell>
          <cell r="B809" t="str">
            <v>洋河股份</v>
          </cell>
          <cell r="C809">
            <v>-0.02</v>
          </cell>
          <cell r="D809">
            <v>65.2</v>
          </cell>
        </row>
        <row r="810">
          <cell r="A810" t="str">
            <v>002305</v>
          </cell>
          <cell r="B810" t="str">
            <v>*ST南置</v>
          </cell>
          <cell r="C810">
            <v>4.59</v>
          </cell>
          <cell r="D810">
            <v>2.2799999999999998</v>
          </cell>
        </row>
        <row r="811">
          <cell r="A811" t="str">
            <v>002306</v>
          </cell>
          <cell r="B811" t="str">
            <v>*ST云网</v>
          </cell>
          <cell r="C811">
            <v>-3.92</v>
          </cell>
          <cell r="D811">
            <v>1.96</v>
          </cell>
        </row>
        <row r="812">
          <cell r="A812" t="str">
            <v>002307</v>
          </cell>
          <cell r="B812" t="str">
            <v>北新路桥</v>
          </cell>
          <cell r="C812">
            <v>-1.02</v>
          </cell>
          <cell r="D812">
            <v>3.88</v>
          </cell>
        </row>
        <row r="813">
          <cell r="A813" t="str">
            <v>002309</v>
          </cell>
          <cell r="B813" t="str">
            <v>ST中利</v>
          </cell>
          <cell r="C813">
            <v>-4.28</v>
          </cell>
          <cell r="D813">
            <v>3.58</v>
          </cell>
        </row>
        <row r="814">
          <cell r="A814" t="str">
            <v>002310</v>
          </cell>
          <cell r="B814" t="str">
            <v>东方园林</v>
          </cell>
          <cell r="C814">
            <v>-1.41</v>
          </cell>
          <cell r="D814">
            <v>2.1</v>
          </cell>
        </row>
        <row r="815">
          <cell r="A815" t="str">
            <v>002311</v>
          </cell>
          <cell r="B815" t="str">
            <v>海大集团</v>
          </cell>
          <cell r="C815">
            <v>0.48</v>
          </cell>
          <cell r="D815">
            <v>60.18</v>
          </cell>
        </row>
        <row r="816">
          <cell r="A816" t="str">
            <v>002312</v>
          </cell>
          <cell r="B816" t="str">
            <v>川发龙蟒</v>
          </cell>
          <cell r="C816">
            <v>-1.22</v>
          </cell>
          <cell r="D816">
            <v>11.29</v>
          </cell>
        </row>
        <row r="817">
          <cell r="A817" t="str">
            <v>002313</v>
          </cell>
          <cell r="B817" t="str">
            <v>日海智能</v>
          </cell>
          <cell r="C817">
            <v>-2.2799999999999998</v>
          </cell>
          <cell r="D817">
            <v>9.8699999999999992</v>
          </cell>
        </row>
        <row r="818">
          <cell r="A818" t="str">
            <v>002314</v>
          </cell>
          <cell r="B818" t="str">
            <v>南山控股</v>
          </cell>
          <cell r="C818">
            <v>-7.57</v>
          </cell>
          <cell r="D818">
            <v>2.93</v>
          </cell>
        </row>
        <row r="819">
          <cell r="A819" t="str">
            <v>002315</v>
          </cell>
          <cell r="B819" t="str">
            <v>焦点科技</v>
          </cell>
          <cell r="C819">
            <v>1.52</v>
          </cell>
          <cell r="D819">
            <v>45.55</v>
          </cell>
        </row>
        <row r="820">
          <cell r="A820" t="str">
            <v>002316</v>
          </cell>
          <cell r="B820" t="str">
            <v>ST亚联</v>
          </cell>
          <cell r="C820">
            <v>0.57999999999999996</v>
          </cell>
          <cell r="D820">
            <v>5.17</v>
          </cell>
        </row>
        <row r="821">
          <cell r="A821" t="str">
            <v>002317</v>
          </cell>
          <cell r="B821" t="str">
            <v>众生药业</v>
          </cell>
          <cell r="C821">
            <v>1.64</v>
          </cell>
          <cell r="D821">
            <v>16.14</v>
          </cell>
        </row>
        <row r="822">
          <cell r="A822" t="str">
            <v>002318</v>
          </cell>
          <cell r="B822" t="str">
            <v>久立特材</v>
          </cell>
          <cell r="C822">
            <v>0.97</v>
          </cell>
          <cell r="D822">
            <v>23.83</v>
          </cell>
        </row>
        <row r="823">
          <cell r="A823" t="str">
            <v>002319</v>
          </cell>
          <cell r="B823" t="str">
            <v>乐通股份</v>
          </cell>
          <cell r="C823">
            <v>-2.89</v>
          </cell>
          <cell r="D823">
            <v>12.75</v>
          </cell>
        </row>
        <row r="824">
          <cell r="A824" t="str">
            <v>002320</v>
          </cell>
          <cell r="B824" t="str">
            <v>海峡股份</v>
          </cell>
          <cell r="C824">
            <v>1.55</v>
          </cell>
          <cell r="D824">
            <v>6.55</v>
          </cell>
        </row>
        <row r="825">
          <cell r="A825" t="str">
            <v>002321</v>
          </cell>
          <cell r="B825" t="str">
            <v>华英农业</v>
          </cell>
          <cell r="C825">
            <v>-0.83</v>
          </cell>
          <cell r="D825">
            <v>2.39</v>
          </cell>
        </row>
        <row r="826">
          <cell r="A826" t="str">
            <v>002322</v>
          </cell>
          <cell r="B826" t="str">
            <v>理工能科</v>
          </cell>
          <cell r="C826">
            <v>-0.97</v>
          </cell>
          <cell r="D826">
            <v>12.31</v>
          </cell>
        </row>
        <row r="827">
          <cell r="A827" t="str">
            <v>002323</v>
          </cell>
          <cell r="B827" t="str">
            <v>雅博股份</v>
          </cell>
          <cell r="C827">
            <v>-1.24</v>
          </cell>
          <cell r="D827">
            <v>1.59</v>
          </cell>
        </row>
        <row r="828">
          <cell r="A828" t="str">
            <v>002324</v>
          </cell>
          <cell r="B828" t="str">
            <v>普利特</v>
          </cell>
          <cell r="C828">
            <v>-1.61</v>
          </cell>
          <cell r="D828">
            <v>10.41</v>
          </cell>
        </row>
        <row r="829">
          <cell r="A829" t="str">
            <v>002326</v>
          </cell>
          <cell r="B829" t="str">
            <v>永太科技</v>
          </cell>
          <cell r="C829">
            <v>1.1499999999999999</v>
          </cell>
          <cell r="D829">
            <v>12.3</v>
          </cell>
        </row>
        <row r="830">
          <cell r="A830" t="str">
            <v>002327</v>
          </cell>
          <cell r="B830" t="str">
            <v>富安娜</v>
          </cell>
          <cell r="C830">
            <v>0.27</v>
          </cell>
          <cell r="D830">
            <v>7.4</v>
          </cell>
        </row>
        <row r="831">
          <cell r="A831" t="str">
            <v>002328</v>
          </cell>
          <cell r="B831" t="str">
            <v>新朋股份</v>
          </cell>
          <cell r="C831">
            <v>-2.23</v>
          </cell>
          <cell r="D831">
            <v>5.7</v>
          </cell>
        </row>
        <row r="832">
          <cell r="A832" t="str">
            <v>002329</v>
          </cell>
          <cell r="B832" t="str">
            <v>皇氏集团</v>
          </cell>
          <cell r="C832">
            <v>-1.1000000000000001</v>
          </cell>
          <cell r="D832">
            <v>3.59</v>
          </cell>
        </row>
        <row r="833">
          <cell r="A833" t="str">
            <v>002330</v>
          </cell>
          <cell r="B833" t="str">
            <v>得利斯</v>
          </cell>
          <cell r="C833">
            <v>-1.27</v>
          </cell>
          <cell r="D833">
            <v>4.6500000000000004</v>
          </cell>
        </row>
        <row r="834">
          <cell r="A834" t="str">
            <v>002331</v>
          </cell>
          <cell r="B834" t="str">
            <v>皖通科技</v>
          </cell>
          <cell r="C834">
            <v>-0.12</v>
          </cell>
          <cell r="D834">
            <v>8.0299999999999994</v>
          </cell>
        </row>
        <row r="835">
          <cell r="A835" t="str">
            <v>002332</v>
          </cell>
          <cell r="B835" t="str">
            <v>仙琚制药</v>
          </cell>
          <cell r="C835">
            <v>0.43</v>
          </cell>
          <cell r="D835">
            <v>9.4</v>
          </cell>
        </row>
        <row r="836">
          <cell r="A836" t="str">
            <v>002333</v>
          </cell>
          <cell r="B836" t="str">
            <v>罗普斯金</v>
          </cell>
          <cell r="C836">
            <v>-1.08</v>
          </cell>
          <cell r="D836">
            <v>5.5</v>
          </cell>
        </row>
        <row r="837">
          <cell r="A837" t="str">
            <v>002334</v>
          </cell>
          <cell r="B837" t="str">
            <v>英威腾</v>
          </cell>
          <cell r="C837">
            <v>-1.01</v>
          </cell>
          <cell r="D837">
            <v>7.84</v>
          </cell>
        </row>
        <row r="838">
          <cell r="A838" t="str">
            <v>002335</v>
          </cell>
          <cell r="B838" t="str">
            <v>科华数据</v>
          </cell>
          <cell r="C838">
            <v>2.0499999999999998</v>
          </cell>
          <cell r="D838">
            <v>40.81</v>
          </cell>
        </row>
        <row r="839">
          <cell r="A839" t="str">
            <v>002337</v>
          </cell>
          <cell r="B839" t="str">
            <v>赛象科技</v>
          </cell>
          <cell r="C839">
            <v>-2.21</v>
          </cell>
          <cell r="D839">
            <v>5.76</v>
          </cell>
        </row>
        <row r="840">
          <cell r="A840" t="str">
            <v>002338</v>
          </cell>
          <cell r="B840" t="str">
            <v>奥普光电</v>
          </cell>
          <cell r="C840">
            <v>-0.81</v>
          </cell>
          <cell r="D840">
            <v>45.03</v>
          </cell>
        </row>
        <row r="841">
          <cell r="A841" t="str">
            <v>002339</v>
          </cell>
          <cell r="B841" t="str">
            <v>积成电子</v>
          </cell>
          <cell r="C841">
            <v>-2</v>
          </cell>
          <cell r="D841">
            <v>7.85</v>
          </cell>
        </row>
        <row r="842">
          <cell r="A842" t="str">
            <v>002340</v>
          </cell>
          <cell r="B842" t="str">
            <v>格林美</v>
          </cell>
          <cell r="C842">
            <v>-1.1000000000000001</v>
          </cell>
          <cell r="D842">
            <v>6.3</v>
          </cell>
        </row>
        <row r="843">
          <cell r="A843" t="str">
            <v>002342</v>
          </cell>
          <cell r="B843" t="str">
            <v>巨力索具</v>
          </cell>
          <cell r="C843">
            <v>-9.7100000000000009</v>
          </cell>
          <cell r="D843">
            <v>6.79</v>
          </cell>
        </row>
        <row r="844">
          <cell r="A844" t="str">
            <v>002343</v>
          </cell>
          <cell r="B844" t="str">
            <v>慈文传媒</v>
          </cell>
          <cell r="C844">
            <v>-2.09</v>
          </cell>
          <cell r="D844">
            <v>7.96</v>
          </cell>
        </row>
        <row r="845">
          <cell r="A845" t="str">
            <v>002344</v>
          </cell>
          <cell r="B845" t="str">
            <v>海宁皮城</v>
          </cell>
          <cell r="C845">
            <v>-0.46</v>
          </cell>
          <cell r="D845">
            <v>4.34</v>
          </cell>
        </row>
        <row r="846">
          <cell r="A846" t="str">
            <v>002345</v>
          </cell>
          <cell r="B846" t="str">
            <v>潮宏基</v>
          </cell>
          <cell r="C846">
            <v>-2.79</v>
          </cell>
          <cell r="D846">
            <v>14.29</v>
          </cell>
        </row>
        <row r="847">
          <cell r="A847" t="str">
            <v>002346</v>
          </cell>
          <cell r="B847" t="str">
            <v>柘中股份</v>
          </cell>
          <cell r="C847">
            <v>-0.22</v>
          </cell>
          <cell r="D847">
            <v>13.56</v>
          </cell>
        </row>
        <row r="848">
          <cell r="A848" t="str">
            <v>002347</v>
          </cell>
          <cell r="B848" t="str">
            <v>泰尔股份</v>
          </cell>
          <cell r="C848">
            <v>-1.65</v>
          </cell>
          <cell r="D848">
            <v>7.14</v>
          </cell>
        </row>
        <row r="849">
          <cell r="A849" t="str">
            <v>002348</v>
          </cell>
          <cell r="B849" t="str">
            <v>高乐股份</v>
          </cell>
          <cell r="C849">
            <v>-2.02</v>
          </cell>
          <cell r="D849">
            <v>3.88</v>
          </cell>
        </row>
        <row r="850">
          <cell r="A850" t="str">
            <v>002349</v>
          </cell>
          <cell r="B850" t="str">
            <v>精华制药</v>
          </cell>
          <cell r="C850">
            <v>0.27</v>
          </cell>
          <cell r="D850">
            <v>7.37</v>
          </cell>
        </row>
        <row r="851">
          <cell r="A851" t="str">
            <v>002350</v>
          </cell>
          <cell r="B851" t="str">
            <v>北京科锐</v>
          </cell>
          <cell r="C851">
            <v>-0.86</v>
          </cell>
          <cell r="D851">
            <v>6.89</v>
          </cell>
        </row>
        <row r="852">
          <cell r="A852" t="str">
            <v>002351</v>
          </cell>
          <cell r="B852" t="str">
            <v>漫步者</v>
          </cell>
          <cell r="C852">
            <v>-1.7</v>
          </cell>
          <cell r="D852">
            <v>13.28</v>
          </cell>
        </row>
        <row r="853">
          <cell r="A853" t="str">
            <v>002352</v>
          </cell>
          <cell r="B853" t="str">
            <v>顺丰控股</v>
          </cell>
          <cell r="C853">
            <v>0.97</v>
          </cell>
          <cell r="D853">
            <v>47.91</v>
          </cell>
        </row>
        <row r="854">
          <cell r="A854" t="str">
            <v>002353</v>
          </cell>
          <cell r="B854" t="str">
            <v>杰瑞股份</v>
          </cell>
          <cell r="C854">
            <v>0.79</v>
          </cell>
          <cell r="D854">
            <v>34.520000000000003</v>
          </cell>
        </row>
        <row r="855">
          <cell r="A855" t="str">
            <v>002354</v>
          </cell>
          <cell r="B855" t="str">
            <v>天娱数科</v>
          </cell>
          <cell r="C855">
            <v>-0.8</v>
          </cell>
          <cell r="D855">
            <v>6.23</v>
          </cell>
        </row>
        <row r="856">
          <cell r="A856" t="str">
            <v>002355</v>
          </cell>
          <cell r="B856" t="str">
            <v>兴民智通</v>
          </cell>
          <cell r="C856">
            <v>-2.68</v>
          </cell>
          <cell r="D856">
            <v>7.63</v>
          </cell>
        </row>
        <row r="857">
          <cell r="A857" t="str">
            <v>002356</v>
          </cell>
          <cell r="B857" t="str">
            <v>赫美集团</v>
          </cell>
          <cell r="C857">
            <v>-1.97</v>
          </cell>
          <cell r="D857">
            <v>2.99</v>
          </cell>
        </row>
        <row r="858">
          <cell r="A858" t="str">
            <v>002357</v>
          </cell>
          <cell r="B858" t="str">
            <v>富临运业</v>
          </cell>
          <cell r="C858">
            <v>-1.27</v>
          </cell>
          <cell r="D858">
            <v>9.32</v>
          </cell>
        </row>
        <row r="859">
          <cell r="A859" t="str">
            <v>002358</v>
          </cell>
          <cell r="B859" t="str">
            <v>森源电气</v>
          </cell>
          <cell r="C859">
            <v>-0.39</v>
          </cell>
          <cell r="D859">
            <v>5.07</v>
          </cell>
        </row>
        <row r="860">
          <cell r="A860" t="str">
            <v>002360</v>
          </cell>
          <cell r="B860" t="str">
            <v>同德化工</v>
          </cell>
          <cell r="C860">
            <v>-1.47</v>
          </cell>
          <cell r="D860">
            <v>5.36</v>
          </cell>
        </row>
        <row r="861">
          <cell r="A861" t="str">
            <v>002361</v>
          </cell>
          <cell r="B861" t="str">
            <v>神剑股份</v>
          </cell>
          <cell r="C861">
            <v>0</v>
          </cell>
          <cell r="D861">
            <v>6.19</v>
          </cell>
        </row>
        <row r="862">
          <cell r="A862" t="str">
            <v>002362</v>
          </cell>
          <cell r="B862" t="str">
            <v>汉王科技</v>
          </cell>
          <cell r="C862">
            <v>-1.0900000000000001</v>
          </cell>
          <cell r="D862">
            <v>21.84</v>
          </cell>
        </row>
        <row r="863">
          <cell r="A863" t="str">
            <v>002363</v>
          </cell>
          <cell r="B863" t="str">
            <v>隆基机械</v>
          </cell>
          <cell r="C863">
            <v>-1.44</v>
          </cell>
          <cell r="D863">
            <v>7.54</v>
          </cell>
        </row>
        <row r="864">
          <cell r="A864" t="str">
            <v>002364</v>
          </cell>
          <cell r="B864" t="str">
            <v>中恒电气</v>
          </cell>
          <cell r="C864">
            <v>0.27</v>
          </cell>
          <cell r="D864">
            <v>14.79</v>
          </cell>
        </row>
        <row r="865">
          <cell r="A865" t="str">
            <v>002365</v>
          </cell>
          <cell r="B865" t="str">
            <v>永安药业</v>
          </cell>
          <cell r="C865">
            <v>5.51</v>
          </cell>
          <cell r="D865">
            <v>29.86</v>
          </cell>
        </row>
        <row r="866">
          <cell r="A866" t="str">
            <v>002366</v>
          </cell>
          <cell r="B866" t="str">
            <v>融发核电</v>
          </cell>
          <cell r="C866">
            <v>3.83</v>
          </cell>
          <cell r="D866">
            <v>8.94</v>
          </cell>
        </row>
        <row r="867">
          <cell r="A867" t="str">
            <v>002367</v>
          </cell>
          <cell r="B867" t="str">
            <v>康力电梯</v>
          </cell>
          <cell r="C867">
            <v>-0.71</v>
          </cell>
          <cell r="D867">
            <v>7.01</v>
          </cell>
        </row>
        <row r="868">
          <cell r="A868" t="str">
            <v>002368</v>
          </cell>
          <cell r="B868" t="str">
            <v>太极股份</v>
          </cell>
          <cell r="C868">
            <v>0.13</v>
          </cell>
          <cell r="D868">
            <v>22.82</v>
          </cell>
        </row>
        <row r="869">
          <cell r="A869" t="str">
            <v>002369</v>
          </cell>
          <cell r="B869" t="str">
            <v>卓翼科技</v>
          </cell>
          <cell r="C869">
            <v>-3.22</v>
          </cell>
          <cell r="D869">
            <v>9.02</v>
          </cell>
        </row>
        <row r="870">
          <cell r="A870" t="str">
            <v>002370</v>
          </cell>
          <cell r="B870" t="str">
            <v>亚太药业</v>
          </cell>
          <cell r="C870">
            <v>1.01</v>
          </cell>
          <cell r="D870">
            <v>4</v>
          </cell>
        </row>
        <row r="871">
          <cell r="A871" t="str">
            <v>002371</v>
          </cell>
          <cell r="B871" t="str">
            <v>北方华创</v>
          </cell>
          <cell r="C871">
            <v>2.13</v>
          </cell>
          <cell r="D871">
            <v>335.15</v>
          </cell>
        </row>
        <row r="872">
          <cell r="A872" t="str">
            <v>002372</v>
          </cell>
          <cell r="B872" t="str">
            <v>伟星新材</v>
          </cell>
          <cell r="C872">
            <v>-1.1499999999999999</v>
          </cell>
          <cell r="D872">
            <v>10.32</v>
          </cell>
        </row>
        <row r="873">
          <cell r="A873" t="str">
            <v>002373</v>
          </cell>
          <cell r="B873" t="str">
            <v>千方科技</v>
          </cell>
          <cell r="C873">
            <v>0.11</v>
          </cell>
          <cell r="D873">
            <v>9.2200000000000006</v>
          </cell>
        </row>
        <row r="874">
          <cell r="A874" t="str">
            <v>002374</v>
          </cell>
          <cell r="B874" t="str">
            <v>中锐股份</v>
          </cell>
          <cell r="C874">
            <v>-2.72</v>
          </cell>
          <cell r="D874">
            <v>2.86</v>
          </cell>
        </row>
        <row r="875">
          <cell r="A875" t="str">
            <v>002375</v>
          </cell>
          <cell r="B875" t="str">
            <v>亚厦股份</v>
          </cell>
          <cell r="C875">
            <v>-0.51</v>
          </cell>
          <cell r="D875">
            <v>3.89</v>
          </cell>
        </row>
        <row r="876">
          <cell r="A876" t="str">
            <v>002376</v>
          </cell>
          <cell r="B876" t="str">
            <v>新北洋</v>
          </cell>
          <cell r="C876">
            <v>-0.13</v>
          </cell>
          <cell r="D876">
            <v>7.56</v>
          </cell>
        </row>
        <row r="877">
          <cell r="A877" t="str">
            <v>002377</v>
          </cell>
          <cell r="B877" t="str">
            <v>国创高新</v>
          </cell>
          <cell r="C877">
            <v>-0.67</v>
          </cell>
          <cell r="D877">
            <v>2.95</v>
          </cell>
        </row>
        <row r="878">
          <cell r="A878" t="str">
            <v>002378</v>
          </cell>
          <cell r="B878" t="str">
            <v>章源钨业</v>
          </cell>
          <cell r="C878">
            <v>-0.88</v>
          </cell>
          <cell r="D878">
            <v>7.91</v>
          </cell>
        </row>
        <row r="879">
          <cell r="A879" t="str">
            <v>002379</v>
          </cell>
          <cell r="B879" t="str">
            <v>宏创控股</v>
          </cell>
          <cell r="C879">
            <v>0.23</v>
          </cell>
          <cell r="D879">
            <v>13.3</v>
          </cell>
        </row>
        <row r="880">
          <cell r="A880" t="str">
            <v>002380</v>
          </cell>
          <cell r="B880" t="str">
            <v>科远智慧</v>
          </cell>
          <cell r="C880">
            <v>-1.19</v>
          </cell>
          <cell r="D880">
            <v>24.16</v>
          </cell>
        </row>
        <row r="881">
          <cell r="A881" t="str">
            <v>002381</v>
          </cell>
          <cell r="B881" t="str">
            <v>双箭股份</v>
          </cell>
          <cell r="C881">
            <v>-1.03</v>
          </cell>
          <cell r="D881">
            <v>6.75</v>
          </cell>
        </row>
        <row r="882">
          <cell r="A882" t="str">
            <v>002382</v>
          </cell>
          <cell r="B882" t="str">
            <v>蓝帆医疗</v>
          </cell>
          <cell r="C882">
            <v>-0.17</v>
          </cell>
          <cell r="D882">
            <v>5.91</v>
          </cell>
        </row>
        <row r="883">
          <cell r="A883" t="str">
            <v>002383</v>
          </cell>
          <cell r="B883" t="str">
            <v>合众思壮</v>
          </cell>
          <cell r="C883">
            <v>-4.0599999999999996</v>
          </cell>
          <cell r="D883">
            <v>10.41</v>
          </cell>
        </row>
        <row r="884">
          <cell r="A884" t="str">
            <v>002384</v>
          </cell>
          <cell r="B884" t="str">
            <v>东山精密</v>
          </cell>
          <cell r="C884">
            <v>-1.62</v>
          </cell>
          <cell r="D884">
            <v>42.6</v>
          </cell>
        </row>
        <row r="885">
          <cell r="A885" t="str">
            <v>002385</v>
          </cell>
          <cell r="B885" t="str">
            <v>大北农</v>
          </cell>
          <cell r="C885">
            <v>0</v>
          </cell>
          <cell r="D885">
            <v>4.08</v>
          </cell>
        </row>
        <row r="886">
          <cell r="A886" t="str">
            <v>002386</v>
          </cell>
          <cell r="B886" t="str">
            <v>天原股份</v>
          </cell>
          <cell r="C886">
            <v>-1.59</v>
          </cell>
          <cell r="D886">
            <v>4.96</v>
          </cell>
        </row>
        <row r="887">
          <cell r="A887" t="str">
            <v>002387</v>
          </cell>
          <cell r="B887" t="str">
            <v>维信诺</v>
          </cell>
          <cell r="C887">
            <v>-1.1599999999999999</v>
          </cell>
          <cell r="D887">
            <v>9.4</v>
          </cell>
        </row>
        <row r="888">
          <cell r="A888" t="str">
            <v>002388</v>
          </cell>
          <cell r="B888" t="str">
            <v>ST新亚</v>
          </cell>
          <cell r="C888">
            <v>-1.1100000000000001</v>
          </cell>
          <cell r="D888">
            <v>4.47</v>
          </cell>
        </row>
        <row r="889">
          <cell r="A889" t="str">
            <v>002389</v>
          </cell>
          <cell r="B889" t="str">
            <v>航天彩虹</v>
          </cell>
          <cell r="C889">
            <v>-0.89</v>
          </cell>
          <cell r="D889">
            <v>24.42</v>
          </cell>
        </row>
        <row r="890">
          <cell r="A890" t="str">
            <v>002390</v>
          </cell>
          <cell r="B890" t="str">
            <v>信邦制药</v>
          </cell>
          <cell r="C890">
            <v>-1.39</v>
          </cell>
          <cell r="D890">
            <v>3.55</v>
          </cell>
        </row>
        <row r="891">
          <cell r="A891" t="str">
            <v>002391</v>
          </cell>
          <cell r="B891" t="str">
            <v>长青股份</v>
          </cell>
          <cell r="C891">
            <v>-2.38</v>
          </cell>
          <cell r="D891">
            <v>5.75</v>
          </cell>
        </row>
        <row r="892">
          <cell r="A892" t="str">
            <v>002392</v>
          </cell>
          <cell r="B892" t="str">
            <v>北京利尔</v>
          </cell>
          <cell r="C892">
            <v>-0.64</v>
          </cell>
          <cell r="D892">
            <v>6.24</v>
          </cell>
        </row>
        <row r="893">
          <cell r="A893" t="str">
            <v>002393</v>
          </cell>
          <cell r="B893" t="str">
            <v>力生制药</v>
          </cell>
          <cell r="C893">
            <v>-0.67</v>
          </cell>
          <cell r="D893">
            <v>19.41</v>
          </cell>
        </row>
        <row r="894">
          <cell r="A894" t="str">
            <v>002394</v>
          </cell>
          <cell r="B894" t="str">
            <v>联发股份</v>
          </cell>
          <cell r="C894">
            <v>-1.07</v>
          </cell>
          <cell r="D894">
            <v>8.32</v>
          </cell>
        </row>
        <row r="895">
          <cell r="A895" t="str">
            <v>002395</v>
          </cell>
          <cell r="B895" t="str">
            <v>双象股份</v>
          </cell>
          <cell r="C895">
            <v>-0.85</v>
          </cell>
          <cell r="D895">
            <v>17.53</v>
          </cell>
        </row>
        <row r="896">
          <cell r="A896" t="str">
            <v>002396</v>
          </cell>
          <cell r="B896" t="str">
            <v>星网锐捷</v>
          </cell>
          <cell r="C896">
            <v>-0.27</v>
          </cell>
          <cell r="D896">
            <v>22.1</v>
          </cell>
        </row>
        <row r="897">
          <cell r="A897" t="str">
            <v>002397</v>
          </cell>
          <cell r="B897" t="str">
            <v>梦洁股份</v>
          </cell>
          <cell r="C897">
            <v>3.56</v>
          </cell>
          <cell r="D897">
            <v>3.78</v>
          </cell>
        </row>
        <row r="898">
          <cell r="A898" t="str">
            <v>002398</v>
          </cell>
          <cell r="B898" t="str">
            <v>垒知集团</v>
          </cell>
          <cell r="C898">
            <v>-1.81</v>
          </cell>
          <cell r="D898">
            <v>4.88</v>
          </cell>
        </row>
        <row r="899">
          <cell r="A899" t="str">
            <v>002399</v>
          </cell>
          <cell r="B899" t="str">
            <v>海普瑞</v>
          </cell>
          <cell r="C899">
            <v>0.75</v>
          </cell>
          <cell r="D899">
            <v>12.05</v>
          </cell>
        </row>
        <row r="900">
          <cell r="A900" t="str">
            <v>002400</v>
          </cell>
          <cell r="B900" t="str">
            <v>省广集团</v>
          </cell>
          <cell r="C900">
            <v>0.4</v>
          </cell>
          <cell r="D900">
            <v>7.49</v>
          </cell>
        </row>
        <row r="901">
          <cell r="A901" t="str">
            <v>002401</v>
          </cell>
          <cell r="B901" t="str">
            <v>中远海科</v>
          </cell>
          <cell r="C901">
            <v>-0.43</v>
          </cell>
          <cell r="D901">
            <v>16.399999999999999</v>
          </cell>
        </row>
        <row r="902">
          <cell r="A902" t="str">
            <v>002402</v>
          </cell>
          <cell r="B902" t="str">
            <v>和而泰</v>
          </cell>
          <cell r="C902">
            <v>-0.75</v>
          </cell>
          <cell r="D902">
            <v>22.45</v>
          </cell>
        </row>
        <row r="903">
          <cell r="A903" t="str">
            <v>002403</v>
          </cell>
          <cell r="B903" t="str">
            <v>爱仕达</v>
          </cell>
          <cell r="C903">
            <v>-0.86</v>
          </cell>
          <cell r="D903">
            <v>13.78</v>
          </cell>
        </row>
        <row r="904">
          <cell r="A904" t="str">
            <v>002404</v>
          </cell>
          <cell r="B904" t="str">
            <v>嘉欣丝绸</v>
          </cell>
          <cell r="C904">
            <v>-0.78</v>
          </cell>
          <cell r="D904">
            <v>6.39</v>
          </cell>
        </row>
        <row r="905">
          <cell r="A905" t="str">
            <v>002405</v>
          </cell>
          <cell r="B905" t="str">
            <v>四维图新</v>
          </cell>
          <cell r="C905">
            <v>-0.72</v>
          </cell>
          <cell r="D905">
            <v>8.2899999999999991</v>
          </cell>
        </row>
        <row r="906">
          <cell r="A906" t="str">
            <v>002406</v>
          </cell>
          <cell r="B906" t="str">
            <v>远东传动</v>
          </cell>
          <cell r="C906">
            <v>-1.46</v>
          </cell>
          <cell r="D906">
            <v>7.4</v>
          </cell>
        </row>
        <row r="907">
          <cell r="A907" t="str">
            <v>002407</v>
          </cell>
          <cell r="B907" t="str">
            <v>多氟多</v>
          </cell>
          <cell r="C907">
            <v>-1.47</v>
          </cell>
          <cell r="D907">
            <v>12.04</v>
          </cell>
        </row>
        <row r="908">
          <cell r="A908" t="str">
            <v>002408</v>
          </cell>
          <cell r="B908" t="str">
            <v>齐翔腾达</v>
          </cell>
          <cell r="C908">
            <v>1.08</v>
          </cell>
          <cell r="D908">
            <v>4.7</v>
          </cell>
        </row>
        <row r="909">
          <cell r="A909" t="str">
            <v>002409</v>
          </cell>
          <cell r="B909" t="str">
            <v>雅克科技</v>
          </cell>
          <cell r="C909">
            <v>-1.79</v>
          </cell>
          <cell r="D909">
            <v>53.08</v>
          </cell>
        </row>
        <row r="910">
          <cell r="A910" t="str">
            <v>002410</v>
          </cell>
          <cell r="B910" t="str">
            <v>广联达</v>
          </cell>
          <cell r="C910">
            <v>-0.61</v>
          </cell>
          <cell r="D910">
            <v>13.13</v>
          </cell>
        </row>
        <row r="911">
          <cell r="A911" t="str">
            <v>002412</v>
          </cell>
          <cell r="B911" t="str">
            <v>汉森制药</v>
          </cell>
          <cell r="C911">
            <v>-1.07</v>
          </cell>
          <cell r="D911">
            <v>6.49</v>
          </cell>
        </row>
        <row r="912">
          <cell r="A912" t="str">
            <v>002413</v>
          </cell>
          <cell r="B912" t="str">
            <v>雷科防务</v>
          </cell>
          <cell r="C912">
            <v>-3.91</v>
          </cell>
          <cell r="D912">
            <v>5.9</v>
          </cell>
        </row>
        <row r="913">
          <cell r="A913" t="str">
            <v>002414</v>
          </cell>
          <cell r="B913" t="str">
            <v>高德红外</v>
          </cell>
          <cell r="C913">
            <v>-0.79</v>
          </cell>
          <cell r="D913">
            <v>10.11</v>
          </cell>
        </row>
        <row r="914">
          <cell r="A914" t="str">
            <v>002415</v>
          </cell>
          <cell r="B914" t="str">
            <v>海康威视</v>
          </cell>
          <cell r="C914">
            <v>-0.36</v>
          </cell>
          <cell r="D914">
            <v>27.61</v>
          </cell>
        </row>
        <row r="915">
          <cell r="A915" t="str">
            <v>002416</v>
          </cell>
          <cell r="B915" t="str">
            <v>爱施德</v>
          </cell>
          <cell r="C915">
            <v>-2.44</v>
          </cell>
          <cell r="D915">
            <v>12.37</v>
          </cell>
        </row>
        <row r="916">
          <cell r="A916" t="str">
            <v>002418</v>
          </cell>
          <cell r="B916" t="str">
            <v>康盛股份</v>
          </cell>
          <cell r="C916">
            <v>-2.2599999999999998</v>
          </cell>
          <cell r="D916">
            <v>3.46</v>
          </cell>
        </row>
        <row r="917">
          <cell r="A917" t="str">
            <v>002419</v>
          </cell>
          <cell r="B917" t="str">
            <v>天虹股份</v>
          </cell>
          <cell r="C917">
            <v>-0.74</v>
          </cell>
          <cell r="D917">
            <v>5.38</v>
          </cell>
        </row>
        <row r="918">
          <cell r="A918" t="str">
            <v>002420</v>
          </cell>
          <cell r="B918" t="str">
            <v>毅昌科技</v>
          </cell>
          <cell r="C918">
            <v>-3.11</v>
          </cell>
          <cell r="D918">
            <v>6.23</v>
          </cell>
        </row>
        <row r="919">
          <cell r="A919" t="str">
            <v>002421</v>
          </cell>
          <cell r="B919" t="str">
            <v>达实智能</v>
          </cell>
          <cell r="C919">
            <v>-1.19</v>
          </cell>
          <cell r="D919">
            <v>3.32</v>
          </cell>
        </row>
        <row r="920">
          <cell r="A920" t="str">
            <v>002422</v>
          </cell>
          <cell r="B920" t="str">
            <v>科伦药业</v>
          </cell>
          <cell r="C920">
            <v>-2.1800000000000002</v>
          </cell>
          <cell r="D920">
            <v>36.35</v>
          </cell>
        </row>
        <row r="921">
          <cell r="A921" t="str">
            <v>002423</v>
          </cell>
          <cell r="B921" t="str">
            <v>中粮资本</v>
          </cell>
          <cell r="C921">
            <v>0.67</v>
          </cell>
          <cell r="D921">
            <v>11.99</v>
          </cell>
        </row>
        <row r="922">
          <cell r="A922" t="str">
            <v>002424</v>
          </cell>
          <cell r="B922" t="str">
            <v>贵州百灵</v>
          </cell>
          <cell r="C922">
            <v>-1.7</v>
          </cell>
          <cell r="D922">
            <v>5.77</v>
          </cell>
        </row>
        <row r="923">
          <cell r="A923" t="str">
            <v>002425</v>
          </cell>
          <cell r="B923" t="str">
            <v>ST凯文</v>
          </cell>
          <cell r="C923">
            <v>-0.31</v>
          </cell>
          <cell r="D923">
            <v>3.24</v>
          </cell>
        </row>
        <row r="924">
          <cell r="A924" t="str">
            <v>002426</v>
          </cell>
          <cell r="B924" t="str">
            <v>胜利精密</v>
          </cell>
          <cell r="C924">
            <v>-2.79</v>
          </cell>
          <cell r="D924">
            <v>3.14</v>
          </cell>
        </row>
        <row r="925">
          <cell r="A925" t="str">
            <v>002427</v>
          </cell>
          <cell r="B925" t="str">
            <v>尤夫股份</v>
          </cell>
          <cell r="C925">
            <v>-5.6</v>
          </cell>
          <cell r="D925">
            <v>8.43</v>
          </cell>
        </row>
        <row r="926">
          <cell r="A926" t="str">
            <v>002428</v>
          </cell>
          <cell r="B926" t="str">
            <v>云南锗业</v>
          </cell>
          <cell r="C926">
            <v>-1.76</v>
          </cell>
          <cell r="D926">
            <v>19.53</v>
          </cell>
        </row>
        <row r="927">
          <cell r="A927" t="str">
            <v>002429</v>
          </cell>
          <cell r="B927" t="str">
            <v>兆驰股份</v>
          </cell>
          <cell r="C927">
            <v>-0.91</v>
          </cell>
          <cell r="D927">
            <v>4.3600000000000003</v>
          </cell>
        </row>
        <row r="928">
          <cell r="A928" t="str">
            <v>002430</v>
          </cell>
          <cell r="B928" t="str">
            <v>杭氧股份</v>
          </cell>
          <cell r="C928">
            <v>2.2400000000000002</v>
          </cell>
          <cell r="D928">
            <v>20.079999999999998</v>
          </cell>
        </row>
        <row r="929">
          <cell r="A929" t="str">
            <v>002431</v>
          </cell>
          <cell r="B929" t="str">
            <v>棕榈股份</v>
          </cell>
          <cell r="C929">
            <v>-2.06</v>
          </cell>
          <cell r="D929">
            <v>2.38</v>
          </cell>
        </row>
        <row r="930">
          <cell r="A930" t="str">
            <v>002432</v>
          </cell>
          <cell r="B930" t="str">
            <v>九安医疗</v>
          </cell>
          <cell r="C930">
            <v>-0.22</v>
          </cell>
          <cell r="D930">
            <v>36.520000000000003</v>
          </cell>
        </row>
        <row r="931">
          <cell r="A931" t="str">
            <v>002434</v>
          </cell>
          <cell r="B931" t="str">
            <v>万里扬</v>
          </cell>
          <cell r="C931">
            <v>-0.82</v>
          </cell>
          <cell r="D931">
            <v>7.25</v>
          </cell>
        </row>
        <row r="932">
          <cell r="A932" t="str">
            <v>002436</v>
          </cell>
          <cell r="B932" t="str">
            <v>兴森科技</v>
          </cell>
          <cell r="C932">
            <v>-0.53</v>
          </cell>
          <cell r="D932">
            <v>13.14</v>
          </cell>
        </row>
        <row r="933">
          <cell r="A933" t="str">
            <v>002437</v>
          </cell>
          <cell r="B933" t="str">
            <v>誉衡药业</v>
          </cell>
          <cell r="C933">
            <v>-0.68</v>
          </cell>
          <cell r="D933">
            <v>2.94</v>
          </cell>
        </row>
        <row r="934">
          <cell r="A934" t="str">
            <v>002438</v>
          </cell>
          <cell r="B934" t="str">
            <v>江苏神通</v>
          </cell>
          <cell r="C934">
            <v>0.32</v>
          </cell>
          <cell r="D934">
            <v>12.68</v>
          </cell>
        </row>
        <row r="935">
          <cell r="A935" t="str">
            <v>002439</v>
          </cell>
          <cell r="B935" t="str">
            <v>启明星辰</v>
          </cell>
          <cell r="C935">
            <v>-0.64</v>
          </cell>
          <cell r="D935">
            <v>15.49</v>
          </cell>
        </row>
        <row r="936">
          <cell r="A936" t="str">
            <v>002440</v>
          </cell>
          <cell r="B936" t="str">
            <v>闰土股份</v>
          </cell>
          <cell r="C936">
            <v>1.3</v>
          </cell>
          <cell r="D936">
            <v>7.81</v>
          </cell>
        </row>
        <row r="937">
          <cell r="A937" t="str">
            <v>002441</v>
          </cell>
          <cell r="B937" t="str">
            <v>众业达</v>
          </cell>
          <cell r="C937">
            <v>-0.11</v>
          </cell>
          <cell r="D937">
            <v>9.09</v>
          </cell>
        </row>
        <row r="938">
          <cell r="A938" t="str">
            <v>002442</v>
          </cell>
          <cell r="B938" t="str">
            <v>龙星科技</v>
          </cell>
          <cell r="C938">
            <v>-0.93</v>
          </cell>
          <cell r="D938">
            <v>6.39</v>
          </cell>
        </row>
        <row r="939">
          <cell r="A939" t="str">
            <v>002443</v>
          </cell>
          <cell r="B939" t="str">
            <v>金洲管道</v>
          </cell>
          <cell r="C939">
            <v>-1.22</v>
          </cell>
          <cell r="D939">
            <v>6.49</v>
          </cell>
        </row>
        <row r="940">
          <cell r="A940" t="str">
            <v>002444</v>
          </cell>
          <cell r="B940" t="str">
            <v>巨星科技</v>
          </cell>
          <cell r="C940">
            <v>-0.04</v>
          </cell>
          <cell r="D940">
            <v>27.17</v>
          </cell>
        </row>
        <row r="941">
          <cell r="A941" t="str">
            <v>002445</v>
          </cell>
          <cell r="B941" t="str">
            <v>中南文化</v>
          </cell>
          <cell r="C941">
            <v>-1.57</v>
          </cell>
          <cell r="D941">
            <v>2.5</v>
          </cell>
        </row>
        <row r="942">
          <cell r="A942" t="str">
            <v>002446</v>
          </cell>
          <cell r="B942" t="str">
            <v>盛路通信</v>
          </cell>
          <cell r="C942">
            <v>-2.58</v>
          </cell>
          <cell r="D942">
            <v>7.18</v>
          </cell>
        </row>
        <row r="943">
          <cell r="A943" t="str">
            <v>002448</v>
          </cell>
          <cell r="B943" t="str">
            <v>中原内配</v>
          </cell>
          <cell r="C943">
            <v>-1.54</v>
          </cell>
          <cell r="D943">
            <v>8.33</v>
          </cell>
        </row>
        <row r="944">
          <cell r="A944" t="str">
            <v>002449</v>
          </cell>
          <cell r="B944" t="str">
            <v>国星光电</v>
          </cell>
          <cell r="C944">
            <v>-2.44</v>
          </cell>
          <cell r="D944">
            <v>9.59</v>
          </cell>
        </row>
        <row r="945">
          <cell r="A945" t="str">
            <v>002451</v>
          </cell>
          <cell r="B945" t="str">
            <v>摩恩电气</v>
          </cell>
          <cell r="C945">
            <v>-0.56999999999999995</v>
          </cell>
          <cell r="D945">
            <v>7</v>
          </cell>
        </row>
        <row r="946">
          <cell r="A946" t="str">
            <v>002452</v>
          </cell>
          <cell r="B946" t="str">
            <v>长高电新</v>
          </cell>
          <cell r="C946">
            <v>0</v>
          </cell>
          <cell r="D946">
            <v>7</v>
          </cell>
        </row>
        <row r="947">
          <cell r="A947" t="str">
            <v>002453</v>
          </cell>
          <cell r="B947" t="str">
            <v>华软科技</v>
          </cell>
          <cell r="C947">
            <v>-1.98</v>
          </cell>
          <cell r="D947">
            <v>5.93</v>
          </cell>
        </row>
        <row r="948">
          <cell r="A948" t="str">
            <v>002454</v>
          </cell>
          <cell r="B948" t="str">
            <v>松芝股份</v>
          </cell>
          <cell r="C948">
            <v>-0.77</v>
          </cell>
          <cell r="D948">
            <v>7.7</v>
          </cell>
        </row>
        <row r="949">
          <cell r="A949" t="str">
            <v>002455</v>
          </cell>
          <cell r="B949" t="str">
            <v>百川股份</v>
          </cell>
          <cell r="C949">
            <v>-3.88</v>
          </cell>
          <cell r="D949">
            <v>6.69</v>
          </cell>
        </row>
        <row r="950">
          <cell r="A950" t="str">
            <v>002456</v>
          </cell>
          <cell r="B950" t="str">
            <v>欧菲光</v>
          </cell>
          <cell r="C950">
            <v>-1.3</v>
          </cell>
          <cell r="D950">
            <v>11.41</v>
          </cell>
        </row>
        <row r="951">
          <cell r="A951" t="str">
            <v>002457</v>
          </cell>
          <cell r="B951" t="str">
            <v>青龙管业</v>
          </cell>
          <cell r="C951">
            <v>-6.03</v>
          </cell>
          <cell r="D951">
            <v>12</v>
          </cell>
        </row>
        <row r="952">
          <cell r="A952" t="str">
            <v>002458</v>
          </cell>
          <cell r="B952" t="str">
            <v>益生股份</v>
          </cell>
          <cell r="C952">
            <v>-0.37</v>
          </cell>
          <cell r="D952">
            <v>8.17</v>
          </cell>
        </row>
        <row r="953">
          <cell r="A953" t="str">
            <v>002459</v>
          </cell>
          <cell r="B953" t="str">
            <v>晶澳科技</v>
          </cell>
          <cell r="C953">
            <v>-1.04</v>
          </cell>
          <cell r="D953">
            <v>10.43</v>
          </cell>
        </row>
        <row r="954">
          <cell r="A954" t="str">
            <v>002460</v>
          </cell>
          <cell r="B954" t="str">
            <v>赣锋锂业</v>
          </cell>
          <cell r="C954">
            <v>-2.25</v>
          </cell>
          <cell r="D954">
            <v>34.33</v>
          </cell>
        </row>
        <row r="955">
          <cell r="A955" t="str">
            <v>002461</v>
          </cell>
          <cell r="B955" t="str">
            <v>珠江啤酒</v>
          </cell>
          <cell r="C955">
            <v>-0.54</v>
          </cell>
          <cell r="D955">
            <v>11.13</v>
          </cell>
        </row>
        <row r="956">
          <cell r="A956" t="str">
            <v>002462</v>
          </cell>
          <cell r="B956" t="str">
            <v>嘉事堂</v>
          </cell>
          <cell r="C956">
            <v>-7.0000000000000007E-2</v>
          </cell>
          <cell r="D956">
            <v>13.42</v>
          </cell>
        </row>
        <row r="957">
          <cell r="A957" t="str">
            <v>002463</v>
          </cell>
          <cell r="B957" t="str">
            <v>沪电股份</v>
          </cell>
          <cell r="C957">
            <v>6.51</v>
          </cell>
          <cell r="D957">
            <v>47.3</v>
          </cell>
        </row>
        <row r="958">
          <cell r="A958" t="str">
            <v>002465</v>
          </cell>
          <cell r="B958" t="str">
            <v>海格通信</v>
          </cell>
          <cell r="C958">
            <v>-1.43</v>
          </cell>
          <cell r="D958">
            <v>13.08</v>
          </cell>
        </row>
        <row r="959">
          <cell r="A959" t="str">
            <v>002466</v>
          </cell>
          <cell r="B959" t="str">
            <v>天齐锂业</v>
          </cell>
          <cell r="C959">
            <v>-2.88</v>
          </cell>
          <cell r="D959">
            <v>32.369999999999997</v>
          </cell>
        </row>
        <row r="960">
          <cell r="A960" t="str">
            <v>002467</v>
          </cell>
          <cell r="B960" t="str">
            <v>二六三</v>
          </cell>
          <cell r="C960">
            <v>1.41</v>
          </cell>
          <cell r="D960">
            <v>6.47</v>
          </cell>
        </row>
        <row r="961">
          <cell r="A961" t="str">
            <v>002468</v>
          </cell>
          <cell r="B961" t="str">
            <v>申通快递</v>
          </cell>
          <cell r="C961">
            <v>-1.08</v>
          </cell>
          <cell r="D961">
            <v>10.98</v>
          </cell>
        </row>
        <row r="962">
          <cell r="A962" t="str">
            <v>002469</v>
          </cell>
          <cell r="B962" t="str">
            <v>三维化学</v>
          </cell>
          <cell r="C962">
            <v>-0.84</v>
          </cell>
          <cell r="D962">
            <v>8.2899999999999991</v>
          </cell>
        </row>
        <row r="963">
          <cell r="A963" t="str">
            <v>002470</v>
          </cell>
          <cell r="B963" t="str">
            <v>金正大</v>
          </cell>
          <cell r="C963">
            <v>-1.1299999999999999</v>
          </cell>
          <cell r="D963">
            <v>1.75</v>
          </cell>
        </row>
        <row r="964">
          <cell r="A964" t="str">
            <v>002471</v>
          </cell>
          <cell r="B964" t="str">
            <v>中超控股</v>
          </cell>
          <cell r="C964">
            <v>-1.46</v>
          </cell>
          <cell r="D964">
            <v>4.71</v>
          </cell>
        </row>
        <row r="965">
          <cell r="A965" t="str">
            <v>002472</v>
          </cell>
          <cell r="B965" t="str">
            <v>双环传动</v>
          </cell>
          <cell r="C965">
            <v>-1.33</v>
          </cell>
          <cell r="D965">
            <v>31.8</v>
          </cell>
        </row>
        <row r="966">
          <cell r="A966" t="str">
            <v>002474</v>
          </cell>
          <cell r="B966" t="str">
            <v>榕基软件</v>
          </cell>
          <cell r="C966">
            <v>-0.28999999999999998</v>
          </cell>
          <cell r="D966">
            <v>6.95</v>
          </cell>
        </row>
        <row r="967">
          <cell r="A967" t="str">
            <v>002475</v>
          </cell>
          <cell r="B967" t="str">
            <v>立讯精密</v>
          </cell>
          <cell r="C967">
            <v>-1.34</v>
          </cell>
          <cell r="D967">
            <v>35.29</v>
          </cell>
        </row>
        <row r="968">
          <cell r="A968" t="str">
            <v>002476</v>
          </cell>
          <cell r="B968" t="str">
            <v>宝莫股份</v>
          </cell>
          <cell r="C968">
            <v>-1.45</v>
          </cell>
          <cell r="D968">
            <v>4.75</v>
          </cell>
        </row>
        <row r="969">
          <cell r="A969" t="str">
            <v>002478</v>
          </cell>
          <cell r="B969" t="str">
            <v>常宝股份</v>
          </cell>
          <cell r="C969">
            <v>0.55000000000000004</v>
          </cell>
          <cell r="D969">
            <v>5.46</v>
          </cell>
        </row>
        <row r="970">
          <cell r="A970" t="str">
            <v>002479</v>
          </cell>
          <cell r="B970" t="str">
            <v>富春环保</v>
          </cell>
          <cell r="C970">
            <v>0.77</v>
          </cell>
          <cell r="D970">
            <v>5.22</v>
          </cell>
        </row>
        <row r="971">
          <cell r="A971" t="str">
            <v>002480</v>
          </cell>
          <cell r="B971" t="str">
            <v>新筑股份</v>
          </cell>
          <cell r="C971">
            <v>-0.17</v>
          </cell>
          <cell r="D971">
            <v>6.04</v>
          </cell>
        </row>
        <row r="972">
          <cell r="A972" t="str">
            <v>002481</v>
          </cell>
          <cell r="B972" t="str">
            <v>双塔食品</v>
          </cell>
          <cell r="C972">
            <v>1.07</v>
          </cell>
          <cell r="D972">
            <v>5.65</v>
          </cell>
        </row>
        <row r="973">
          <cell r="A973" t="str">
            <v>002482</v>
          </cell>
          <cell r="B973" t="str">
            <v>广田集团</v>
          </cell>
          <cell r="C973">
            <v>-0.56000000000000005</v>
          </cell>
          <cell r="D973">
            <v>1.79</v>
          </cell>
        </row>
        <row r="974">
          <cell r="A974" t="str">
            <v>002483</v>
          </cell>
          <cell r="B974" t="str">
            <v>润邦股份</v>
          </cell>
          <cell r="C974">
            <v>-0.31</v>
          </cell>
          <cell r="D974">
            <v>6.38</v>
          </cell>
        </row>
        <row r="975">
          <cell r="A975" t="str">
            <v>002484</v>
          </cell>
          <cell r="B975" t="str">
            <v>江海股份</v>
          </cell>
          <cell r="C975">
            <v>2.35</v>
          </cell>
          <cell r="D975">
            <v>21.31</v>
          </cell>
        </row>
        <row r="976">
          <cell r="A976" t="str">
            <v>002485</v>
          </cell>
          <cell r="B976" t="str">
            <v>ST雪发</v>
          </cell>
          <cell r="C976">
            <v>-4.5999999999999996</v>
          </cell>
          <cell r="D976">
            <v>4.1500000000000004</v>
          </cell>
        </row>
        <row r="977">
          <cell r="A977" t="str">
            <v>002486</v>
          </cell>
          <cell r="B977" t="str">
            <v>嘉麟杰</v>
          </cell>
          <cell r="C977">
            <v>0.38</v>
          </cell>
          <cell r="D977">
            <v>2.61</v>
          </cell>
        </row>
        <row r="978">
          <cell r="A978" t="str">
            <v>002487</v>
          </cell>
          <cell r="B978" t="str">
            <v>大金重工</v>
          </cell>
          <cell r="C978">
            <v>-4.2300000000000004</v>
          </cell>
          <cell r="D978">
            <v>33.020000000000003</v>
          </cell>
        </row>
        <row r="979">
          <cell r="A979" t="str">
            <v>002488</v>
          </cell>
          <cell r="B979" t="str">
            <v>金固股份</v>
          </cell>
          <cell r="C979">
            <v>-0.7</v>
          </cell>
          <cell r="D979">
            <v>14.18</v>
          </cell>
        </row>
        <row r="980">
          <cell r="A980" t="str">
            <v>002489</v>
          </cell>
          <cell r="B980" t="str">
            <v>浙江永强</v>
          </cell>
          <cell r="C980">
            <v>-1.08</v>
          </cell>
          <cell r="D980">
            <v>3.66</v>
          </cell>
        </row>
        <row r="981">
          <cell r="A981" t="str">
            <v>002490</v>
          </cell>
          <cell r="B981" t="str">
            <v>山东墨龙</v>
          </cell>
          <cell r="C981">
            <v>-3.62</v>
          </cell>
          <cell r="D981">
            <v>5.86</v>
          </cell>
        </row>
        <row r="982">
          <cell r="A982" t="str">
            <v>002491</v>
          </cell>
          <cell r="B982" t="str">
            <v>通鼎互联</v>
          </cell>
          <cell r="C982">
            <v>-1.77</v>
          </cell>
          <cell r="D982">
            <v>5.56</v>
          </cell>
        </row>
        <row r="983">
          <cell r="A983" t="str">
            <v>002492</v>
          </cell>
          <cell r="B983" t="str">
            <v>恒基达鑫</v>
          </cell>
          <cell r="C983">
            <v>-0.68</v>
          </cell>
          <cell r="D983">
            <v>5.87</v>
          </cell>
        </row>
        <row r="984">
          <cell r="A984" t="str">
            <v>002493</v>
          </cell>
          <cell r="B984" t="str">
            <v>荣盛石化</v>
          </cell>
          <cell r="C984">
            <v>-0.35</v>
          </cell>
          <cell r="D984">
            <v>8.5</v>
          </cell>
        </row>
        <row r="985">
          <cell r="A985" t="str">
            <v>002494</v>
          </cell>
          <cell r="B985" t="str">
            <v>华斯股份</v>
          </cell>
          <cell r="C985">
            <v>-0.59</v>
          </cell>
          <cell r="D985">
            <v>5.09</v>
          </cell>
        </row>
        <row r="986">
          <cell r="A986" t="str">
            <v>002495</v>
          </cell>
          <cell r="B986" t="str">
            <v>佳隆股份</v>
          </cell>
          <cell r="C986">
            <v>-1.54</v>
          </cell>
          <cell r="D986">
            <v>2.56</v>
          </cell>
        </row>
        <row r="987">
          <cell r="A987" t="str">
            <v>002496</v>
          </cell>
          <cell r="B987" t="str">
            <v>*ST辉丰</v>
          </cell>
          <cell r="C987">
            <v>4.22</v>
          </cell>
          <cell r="D987">
            <v>1.73</v>
          </cell>
        </row>
        <row r="988">
          <cell r="A988" t="str">
            <v>002497</v>
          </cell>
          <cell r="B988" t="str">
            <v>雅化集团</v>
          </cell>
          <cell r="C988">
            <v>-2.74</v>
          </cell>
          <cell r="D988">
            <v>11.36</v>
          </cell>
        </row>
        <row r="989">
          <cell r="A989" t="str">
            <v>002498</v>
          </cell>
          <cell r="B989" t="str">
            <v>汉缆股份</v>
          </cell>
          <cell r="C989">
            <v>-1.1599999999999999</v>
          </cell>
          <cell r="D989">
            <v>3.4</v>
          </cell>
        </row>
        <row r="990">
          <cell r="A990" t="str">
            <v>002500</v>
          </cell>
          <cell r="B990" t="str">
            <v>山西证券</v>
          </cell>
          <cell r="C990">
            <v>0.17</v>
          </cell>
          <cell r="D990">
            <v>5.85</v>
          </cell>
        </row>
        <row r="991">
          <cell r="A991" t="str">
            <v>002501</v>
          </cell>
          <cell r="B991" t="str">
            <v>利源股份</v>
          </cell>
          <cell r="C991">
            <v>1.4</v>
          </cell>
          <cell r="D991">
            <v>2.17</v>
          </cell>
        </row>
        <row r="992">
          <cell r="A992" t="str">
            <v>002506</v>
          </cell>
          <cell r="B992" t="str">
            <v>协鑫集成</v>
          </cell>
          <cell r="C992">
            <v>1.57</v>
          </cell>
          <cell r="D992">
            <v>2.58</v>
          </cell>
        </row>
        <row r="993">
          <cell r="A993" t="str">
            <v>002507</v>
          </cell>
          <cell r="B993" t="str">
            <v>涪陵榨菜</v>
          </cell>
          <cell r="C993">
            <v>-0.16</v>
          </cell>
          <cell r="D993">
            <v>12.81</v>
          </cell>
        </row>
        <row r="994">
          <cell r="A994" t="str">
            <v>002508</v>
          </cell>
          <cell r="B994" t="str">
            <v>老板电器</v>
          </cell>
          <cell r="C994">
            <v>-0.74</v>
          </cell>
          <cell r="D994">
            <v>18.84</v>
          </cell>
        </row>
        <row r="995">
          <cell r="A995" t="str">
            <v>002510</v>
          </cell>
          <cell r="B995" t="str">
            <v>天汽模</v>
          </cell>
          <cell r="C995">
            <v>-1.92</v>
          </cell>
          <cell r="D995">
            <v>6.65</v>
          </cell>
        </row>
        <row r="996">
          <cell r="A996" t="str">
            <v>002511</v>
          </cell>
          <cell r="B996" t="str">
            <v>中顺洁柔</v>
          </cell>
          <cell r="C996">
            <v>-0.44</v>
          </cell>
          <cell r="D996">
            <v>6.83</v>
          </cell>
        </row>
        <row r="997">
          <cell r="A997" t="str">
            <v>002512</v>
          </cell>
          <cell r="B997" t="str">
            <v>达华智能</v>
          </cell>
          <cell r="C997">
            <v>-1.79</v>
          </cell>
          <cell r="D997">
            <v>4.93</v>
          </cell>
        </row>
        <row r="998">
          <cell r="A998" t="str">
            <v>002513</v>
          </cell>
          <cell r="B998" t="str">
            <v>蓝丰生化</v>
          </cell>
          <cell r="C998">
            <v>-2.78</v>
          </cell>
          <cell r="D998">
            <v>5.24</v>
          </cell>
        </row>
        <row r="999">
          <cell r="A999" t="str">
            <v>002514</v>
          </cell>
          <cell r="B999" t="str">
            <v>宝馨科技</v>
          </cell>
          <cell r="C999">
            <v>-0.64</v>
          </cell>
          <cell r="D999">
            <v>6.24</v>
          </cell>
        </row>
        <row r="1000">
          <cell r="A1000" t="str">
            <v>002515</v>
          </cell>
          <cell r="B1000" t="str">
            <v>金字火腿</v>
          </cell>
          <cell r="C1000">
            <v>0</v>
          </cell>
          <cell r="D1000">
            <v>6.03</v>
          </cell>
        </row>
        <row r="1001">
          <cell r="A1001" t="str">
            <v>002516</v>
          </cell>
          <cell r="B1001" t="str">
            <v>旷达科技</v>
          </cell>
          <cell r="C1001">
            <v>-1.33</v>
          </cell>
          <cell r="D1001">
            <v>5.21</v>
          </cell>
        </row>
        <row r="1002">
          <cell r="A1002" t="str">
            <v>002517</v>
          </cell>
          <cell r="B1002" t="str">
            <v>恺英网络</v>
          </cell>
          <cell r="C1002">
            <v>1.99</v>
          </cell>
          <cell r="D1002">
            <v>19.48</v>
          </cell>
        </row>
        <row r="1003">
          <cell r="A1003" t="str">
            <v>002518</v>
          </cell>
          <cell r="B1003" t="str">
            <v>科士达</v>
          </cell>
          <cell r="C1003">
            <v>-0.67</v>
          </cell>
          <cell r="D1003">
            <v>22.18</v>
          </cell>
        </row>
        <row r="1004">
          <cell r="A1004" t="str">
            <v>002519</v>
          </cell>
          <cell r="B1004" t="str">
            <v>银河电子</v>
          </cell>
          <cell r="C1004">
            <v>-2.86</v>
          </cell>
          <cell r="D1004">
            <v>5.43</v>
          </cell>
        </row>
        <row r="1005">
          <cell r="A1005" t="str">
            <v>002520</v>
          </cell>
          <cell r="B1005" t="str">
            <v>日发精机</v>
          </cell>
          <cell r="C1005">
            <v>-3.01</v>
          </cell>
          <cell r="D1005">
            <v>6.12</v>
          </cell>
        </row>
        <row r="1006">
          <cell r="A1006" t="str">
            <v>002521</v>
          </cell>
          <cell r="B1006" t="str">
            <v>齐峰新材</v>
          </cell>
          <cell r="C1006">
            <v>-0.98</v>
          </cell>
          <cell r="D1006">
            <v>9.06</v>
          </cell>
        </row>
        <row r="1007">
          <cell r="A1007" t="str">
            <v>002522</v>
          </cell>
          <cell r="B1007" t="str">
            <v>浙江众成</v>
          </cell>
          <cell r="C1007">
            <v>-1.58</v>
          </cell>
          <cell r="D1007">
            <v>4.97</v>
          </cell>
        </row>
        <row r="1008">
          <cell r="A1008" t="str">
            <v>002523</v>
          </cell>
          <cell r="B1008" t="str">
            <v>天桥起重</v>
          </cell>
          <cell r="C1008">
            <v>-0.82</v>
          </cell>
          <cell r="D1008">
            <v>3.63</v>
          </cell>
        </row>
        <row r="1009">
          <cell r="A1009" t="str">
            <v>002524</v>
          </cell>
          <cell r="B1009" t="str">
            <v>光正眼科</v>
          </cell>
          <cell r="C1009">
            <v>-0.67</v>
          </cell>
          <cell r="D1009">
            <v>4.43</v>
          </cell>
        </row>
        <row r="1010">
          <cell r="A1010" t="str">
            <v>002526</v>
          </cell>
          <cell r="B1010" t="str">
            <v>山东矿机</v>
          </cell>
          <cell r="C1010">
            <v>-1.29</v>
          </cell>
          <cell r="D1010">
            <v>3.84</v>
          </cell>
        </row>
        <row r="1011">
          <cell r="A1011" t="str">
            <v>002527</v>
          </cell>
          <cell r="B1011" t="str">
            <v>新时达</v>
          </cell>
          <cell r="C1011">
            <v>-1.27</v>
          </cell>
          <cell r="D1011">
            <v>14.02</v>
          </cell>
        </row>
        <row r="1012">
          <cell r="A1012" t="str">
            <v>002528</v>
          </cell>
          <cell r="B1012" t="str">
            <v>ST英飞拓</v>
          </cell>
          <cell r="C1012">
            <v>0</v>
          </cell>
          <cell r="D1012">
            <v>3.11</v>
          </cell>
        </row>
        <row r="1013">
          <cell r="A1013" t="str">
            <v>002529</v>
          </cell>
          <cell r="B1013" t="str">
            <v>*ST海源</v>
          </cell>
          <cell r="C1013">
            <v>2.62</v>
          </cell>
          <cell r="D1013">
            <v>6.65</v>
          </cell>
        </row>
        <row r="1014">
          <cell r="A1014" t="str">
            <v>002530</v>
          </cell>
          <cell r="B1014" t="str">
            <v>金财互联</v>
          </cell>
          <cell r="C1014">
            <v>-0.39</v>
          </cell>
          <cell r="D1014">
            <v>10.27</v>
          </cell>
        </row>
        <row r="1015">
          <cell r="A1015" t="str">
            <v>002531</v>
          </cell>
          <cell r="B1015" t="str">
            <v>天顺风能</v>
          </cell>
          <cell r="C1015">
            <v>-1.98</v>
          </cell>
          <cell r="D1015">
            <v>6.93</v>
          </cell>
        </row>
        <row r="1016">
          <cell r="A1016" t="str">
            <v>002532</v>
          </cell>
          <cell r="B1016" t="str">
            <v>天山铝业</v>
          </cell>
          <cell r="C1016">
            <v>-0.68</v>
          </cell>
          <cell r="D1016">
            <v>8.7799999999999994</v>
          </cell>
        </row>
        <row r="1017">
          <cell r="A1017" t="str">
            <v>002533</v>
          </cell>
          <cell r="B1017" t="str">
            <v>金杯电工</v>
          </cell>
          <cell r="C1017">
            <v>-0.81</v>
          </cell>
          <cell r="D1017">
            <v>9.81</v>
          </cell>
        </row>
        <row r="1018">
          <cell r="A1018" t="str">
            <v>002534</v>
          </cell>
          <cell r="B1018" t="str">
            <v>西子洁能</v>
          </cell>
          <cell r="C1018">
            <v>-0.35</v>
          </cell>
          <cell r="D1018">
            <v>11.51</v>
          </cell>
        </row>
        <row r="1019">
          <cell r="A1019" t="str">
            <v>002535</v>
          </cell>
          <cell r="B1019" t="str">
            <v>林州重机</v>
          </cell>
          <cell r="C1019">
            <v>-1.75</v>
          </cell>
          <cell r="D1019">
            <v>3.94</v>
          </cell>
        </row>
        <row r="1020">
          <cell r="A1020" t="str">
            <v>002536</v>
          </cell>
          <cell r="B1020" t="str">
            <v>飞龙股份</v>
          </cell>
          <cell r="C1020">
            <v>-3.08</v>
          </cell>
          <cell r="D1020">
            <v>14.78</v>
          </cell>
        </row>
        <row r="1021">
          <cell r="A1021" t="str">
            <v>002537</v>
          </cell>
          <cell r="B1021" t="str">
            <v>海联金汇</v>
          </cell>
          <cell r="C1021">
            <v>1.3</v>
          </cell>
          <cell r="D1021">
            <v>10.15</v>
          </cell>
        </row>
        <row r="1022">
          <cell r="A1022" t="str">
            <v>002538</v>
          </cell>
          <cell r="B1022" t="str">
            <v>司尔特</v>
          </cell>
          <cell r="C1022">
            <v>-0.77</v>
          </cell>
          <cell r="D1022">
            <v>5.16</v>
          </cell>
        </row>
        <row r="1023">
          <cell r="A1023" t="str">
            <v>002539</v>
          </cell>
          <cell r="B1023" t="str">
            <v>云图控股</v>
          </cell>
          <cell r="C1023">
            <v>-2.13</v>
          </cell>
          <cell r="D1023">
            <v>9.64</v>
          </cell>
        </row>
        <row r="1024">
          <cell r="A1024" t="str">
            <v>002540</v>
          </cell>
          <cell r="B1024" t="str">
            <v>亚太科技</v>
          </cell>
          <cell r="C1024">
            <v>-0.68</v>
          </cell>
          <cell r="D1024">
            <v>5.83</v>
          </cell>
        </row>
        <row r="1025">
          <cell r="A1025" t="str">
            <v>002541</v>
          </cell>
          <cell r="B1025" t="str">
            <v>鸿路钢构</v>
          </cell>
          <cell r="C1025">
            <v>2.37</v>
          </cell>
          <cell r="D1025">
            <v>17.71</v>
          </cell>
        </row>
        <row r="1026">
          <cell r="A1026" t="str">
            <v>002542</v>
          </cell>
          <cell r="B1026" t="str">
            <v>中化岩土</v>
          </cell>
          <cell r="C1026">
            <v>-0.56999999999999995</v>
          </cell>
          <cell r="D1026">
            <v>3.51</v>
          </cell>
        </row>
        <row r="1027">
          <cell r="A1027" t="str">
            <v>002543</v>
          </cell>
          <cell r="B1027" t="str">
            <v>万和电气</v>
          </cell>
          <cell r="C1027">
            <v>-2.0299999999999998</v>
          </cell>
          <cell r="D1027">
            <v>11.09</v>
          </cell>
        </row>
        <row r="1028">
          <cell r="A1028" t="str">
            <v>002544</v>
          </cell>
          <cell r="B1028" t="str">
            <v>普天科技</v>
          </cell>
          <cell r="C1028">
            <v>-0.39</v>
          </cell>
          <cell r="D1028">
            <v>22.91</v>
          </cell>
        </row>
        <row r="1029">
          <cell r="A1029" t="str">
            <v>002545</v>
          </cell>
          <cell r="B1029" t="str">
            <v>东方铁塔</v>
          </cell>
          <cell r="C1029">
            <v>-1.31</v>
          </cell>
          <cell r="D1029">
            <v>9.0500000000000007</v>
          </cell>
        </row>
        <row r="1030">
          <cell r="A1030" t="str">
            <v>002546</v>
          </cell>
          <cell r="B1030" t="str">
            <v>新联电子</v>
          </cell>
          <cell r="C1030">
            <v>-0.37</v>
          </cell>
          <cell r="D1030">
            <v>5.45</v>
          </cell>
        </row>
        <row r="1031">
          <cell r="A1031" t="str">
            <v>002547</v>
          </cell>
          <cell r="B1031" t="str">
            <v>春兴精工</v>
          </cell>
          <cell r="C1031">
            <v>-2.15</v>
          </cell>
          <cell r="D1031">
            <v>4.55</v>
          </cell>
        </row>
        <row r="1032">
          <cell r="A1032" t="str">
            <v>002548</v>
          </cell>
          <cell r="B1032" t="str">
            <v>金新农</v>
          </cell>
          <cell r="C1032">
            <v>0</v>
          </cell>
          <cell r="D1032">
            <v>3.85</v>
          </cell>
        </row>
        <row r="1033">
          <cell r="A1033" t="str">
            <v>002549</v>
          </cell>
          <cell r="B1033" t="str">
            <v>凯美特气</v>
          </cell>
          <cell r="C1033">
            <v>-10.029999999999999</v>
          </cell>
          <cell r="D1033">
            <v>11.93</v>
          </cell>
        </row>
        <row r="1034">
          <cell r="A1034" t="str">
            <v>002550</v>
          </cell>
          <cell r="B1034" t="str">
            <v>千红制药</v>
          </cell>
          <cell r="C1034">
            <v>-1.92</v>
          </cell>
          <cell r="D1034">
            <v>9.1999999999999993</v>
          </cell>
        </row>
        <row r="1035">
          <cell r="A1035" t="str">
            <v>002551</v>
          </cell>
          <cell r="B1035" t="str">
            <v>尚荣医疗</v>
          </cell>
          <cell r="C1035">
            <v>-0.51</v>
          </cell>
          <cell r="D1035">
            <v>3.89</v>
          </cell>
        </row>
        <row r="1036">
          <cell r="A1036" t="str">
            <v>002552</v>
          </cell>
          <cell r="B1036" t="str">
            <v>宝鼎科技</v>
          </cell>
          <cell r="C1036">
            <v>-0.2</v>
          </cell>
          <cell r="D1036">
            <v>14.62</v>
          </cell>
        </row>
        <row r="1037">
          <cell r="A1037" t="str">
            <v>002553</v>
          </cell>
          <cell r="B1037" t="str">
            <v>南方精工</v>
          </cell>
          <cell r="C1037">
            <v>-1.57</v>
          </cell>
          <cell r="D1037">
            <v>21.27</v>
          </cell>
        </row>
        <row r="1038">
          <cell r="A1038" t="str">
            <v>002554</v>
          </cell>
          <cell r="B1038" t="str">
            <v>惠博普</v>
          </cell>
          <cell r="C1038">
            <v>-1.75</v>
          </cell>
          <cell r="D1038">
            <v>2.81</v>
          </cell>
        </row>
        <row r="1039">
          <cell r="A1039" t="str">
            <v>002555</v>
          </cell>
          <cell r="B1039" t="str">
            <v>三七互娱</v>
          </cell>
          <cell r="C1039">
            <v>6.32</v>
          </cell>
          <cell r="D1039">
            <v>18.5</v>
          </cell>
        </row>
        <row r="1040">
          <cell r="A1040" t="str">
            <v>002556</v>
          </cell>
          <cell r="B1040" t="str">
            <v>辉隆股份</v>
          </cell>
          <cell r="C1040">
            <v>-1.85</v>
          </cell>
          <cell r="D1040">
            <v>5.83</v>
          </cell>
        </row>
        <row r="1041">
          <cell r="A1041" t="str">
            <v>002557</v>
          </cell>
          <cell r="B1041" t="str">
            <v>洽洽食品</v>
          </cell>
          <cell r="C1041">
            <v>-0.42</v>
          </cell>
          <cell r="D1041">
            <v>21.46</v>
          </cell>
        </row>
        <row r="1042">
          <cell r="A1042" t="str">
            <v>002558</v>
          </cell>
          <cell r="B1042" t="str">
            <v>巨人网络</v>
          </cell>
          <cell r="C1042">
            <v>9.07</v>
          </cell>
          <cell r="D1042">
            <v>25.14</v>
          </cell>
        </row>
        <row r="1043">
          <cell r="A1043" t="str">
            <v>002559</v>
          </cell>
          <cell r="B1043" t="str">
            <v>亚威股份</v>
          </cell>
          <cell r="C1043">
            <v>-1.35</v>
          </cell>
          <cell r="D1043">
            <v>9.52</v>
          </cell>
        </row>
        <row r="1044">
          <cell r="A1044" t="str">
            <v>002560</v>
          </cell>
          <cell r="B1044" t="str">
            <v>通达股份</v>
          </cell>
          <cell r="C1044">
            <v>-1.54</v>
          </cell>
          <cell r="D1044">
            <v>7.67</v>
          </cell>
        </row>
        <row r="1045">
          <cell r="A1045" t="str">
            <v>002561</v>
          </cell>
          <cell r="B1045" t="str">
            <v>徐家汇</v>
          </cell>
          <cell r="C1045">
            <v>-0.47</v>
          </cell>
          <cell r="D1045">
            <v>8.43</v>
          </cell>
        </row>
        <row r="1046">
          <cell r="A1046" t="str">
            <v>002562</v>
          </cell>
          <cell r="B1046" t="str">
            <v>兄弟科技</v>
          </cell>
          <cell r="C1046">
            <v>9.94</v>
          </cell>
          <cell r="D1046">
            <v>5.42</v>
          </cell>
        </row>
        <row r="1047">
          <cell r="A1047" t="str">
            <v>002563</v>
          </cell>
          <cell r="B1047" t="str">
            <v>森马服饰</v>
          </cell>
          <cell r="C1047">
            <v>-0.95</v>
          </cell>
          <cell r="D1047">
            <v>5.23</v>
          </cell>
        </row>
        <row r="1048">
          <cell r="A1048" t="str">
            <v>002564</v>
          </cell>
          <cell r="B1048" t="str">
            <v>天沃科技</v>
          </cell>
          <cell r="C1048">
            <v>-1.42</v>
          </cell>
          <cell r="D1048">
            <v>5.56</v>
          </cell>
        </row>
        <row r="1049">
          <cell r="A1049" t="str">
            <v>002565</v>
          </cell>
          <cell r="B1049" t="str">
            <v>顺灏股份</v>
          </cell>
          <cell r="C1049">
            <v>-4.71</v>
          </cell>
          <cell r="D1049">
            <v>6.47</v>
          </cell>
        </row>
        <row r="1050">
          <cell r="A1050" t="str">
            <v>002566</v>
          </cell>
          <cell r="B1050" t="str">
            <v>益盛药业</v>
          </cell>
          <cell r="C1050">
            <v>-0.87</v>
          </cell>
          <cell r="D1050">
            <v>7.97</v>
          </cell>
        </row>
        <row r="1051">
          <cell r="A1051" t="str">
            <v>002567</v>
          </cell>
          <cell r="B1051" t="str">
            <v>唐人神</v>
          </cell>
          <cell r="C1051">
            <v>-0.21</v>
          </cell>
          <cell r="D1051">
            <v>4.8</v>
          </cell>
        </row>
        <row r="1052">
          <cell r="A1052" t="str">
            <v>002568</v>
          </cell>
          <cell r="B1052" t="str">
            <v>百润股份</v>
          </cell>
          <cell r="C1052">
            <v>-0.08</v>
          </cell>
          <cell r="D1052">
            <v>24.88</v>
          </cell>
        </row>
        <row r="1053">
          <cell r="A1053" t="str">
            <v>002569</v>
          </cell>
          <cell r="B1053" t="str">
            <v>*ST步森</v>
          </cell>
          <cell r="C1053">
            <v>-1.1000000000000001</v>
          </cell>
          <cell r="D1053">
            <v>9.86</v>
          </cell>
        </row>
        <row r="1054">
          <cell r="A1054" t="str">
            <v>002570</v>
          </cell>
          <cell r="B1054" t="str">
            <v>贝因美</v>
          </cell>
          <cell r="C1054">
            <v>-2.99</v>
          </cell>
          <cell r="D1054">
            <v>6.48</v>
          </cell>
        </row>
        <row r="1055">
          <cell r="A1055" t="str">
            <v>002571</v>
          </cell>
          <cell r="B1055" t="str">
            <v>德力股份</v>
          </cell>
          <cell r="C1055">
            <v>-2.11</v>
          </cell>
          <cell r="D1055">
            <v>6.02</v>
          </cell>
        </row>
        <row r="1056">
          <cell r="A1056" t="str">
            <v>002572</v>
          </cell>
          <cell r="B1056" t="str">
            <v>索菲亚</v>
          </cell>
          <cell r="C1056">
            <v>-0.72</v>
          </cell>
          <cell r="D1056">
            <v>13.75</v>
          </cell>
        </row>
        <row r="1057">
          <cell r="A1057" t="str">
            <v>002573</v>
          </cell>
          <cell r="B1057" t="str">
            <v>清新环境</v>
          </cell>
          <cell r="C1057">
            <v>-0.75</v>
          </cell>
          <cell r="D1057">
            <v>3.97</v>
          </cell>
        </row>
        <row r="1058">
          <cell r="A1058" t="str">
            <v>002574</v>
          </cell>
          <cell r="B1058" t="str">
            <v>明牌珠宝</v>
          </cell>
          <cell r="C1058">
            <v>-3.57</v>
          </cell>
          <cell r="D1058">
            <v>5.95</v>
          </cell>
        </row>
        <row r="1059">
          <cell r="A1059" t="str">
            <v>002575</v>
          </cell>
          <cell r="B1059" t="str">
            <v>群兴玩具</v>
          </cell>
          <cell r="C1059">
            <v>-2.42</v>
          </cell>
          <cell r="D1059">
            <v>8.4499999999999993</v>
          </cell>
        </row>
        <row r="1060">
          <cell r="A1060" t="str">
            <v>002576</v>
          </cell>
          <cell r="B1060" t="str">
            <v>通达动力</v>
          </cell>
          <cell r="C1060">
            <v>-1.74</v>
          </cell>
          <cell r="D1060">
            <v>16.37</v>
          </cell>
        </row>
        <row r="1061">
          <cell r="A1061" t="str">
            <v>002577</v>
          </cell>
          <cell r="B1061" t="str">
            <v>雷柏科技</v>
          </cell>
          <cell r="C1061">
            <v>-2.98</v>
          </cell>
          <cell r="D1061">
            <v>20.16</v>
          </cell>
        </row>
        <row r="1062">
          <cell r="A1062" t="str">
            <v>002578</v>
          </cell>
          <cell r="B1062" t="str">
            <v>闽发铝业</v>
          </cell>
          <cell r="C1062">
            <v>-2.61</v>
          </cell>
          <cell r="D1062">
            <v>3.36</v>
          </cell>
        </row>
        <row r="1063">
          <cell r="A1063" t="str">
            <v>002579</v>
          </cell>
          <cell r="B1063" t="str">
            <v>中京电子</v>
          </cell>
          <cell r="C1063">
            <v>-0.45</v>
          </cell>
          <cell r="D1063">
            <v>15.53</v>
          </cell>
        </row>
        <row r="1064">
          <cell r="A1064" t="str">
            <v>002580</v>
          </cell>
          <cell r="B1064" t="str">
            <v>圣阳股份</v>
          </cell>
          <cell r="C1064">
            <v>-2.54</v>
          </cell>
          <cell r="D1064">
            <v>13.43</v>
          </cell>
        </row>
        <row r="1065">
          <cell r="A1065" t="str">
            <v>002581</v>
          </cell>
          <cell r="B1065" t="str">
            <v>未名医药</v>
          </cell>
          <cell r="C1065">
            <v>1.47</v>
          </cell>
          <cell r="D1065">
            <v>11.02</v>
          </cell>
        </row>
        <row r="1066">
          <cell r="A1066" t="str">
            <v>002582</v>
          </cell>
          <cell r="B1066" t="str">
            <v>好想你</v>
          </cell>
          <cell r="C1066">
            <v>-1.02</v>
          </cell>
          <cell r="D1066">
            <v>9.7100000000000009</v>
          </cell>
        </row>
        <row r="1067">
          <cell r="A1067" t="str">
            <v>002583</v>
          </cell>
          <cell r="B1067" t="str">
            <v>海能达</v>
          </cell>
          <cell r="C1067">
            <v>-1.84</v>
          </cell>
          <cell r="D1067">
            <v>11.74</v>
          </cell>
        </row>
        <row r="1068">
          <cell r="A1068" t="str">
            <v>002584</v>
          </cell>
          <cell r="B1068" t="str">
            <v>西陇科学</v>
          </cell>
          <cell r="C1068">
            <v>-3.81</v>
          </cell>
          <cell r="D1068">
            <v>9.59</v>
          </cell>
        </row>
        <row r="1069">
          <cell r="A1069" t="str">
            <v>002585</v>
          </cell>
          <cell r="B1069" t="str">
            <v>双星新材</v>
          </cell>
          <cell r="C1069">
            <v>-1.63</v>
          </cell>
          <cell r="D1069">
            <v>5.42</v>
          </cell>
        </row>
        <row r="1070">
          <cell r="A1070" t="str">
            <v>002586</v>
          </cell>
          <cell r="B1070" t="str">
            <v>*ST围海</v>
          </cell>
          <cell r="C1070">
            <v>0.32</v>
          </cell>
          <cell r="D1070">
            <v>3.1</v>
          </cell>
        </row>
        <row r="1071">
          <cell r="A1071" t="str">
            <v>002587</v>
          </cell>
          <cell r="B1071" t="str">
            <v>奥拓电子</v>
          </cell>
          <cell r="C1071">
            <v>-0.78</v>
          </cell>
          <cell r="D1071">
            <v>6.4</v>
          </cell>
        </row>
        <row r="1072">
          <cell r="A1072" t="str">
            <v>002588</v>
          </cell>
          <cell r="B1072" t="str">
            <v>史丹利</v>
          </cell>
          <cell r="C1072">
            <v>-1.42</v>
          </cell>
          <cell r="D1072">
            <v>9</v>
          </cell>
        </row>
        <row r="1073">
          <cell r="A1073" t="str">
            <v>002589</v>
          </cell>
          <cell r="B1073" t="str">
            <v>瑞康医药</v>
          </cell>
          <cell r="C1073">
            <v>0.67</v>
          </cell>
          <cell r="D1073">
            <v>2.99</v>
          </cell>
        </row>
        <row r="1074">
          <cell r="A1074" t="str">
            <v>002590</v>
          </cell>
          <cell r="B1074" t="str">
            <v>万安科技</v>
          </cell>
          <cell r="C1074">
            <v>-1.47</v>
          </cell>
          <cell r="D1074">
            <v>14.03</v>
          </cell>
        </row>
        <row r="1075">
          <cell r="A1075" t="str">
            <v>002591</v>
          </cell>
          <cell r="B1075" t="str">
            <v>恒大高新</v>
          </cell>
          <cell r="C1075">
            <v>-1.81</v>
          </cell>
          <cell r="D1075">
            <v>5.96</v>
          </cell>
        </row>
        <row r="1076">
          <cell r="A1076" t="str">
            <v>002592</v>
          </cell>
          <cell r="B1076" t="str">
            <v>ST八菱</v>
          </cell>
          <cell r="C1076">
            <v>-1.23</v>
          </cell>
          <cell r="D1076">
            <v>6.41</v>
          </cell>
        </row>
        <row r="1077">
          <cell r="A1077" t="str">
            <v>002593</v>
          </cell>
          <cell r="B1077" t="str">
            <v>日上集团</v>
          </cell>
          <cell r="C1077">
            <v>-1.83</v>
          </cell>
          <cell r="D1077">
            <v>4.84</v>
          </cell>
        </row>
        <row r="1078">
          <cell r="A1078" t="str">
            <v>002594</v>
          </cell>
          <cell r="B1078" t="str">
            <v>比亚迪</v>
          </cell>
          <cell r="C1078">
            <v>-1.06</v>
          </cell>
          <cell r="D1078">
            <v>331</v>
          </cell>
        </row>
        <row r="1079">
          <cell r="A1079" t="str">
            <v>002595</v>
          </cell>
          <cell r="B1079" t="str">
            <v>豪迈科技</v>
          </cell>
          <cell r="C1079">
            <v>0.85</v>
          </cell>
          <cell r="D1079">
            <v>59.1</v>
          </cell>
        </row>
        <row r="1080">
          <cell r="A1080" t="str">
            <v>002596</v>
          </cell>
          <cell r="B1080" t="str">
            <v>海南瑞泽</v>
          </cell>
          <cell r="C1080">
            <v>1.06</v>
          </cell>
          <cell r="D1080">
            <v>3.83</v>
          </cell>
        </row>
        <row r="1081">
          <cell r="A1081" t="str">
            <v>002597</v>
          </cell>
          <cell r="B1081" t="str">
            <v>金禾实业</v>
          </cell>
          <cell r="C1081">
            <v>-0.76</v>
          </cell>
          <cell r="D1081">
            <v>23.45</v>
          </cell>
        </row>
        <row r="1082">
          <cell r="A1082" t="str">
            <v>002598</v>
          </cell>
          <cell r="B1082" t="str">
            <v>山东章鼓</v>
          </cell>
          <cell r="C1082">
            <v>-2.96</v>
          </cell>
          <cell r="D1082">
            <v>11.16</v>
          </cell>
        </row>
        <row r="1083">
          <cell r="A1083" t="str">
            <v>002599</v>
          </cell>
          <cell r="B1083" t="str">
            <v>盛通股份</v>
          </cell>
          <cell r="C1083">
            <v>-1.31</v>
          </cell>
          <cell r="D1083">
            <v>8.26</v>
          </cell>
        </row>
        <row r="1084">
          <cell r="A1084" t="str">
            <v>002600</v>
          </cell>
          <cell r="B1084" t="str">
            <v>领益智造</v>
          </cell>
          <cell r="C1084">
            <v>-1.39</v>
          </cell>
          <cell r="D1084">
            <v>9.1999999999999993</v>
          </cell>
        </row>
        <row r="1085">
          <cell r="A1085" t="str">
            <v>002601</v>
          </cell>
          <cell r="B1085" t="str">
            <v>龙佰集团</v>
          </cell>
          <cell r="C1085">
            <v>-0.9</v>
          </cell>
          <cell r="D1085">
            <v>16.45</v>
          </cell>
        </row>
        <row r="1086">
          <cell r="A1086" t="str">
            <v>002602</v>
          </cell>
          <cell r="B1086" t="str">
            <v>ST华通</v>
          </cell>
          <cell r="C1086">
            <v>3.75</v>
          </cell>
          <cell r="D1086">
            <v>11.9</v>
          </cell>
        </row>
        <row r="1087">
          <cell r="A1087" t="str">
            <v>002603</v>
          </cell>
          <cell r="B1087" t="str">
            <v>以岭药业</v>
          </cell>
          <cell r="C1087">
            <v>0</v>
          </cell>
          <cell r="D1087">
            <v>15</v>
          </cell>
        </row>
        <row r="1088">
          <cell r="A1088" t="str">
            <v>002605</v>
          </cell>
          <cell r="B1088" t="str">
            <v>姚记科技</v>
          </cell>
          <cell r="C1088">
            <v>0.55000000000000004</v>
          </cell>
          <cell r="D1088">
            <v>27.64</v>
          </cell>
        </row>
        <row r="1089">
          <cell r="A1089" t="str">
            <v>002606</v>
          </cell>
          <cell r="B1089" t="str">
            <v>大连电瓷</v>
          </cell>
          <cell r="C1089">
            <v>-1.29</v>
          </cell>
          <cell r="D1089">
            <v>9.15</v>
          </cell>
        </row>
        <row r="1090">
          <cell r="A1090" t="str">
            <v>002607</v>
          </cell>
          <cell r="B1090" t="str">
            <v>中公教育</v>
          </cell>
          <cell r="C1090">
            <v>-0.98</v>
          </cell>
          <cell r="D1090">
            <v>3.02</v>
          </cell>
        </row>
        <row r="1091">
          <cell r="A1091" t="str">
            <v>002608</v>
          </cell>
          <cell r="B1091" t="str">
            <v>江苏国信</v>
          </cell>
          <cell r="C1091">
            <v>0.54</v>
          </cell>
          <cell r="D1091">
            <v>7.46</v>
          </cell>
        </row>
        <row r="1092">
          <cell r="A1092" t="str">
            <v>002609</v>
          </cell>
          <cell r="B1092" t="str">
            <v>捷顺科技</v>
          </cell>
          <cell r="C1092">
            <v>3.99</v>
          </cell>
          <cell r="D1092">
            <v>11.21</v>
          </cell>
        </row>
        <row r="1093">
          <cell r="A1093" t="str">
            <v>002611</v>
          </cell>
          <cell r="B1093" t="str">
            <v>东方精工</v>
          </cell>
          <cell r="C1093">
            <v>-0.34</v>
          </cell>
          <cell r="D1093">
            <v>11.9</v>
          </cell>
        </row>
        <row r="1094">
          <cell r="A1094" t="str">
            <v>002612</v>
          </cell>
          <cell r="B1094" t="str">
            <v>朗姿股份</v>
          </cell>
          <cell r="C1094">
            <v>-2.91</v>
          </cell>
          <cell r="D1094">
            <v>17.04</v>
          </cell>
        </row>
        <row r="1095">
          <cell r="A1095" t="str">
            <v>002613</v>
          </cell>
          <cell r="B1095" t="str">
            <v>北玻股份</v>
          </cell>
          <cell r="C1095">
            <v>-1.04</v>
          </cell>
          <cell r="D1095">
            <v>3.81</v>
          </cell>
        </row>
        <row r="1096">
          <cell r="A1096" t="str">
            <v>002614</v>
          </cell>
          <cell r="B1096" t="str">
            <v>奥佳华</v>
          </cell>
          <cell r="C1096">
            <v>-0.92</v>
          </cell>
          <cell r="D1096">
            <v>6.48</v>
          </cell>
        </row>
        <row r="1097">
          <cell r="A1097" t="str">
            <v>002615</v>
          </cell>
          <cell r="B1097" t="str">
            <v>哈尔斯</v>
          </cell>
          <cell r="C1097">
            <v>3.23</v>
          </cell>
          <cell r="D1097">
            <v>8.6300000000000008</v>
          </cell>
        </row>
        <row r="1098">
          <cell r="A1098" t="str">
            <v>002616</v>
          </cell>
          <cell r="B1098" t="str">
            <v>长青集团</v>
          </cell>
          <cell r="C1098">
            <v>0.66</v>
          </cell>
          <cell r="D1098">
            <v>6.07</v>
          </cell>
        </row>
        <row r="1099">
          <cell r="A1099" t="str">
            <v>002617</v>
          </cell>
          <cell r="B1099" t="str">
            <v>露笑科技</v>
          </cell>
          <cell r="C1099">
            <v>0.4</v>
          </cell>
          <cell r="D1099">
            <v>7.52</v>
          </cell>
        </row>
        <row r="1100">
          <cell r="A1100" t="str">
            <v>002620</v>
          </cell>
          <cell r="B1100" t="str">
            <v>ST瑞和</v>
          </cell>
          <cell r="C1100">
            <v>0.76</v>
          </cell>
          <cell r="D1100">
            <v>3.99</v>
          </cell>
        </row>
        <row r="1101">
          <cell r="A1101" t="str">
            <v>002622</v>
          </cell>
          <cell r="B1101" t="str">
            <v>皓宸医疗</v>
          </cell>
          <cell r="C1101">
            <v>-1.75</v>
          </cell>
          <cell r="D1101">
            <v>2.8</v>
          </cell>
        </row>
        <row r="1102">
          <cell r="A1102" t="str">
            <v>002623</v>
          </cell>
          <cell r="B1102" t="str">
            <v>亚玛顿</v>
          </cell>
          <cell r="C1102">
            <v>10.01</v>
          </cell>
          <cell r="D1102">
            <v>20.77</v>
          </cell>
        </row>
        <row r="1103">
          <cell r="A1103" t="str">
            <v>002624</v>
          </cell>
          <cell r="B1103" t="str">
            <v>完美世界</v>
          </cell>
          <cell r="C1103">
            <v>0.41</v>
          </cell>
          <cell r="D1103">
            <v>14.82</v>
          </cell>
        </row>
        <row r="1104">
          <cell r="A1104" t="str">
            <v>002625</v>
          </cell>
          <cell r="B1104" t="str">
            <v>光启技术</v>
          </cell>
          <cell r="C1104">
            <v>-1.78</v>
          </cell>
          <cell r="D1104">
            <v>39.26</v>
          </cell>
        </row>
        <row r="1105">
          <cell r="A1105" t="str">
            <v>002626</v>
          </cell>
          <cell r="B1105" t="str">
            <v>金达威</v>
          </cell>
          <cell r="C1105">
            <v>1.36</v>
          </cell>
          <cell r="D1105">
            <v>20.9</v>
          </cell>
        </row>
        <row r="1106">
          <cell r="A1106" t="str">
            <v>002627</v>
          </cell>
          <cell r="B1106" t="str">
            <v>三峡旅游</v>
          </cell>
          <cell r="C1106">
            <v>0</v>
          </cell>
          <cell r="D1106">
            <v>5.35</v>
          </cell>
        </row>
        <row r="1107">
          <cell r="A1107" t="str">
            <v>002628</v>
          </cell>
          <cell r="B1107" t="str">
            <v>成都路桥</v>
          </cell>
          <cell r="C1107">
            <v>-0.9</v>
          </cell>
          <cell r="D1107">
            <v>4.38</v>
          </cell>
        </row>
        <row r="1108">
          <cell r="A1108" t="str">
            <v>002629</v>
          </cell>
          <cell r="B1108" t="str">
            <v>仁智股份</v>
          </cell>
          <cell r="C1108">
            <v>-1.43</v>
          </cell>
          <cell r="D1108">
            <v>6.19</v>
          </cell>
        </row>
        <row r="1109">
          <cell r="A1109" t="str">
            <v>002630</v>
          </cell>
          <cell r="B1109" t="str">
            <v>ST华西</v>
          </cell>
          <cell r="C1109">
            <v>-2.84</v>
          </cell>
          <cell r="D1109">
            <v>2.74</v>
          </cell>
        </row>
        <row r="1110">
          <cell r="A1110" t="str">
            <v>002631</v>
          </cell>
          <cell r="B1110" t="str">
            <v>德尔未来</v>
          </cell>
          <cell r="C1110">
            <v>3.11</v>
          </cell>
          <cell r="D1110">
            <v>4.97</v>
          </cell>
        </row>
        <row r="1111">
          <cell r="A1111" t="str">
            <v>002632</v>
          </cell>
          <cell r="B1111" t="str">
            <v>道明光学</v>
          </cell>
          <cell r="C1111">
            <v>-1.73</v>
          </cell>
          <cell r="D1111">
            <v>9.08</v>
          </cell>
        </row>
        <row r="1112">
          <cell r="A1112" t="str">
            <v>002633</v>
          </cell>
          <cell r="B1112" t="str">
            <v>申科股份</v>
          </cell>
          <cell r="C1112">
            <v>-1.46</v>
          </cell>
          <cell r="D1112">
            <v>14.21</v>
          </cell>
        </row>
        <row r="1113">
          <cell r="A1113" t="str">
            <v>002634</v>
          </cell>
          <cell r="B1113" t="str">
            <v>棒杰股份</v>
          </cell>
          <cell r="C1113">
            <v>-2.61</v>
          </cell>
          <cell r="D1113">
            <v>4.1100000000000003</v>
          </cell>
        </row>
        <row r="1114">
          <cell r="A1114" t="str">
            <v>002635</v>
          </cell>
          <cell r="B1114" t="str">
            <v>安洁科技</v>
          </cell>
          <cell r="C1114">
            <v>-1.6</v>
          </cell>
          <cell r="D1114">
            <v>13.57</v>
          </cell>
        </row>
        <row r="1115">
          <cell r="A1115" t="str">
            <v>002636</v>
          </cell>
          <cell r="B1115" t="str">
            <v>金安国纪</v>
          </cell>
          <cell r="C1115">
            <v>9.99</v>
          </cell>
          <cell r="D1115">
            <v>11.34</v>
          </cell>
        </row>
        <row r="1116">
          <cell r="A1116" t="str">
            <v>002637</v>
          </cell>
          <cell r="B1116" t="str">
            <v>赞宇科技</v>
          </cell>
          <cell r="C1116">
            <v>-2.0699999999999998</v>
          </cell>
          <cell r="D1116">
            <v>9.92</v>
          </cell>
        </row>
        <row r="1117">
          <cell r="A1117" t="str">
            <v>002638</v>
          </cell>
          <cell r="B1117" t="str">
            <v>勤上股份</v>
          </cell>
          <cell r="C1117">
            <v>-2.41</v>
          </cell>
          <cell r="D1117">
            <v>2.4300000000000002</v>
          </cell>
        </row>
        <row r="1118">
          <cell r="A1118" t="str">
            <v>002639</v>
          </cell>
          <cell r="B1118" t="str">
            <v>雪人集团</v>
          </cell>
          <cell r="C1118">
            <v>-1.72</v>
          </cell>
          <cell r="D1118">
            <v>10.83</v>
          </cell>
        </row>
        <row r="1119">
          <cell r="A1119" t="str">
            <v>002640</v>
          </cell>
          <cell r="B1119" t="str">
            <v>跨境通</v>
          </cell>
          <cell r="C1119">
            <v>-0.42</v>
          </cell>
          <cell r="D1119">
            <v>4.7699999999999996</v>
          </cell>
        </row>
        <row r="1120">
          <cell r="A1120" t="str">
            <v>002641</v>
          </cell>
          <cell r="B1120" t="str">
            <v>公元股份</v>
          </cell>
          <cell r="C1120">
            <v>-0.49</v>
          </cell>
          <cell r="D1120">
            <v>4.0999999999999996</v>
          </cell>
        </row>
        <row r="1121">
          <cell r="A1121" t="str">
            <v>002642</v>
          </cell>
          <cell r="B1121" t="str">
            <v>荣联科技</v>
          </cell>
          <cell r="C1121">
            <v>-0.65</v>
          </cell>
          <cell r="D1121">
            <v>7.65</v>
          </cell>
        </row>
        <row r="1122">
          <cell r="A1122" t="str">
            <v>002643</v>
          </cell>
          <cell r="B1122" t="str">
            <v>万润股份</v>
          </cell>
          <cell r="C1122">
            <v>-0.52</v>
          </cell>
          <cell r="D1122">
            <v>11.39</v>
          </cell>
        </row>
        <row r="1123">
          <cell r="A1123" t="str">
            <v>002644</v>
          </cell>
          <cell r="B1123" t="str">
            <v>佛慈制药</v>
          </cell>
          <cell r="C1123">
            <v>-1.29</v>
          </cell>
          <cell r="D1123">
            <v>8.4</v>
          </cell>
        </row>
        <row r="1124">
          <cell r="A1124" t="str">
            <v>002645</v>
          </cell>
          <cell r="B1124" t="str">
            <v>华宏科技</v>
          </cell>
          <cell r="C1124">
            <v>-1.43</v>
          </cell>
          <cell r="D1124">
            <v>8.99</v>
          </cell>
        </row>
        <row r="1125">
          <cell r="A1125" t="str">
            <v>002646</v>
          </cell>
          <cell r="B1125" t="str">
            <v>天佑德酒</v>
          </cell>
          <cell r="C1125">
            <v>-0.86</v>
          </cell>
          <cell r="D1125">
            <v>9.23</v>
          </cell>
        </row>
        <row r="1126">
          <cell r="A1126" t="str">
            <v>002647</v>
          </cell>
          <cell r="B1126" t="str">
            <v>*ST仁东</v>
          </cell>
          <cell r="C1126">
            <v>0.83</v>
          </cell>
          <cell r="D1126">
            <v>6.09</v>
          </cell>
        </row>
        <row r="1127">
          <cell r="A1127" t="str">
            <v>002648</v>
          </cell>
          <cell r="B1127" t="str">
            <v>卫星化学</v>
          </cell>
          <cell r="C1127">
            <v>-1.55</v>
          </cell>
          <cell r="D1127">
            <v>17.82</v>
          </cell>
        </row>
        <row r="1128">
          <cell r="A1128" t="str">
            <v>002649</v>
          </cell>
          <cell r="B1128" t="str">
            <v>博彦科技</v>
          </cell>
          <cell r="C1128">
            <v>1.19</v>
          </cell>
          <cell r="D1128">
            <v>14.46</v>
          </cell>
        </row>
        <row r="1129">
          <cell r="A1129" t="str">
            <v>002650</v>
          </cell>
          <cell r="B1129" t="str">
            <v>ST加加</v>
          </cell>
          <cell r="C1129">
            <v>-1.21</v>
          </cell>
          <cell r="D1129">
            <v>6.55</v>
          </cell>
        </row>
        <row r="1130">
          <cell r="A1130" t="str">
            <v>002651</v>
          </cell>
          <cell r="B1130" t="str">
            <v>利君股份</v>
          </cell>
          <cell r="C1130">
            <v>-1.57</v>
          </cell>
          <cell r="D1130">
            <v>11.91</v>
          </cell>
        </row>
        <row r="1131">
          <cell r="A1131" t="str">
            <v>002652</v>
          </cell>
          <cell r="B1131" t="str">
            <v>扬子新材</v>
          </cell>
          <cell r="C1131">
            <v>-1.82</v>
          </cell>
          <cell r="D1131">
            <v>3.23</v>
          </cell>
        </row>
        <row r="1132">
          <cell r="A1132" t="str">
            <v>002653</v>
          </cell>
          <cell r="B1132" t="str">
            <v>海思科</v>
          </cell>
          <cell r="C1132">
            <v>1.68</v>
          </cell>
          <cell r="D1132">
            <v>44.77</v>
          </cell>
        </row>
        <row r="1133">
          <cell r="A1133" t="str">
            <v>002654</v>
          </cell>
          <cell r="B1133" t="str">
            <v>万润科技</v>
          </cell>
          <cell r="C1133">
            <v>-2.73</v>
          </cell>
          <cell r="D1133">
            <v>12.11</v>
          </cell>
        </row>
        <row r="1134">
          <cell r="A1134" t="str">
            <v>002655</v>
          </cell>
          <cell r="B1134" t="str">
            <v>共达电声</v>
          </cell>
          <cell r="C1134">
            <v>-2.4900000000000002</v>
          </cell>
          <cell r="D1134">
            <v>12.93</v>
          </cell>
        </row>
        <row r="1135">
          <cell r="A1135" t="str">
            <v>002656</v>
          </cell>
          <cell r="B1135" t="str">
            <v>*ST摩登</v>
          </cell>
          <cell r="C1135">
            <v>-0.84</v>
          </cell>
          <cell r="D1135">
            <v>2.36</v>
          </cell>
        </row>
        <row r="1136">
          <cell r="A1136" t="str">
            <v>002657</v>
          </cell>
          <cell r="B1136" t="str">
            <v>中科金财</v>
          </cell>
          <cell r="C1136">
            <v>4.53</v>
          </cell>
          <cell r="D1136">
            <v>27.44</v>
          </cell>
        </row>
        <row r="1137">
          <cell r="A1137" t="str">
            <v>002658</v>
          </cell>
          <cell r="B1137" t="str">
            <v>雪迪龙</v>
          </cell>
          <cell r="C1137">
            <v>-9.98</v>
          </cell>
          <cell r="D1137">
            <v>9.3800000000000008</v>
          </cell>
        </row>
        <row r="1138">
          <cell r="A1138" t="str">
            <v>002659</v>
          </cell>
          <cell r="B1138" t="str">
            <v>凯文教育</v>
          </cell>
          <cell r="C1138">
            <v>-0.59</v>
          </cell>
          <cell r="D1138">
            <v>5.05</v>
          </cell>
        </row>
        <row r="1139">
          <cell r="A1139" t="str">
            <v>002660</v>
          </cell>
          <cell r="B1139" t="str">
            <v>茂硕电源</v>
          </cell>
          <cell r="C1139">
            <v>-1.27</v>
          </cell>
          <cell r="D1139">
            <v>9.3000000000000007</v>
          </cell>
        </row>
        <row r="1140">
          <cell r="A1140" t="str">
            <v>002661</v>
          </cell>
          <cell r="B1140" t="str">
            <v>克明食品</v>
          </cell>
          <cell r="C1140">
            <v>0.2</v>
          </cell>
          <cell r="D1140">
            <v>10.17</v>
          </cell>
        </row>
        <row r="1141">
          <cell r="A1141" t="str">
            <v>002662</v>
          </cell>
          <cell r="B1141" t="str">
            <v>峰璟股份</v>
          </cell>
          <cell r="C1141">
            <v>-1.1599999999999999</v>
          </cell>
          <cell r="D1141">
            <v>3.42</v>
          </cell>
        </row>
        <row r="1142">
          <cell r="A1142" t="str">
            <v>002663</v>
          </cell>
          <cell r="B1142" t="str">
            <v>普邦股份</v>
          </cell>
          <cell r="C1142">
            <v>-0.52</v>
          </cell>
          <cell r="D1142">
            <v>1.91</v>
          </cell>
        </row>
        <row r="1143">
          <cell r="A1143" t="str">
            <v>002664</v>
          </cell>
          <cell r="B1143" t="str">
            <v>信质集团</v>
          </cell>
          <cell r="C1143">
            <v>-0.95</v>
          </cell>
          <cell r="D1143">
            <v>17.7</v>
          </cell>
        </row>
        <row r="1144">
          <cell r="A1144" t="str">
            <v>002666</v>
          </cell>
          <cell r="B1144" t="str">
            <v>德联集团</v>
          </cell>
          <cell r="C1144">
            <v>-1.56</v>
          </cell>
          <cell r="D1144">
            <v>5.0599999999999996</v>
          </cell>
        </row>
        <row r="1145">
          <cell r="A1145" t="str">
            <v>002667</v>
          </cell>
          <cell r="B1145" t="str">
            <v>威领股份</v>
          </cell>
          <cell r="C1145">
            <v>-0.93</v>
          </cell>
          <cell r="D1145">
            <v>11.73</v>
          </cell>
        </row>
        <row r="1146">
          <cell r="A1146" t="str">
            <v>002668</v>
          </cell>
          <cell r="B1146" t="str">
            <v>TCL智家</v>
          </cell>
          <cell r="C1146">
            <v>-0.3</v>
          </cell>
          <cell r="D1146">
            <v>9.84</v>
          </cell>
        </row>
        <row r="1147">
          <cell r="A1147" t="str">
            <v>002669</v>
          </cell>
          <cell r="B1147" t="str">
            <v>康达新材</v>
          </cell>
          <cell r="C1147">
            <v>-10.01</v>
          </cell>
          <cell r="D1147">
            <v>12.49</v>
          </cell>
        </row>
        <row r="1148">
          <cell r="A1148" t="str">
            <v>002670</v>
          </cell>
          <cell r="B1148" t="str">
            <v>国盛金控</v>
          </cell>
          <cell r="C1148">
            <v>-0.47</v>
          </cell>
          <cell r="D1148">
            <v>14.67</v>
          </cell>
        </row>
        <row r="1149">
          <cell r="A1149" t="str">
            <v>002671</v>
          </cell>
          <cell r="B1149" t="str">
            <v>龙泉股份</v>
          </cell>
          <cell r="C1149">
            <v>-1.93</v>
          </cell>
          <cell r="D1149">
            <v>4.57</v>
          </cell>
        </row>
        <row r="1150">
          <cell r="A1150" t="str">
            <v>002672</v>
          </cell>
          <cell r="B1150" t="str">
            <v>东江环保</v>
          </cell>
          <cell r="C1150">
            <v>-2.66</v>
          </cell>
          <cell r="D1150">
            <v>4.76</v>
          </cell>
        </row>
        <row r="1151">
          <cell r="A1151" t="str">
            <v>002673</v>
          </cell>
          <cell r="B1151" t="str">
            <v>西部证券</v>
          </cell>
          <cell r="C1151">
            <v>0</v>
          </cell>
          <cell r="D1151">
            <v>7.75</v>
          </cell>
        </row>
        <row r="1152">
          <cell r="A1152" t="str">
            <v>002674</v>
          </cell>
          <cell r="B1152" t="str">
            <v>兴业科技</v>
          </cell>
          <cell r="C1152">
            <v>-1.8</v>
          </cell>
          <cell r="D1152">
            <v>9.8000000000000007</v>
          </cell>
        </row>
        <row r="1153">
          <cell r="A1153" t="str">
            <v>002675</v>
          </cell>
          <cell r="B1153" t="str">
            <v>东诚药业</v>
          </cell>
          <cell r="C1153">
            <v>1.85</v>
          </cell>
          <cell r="D1153">
            <v>14.9</v>
          </cell>
        </row>
        <row r="1154">
          <cell r="A1154" t="str">
            <v>002676</v>
          </cell>
          <cell r="B1154" t="str">
            <v>顺威股份</v>
          </cell>
          <cell r="C1154">
            <v>-2.64</v>
          </cell>
          <cell r="D1154">
            <v>7.75</v>
          </cell>
        </row>
        <row r="1155">
          <cell r="A1155" t="str">
            <v>002677</v>
          </cell>
          <cell r="B1155" t="str">
            <v>浙江美大</v>
          </cell>
          <cell r="C1155">
            <v>-1.29</v>
          </cell>
          <cell r="D1155">
            <v>6.9</v>
          </cell>
        </row>
        <row r="1156">
          <cell r="A1156" t="str">
            <v>002678</v>
          </cell>
          <cell r="B1156" t="str">
            <v>珠江钢琴</v>
          </cell>
          <cell r="C1156">
            <v>-2.9</v>
          </cell>
          <cell r="D1156">
            <v>5.03</v>
          </cell>
        </row>
        <row r="1157">
          <cell r="A1157" t="str">
            <v>002679</v>
          </cell>
          <cell r="B1157" t="str">
            <v>福建金森</v>
          </cell>
          <cell r="C1157">
            <v>-1.45</v>
          </cell>
          <cell r="D1157">
            <v>9.5299999999999994</v>
          </cell>
        </row>
        <row r="1158">
          <cell r="A1158" t="str">
            <v>002681</v>
          </cell>
          <cell r="B1158" t="str">
            <v>奋达科技</v>
          </cell>
          <cell r="C1158">
            <v>-1.6</v>
          </cell>
          <cell r="D1158">
            <v>6.77</v>
          </cell>
        </row>
        <row r="1159">
          <cell r="A1159" t="str">
            <v>002682</v>
          </cell>
          <cell r="B1159" t="str">
            <v>龙洲股份</v>
          </cell>
          <cell r="C1159">
            <v>-2.81</v>
          </cell>
          <cell r="D1159">
            <v>4.8499999999999996</v>
          </cell>
        </row>
        <row r="1160">
          <cell r="A1160" t="str">
            <v>002683</v>
          </cell>
          <cell r="B1160" t="str">
            <v>广东宏大</v>
          </cell>
          <cell r="C1160">
            <v>-1.18</v>
          </cell>
          <cell r="D1160">
            <v>32.78</v>
          </cell>
        </row>
        <row r="1161">
          <cell r="A1161" t="str">
            <v>002685</v>
          </cell>
          <cell r="B1161" t="str">
            <v>华东重机</v>
          </cell>
          <cell r="C1161">
            <v>-1.28</v>
          </cell>
          <cell r="D1161">
            <v>7.72</v>
          </cell>
        </row>
        <row r="1162">
          <cell r="A1162" t="str">
            <v>002686</v>
          </cell>
          <cell r="B1162" t="str">
            <v>亿利达</v>
          </cell>
          <cell r="C1162">
            <v>-1.53</v>
          </cell>
          <cell r="D1162">
            <v>6.43</v>
          </cell>
        </row>
        <row r="1163">
          <cell r="A1163" t="str">
            <v>002687</v>
          </cell>
          <cell r="B1163" t="str">
            <v>乔治白</v>
          </cell>
          <cell r="C1163">
            <v>-1.06</v>
          </cell>
          <cell r="D1163">
            <v>4.66</v>
          </cell>
        </row>
        <row r="1164">
          <cell r="A1164" t="str">
            <v>002688</v>
          </cell>
          <cell r="B1164" t="str">
            <v>金河生物</v>
          </cell>
          <cell r="C1164">
            <v>-0.79</v>
          </cell>
          <cell r="D1164">
            <v>6.28</v>
          </cell>
        </row>
        <row r="1165">
          <cell r="A1165" t="str">
            <v>002689</v>
          </cell>
          <cell r="B1165" t="str">
            <v>远大智能</v>
          </cell>
          <cell r="C1165">
            <v>-1.56</v>
          </cell>
          <cell r="D1165">
            <v>3.78</v>
          </cell>
        </row>
        <row r="1166">
          <cell r="A1166" t="str">
            <v>002690</v>
          </cell>
          <cell r="B1166" t="str">
            <v>美亚光电</v>
          </cell>
          <cell r="C1166">
            <v>-1.03</v>
          </cell>
          <cell r="D1166">
            <v>16.399999999999999</v>
          </cell>
        </row>
        <row r="1167">
          <cell r="A1167" t="str">
            <v>002691</v>
          </cell>
          <cell r="B1167" t="str">
            <v>冀凯股份</v>
          </cell>
          <cell r="C1167">
            <v>-2.4</v>
          </cell>
          <cell r="D1167">
            <v>8.15</v>
          </cell>
        </row>
        <row r="1168">
          <cell r="A1168" t="str">
            <v>002692</v>
          </cell>
          <cell r="B1168" t="str">
            <v>远程股份</v>
          </cell>
          <cell r="C1168">
            <v>-1.62</v>
          </cell>
          <cell r="D1168">
            <v>4.87</v>
          </cell>
        </row>
        <row r="1169">
          <cell r="A1169" t="str">
            <v>002693</v>
          </cell>
          <cell r="B1169" t="str">
            <v>*ST双成</v>
          </cell>
          <cell r="C1169">
            <v>0</v>
          </cell>
          <cell r="D1169">
            <v>7.73</v>
          </cell>
        </row>
        <row r="1170">
          <cell r="A1170" t="str">
            <v>002694</v>
          </cell>
          <cell r="B1170" t="str">
            <v>顾地科技</v>
          </cell>
          <cell r="C1170">
            <v>-2.23</v>
          </cell>
          <cell r="D1170">
            <v>4.82</v>
          </cell>
        </row>
        <row r="1171">
          <cell r="A1171" t="str">
            <v>002695</v>
          </cell>
          <cell r="B1171" t="str">
            <v>煌上煌</v>
          </cell>
          <cell r="C1171">
            <v>0.48</v>
          </cell>
          <cell r="D1171">
            <v>10.49</v>
          </cell>
        </row>
        <row r="1172">
          <cell r="A1172" t="str">
            <v>002696</v>
          </cell>
          <cell r="B1172" t="str">
            <v>百洋股份</v>
          </cell>
          <cell r="C1172">
            <v>-10</v>
          </cell>
          <cell r="D1172">
            <v>6.66</v>
          </cell>
        </row>
        <row r="1173">
          <cell r="A1173" t="str">
            <v>002697</v>
          </cell>
          <cell r="B1173" t="str">
            <v>红旗连锁</v>
          </cell>
          <cell r="C1173">
            <v>-0.18</v>
          </cell>
          <cell r="D1173">
            <v>5.4</v>
          </cell>
        </row>
        <row r="1174">
          <cell r="A1174" t="str">
            <v>002698</v>
          </cell>
          <cell r="B1174" t="str">
            <v>博实股份</v>
          </cell>
          <cell r="C1174">
            <v>-0.06</v>
          </cell>
          <cell r="D1174">
            <v>15.43</v>
          </cell>
        </row>
        <row r="1175">
          <cell r="A1175" t="str">
            <v>002700</v>
          </cell>
          <cell r="B1175" t="str">
            <v>万憬能源</v>
          </cell>
          <cell r="C1175">
            <v>-0.69</v>
          </cell>
          <cell r="D1175">
            <v>8.6300000000000008</v>
          </cell>
        </row>
        <row r="1176">
          <cell r="A1176" t="str">
            <v>002701</v>
          </cell>
          <cell r="B1176" t="str">
            <v>奥瑞金</v>
          </cell>
          <cell r="C1176">
            <v>-0.34</v>
          </cell>
          <cell r="D1176">
            <v>5.94</v>
          </cell>
        </row>
        <row r="1177">
          <cell r="A1177" t="str">
            <v>002702</v>
          </cell>
          <cell r="B1177" t="str">
            <v>海欣食品</v>
          </cell>
          <cell r="C1177">
            <v>-1.17</v>
          </cell>
          <cell r="D1177">
            <v>4.22</v>
          </cell>
        </row>
        <row r="1178">
          <cell r="A1178" t="str">
            <v>002703</v>
          </cell>
          <cell r="B1178" t="str">
            <v>浙江世宝</v>
          </cell>
          <cell r="C1178">
            <v>-1.97</v>
          </cell>
          <cell r="D1178">
            <v>12.46</v>
          </cell>
        </row>
        <row r="1179">
          <cell r="A1179" t="str">
            <v>002705</v>
          </cell>
          <cell r="B1179" t="str">
            <v>新宝股份</v>
          </cell>
          <cell r="C1179">
            <v>-1.0900000000000001</v>
          </cell>
          <cell r="D1179">
            <v>14.5</v>
          </cell>
        </row>
        <row r="1180">
          <cell r="A1180" t="str">
            <v>002706</v>
          </cell>
          <cell r="B1180" t="str">
            <v>良信股份</v>
          </cell>
          <cell r="C1180">
            <v>-1.1100000000000001</v>
          </cell>
          <cell r="D1180">
            <v>8.9</v>
          </cell>
        </row>
        <row r="1181">
          <cell r="A1181" t="str">
            <v>002707</v>
          </cell>
          <cell r="B1181" t="str">
            <v>众信旅游</v>
          </cell>
          <cell r="C1181">
            <v>0.26</v>
          </cell>
          <cell r="D1181">
            <v>7.74</v>
          </cell>
        </row>
        <row r="1182">
          <cell r="A1182" t="str">
            <v>002708</v>
          </cell>
          <cell r="B1182" t="str">
            <v>光洋股份</v>
          </cell>
          <cell r="C1182">
            <v>-0.95</v>
          </cell>
          <cell r="D1182">
            <v>10.39</v>
          </cell>
        </row>
        <row r="1183">
          <cell r="A1183" t="str">
            <v>002709</v>
          </cell>
          <cell r="B1183" t="str">
            <v>天赐材料</v>
          </cell>
          <cell r="C1183">
            <v>-1.85</v>
          </cell>
          <cell r="D1183">
            <v>18.600000000000001</v>
          </cell>
        </row>
        <row r="1184">
          <cell r="A1184" t="str">
            <v>002712</v>
          </cell>
          <cell r="B1184" t="str">
            <v>思美传媒</v>
          </cell>
          <cell r="C1184">
            <v>-1.71</v>
          </cell>
          <cell r="D1184">
            <v>5.74</v>
          </cell>
        </row>
        <row r="1185">
          <cell r="A1185" t="str">
            <v>002713</v>
          </cell>
          <cell r="B1185" t="str">
            <v>*ST东易</v>
          </cell>
          <cell r="C1185">
            <v>-2.1800000000000002</v>
          </cell>
          <cell r="D1185">
            <v>4.49</v>
          </cell>
        </row>
        <row r="1186">
          <cell r="A1186" t="str">
            <v>002714</v>
          </cell>
          <cell r="B1186" t="str">
            <v>牧原股份</v>
          </cell>
          <cell r="C1186">
            <v>0.81</v>
          </cell>
          <cell r="D1186">
            <v>43.73</v>
          </cell>
        </row>
        <row r="1187">
          <cell r="A1187" t="str">
            <v>002715</v>
          </cell>
          <cell r="B1187" t="str">
            <v>登云股份</v>
          </cell>
          <cell r="C1187">
            <v>-0.68</v>
          </cell>
          <cell r="D1187">
            <v>18.850000000000001</v>
          </cell>
        </row>
        <row r="1188">
          <cell r="A1188" t="str">
            <v>002716</v>
          </cell>
          <cell r="B1188" t="str">
            <v>湖南白银</v>
          </cell>
          <cell r="C1188">
            <v>-1.69</v>
          </cell>
          <cell r="D1188">
            <v>4.07</v>
          </cell>
        </row>
        <row r="1189">
          <cell r="A1189" t="str">
            <v>002717</v>
          </cell>
          <cell r="B1189" t="str">
            <v>ST岭南</v>
          </cell>
          <cell r="C1189">
            <v>2.7</v>
          </cell>
          <cell r="D1189">
            <v>1.9</v>
          </cell>
        </row>
        <row r="1190">
          <cell r="A1190" t="str">
            <v>002718</v>
          </cell>
          <cell r="B1190" t="str">
            <v>友邦吊顶</v>
          </cell>
          <cell r="C1190">
            <v>-1.4</v>
          </cell>
          <cell r="D1190">
            <v>15.48</v>
          </cell>
        </row>
        <row r="1191">
          <cell r="A1191" t="str">
            <v>002719</v>
          </cell>
          <cell r="B1191" t="str">
            <v>麦趣尔</v>
          </cell>
          <cell r="C1191">
            <v>-0.99</v>
          </cell>
          <cell r="D1191">
            <v>9.0299999999999994</v>
          </cell>
        </row>
        <row r="1192">
          <cell r="A1192" t="str">
            <v>002721</v>
          </cell>
          <cell r="B1192" t="str">
            <v>金一文化</v>
          </cell>
          <cell r="C1192">
            <v>10.14</v>
          </cell>
          <cell r="D1192">
            <v>4.0199999999999996</v>
          </cell>
        </row>
        <row r="1193">
          <cell r="A1193" t="str">
            <v>002722</v>
          </cell>
          <cell r="B1193" t="str">
            <v>物产金轮</v>
          </cell>
          <cell r="C1193">
            <v>-2.27</v>
          </cell>
          <cell r="D1193">
            <v>15.95</v>
          </cell>
        </row>
        <row r="1194">
          <cell r="A1194" t="str">
            <v>002723</v>
          </cell>
          <cell r="B1194" t="str">
            <v>小崧股份</v>
          </cell>
          <cell r="C1194">
            <v>-3.53</v>
          </cell>
          <cell r="D1194">
            <v>7.37</v>
          </cell>
        </row>
        <row r="1195">
          <cell r="A1195" t="str">
            <v>002724</v>
          </cell>
          <cell r="B1195" t="str">
            <v>海洋王</v>
          </cell>
          <cell r="C1195">
            <v>-9.75</v>
          </cell>
          <cell r="D1195">
            <v>7.87</v>
          </cell>
        </row>
        <row r="1196">
          <cell r="A1196" t="str">
            <v>002725</v>
          </cell>
          <cell r="B1196" t="str">
            <v>跃岭股份</v>
          </cell>
          <cell r="C1196">
            <v>-2.4</v>
          </cell>
          <cell r="D1196">
            <v>12.58</v>
          </cell>
        </row>
        <row r="1197">
          <cell r="A1197" t="str">
            <v>002726</v>
          </cell>
          <cell r="B1197" t="str">
            <v>龙大美食</v>
          </cell>
          <cell r="C1197">
            <v>0.34</v>
          </cell>
          <cell r="D1197">
            <v>5.87</v>
          </cell>
        </row>
        <row r="1198">
          <cell r="A1198" t="str">
            <v>002727</v>
          </cell>
          <cell r="B1198" t="str">
            <v>一心堂</v>
          </cell>
          <cell r="C1198">
            <v>0.3</v>
          </cell>
          <cell r="D1198">
            <v>16.57</v>
          </cell>
        </row>
        <row r="1199">
          <cell r="A1199" t="str">
            <v>002728</v>
          </cell>
          <cell r="B1199" t="str">
            <v>特一药业</v>
          </cell>
          <cell r="C1199">
            <v>-0.34</v>
          </cell>
          <cell r="D1199">
            <v>8.69</v>
          </cell>
        </row>
        <row r="1200">
          <cell r="A1200" t="str">
            <v>002729</v>
          </cell>
          <cell r="B1200" t="str">
            <v>好利科技</v>
          </cell>
          <cell r="C1200">
            <v>-5.12</v>
          </cell>
          <cell r="D1200">
            <v>15.37</v>
          </cell>
        </row>
        <row r="1201">
          <cell r="A1201" t="str">
            <v>002730</v>
          </cell>
          <cell r="B1201" t="str">
            <v>电光科技</v>
          </cell>
          <cell r="C1201">
            <v>-1.33</v>
          </cell>
          <cell r="D1201">
            <v>16.37</v>
          </cell>
        </row>
        <row r="1202">
          <cell r="A1202" t="str">
            <v>002731</v>
          </cell>
          <cell r="B1202" t="str">
            <v>萃华珠宝</v>
          </cell>
          <cell r="C1202">
            <v>-3.45</v>
          </cell>
          <cell r="D1202">
            <v>13.72</v>
          </cell>
        </row>
        <row r="1203">
          <cell r="A1203" t="str">
            <v>002732</v>
          </cell>
          <cell r="B1203" t="str">
            <v>燕塘乳业</v>
          </cell>
          <cell r="C1203">
            <v>0.36</v>
          </cell>
          <cell r="D1203">
            <v>16.75</v>
          </cell>
        </row>
        <row r="1204">
          <cell r="A1204" t="str">
            <v>002733</v>
          </cell>
          <cell r="B1204" t="str">
            <v>雄韬股份</v>
          </cell>
          <cell r="C1204">
            <v>-3.79</v>
          </cell>
          <cell r="D1204">
            <v>15.99</v>
          </cell>
        </row>
        <row r="1205">
          <cell r="A1205" t="str">
            <v>002734</v>
          </cell>
          <cell r="B1205" t="str">
            <v>利民股份</v>
          </cell>
          <cell r="C1205">
            <v>5.83</v>
          </cell>
          <cell r="D1205">
            <v>19.59</v>
          </cell>
        </row>
        <row r="1206">
          <cell r="A1206" t="str">
            <v>002735</v>
          </cell>
          <cell r="B1206" t="str">
            <v>王子新材</v>
          </cell>
          <cell r="C1206">
            <v>-2.37</v>
          </cell>
          <cell r="D1206">
            <v>14.4</v>
          </cell>
        </row>
        <row r="1207">
          <cell r="A1207" t="str">
            <v>002736</v>
          </cell>
          <cell r="B1207" t="str">
            <v>国信证券</v>
          </cell>
          <cell r="C1207">
            <v>-0.17</v>
          </cell>
          <cell r="D1207">
            <v>11.54</v>
          </cell>
        </row>
        <row r="1208">
          <cell r="A1208" t="str">
            <v>002737</v>
          </cell>
          <cell r="B1208" t="str">
            <v>葵花药业</v>
          </cell>
          <cell r="C1208">
            <v>-0.75</v>
          </cell>
          <cell r="D1208">
            <v>15.8</v>
          </cell>
        </row>
        <row r="1209">
          <cell r="A1209" t="str">
            <v>002738</v>
          </cell>
          <cell r="B1209" t="str">
            <v>中矿资源</v>
          </cell>
          <cell r="C1209">
            <v>-3.32</v>
          </cell>
          <cell r="D1209">
            <v>32.94</v>
          </cell>
        </row>
        <row r="1210">
          <cell r="A1210" t="str">
            <v>002739</v>
          </cell>
          <cell r="B1210" t="str">
            <v>万达电影</v>
          </cell>
          <cell r="C1210">
            <v>-1.1399999999999999</v>
          </cell>
          <cell r="D1210">
            <v>11.31</v>
          </cell>
        </row>
        <row r="1211">
          <cell r="A1211" t="str">
            <v>002741</v>
          </cell>
          <cell r="B1211" t="str">
            <v>光华科技</v>
          </cell>
          <cell r="C1211">
            <v>-3.32</v>
          </cell>
          <cell r="D1211">
            <v>20.09</v>
          </cell>
        </row>
        <row r="1212">
          <cell r="A1212" t="str">
            <v>002742</v>
          </cell>
          <cell r="B1212" t="str">
            <v>*ST三圣</v>
          </cell>
          <cell r="C1212">
            <v>1.42</v>
          </cell>
          <cell r="D1212">
            <v>4.99</v>
          </cell>
        </row>
        <row r="1213">
          <cell r="A1213" t="str">
            <v>002743</v>
          </cell>
          <cell r="B1213" t="str">
            <v>富煌钢构</v>
          </cell>
          <cell r="C1213">
            <v>-1.81</v>
          </cell>
          <cell r="D1213">
            <v>5.96</v>
          </cell>
        </row>
        <row r="1214">
          <cell r="A1214" t="str">
            <v>002745</v>
          </cell>
          <cell r="B1214" t="str">
            <v>木林森</v>
          </cell>
          <cell r="C1214">
            <v>-1.25</v>
          </cell>
          <cell r="D1214">
            <v>7.93</v>
          </cell>
        </row>
        <row r="1215">
          <cell r="A1215" t="str">
            <v>002746</v>
          </cell>
          <cell r="B1215" t="str">
            <v>仙坛股份</v>
          </cell>
          <cell r="C1215">
            <v>0</v>
          </cell>
          <cell r="D1215">
            <v>5.86</v>
          </cell>
        </row>
        <row r="1216">
          <cell r="A1216" t="str">
            <v>002747</v>
          </cell>
          <cell r="B1216" t="str">
            <v>埃斯顿</v>
          </cell>
          <cell r="C1216">
            <v>-1.26</v>
          </cell>
          <cell r="D1216">
            <v>19.670000000000002</v>
          </cell>
        </row>
        <row r="1217">
          <cell r="A1217" t="str">
            <v>002748</v>
          </cell>
          <cell r="B1217" t="str">
            <v>世龙实业</v>
          </cell>
          <cell r="C1217">
            <v>0.52</v>
          </cell>
          <cell r="D1217">
            <v>9.7200000000000006</v>
          </cell>
        </row>
        <row r="1218">
          <cell r="A1218" t="str">
            <v>002749</v>
          </cell>
          <cell r="B1218" t="str">
            <v>国光股份</v>
          </cell>
          <cell r="C1218">
            <v>-0.53</v>
          </cell>
          <cell r="D1218">
            <v>15.1</v>
          </cell>
        </row>
        <row r="1219">
          <cell r="A1219" t="str">
            <v>002752</v>
          </cell>
          <cell r="B1219" t="str">
            <v>昇兴股份</v>
          </cell>
          <cell r="C1219">
            <v>-0.89</v>
          </cell>
          <cell r="D1219">
            <v>5.55</v>
          </cell>
        </row>
        <row r="1220">
          <cell r="A1220" t="str">
            <v>002753</v>
          </cell>
          <cell r="B1220" t="str">
            <v>永东股份</v>
          </cell>
          <cell r="C1220">
            <v>-1.97</v>
          </cell>
          <cell r="D1220">
            <v>6.97</v>
          </cell>
        </row>
        <row r="1221">
          <cell r="A1221" t="str">
            <v>002755</v>
          </cell>
          <cell r="B1221" t="str">
            <v>奥赛康</v>
          </cell>
          <cell r="C1221">
            <v>10</v>
          </cell>
          <cell r="D1221">
            <v>18.04</v>
          </cell>
        </row>
        <row r="1222">
          <cell r="A1222" t="str">
            <v>002756</v>
          </cell>
          <cell r="B1222" t="str">
            <v>永兴材料</v>
          </cell>
          <cell r="C1222">
            <v>-3.53</v>
          </cell>
          <cell r="D1222">
            <v>32.75</v>
          </cell>
        </row>
        <row r="1223">
          <cell r="A1223" t="str">
            <v>002757</v>
          </cell>
          <cell r="B1223" t="str">
            <v>南兴股份</v>
          </cell>
          <cell r="C1223">
            <v>-1.48</v>
          </cell>
          <cell r="D1223">
            <v>17.93</v>
          </cell>
        </row>
        <row r="1224">
          <cell r="A1224" t="str">
            <v>002758</v>
          </cell>
          <cell r="B1224" t="str">
            <v>浙农股份</v>
          </cell>
          <cell r="C1224">
            <v>0.11</v>
          </cell>
          <cell r="D1224">
            <v>9.07</v>
          </cell>
        </row>
        <row r="1225">
          <cell r="A1225" t="str">
            <v>002759</v>
          </cell>
          <cell r="B1225" t="str">
            <v>天际股份</v>
          </cell>
          <cell r="C1225">
            <v>-2.4300000000000002</v>
          </cell>
          <cell r="D1225">
            <v>9.23</v>
          </cell>
        </row>
        <row r="1226">
          <cell r="A1226" t="str">
            <v>002760</v>
          </cell>
          <cell r="B1226" t="str">
            <v>凤形股份</v>
          </cell>
          <cell r="C1226">
            <v>-1.79</v>
          </cell>
          <cell r="D1226">
            <v>19.149999999999999</v>
          </cell>
        </row>
        <row r="1227">
          <cell r="A1227" t="str">
            <v>002761</v>
          </cell>
          <cell r="B1227" t="str">
            <v>浙江建投</v>
          </cell>
          <cell r="C1227">
            <v>-0.45</v>
          </cell>
          <cell r="D1227">
            <v>8.83</v>
          </cell>
        </row>
        <row r="1228">
          <cell r="A1228" t="str">
            <v>002762</v>
          </cell>
          <cell r="B1228" t="str">
            <v>*ST金比</v>
          </cell>
          <cell r="C1228">
            <v>-3.63</v>
          </cell>
          <cell r="D1228">
            <v>5.57</v>
          </cell>
        </row>
        <row r="1229">
          <cell r="A1229" t="str">
            <v>002763</v>
          </cell>
          <cell r="B1229" t="str">
            <v>汇洁股份</v>
          </cell>
          <cell r="C1229">
            <v>-1.3</v>
          </cell>
          <cell r="D1229">
            <v>6.85</v>
          </cell>
        </row>
        <row r="1230">
          <cell r="A1230" t="str">
            <v>002765</v>
          </cell>
          <cell r="B1230" t="str">
            <v>蓝黛科技</v>
          </cell>
          <cell r="C1230">
            <v>-1.24</v>
          </cell>
          <cell r="D1230">
            <v>12.77</v>
          </cell>
        </row>
        <row r="1231">
          <cell r="A1231" t="str">
            <v>002766</v>
          </cell>
          <cell r="B1231" t="str">
            <v>索菱股份</v>
          </cell>
          <cell r="C1231">
            <v>-1.52</v>
          </cell>
          <cell r="D1231">
            <v>5.19</v>
          </cell>
        </row>
        <row r="1232">
          <cell r="A1232" t="str">
            <v>002767</v>
          </cell>
          <cell r="B1232" t="str">
            <v>先锋电子</v>
          </cell>
          <cell r="C1232">
            <v>-2.29</v>
          </cell>
          <cell r="D1232">
            <v>17.53</v>
          </cell>
        </row>
        <row r="1233">
          <cell r="A1233" t="str">
            <v>002768</v>
          </cell>
          <cell r="B1233" t="str">
            <v>国恩股份</v>
          </cell>
          <cell r="C1233">
            <v>7.03</v>
          </cell>
          <cell r="D1233">
            <v>29.38</v>
          </cell>
        </row>
        <row r="1234">
          <cell r="A1234" t="str">
            <v>002769</v>
          </cell>
          <cell r="B1234" t="str">
            <v>普路通</v>
          </cell>
          <cell r="C1234">
            <v>-3.77</v>
          </cell>
          <cell r="D1234">
            <v>8.69</v>
          </cell>
        </row>
        <row r="1235">
          <cell r="A1235" t="str">
            <v>002771</v>
          </cell>
          <cell r="B1235" t="str">
            <v>真视通</v>
          </cell>
          <cell r="C1235">
            <v>-1.17</v>
          </cell>
          <cell r="D1235">
            <v>16.100000000000001</v>
          </cell>
        </row>
        <row r="1236">
          <cell r="A1236" t="str">
            <v>002772</v>
          </cell>
          <cell r="B1236" t="str">
            <v>众兴菌业</v>
          </cell>
          <cell r="C1236">
            <v>-0.13</v>
          </cell>
          <cell r="D1236">
            <v>7.94</v>
          </cell>
        </row>
        <row r="1237">
          <cell r="A1237" t="str">
            <v>002773</v>
          </cell>
          <cell r="B1237" t="str">
            <v>康弘药业</v>
          </cell>
          <cell r="C1237">
            <v>3.29</v>
          </cell>
          <cell r="D1237">
            <v>30.16</v>
          </cell>
        </row>
        <row r="1238">
          <cell r="A1238" t="str">
            <v>002774</v>
          </cell>
          <cell r="B1238" t="str">
            <v>快意电梯</v>
          </cell>
          <cell r="C1238">
            <v>-2.25</v>
          </cell>
          <cell r="D1238">
            <v>8.68</v>
          </cell>
        </row>
        <row r="1239">
          <cell r="A1239" t="str">
            <v>002775</v>
          </cell>
          <cell r="B1239" t="str">
            <v>文科股份</v>
          </cell>
          <cell r="C1239">
            <v>-1.33</v>
          </cell>
          <cell r="D1239">
            <v>3.7</v>
          </cell>
        </row>
        <row r="1240">
          <cell r="A1240" t="str">
            <v>002777</v>
          </cell>
          <cell r="B1240" t="str">
            <v>久远银海</v>
          </cell>
          <cell r="C1240">
            <v>-0.67</v>
          </cell>
          <cell r="D1240">
            <v>17.72</v>
          </cell>
        </row>
        <row r="1241">
          <cell r="A1241" t="str">
            <v>002778</v>
          </cell>
          <cell r="B1241" t="str">
            <v>中晟高科</v>
          </cell>
          <cell r="C1241">
            <v>-2.71</v>
          </cell>
          <cell r="D1241">
            <v>17.940000000000001</v>
          </cell>
        </row>
        <row r="1242">
          <cell r="A1242" t="str">
            <v>002779</v>
          </cell>
          <cell r="B1242" t="str">
            <v>中坚科技</v>
          </cell>
          <cell r="C1242">
            <v>-3.14</v>
          </cell>
          <cell r="D1242">
            <v>70.709999999999994</v>
          </cell>
        </row>
        <row r="1243">
          <cell r="A1243" t="str">
            <v>002780</v>
          </cell>
          <cell r="B1243" t="str">
            <v>三夫户外</v>
          </cell>
          <cell r="C1243">
            <v>-1.06</v>
          </cell>
          <cell r="D1243">
            <v>13.12</v>
          </cell>
        </row>
        <row r="1244">
          <cell r="A1244" t="str">
            <v>002782</v>
          </cell>
          <cell r="B1244" t="str">
            <v>可立克</v>
          </cell>
          <cell r="C1244">
            <v>-0.3</v>
          </cell>
          <cell r="D1244">
            <v>13.11</v>
          </cell>
        </row>
        <row r="1245">
          <cell r="A1245" t="str">
            <v>002783</v>
          </cell>
          <cell r="B1245" t="str">
            <v>凯龙股份</v>
          </cell>
          <cell r="C1245">
            <v>-0.91</v>
          </cell>
          <cell r="D1245">
            <v>8.7200000000000006</v>
          </cell>
        </row>
        <row r="1246">
          <cell r="A1246" t="str">
            <v>002785</v>
          </cell>
          <cell r="B1246" t="str">
            <v>万里石</v>
          </cell>
          <cell r="C1246">
            <v>3.81</v>
          </cell>
          <cell r="D1246">
            <v>28.64</v>
          </cell>
        </row>
        <row r="1247">
          <cell r="A1247" t="str">
            <v>002786</v>
          </cell>
          <cell r="B1247" t="str">
            <v>银宝山新</v>
          </cell>
          <cell r="C1247">
            <v>-1.87</v>
          </cell>
          <cell r="D1247">
            <v>9.9600000000000009</v>
          </cell>
        </row>
        <row r="1248">
          <cell r="A1248" t="str">
            <v>002787</v>
          </cell>
          <cell r="B1248" t="str">
            <v>华源控股</v>
          </cell>
          <cell r="C1248">
            <v>-0.73</v>
          </cell>
          <cell r="D1248">
            <v>8.16</v>
          </cell>
        </row>
        <row r="1249">
          <cell r="A1249" t="str">
            <v>002788</v>
          </cell>
          <cell r="B1249" t="str">
            <v>鹭燕医药</v>
          </cell>
          <cell r="C1249">
            <v>-0.23</v>
          </cell>
          <cell r="D1249">
            <v>8.7200000000000006</v>
          </cell>
        </row>
        <row r="1250">
          <cell r="A1250" t="str">
            <v>002789</v>
          </cell>
          <cell r="B1250" t="str">
            <v>*ST建艺</v>
          </cell>
          <cell r="C1250">
            <v>-2.89</v>
          </cell>
          <cell r="D1250">
            <v>8.41</v>
          </cell>
        </row>
        <row r="1251">
          <cell r="A1251" t="str">
            <v>002790</v>
          </cell>
          <cell r="B1251" t="str">
            <v>瑞尔特</v>
          </cell>
          <cell r="C1251">
            <v>-1.49</v>
          </cell>
          <cell r="D1251">
            <v>7.28</v>
          </cell>
        </row>
        <row r="1252">
          <cell r="A1252" t="str">
            <v>002791</v>
          </cell>
          <cell r="B1252" t="str">
            <v>坚朗五金</v>
          </cell>
          <cell r="C1252">
            <v>-0.75</v>
          </cell>
          <cell r="D1252">
            <v>21.26</v>
          </cell>
        </row>
        <row r="1253">
          <cell r="A1253" t="str">
            <v>002792</v>
          </cell>
          <cell r="B1253" t="str">
            <v>通宇通讯</v>
          </cell>
          <cell r="C1253">
            <v>-2.0099999999999998</v>
          </cell>
          <cell r="D1253">
            <v>15.09</v>
          </cell>
        </row>
        <row r="1254">
          <cell r="A1254" t="str">
            <v>002793</v>
          </cell>
          <cell r="B1254" t="str">
            <v>罗欣药业</v>
          </cell>
          <cell r="C1254">
            <v>-0.2</v>
          </cell>
          <cell r="D1254">
            <v>4.8899999999999997</v>
          </cell>
        </row>
        <row r="1255">
          <cell r="A1255" t="str">
            <v>002795</v>
          </cell>
          <cell r="B1255" t="str">
            <v>永和智控</v>
          </cell>
          <cell r="C1255">
            <v>-0.56999999999999995</v>
          </cell>
          <cell r="D1255">
            <v>5.21</v>
          </cell>
        </row>
        <row r="1256">
          <cell r="A1256" t="str">
            <v>002796</v>
          </cell>
          <cell r="B1256" t="str">
            <v>世嘉科技</v>
          </cell>
          <cell r="C1256">
            <v>-1.61</v>
          </cell>
          <cell r="D1256">
            <v>11.6</v>
          </cell>
        </row>
        <row r="1257">
          <cell r="A1257" t="str">
            <v>002797</v>
          </cell>
          <cell r="B1257" t="str">
            <v>第一创业</v>
          </cell>
          <cell r="C1257">
            <v>-0.56999999999999995</v>
          </cell>
          <cell r="D1257">
            <v>6.96</v>
          </cell>
        </row>
        <row r="1258">
          <cell r="A1258" t="str">
            <v>002798</v>
          </cell>
          <cell r="B1258" t="str">
            <v>帝欧家居</v>
          </cell>
          <cell r="C1258">
            <v>0.62</v>
          </cell>
          <cell r="D1258">
            <v>6.47</v>
          </cell>
        </row>
        <row r="1259">
          <cell r="A1259" t="str">
            <v>002799</v>
          </cell>
          <cell r="B1259" t="str">
            <v>环球印务</v>
          </cell>
          <cell r="C1259">
            <v>-1.65</v>
          </cell>
          <cell r="D1259">
            <v>8.35</v>
          </cell>
        </row>
        <row r="1260">
          <cell r="A1260" t="str">
            <v>002800</v>
          </cell>
          <cell r="B1260" t="str">
            <v>天顺股份</v>
          </cell>
          <cell r="C1260">
            <v>-1.6</v>
          </cell>
          <cell r="D1260">
            <v>13.51</v>
          </cell>
        </row>
        <row r="1261">
          <cell r="A1261" t="str">
            <v>002801</v>
          </cell>
          <cell r="B1261" t="str">
            <v>微光股份</v>
          </cell>
          <cell r="C1261">
            <v>-1.92</v>
          </cell>
          <cell r="D1261">
            <v>33.72</v>
          </cell>
        </row>
        <row r="1262">
          <cell r="A1262" t="str">
            <v>002802</v>
          </cell>
          <cell r="B1262" t="str">
            <v>洪汇新材</v>
          </cell>
          <cell r="C1262">
            <v>-1.1499999999999999</v>
          </cell>
          <cell r="D1262">
            <v>13.76</v>
          </cell>
        </row>
        <row r="1263">
          <cell r="A1263" t="str">
            <v>002803</v>
          </cell>
          <cell r="B1263" t="str">
            <v>吉宏股份</v>
          </cell>
          <cell r="C1263">
            <v>0.21</v>
          </cell>
          <cell r="D1263">
            <v>14.6</v>
          </cell>
        </row>
        <row r="1264">
          <cell r="A1264" t="str">
            <v>002805</v>
          </cell>
          <cell r="B1264" t="str">
            <v>丰元股份</v>
          </cell>
          <cell r="C1264">
            <v>-3.61</v>
          </cell>
          <cell r="D1264">
            <v>13.36</v>
          </cell>
        </row>
        <row r="1265">
          <cell r="A1265" t="str">
            <v>002806</v>
          </cell>
          <cell r="B1265" t="str">
            <v>华锋股份</v>
          </cell>
          <cell r="C1265">
            <v>-3.72</v>
          </cell>
          <cell r="D1265">
            <v>12.44</v>
          </cell>
        </row>
        <row r="1266">
          <cell r="A1266" t="str">
            <v>002807</v>
          </cell>
          <cell r="B1266" t="str">
            <v>江阴银行</v>
          </cell>
          <cell r="C1266">
            <v>0.61</v>
          </cell>
          <cell r="D1266">
            <v>4.95</v>
          </cell>
        </row>
        <row r="1267">
          <cell r="A1267" t="str">
            <v>002808</v>
          </cell>
          <cell r="B1267" t="str">
            <v>*ST恒久</v>
          </cell>
          <cell r="C1267">
            <v>-2.7</v>
          </cell>
          <cell r="D1267">
            <v>4.33</v>
          </cell>
        </row>
        <row r="1268">
          <cell r="A1268" t="str">
            <v>002809</v>
          </cell>
          <cell r="B1268" t="str">
            <v>红墙股份</v>
          </cell>
          <cell r="C1268">
            <v>-2.74</v>
          </cell>
          <cell r="D1268">
            <v>13.15</v>
          </cell>
        </row>
        <row r="1269">
          <cell r="A1269" t="str">
            <v>002810</v>
          </cell>
          <cell r="B1269" t="str">
            <v>山东赫达</v>
          </cell>
          <cell r="C1269">
            <v>-3.87</v>
          </cell>
          <cell r="D1269">
            <v>12.92</v>
          </cell>
        </row>
        <row r="1270">
          <cell r="A1270" t="str">
            <v>002811</v>
          </cell>
          <cell r="B1270" t="str">
            <v>郑中设计</v>
          </cell>
          <cell r="C1270">
            <v>-1.72</v>
          </cell>
          <cell r="D1270">
            <v>10.31</v>
          </cell>
        </row>
        <row r="1271">
          <cell r="A1271" t="str">
            <v>002812</v>
          </cell>
          <cell r="B1271" t="str">
            <v>恩捷股份</v>
          </cell>
          <cell r="C1271">
            <v>-2.0699999999999998</v>
          </cell>
          <cell r="D1271">
            <v>28.82</v>
          </cell>
        </row>
        <row r="1272">
          <cell r="A1272" t="str">
            <v>002813</v>
          </cell>
          <cell r="B1272" t="str">
            <v>路畅科技</v>
          </cell>
          <cell r="C1272">
            <v>-2.0499999999999998</v>
          </cell>
          <cell r="D1272">
            <v>22.89</v>
          </cell>
        </row>
        <row r="1273">
          <cell r="A1273" t="str">
            <v>002815</v>
          </cell>
          <cell r="B1273" t="str">
            <v>崇达技术</v>
          </cell>
          <cell r="C1273">
            <v>-1.1200000000000001</v>
          </cell>
          <cell r="D1273">
            <v>11.49</v>
          </cell>
        </row>
        <row r="1274">
          <cell r="A1274" t="str">
            <v>002816</v>
          </cell>
          <cell r="B1274" t="str">
            <v>*ST和科</v>
          </cell>
          <cell r="C1274">
            <v>0.36</v>
          </cell>
          <cell r="D1274">
            <v>19.27</v>
          </cell>
        </row>
        <row r="1275">
          <cell r="A1275" t="str">
            <v>002817</v>
          </cell>
          <cell r="B1275" t="str">
            <v>黄山胶囊</v>
          </cell>
          <cell r="C1275">
            <v>-1.19</v>
          </cell>
          <cell r="D1275">
            <v>7.46</v>
          </cell>
        </row>
        <row r="1276">
          <cell r="A1276" t="str">
            <v>002818</v>
          </cell>
          <cell r="B1276" t="str">
            <v>富森美</v>
          </cell>
          <cell r="C1276">
            <v>-0.08</v>
          </cell>
          <cell r="D1276">
            <v>12.6</v>
          </cell>
        </row>
        <row r="1277">
          <cell r="A1277" t="str">
            <v>002819</v>
          </cell>
          <cell r="B1277" t="str">
            <v>东方中科</v>
          </cell>
          <cell r="C1277">
            <v>-1.67</v>
          </cell>
          <cell r="D1277">
            <v>28.87</v>
          </cell>
        </row>
        <row r="1278">
          <cell r="A1278" t="str">
            <v>002820</v>
          </cell>
          <cell r="B1278" t="str">
            <v>桂发祥</v>
          </cell>
          <cell r="C1278">
            <v>1.64</v>
          </cell>
          <cell r="D1278">
            <v>11.78</v>
          </cell>
        </row>
        <row r="1279">
          <cell r="A1279" t="str">
            <v>002821</v>
          </cell>
          <cell r="B1279" t="str">
            <v>凯莱英</v>
          </cell>
          <cell r="C1279">
            <v>-0.1</v>
          </cell>
          <cell r="D1279">
            <v>89.04</v>
          </cell>
        </row>
        <row r="1280">
          <cell r="A1280" t="str">
            <v>002822</v>
          </cell>
          <cell r="B1280" t="str">
            <v>ST中装</v>
          </cell>
          <cell r="C1280">
            <v>0.28000000000000003</v>
          </cell>
          <cell r="D1280">
            <v>3.6</v>
          </cell>
        </row>
        <row r="1281">
          <cell r="A1281" t="str">
            <v>002823</v>
          </cell>
          <cell r="B1281" t="str">
            <v>凯中精密</v>
          </cell>
          <cell r="C1281">
            <v>-1.64</v>
          </cell>
          <cell r="D1281">
            <v>13.83</v>
          </cell>
        </row>
        <row r="1282">
          <cell r="A1282" t="str">
            <v>002824</v>
          </cell>
          <cell r="B1282" t="str">
            <v>和胜股份</v>
          </cell>
          <cell r="C1282">
            <v>-1.79</v>
          </cell>
          <cell r="D1282">
            <v>16.45</v>
          </cell>
        </row>
        <row r="1283">
          <cell r="A1283" t="str">
            <v>002825</v>
          </cell>
          <cell r="B1283" t="str">
            <v>纳尔股份</v>
          </cell>
          <cell r="C1283">
            <v>-0.77</v>
          </cell>
          <cell r="D1283">
            <v>10.3</v>
          </cell>
        </row>
        <row r="1284">
          <cell r="A1284" t="str">
            <v>002826</v>
          </cell>
          <cell r="B1284" t="str">
            <v>易明医药</v>
          </cell>
          <cell r="C1284">
            <v>-1.47</v>
          </cell>
          <cell r="D1284">
            <v>18.809999999999999</v>
          </cell>
        </row>
        <row r="1285">
          <cell r="A1285" t="str">
            <v>002827</v>
          </cell>
          <cell r="B1285" t="str">
            <v>高争民爆</v>
          </cell>
          <cell r="C1285">
            <v>3.32</v>
          </cell>
          <cell r="D1285">
            <v>33.6</v>
          </cell>
        </row>
        <row r="1286">
          <cell r="A1286" t="str">
            <v>002828</v>
          </cell>
          <cell r="B1286" t="str">
            <v>贝肯能源</v>
          </cell>
          <cell r="C1286">
            <v>-1.1499999999999999</v>
          </cell>
          <cell r="D1286">
            <v>10.35</v>
          </cell>
        </row>
        <row r="1287">
          <cell r="A1287" t="str">
            <v>002829</v>
          </cell>
          <cell r="B1287" t="str">
            <v>星网宇达</v>
          </cell>
          <cell r="C1287">
            <v>-2.27</v>
          </cell>
          <cell r="D1287">
            <v>21.07</v>
          </cell>
        </row>
        <row r="1288">
          <cell r="A1288" t="str">
            <v>002830</v>
          </cell>
          <cell r="B1288" t="str">
            <v>名雕股份</v>
          </cell>
          <cell r="C1288">
            <v>-0.98</v>
          </cell>
          <cell r="D1288">
            <v>15.11</v>
          </cell>
        </row>
        <row r="1289">
          <cell r="A1289" t="str">
            <v>002831</v>
          </cell>
          <cell r="B1289" t="str">
            <v>裕同科技</v>
          </cell>
          <cell r="C1289">
            <v>-1.1100000000000001</v>
          </cell>
          <cell r="D1289">
            <v>23.12</v>
          </cell>
        </row>
        <row r="1290">
          <cell r="A1290" t="str">
            <v>002832</v>
          </cell>
          <cell r="B1290" t="str">
            <v>比音勒芬</v>
          </cell>
          <cell r="C1290">
            <v>-0.38</v>
          </cell>
          <cell r="D1290">
            <v>15.91</v>
          </cell>
        </row>
        <row r="1291">
          <cell r="A1291" t="str">
            <v>002833</v>
          </cell>
          <cell r="B1291" t="str">
            <v>弘亚数控</v>
          </cell>
          <cell r="C1291">
            <v>-1.23</v>
          </cell>
          <cell r="D1291">
            <v>16.02</v>
          </cell>
        </row>
        <row r="1292">
          <cell r="A1292" t="str">
            <v>002835</v>
          </cell>
          <cell r="B1292" t="str">
            <v>同为股份</v>
          </cell>
          <cell r="C1292">
            <v>-1.1599999999999999</v>
          </cell>
          <cell r="D1292">
            <v>18.68</v>
          </cell>
        </row>
        <row r="1293">
          <cell r="A1293" t="str">
            <v>002836</v>
          </cell>
          <cell r="B1293" t="str">
            <v>新宏泽</v>
          </cell>
          <cell r="C1293">
            <v>-2.4</v>
          </cell>
          <cell r="D1293">
            <v>9.35</v>
          </cell>
        </row>
        <row r="1294">
          <cell r="A1294" t="str">
            <v>002837</v>
          </cell>
          <cell r="B1294" t="str">
            <v>英维克</v>
          </cell>
          <cell r="C1294">
            <v>1.98</v>
          </cell>
          <cell r="D1294">
            <v>29.41</v>
          </cell>
        </row>
        <row r="1295">
          <cell r="A1295" t="str">
            <v>002838</v>
          </cell>
          <cell r="B1295" t="str">
            <v>道恩股份</v>
          </cell>
          <cell r="C1295">
            <v>-1.97</v>
          </cell>
          <cell r="D1295">
            <v>17.88</v>
          </cell>
        </row>
        <row r="1296">
          <cell r="A1296" t="str">
            <v>002839</v>
          </cell>
          <cell r="B1296" t="str">
            <v>张家港行</v>
          </cell>
          <cell r="C1296">
            <v>0.86</v>
          </cell>
          <cell r="D1296">
            <v>4.6900000000000004</v>
          </cell>
        </row>
        <row r="1297">
          <cell r="A1297" t="str">
            <v>002840</v>
          </cell>
          <cell r="B1297" t="str">
            <v>华统股份</v>
          </cell>
          <cell r="C1297">
            <v>-0.67</v>
          </cell>
          <cell r="D1297">
            <v>10.41</v>
          </cell>
        </row>
        <row r="1298">
          <cell r="A1298" t="str">
            <v>002841</v>
          </cell>
          <cell r="B1298" t="str">
            <v>视源股份</v>
          </cell>
          <cell r="C1298">
            <v>-0.78</v>
          </cell>
          <cell r="D1298">
            <v>34.42</v>
          </cell>
        </row>
        <row r="1299">
          <cell r="A1299" t="str">
            <v>002842</v>
          </cell>
          <cell r="B1299" t="str">
            <v>翔鹭钨业</v>
          </cell>
          <cell r="C1299">
            <v>-2.25</v>
          </cell>
          <cell r="D1299">
            <v>8.24</v>
          </cell>
        </row>
        <row r="1300">
          <cell r="A1300" t="str">
            <v>002843</v>
          </cell>
          <cell r="B1300" t="str">
            <v>泰嘉股份</v>
          </cell>
          <cell r="C1300">
            <v>-6.98</v>
          </cell>
          <cell r="D1300">
            <v>20</v>
          </cell>
        </row>
        <row r="1301">
          <cell r="A1301" t="str">
            <v>002845</v>
          </cell>
          <cell r="B1301" t="str">
            <v>同兴达</v>
          </cell>
          <cell r="C1301">
            <v>-2.71</v>
          </cell>
          <cell r="D1301">
            <v>15.46</v>
          </cell>
        </row>
        <row r="1302">
          <cell r="A1302" t="str">
            <v>002846</v>
          </cell>
          <cell r="B1302" t="str">
            <v>英联股份</v>
          </cell>
          <cell r="C1302">
            <v>-4.25</v>
          </cell>
          <cell r="D1302">
            <v>16.22</v>
          </cell>
        </row>
        <row r="1303">
          <cell r="A1303" t="str">
            <v>002847</v>
          </cell>
          <cell r="B1303" t="str">
            <v>盐津铺子</v>
          </cell>
          <cell r="C1303">
            <v>-0.42</v>
          </cell>
          <cell r="D1303">
            <v>77.56</v>
          </cell>
        </row>
        <row r="1304">
          <cell r="A1304" t="str">
            <v>002848</v>
          </cell>
          <cell r="B1304" t="str">
            <v>*ST高斯</v>
          </cell>
          <cell r="C1304">
            <v>-0.14000000000000001</v>
          </cell>
          <cell r="D1304">
            <v>7.29</v>
          </cell>
        </row>
        <row r="1305">
          <cell r="A1305" t="str">
            <v>002849</v>
          </cell>
          <cell r="B1305" t="str">
            <v>威星智能</v>
          </cell>
          <cell r="C1305">
            <v>-3.37</v>
          </cell>
          <cell r="D1305">
            <v>15.21</v>
          </cell>
        </row>
        <row r="1306">
          <cell r="A1306" t="str">
            <v>002850</v>
          </cell>
          <cell r="B1306" t="str">
            <v>科达利</v>
          </cell>
          <cell r="C1306">
            <v>-1.95</v>
          </cell>
          <cell r="D1306">
            <v>110.49</v>
          </cell>
        </row>
        <row r="1307">
          <cell r="A1307" t="str">
            <v>002851</v>
          </cell>
          <cell r="B1307" t="str">
            <v>麦格米特</v>
          </cell>
          <cell r="C1307">
            <v>4.55</v>
          </cell>
          <cell r="D1307">
            <v>49.9</v>
          </cell>
        </row>
        <row r="1308">
          <cell r="A1308" t="str">
            <v>002852</v>
          </cell>
          <cell r="B1308" t="str">
            <v>道道全</v>
          </cell>
          <cell r="C1308">
            <v>-0.4</v>
          </cell>
          <cell r="D1308">
            <v>10.06</v>
          </cell>
        </row>
        <row r="1309">
          <cell r="A1309" t="str">
            <v>002853</v>
          </cell>
          <cell r="B1309" t="str">
            <v>皮阿诺</v>
          </cell>
          <cell r="C1309">
            <v>-1.86</v>
          </cell>
          <cell r="D1309">
            <v>13.17</v>
          </cell>
        </row>
        <row r="1310">
          <cell r="A1310" t="str">
            <v>002855</v>
          </cell>
          <cell r="B1310" t="str">
            <v>捷荣技术</v>
          </cell>
          <cell r="C1310">
            <v>-3.25</v>
          </cell>
          <cell r="D1310">
            <v>18.47</v>
          </cell>
        </row>
        <row r="1311">
          <cell r="A1311" t="str">
            <v>002856</v>
          </cell>
          <cell r="B1311" t="str">
            <v>美芝股份</v>
          </cell>
          <cell r="C1311">
            <v>-0.65</v>
          </cell>
          <cell r="D1311">
            <v>10.63</v>
          </cell>
        </row>
        <row r="1312">
          <cell r="A1312" t="str">
            <v>002857</v>
          </cell>
          <cell r="B1312" t="str">
            <v>三晖电气</v>
          </cell>
          <cell r="C1312">
            <v>1.1100000000000001</v>
          </cell>
          <cell r="D1312">
            <v>19.13</v>
          </cell>
        </row>
        <row r="1313">
          <cell r="A1313" t="str">
            <v>002858</v>
          </cell>
          <cell r="B1313" t="str">
            <v>力盛体育</v>
          </cell>
          <cell r="C1313">
            <v>-1.67</v>
          </cell>
          <cell r="D1313">
            <v>12.92</v>
          </cell>
        </row>
        <row r="1314">
          <cell r="A1314" t="str">
            <v>002859</v>
          </cell>
          <cell r="B1314" t="str">
            <v>洁美科技</v>
          </cell>
          <cell r="C1314">
            <v>-1.1499999999999999</v>
          </cell>
          <cell r="D1314">
            <v>19.829999999999998</v>
          </cell>
        </row>
        <row r="1315">
          <cell r="A1315" t="str">
            <v>002860</v>
          </cell>
          <cell r="B1315" t="str">
            <v>星帅尔</v>
          </cell>
          <cell r="C1315">
            <v>-1.76</v>
          </cell>
          <cell r="D1315">
            <v>12.82</v>
          </cell>
        </row>
        <row r="1316">
          <cell r="A1316" t="str">
            <v>002861</v>
          </cell>
          <cell r="B1316" t="str">
            <v>瀛通通讯</v>
          </cell>
          <cell r="C1316">
            <v>-3.59</v>
          </cell>
          <cell r="D1316">
            <v>14.76</v>
          </cell>
        </row>
        <row r="1317">
          <cell r="A1317" t="str">
            <v>002862</v>
          </cell>
          <cell r="B1317" t="str">
            <v>实丰文化</v>
          </cell>
          <cell r="C1317">
            <v>-1.26</v>
          </cell>
          <cell r="D1317">
            <v>18.78</v>
          </cell>
        </row>
        <row r="1318">
          <cell r="A1318" t="str">
            <v>002863</v>
          </cell>
          <cell r="B1318" t="str">
            <v>今飞凯达</v>
          </cell>
          <cell r="C1318">
            <v>-0.98</v>
          </cell>
          <cell r="D1318">
            <v>5.05</v>
          </cell>
        </row>
        <row r="1319">
          <cell r="A1319" t="str">
            <v>002864</v>
          </cell>
          <cell r="B1319" t="str">
            <v>盘龙药业</v>
          </cell>
          <cell r="C1319">
            <v>-0.38</v>
          </cell>
          <cell r="D1319">
            <v>28.86</v>
          </cell>
        </row>
        <row r="1320">
          <cell r="A1320" t="str">
            <v>002865</v>
          </cell>
          <cell r="B1320" t="str">
            <v>钧达股份</v>
          </cell>
          <cell r="C1320">
            <v>-0.81</v>
          </cell>
          <cell r="D1320">
            <v>39.18</v>
          </cell>
        </row>
        <row r="1321">
          <cell r="A1321" t="str">
            <v>002866</v>
          </cell>
          <cell r="B1321" t="str">
            <v>传艺科技</v>
          </cell>
          <cell r="C1321">
            <v>-2.93</v>
          </cell>
          <cell r="D1321">
            <v>19.899999999999999</v>
          </cell>
        </row>
        <row r="1322">
          <cell r="A1322" t="str">
            <v>002867</v>
          </cell>
          <cell r="B1322" t="str">
            <v>周大生</v>
          </cell>
          <cell r="C1322">
            <v>-1.1399999999999999</v>
          </cell>
          <cell r="D1322">
            <v>12.96</v>
          </cell>
        </row>
        <row r="1323">
          <cell r="A1323" t="str">
            <v>002868</v>
          </cell>
          <cell r="B1323" t="str">
            <v>*ST绿康</v>
          </cell>
          <cell r="C1323">
            <v>1.18</v>
          </cell>
          <cell r="D1323">
            <v>23.97</v>
          </cell>
        </row>
        <row r="1324">
          <cell r="A1324" t="str">
            <v>002869</v>
          </cell>
          <cell r="B1324" t="str">
            <v>金溢科技</v>
          </cell>
          <cell r="C1324">
            <v>-2</v>
          </cell>
          <cell r="D1324">
            <v>23.01</v>
          </cell>
        </row>
        <row r="1325">
          <cell r="A1325" t="str">
            <v>002870</v>
          </cell>
          <cell r="B1325" t="str">
            <v>香山股份</v>
          </cell>
          <cell r="C1325">
            <v>-0.74</v>
          </cell>
          <cell r="D1325">
            <v>30.93</v>
          </cell>
        </row>
        <row r="1326">
          <cell r="A1326" t="str">
            <v>002871</v>
          </cell>
          <cell r="B1326" t="str">
            <v>伟隆股份</v>
          </cell>
          <cell r="C1326">
            <v>-8.8699999999999992</v>
          </cell>
          <cell r="D1326">
            <v>11.3</v>
          </cell>
        </row>
        <row r="1327">
          <cell r="A1327" t="str">
            <v>002872</v>
          </cell>
          <cell r="B1327" t="str">
            <v>ST天圣</v>
          </cell>
          <cell r="C1327">
            <v>-2.46</v>
          </cell>
          <cell r="D1327">
            <v>4.76</v>
          </cell>
        </row>
        <row r="1328">
          <cell r="A1328" t="str">
            <v>002873</v>
          </cell>
          <cell r="B1328" t="str">
            <v>新天药业</v>
          </cell>
          <cell r="C1328">
            <v>-1.43</v>
          </cell>
          <cell r="D1328">
            <v>9.68</v>
          </cell>
        </row>
        <row r="1329">
          <cell r="A1329" t="str">
            <v>002875</v>
          </cell>
          <cell r="B1329" t="str">
            <v>安奈儿</v>
          </cell>
          <cell r="C1329">
            <v>-2.21</v>
          </cell>
          <cell r="D1329">
            <v>15.95</v>
          </cell>
        </row>
        <row r="1330">
          <cell r="A1330" t="str">
            <v>002876</v>
          </cell>
          <cell r="B1330" t="str">
            <v>三利谱</v>
          </cell>
          <cell r="C1330">
            <v>-2.0499999999999998</v>
          </cell>
          <cell r="D1330">
            <v>24.83</v>
          </cell>
        </row>
        <row r="1331">
          <cell r="A1331" t="str">
            <v>002877</v>
          </cell>
          <cell r="B1331" t="str">
            <v>智能自控</v>
          </cell>
          <cell r="C1331">
            <v>-2.7</v>
          </cell>
          <cell r="D1331">
            <v>8.3000000000000007</v>
          </cell>
        </row>
        <row r="1332">
          <cell r="A1332" t="str">
            <v>002878</v>
          </cell>
          <cell r="B1332" t="str">
            <v>元隆雅图</v>
          </cell>
          <cell r="C1332">
            <v>-1.19</v>
          </cell>
          <cell r="D1332">
            <v>20</v>
          </cell>
        </row>
        <row r="1333">
          <cell r="A1333" t="str">
            <v>002879</v>
          </cell>
          <cell r="B1333" t="str">
            <v>长缆科技</v>
          </cell>
          <cell r="C1333">
            <v>-1.96</v>
          </cell>
          <cell r="D1333">
            <v>15.02</v>
          </cell>
        </row>
        <row r="1334">
          <cell r="A1334" t="str">
            <v>002880</v>
          </cell>
          <cell r="B1334" t="str">
            <v>卫光生物</v>
          </cell>
          <cell r="C1334">
            <v>-0.41</v>
          </cell>
          <cell r="D1334">
            <v>29.18</v>
          </cell>
        </row>
        <row r="1335">
          <cell r="A1335" t="str">
            <v>002881</v>
          </cell>
          <cell r="B1335" t="str">
            <v>美格智能</v>
          </cell>
          <cell r="C1335">
            <v>-1.41</v>
          </cell>
          <cell r="D1335">
            <v>44.66</v>
          </cell>
        </row>
        <row r="1336">
          <cell r="A1336" t="str">
            <v>002882</v>
          </cell>
          <cell r="B1336" t="str">
            <v>金龙羽</v>
          </cell>
          <cell r="C1336">
            <v>-7.06</v>
          </cell>
          <cell r="D1336">
            <v>33.950000000000003</v>
          </cell>
        </row>
        <row r="1337">
          <cell r="A1337" t="str">
            <v>002883</v>
          </cell>
          <cell r="B1337" t="str">
            <v>中设股份</v>
          </cell>
          <cell r="C1337">
            <v>-1.06</v>
          </cell>
          <cell r="D1337">
            <v>11.25</v>
          </cell>
        </row>
        <row r="1338">
          <cell r="A1338" t="str">
            <v>002884</v>
          </cell>
          <cell r="B1338" t="str">
            <v>凌霄泵业</v>
          </cell>
          <cell r="C1338">
            <v>-0.19</v>
          </cell>
          <cell r="D1338">
            <v>15.92</v>
          </cell>
        </row>
        <row r="1339">
          <cell r="A1339" t="str">
            <v>002885</v>
          </cell>
          <cell r="B1339" t="str">
            <v>京泉华</v>
          </cell>
          <cell r="C1339">
            <v>-1.35</v>
          </cell>
          <cell r="D1339">
            <v>13.84</v>
          </cell>
        </row>
        <row r="1340">
          <cell r="A1340" t="str">
            <v>002886</v>
          </cell>
          <cell r="B1340" t="str">
            <v>沃特股份</v>
          </cell>
          <cell r="C1340">
            <v>-1.82</v>
          </cell>
          <cell r="D1340">
            <v>18.3</v>
          </cell>
        </row>
        <row r="1341">
          <cell r="A1341" t="str">
            <v>002887</v>
          </cell>
          <cell r="B1341" t="str">
            <v>绿茵生态</v>
          </cell>
          <cell r="C1341">
            <v>-1.81</v>
          </cell>
          <cell r="D1341">
            <v>8.16</v>
          </cell>
        </row>
        <row r="1342">
          <cell r="A1342" t="str">
            <v>002888</v>
          </cell>
          <cell r="B1342" t="str">
            <v>惠威科技</v>
          </cell>
          <cell r="C1342">
            <v>-1.32</v>
          </cell>
          <cell r="D1342">
            <v>18</v>
          </cell>
        </row>
        <row r="1343">
          <cell r="A1343" t="str">
            <v>002889</v>
          </cell>
          <cell r="B1343" t="str">
            <v>东方嘉盛</v>
          </cell>
          <cell r="C1343">
            <v>-1.33</v>
          </cell>
          <cell r="D1343">
            <v>14.82</v>
          </cell>
        </row>
        <row r="1344">
          <cell r="A1344" t="str">
            <v>002890</v>
          </cell>
          <cell r="B1344" t="str">
            <v>弘宇股份</v>
          </cell>
          <cell r="C1344">
            <v>-1.42</v>
          </cell>
          <cell r="D1344">
            <v>13.16</v>
          </cell>
        </row>
        <row r="1345">
          <cell r="A1345" t="str">
            <v>002891</v>
          </cell>
          <cell r="B1345" t="str">
            <v>中宠股份</v>
          </cell>
          <cell r="C1345">
            <v>-0.56999999999999995</v>
          </cell>
          <cell r="D1345">
            <v>61.29</v>
          </cell>
        </row>
        <row r="1346">
          <cell r="A1346" t="str">
            <v>002892</v>
          </cell>
          <cell r="B1346" t="str">
            <v>科力尔</v>
          </cell>
          <cell r="C1346">
            <v>-1.46</v>
          </cell>
          <cell r="D1346">
            <v>13.46</v>
          </cell>
        </row>
        <row r="1347">
          <cell r="A1347" t="str">
            <v>002893</v>
          </cell>
          <cell r="B1347" t="str">
            <v>京能热力</v>
          </cell>
          <cell r="C1347">
            <v>2.42</v>
          </cell>
          <cell r="D1347">
            <v>11</v>
          </cell>
        </row>
        <row r="1348">
          <cell r="A1348" t="str">
            <v>002895</v>
          </cell>
          <cell r="B1348" t="str">
            <v>川恒股份</v>
          </cell>
          <cell r="C1348">
            <v>-1.75</v>
          </cell>
          <cell r="D1348">
            <v>23.05</v>
          </cell>
        </row>
        <row r="1349">
          <cell r="A1349" t="str">
            <v>002896</v>
          </cell>
          <cell r="B1349" t="str">
            <v>中大力德</v>
          </cell>
          <cell r="C1349">
            <v>-0.74</v>
          </cell>
          <cell r="D1349">
            <v>55.09</v>
          </cell>
        </row>
        <row r="1350">
          <cell r="A1350" t="str">
            <v>002897</v>
          </cell>
          <cell r="B1350" t="str">
            <v>意华股份</v>
          </cell>
          <cell r="C1350">
            <v>-1.76</v>
          </cell>
          <cell r="D1350">
            <v>37.49</v>
          </cell>
        </row>
        <row r="1351">
          <cell r="A1351" t="str">
            <v>002898</v>
          </cell>
          <cell r="B1351" t="str">
            <v>*ST赛隆</v>
          </cell>
          <cell r="C1351">
            <v>0.61</v>
          </cell>
          <cell r="D1351">
            <v>11.6</v>
          </cell>
        </row>
        <row r="1352">
          <cell r="A1352" t="str">
            <v>002899</v>
          </cell>
          <cell r="B1352" t="str">
            <v>英派斯</v>
          </cell>
          <cell r="C1352">
            <v>-2.14</v>
          </cell>
          <cell r="D1352">
            <v>23.78</v>
          </cell>
        </row>
        <row r="1353">
          <cell r="A1353" t="str">
            <v>002900</v>
          </cell>
          <cell r="B1353" t="str">
            <v>哈三联</v>
          </cell>
          <cell r="C1353">
            <v>-3.78</v>
          </cell>
          <cell r="D1353">
            <v>14.75</v>
          </cell>
        </row>
        <row r="1354">
          <cell r="A1354" t="str">
            <v>002901</v>
          </cell>
          <cell r="B1354" t="str">
            <v>大博医疗</v>
          </cell>
          <cell r="C1354">
            <v>0.64</v>
          </cell>
          <cell r="D1354">
            <v>36.19</v>
          </cell>
        </row>
        <row r="1355">
          <cell r="A1355" t="str">
            <v>002902</v>
          </cell>
          <cell r="B1355" t="str">
            <v>铭普光磁</v>
          </cell>
          <cell r="C1355">
            <v>-4.3899999999999997</v>
          </cell>
          <cell r="D1355">
            <v>19.61</v>
          </cell>
        </row>
        <row r="1356">
          <cell r="A1356" t="str">
            <v>002903</v>
          </cell>
          <cell r="B1356" t="str">
            <v>宇环数控</v>
          </cell>
          <cell r="C1356">
            <v>-3.98</v>
          </cell>
          <cell r="D1356">
            <v>19.52</v>
          </cell>
        </row>
        <row r="1357">
          <cell r="A1357" t="str">
            <v>002905</v>
          </cell>
          <cell r="B1357" t="str">
            <v>金逸影视</v>
          </cell>
          <cell r="C1357">
            <v>0</v>
          </cell>
          <cell r="D1357">
            <v>9.34</v>
          </cell>
        </row>
        <row r="1358">
          <cell r="A1358" t="str">
            <v>002906</v>
          </cell>
          <cell r="B1358" t="str">
            <v>华阳集团</v>
          </cell>
          <cell r="C1358">
            <v>-0.25</v>
          </cell>
          <cell r="D1358">
            <v>31.76</v>
          </cell>
        </row>
        <row r="1359">
          <cell r="A1359" t="str">
            <v>002907</v>
          </cell>
          <cell r="B1359" t="str">
            <v>华森制药</v>
          </cell>
          <cell r="C1359">
            <v>-0.95</v>
          </cell>
          <cell r="D1359">
            <v>16.75</v>
          </cell>
        </row>
        <row r="1360">
          <cell r="A1360" t="str">
            <v>002908</v>
          </cell>
          <cell r="B1360" t="str">
            <v>德生科技</v>
          </cell>
          <cell r="C1360">
            <v>10.02</v>
          </cell>
          <cell r="D1360">
            <v>10.76</v>
          </cell>
        </row>
        <row r="1361">
          <cell r="A1361" t="str">
            <v>002909</v>
          </cell>
          <cell r="B1361" t="str">
            <v>集泰股份</v>
          </cell>
          <cell r="C1361">
            <v>-1.76</v>
          </cell>
          <cell r="D1361">
            <v>6.13</v>
          </cell>
        </row>
        <row r="1362">
          <cell r="A1362" t="str">
            <v>002910</v>
          </cell>
          <cell r="B1362" t="str">
            <v>庄园牧场</v>
          </cell>
          <cell r="C1362">
            <v>-0.94</v>
          </cell>
          <cell r="D1362">
            <v>9.51</v>
          </cell>
        </row>
        <row r="1363">
          <cell r="A1363" t="str">
            <v>002911</v>
          </cell>
          <cell r="B1363" t="str">
            <v>佛燃能源</v>
          </cell>
          <cell r="C1363">
            <v>-0.49</v>
          </cell>
          <cell r="D1363">
            <v>10.19</v>
          </cell>
        </row>
        <row r="1364">
          <cell r="A1364" t="str">
            <v>002912</v>
          </cell>
          <cell r="B1364" t="str">
            <v>中新赛克</v>
          </cell>
          <cell r="C1364">
            <v>-1.19</v>
          </cell>
          <cell r="D1364">
            <v>23.19</v>
          </cell>
        </row>
        <row r="1365">
          <cell r="A1365" t="str">
            <v>002913</v>
          </cell>
          <cell r="B1365" t="str">
            <v>奥士康</v>
          </cell>
          <cell r="C1365">
            <v>9.99</v>
          </cell>
          <cell r="D1365">
            <v>34.79</v>
          </cell>
        </row>
        <row r="1366">
          <cell r="A1366" t="str">
            <v>002915</v>
          </cell>
          <cell r="B1366" t="str">
            <v>中欣氟材</v>
          </cell>
          <cell r="C1366">
            <v>-2.2000000000000002</v>
          </cell>
          <cell r="D1366">
            <v>17.36</v>
          </cell>
        </row>
        <row r="1367">
          <cell r="A1367" t="str">
            <v>002916</v>
          </cell>
          <cell r="B1367" t="str">
            <v>深南电路</v>
          </cell>
          <cell r="C1367">
            <v>2.16</v>
          </cell>
          <cell r="D1367">
            <v>115.9</v>
          </cell>
        </row>
        <row r="1368">
          <cell r="A1368" t="str">
            <v>002917</v>
          </cell>
          <cell r="B1368" t="str">
            <v>金奥博</v>
          </cell>
          <cell r="C1368">
            <v>-1.17</v>
          </cell>
          <cell r="D1368">
            <v>13.52</v>
          </cell>
        </row>
        <row r="1369">
          <cell r="A1369" t="str">
            <v>002918</v>
          </cell>
          <cell r="B1369" t="str">
            <v>蒙娜丽莎</v>
          </cell>
          <cell r="C1369">
            <v>-0.95</v>
          </cell>
          <cell r="D1369">
            <v>8.33</v>
          </cell>
        </row>
        <row r="1370">
          <cell r="A1370" t="str">
            <v>002919</v>
          </cell>
          <cell r="B1370" t="str">
            <v>名臣健康</v>
          </cell>
          <cell r="C1370">
            <v>-0.96</v>
          </cell>
          <cell r="D1370">
            <v>16.59</v>
          </cell>
        </row>
        <row r="1371">
          <cell r="A1371" t="str">
            <v>002920</v>
          </cell>
          <cell r="B1371" t="str">
            <v>德赛西威</v>
          </cell>
          <cell r="C1371">
            <v>0</v>
          </cell>
          <cell r="D1371">
            <v>101.62</v>
          </cell>
        </row>
        <row r="1372">
          <cell r="A1372" t="str">
            <v>002921</v>
          </cell>
          <cell r="B1372" t="str">
            <v>联诚精密</v>
          </cell>
          <cell r="C1372">
            <v>-4.12</v>
          </cell>
          <cell r="D1372">
            <v>14.42</v>
          </cell>
        </row>
        <row r="1373">
          <cell r="A1373" t="str">
            <v>002922</v>
          </cell>
          <cell r="B1373" t="str">
            <v>伊戈尔</v>
          </cell>
          <cell r="C1373">
            <v>-1.39</v>
          </cell>
          <cell r="D1373">
            <v>15.61</v>
          </cell>
        </row>
        <row r="1374">
          <cell r="A1374" t="str">
            <v>002923</v>
          </cell>
          <cell r="B1374" t="str">
            <v>润都股份</v>
          </cell>
          <cell r="C1374">
            <v>-1.41</v>
          </cell>
          <cell r="D1374">
            <v>12.61</v>
          </cell>
        </row>
        <row r="1375">
          <cell r="A1375" t="str">
            <v>002925</v>
          </cell>
          <cell r="B1375" t="str">
            <v>盈趣科技</v>
          </cell>
          <cell r="C1375">
            <v>-1.5</v>
          </cell>
          <cell r="D1375">
            <v>17.079999999999998</v>
          </cell>
        </row>
        <row r="1376">
          <cell r="A1376" t="str">
            <v>002926</v>
          </cell>
          <cell r="B1376" t="str">
            <v>华西证券</v>
          </cell>
          <cell r="C1376">
            <v>0.54</v>
          </cell>
          <cell r="D1376">
            <v>9.31</v>
          </cell>
        </row>
        <row r="1377">
          <cell r="A1377" t="str">
            <v>002927</v>
          </cell>
          <cell r="B1377" t="str">
            <v>泰永长征</v>
          </cell>
          <cell r="C1377">
            <v>0.42</v>
          </cell>
          <cell r="D1377">
            <v>14.45</v>
          </cell>
        </row>
        <row r="1378">
          <cell r="A1378" t="str">
            <v>002928</v>
          </cell>
          <cell r="B1378" t="str">
            <v>华夏航空</v>
          </cell>
          <cell r="C1378">
            <v>0.13</v>
          </cell>
          <cell r="D1378">
            <v>8.01</v>
          </cell>
        </row>
        <row r="1379">
          <cell r="A1379" t="str">
            <v>002929</v>
          </cell>
          <cell r="B1379" t="str">
            <v>润建股份</v>
          </cell>
          <cell r="C1379">
            <v>0.49</v>
          </cell>
          <cell r="D1379">
            <v>45.51</v>
          </cell>
        </row>
        <row r="1380">
          <cell r="A1380" t="str">
            <v>002930</v>
          </cell>
          <cell r="B1380" t="str">
            <v>宏川智慧</v>
          </cell>
          <cell r="C1380">
            <v>-2.4900000000000002</v>
          </cell>
          <cell r="D1380">
            <v>10.56</v>
          </cell>
        </row>
        <row r="1381">
          <cell r="A1381" t="str">
            <v>002931</v>
          </cell>
          <cell r="B1381" t="str">
            <v>锋龙股份</v>
          </cell>
          <cell r="C1381">
            <v>-0.65</v>
          </cell>
          <cell r="D1381">
            <v>15.35</v>
          </cell>
        </row>
        <row r="1382">
          <cell r="A1382" t="str">
            <v>002932</v>
          </cell>
          <cell r="B1382" t="str">
            <v>明德生物</v>
          </cell>
          <cell r="C1382">
            <v>-2.0299999999999998</v>
          </cell>
          <cell r="D1382">
            <v>20.28</v>
          </cell>
        </row>
        <row r="1383">
          <cell r="A1383" t="str">
            <v>002933</v>
          </cell>
          <cell r="B1383" t="str">
            <v>新兴装备</v>
          </cell>
          <cell r="C1383">
            <v>-1.23</v>
          </cell>
          <cell r="D1383">
            <v>34.67</v>
          </cell>
        </row>
        <row r="1384">
          <cell r="A1384" t="str">
            <v>002935</v>
          </cell>
          <cell r="B1384" t="str">
            <v>天奥电子</v>
          </cell>
          <cell r="C1384">
            <v>-1.19</v>
          </cell>
          <cell r="D1384">
            <v>15.75</v>
          </cell>
        </row>
        <row r="1385">
          <cell r="A1385" t="str">
            <v>002936</v>
          </cell>
          <cell r="B1385" t="str">
            <v>郑州银行</v>
          </cell>
          <cell r="C1385">
            <v>1.91</v>
          </cell>
          <cell r="D1385">
            <v>2.13</v>
          </cell>
        </row>
        <row r="1386">
          <cell r="A1386" t="str">
            <v>002937</v>
          </cell>
          <cell r="B1386" t="str">
            <v>兴瑞科技</v>
          </cell>
          <cell r="C1386">
            <v>-1.51</v>
          </cell>
          <cell r="D1386">
            <v>16.350000000000001</v>
          </cell>
        </row>
        <row r="1387">
          <cell r="A1387" t="str">
            <v>002938</v>
          </cell>
          <cell r="B1387" t="str">
            <v>鹏鼎控股</v>
          </cell>
          <cell r="C1387">
            <v>3.22</v>
          </cell>
          <cell r="D1387">
            <v>36.89</v>
          </cell>
        </row>
        <row r="1388">
          <cell r="A1388" t="str">
            <v>002939</v>
          </cell>
          <cell r="B1388" t="str">
            <v>长城证券</v>
          </cell>
          <cell r="C1388">
            <v>-0.24</v>
          </cell>
          <cell r="D1388">
            <v>8.3800000000000008</v>
          </cell>
        </row>
        <row r="1389">
          <cell r="A1389" t="str">
            <v>002940</v>
          </cell>
          <cell r="B1389" t="str">
            <v>昂利康</v>
          </cell>
          <cell r="C1389">
            <v>-7.81</v>
          </cell>
          <cell r="D1389">
            <v>41.41</v>
          </cell>
        </row>
        <row r="1390">
          <cell r="A1390" t="str">
            <v>002941</v>
          </cell>
          <cell r="B1390" t="str">
            <v>新疆交建</v>
          </cell>
          <cell r="C1390">
            <v>-0.9</v>
          </cell>
          <cell r="D1390">
            <v>11</v>
          </cell>
        </row>
        <row r="1391">
          <cell r="A1391" t="str">
            <v>002942</v>
          </cell>
          <cell r="B1391" t="str">
            <v>新农股份</v>
          </cell>
          <cell r="C1391">
            <v>-5.57</v>
          </cell>
          <cell r="D1391">
            <v>18.149999999999999</v>
          </cell>
        </row>
        <row r="1392">
          <cell r="A1392" t="str">
            <v>002943</v>
          </cell>
          <cell r="B1392" t="str">
            <v>宇晶股份</v>
          </cell>
          <cell r="C1392">
            <v>-3.74</v>
          </cell>
          <cell r="D1392">
            <v>25.19</v>
          </cell>
        </row>
        <row r="1393">
          <cell r="A1393" t="str">
            <v>002945</v>
          </cell>
          <cell r="B1393" t="str">
            <v>华林证券</v>
          </cell>
          <cell r="C1393">
            <v>-0.42</v>
          </cell>
          <cell r="D1393">
            <v>14.16</v>
          </cell>
        </row>
        <row r="1394">
          <cell r="A1394" t="str">
            <v>002946</v>
          </cell>
          <cell r="B1394" t="str">
            <v>新乳业</v>
          </cell>
          <cell r="C1394">
            <v>2.15</v>
          </cell>
          <cell r="D1394">
            <v>18.09</v>
          </cell>
        </row>
        <row r="1395">
          <cell r="A1395" t="str">
            <v>002947</v>
          </cell>
          <cell r="B1395" t="str">
            <v>恒铭达</v>
          </cell>
          <cell r="C1395">
            <v>0.23</v>
          </cell>
          <cell r="D1395">
            <v>35</v>
          </cell>
        </row>
        <row r="1396">
          <cell r="A1396" t="str">
            <v>002948</v>
          </cell>
          <cell r="B1396" t="str">
            <v>青岛银行</v>
          </cell>
          <cell r="C1396">
            <v>1.18</v>
          </cell>
          <cell r="D1396">
            <v>5.13</v>
          </cell>
        </row>
        <row r="1397">
          <cell r="A1397" t="str">
            <v>002949</v>
          </cell>
          <cell r="B1397" t="str">
            <v>华阳国际</v>
          </cell>
          <cell r="C1397">
            <v>-0.65</v>
          </cell>
          <cell r="D1397">
            <v>13.66</v>
          </cell>
        </row>
        <row r="1398">
          <cell r="A1398" t="str">
            <v>002950</v>
          </cell>
          <cell r="B1398" t="str">
            <v>奥美医疗</v>
          </cell>
          <cell r="C1398">
            <v>-0.56999999999999995</v>
          </cell>
          <cell r="D1398">
            <v>8.74</v>
          </cell>
        </row>
        <row r="1399">
          <cell r="A1399" t="str">
            <v>002951</v>
          </cell>
          <cell r="B1399" t="str">
            <v>金时科技</v>
          </cell>
          <cell r="C1399">
            <v>3.42</v>
          </cell>
          <cell r="D1399">
            <v>13</v>
          </cell>
        </row>
        <row r="1400">
          <cell r="A1400" t="str">
            <v>002952</v>
          </cell>
          <cell r="B1400" t="str">
            <v>亚世光电</v>
          </cell>
          <cell r="C1400">
            <v>-3.2</v>
          </cell>
          <cell r="D1400">
            <v>21.46</v>
          </cell>
        </row>
        <row r="1401">
          <cell r="A1401" t="str">
            <v>002953</v>
          </cell>
          <cell r="B1401" t="str">
            <v>日丰股份</v>
          </cell>
          <cell r="C1401">
            <v>-0.67</v>
          </cell>
          <cell r="D1401">
            <v>10.34</v>
          </cell>
        </row>
        <row r="1402">
          <cell r="A1402" t="str">
            <v>002955</v>
          </cell>
          <cell r="B1402" t="str">
            <v>鸿合科技</v>
          </cell>
          <cell r="C1402">
            <v>-2.0499999999999998</v>
          </cell>
          <cell r="D1402">
            <v>24.31</v>
          </cell>
        </row>
        <row r="1403">
          <cell r="A1403" t="str">
            <v>002956</v>
          </cell>
          <cell r="B1403" t="str">
            <v>西麦食品</v>
          </cell>
          <cell r="C1403">
            <v>-2.95</v>
          </cell>
          <cell r="D1403">
            <v>23.02</v>
          </cell>
        </row>
        <row r="1404">
          <cell r="A1404" t="str">
            <v>002957</v>
          </cell>
          <cell r="B1404" t="str">
            <v>科瑞技术</v>
          </cell>
          <cell r="C1404">
            <v>-1.65</v>
          </cell>
          <cell r="D1404">
            <v>16.11</v>
          </cell>
        </row>
        <row r="1405">
          <cell r="A1405" t="str">
            <v>002958</v>
          </cell>
          <cell r="B1405" t="str">
            <v>青农商行</v>
          </cell>
          <cell r="C1405">
            <v>1.89</v>
          </cell>
          <cell r="D1405">
            <v>3.77</v>
          </cell>
        </row>
        <row r="1406">
          <cell r="A1406" t="str">
            <v>002959</v>
          </cell>
          <cell r="B1406" t="str">
            <v>小熊电器</v>
          </cell>
          <cell r="C1406">
            <v>-0.72</v>
          </cell>
          <cell r="D1406">
            <v>47.04</v>
          </cell>
        </row>
        <row r="1407">
          <cell r="A1407" t="str">
            <v>002960</v>
          </cell>
          <cell r="B1407" t="str">
            <v>青鸟消防</v>
          </cell>
          <cell r="C1407">
            <v>-1.1299999999999999</v>
          </cell>
          <cell r="D1407">
            <v>9.66</v>
          </cell>
        </row>
        <row r="1408">
          <cell r="A1408" t="str">
            <v>002961</v>
          </cell>
          <cell r="B1408" t="str">
            <v>瑞达期货</v>
          </cell>
          <cell r="C1408">
            <v>-0.46</v>
          </cell>
          <cell r="D1408">
            <v>19.670000000000002</v>
          </cell>
        </row>
        <row r="1409">
          <cell r="A1409" t="str">
            <v>002962</v>
          </cell>
          <cell r="B1409" t="str">
            <v>五方光电</v>
          </cell>
          <cell r="C1409">
            <v>-1.83</v>
          </cell>
          <cell r="D1409">
            <v>15.01</v>
          </cell>
        </row>
        <row r="1410">
          <cell r="A1410" t="str">
            <v>002963</v>
          </cell>
          <cell r="B1410" t="str">
            <v>豪尔赛</v>
          </cell>
          <cell r="C1410">
            <v>-1.52</v>
          </cell>
          <cell r="D1410">
            <v>12.99</v>
          </cell>
        </row>
        <row r="1411">
          <cell r="A1411" t="str">
            <v>002965</v>
          </cell>
          <cell r="B1411" t="str">
            <v>祥鑫科技</v>
          </cell>
          <cell r="C1411">
            <v>-1.19</v>
          </cell>
          <cell r="D1411">
            <v>37.25</v>
          </cell>
        </row>
        <row r="1412">
          <cell r="A1412" t="str">
            <v>002966</v>
          </cell>
          <cell r="B1412" t="str">
            <v>苏州银行</v>
          </cell>
          <cell r="C1412">
            <v>0.43</v>
          </cell>
          <cell r="D1412">
            <v>9.3699999999999992</v>
          </cell>
        </row>
        <row r="1413">
          <cell r="A1413" t="str">
            <v>002967</v>
          </cell>
          <cell r="B1413" t="str">
            <v>广电计量</v>
          </cell>
          <cell r="C1413">
            <v>-0.23</v>
          </cell>
          <cell r="D1413">
            <v>17.43</v>
          </cell>
        </row>
        <row r="1414">
          <cell r="A1414" t="str">
            <v>002968</v>
          </cell>
          <cell r="B1414" t="str">
            <v>新大正</v>
          </cell>
          <cell r="C1414">
            <v>-1.44</v>
          </cell>
          <cell r="D1414">
            <v>10.28</v>
          </cell>
        </row>
        <row r="1415">
          <cell r="A1415" t="str">
            <v>002969</v>
          </cell>
          <cell r="B1415" t="str">
            <v>嘉美包装</v>
          </cell>
          <cell r="C1415">
            <v>-1.1399999999999999</v>
          </cell>
          <cell r="D1415">
            <v>3.48</v>
          </cell>
        </row>
        <row r="1416">
          <cell r="A1416" t="str">
            <v>002970</v>
          </cell>
          <cell r="B1416" t="str">
            <v>锐明技术</v>
          </cell>
          <cell r="C1416">
            <v>0.79</v>
          </cell>
          <cell r="D1416">
            <v>49.47</v>
          </cell>
        </row>
        <row r="1417">
          <cell r="A1417" t="str">
            <v>002971</v>
          </cell>
          <cell r="B1417" t="str">
            <v>和远气体</v>
          </cell>
          <cell r="C1417">
            <v>-1.85</v>
          </cell>
          <cell r="D1417">
            <v>22.87</v>
          </cell>
        </row>
        <row r="1418">
          <cell r="A1418" t="str">
            <v>002972</v>
          </cell>
          <cell r="B1418" t="str">
            <v>科安达</v>
          </cell>
          <cell r="C1418">
            <v>-1.1499999999999999</v>
          </cell>
          <cell r="D1418">
            <v>12.04</v>
          </cell>
        </row>
        <row r="1419">
          <cell r="A1419" t="str">
            <v>002973</v>
          </cell>
          <cell r="B1419" t="str">
            <v>侨银股份</v>
          </cell>
          <cell r="C1419">
            <v>-2.54</v>
          </cell>
          <cell r="D1419">
            <v>13.42</v>
          </cell>
        </row>
        <row r="1420">
          <cell r="A1420" t="str">
            <v>002975</v>
          </cell>
          <cell r="B1420" t="str">
            <v>博杰股份</v>
          </cell>
          <cell r="C1420">
            <v>1.25</v>
          </cell>
          <cell r="D1420">
            <v>34.049999999999997</v>
          </cell>
        </row>
        <row r="1421">
          <cell r="A1421" t="str">
            <v>002976</v>
          </cell>
          <cell r="B1421" t="str">
            <v>瑞玛精密</v>
          </cell>
          <cell r="C1421">
            <v>-0.8</v>
          </cell>
          <cell r="D1421">
            <v>24.81</v>
          </cell>
        </row>
        <row r="1422">
          <cell r="A1422" t="str">
            <v>002977</v>
          </cell>
          <cell r="B1422" t="str">
            <v>天箭科技</v>
          </cell>
          <cell r="C1422">
            <v>-3.24</v>
          </cell>
          <cell r="D1422">
            <v>39.369999999999997</v>
          </cell>
        </row>
        <row r="1423">
          <cell r="A1423" t="str">
            <v>002978</v>
          </cell>
          <cell r="B1423" t="str">
            <v>安宁股份</v>
          </cell>
          <cell r="C1423">
            <v>-1.81</v>
          </cell>
          <cell r="D1423">
            <v>31.42</v>
          </cell>
        </row>
        <row r="1424">
          <cell r="A1424" t="str">
            <v>002979</v>
          </cell>
          <cell r="B1424" t="str">
            <v>雷赛智能</v>
          </cell>
          <cell r="C1424">
            <v>-0.34</v>
          </cell>
          <cell r="D1424">
            <v>41.12</v>
          </cell>
        </row>
        <row r="1425">
          <cell r="A1425" t="str">
            <v>002980</v>
          </cell>
          <cell r="B1425" t="str">
            <v>华盛昌</v>
          </cell>
          <cell r="C1425">
            <v>-1.98</v>
          </cell>
          <cell r="D1425">
            <v>19.78</v>
          </cell>
        </row>
        <row r="1426">
          <cell r="A1426" t="str">
            <v>002981</v>
          </cell>
          <cell r="B1426" t="str">
            <v>朝阳科技</v>
          </cell>
          <cell r="C1426">
            <v>-3.09</v>
          </cell>
          <cell r="D1426">
            <v>27.9</v>
          </cell>
        </row>
        <row r="1427">
          <cell r="A1427" t="str">
            <v>002982</v>
          </cell>
          <cell r="B1427" t="str">
            <v>湘佳股份</v>
          </cell>
          <cell r="C1427">
            <v>2.11</v>
          </cell>
          <cell r="D1427">
            <v>15.99</v>
          </cell>
        </row>
        <row r="1428">
          <cell r="A1428" t="str">
            <v>002983</v>
          </cell>
          <cell r="B1428" t="str">
            <v>芯瑞达</v>
          </cell>
          <cell r="C1428">
            <v>-0.76</v>
          </cell>
          <cell r="D1428">
            <v>21</v>
          </cell>
        </row>
        <row r="1429">
          <cell r="A1429" t="str">
            <v>002984</v>
          </cell>
          <cell r="B1429" t="str">
            <v>森麒麟</v>
          </cell>
          <cell r="C1429">
            <v>-0.47</v>
          </cell>
          <cell r="D1429">
            <v>18.899999999999999</v>
          </cell>
        </row>
        <row r="1430">
          <cell r="A1430" t="str">
            <v>002985</v>
          </cell>
          <cell r="B1430" t="str">
            <v>北摩高科</v>
          </cell>
          <cell r="C1430">
            <v>-1.1299999999999999</v>
          </cell>
          <cell r="D1430">
            <v>28.95</v>
          </cell>
        </row>
        <row r="1431">
          <cell r="A1431" t="str">
            <v>002986</v>
          </cell>
          <cell r="B1431" t="str">
            <v>宇新股份</v>
          </cell>
          <cell r="C1431">
            <v>-1.4</v>
          </cell>
          <cell r="D1431">
            <v>11.26</v>
          </cell>
        </row>
        <row r="1432">
          <cell r="A1432" t="str">
            <v>002987</v>
          </cell>
          <cell r="B1432" t="str">
            <v>京北方</v>
          </cell>
          <cell r="C1432">
            <v>10.01</v>
          </cell>
          <cell r="D1432">
            <v>23.3</v>
          </cell>
        </row>
        <row r="1433">
          <cell r="A1433" t="str">
            <v>002988</v>
          </cell>
          <cell r="B1433" t="str">
            <v>豪美新材</v>
          </cell>
          <cell r="C1433">
            <v>-0.96</v>
          </cell>
          <cell r="D1433">
            <v>40.33</v>
          </cell>
        </row>
        <row r="1434">
          <cell r="A1434" t="str">
            <v>002989</v>
          </cell>
          <cell r="B1434" t="str">
            <v>中天精装</v>
          </cell>
          <cell r="C1434">
            <v>0.39</v>
          </cell>
          <cell r="D1434">
            <v>33.08</v>
          </cell>
        </row>
        <row r="1435">
          <cell r="A1435" t="str">
            <v>002990</v>
          </cell>
          <cell r="B1435" t="str">
            <v>盛视科技</v>
          </cell>
          <cell r="C1435">
            <v>-1.57</v>
          </cell>
          <cell r="D1435">
            <v>28.76</v>
          </cell>
        </row>
        <row r="1436">
          <cell r="A1436" t="str">
            <v>002991</v>
          </cell>
          <cell r="B1436" t="str">
            <v>甘源食品</v>
          </cell>
          <cell r="C1436">
            <v>-1.06</v>
          </cell>
          <cell r="D1436">
            <v>60.8</v>
          </cell>
        </row>
        <row r="1437">
          <cell r="A1437" t="str">
            <v>002992</v>
          </cell>
          <cell r="B1437" t="str">
            <v>宝明科技</v>
          </cell>
          <cell r="C1437">
            <v>-0.66</v>
          </cell>
          <cell r="D1437">
            <v>69.37</v>
          </cell>
        </row>
        <row r="1438">
          <cell r="A1438" t="str">
            <v>002993</v>
          </cell>
          <cell r="B1438" t="str">
            <v>奥海科技</v>
          </cell>
          <cell r="C1438">
            <v>-1.84</v>
          </cell>
          <cell r="D1438">
            <v>40.090000000000003</v>
          </cell>
        </row>
        <row r="1439">
          <cell r="A1439" t="str">
            <v>002995</v>
          </cell>
          <cell r="B1439" t="str">
            <v>天地在线</v>
          </cell>
          <cell r="C1439">
            <v>-1.5</v>
          </cell>
          <cell r="D1439">
            <v>18.41</v>
          </cell>
        </row>
        <row r="1440">
          <cell r="A1440" t="str">
            <v>002996</v>
          </cell>
          <cell r="B1440" t="str">
            <v>顺博合金</v>
          </cell>
          <cell r="C1440">
            <v>-1.85</v>
          </cell>
          <cell r="D1440">
            <v>7.43</v>
          </cell>
        </row>
        <row r="1441">
          <cell r="A1441" t="str">
            <v>002997</v>
          </cell>
          <cell r="B1441" t="str">
            <v>瑞鹄模具</v>
          </cell>
          <cell r="C1441">
            <v>0.92</v>
          </cell>
          <cell r="D1441">
            <v>37.28</v>
          </cell>
        </row>
        <row r="1442">
          <cell r="A1442" t="str">
            <v>002998</v>
          </cell>
          <cell r="B1442" t="str">
            <v>优彩资源</v>
          </cell>
          <cell r="C1442">
            <v>-2.3199999999999998</v>
          </cell>
          <cell r="D1442">
            <v>7.57</v>
          </cell>
        </row>
        <row r="1443">
          <cell r="A1443" t="str">
            <v>002999</v>
          </cell>
          <cell r="B1443" t="str">
            <v>天禾股份</v>
          </cell>
          <cell r="C1443">
            <v>-1.41</v>
          </cell>
          <cell r="D1443">
            <v>6.97</v>
          </cell>
        </row>
        <row r="1444">
          <cell r="A1444" t="str">
            <v>003000</v>
          </cell>
          <cell r="B1444" t="str">
            <v>劲仔食品</v>
          </cell>
          <cell r="C1444">
            <v>-4.08</v>
          </cell>
          <cell r="D1444">
            <v>12.92</v>
          </cell>
        </row>
        <row r="1445">
          <cell r="A1445" t="str">
            <v>003001</v>
          </cell>
          <cell r="B1445" t="str">
            <v>中岩大地</v>
          </cell>
          <cell r="C1445">
            <v>-0.76</v>
          </cell>
          <cell r="D1445">
            <v>36.380000000000003</v>
          </cell>
        </row>
        <row r="1446">
          <cell r="A1446" t="str">
            <v>003002</v>
          </cell>
          <cell r="B1446" t="str">
            <v>壶化股份</v>
          </cell>
          <cell r="C1446">
            <v>-2.99</v>
          </cell>
          <cell r="D1446">
            <v>27.55</v>
          </cell>
        </row>
        <row r="1447">
          <cell r="A1447" t="str">
            <v>003003</v>
          </cell>
          <cell r="B1447" t="str">
            <v>天元股份</v>
          </cell>
          <cell r="C1447">
            <v>-0.95</v>
          </cell>
          <cell r="D1447">
            <v>11.53</v>
          </cell>
        </row>
        <row r="1448">
          <cell r="A1448" t="str">
            <v>003004</v>
          </cell>
          <cell r="B1448" t="str">
            <v>*ST声迅</v>
          </cell>
          <cell r="C1448">
            <v>-1.44</v>
          </cell>
          <cell r="D1448">
            <v>18.47</v>
          </cell>
        </row>
        <row r="1449">
          <cell r="A1449" t="str">
            <v>003005</v>
          </cell>
          <cell r="B1449" t="str">
            <v>竞业达</v>
          </cell>
          <cell r="C1449">
            <v>-2.82</v>
          </cell>
          <cell r="D1449">
            <v>19.27</v>
          </cell>
        </row>
        <row r="1450">
          <cell r="A1450" t="str">
            <v>003006</v>
          </cell>
          <cell r="B1450" t="str">
            <v>百亚股份</v>
          </cell>
          <cell r="C1450">
            <v>-2.85</v>
          </cell>
          <cell r="D1450">
            <v>26.9</v>
          </cell>
        </row>
        <row r="1451">
          <cell r="A1451" t="str">
            <v>003007</v>
          </cell>
          <cell r="B1451" t="str">
            <v>直真科技</v>
          </cell>
          <cell r="C1451">
            <v>-0.97</v>
          </cell>
          <cell r="D1451">
            <v>29.55</v>
          </cell>
        </row>
        <row r="1452">
          <cell r="A1452" t="str">
            <v>003008</v>
          </cell>
          <cell r="B1452" t="str">
            <v>开普检测</v>
          </cell>
          <cell r="C1452">
            <v>-1.17</v>
          </cell>
          <cell r="D1452">
            <v>21.15</v>
          </cell>
        </row>
        <row r="1453">
          <cell r="A1453" t="str">
            <v>003009</v>
          </cell>
          <cell r="B1453" t="str">
            <v>中天火箭</v>
          </cell>
          <cell r="C1453">
            <v>-0.3</v>
          </cell>
          <cell r="D1453">
            <v>46.09</v>
          </cell>
        </row>
        <row r="1454">
          <cell r="A1454" t="str">
            <v>003010</v>
          </cell>
          <cell r="B1454" t="str">
            <v>若羽臣</v>
          </cell>
          <cell r="C1454">
            <v>-3.06</v>
          </cell>
          <cell r="D1454">
            <v>57.32</v>
          </cell>
        </row>
        <row r="1455">
          <cell r="A1455" t="str">
            <v>003011</v>
          </cell>
          <cell r="B1455" t="str">
            <v>海象新材</v>
          </cell>
          <cell r="C1455">
            <v>-1.37</v>
          </cell>
          <cell r="D1455">
            <v>18.78</v>
          </cell>
        </row>
        <row r="1456">
          <cell r="A1456" t="str">
            <v>003012</v>
          </cell>
          <cell r="B1456" t="str">
            <v>东鹏控股</v>
          </cell>
          <cell r="C1456">
            <v>-0.7</v>
          </cell>
          <cell r="D1456">
            <v>5.67</v>
          </cell>
        </row>
        <row r="1457">
          <cell r="A1457" t="str">
            <v>003013</v>
          </cell>
          <cell r="B1457" t="str">
            <v>地铁设计</v>
          </cell>
          <cell r="C1457">
            <v>-0.55000000000000004</v>
          </cell>
          <cell r="D1457">
            <v>14.36</v>
          </cell>
        </row>
        <row r="1458">
          <cell r="A1458" t="str">
            <v>003015</v>
          </cell>
          <cell r="B1458" t="str">
            <v>日久光电</v>
          </cell>
          <cell r="C1458">
            <v>-2.1</v>
          </cell>
          <cell r="D1458">
            <v>17.29</v>
          </cell>
        </row>
        <row r="1459">
          <cell r="A1459" t="str">
            <v>003016</v>
          </cell>
          <cell r="B1459" t="str">
            <v>欣贺股份</v>
          </cell>
          <cell r="C1459">
            <v>-2.4900000000000002</v>
          </cell>
          <cell r="D1459">
            <v>7.43</v>
          </cell>
        </row>
        <row r="1460">
          <cell r="A1460" t="str">
            <v>003017</v>
          </cell>
          <cell r="B1460" t="str">
            <v>大洋生物</v>
          </cell>
          <cell r="C1460">
            <v>-1.36</v>
          </cell>
          <cell r="D1460">
            <v>25.39</v>
          </cell>
        </row>
        <row r="1461">
          <cell r="A1461" t="str">
            <v>003018</v>
          </cell>
          <cell r="B1461" t="str">
            <v>金富科技</v>
          </cell>
          <cell r="C1461">
            <v>0.7</v>
          </cell>
          <cell r="D1461">
            <v>11.45</v>
          </cell>
        </row>
        <row r="1462">
          <cell r="A1462" t="str">
            <v>003019</v>
          </cell>
          <cell r="B1462" t="str">
            <v>宸展光电</v>
          </cell>
          <cell r="C1462">
            <v>2.2000000000000002</v>
          </cell>
          <cell r="D1462">
            <v>32.979999999999997</v>
          </cell>
        </row>
        <row r="1463">
          <cell r="A1463" t="str">
            <v>003020</v>
          </cell>
          <cell r="B1463" t="str">
            <v>立方制药</v>
          </cell>
          <cell r="C1463">
            <v>-0.66</v>
          </cell>
          <cell r="D1463">
            <v>22.72</v>
          </cell>
        </row>
        <row r="1464">
          <cell r="A1464" t="str">
            <v>003021</v>
          </cell>
          <cell r="B1464" t="str">
            <v>兆威机电</v>
          </cell>
          <cell r="C1464">
            <v>-1.1399999999999999</v>
          </cell>
          <cell r="D1464">
            <v>103</v>
          </cell>
        </row>
        <row r="1465">
          <cell r="A1465" t="str">
            <v>003022</v>
          </cell>
          <cell r="B1465" t="str">
            <v>联泓新科</v>
          </cell>
          <cell r="C1465">
            <v>-2.57</v>
          </cell>
          <cell r="D1465">
            <v>15.52</v>
          </cell>
        </row>
        <row r="1466">
          <cell r="A1466" t="str">
            <v>003023</v>
          </cell>
          <cell r="B1466" t="str">
            <v>彩虹集团</v>
          </cell>
          <cell r="C1466">
            <v>-1.1399999999999999</v>
          </cell>
          <cell r="D1466">
            <v>19.91</v>
          </cell>
        </row>
        <row r="1467">
          <cell r="A1467" t="str">
            <v>003025</v>
          </cell>
          <cell r="B1467" t="str">
            <v>思进智能</v>
          </cell>
          <cell r="C1467">
            <v>-1.62</v>
          </cell>
          <cell r="D1467">
            <v>13.38</v>
          </cell>
        </row>
        <row r="1468">
          <cell r="A1468" t="str">
            <v>003026</v>
          </cell>
          <cell r="B1468" t="str">
            <v>中晶科技</v>
          </cell>
          <cell r="C1468">
            <v>-1.22</v>
          </cell>
          <cell r="D1468">
            <v>34.869999999999997</v>
          </cell>
        </row>
        <row r="1469">
          <cell r="A1469" t="str">
            <v>003027</v>
          </cell>
          <cell r="B1469" t="str">
            <v>同兴科技</v>
          </cell>
          <cell r="C1469">
            <v>-2.72</v>
          </cell>
          <cell r="D1469">
            <v>17.52</v>
          </cell>
        </row>
        <row r="1470">
          <cell r="A1470" t="str">
            <v>003028</v>
          </cell>
          <cell r="B1470" t="str">
            <v>振邦智能</v>
          </cell>
          <cell r="C1470">
            <v>-1.92</v>
          </cell>
          <cell r="D1470">
            <v>30.15</v>
          </cell>
        </row>
        <row r="1471">
          <cell r="A1471" t="str">
            <v>003029</v>
          </cell>
          <cell r="B1471" t="str">
            <v>吉大正元</v>
          </cell>
          <cell r="C1471">
            <v>2.63</v>
          </cell>
          <cell r="D1471">
            <v>28.9</v>
          </cell>
        </row>
        <row r="1472">
          <cell r="A1472" t="str">
            <v>003030</v>
          </cell>
          <cell r="B1472" t="str">
            <v>祖名股份</v>
          </cell>
          <cell r="C1472">
            <v>-0.22</v>
          </cell>
          <cell r="D1472">
            <v>18.38</v>
          </cell>
        </row>
        <row r="1473">
          <cell r="A1473" t="str">
            <v>003031</v>
          </cell>
          <cell r="B1473" t="str">
            <v>中瓷电子</v>
          </cell>
          <cell r="C1473">
            <v>-2.2799999999999998</v>
          </cell>
          <cell r="D1473">
            <v>51.79</v>
          </cell>
        </row>
        <row r="1474">
          <cell r="A1474" t="str">
            <v>003032</v>
          </cell>
          <cell r="B1474" t="str">
            <v>*ST传智</v>
          </cell>
          <cell r="C1474">
            <v>-2.69</v>
          </cell>
          <cell r="D1474">
            <v>6.51</v>
          </cell>
        </row>
        <row r="1475">
          <cell r="A1475" t="str">
            <v>003033</v>
          </cell>
          <cell r="B1475" t="str">
            <v>征和工业</v>
          </cell>
          <cell r="C1475">
            <v>-3.23</v>
          </cell>
          <cell r="D1475">
            <v>40.78</v>
          </cell>
        </row>
        <row r="1476">
          <cell r="A1476" t="str">
            <v>003035</v>
          </cell>
          <cell r="B1476" t="str">
            <v>南网能源</v>
          </cell>
          <cell r="C1476">
            <v>0.22</v>
          </cell>
          <cell r="D1476">
            <v>4.6399999999999997</v>
          </cell>
        </row>
        <row r="1477">
          <cell r="A1477" t="str">
            <v>003036</v>
          </cell>
          <cell r="B1477" t="str">
            <v>泰坦股份</v>
          </cell>
          <cell r="C1477">
            <v>10</v>
          </cell>
          <cell r="D1477">
            <v>16.72</v>
          </cell>
        </row>
        <row r="1478">
          <cell r="A1478" t="str">
            <v>003037</v>
          </cell>
          <cell r="B1478" t="str">
            <v>三和管桩</v>
          </cell>
          <cell r="C1478">
            <v>-1.61</v>
          </cell>
          <cell r="D1478">
            <v>7.34</v>
          </cell>
        </row>
        <row r="1479">
          <cell r="A1479" t="str">
            <v>003038</v>
          </cell>
          <cell r="B1479" t="str">
            <v>鑫铂股份</v>
          </cell>
          <cell r="C1479">
            <v>-4.3600000000000003</v>
          </cell>
          <cell r="D1479">
            <v>18</v>
          </cell>
        </row>
        <row r="1480">
          <cell r="A1480" t="str">
            <v>003039</v>
          </cell>
          <cell r="B1480" t="str">
            <v>顺控发展</v>
          </cell>
          <cell r="C1480">
            <v>1.25</v>
          </cell>
          <cell r="D1480">
            <v>13.81</v>
          </cell>
        </row>
        <row r="1481">
          <cell r="A1481" t="str">
            <v>003040</v>
          </cell>
          <cell r="B1481" t="str">
            <v>楚天龙</v>
          </cell>
          <cell r="C1481">
            <v>-2.06</v>
          </cell>
          <cell r="D1481">
            <v>23.31</v>
          </cell>
        </row>
        <row r="1482">
          <cell r="A1482" t="str">
            <v>003041</v>
          </cell>
          <cell r="B1482" t="str">
            <v>真爱美家</v>
          </cell>
          <cell r="C1482">
            <v>0.25</v>
          </cell>
          <cell r="D1482">
            <v>27.65</v>
          </cell>
        </row>
        <row r="1483">
          <cell r="A1483" t="str">
            <v>003042</v>
          </cell>
          <cell r="B1483" t="str">
            <v>中农联合</v>
          </cell>
          <cell r="C1483">
            <v>-1.7</v>
          </cell>
          <cell r="D1483">
            <v>16.72</v>
          </cell>
        </row>
        <row r="1484">
          <cell r="A1484" t="str">
            <v>003043</v>
          </cell>
          <cell r="B1484" t="str">
            <v>华亚智能</v>
          </cell>
          <cell r="C1484">
            <v>-0.53</v>
          </cell>
          <cell r="D1484">
            <v>43</v>
          </cell>
        </row>
        <row r="1485">
          <cell r="A1485" t="str">
            <v>003816</v>
          </cell>
          <cell r="B1485" t="str">
            <v>中国广核</v>
          </cell>
          <cell r="C1485">
            <v>0.27</v>
          </cell>
          <cell r="D1485">
            <v>3.66</v>
          </cell>
        </row>
        <row r="1486">
          <cell r="A1486" t="str">
            <v>300001</v>
          </cell>
          <cell r="B1486" t="str">
            <v>特锐德</v>
          </cell>
          <cell r="C1486">
            <v>-0.38</v>
          </cell>
          <cell r="D1486">
            <v>23.55</v>
          </cell>
        </row>
        <row r="1487">
          <cell r="A1487" t="str">
            <v>300002</v>
          </cell>
          <cell r="B1487" t="str">
            <v>神州泰岳</v>
          </cell>
          <cell r="C1487">
            <v>3.65</v>
          </cell>
          <cell r="D1487">
            <v>12.78</v>
          </cell>
        </row>
        <row r="1488">
          <cell r="A1488" t="str">
            <v>300003</v>
          </cell>
          <cell r="B1488" t="str">
            <v>乐普医疗</v>
          </cell>
          <cell r="C1488">
            <v>-1.08</v>
          </cell>
          <cell r="D1488">
            <v>15.61</v>
          </cell>
        </row>
        <row r="1489">
          <cell r="A1489" t="str">
            <v>300004</v>
          </cell>
          <cell r="B1489" t="str">
            <v>南风股份</v>
          </cell>
          <cell r="C1489">
            <v>-2.4900000000000002</v>
          </cell>
          <cell r="D1489">
            <v>8.24</v>
          </cell>
        </row>
        <row r="1490">
          <cell r="A1490" t="str">
            <v>300005</v>
          </cell>
          <cell r="B1490" t="str">
            <v>探路者</v>
          </cell>
          <cell r="C1490">
            <v>-2.13</v>
          </cell>
          <cell r="D1490">
            <v>8.2799999999999994</v>
          </cell>
        </row>
        <row r="1491">
          <cell r="A1491" t="str">
            <v>300006</v>
          </cell>
          <cell r="B1491" t="str">
            <v>莱美药业</v>
          </cell>
          <cell r="C1491">
            <v>-1.02</v>
          </cell>
          <cell r="D1491">
            <v>3.89</v>
          </cell>
        </row>
        <row r="1492">
          <cell r="A1492" t="str">
            <v>300007</v>
          </cell>
          <cell r="B1492" t="str">
            <v>汉威科技</v>
          </cell>
          <cell r="C1492">
            <v>-1.25</v>
          </cell>
          <cell r="D1492">
            <v>37.880000000000003</v>
          </cell>
        </row>
        <row r="1493">
          <cell r="A1493" t="str">
            <v>300008</v>
          </cell>
          <cell r="B1493" t="str">
            <v>天海防务</v>
          </cell>
          <cell r="C1493">
            <v>-2.96</v>
          </cell>
          <cell r="D1493">
            <v>6.88</v>
          </cell>
        </row>
        <row r="1494">
          <cell r="A1494" t="str">
            <v>300009</v>
          </cell>
          <cell r="B1494" t="str">
            <v>安科生物</v>
          </cell>
          <cell r="C1494">
            <v>-0.56000000000000005</v>
          </cell>
          <cell r="D1494">
            <v>8.86</v>
          </cell>
        </row>
        <row r="1495">
          <cell r="A1495" t="str">
            <v>300010</v>
          </cell>
          <cell r="B1495" t="str">
            <v>豆神教育</v>
          </cell>
          <cell r="C1495">
            <v>4.5199999999999996</v>
          </cell>
          <cell r="D1495">
            <v>8.7799999999999994</v>
          </cell>
        </row>
        <row r="1496">
          <cell r="A1496" t="str">
            <v>300011</v>
          </cell>
          <cell r="B1496" t="str">
            <v>鼎汉技术</v>
          </cell>
          <cell r="C1496">
            <v>-1.85</v>
          </cell>
          <cell r="D1496">
            <v>7.41</v>
          </cell>
        </row>
        <row r="1497">
          <cell r="A1497" t="str">
            <v>300012</v>
          </cell>
          <cell r="B1497" t="str">
            <v>华测检测</v>
          </cell>
          <cell r="C1497">
            <v>0.34</v>
          </cell>
          <cell r="D1497">
            <v>11.69</v>
          </cell>
        </row>
        <row r="1498">
          <cell r="A1498" t="str">
            <v>300013</v>
          </cell>
          <cell r="B1498" t="str">
            <v>新宁物流</v>
          </cell>
          <cell r="C1498">
            <v>-2.87</v>
          </cell>
          <cell r="D1498">
            <v>4.0599999999999996</v>
          </cell>
        </row>
        <row r="1499">
          <cell r="A1499" t="str">
            <v>300014</v>
          </cell>
          <cell r="B1499" t="str">
            <v>亿纬锂能</v>
          </cell>
          <cell r="C1499">
            <v>-4.72</v>
          </cell>
          <cell r="D1499">
            <v>44.2</v>
          </cell>
        </row>
        <row r="1500">
          <cell r="A1500" t="str">
            <v>300015</v>
          </cell>
          <cell r="B1500" t="str">
            <v>爱尔眼科</v>
          </cell>
          <cell r="C1500">
            <v>-1.1399999999999999</v>
          </cell>
          <cell r="D1500">
            <v>12.19</v>
          </cell>
        </row>
        <row r="1501">
          <cell r="A1501" t="str">
            <v>300016</v>
          </cell>
          <cell r="B1501" t="str">
            <v>北陆药业</v>
          </cell>
          <cell r="C1501">
            <v>1.83</v>
          </cell>
          <cell r="D1501">
            <v>10.01</v>
          </cell>
        </row>
        <row r="1502">
          <cell r="A1502" t="str">
            <v>300017</v>
          </cell>
          <cell r="B1502" t="str">
            <v>网宿科技</v>
          </cell>
          <cell r="C1502">
            <v>0.38</v>
          </cell>
          <cell r="D1502">
            <v>10.53</v>
          </cell>
        </row>
        <row r="1503">
          <cell r="A1503" t="str">
            <v>300018</v>
          </cell>
          <cell r="B1503" t="str">
            <v>中元股份</v>
          </cell>
          <cell r="C1503">
            <v>-1.9</v>
          </cell>
          <cell r="D1503">
            <v>7.74</v>
          </cell>
        </row>
        <row r="1504">
          <cell r="A1504" t="str">
            <v>300019</v>
          </cell>
          <cell r="B1504" t="str">
            <v>硅宝科技</v>
          </cell>
          <cell r="C1504">
            <v>-4.95</v>
          </cell>
          <cell r="D1504">
            <v>19.21</v>
          </cell>
        </row>
        <row r="1505">
          <cell r="A1505" t="str">
            <v>300020</v>
          </cell>
          <cell r="B1505" t="str">
            <v>ST银江</v>
          </cell>
          <cell r="C1505">
            <v>-1.47</v>
          </cell>
          <cell r="D1505">
            <v>4.03</v>
          </cell>
        </row>
        <row r="1506">
          <cell r="A1506" t="str">
            <v>300021</v>
          </cell>
          <cell r="B1506" t="str">
            <v>大禹节水</v>
          </cell>
          <cell r="C1506">
            <v>3.64</v>
          </cell>
          <cell r="D1506">
            <v>4.84</v>
          </cell>
        </row>
        <row r="1507">
          <cell r="A1507" t="str">
            <v>300022</v>
          </cell>
          <cell r="B1507" t="str">
            <v>吉峰科技</v>
          </cell>
          <cell r="C1507">
            <v>0.31</v>
          </cell>
          <cell r="D1507">
            <v>9.61</v>
          </cell>
        </row>
        <row r="1508">
          <cell r="A1508" t="str">
            <v>300024</v>
          </cell>
          <cell r="B1508" t="str">
            <v>机器人</v>
          </cell>
          <cell r="C1508">
            <v>-0.89</v>
          </cell>
          <cell r="D1508">
            <v>16.63</v>
          </cell>
        </row>
        <row r="1509">
          <cell r="A1509" t="str">
            <v>300025</v>
          </cell>
          <cell r="B1509" t="str">
            <v>华星创业</v>
          </cell>
          <cell r="C1509">
            <v>-2.74</v>
          </cell>
          <cell r="D1509">
            <v>6.75</v>
          </cell>
        </row>
        <row r="1510">
          <cell r="A1510" t="str">
            <v>300026</v>
          </cell>
          <cell r="B1510" t="str">
            <v>红日药业</v>
          </cell>
          <cell r="C1510">
            <v>-0.75</v>
          </cell>
          <cell r="D1510">
            <v>3.97</v>
          </cell>
        </row>
        <row r="1511">
          <cell r="A1511" t="str">
            <v>300027</v>
          </cell>
          <cell r="B1511" t="str">
            <v>华谊兄弟</v>
          </cell>
          <cell r="C1511">
            <v>-1.5</v>
          </cell>
          <cell r="D1511">
            <v>2.63</v>
          </cell>
        </row>
        <row r="1512">
          <cell r="A1512" t="str">
            <v>300029</v>
          </cell>
          <cell r="B1512" t="str">
            <v>*ST天龙</v>
          </cell>
          <cell r="C1512">
            <v>0.73</v>
          </cell>
          <cell r="D1512">
            <v>5.54</v>
          </cell>
        </row>
        <row r="1513">
          <cell r="A1513" t="str">
            <v>300030</v>
          </cell>
          <cell r="B1513" t="str">
            <v>阳普医疗</v>
          </cell>
          <cell r="C1513">
            <v>2.44</v>
          </cell>
          <cell r="D1513">
            <v>7.99</v>
          </cell>
        </row>
        <row r="1514">
          <cell r="A1514" t="str">
            <v>300031</v>
          </cell>
          <cell r="B1514" t="str">
            <v>宝通科技</v>
          </cell>
          <cell r="C1514">
            <v>0.12</v>
          </cell>
          <cell r="D1514">
            <v>24.71</v>
          </cell>
        </row>
        <row r="1515">
          <cell r="A1515" t="str">
            <v>300032</v>
          </cell>
          <cell r="B1515" t="str">
            <v>金龙机电</v>
          </cell>
          <cell r="C1515">
            <v>-2.96</v>
          </cell>
          <cell r="D1515">
            <v>5.25</v>
          </cell>
        </row>
        <row r="1516">
          <cell r="A1516" t="str">
            <v>300033</v>
          </cell>
          <cell r="B1516" t="str">
            <v>同花顺</v>
          </cell>
          <cell r="C1516">
            <v>0.42</v>
          </cell>
          <cell r="D1516">
            <v>269.73</v>
          </cell>
        </row>
        <row r="1517">
          <cell r="A1517" t="str">
            <v>300034</v>
          </cell>
          <cell r="B1517" t="str">
            <v>钢研高纳</v>
          </cell>
          <cell r="C1517">
            <v>-1.04</v>
          </cell>
          <cell r="D1517">
            <v>16.170000000000002</v>
          </cell>
        </row>
        <row r="1518">
          <cell r="A1518" t="str">
            <v>300035</v>
          </cell>
          <cell r="B1518" t="str">
            <v>中科电气</v>
          </cell>
          <cell r="C1518">
            <v>-4.9000000000000004</v>
          </cell>
          <cell r="D1518">
            <v>16.5</v>
          </cell>
        </row>
        <row r="1519">
          <cell r="A1519" t="str">
            <v>300036</v>
          </cell>
          <cell r="B1519" t="str">
            <v>超图软件</v>
          </cell>
          <cell r="C1519">
            <v>-0.87</v>
          </cell>
          <cell r="D1519">
            <v>14.89</v>
          </cell>
        </row>
        <row r="1520">
          <cell r="A1520" t="str">
            <v>300037</v>
          </cell>
          <cell r="B1520" t="str">
            <v>新宙邦</v>
          </cell>
          <cell r="C1520">
            <v>-3.33</v>
          </cell>
          <cell r="D1520">
            <v>33.08</v>
          </cell>
        </row>
        <row r="1521">
          <cell r="A1521" t="str">
            <v>300039</v>
          </cell>
          <cell r="B1521" t="str">
            <v>上海凯宝</v>
          </cell>
          <cell r="C1521">
            <v>-0.48</v>
          </cell>
          <cell r="D1521">
            <v>6.23</v>
          </cell>
        </row>
        <row r="1522">
          <cell r="A1522" t="str">
            <v>300040</v>
          </cell>
          <cell r="B1522" t="str">
            <v>九洲集团</v>
          </cell>
          <cell r="C1522">
            <v>0.91</v>
          </cell>
          <cell r="D1522">
            <v>7.8</v>
          </cell>
        </row>
        <row r="1523">
          <cell r="A1523" t="str">
            <v>300041</v>
          </cell>
          <cell r="B1523" t="str">
            <v>回天新材</v>
          </cell>
          <cell r="C1523">
            <v>-2.31</v>
          </cell>
          <cell r="D1523">
            <v>9.32</v>
          </cell>
        </row>
        <row r="1524">
          <cell r="A1524" t="str">
            <v>300042</v>
          </cell>
          <cell r="B1524" t="str">
            <v>朗科科技</v>
          </cell>
          <cell r="C1524">
            <v>-1.65</v>
          </cell>
          <cell r="D1524">
            <v>23.77</v>
          </cell>
        </row>
        <row r="1525">
          <cell r="A1525" t="str">
            <v>300043</v>
          </cell>
          <cell r="B1525" t="str">
            <v>星辉娱乐</v>
          </cell>
          <cell r="C1525">
            <v>1.03</v>
          </cell>
          <cell r="D1525">
            <v>4.9000000000000004</v>
          </cell>
        </row>
        <row r="1526">
          <cell r="A1526" t="str">
            <v>300044</v>
          </cell>
          <cell r="B1526" t="str">
            <v>ST赛为</v>
          </cell>
          <cell r="C1526">
            <v>1.2</v>
          </cell>
          <cell r="D1526">
            <v>4.2</v>
          </cell>
        </row>
        <row r="1527">
          <cell r="A1527" t="str">
            <v>300045</v>
          </cell>
          <cell r="B1527" t="str">
            <v>华力创通</v>
          </cell>
          <cell r="C1527">
            <v>-1.9</v>
          </cell>
          <cell r="D1527">
            <v>18.61</v>
          </cell>
        </row>
        <row r="1528">
          <cell r="A1528" t="str">
            <v>300046</v>
          </cell>
          <cell r="B1528" t="str">
            <v>台基股份</v>
          </cell>
          <cell r="C1528">
            <v>-2.56</v>
          </cell>
          <cell r="D1528">
            <v>40.729999999999997</v>
          </cell>
        </row>
        <row r="1529">
          <cell r="A1529" t="str">
            <v>300047</v>
          </cell>
          <cell r="B1529" t="str">
            <v>天源迪科</v>
          </cell>
          <cell r="C1529">
            <v>-0.32</v>
          </cell>
          <cell r="D1529">
            <v>15.52</v>
          </cell>
        </row>
        <row r="1530">
          <cell r="A1530" t="str">
            <v>300048</v>
          </cell>
          <cell r="B1530" t="str">
            <v>合康新能</v>
          </cell>
          <cell r="C1530">
            <v>-1.36</v>
          </cell>
          <cell r="D1530">
            <v>5.82</v>
          </cell>
        </row>
        <row r="1531">
          <cell r="A1531" t="str">
            <v>300049</v>
          </cell>
          <cell r="B1531" t="str">
            <v>福瑞股份</v>
          </cell>
          <cell r="C1531">
            <v>-1.07</v>
          </cell>
          <cell r="D1531">
            <v>31.39</v>
          </cell>
        </row>
        <row r="1532">
          <cell r="A1532" t="str">
            <v>300050</v>
          </cell>
          <cell r="B1532" t="str">
            <v>世纪鼎利</v>
          </cell>
          <cell r="C1532">
            <v>-1.6</v>
          </cell>
          <cell r="D1532">
            <v>5.54</v>
          </cell>
        </row>
        <row r="1533">
          <cell r="A1533" t="str">
            <v>300051</v>
          </cell>
          <cell r="B1533" t="str">
            <v>琏升科技</v>
          </cell>
          <cell r="C1533">
            <v>-2.04</v>
          </cell>
          <cell r="D1533">
            <v>6.73</v>
          </cell>
        </row>
        <row r="1534">
          <cell r="A1534" t="str">
            <v>300052</v>
          </cell>
          <cell r="B1534" t="str">
            <v>ST中青宝</v>
          </cell>
          <cell r="C1534">
            <v>-1.21</v>
          </cell>
          <cell r="D1534">
            <v>9.76</v>
          </cell>
        </row>
        <row r="1535">
          <cell r="A1535" t="str">
            <v>300053</v>
          </cell>
          <cell r="B1535" t="str">
            <v>航宇微</v>
          </cell>
          <cell r="C1535">
            <v>-2.44</v>
          </cell>
          <cell r="D1535">
            <v>12.78</v>
          </cell>
        </row>
        <row r="1536">
          <cell r="A1536" t="str">
            <v>300054</v>
          </cell>
          <cell r="B1536" t="str">
            <v>鼎龙股份</v>
          </cell>
          <cell r="C1536">
            <v>-0.03</v>
          </cell>
          <cell r="D1536">
            <v>28.59</v>
          </cell>
        </row>
        <row r="1537">
          <cell r="A1537" t="str">
            <v>300055</v>
          </cell>
          <cell r="B1537" t="str">
            <v>万邦达</v>
          </cell>
          <cell r="C1537">
            <v>-2.29</v>
          </cell>
          <cell r="D1537">
            <v>5.97</v>
          </cell>
        </row>
        <row r="1538">
          <cell r="A1538" t="str">
            <v>300056</v>
          </cell>
          <cell r="B1538" t="str">
            <v>中创环保</v>
          </cell>
          <cell r="C1538">
            <v>-1.55</v>
          </cell>
          <cell r="D1538">
            <v>13.93</v>
          </cell>
        </row>
        <row r="1539">
          <cell r="A1539" t="str">
            <v>300057</v>
          </cell>
          <cell r="B1539" t="str">
            <v>万顺新材</v>
          </cell>
          <cell r="C1539">
            <v>-7.03</v>
          </cell>
          <cell r="D1539">
            <v>5.69</v>
          </cell>
        </row>
        <row r="1540">
          <cell r="A1540" t="str">
            <v>300058</v>
          </cell>
          <cell r="B1540" t="str">
            <v>蓝色光标</v>
          </cell>
          <cell r="C1540">
            <v>-0.94</v>
          </cell>
          <cell r="D1540">
            <v>6.32</v>
          </cell>
        </row>
        <row r="1541">
          <cell r="A1541" t="str">
            <v>300059</v>
          </cell>
          <cell r="B1541" t="str">
            <v>东方财富</v>
          </cell>
          <cell r="C1541">
            <v>-0.35</v>
          </cell>
          <cell r="D1541">
            <v>22.8</v>
          </cell>
        </row>
        <row r="1542">
          <cell r="A1542" t="str">
            <v>300061</v>
          </cell>
          <cell r="B1542" t="str">
            <v>旗天科技</v>
          </cell>
          <cell r="C1542">
            <v>-0.45</v>
          </cell>
          <cell r="D1542">
            <v>13.15</v>
          </cell>
        </row>
        <row r="1543">
          <cell r="A1543" t="str">
            <v>300062</v>
          </cell>
          <cell r="B1543" t="str">
            <v>中能电气</v>
          </cell>
          <cell r="C1543">
            <v>-1.28</v>
          </cell>
          <cell r="D1543">
            <v>5.39</v>
          </cell>
        </row>
        <row r="1544">
          <cell r="A1544" t="str">
            <v>300063</v>
          </cell>
          <cell r="B1544" t="str">
            <v>天龙集团</v>
          </cell>
          <cell r="C1544">
            <v>-1.78</v>
          </cell>
          <cell r="D1544">
            <v>8.2799999999999994</v>
          </cell>
        </row>
        <row r="1545">
          <cell r="A1545" t="str">
            <v>300065</v>
          </cell>
          <cell r="B1545" t="str">
            <v>海兰信</v>
          </cell>
          <cell r="C1545">
            <v>-3.12</v>
          </cell>
          <cell r="D1545">
            <v>18.02</v>
          </cell>
        </row>
        <row r="1546">
          <cell r="A1546" t="str">
            <v>300066</v>
          </cell>
          <cell r="B1546" t="str">
            <v>三川智慧</v>
          </cell>
          <cell r="C1546">
            <v>-1.38</v>
          </cell>
          <cell r="D1546">
            <v>4.3</v>
          </cell>
        </row>
        <row r="1547">
          <cell r="A1547" t="str">
            <v>300067</v>
          </cell>
          <cell r="B1547" t="str">
            <v>安诺其</v>
          </cell>
          <cell r="C1547">
            <v>-6.36</v>
          </cell>
          <cell r="D1547">
            <v>5.45</v>
          </cell>
        </row>
        <row r="1548">
          <cell r="A1548" t="str">
            <v>300068</v>
          </cell>
          <cell r="B1548" t="str">
            <v>南都电源</v>
          </cell>
          <cell r="C1548">
            <v>-2.58</v>
          </cell>
          <cell r="D1548">
            <v>15.11</v>
          </cell>
        </row>
        <row r="1549">
          <cell r="A1549" t="str">
            <v>300069</v>
          </cell>
          <cell r="B1549" t="str">
            <v>金利华电</v>
          </cell>
          <cell r="C1549">
            <v>3.68</v>
          </cell>
          <cell r="D1549">
            <v>20.02</v>
          </cell>
        </row>
        <row r="1550">
          <cell r="A1550" t="str">
            <v>300070</v>
          </cell>
          <cell r="B1550" t="str">
            <v>碧水源</v>
          </cell>
          <cell r="C1550">
            <v>-0.88</v>
          </cell>
          <cell r="D1550">
            <v>4.5</v>
          </cell>
        </row>
        <row r="1551">
          <cell r="A1551" t="str">
            <v>300071</v>
          </cell>
          <cell r="B1551" t="str">
            <v>福石控股</v>
          </cell>
          <cell r="C1551">
            <v>-2</v>
          </cell>
          <cell r="D1551">
            <v>4.91</v>
          </cell>
        </row>
        <row r="1552">
          <cell r="A1552" t="str">
            <v>300072</v>
          </cell>
          <cell r="B1552" t="str">
            <v>海新能科</v>
          </cell>
          <cell r="C1552">
            <v>-2.86</v>
          </cell>
          <cell r="D1552">
            <v>3.4</v>
          </cell>
        </row>
        <row r="1553">
          <cell r="A1553" t="str">
            <v>300073</v>
          </cell>
          <cell r="B1553" t="str">
            <v>当升科技</v>
          </cell>
          <cell r="C1553">
            <v>-1.81</v>
          </cell>
          <cell r="D1553">
            <v>42.27</v>
          </cell>
        </row>
        <row r="1554">
          <cell r="A1554" t="str">
            <v>300074</v>
          </cell>
          <cell r="B1554" t="str">
            <v>华平股份</v>
          </cell>
          <cell r="C1554">
            <v>0</v>
          </cell>
          <cell r="D1554">
            <v>4.91</v>
          </cell>
        </row>
        <row r="1555">
          <cell r="A1555" t="str">
            <v>300075</v>
          </cell>
          <cell r="B1555" t="str">
            <v>数字政通</v>
          </cell>
          <cell r="C1555">
            <v>-1.1499999999999999</v>
          </cell>
          <cell r="D1555">
            <v>17.23</v>
          </cell>
        </row>
        <row r="1556">
          <cell r="A1556" t="str">
            <v>300076</v>
          </cell>
          <cell r="B1556" t="str">
            <v>GQY视讯</v>
          </cell>
          <cell r="C1556">
            <v>-2.5</v>
          </cell>
          <cell r="D1556">
            <v>6.25</v>
          </cell>
        </row>
        <row r="1557">
          <cell r="A1557" t="str">
            <v>300077</v>
          </cell>
          <cell r="B1557" t="str">
            <v>国民技术</v>
          </cell>
          <cell r="C1557">
            <v>-0.84</v>
          </cell>
          <cell r="D1557">
            <v>24.71</v>
          </cell>
        </row>
        <row r="1558">
          <cell r="A1558" t="str">
            <v>300078</v>
          </cell>
          <cell r="B1558" t="str">
            <v>思创医惠</v>
          </cell>
          <cell r="C1558">
            <v>-1.27</v>
          </cell>
          <cell r="D1558">
            <v>3.88</v>
          </cell>
        </row>
        <row r="1559">
          <cell r="A1559" t="str">
            <v>300079</v>
          </cell>
          <cell r="B1559" t="str">
            <v>数码视讯</v>
          </cell>
          <cell r="C1559">
            <v>0.18</v>
          </cell>
          <cell r="D1559">
            <v>5.71</v>
          </cell>
        </row>
        <row r="1560">
          <cell r="A1560" t="str">
            <v>300080</v>
          </cell>
          <cell r="B1560" t="str">
            <v>易成新能</v>
          </cell>
          <cell r="C1560">
            <v>-1.9</v>
          </cell>
          <cell r="D1560">
            <v>4.12</v>
          </cell>
        </row>
        <row r="1561">
          <cell r="A1561" t="str">
            <v>300081</v>
          </cell>
          <cell r="B1561" t="str">
            <v>恒信东方</v>
          </cell>
          <cell r="C1561">
            <v>-1.43</v>
          </cell>
          <cell r="D1561">
            <v>6.87</v>
          </cell>
        </row>
        <row r="1562">
          <cell r="A1562" t="str">
            <v>300082</v>
          </cell>
          <cell r="B1562" t="str">
            <v>奥克股份</v>
          </cell>
          <cell r="C1562">
            <v>-2</v>
          </cell>
          <cell r="D1562">
            <v>7.35</v>
          </cell>
        </row>
        <row r="1563">
          <cell r="A1563" t="str">
            <v>300083</v>
          </cell>
          <cell r="B1563" t="str">
            <v>创世纪</v>
          </cell>
          <cell r="C1563">
            <v>-2.38</v>
          </cell>
          <cell r="D1563">
            <v>8.2200000000000006</v>
          </cell>
        </row>
        <row r="1564">
          <cell r="A1564" t="str">
            <v>300084</v>
          </cell>
          <cell r="B1564" t="str">
            <v>海默科技</v>
          </cell>
          <cell r="C1564">
            <v>-4.58</v>
          </cell>
          <cell r="D1564">
            <v>8.1199999999999992</v>
          </cell>
        </row>
        <row r="1565">
          <cell r="A1565" t="str">
            <v>300085</v>
          </cell>
          <cell r="B1565" t="str">
            <v>银之杰</v>
          </cell>
          <cell r="C1565">
            <v>-2.2999999999999998</v>
          </cell>
          <cell r="D1565">
            <v>43.81</v>
          </cell>
        </row>
        <row r="1566">
          <cell r="A1566" t="str">
            <v>300086</v>
          </cell>
          <cell r="B1566" t="str">
            <v>康芝药业</v>
          </cell>
          <cell r="C1566">
            <v>-0.54</v>
          </cell>
          <cell r="D1566">
            <v>5.55</v>
          </cell>
        </row>
        <row r="1567">
          <cell r="A1567" t="str">
            <v>300087</v>
          </cell>
          <cell r="B1567" t="str">
            <v>荃银高科</v>
          </cell>
          <cell r="C1567">
            <v>1.66</v>
          </cell>
          <cell r="D1567">
            <v>9.19</v>
          </cell>
        </row>
        <row r="1568">
          <cell r="A1568" t="str">
            <v>300088</v>
          </cell>
          <cell r="B1568" t="str">
            <v>长信科技</v>
          </cell>
          <cell r="C1568">
            <v>-1.83</v>
          </cell>
          <cell r="D1568">
            <v>5.91</v>
          </cell>
        </row>
        <row r="1569">
          <cell r="A1569" t="str">
            <v>300091</v>
          </cell>
          <cell r="B1569" t="str">
            <v>金通灵</v>
          </cell>
          <cell r="C1569">
            <v>-1.99</v>
          </cell>
          <cell r="D1569">
            <v>2.96</v>
          </cell>
        </row>
        <row r="1570">
          <cell r="A1570" t="str">
            <v>300092</v>
          </cell>
          <cell r="B1570" t="str">
            <v>科新机电</v>
          </cell>
          <cell r="C1570">
            <v>-1.67</v>
          </cell>
          <cell r="D1570">
            <v>13.55</v>
          </cell>
        </row>
        <row r="1571">
          <cell r="A1571" t="str">
            <v>300093</v>
          </cell>
          <cell r="B1571" t="str">
            <v>*ST金刚</v>
          </cell>
          <cell r="C1571">
            <v>-1.91</v>
          </cell>
          <cell r="D1571">
            <v>12.86</v>
          </cell>
        </row>
        <row r="1572">
          <cell r="A1572" t="str">
            <v>300094</v>
          </cell>
          <cell r="B1572" t="str">
            <v>国联水产</v>
          </cell>
          <cell r="C1572">
            <v>0.25</v>
          </cell>
          <cell r="D1572">
            <v>4.04</v>
          </cell>
        </row>
        <row r="1573">
          <cell r="A1573" t="str">
            <v>300095</v>
          </cell>
          <cell r="B1573" t="str">
            <v>华伍股份</v>
          </cell>
          <cell r="C1573">
            <v>-2.64</v>
          </cell>
          <cell r="D1573">
            <v>9.58</v>
          </cell>
        </row>
        <row r="1574">
          <cell r="A1574" t="str">
            <v>300096</v>
          </cell>
          <cell r="B1574" t="str">
            <v>ST易联众</v>
          </cell>
          <cell r="C1574">
            <v>0.7</v>
          </cell>
          <cell r="D1574">
            <v>4.3</v>
          </cell>
        </row>
        <row r="1575">
          <cell r="A1575" t="str">
            <v>300097</v>
          </cell>
          <cell r="B1575" t="str">
            <v>ST智云</v>
          </cell>
          <cell r="C1575">
            <v>-0.39</v>
          </cell>
          <cell r="D1575">
            <v>5.12</v>
          </cell>
        </row>
        <row r="1576">
          <cell r="A1576" t="str">
            <v>300098</v>
          </cell>
          <cell r="B1576" t="str">
            <v>高新兴</v>
          </cell>
          <cell r="C1576">
            <v>-1.38</v>
          </cell>
          <cell r="D1576">
            <v>5.0199999999999996</v>
          </cell>
        </row>
        <row r="1577">
          <cell r="A1577" t="str">
            <v>300099</v>
          </cell>
          <cell r="B1577" t="str">
            <v>尤洛卡</v>
          </cell>
          <cell r="C1577">
            <v>-1.66</v>
          </cell>
          <cell r="D1577">
            <v>7.1</v>
          </cell>
        </row>
        <row r="1578">
          <cell r="A1578" t="str">
            <v>300100</v>
          </cell>
          <cell r="B1578" t="str">
            <v>双林股份</v>
          </cell>
          <cell r="C1578">
            <v>-1.39</v>
          </cell>
          <cell r="D1578">
            <v>43.94</v>
          </cell>
        </row>
        <row r="1579">
          <cell r="A1579" t="str">
            <v>300101</v>
          </cell>
          <cell r="B1579" t="str">
            <v>振芯科技</v>
          </cell>
          <cell r="C1579">
            <v>0.09</v>
          </cell>
          <cell r="D1579">
            <v>22.34</v>
          </cell>
        </row>
        <row r="1580">
          <cell r="A1580" t="str">
            <v>300102</v>
          </cell>
          <cell r="B1580" t="str">
            <v>乾照光电</v>
          </cell>
          <cell r="C1580">
            <v>-2.68</v>
          </cell>
          <cell r="D1580">
            <v>11.26</v>
          </cell>
        </row>
        <row r="1581">
          <cell r="A1581" t="str">
            <v>300103</v>
          </cell>
          <cell r="B1581" t="str">
            <v>达刚控股</v>
          </cell>
          <cell r="C1581">
            <v>-1.63</v>
          </cell>
          <cell r="D1581">
            <v>6.62</v>
          </cell>
        </row>
        <row r="1582">
          <cell r="A1582" t="str">
            <v>300105</v>
          </cell>
          <cell r="B1582" t="str">
            <v>龙源技术</v>
          </cell>
          <cell r="C1582">
            <v>0.26</v>
          </cell>
          <cell r="D1582">
            <v>7.84</v>
          </cell>
        </row>
        <row r="1583">
          <cell r="A1583" t="str">
            <v>300106</v>
          </cell>
          <cell r="B1583" t="str">
            <v>西部牧业</v>
          </cell>
          <cell r="C1583">
            <v>-4.3</v>
          </cell>
          <cell r="D1583">
            <v>11.34</v>
          </cell>
        </row>
        <row r="1584">
          <cell r="A1584" t="str">
            <v>300107</v>
          </cell>
          <cell r="B1584" t="str">
            <v>建新股份</v>
          </cell>
          <cell r="C1584">
            <v>0.87</v>
          </cell>
          <cell r="D1584">
            <v>8.1300000000000008</v>
          </cell>
        </row>
        <row r="1585">
          <cell r="A1585" t="str">
            <v>300109</v>
          </cell>
          <cell r="B1585" t="str">
            <v>新开源</v>
          </cell>
          <cell r="C1585">
            <v>-2.52</v>
          </cell>
          <cell r="D1585">
            <v>16.66</v>
          </cell>
        </row>
        <row r="1586">
          <cell r="A1586" t="str">
            <v>300110</v>
          </cell>
          <cell r="B1586" t="str">
            <v>华仁药业</v>
          </cell>
          <cell r="C1586">
            <v>-1.47</v>
          </cell>
          <cell r="D1586">
            <v>3.34</v>
          </cell>
        </row>
        <row r="1587">
          <cell r="A1587" t="str">
            <v>300111</v>
          </cell>
          <cell r="B1587" t="str">
            <v>向日葵</v>
          </cell>
          <cell r="C1587">
            <v>-0.57999999999999996</v>
          </cell>
          <cell r="D1587">
            <v>3.44</v>
          </cell>
        </row>
        <row r="1588">
          <cell r="A1588" t="str">
            <v>300112</v>
          </cell>
          <cell r="B1588" t="str">
            <v>万讯自控</v>
          </cell>
          <cell r="C1588">
            <v>-0.89</v>
          </cell>
          <cell r="D1588">
            <v>8.91</v>
          </cell>
        </row>
        <row r="1589">
          <cell r="A1589" t="str">
            <v>300113</v>
          </cell>
          <cell r="B1589" t="str">
            <v>顺网科技</v>
          </cell>
          <cell r="C1589">
            <v>-0.77</v>
          </cell>
          <cell r="D1589">
            <v>19.3</v>
          </cell>
        </row>
        <row r="1590">
          <cell r="A1590" t="str">
            <v>300115</v>
          </cell>
          <cell r="B1590" t="str">
            <v>长盈精密</v>
          </cell>
          <cell r="C1590">
            <v>-2.38</v>
          </cell>
          <cell r="D1590">
            <v>20.96</v>
          </cell>
        </row>
        <row r="1591">
          <cell r="A1591" t="str">
            <v>300118</v>
          </cell>
          <cell r="B1591" t="str">
            <v>东方日升</v>
          </cell>
          <cell r="C1591">
            <v>0.7</v>
          </cell>
          <cell r="D1591">
            <v>10.14</v>
          </cell>
        </row>
        <row r="1592">
          <cell r="A1592" t="str">
            <v>300119</v>
          </cell>
          <cell r="B1592" t="str">
            <v>瑞普生物</v>
          </cell>
          <cell r="C1592">
            <v>-0.35</v>
          </cell>
          <cell r="D1592">
            <v>19.72</v>
          </cell>
        </row>
        <row r="1593">
          <cell r="A1593" t="str">
            <v>300120</v>
          </cell>
          <cell r="B1593" t="str">
            <v>经纬辉开</v>
          </cell>
          <cell r="C1593">
            <v>-5.81</v>
          </cell>
          <cell r="D1593">
            <v>9.24</v>
          </cell>
        </row>
        <row r="1594">
          <cell r="A1594" t="str">
            <v>300121</v>
          </cell>
          <cell r="B1594" t="str">
            <v>阳谷华泰</v>
          </cell>
          <cell r="C1594">
            <v>-1.29</v>
          </cell>
          <cell r="D1594">
            <v>14.5</v>
          </cell>
        </row>
        <row r="1595">
          <cell r="A1595" t="str">
            <v>300122</v>
          </cell>
          <cell r="B1595" t="str">
            <v>智飞生物</v>
          </cell>
          <cell r="C1595">
            <v>-1.21</v>
          </cell>
          <cell r="D1595">
            <v>19.600000000000001</v>
          </cell>
        </row>
        <row r="1596">
          <cell r="A1596" t="str">
            <v>300123</v>
          </cell>
          <cell r="B1596" t="str">
            <v>亚光科技</v>
          </cell>
          <cell r="C1596">
            <v>-1.1100000000000001</v>
          </cell>
          <cell r="D1596">
            <v>7.13</v>
          </cell>
        </row>
        <row r="1597">
          <cell r="A1597" t="str">
            <v>300124</v>
          </cell>
          <cell r="B1597" t="str">
            <v>汇川技术</v>
          </cell>
          <cell r="C1597">
            <v>-0.99</v>
          </cell>
          <cell r="D1597">
            <v>64.11</v>
          </cell>
        </row>
        <row r="1598">
          <cell r="A1598" t="str">
            <v>300125</v>
          </cell>
          <cell r="B1598" t="str">
            <v>*ST聆达</v>
          </cell>
          <cell r="C1598">
            <v>0.14000000000000001</v>
          </cell>
          <cell r="D1598">
            <v>7.14</v>
          </cell>
        </row>
        <row r="1599">
          <cell r="A1599" t="str">
            <v>300126</v>
          </cell>
          <cell r="B1599" t="str">
            <v>锐奇股份</v>
          </cell>
          <cell r="C1599">
            <v>-1.25</v>
          </cell>
          <cell r="D1599">
            <v>7.1</v>
          </cell>
        </row>
        <row r="1600">
          <cell r="A1600" t="str">
            <v>300127</v>
          </cell>
          <cell r="B1600" t="str">
            <v>银河磁体</v>
          </cell>
          <cell r="C1600">
            <v>-4.66</v>
          </cell>
          <cell r="D1600">
            <v>27.62</v>
          </cell>
        </row>
        <row r="1601">
          <cell r="A1601" t="str">
            <v>300128</v>
          </cell>
          <cell r="B1601" t="str">
            <v>锦富技术</v>
          </cell>
          <cell r="C1601">
            <v>-3.37</v>
          </cell>
          <cell r="D1601">
            <v>5.45</v>
          </cell>
        </row>
        <row r="1602">
          <cell r="A1602" t="str">
            <v>300129</v>
          </cell>
          <cell r="B1602" t="str">
            <v>泰胜风能</v>
          </cell>
          <cell r="C1602">
            <v>-5.07</v>
          </cell>
          <cell r="D1602">
            <v>7.11</v>
          </cell>
        </row>
        <row r="1603">
          <cell r="A1603" t="str">
            <v>300130</v>
          </cell>
          <cell r="B1603" t="str">
            <v>新国都</v>
          </cell>
          <cell r="C1603">
            <v>3.5</v>
          </cell>
          <cell r="D1603">
            <v>33.130000000000003</v>
          </cell>
        </row>
        <row r="1604">
          <cell r="A1604" t="str">
            <v>300131</v>
          </cell>
          <cell r="B1604" t="str">
            <v>英唐智控</v>
          </cell>
          <cell r="C1604">
            <v>2.5299999999999998</v>
          </cell>
          <cell r="D1604">
            <v>8.09</v>
          </cell>
        </row>
        <row r="1605">
          <cell r="A1605" t="str">
            <v>300132</v>
          </cell>
          <cell r="B1605" t="str">
            <v>青松股份</v>
          </cell>
          <cell r="C1605">
            <v>-1.1599999999999999</v>
          </cell>
          <cell r="D1605">
            <v>5.94</v>
          </cell>
        </row>
        <row r="1606">
          <cell r="A1606" t="str">
            <v>300133</v>
          </cell>
          <cell r="B1606" t="str">
            <v>华策影视</v>
          </cell>
          <cell r="C1606">
            <v>-0.53</v>
          </cell>
          <cell r="D1606">
            <v>7.48</v>
          </cell>
        </row>
        <row r="1607">
          <cell r="A1607" t="str">
            <v>300134</v>
          </cell>
          <cell r="B1607" t="str">
            <v>大富科技</v>
          </cell>
          <cell r="C1607">
            <v>-1.55</v>
          </cell>
          <cell r="D1607">
            <v>12.07</v>
          </cell>
        </row>
        <row r="1608">
          <cell r="A1608" t="str">
            <v>300135</v>
          </cell>
          <cell r="B1608" t="str">
            <v>宝利国际</v>
          </cell>
          <cell r="C1608">
            <v>-1.25</v>
          </cell>
          <cell r="D1608">
            <v>3.95</v>
          </cell>
        </row>
        <row r="1609">
          <cell r="A1609" t="str">
            <v>300136</v>
          </cell>
          <cell r="B1609" t="str">
            <v>信维通信</v>
          </cell>
          <cell r="C1609">
            <v>-0.81</v>
          </cell>
          <cell r="D1609">
            <v>22.12</v>
          </cell>
        </row>
        <row r="1610">
          <cell r="A1610" t="str">
            <v>300137</v>
          </cell>
          <cell r="B1610" t="str">
            <v>ST先河</v>
          </cell>
          <cell r="C1610">
            <v>-1.04</v>
          </cell>
          <cell r="D1610">
            <v>5.73</v>
          </cell>
        </row>
        <row r="1611">
          <cell r="A1611" t="str">
            <v>300138</v>
          </cell>
          <cell r="B1611" t="str">
            <v>晨光生物</v>
          </cell>
          <cell r="C1611">
            <v>4.29</v>
          </cell>
          <cell r="D1611">
            <v>13.61</v>
          </cell>
        </row>
        <row r="1612">
          <cell r="A1612" t="str">
            <v>300139</v>
          </cell>
          <cell r="B1612" t="str">
            <v>晓程科技</v>
          </cell>
          <cell r="C1612">
            <v>-1.86</v>
          </cell>
          <cell r="D1612">
            <v>20.05</v>
          </cell>
        </row>
        <row r="1613">
          <cell r="A1613" t="str">
            <v>300140</v>
          </cell>
          <cell r="B1613" t="str">
            <v>节能环境</v>
          </cell>
          <cell r="C1613">
            <v>-0.48</v>
          </cell>
          <cell r="D1613">
            <v>6.19</v>
          </cell>
        </row>
        <row r="1614">
          <cell r="A1614" t="str">
            <v>300141</v>
          </cell>
          <cell r="B1614" t="str">
            <v>和顺电气</v>
          </cell>
          <cell r="C1614">
            <v>-1.4</v>
          </cell>
          <cell r="D1614">
            <v>9.1300000000000008</v>
          </cell>
        </row>
        <row r="1615">
          <cell r="A1615" t="str">
            <v>300142</v>
          </cell>
          <cell r="B1615" t="str">
            <v>沃森生物</v>
          </cell>
          <cell r="C1615">
            <v>-1.6</v>
          </cell>
          <cell r="D1615">
            <v>11.1</v>
          </cell>
        </row>
        <row r="1616">
          <cell r="A1616" t="str">
            <v>300143</v>
          </cell>
          <cell r="B1616" t="str">
            <v>盈康生命</v>
          </cell>
          <cell r="C1616">
            <v>-0.1</v>
          </cell>
          <cell r="D1616">
            <v>9.69</v>
          </cell>
        </row>
        <row r="1617">
          <cell r="A1617" t="str">
            <v>300144</v>
          </cell>
          <cell r="B1617" t="str">
            <v>宋城演艺</v>
          </cell>
          <cell r="C1617">
            <v>-0.24</v>
          </cell>
          <cell r="D1617">
            <v>8.4700000000000006</v>
          </cell>
        </row>
        <row r="1618">
          <cell r="A1618" t="str">
            <v>300145</v>
          </cell>
          <cell r="B1618" t="str">
            <v>南方泵业</v>
          </cell>
          <cell r="C1618">
            <v>-1.42</v>
          </cell>
          <cell r="D1618">
            <v>3.47</v>
          </cell>
        </row>
        <row r="1619">
          <cell r="A1619" t="str">
            <v>300146</v>
          </cell>
          <cell r="B1619" t="str">
            <v>汤臣倍健</v>
          </cell>
          <cell r="C1619">
            <v>-0.61</v>
          </cell>
          <cell r="D1619">
            <v>11.33</v>
          </cell>
        </row>
        <row r="1620">
          <cell r="A1620" t="str">
            <v>300147</v>
          </cell>
          <cell r="B1620" t="str">
            <v>ST香雪</v>
          </cell>
          <cell r="C1620">
            <v>0.48</v>
          </cell>
          <cell r="D1620">
            <v>8.3699999999999992</v>
          </cell>
        </row>
        <row r="1621">
          <cell r="A1621" t="str">
            <v>300148</v>
          </cell>
          <cell r="B1621" t="str">
            <v>天舟文化</v>
          </cell>
          <cell r="C1621">
            <v>-1</v>
          </cell>
          <cell r="D1621">
            <v>4.9400000000000004</v>
          </cell>
        </row>
        <row r="1622">
          <cell r="A1622" t="str">
            <v>300149</v>
          </cell>
          <cell r="B1622" t="str">
            <v>睿智医药</v>
          </cell>
          <cell r="C1622">
            <v>-2.02</v>
          </cell>
          <cell r="D1622">
            <v>11.17</v>
          </cell>
        </row>
        <row r="1623">
          <cell r="A1623" t="str">
            <v>300150</v>
          </cell>
          <cell r="B1623" t="str">
            <v>世纪瑞尔</v>
          </cell>
          <cell r="C1623">
            <v>-0.59</v>
          </cell>
          <cell r="D1623">
            <v>5.04</v>
          </cell>
        </row>
        <row r="1624">
          <cell r="A1624" t="str">
            <v>300151</v>
          </cell>
          <cell r="B1624" t="str">
            <v>昌红科技</v>
          </cell>
          <cell r="C1624">
            <v>-1.55</v>
          </cell>
          <cell r="D1624">
            <v>12.09</v>
          </cell>
        </row>
        <row r="1625">
          <cell r="A1625" t="str">
            <v>300152</v>
          </cell>
          <cell r="B1625" t="str">
            <v>ST新动力</v>
          </cell>
          <cell r="C1625">
            <v>-2.2599999999999998</v>
          </cell>
          <cell r="D1625">
            <v>2.6</v>
          </cell>
        </row>
        <row r="1626">
          <cell r="A1626" t="str">
            <v>300153</v>
          </cell>
          <cell r="B1626" t="str">
            <v>科泰电源</v>
          </cell>
          <cell r="C1626">
            <v>0.73</v>
          </cell>
          <cell r="D1626">
            <v>31.81</v>
          </cell>
        </row>
        <row r="1627">
          <cell r="A1627" t="str">
            <v>300154</v>
          </cell>
          <cell r="B1627" t="str">
            <v>瑞凌股份</v>
          </cell>
          <cell r="C1627">
            <v>-1.57</v>
          </cell>
          <cell r="D1627">
            <v>8.7799999999999994</v>
          </cell>
        </row>
        <row r="1628">
          <cell r="A1628" t="str">
            <v>300155</v>
          </cell>
          <cell r="B1628" t="str">
            <v>安居宝</v>
          </cell>
          <cell r="C1628">
            <v>-1.2</v>
          </cell>
          <cell r="D1628">
            <v>4.9400000000000004</v>
          </cell>
        </row>
        <row r="1629">
          <cell r="A1629" t="str">
            <v>300157</v>
          </cell>
          <cell r="B1629" t="str">
            <v>新锦动力</v>
          </cell>
          <cell r="C1629">
            <v>-1.98</v>
          </cell>
          <cell r="D1629">
            <v>4.9400000000000004</v>
          </cell>
        </row>
        <row r="1630">
          <cell r="A1630" t="str">
            <v>300158</v>
          </cell>
          <cell r="B1630" t="str">
            <v>振东制药</v>
          </cell>
          <cell r="C1630">
            <v>-0.64</v>
          </cell>
          <cell r="D1630">
            <v>4.66</v>
          </cell>
        </row>
        <row r="1631">
          <cell r="A1631" t="str">
            <v>300159</v>
          </cell>
          <cell r="B1631" t="str">
            <v>*ST新研</v>
          </cell>
          <cell r="C1631">
            <v>-6.4</v>
          </cell>
          <cell r="D1631">
            <v>3.22</v>
          </cell>
        </row>
        <row r="1632">
          <cell r="A1632" t="str">
            <v>300160</v>
          </cell>
          <cell r="B1632" t="str">
            <v>秀强股份</v>
          </cell>
          <cell r="C1632">
            <v>-6.45</v>
          </cell>
          <cell r="D1632">
            <v>6.38</v>
          </cell>
        </row>
        <row r="1633">
          <cell r="A1633" t="str">
            <v>300161</v>
          </cell>
          <cell r="B1633" t="str">
            <v>华中数控</v>
          </cell>
          <cell r="C1633">
            <v>-2.17</v>
          </cell>
          <cell r="D1633">
            <v>25.64</v>
          </cell>
        </row>
        <row r="1634">
          <cell r="A1634" t="str">
            <v>300162</v>
          </cell>
          <cell r="B1634" t="str">
            <v>雷曼光电</v>
          </cell>
          <cell r="C1634">
            <v>0.13</v>
          </cell>
          <cell r="D1634">
            <v>7.64</v>
          </cell>
        </row>
        <row r="1635">
          <cell r="A1635" t="str">
            <v>300163</v>
          </cell>
          <cell r="B1635" t="str">
            <v>先锋新材</v>
          </cell>
          <cell r="C1635">
            <v>-2.31</v>
          </cell>
          <cell r="D1635">
            <v>3.8</v>
          </cell>
        </row>
        <row r="1636">
          <cell r="A1636" t="str">
            <v>300164</v>
          </cell>
          <cell r="B1636" t="str">
            <v>通源石油</v>
          </cell>
          <cell r="C1636">
            <v>-2.72</v>
          </cell>
          <cell r="D1636">
            <v>5.73</v>
          </cell>
        </row>
        <row r="1637">
          <cell r="A1637" t="str">
            <v>300165</v>
          </cell>
          <cell r="B1637" t="str">
            <v>ST天瑞</v>
          </cell>
          <cell r="C1637">
            <v>-1.57</v>
          </cell>
          <cell r="D1637">
            <v>3.76</v>
          </cell>
        </row>
        <row r="1638">
          <cell r="A1638" t="str">
            <v>300166</v>
          </cell>
          <cell r="B1638" t="str">
            <v>东方国信</v>
          </cell>
          <cell r="C1638">
            <v>-1.26</v>
          </cell>
          <cell r="D1638">
            <v>10.220000000000001</v>
          </cell>
        </row>
        <row r="1639">
          <cell r="A1639" t="str">
            <v>300167</v>
          </cell>
          <cell r="B1639" t="str">
            <v>ST迪威迅</v>
          </cell>
          <cell r="C1639">
            <v>1</v>
          </cell>
          <cell r="D1639">
            <v>5.0599999999999996</v>
          </cell>
        </row>
        <row r="1640">
          <cell r="A1640" t="str">
            <v>300168</v>
          </cell>
          <cell r="B1640" t="str">
            <v>万达信息</v>
          </cell>
          <cell r="C1640">
            <v>-0.4</v>
          </cell>
          <cell r="D1640">
            <v>7.43</v>
          </cell>
        </row>
        <row r="1641">
          <cell r="A1641" t="str">
            <v>300169</v>
          </cell>
          <cell r="B1641" t="str">
            <v>天晟新材</v>
          </cell>
          <cell r="C1641">
            <v>-0.59</v>
          </cell>
          <cell r="D1641">
            <v>8.42</v>
          </cell>
        </row>
        <row r="1642">
          <cell r="A1642" t="str">
            <v>300170</v>
          </cell>
          <cell r="B1642" t="str">
            <v>汉得信息</v>
          </cell>
          <cell r="C1642">
            <v>-0.55000000000000004</v>
          </cell>
          <cell r="D1642">
            <v>16.309999999999999</v>
          </cell>
        </row>
        <row r="1643">
          <cell r="A1643" t="str">
            <v>300171</v>
          </cell>
          <cell r="B1643" t="str">
            <v>东富龙</v>
          </cell>
          <cell r="C1643">
            <v>-0.83</v>
          </cell>
          <cell r="D1643">
            <v>13.07</v>
          </cell>
        </row>
        <row r="1644">
          <cell r="A1644" t="str">
            <v>300172</v>
          </cell>
          <cell r="B1644" t="str">
            <v>中电环保</v>
          </cell>
          <cell r="C1644">
            <v>2.81</v>
          </cell>
          <cell r="D1644">
            <v>5.86</v>
          </cell>
        </row>
        <row r="1645">
          <cell r="A1645" t="str">
            <v>300173</v>
          </cell>
          <cell r="B1645" t="str">
            <v>福能东方</v>
          </cell>
          <cell r="C1645">
            <v>-3.5</v>
          </cell>
          <cell r="D1645">
            <v>6.06</v>
          </cell>
        </row>
        <row r="1646">
          <cell r="A1646" t="str">
            <v>300174</v>
          </cell>
          <cell r="B1646" t="str">
            <v>元力股份</v>
          </cell>
          <cell r="C1646">
            <v>-1.74</v>
          </cell>
          <cell r="D1646">
            <v>15.84</v>
          </cell>
        </row>
        <row r="1647">
          <cell r="A1647" t="str">
            <v>300175</v>
          </cell>
          <cell r="B1647" t="str">
            <v>ST朗源</v>
          </cell>
          <cell r="C1647">
            <v>-1.19</v>
          </cell>
          <cell r="D1647">
            <v>4.97</v>
          </cell>
        </row>
        <row r="1648">
          <cell r="A1648" t="str">
            <v>300176</v>
          </cell>
          <cell r="B1648" t="str">
            <v>鸿特科技</v>
          </cell>
          <cell r="C1648">
            <v>-0.57999999999999996</v>
          </cell>
          <cell r="D1648">
            <v>6.91</v>
          </cell>
        </row>
        <row r="1649">
          <cell r="A1649" t="str">
            <v>300177</v>
          </cell>
          <cell r="B1649" t="str">
            <v>中海达</v>
          </cell>
          <cell r="C1649">
            <v>-2.7</v>
          </cell>
          <cell r="D1649">
            <v>10.8</v>
          </cell>
        </row>
        <row r="1650">
          <cell r="A1650" t="str">
            <v>300179</v>
          </cell>
          <cell r="B1650" t="str">
            <v>四方达</v>
          </cell>
          <cell r="C1650">
            <v>-2.65</v>
          </cell>
          <cell r="D1650">
            <v>9.9</v>
          </cell>
        </row>
        <row r="1651">
          <cell r="A1651" t="str">
            <v>300180</v>
          </cell>
          <cell r="B1651" t="str">
            <v>华峰超纤</v>
          </cell>
          <cell r="C1651">
            <v>1.83</v>
          </cell>
          <cell r="D1651">
            <v>8.91</v>
          </cell>
        </row>
        <row r="1652">
          <cell r="A1652" t="str">
            <v>300181</v>
          </cell>
          <cell r="B1652" t="str">
            <v>佐力药业</v>
          </cell>
          <cell r="C1652">
            <v>0.53</v>
          </cell>
          <cell r="D1652">
            <v>18.98</v>
          </cell>
        </row>
        <row r="1653">
          <cell r="A1653" t="str">
            <v>300182</v>
          </cell>
          <cell r="B1653" t="str">
            <v>捷成股份</v>
          </cell>
          <cell r="C1653">
            <v>-0.74</v>
          </cell>
          <cell r="D1653">
            <v>5.39</v>
          </cell>
        </row>
        <row r="1654">
          <cell r="A1654" t="str">
            <v>300183</v>
          </cell>
          <cell r="B1654" t="str">
            <v>东软载波</v>
          </cell>
          <cell r="C1654">
            <v>-1.1299999999999999</v>
          </cell>
          <cell r="D1654">
            <v>16.59</v>
          </cell>
        </row>
        <row r="1655">
          <cell r="A1655" t="str">
            <v>300184</v>
          </cell>
          <cell r="B1655" t="str">
            <v>力源信息</v>
          </cell>
          <cell r="C1655">
            <v>-1.96</v>
          </cell>
          <cell r="D1655">
            <v>9.52</v>
          </cell>
        </row>
        <row r="1656">
          <cell r="A1656" t="str">
            <v>300185</v>
          </cell>
          <cell r="B1656" t="str">
            <v>通裕重工</v>
          </cell>
          <cell r="C1656">
            <v>-1.06</v>
          </cell>
          <cell r="D1656">
            <v>2.8</v>
          </cell>
        </row>
        <row r="1657">
          <cell r="A1657" t="str">
            <v>300187</v>
          </cell>
          <cell r="B1657" t="str">
            <v>永清环保</v>
          </cell>
          <cell r="C1657">
            <v>-1.1499999999999999</v>
          </cell>
          <cell r="D1657">
            <v>5.17</v>
          </cell>
        </row>
        <row r="1658">
          <cell r="A1658" t="str">
            <v>300188</v>
          </cell>
          <cell r="B1658" t="str">
            <v>国投智能</v>
          </cell>
          <cell r="C1658">
            <v>0.15</v>
          </cell>
          <cell r="D1658">
            <v>13.43</v>
          </cell>
        </row>
        <row r="1659">
          <cell r="A1659" t="str">
            <v>300189</v>
          </cell>
          <cell r="B1659" t="str">
            <v>神农种业</v>
          </cell>
          <cell r="C1659">
            <v>2.62</v>
          </cell>
          <cell r="D1659">
            <v>4.7</v>
          </cell>
        </row>
        <row r="1660">
          <cell r="A1660" t="str">
            <v>300190</v>
          </cell>
          <cell r="B1660" t="str">
            <v>维尔利</v>
          </cell>
          <cell r="C1660">
            <v>-1.1299999999999999</v>
          </cell>
          <cell r="D1660">
            <v>3.49</v>
          </cell>
        </row>
        <row r="1661">
          <cell r="A1661" t="str">
            <v>300191</v>
          </cell>
          <cell r="B1661" t="str">
            <v>潜能恒信</v>
          </cell>
          <cell r="C1661">
            <v>-0.57999999999999996</v>
          </cell>
          <cell r="D1661">
            <v>18.93</v>
          </cell>
        </row>
        <row r="1662">
          <cell r="A1662" t="str">
            <v>300192</v>
          </cell>
          <cell r="B1662" t="str">
            <v>科德教育</v>
          </cell>
          <cell r="C1662">
            <v>-2.1800000000000002</v>
          </cell>
          <cell r="D1662">
            <v>14.38</v>
          </cell>
        </row>
        <row r="1663">
          <cell r="A1663" t="str">
            <v>300193</v>
          </cell>
          <cell r="B1663" t="str">
            <v>佳士科技</v>
          </cell>
          <cell r="C1663">
            <v>-0.88</v>
          </cell>
          <cell r="D1663">
            <v>9</v>
          </cell>
        </row>
        <row r="1664">
          <cell r="A1664" t="str">
            <v>300194</v>
          </cell>
          <cell r="B1664" t="str">
            <v>福安药业</v>
          </cell>
          <cell r="C1664">
            <v>-0.68</v>
          </cell>
          <cell r="D1664">
            <v>4.3600000000000003</v>
          </cell>
        </row>
        <row r="1665">
          <cell r="A1665" t="str">
            <v>300195</v>
          </cell>
          <cell r="B1665" t="str">
            <v>长荣股份</v>
          </cell>
          <cell r="C1665">
            <v>-2.79</v>
          </cell>
          <cell r="D1665">
            <v>6.96</v>
          </cell>
        </row>
        <row r="1666">
          <cell r="A1666" t="str">
            <v>300196</v>
          </cell>
          <cell r="B1666" t="str">
            <v>长海股份</v>
          </cell>
          <cell r="C1666">
            <v>0.14000000000000001</v>
          </cell>
          <cell r="D1666">
            <v>13.92</v>
          </cell>
        </row>
        <row r="1667">
          <cell r="A1667" t="str">
            <v>300197</v>
          </cell>
          <cell r="B1667" t="str">
            <v>节能铁汉</v>
          </cell>
          <cell r="C1667">
            <v>-1.89</v>
          </cell>
          <cell r="D1667">
            <v>2.08</v>
          </cell>
        </row>
        <row r="1668">
          <cell r="A1668" t="str">
            <v>300198</v>
          </cell>
          <cell r="B1668" t="str">
            <v>ST纳川</v>
          </cell>
          <cell r="C1668">
            <v>-0.4</v>
          </cell>
          <cell r="D1668">
            <v>2.5</v>
          </cell>
        </row>
        <row r="1669">
          <cell r="A1669" t="str">
            <v>300199</v>
          </cell>
          <cell r="B1669" t="str">
            <v>翰宇药业</v>
          </cell>
          <cell r="C1669">
            <v>1.71</v>
          </cell>
          <cell r="D1669">
            <v>18.489999999999998</v>
          </cell>
        </row>
        <row r="1670">
          <cell r="A1670" t="str">
            <v>300200</v>
          </cell>
          <cell r="B1670" t="str">
            <v>高盟新材</v>
          </cell>
          <cell r="C1670">
            <v>-2.3199999999999998</v>
          </cell>
          <cell r="D1670">
            <v>9.69</v>
          </cell>
        </row>
        <row r="1671">
          <cell r="A1671" t="str">
            <v>300201</v>
          </cell>
          <cell r="B1671" t="str">
            <v>海伦哲</v>
          </cell>
          <cell r="C1671">
            <v>-1.83</v>
          </cell>
          <cell r="D1671">
            <v>5.37</v>
          </cell>
        </row>
        <row r="1672">
          <cell r="A1672" t="str">
            <v>300203</v>
          </cell>
          <cell r="B1672" t="str">
            <v>聚光科技</v>
          </cell>
          <cell r="C1672">
            <v>-6.56</v>
          </cell>
          <cell r="D1672">
            <v>19.23</v>
          </cell>
        </row>
        <row r="1673">
          <cell r="A1673" t="str">
            <v>300204</v>
          </cell>
          <cell r="B1673" t="str">
            <v>舒泰神</v>
          </cell>
          <cell r="C1673">
            <v>0.54</v>
          </cell>
          <cell r="D1673">
            <v>44.88</v>
          </cell>
        </row>
        <row r="1674">
          <cell r="A1674" t="str">
            <v>300205</v>
          </cell>
          <cell r="B1674" t="str">
            <v>*ST天喻</v>
          </cell>
          <cell r="C1674">
            <v>-0.45</v>
          </cell>
          <cell r="D1674">
            <v>4.43</v>
          </cell>
        </row>
        <row r="1675">
          <cell r="A1675" t="str">
            <v>300206</v>
          </cell>
          <cell r="B1675" t="str">
            <v>理邦仪器</v>
          </cell>
          <cell r="C1675">
            <v>-0.66</v>
          </cell>
          <cell r="D1675">
            <v>12.05</v>
          </cell>
        </row>
        <row r="1676">
          <cell r="A1676" t="str">
            <v>300207</v>
          </cell>
          <cell r="B1676" t="str">
            <v>欣旺达</v>
          </cell>
          <cell r="C1676">
            <v>-2.38</v>
          </cell>
          <cell r="D1676">
            <v>19.670000000000002</v>
          </cell>
        </row>
        <row r="1677">
          <cell r="A1677" t="str">
            <v>300209</v>
          </cell>
          <cell r="B1677" t="str">
            <v>有棵树</v>
          </cell>
          <cell r="C1677">
            <v>-1.1200000000000001</v>
          </cell>
          <cell r="D1677">
            <v>5.3</v>
          </cell>
        </row>
        <row r="1678">
          <cell r="A1678" t="str">
            <v>300210</v>
          </cell>
          <cell r="B1678" t="str">
            <v>森远股份</v>
          </cell>
          <cell r="C1678">
            <v>-1.91</v>
          </cell>
          <cell r="D1678">
            <v>10.79</v>
          </cell>
        </row>
        <row r="1679">
          <cell r="A1679" t="str">
            <v>300211</v>
          </cell>
          <cell r="B1679" t="str">
            <v>*ST亿通</v>
          </cell>
          <cell r="C1679">
            <v>-2.68</v>
          </cell>
          <cell r="D1679">
            <v>6.53</v>
          </cell>
        </row>
        <row r="1680">
          <cell r="A1680" t="str">
            <v>300212</v>
          </cell>
          <cell r="B1680" t="str">
            <v>易华录</v>
          </cell>
          <cell r="C1680">
            <v>-0.1</v>
          </cell>
          <cell r="D1680">
            <v>20.86</v>
          </cell>
        </row>
        <row r="1681">
          <cell r="A1681" t="str">
            <v>300213</v>
          </cell>
          <cell r="B1681" t="str">
            <v>佳讯飞鸿</v>
          </cell>
          <cell r="C1681">
            <v>-2.16</v>
          </cell>
          <cell r="D1681">
            <v>8.6</v>
          </cell>
        </row>
        <row r="1682">
          <cell r="A1682" t="str">
            <v>300214</v>
          </cell>
          <cell r="B1682" t="str">
            <v>日科化学</v>
          </cell>
          <cell r="C1682">
            <v>-2.04</v>
          </cell>
          <cell r="D1682">
            <v>6.72</v>
          </cell>
        </row>
        <row r="1683">
          <cell r="A1683" t="str">
            <v>300215</v>
          </cell>
          <cell r="B1683" t="str">
            <v>电科院</v>
          </cell>
          <cell r="C1683">
            <v>1.41</v>
          </cell>
          <cell r="D1683">
            <v>5.77</v>
          </cell>
        </row>
        <row r="1684">
          <cell r="A1684" t="str">
            <v>300217</v>
          </cell>
          <cell r="B1684" t="str">
            <v>东方电热</v>
          </cell>
          <cell r="C1684">
            <v>-1.33</v>
          </cell>
          <cell r="D1684">
            <v>5.19</v>
          </cell>
        </row>
        <row r="1685">
          <cell r="A1685" t="str">
            <v>300218</v>
          </cell>
          <cell r="B1685" t="str">
            <v>安利股份</v>
          </cell>
          <cell r="C1685">
            <v>-1.58</v>
          </cell>
          <cell r="D1685">
            <v>14.91</v>
          </cell>
        </row>
        <row r="1686">
          <cell r="A1686" t="str">
            <v>300219</v>
          </cell>
          <cell r="B1686" t="str">
            <v>鸿利智汇</v>
          </cell>
          <cell r="C1686">
            <v>-1.48</v>
          </cell>
          <cell r="D1686">
            <v>6.65</v>
          </cell>
        </row>
        <row r="1687">
          <cell r="A1687" t="str">
            <v>300220</v>
          </cell>
          <cell r="B1687" t="str">
            <v>金运激光</v>
          </cell>
          <cell r="C1687">
            <v>-1.51</v>
          </cell>
          <cell r="D1687">
            <v>17.66</v>
          </cell>
        </row>
        <row r="1688">
          <cell r="A1688" t="str">
            <v>300221</v>
          </cell>
          <cell r="B1688" t="str">
            <v>银禧科技</v>
          </cell>
          <cell r="C1688">
            <v>2.54</v>
          </cell>
          <cell r="D1688">
            <v>8.48</v>
          </cell>
        </row>
        <row r="1689">
          <cell r="A1689" t="str">
            <v>300222</v>
          </cell>
          <cell r="B1689" t="str">
            <v>科大智能</v>
          </cell>
          <cell r="C1689">
            <v>-1.2</v>
          </cell>
          <cell r="D1689">
            <v>9.8800000000000008</v>
          </cell>
        </row>
        <row r="1690">
          <cell r="A1690" t="str">
            <v>300223</v>
          </cell>
          <cell r="B1690" t="str">
            <v>北京君正</v>
          </cell>
          <cell r="C1690">
            <v>-1.1000000000000001</v>
          </cell>
          <cell r="D1690">
            <v>66.31</v>
          </cell>
        </row>
        <row r="1691">
          <cell r="A1691" t="str">
            <v>300224</v>
          </cell>
          <cell r="B1691" t="str">
            <v>正海磁材</v>
          </cell>
          <cell r="C1691">
            <v>-2.4500000000000002</v>
          </cell>
          <cell r="D1691">
            <v>13.52</v>
          </cell>
        </row>
        <row r="1692">
          <cell r="A1692" t="str">
            <v>300225</v>
          </cell>
          <cell r="B1692" t="str">
            <v>*ST金泰</v>
          </cell>
          <cell r="C1692">
            <v>-6.25</v>
          </cell>
          <cell r="D1692">
            <v>3.9</v>
          </cell>
        </row>
        <row r="1693">
          <cell r="A1693" t="str">
            <v>300226</v>
          </cell>
          <cell r="B1693" t="str">
            <v>上海钢联</v>
          </cell>
          <cell r="C1693">
            <v>0.09</v>
          </cell>
          <cell r="D1693">
            <v>22.28</v>
          </cell>
        </row>
        <row r="1694">
          <cell r="A1694" t="str">
            <v>300227</v>
          </cell>
          <cell r="B1694" t="str">
            <v>光韵达</v>
          </cell>
          <cell r="C1694">
            <v>-2.61</v>
          </cell>
          <cell r="D1694">
            <v>8.9600000000000009</v>
          </cell>
        </row>
        <row r="1695">
          <cell r="A1695" t="str">
            <v>300228</v>
          </cell>
          <cell r="B1695" t="str">
            <v>富瑞特装</v>
          </cell>
          <cell r="C1695">
            <v>-2.99</v>
          </cell>
          <cell r="D1695">
            <v>7.79</v>
          </cell>
        </row>
        <row r="1696">
          <cell r="A1696" t="str">
            <v>300229</v>
          </cell>
          <cell r="B1696" t="str">
            <v>拓尔思</v>
          </cell>
          <cell r="C1696">
            <v>-1.35</v>
          </cell>
          <cell r="D1696">
            <v>17.600000000000001</v>
          </cell>
        </row>
        <row r="1697">
          <cell r="A1697" t="str">
            <v>300230</v>
          </cell>
          <cell r="B1697" t="str">
            <v>永利股份</v>
          </cell>
          <cell r="C1697">
            <v>-0.2</v>
          </cell>
          <cell r="D1697">
            <v>4.9400000000000004</v>
          </cell>
        </row>
        <row r="1698">
          <cell r="A1698" t="str">
            <v>300231</v>
          </cell>
          <cell r="B1698" t="str">
            <v>银信科技</v>
          </cell>
          <cell r="C1698">
            <v>-0.17</v>
          </cell>
          <cell r="D1698">
            <v>11.69</v>
          </cell>
        </row>
        <row r="1699">
          <cell r="A1699" t="str">
            <v>300232</v>
          </cell>
          <cell r="B1699" t="str">
            <v>洲明科技</v>
          </cell>
          <cell r="C1699">
            <v>-1.65</v>
          </cell>
          <cell r="D1699">
            <v>7.14</v>
          </cell>
        </row>
        <row r="1700">
          <cell r="A1700" t="str">
            <v>300233</v>
          </cell>
          <cell r="B1700" t="str">
            <v>金城医药</v>
          </cell>
          <cell r="C1700">
            <v>-1.3</v>
          </cell>
          <cell r="D1700">
            <v>16.739999999999998</v>
          </cell>
        </row>
        <row r="1701">
          <cell r="A1701" t="str">
            <v>300234</v>
          </cell>
          <cell r="B1701" t="str">
            <v>开尔新材</v>
          </cell>
          <cell r="C1701">
            <v>0.59</v>
          </cell>
          <cell r="D1701">
            <v>5.12</v>
          </cell>
        </row>
        <row r="1702">
          <cell r="A1702" t="str">
            <v>300235</v>
          </cell>
          <cell r="B1702" t="str">
            <v>方直科技</v>
          </cell>
          <cell r="C1702">
            <v>-0.64</v>
          </cell>
          <cell r="D1702">
            <v>10.85</v>
          </cell>
        </row>
        <row r="1703">
          <cell r="A1703" t="str">
            <v>300236</v>
          </cell>
          <cell r="B1703" t="str">
            <v>上海新阳</v>
          </cell>
          <cell r="C1703">
            <v>-1.28</v>
          </cell>
          <cell r="D1703">
            <v>37.83</v>
          </cell>
        </row>
        <row r="1704">
          <cell r="A1704" t="str">
            <v>300237</v>
          </cell>
          <cell r="B1704" t="str">
            <v>美晨科技</v>
          </cell>
          <cell r="C1704">
            <v>-1.39</v>
          </cell>
          <cell r="D1704">
            <v>2.13</v>
          </cell>
        </row>
        <row r="1705">
          <cell r="A1705" t="str">
            <v>300238</v>
          </cell>
          <cell r="B1705" t="str">
            <v>冠昊生物</v>
          </cell>
          <cell r="C1705">
            <v>0.61</v>
          </cell>
          <cell r="D1705">
            <v>16.41</v>
          </cell>
        </row>
        <row r="1706">
          <cell r="A1706" t="str">
            <v>300239</v>
          </cell>
          <cell r="B1706" t="str">
            <v>东宝生物</v>
          </cell>
          <cell r="C1706">
            <v>-0.87</v>
          </cell>
          <cell r="D1706">
            <v>5.68</v>
          </cell>
        </row>
        <row r="1707">
          <cell r="A1707" t="str">
            <v>300240</v>
          </cell>
          <cell r="B1707" t="str">
            <v>飞力达</v>
          </cell>
          <cell r="C1707">
            <v>-4.09</v>
          </cell>
          <cell r="D1707">
            <v>9.14</v>
          </cell>
        </row>
        <row r="1708">
          <cell r="A1708" t="str">
            <v>300241</v>
          </cell>
          <cell r="B1708" t="str">
            <v>瑞丰光电</v>
          </cell>
          <cell r="C1708">
            <v>-1.23</v>
          </cell>
          <cell r="D1708">
            <v>5.63</v>
          </cell>
        </row>
        <row r="1709">
          <cell r="A1709" t="str">
            <v>300242</v>
          </cell>
          <cell r="B1709" t="str">
            <v>佳云科技</v>
          </cell>
          <cell r="C1709">
            <v>-2.75</v>
          </cell>
          <cell r="D1709">
            <v>4.59</v>
          </cell>
        </row>
        <row r="1710">
          <cell r="A1710" t="str">
            <v>300243</v>
          </cell>
          <cell r="B1710" t="str">
            <v>瑞丰高材</v>
          </cell>
          <cell r="C1710">
            <v>-4.12</v>
          </cell>
          <cell r="D1710">
            <v>10.93</v>
          </cell>
        </row>
        <row r="1711">
          <cell r="A1711" t="str">
            <v>300244</v>
          </cell>
          <cell r="B1711" t="str">
            <v>迪安诊断</v>
          </cell>
          <cell r="C1711">
            <v>-0.34</v>
          </cell>
          <cell r="D1711">
            <v>14.6</v>
          </cell>
        </row>
        <row r="1712">
          <cell r="A1712" t="str">
            <v>300245</v>
          </cell>
          <cell r="B1712" t="str">
            <v>天玑科技</v>
          </cell>
          <cell r="C1712">
            <v>-0.91</v>
          </cell>
          <cell r="D1712">
            <v>18.47</v>
          </cell>
        </row>
        <row r="1713">
          <cell r="A1713" t="str">
            <v>300246</v>
          </cell>
          <cell r="B1713" t="str">
            <v>宝莱特</v>
          </cell>
          <cell r="C1713">
            <v>-0.12</v>
          </cell>
          <cell r="D1713">
            <v>8.2899999999999991</v>
          </cell>
        </row>
        <row r="1714">
          <cell r="A1714" t="str">
            <v>300247</v>
          </cell>
          <cell r="B1714" t="str">
            <v>融捷健康</v>
          </cell>
          <cell r="C1714">
            <v>-1.77</v>
          </cell>
          <cell r="D1714">
            <v>3.88</v>
          </cell>
        </row>
        <row r="1715">
          <cell r="A1715" t="str">
            <v>300248</v>
          </cell>
          <cell r="B1715" t="str">
            <v>新开普</v>
          </cell>
          <cell r="C1715">
            <v>0.28999999999999998</v>
          </cell>
          <cell r="D1715">
            <v>14.06</v>
          </cell>
        </row>
        <row r="1716">
          <cell r="A1716" t="str">
            <v>300249</v>
          </cell>
          <cell r="B1716" t="str">
            <v>依米康</v>
          </cell>
          <cell r="C1716">
            <v>-0.9</v>
          </cell>
          <cell r="D1716">
            <v>13.16</v>
          </cell>
        </row>
        <row r="1717">
          <cell r="A1717" t="str">
            <v>300250</v>
          </cell>
          <cell r="B1717" t="str">
            <v>初灵信息</v>
          </cell>
          <cell r="C1717">
            <v>-1.1100000000000001</v>
          </cell>
          <cell r="D1717">
            <v>15.97</v>
          </cell>
        </row>
        <row r="1718">
          <cell r="A1718" t="str">
            <v>300251</v>
          </cell>
          <cell r="B1718" t="str">
            <v>光线传媒</v>
          </cell>
          <cell r="C1718">
            <v>-1.33</v>
          </cell>
          <cell r="D1718">
            <v>19.27</v>
          </cell>
        </row>
        <row r="1719">
          <cell r="A1719" t="str">
            <v>300252</v>
          </cell>
          <cell r="B1719" t="str">
            <v>金信诺</v>
          </cell>
          <cell r="C1719">
            <v>-3.52</v>
          </cell>
          <cell r="D1719">
            <v>10.95</v>
          </cell>
        </row>
        <row r="1720">
          <cell r="A1720" t="str">
            <v>300253</v>
          </cell>
          <cell r="B1720" t="str">
            <v>卫宁健康</v>
          </cell>
          <cell r="C1720">
            <v>-0.7</v>
          </cell>
          <cell r="D1720">
            <v>9.8800000000000008</v>
          </cell>
        </row>
        <row r="1721">
          <cell r="A1721" t="str">
            <v>300254</v>
          </cell>
          <cell r="B1721" t="str">
            <v>仟源医药</v>
          </cell>
          <cell r="C1721">
            <v>-1.7</v>
          </cell>
          <cell r="D1721">
            <v>10.4</v>
          </cell>
        </row>
        <row r="1722">
          <cell r="A1722" t="str">
            <v>300255</v>
          </cell>
          <cell r="B1722" t="str">
            <v>常山药业</v>
          </cell>
          <cell r="C1722">
            <v>1.57</v>
          </cell>
          <cell r="D1722">
            <v>46.71</v>
          </cell>
        </row>
        <row r="1723">
          <cell r="A1723" t="str">
            <v>300256</v>
          </cell>
          <cell r="B1723" t="str">
            <v>星星科技</v>
          </cell>
          <cell r="C1723">
            <v>-3.03</v>
          </cell>
          <cell r="D1723">
            <v>4.16</v>
          </cell>
        </row>
        <row r="1724">
          <cell r="A1724" t="str">
            <v>300257</v>
          </cell>
          <cell r="B1724" t="str">
            <v>开山股份</v>
          </cell>
          <cell r="C1724">
            <v>-0.98</v>
          </cell>
          <cell r="D1724">
            <v>10.14</v>
          </cell>
        </row>
        <row r="1725">
          <cell r="A1725" t="str">
            <v>300258</v>
          </cell>
          <cell r="B1725" t="str">
            <v>精锻科技</v>
          </cell>
          <cell r="C1725">
            <v>-2.77</v>
          </cell>
          <cell r="D1725">
            <v>12.97</v>
          </cell>
        </row>
        <row r="1726">
          <cell r="A1726" t="str">
            <v>300259</v>
          </cell>
          <cell r="B1726" t="str">
            <v>新天科技</v>
          </cell>
          <cell r="C1726">
            <v>-0.85</v>
          </cell>
          <cell r="D1726">
            <v>3.52</v>
          </cell>
        </row>
        <row r="1727">
          <cell r="A1727" t="str">
            <v>300260</v>
          </cell>
          <cell r="B1727" t="str">
            <v>新莱应材</v>
          </cell>
          <cell r="C1727">
            <v>-2.91</v>
          </cell>
          <cell r="D1727">
            <v>31.98</v>
          </cell>
        </row>
        <row r="1728">
          <cell r="A1728" t="str">
            <v>300261</v>
          </cell>
          <cell r="B1728" t="str">
            <v>雅本化学</v>
          </cell>
          <cell r="C1728">
            <v>-2.0499999999999998</v>
          </cell>
          <cell r="D1728">
            <v>7.17</v>
          </cell>
        </row>
        <row r="1729">
          <cell r="A1729" t="str">
            <v>300263</v>
          </cell>
          <cell r="B1729" t="str">
            <v>隆华科技</v>
          </cell>
          <cell r="C1729">
            <v>-1.72</v>
          </cell>
          <cell r="D1729">
            <v>7.42</v>
          </cell>
        </row>
        <row r="1730">
          <cell r="A1730" t="str">
            <v>300264</v>
          </cell>
          <cell r="B1730" t="str">
            <v>佳创视讯</v>
          </cell>
          <cell r="C1730">
            <v>-1.25</v>
          </cell>
          <cell r="D1730">
            <v>6.3</v>
          </cell>
        </row>
        <row r="1731">
          <cell r="A1731" t="str">
            <v>300265</v>
          </cell>
          <cell r="B1731" t="str">
            <v>通光线缆</v>
          </cell>
          <cell r="C1731">
            <v>-4.96</v>
          </cell>
          <cell r="D1731">
            <v>9.39</v>
          </cell>
        </row>
        <row r="1732">
          <cell r="A1732" t="str">
            <v>300266</v>
          </cell>
          <cell r="B1732" t="str">
            <v>兴源环境</v>
          </cell>
          <cell r="C1732">
            <v>-2.0499999999999998</v>
          </cell>
          <cell r="D1732">
            <v>2.86</v>
          </cell>
        </row>
        <row r="1733">
          <cell r="A1733" t="str">
            <v>300267</v>
          </cell>
          <cell r="B1733" t="str">
            <v>尔康制药</v>
          </cell>
          <cell r="C1733">
            <v>-0.59</v>
          </cell>
          <cell r="D1733">
            <v>3.37</v>
          </cell>
        </row>
        <row r="1734">
          <cell r="A1734" t="str">
            <v>300268</v>
          </cell>
          <cell r="B1734" t="str">
            <v>*ST佳沃</v>
          </cell>
          <cell r="C1734">
            <v>-2.94</v>
          </cell>
          <cell r="D1734">
            <v>10.57</v>
          </cell>
        </row>
        <row r="1735">
          <cell r="A1735" t="str">
            <v>300269</v>
          </cell>
          <cell r="B1735" t="str">
            <v>联建光电</v>
          </cell>
          <cell r="C1735">
            <v>-4.5</v>
          </cell>
          <cell r="D1735">
            <v>5.52</v>
          </cell>
        </row>
        <row r="1736">
          <cell r="A1736" t="str">
            <v>300270</v>
          </cell>
          <cell r="B1736" t="str">
            <v>中威电子</v>
          </cell>
          <cell r="C1736">
            <v>-0.5</v>
          </cell>
          <cell r="D1736">
            <v>8.0399999999999991</v>
          </cell>
        </row>
        <row r="1737">
          <cell r="A1737" t="str">
            <v>300271</v>
          </cell>
          <cell r="B1737" t="str">
            <v>华宇软件</v>
          </cell>
          <cell r="C1737">
            <v>-0.88</v>
          </cell>
          <cell r="D1737">
            <v>7.87</v>
          </cell>
        </row>
        <row r="1738">
          <cell r="A1738" t="str">
            <v>300272</v>
          </cell>
          <cell r="B1738" t="str">
            <v>开能健康</v>
          </cell>
          <cell r="C1738">
            <v>0.9</v>
          </cell>
          <cell r="D1738">
            <v>6.7</v>
          </cell>
        </row>
        <row r="1739">
          <cell r="A1739" t="str">
            <v>300274</v>
          </cell>
          <cell r="B1739" t="str">
            <v>阳光电源</v>
          </cell>
          <cell r="C1739">
            <v>-2.97</v>
          </cell>
          <cell r="D1739">
            <v>67.7</v>
          </cell>
        </row>
        <row r="1740">
          <cell r="A1740" t="str">
            <v>300275</v>
          </cell>
          <cell r="B1740" t="str">
            <v>梅安森</v>
          </cell>
          <cell r="C1740">
            <v>-2.0099999999999998</v>
          </cell>
          <cell r="D1740">
            <v>12.7</v>
          </cell>
        </row>
        <row r="1741">
          <cell r="A1741" t="str">
            <v>300276</v>
          </cell>
          <cell r="B1741" t="str">
            <v>三丰智能</v>
          </cell>
          <cell r="C1741">
            <v>-1.51</v>
          </cell>
          <cell r="D1741">
            <v>10.46</v>
          </cell>
        </row>
        <row r="1742">
          <cell r="A1742" t="str">
            <v>300277</v>
          </cell>
          <cell r="B1742" t="str">
            <v>海联讯</v>
          </cell>
          <cell r="C1742">
            <v>-0.24</v>
          </cell>
          <cell r="D1742">
            <v>12.42</v>
          </cell>
        </row>
        <row r="1743">
          <cell r="A1743" t="str">
            <v>300278</v>
          </cell>
          <cell r="B1743" t="str">
            <v>华昌达</v>
          </cell>
          <cell r="C1743">
            <v>-0.37</v>
          </cell>
          <cell r="D1743">
            <v>5.35</v>
          </cell>
        </row>
        <row r="1744">
          <cell r="A1744" t="str">
            <v>300279</v>
          </cell>
          <cell r="B1744" t="str">
            <v>和晶科技</v>
          </cell>
          <cell r="C1744">
            <v>-1.1599999999999999</v>
          </cell>
          <cell r="D1744">
            <v>6.84</v>
          </cell>
        </row>
        <row r="1745">
          <cell r="A1745" t="str">
            <v>300280</v>
          </cell>
          <cell r="B1745" t="str">
            <v>*ST紫天</v>
          </cell>
          <cell r="C1745" t="str">
            <v xml:space="preserve">--  </v>
          </cell>
          <cell r="D1745">
            <v>8.74</v>
          </cell>
        </row>
        <row r="1746">
          <cell r="A1746" t="str">
            <v>300281</v>
          </cell>
          <cell r="B1746" t="str">
            <v>金明精机</v>
          </cell>
          <cell r="C1746">
            <v>-3.75</v>
          </cell>
          <cell r="D1746">
            <v>7.45</v>
          </cell>
        </row>
        <row r="1747">
          <cell r="A1747" t="str">
            <v>300283</v>
          </cell>
          <cell r="B1747" t="str">
            <v>温州宏丰</v>
          </cell>
          <cell r="C1747">
            <v>-0.6</v>
          </cell>
          <cell r="D1747">
            <v>6.58</v>
          </cell>
        </row>
        <row r="1748">
          <cell r="A1748" t="str">
            <v>300284</v>
          </cell>
          <cell r="B1748" t="str">
            <v>苏交科</v>
          </cell>
          <cell r="C1748">
            <v>-1.22</v>
          </cell>
          <cell r="D1748">
            <v>8.91</v>
          </cell>
        </row>
        <row r="1749">
          <cell r="A1749" t="str">
            <v>300285</v>
          </cell>
          <cell r="B1749" t="str">
            <v>国瓷材料</v>
          </cell>
          <cell r="C1749">
            <v>-1.05</v>
          </cell>
          <cell r="D1749">
            <v>16.97</v>
          </cell>
        </row>
        <row r="1750">
          <cell r="A1750" t="str">
            <v>300286</v>
          </cell>
          <cell r="B1750" t="str">
            <v>安科瑞</v>
          </cell>
          <cell r="C1750">
            <v>-1.3</v>
          </cell>
          <cell r="D1750">
            <v>22</v>
          </cell>
        </row>
        <row r="1751">
          <cell r="A1751" t="str">
            <v>300287</v>
          </cell>
          <cell r="B1751" t="str">
            <v>飞利信</v>
          </cell>
          <cell r="C1751">
            <v>-2.21</v>
          </cell>
          <cell r="D1751">
            <v>5.75</v>
          </cell>
        </row>
        <row r="1752">
          <cell r="A1752" t="str">
            <v>300288</v>
          </cell>
          <cell r="B1752" t="str">
            <v>朗玛信息</v>
          </cell>
          <cell r="C1752">
            <v>-1.1299999999999999</v>
          </cell>
          <cell r="D1752">
            <v>14.91</v>
          </cell>
        </row>
        <row r="1753">
          <cell r="A1753" t="str">
            <v>300289</v>
          </cell>
          <cell r="B1753" t="str">
            <v>利德曼</v>
          </cell>
          <cell r="C1753">
            <v>-1.1299999999999999</v>
          </cell>
          <cell r="D1753">
            <v>5.26</v>
          </cell>
        </row>
        <row r="1754">
          <cell r="A1754" t="str">
            <v>300290</v>
          </cell>
          <cell r="B1754" t="str">
            <v>荣科科技</v>
          </cell>
          <cell r="C1754">
            <v>-1.54</v>
          </cell>
          <cell r="D1754">
            <v>17.21</v>
          </cell>
        </row>
        <row r="1755">
          <cell r="A1755" t="str">
            <v>300291</v>
          </cell>
          <cell r="B1755" t="str">
            <v>百纳千成</v>
          </cell>
          <cell r="C1755">
            <v>-2.27</v>
          </cell>
          <cell r="D1755">
            <v>5.6</v>
          </cell>
        </row>
        <row r="1756">
          <cell r="A1756" t="str">
            <v>300292</v>
          </cell>
          <cell r="B1756" t="str">
            <v>吴通控股</v>
          </cell>
          <cell r="C1756">
            <v>-1.44</v>
          </cell>
          <cell r="D1756">
            <v>4.79</v>
          </cell>
        </row>
        <row r="1757">
          <cell r="A1757" t="str">
            <v>300293</v>
          </cell>
          <cell r="B1757" t="str">
            <v>蓝英装备</v>
          </cell>
          <cell r="C1757">
            <v>-4.8899999999999997</v>
          </cell>
          <cell r="D1757">
            <v>24.53</v>
          </cell>
        </row>
        <row r="1758">
          <cell r="A1758" t="str">
            <v>300294</v>
          </cell>
          <cell r="B1758" t="str">
            <v>博雅生物</v>
          </cell>
          <cell r="C1758">
            <v>-0.88</v>
          </cell>
          <cell r="D1758">
            <v>25.97</v>
          </cell>
        </row>
        <row r="1759">
          <cell r="A1759" t="str">
            <v>300295</v>
          </cell>
          <cell r="B1759" t="str">
            <v>三六五网</v>
          </cell>
          <cell r="C1759">
            <v>-1.1499999999999999</v>
          </cell>
          <cell r="D1759">
            <v>15.47</v>
          </cell>
        </row>
        <row r="1760">
          <cell r="A1760" t="str">
            <v>300296</v>
          </cell>
          <cell r="B1760" t="str">
            <v>利亚德</v>
          </cell>
          <cell r="C1760">
            <v>-1.65</v>
          </cell>
          <cell r="D1760">
            <v>5.97</v>
          </cell>
        </row>
        <row r="1761">
          <cell r="A1761" t="str">
            <v>300298</v>
          </cell>
          <cell r="B1761" t="str">
            <v>三诺生物</v>
          </cell>
          <cell r="C1761">
            <v>1.27</v>
          </cell>
          <cell r="D1761">
            <v>22.28</v>
          </cell>
        </row>
        <row r="1762">
          <cell r="A1762" t="str">
            <v>300299</v>
          </cell>
          <cell r="B1762" t="str">
            <v>富春股份</v>
          </cell>
          <cell r="C1762">
            <v>-0.67</v>
          </cell>
          <cell r="D1762">
            <v>7.4</v>
          </cell>
        </row>
        <row r="1763">
          <cell r="A1763" t="str">
            <v>300300</v>
          </cell>
          <cell r="B1763" t="str">
            <v>ST峡创</v>
          </cell>
          <cell r="C1763">
            <v>0</v>
          </cell>
          <cell r="D1763">
            <v>5.03</v>
          </cell>
        </row>
        <row r="1764">
          <cell r="A1764" t="str">
            <v>300301</v>
          </cell>
          <cell r="B1764" t="str">
            <v>*ST长方</v>
          </cell>
          <cell r="C1764">
            <v>-0.77</v>
          </cell>
          <cell r="D1764">
            <v>2.57</v>
          </cell>
        </row>
        <row r="1765">
          <cell r="A1765" t="str">
            <v>300302</v>
          </cell>
          <cell r="B1765" t="str">
            <v>同有科技</v>
          </cell>
          <cell r="C1765">
            <v>-2.92</v>
          </cell>
          <cell r="D1765">
            <v>15.32</v>
          </cell>
        </row>
        <row r="1766">
          <cell r="A1766" t="str">
            <v>300303</v>
          </cell>
          <cell r="B1766" t="str">
            <v>聚飞光电</v>
          </cell>
          <cell r="C1766">
            <v>-1.29</v>
          </cell>
          <cell r="D1766">
            <v>6.12</v>
          </cell>
        </row>
        <row r="1767">
          <cell r="A1767" t="str">
            <v>300304</v>
          </cell>
          <cell r="B1767" t="str">
            <v>云意电气</v>
          </cell>
          <cell r="C1767">
            <v>-1.35</v>
          </cell>
          <cell r="D1767">
            <v>7.3</v>
          </cell>
        </row>
        <row r="1768">
          <cell r="A1768" t="str">
            <v>300305</v>
          </cell>
          <cell r="B1768" t="str">
            <v>裕兴股份</v>
          </cell>
          <cell r="C1768">
            <v>-0.77</v>
          </cell>
          <cell r="D1768">
            <v>6.48</v>
          </cell>
        </row>
        <row r="1769">
          <cell r="A1769" t="str">
            <v>300306</v>
          </cell>
          <cell r="B1769" t="str">
            <v>远方信息</v>
          </cell>
          <cell r="C1769">
            <v>-1.54</v>
          </cell>
          <cell r="D1769">
            <v>12.76</v>
          </cell>
        </row>
        <row r="1770">
          <cell r="A1770" t="str">
            <v>300307</v>
          </cell>
          <cell r="B1770" t="str">
            <v>慈星股份</v>
          </cell>
          <cell r="C1770">
            <v>-1.02</v>
          </cell>
          <cell r="D1770">
            <v>7.79</v>
          </cell>
        </row>
        <row r="1771">
          <cell r="A1771" t="str">
            <v>300308</v>
          </cell>
          <cell r="B1771" t="str">
            <v>中际旭创</v>
          </cell>
          <cell r="C1771">
            <v>-1.98</v>
          </cell>
          <cell r="D1771">
            <v>139.44999999999999</v>
          </cell>
        </row>
        <row r="1772">
          <cell r="A1772" t="str">
            <v>300310</v>
          </cell>
          <cell r="B1772" t="str">
            <v>宜通世纪</v>
          </cell>
          <cell r="C1772">
            <v>-2.58</v>
          </cell>
          <cell r="D1772">
            <v>6.41</v>
          </cell>
        </row>
        <row r="1773">
          <cell r="A1773" t="str">
            <v>300311</v>
          </cell>
          <cell r="B1773" t="str">
            <v>ST任子行</v>
          </cell>
          <cell r="C1773">
            <v>-1.6</v>
          </cell>
          <cell r="D1773">
            <v>4.93</v>
          </cell>
        </row>
        <row r="1774">
          <cell r="A1774" t="str">
            <v>300313</v>
          </cell>
          <cell r="B1774" t="str">
            <v>*ST天山</v>
          </cell>
          <cell r="C1774">
            <v>7.6</v>
          </cell>
          <cell r="D1774">
            <v>7.5</v>
          </cell>
        </row>
        <row r="1775">
          <cell r="A1775" t="str">
            <v>300314</v>
          </cell>
          <cell r="B1775" t="str">
            <v>戴维医疗</v>
          </cell>
          <cell r="C1775">
            <v>-1.01</v>
          </cell>
          <cell r="D1775">
            <v>12.77</v>
          </cell>
        </row>
        <row r="1776">
          <cell r="A1776" t="str">
            <v>300315</v>
          </cell>
          <cell r="B1776" t="str">
            <v>掌趣科技</v>
          </cell>
          <cell r="C1776">
            <v>1.22</v>
          </cell>
          <cell r="D1776">
            <v>5.83</v>
          </cell>
        </row>
        <row r="1777">
          <cell r="A1777" t="str">
            <v>300316</v>
          </cell>
          <cell r="B1777" t="str">
            <v>晶盛机电</v>
          </cell>
          <cell r="C1777">
            <v>-0.92</v>
          </cell>
          <cell r="D1777">
            <v>26.95</v>
          </cell>
        </row>
        <row r="1778">
          <cell r="A1778" t="str">
            <v>300317</v>
          </cell>
          <cell r="B1778" t="str">
            <v>珈伟新能</v>
          </cell>
          <cell r="C1778">
            <v>-1.17</v>
          </cell>
          <cell r="D1778">
            <v>4.24</v>
          </cell>
        </row>
        <row r="1779">
          <cell r="A1779" t="str">
            <v>300318</v>
          </cell>
          <cell r="B1779" t="str">
            <v>博晖创新</v>
          </cell>
          <cell r="C1779">
            <v>-0.5</v>
          </cell>
          <cell r="D1779">
            <v>5.97</v>
          </cell>
        </row>
        <row r="1780">
          <cell r="A1780" t="str">
            <v>300319</v>
          </cell>
          <cell r="B1780" t="str">
            <v>麦捷科技</v>
          </cell>
          <cell r="C1780">
            <v>-1.92</v>
          </cell>
          <cell r="D1780">
            <v>10.75</v>
          </cell>
        </row>
        <row r="1781">
          <cell r="A1781" t="str">
            <v>300320</v>
          </cell>
          <cell r="B1781" t="str">
            <v>海达股份</v>
          </cell>
          <cell r="C1781">
            <v>-0.81</v>
          </cell>
          <cell r="D1781">
            <v>9.77</v>
          </cell>
        </row>
        <row r="1782">
          <cell r="A1782" t="str">
            <v>300321</v>
          </cell>
          <cell r="B1782" t="str">
            <v>同大股份</v>
          </cell>
          <cell r="C1782">
            <v>-0.99</v>
          </cell>
          <cell r="D1782">
            <v>30.05</v>
          </cell>
        </row>
        <row r="1783">
          <cell r="A1783" t="str">
            <v>300322</v>
          </cell>
          <cell r="B1783" t="str">
            <v>硕贝德</v>
          </cell>
          <cell r="C1783">
            <v>-2.87</v>
          </cell>
          <cell r="D1783">
            <v>15.22</v>
          </cell>
        </row>
        <row r="1784">
          <cell r="A1784" t="str">
            <v>300323</v>
          </cell>
          <cell r="B1784" t="str">
            <v>华灿光电</v>
          </cell>
          <cell r="C1784">
            <v>-3.04</v>
          </cell>
          <cell r="D1784">
            <v>7.33</v>
          </cell>
        </row>
        <row r="1785">
          <cell r="A1785" t="str">
            <v>300324</v>
          </cell>
          <cell r="B1785" t="str">
            <v>旋极信息</v>
          </cell>
          <cell r="C1785">
            <v>-6.12</v>
          </cell>
          <cell r="D1785">
            <v>5.0599999999999996</v>
          </cell>
        </row>
        <row r="1786">
          <cell r="A1786" t="str">
            <v>300326</v>
          </cell>
          <cell r="B1786" t="str">
            <v>ST凯利</v>
          </cell>
          <cell r="C1786">
            <v>-0.2</v>
          </cell>
          <cell r="D1786">
            <v>5.1100000000000003</v>
          </cell>
        </row>
        <row r="1787">
          <cell r="A1787" t="str">
            <v>300327</v>
          </cell>
          <cell r="B1787" t="str">
            <v>中颖电子</v>
          </cell>
          <cell r="C1787">
            <v>-1.5</v>
          </cell>
          <cell r="D1787">
            <v>23.65</v>
          </cell>
        </row>
        <row r="1788">
          <cell r="A1788" t="str">
            <v>300328</v>
          </cell>
          <cell r="B1788" t="str">
            <v>宜安科技</v>
          </cell>
          <cell r="C1788">
            <v>-7.67</v>
          </cell>
          <cell r="D1788">
            <v>11.68</v>
          </cell>
        </row>
        <row r="1789">
          <cell r="A1789" t="str">
            <v>300329</v>
          </cell>
          <cell r="B1789" t="str">
            <v>海伦钢琴</v>
          </cell>
          <cell r="C1789">
            <v>-1.89</v>
          </cell>
          <cell r="D1789">
            <v>7.79</v>
          </cell>
        </row>
        <row r="1790">
          <cell r="A1790" t="str">
            <v>300331</v>
          </cell>
          <cell r="B1790" t="str">
            <v>苏大维格</v>
          </cell>
          <cell r="C1790">
            <v>-2.73</v>
          </cell>
          <cell r="D1790">
            <v>21.76</v>
          </cell>
        </row>
        <row r="1791">
          <cell r="A1791" t="str">
            <v>300332</v>
          </cell>
          <cell r="B1791" t="str">
            <v>天壕能源</v>
          </cell>
          <cell r="C1791">
            <v>-0.78</v>
          </cell>
          <cell r="D1791">
            <v>5.0999999999999996</v>
          </cell>
        </row>
        <row r="1792">
          <cell r="A1792" t="str">
            <v>300333</v>
          </cell>
          <cell r="B1792" t="str">
            <v>兆日科技</v>
          </cell>
          <cell r="C1792">
            <v>0.13</v>
          </cell>
          <cell r="D1792">
            <v>15.17</v>
          </cell>
        </row>
        <row r="1793">
          <cell r="A1793" t="str">
            <v>300334</v>
          </cell>
          <cell r="B1793" t="str">
            <v>津膜科技</v>
          </cell>
          <cell r="C1793">
            <v>-1</v>
          </cell>
          <cell r="D1793">
            <v>6.95</v>
          </cell>
        </row>
        <row r="1794">
          <cell r="A1794" t="str">
            <v>300335</v>
          </cell>
          <cell r="B1794" t="str">
            <v>迪森股份</v>
          </cell>
          <cell r="C1794">
            <v>8.73</v>
          </cell>
          <cell r="D1794">
            <v>5.98</v>
          </cell>
        </row>
        <row r="1795">
          <cell r="A1795" t="str">
            <v>300337</v>
          </cell>
          <cell r="B1795" t="str">
            <v>银邦股份</v>
          </cell>
          <cell r="C1795">
            <v>-2.11</v>
          </cell>
          <cell r="D1795">
            <v>10.65</v>
          </cell>
        </row>
        <row r="1796">
          <cell r="A1796" t="str">
            <v>300338</v>
          </cell>
          <cell r="B1796" t="str">
            <v>ST开元</v>
          </cell>
          <cell r="C1796">
            <v>-0.93</v>
          </cell>
          <cell r="D1796">
            <v>4.25</v>
          </cell>
        </row>
        <row r="1797">
          <cell r="A1797" t="str">
            <v>300339</v>
          </cell>
          <cell r="B1797" t="str">
            <v>润和软件</v>
          </cell>
          <cell r="C1797">
            <v>-0.52</v>
          </cell>
          <cell r="D1797">
            <v>49.37</v>
          </cell>
        </row>
        <row r="1798">
          <cell r="A1798" t="str">
            <v>300340</v>
          </cell>
          <cell r="B1798" t="str">
            <v>科恒股份</v>
          </cell>
          <cell r="C1798">
            <v>-8.76</v>
          </cell>
          <cell r="D1798">
            <v>18.34</v>
          </cell>
        </row>
        <row r="1799">
          <cell r="A1799" t="str">
            <v>300341</v>
          </cell>
          <cell r="B1799" t="str">
            <v>麦克奥迪</v>
          </cell>
          <cell r="C1799">
            <v>-1.38</v>
          </cell>
          <cell r="D1799">
            <v>15.67</v>
          </cell>
        </row>
        <row r="1800">
          <cell r="A1800" t="str">
            <v>300342</v>
          </cell>
          <cell r="B1800" t="str">
            <v>天银机电</v>
          </cell>
          <cell r="C1800">
            <v>-3.76</v>
          </cell>
          <cell r="D1800">
            <v>16.89</v>
          </cell>
        </row>
        <row r="1801">
          <cell r="A1801" t="str">
            <v>300343</v>
          </cell>
          <cell r="B1801" t="str">
            <v>ST联创</v>
          </cell>
          <cell r="C1801">
            <v>-2.25</v>
          </cell>
          <cell r="D1801">
            <v>4.78</v>
          </cell>
        </row>
        <row r="1802">
          <cell r="A1802" t="str">
            <v>300344</v>
          </cell>
          <cell r="B1802" t="str">
            <v>ST立方</v>
          </cell>
          <cell r="C1802">
            <v>-2.2799999999999998</v>
          </cell>
          <cell r="D1802">
            <v>4.28</v>
          </cell>
        </row>
        <row r="1803">
          <cell r="A1803" t="str">
            <v>300345</v>
          </cell>
          <cell r="B1803" t="str">
            <v>华民股份</v>
          </cell>
          <cell r="C1803">
            <v>-2.34</v>
          </cell>
          <cell r="D1803">
            <v>7.92</v>
          </cell>
        </row>
        <row r="1804">
          <cell r="A1804" t="str">
            <v>300346</v>
          </cell>
          <cell r="B1804" t="str">
            <v>南大光电</v>
          </cell>
          <cell r="C1804">
            <v>-1.1399999999999999</v>
          </cell>
          <cell r="D1804">
            <v>31.12</v>
          </cell>
        </row>
        <row r="1805">
          <cell r="A1805" t="str">
            <v>300347</v>
          </cell>
          <cell r="B1805" t="str">
            <v>泰格医药</v>
          </cell>
          <cell r="C1805">
            <v>-0.67</v>
          </cell>
          <cell r="D1805">
            <v>53.76</v>
          </cell>
        </row>
        <row r="1806">
          <cell r="A1806" t="str">
            <v>300348</v>
          </cell>
          <cell r="B1806" t="str">
            <v>长亮科技</v>
          </cell>
          <cell r="C1806">
            <v>13.31</v>
          </cell>
          <cell r="D1806">
            <v>18.13</v>
          </cell>
        </row>
        <row r="1807">
          <cell r="A1807" t="str">
            <v>300349</v>
          </cell>
          <cell r="B1807" t="str">
            <v>金卡智能</v>
          </cell>
          <cell r="C1807">
            <v>-0.5</v>
          </cell>
          <cell r="D1807">
            <v>11.85</v>
          </cell>
        </row>
        <row r="1808">
          <cell r="A1808" t="str">
            <v>300350</v>
          </cell>
          <cell r="B1808" t="str">
            <v>华鹏飞</v>
          </cell>
          <cell r="C1808">
            <v>-1.96</v>
          </cell>
          <cell r="D1808">
            <v>6</v>
          </cell>
        </row>
        <row r="1809">
          <cell r="A1809" t="str">
            <v>300351</v>
          </cell>
          <cell r="B1809" t="str">
            <v>永贵电器</v>
          </cell>
          <cell r="C1809">
            <v>-1.19</v>
          </cell>
          <cell r="D1809">
            <v>15.76</v>
          </cell>
        </row>
        <row r="1810">
          <cell r="A1810" t="str">
            <v>300352</v>
          </cell>
          <cell r="B1810" t="str">
            <v>北信源</v>
          </cell>
          <cell r="C1810">
            <v>-1.45</v>
          </cell>
          <cell r="D1810">
            <v>5.43</v>
          </cell>
        </row>
        <row r="1811">
          <cell r="A1811" t="str">
            <v>300353</v>
          </cell>
          <cell r="B1811" t="str">
            <v>东土科技</v>
          </cell>
          <cell r="C1811">
            <v>-1.94</v>
          </cell>
          <cell r="D1811">
            <v>20.27</v>
          </cell>
        </row>
        <row r="1812">
          <cell r="A1812" t="str">
            <v>300354</v>
          </cell>
          <cell r="B1812" t="str">
            <v>东华测试</v>
          </cell>
          <cell r="C1812">
            <v>-2.94</v>
          </cell>
          <cell r="D1812">
            <v>37.28</v>
          </cell>
        </row>
        <row r="1813">
          <cell r="A1813" t="str">
            <v>300355</v>
          </cell>
          <cell r="B1813" t="str">
            <v>蒙草生态</v>
          </cell>
          <cell r="C1813">
            <v>-0.71</v>
          </cell>
          <cell r="D1813">
            <v>4.22</v>
          </cell>
        </row>
        <row r="1814">
          <cell r="A1814" t="str">
            <v>300357</v>
          </cell>
          <cell r="B1814" t="str">
            <v>我武生物</v>
          </cell>
          <cell r="C1814">
            <v>-0.65</v>
          </cell>
          <cell r="D1814">
            <v>21.3</v>
          </cell>
        </row>
        <row r="1815">
          <cell r="A1815" t="str">
            <v>300358</v>
          </cell>
          <cell r="B1815" t="str">
            <v>楚天科技</v>
          </cell>
          <cell r="C1815">
            <v>0</v>
          </cell>
          <cell r="D1815">
            <v>7.9</v>
          </cell>
        </row>
        <row r="1816">
          <cell r="A1816" t="str">
            <v>300359</v>
          </cell>
          <cell r="B1816" t="str">
            <v>全通教育</v>
          </cell>
          <cell r="C1816">
            <v>-0.84</v>
          </cell>
          <cell r="D1816">
            <v>5.92</v>
          </cell>
        </row>
        <row r="1817">
          <cell r="A1817" t="str">
            <v>300360</v>
          </cell>
          <cell r="B1817" t="str">
            <v>炬华科技</v>
          </cell>
          <cell r="C1817">
            <v>-0.88</v>
          </cell>
          <cell r="D1817">
            <v>15.73</v>
          </cell>
        </row>
        <row r="1818">
          <cell r="A1818" t="str">
            <v>300363</v>
          </cell>
          <cell r="B1818" t="str">
            <v>博腾股份</v>
          </cell>
          <cell r="C1818">
            <v>0.53</v>
          </cell>
          <cell r="D1818">
            <v>17.18</v>
          </cell>
        </row>
        <row r="1819">
          <cell r="A1819" t="str">
            <v>300364</v>
          </cell>
          <cell r="B1819" t="str">
            <v>中文在线</v>
          </cell>
          <cell r="C1819">
            <v>-0.28000000000000003</v>
          </cell>
          <cell r="D1819">
            <v>24.83</v>
          </cell>
        </row>
        <row r="1820">
          <cell r="A1820" t="str">
            <v>300365</v>
          </cell>
          <cell r="B1820" t="str">
            <v>恒华科技</v>
          </cell>
          <cell r="C1820">
            <v>-0.92</v>
          </cell>
          <cell r="D1820">
            <v>6.48</v>
          </cell>
        </row>
        <row r="1821">
          <cell r="A1821" t="str">
            <v>300366</v>
          </cell>
          <cell r="B1821" t="str">
            <v>创意信息</v>
          </cell>
          <cell r="C1821">
            <v>-2.2599999999999998</v>
          </cell>
          <cell r="D1821">
            <v>7.77</v>
          </cell>
        </row>
        <row r="1822">
          <cell r="A1822" t="str">
            <v>300368</v>
          </cell>
          <cell r="B1822" t="str">
            <v>汇金股份</v>
          </cell>
          <cell r="C1822">
            <v>-0.94</v>
          </cell>
          <cell r="D1822">
            <v>11.59</v>
          </cell>
        </row>
        <row r="1823">
          <cell r="A1823" t="str">
            <v>300369</v>
          </cell>
          <cell r="B1823" t="str">
            <v>绿盟科技</v>
          </cell>
          <cell r="C1823">
            <v>-0.52</v>
          </cell>
          <cell r="D1823">
            <v>7.59</v>
          </cell>
        </row>
        <row r="1824">
          <cell r="A1824" t="str">
            <v>300370</v>
          </cell>
          <cell r="B1824" t="str">
            <v>安控科技</v>
          </cell>
          <cell r="C1824">
            <v>-6.65</v>
          </cell>
          <cell r="D1824">
            <v>3.09</v>
          </cell>
        </row>
        <row r="1825">
          <cell r="A1825" t="str">
            <v>300371</v>
          </cell>
          <cell r="B1825" t="str">
            <v>汇中股份</v>
          </cell>
          <cell r="C1825">
            <v>-2.04</v>
          </cell>
          <cell r="D1825">
            <v>11.54</v>
          </cell>
        </row>
        <row r="1826">
          <cell r="A1826" t="str">
            <v>300373</v>
          </cell>
          <cell r="B1826" t="str">
            <v>扬杰科技</v>
          </cell>
          <cell r="C1826">
            <v>-3.39</v>
          </cell>
          <cell r="D1826">
            <v>49.85</v>
          </cell>
        </row>
        <row r="1827">
          <cell r="A1827" t="str">
            <v>300374</v>
          </cell>
          <cell r="B1827" t="str">
            <v>中铁装配</v>
          </cell>
          <cell r="C1827">
            <v>1.19</v>
          </cell>
          <cell r="D1827">
            <v>16.2</v>
          </cell>
        </row>
        <row r="1828">
          <cell r="A1828" t="str">
            <v>300375</v>
          </cell>
          <cell r="B1828" t="str">
            <v>鹏翎股份</v>
          </cell>
          <cell r="C1828">
            <v>-1.98</v>
          </cell>
          <cell r="D1828">
            <v>4.9400000000000004</v>
          </cell>
        </row>
        <row r="1829">
          <cell r="A1829" t="str">
            <v>300376</v>
          </cell>
          <cell r="B1829" t="str">
            <v>ST易事特</v>
          </cell>
          <cell r="C1829">
            <v>-1.01</v>
          </cell>
          <cell r="D1829">
            <v>3.93</v>
          </cell>
        </row>
        <row r="1830">
          <cell r="A1830" t="str">
            <v>300377</v>
          </cell>
          <cell r="B1830" t="str">
            <v>赢时胜</v>
          </cell>
          <cell r="C1830">
            <v>-1.54</v>
          </cell>
          <cell r="D1830">
            <v>24.95</v>
          </cell>
        </row>
        <row r="1831">
          <cell r="A1831" t="str">
            <v>300378</v>
          </cell>
          <cell r="B1831" t="str">
            <v>鼎捷数智</v>
          </cell>
          <cell r="C1831">
            <v>-2.77</v>
          </cell>
          <cell r="D1831">
            <v>34.79</v>
          </cell>
        </row>
        <row r="1832">
          <cell r="A1832" t="str">
            <v>300379</v>
          </cell>
          <cell r="B1832" t="str">
            <v>*ST东通</v>
          </cell>
          <cell r="C1832">
            <v>-2.72</v>
          </cell>
          <cell r="D1832">
            <v>5.72</v>
          </cell>
        </row>
        <row r="1833">
          <cell r="A1833" t="str">
            <v>300380</v>
          </cell>
          <cell r="B1833" t="str">
            <v>安硕信息</v>
          </cell>
          <cell r="C1833">
            <v>-0.47</v>
          </cell>
          <cell r="D1833">
            <v>46.21</v>
          </cell>
        </row>
        <row r="1834">
          <cell r="A1834" t="str">
            <v>300381</v>
          </cell>
          <cell r="B1834" t="str">
            <v>溢多利</v>
          </cell>
          <cell r="C1834">
            <v>0.53</v>
          </cell>
          <cell r="D1834">
            <v>7.53</v>
          </cell>
        </row>
        <row r="1835">
          <cell r="A1835" t="str">
            <v>300382</v>
          </cell>
          <cell r="B1835" t="str">
            <v>斯莱克</v>
          </cell>
          <cell r="C1835">
            <v>-1.35</v>
          </cell>
          <cell r="D1835">
            <v>14.66</v>
          </cell>
        </row>
        <row r="1836">
          <cell r="A1836" t="str">
            <v>300383</v>
          </cell>
          <cell r="B1836" t="str">
            <v>光环新网</v>
          </cell>
          <cell r="C1836">
            <v>1.93</v>
          </cell>
          <cell r="D1836">
            <v>14.23</v>
          </cell>
        </row>
        <row r="1837">
          <cell r="A1837" t="str">
            <v>300384</v>
          </cell>
          <cell r="B1837" t="str">
            <v>三联虹普</v>
          </cell>
          <cell r="C1837">
            <v>-0.97</v>
          </cell>
          <cell r="D1837">
            <v>17.41</v>
          </cell>
        </row>
        <row r="1838">
          <cell r="A1838" t="str">
            <v>300385</v>
          </cell>
          <cell r="B1838" t="str">
            <v>雪浪环境</v>
          </cell>
          <cell r="C1838">
            <v>-2.02</v>
          </cell>
          <cell r="D1838">
            <v>5.33</v>
          </cell>
        </row>
        <row r="1839">
          <cell r="A1839" t="str">
            <v>300386</v>
          </cell>
          <cell r="B1839" t="str">
            <v>飞天诚信</v>
          </cell>
          <cell r="C1839">
            <v>3.25</v>
          </cell>
          <cell r="D1839">
            <v>21.63</v>
          </cell>
        </row>
        <row r="1840">
          <cell r="A1840" t="str">
            <v>300387</v>
          </cell>
          <cell r="B1840" t="str">
            <v>富邦科技</v>
          </cell>
          <cell r="C1840">
            <v>4.46</v>
          </cell>
          <cell r="D1840">
            <v>9.6</v>
          </cell>
        </row>
        <row r="1841">
          <cell r="A1841" t="str">
            <v>300388</v>
          </cell>
          <cell r="B1841" t="str">
            <v>节能国祯</v>
          </cell>
          <cell r="C1841">
            <v>-0.56999999999999995</v>
          </cell>
          <cell r="D1841">
            <v>7.01</v>
          </cell>
        </row>
        <row r="1842">
          <cell r="A1842" t="str">
            <v>300389</v>
          </cell>
          <cell r="B1842" t="str">
            <v>艾比森</v>
          </cell>
          <cell r="C1842">
            <v>-1.47</v>
          </cell>
          <cell r="D1842">
            <v>11.43</v>
          </cell>
        </row>
        <row r="1843">
          <cell r="A1843" t="str">
            <v>300390</v>
          </cell>
          <cell r="B1843" t="str">
            <v>天华新能</v>
          </cell>
          <cell r="C1843">
            <v>-2.34</v>
          </cell>
          <cell r="D1843">
            <v>18.75</v>
          </cell>
        </row>
        <row r="1844">
          <cell r="A1844" t="str">
            <v>300391</v>
          </cell>
          <cell r="B1844" t="str">
            <v>*ST长药</v>
          </cell>
          <cell r="C1844">
            <v>-1.95</v>
          </cell>
          <cell r="D1844">
            <v>4.5199999999999996</v>
          </cell>
        </row>
        <row r="1845">
          <cell r="A1845" t="str">
            <v>300393</v>
          </cell>
          <cell r="B1845" t="str">
            <v>中来股份</v>
          </cell>
          <cell r="C1845">
            <v>-0.51</v>
          </cell>
          <cell r="D1845">
            <v>5.83</v>
          </cell>
        </row>
        <row r="1846">
          <cell r="A1846" t="str">
            <v>300394</v>
          </cell>
          <cell r="B1846" t="str">
            <v>天孚通信</v>
          </cell>
          <cell r="C1846">
            <v>-3.2</v>
          </cell>
          <cell r="D1846">
            <v>75.58</v>
          </cell>
        </row>
        <row r="1847">
          <cell r="A1847" t="str">
            <v>300395</v>
          </cell>
          <cell r="B1847" t="str">
            <v>菲利华</v>
          </cell>
          <cell r="C1847">
            <v>5.43</v>
          </cell>
          <cell r="D1847">
            <v>50.5</v>
          </cell>
        </row>
        <row r="1848">
          <cell r="A1848" t="str">
            <v>300396</v>
          </cell>
          <cell r="B1848" t="str">
            <v>迪瑞医疗</v>
          </cell>
          <cell r="C1848">
            <v>-1.06</v>
          </cell>
          <cell r="D1848">
            <v>14.03</v>
          </cell>
        </row>
        <row r="1849">
          <cell r="A1849" t="str">
            <v>300397</v>
          </cell>
          <cell r="B1849" t="str">
            <v>天和防务</v>
          </cell>
          <cell r="C1849">
            <v>-1.6</v>
          </cell>
          <cell r="D1849">
            <v>13.51</v>
          </cell>
        </row>
        <row r="1850">
          <cell r="A1850" t="str">
            <v>300398</v>
          </cell>
          <cell r="B1850" t="str">
            <v>飞凯材料</v>
          </cell>
          <cell r="C1850">
            <v>-2.08</v>
          </cell>
          <cell r="D1850">
            <v>19.29</v>
          </cell>
        </row>
        <row r="1851">
          <cell r="A1851" t="str">
            <v>300399</v>
          </cell>
          <cell r="B1851" t="str">
            <v>天利科技</v>
          </cell>
          <cell r="C1851">
            <v>-1.17</v>
          </cell>
          <cell r="D1851">
            <v>32.96</v>
          </cell>
        </row>
        <row r="1852">
          <cell r="A1852" t="str">
            <v>300400</v>
          </cell>
          <cell r="B1852" t="str">
            <v>劲拓股份</v>
          </cell>
          <cell r="C1852">
            <v>-1.83</v>
          </cell>
          <cell r="D1852">
            <v>16.62</v>
          </cell>
        </row>
        <row r="1853">
          <cell r="A1853" t="str">
            <v>300401</v>
          </cell>
          <cell r="B1853" t="str">
            <v>花园生物</v>
          </cell>
          <cell r="C1853">
            <v>1.06</v>
          </cell>
          <cell r="D1853">
            <v>15.26</v>
          </cell>
        </row>
        <row r="1854">
          <cell r="A1854" t="str">
            <v>300402</v>
          </cell>
          <cell r="B1854" t="str">
            <v>宝色股份</v>
          </cell>
          <cell r="C1854">
            <v>-2.4700000000000002</v>
          </cell>
          <cell r="D1854">
            <v>19.329999999999998</v>
          </cell>
        </row>
        <row r="1855">
          <cell r="A1855" t="str">
            <v>300403</v>
          </cell>
          <cell r="B1855" t="str">
            <v>汉宇集团</v>
          </cell>
          <cell r="C1855">
            <v>-1.63</v>
          </cell>
          <cell r="D1855">
            <v>14.46</v>
          </cell>
        </row>
        <row r="1856">
          <cell r="A1856" t="str">
            <v>300404</v>
          </cell>
          <cell r="B1856" t="str">
            <v>博济医药</v>
          </cell>
          <cell r="C1856">
            <v>0.42</v>
          </cell>
          <cell r="D1856">
            <v>9.59</v>
          </cell>
        </row>
        <row r="1857">
          <cell r="A1857" t="str">
            <v>300405</v>
          </cell>
          <cell r="B1857" t="str">
            <v>科隆股份</v>
          </cell>
          <cell r="C1857">
            <v>-0.87</v>
          </cell>
          <cell r="D1857">
            <v>5.73</v>
          </cell>
        </row>
        <row r="1858">
          <cell r="A1858" t="str">
            <v>300406</v>
          </cell>
          <cell r="B1858" t="str">
            <v>九强生物</v>
          </cell>
          <cell r="C1858">
            <v>-0.56999999999999995</v>
          </cell>
          <cell r="D1858">
            <v>13.88</v>
          </cell>
        </row>
        <row r="1859">
          <cell r="A1859" t="str">
            <v>300407</v>
          </cell>
          <cell r="B1859" t="str">
            <v>凯发电气</v>
          </cell>
          <cell r="C1859">
            <v>-1.44</v>
          </cell>
          <cell r="D1859">
            <v>10.3</v>
          </cell>
        </row>
        <row r="1860">
          <cell r="A1860" t="str">
            <v>300408</v>
          </cell>
          <cell r="B1860" t="str">
            <v>三环集团</v>
          </cell>
          <cell r="C1860">
            <v>-0.75</v>
          </cell>
          <cell r="D1860">
            <v>32.97</v>
          </cell>
        </row>
        <row r="1861">
          <cell r="A1861" t="str">
            <v>300409</v>
          </cell>
          <cell r="B1861" t="str">
            <v>道氏技术</v>
          </cell>
          <cell r="C1861">
            <v>-6.13</v>
          </cell>
          <cell r="D1861">
            <v>15.63</v>
          </cell>
        </row>
        <row r="1862">
          <cell r="A1862" t="str">
            <v>300410</v>
          </cell>
          <cell r="B1862" t="str">
            <v>正业科技</v>
          </cell>
          <cell r="C1862">
            <v>-5.2</v>
          </cell>
          <cell r="D1862">
            <v>7.48</v>
          </cell>
        </row>
        <row r="1863">
          <cell r="A1863" t="str">
            <v>300411</v>
          </cell>
          <cell r="B1863" t="str">
            <v>金盾股份</v>
          </cell>
          <cell r="C1863">
            <v>-2.2599999999999998</v>
          </cell>
          <cell r="D1863">
            <v>12.09</v>
          </cell>
        </row>
        <row r="1864">
          <cell r="A1864" t="str">
            <v>300412</v>
          </cell>
          <cell r="B1864" t="str">
            <v>迦南科技</v>
          </cell>
          <cell r="C1864">
            <v>-0.97</v>
          </cell>
          <cell r="D1864">
            <v>5.12</v>
          </cell>
        </row>
        <row r="1865">
          <cell r="A1865" t="str">
            <v>300413</v>
          </cell>
          <cell r="B1865" t="str">
            <v>芒果超媒</v>
          </cell>
          <cell r="C1865">
            <v>-1.67</v>
          </cell>
          <cell r="D1865">
            <v>21.24</v>
          </cell>
        </row>
        <row r="1866">
          <cell r="A1866" t="str">
            <v>300414</v>
          </cell>
          <cell r="B1866" t="str">
            <v>中光防雷</v>
          </cell>
          <cell r="C1866">
            <v>0.16</v>
          </cell>
          <cell r="D1866">
            <v>12.72</v>
          </cell>
        </row>
        <row r="1867">
          <cell r="A1867" t="str">
            <v>300415</v>
          </cell>
          <cell r="B1867" t="str">
            <v>伊之密</v>
          </cell>
          <cell r="C1867">
            <v>-0.73</v>
          </cell>
          <cell r="D1867">
            <v>20.309999999999999</v>
          </cell>
        </row>
        <row r="1868">
          <cell r="A1868" t="str">
            <v>300416</v>
          </cell>
          <cell r="B1868" t="str">
            <v>苏试试验</v>
          </cell>
          <cell r="C1868">
            <v>-2.04</v>
          </cell>
          <cell r="D1868">
            <v>13.9</v>
          </cell>
        </row>
        <row r="1869">
          <cell r="A1869" t="str">
            <v>300417</v>
          </cell>
          <cell r="B1869" t="str">
            <v>南华仪器</v>
          </cell>
          <cell r="C1869">
            <v>-2.06</v>
          </cell>
          <cell r="D1869">
            <v>12.39</v>
          </cell>
        </row>
        <row r="1870">
          <cell r="A1870" t="str">
            <v>300418</v>
          </cell>
          <cell r="B1870" t="str">
            <v>昆仑万维</v>
          </cell>
          <cell r="C1870">
            <v>0.4</v>
          </cell>
          <cell r="D1870">
            <v>33.01</v>
          </cell>
        </row>
        <row r="1871">
          <cell r="A1871" t="str">
            <v>300419</v>
          </cell>
          <cell r="B1871" t="str">
            <v>ST浩丰</v>
          </cell>
          <cell r="C1871">
            <v>-0.69</v>
          </cell>
          <cell r="D1871">
            <v>5.74</v>
          </cell>
        </row>
        <row r="1872">
          <cell r="A1872" t="str">
            <v>300420</v>
          </cell>
          <cell r="B1872" t="str">
            <v>五洋自控</v>
          </cell>
          <cell r="C1872">
            <v>-2.0099999999999998</v>
          </cell>
          <cell r="D1872">
            <v>3.42</v>
          </cell>
        </row>
        <row r="1873">
          <cell r="A1873" t="str">
            <v>300421</v>
          </cell>
          <cell r="B1873" t="str">
            <v>力星股份</v>
          </cell>
          <cell r="C1873">
            <v>-1.76</v>
          </cell>
          <cell r="D1873">
            <v>14.54</v>
          </cell>
        </row>
        <row r="1874">
          <cell r="A1874" t="str">
            <v>300422</v>
          </cell>
          <cell r="B1874" t="str">
            <v>博世科</v>
          </cell>
          <cell r="C1874">
            <v>-1.76</v>
          </cell>
          <cell r="D1874">
            <v>5.03</v>
          </cell>
        </row>
        <row r="1875">
          <cell r="A1875" t="str">
            <v>300423</v>
          </cell>
          <cell r="B1875" t="str">
            <v>昇辉科技</v>
          </cell>
          <cell r="C1875">
            <v>-1.47</v>
          </cell>
          <cell r="D1875">
            <v>6.69</v>
          </cell>
        </row>
        <row r="1876">
          <cell r="A1876" t="str">
            <v>300424</v>
          </cell>
          <cell r="B1876" t="str">
            <v>航新科技</v>
          </cell>
          <cell r="C1876">
            <v>-0.95</v>
          </cell>
          <cell r="D1876">
            <v>16.66</v>
          </cell>
        </row>
        <row r="1877">
          <cell r="A1877" t="str">
            <v>300425</v>
          </cell>
          <cell r="B1877" t="str">
            <v>中建环能</v>
          </cell>
          <cell r="C1877">
            <v>-0.38</v>
          </cell>
          <cell r="D1877">
            <v>5.28</v>
          </cell>
        </row>
        <row r="1878">
          <cell r="A1878" t="str">
            <v>300426</v>
          </cell>
          <cell r="B1878" t="str">
            <v>华智数媒</v>
          </cell>
          <cell r="C1878">
            <v>-1.25</v>
          </cell>
          <cell r="D1878">
            <v>9.49</v>
          </cell>
        </row>
        <row r="1879">
          <cell r="A1879" t="str">
            <v>300427</v>
          </cell>
          <cell r="B1879" t="str">
            <v>红相股份</v>
          </cell>
          <cell r="C1879">
            <v>-2.37</v>
          </cell>
          <cell r="D1879">
            <v>6.6</v>
          </cell>
        </row>
        <row r="1880">
          <cell r="A1880" t="str">
            <v>300428</v>
          </cell>
          <cell r="B1880" t="str">
            <v>立中集团</v>
          </cell>
          <cell r="C1880">
            <v>-1.77</v>
          </cell>
          <cell r="D1880">
            <v>17.809999999999999</v>
          </cell>
        </row>
        <row r="1881">
          <cell r="A1881" t="str">
            <v>300429</v>
          </cell>
          <cell r="B1881" t="str">
            <v>强力新材</v>
          </cell>
          <cell r="C1881">
            <v>-2.59</v>
          </cell>
          <cell r="D1881">
            <v>13.93</v>
          </cell>
        </row>
        <row r="1882">
          <cell r="A1882" t="str">
            <v>300430</v>
          </cell>
          <cell r="B1882" t="str">
            <v>诚益通</v>
          </cell>
          <cell r="C1882">
            <v>2.14</v>
          </cell>
          <cell r="D1882">
            <v>20.53</v>
          </cell>
        </row>
        <row r="1883">
          <cell r="A1883" t="str">
            <v>300432</v>
          </cell>
          <cell r="B1883" t="str">
            <v>富临精工</v>
          </cell>
          <cell r="C1883">
            <v>-2.23</v>
          </cell>
          <cell r="D1883">
            <v>12.72</v>
          </cell>
        </row>
        <row r="1884">
          <cell r="A1884" t="str">
            <v>300433</v>
          </cell>
          <cell r="B1884" t="str">
            <v>蓝思科技</v>
          </cell>
          <cell r="C1884">
            <v>-2.02</v>
          </cell>
          <cell r="D1884">
            <v>23.74</v>
          </cell>
        </row>
        <row r="1885">
          <cell r="A1885" t="str">
            <v>300434</v>
          </cell>
          <cell r="B1885" t="str">
            <v>金石亚药</v>
          </cell>
          <cell r="C1885">
            <v>-2.0099999999999998</v>
          </cell>
          <cell r="D1885">
            <v>9.75</v>
          </cell>
        </row>
        <row r="1886">
          <cell r="A1886" t="str">
            <v>300435</v>
          </cell>
          <cell r="B1886" t="str">
            <v>中泰股份</v>
          </cell>
          <cell r="C1886">
            <v>-2.15</v>
          </cell>
          <cell r="D1886">
            <v>15</v>
          </cell>
        </row>
        <row r="1887">
          <cell r="A1887" t="str">
            <v>300436</v>
          </cell>
          <cell r="B1887" t="str">
            <v>广生堂</v>
          </cell>
          <cell r="C1887">
            <v>20.010000000000002</v>
          </cell>
          <cell r="D1887">
            <v>51.34</v>
          </cell>
        </row>
        <row r="1888">
          <cell r="A1888" t="str">
            <v>300437</v>
          </cell>
          <cell r="B1888" t="str">
            <v>清水源</v>
          </cell>
          <cell r="C1888">
            <v>-3.85</v>
          </cell>
          <cell r="D1888">
            <v>9.23</v>
          </cell>
        </row>
        <row r="1889">
          <cell r="A1889" t="str">
            <v>300438</v>
          </cell>
          <cell r="B1889" t="str">
            <v>鹏辉能源</v>
          </cell>
          <cell r="C1889">
            <v>-3.2</v>
          </cell>
          <cell r="D1889">
            <v>26.34</v>
          </cell>
        </row>
        <row r="1890">
          <cell r="A1890" t="str">
            <v>300439</v>
          </cell>
          <cell r="B1890" t="str">
            <v>美康生物</v>
          </cell>
          <cell r="C1890">
            <v>-0.94</v>
          </cell>
          <cell r="D1890">
            <v>10.56</v>
          </cell>
        </row>
        <row r="1891">
          <cell r="A1891" t="str">
            <v>300440</v>
          </cell>
          <cell r="B1891" t="str">
            <v>运达科技</v>
          </cell>
          <cell r="C1891">
            <v>-1.46</v>
          </cell>
          <cell r="D1891">
            <v>10.15</v>
          </cell>
        </row>
        <row r="1892">
          <cell r="A1892" t="str">
            <v>300441</v>
          </cell>
          <cell r="B1892" t="str">
            <v>鲍斯股份</v>
          </cell>
          <cell r="C1892">
            <v>-1.36</v>
          </cell>
          <cell r="D1892">
            <v>7.97</v>
          </cell>
        </row>
        <row r="1893">
          <cell r="A1893" t="str">
            <v>300442</v>
          </cell>
          <cell r="B1893" t="str">
            <v>润泽科技</v>
          </cell>
          <cell r="C1893">
            <v>3.66</v>
          </cell>
          <cell r="D1893">
            <v>49.04</v>
          </cell>
        </row>
        <row r="1894">
          <cell r="A1894" t="str">
            <v>300443</v>
          </cell>
          <cell r="B1894" t="str">
            <v>金雷股份</v>
          </cell>
          <cell r="C1894">
            <v>-2.68</v>
          </cell>
          <cell r="D1894">
            <v>21.8</v>
          </cell>
        </row>
        <row r="1895">
          <cell r="A1895" t="str">
            <v>300444</v>
          </cell>
          <cell r="B1895" t="str">
            <v>双杰电气</v>
          </cell>
          <cell r="C1895">
            <v>-2.57</v>
          </cell>
          <cell r="D1895">
            <v>7.2</v>
          </cell>
        </row>
        <row r="1896">
          <cell r="A1896" t="str">
            <v>300445</v>
          </cell>
          <cell r="B1896" t="str">
            <v>康斯特</v>
          </cell>
          <cell r="C1896">
            <v>-0.41</v>
          </cell>
          <cell r="D1896">
            <v>17.03</v>
          </cell>
        </row>
        <row r="1897">
          <cell r="A1897" t="str">
            <v>300446</v>
          </cell>
          <cell r="B1897" t="str">
            <v>航天智造</v>
          </cell>
          <cell r="C1897">
            <v>-1.35</v>
          </cell>
          <cell r="D1897">
            <v>16.82</v>
          </cell>
        </row>
        <row r="1898">
          <cell r="A1898" t="str">
            <v>300447</v>
          </cell>
          <cell r="B1898" t="str">
            <v>全信股份</v>
          </cell>
          <cell r="C1898">
            <v>-5.47</v>
          </cell>
          <cell r="D1898">
            <v>15.54</v>
          </cell>
        </row>
        <row r="1899">
          <cell r="A1899" t="str">
            <v>300448</v>
          </cell>
          <cell r="B1899" t="str">
            <v>浩云科技</v>
          </cell>
          <cell r="C1899">
            <v>-0.76</v>
          </cell>
          <cell r="D1899">
            <v>6.55</v>
          </cell>
        </row>
        <row r="1900">
          <cell r="A1900" t="str">
            <v>300449</v>
          </cell>
          <cell r="B1900" t="str">
            <v>汉邦高科</v>
          </cell>
          <cell r="C1900">
            <v>-1.9</v>
          </cell>
          <cell r="D1900">
            <v>7.76</v>
          </cell>
        </row>
        <row r="1901">
          <cell r="A1901" t="str">
            <v>300450</v>
          </cell>
          <cell r="B1901" t="str">
            <v>先导智能</v>
          </cell>
          <cell r="C1901">
            <v>-1.28</v>
          </cell>
          <cell r="D1901">
            <v>23.96</v>
          </cell>
        </row>
        <row r="1902">
          <cell r="A1902" t="str">
            <v>300451</v>
          </cell>
          <cell r="B1902" t="str">
            <v>创业慧康</v>
          </cell>
          <cell r="C1902">
            <v>-0.9</v>
          </cell>
          <cell r="D1902">
            <v>5.52</v>
          </cell>
        </row>
        <row r="1903">
          <cell r="A1903" t="str">
            <v>300452</v>
          </cell>
          <cell r="B1903" t="str">
            <v>山河药辅</v>
          </cell>
          <cell r="C1903">
            <v>-5.33</v>
          </cell>
          <cell r="D1903">
            <v>14.39</v>
          </cell>
        </row>
        <row r="1904">
          <cell r="A1904" t="str">
            <v>300453</v>
          </cell>
          <cell r="B1904" t="str">
            <v>三鑫医疗</v>
          </cell>
          <cell r="C1904">
            <v>0.61</v>
          </cell>
          <cell r="D1904">
            <v>8.24</v>
          </cell>
        </row>
        <row r="1905">
          <cell r="A1905" t="str">
            <v>300454</v>
          </cell>
          <cell r="B1905" t="str">
            <v>深信服</v>
          </cell>
          <cell r="C1905">
            <v>-1.1499999999999999</v>
          </cell>
          <cell r="D1905">
            <v>89.33</v>
          </cell>
        </row>
        <row r="1906">
          <cell r="A1906" t="str">
            <v>300455</v>
          </cell>
          <cell r="B1906" t="str">
            <v>航天智装</v>
          </cell>
          <cell r="C1906">
            <v>-1.84</v>
          </cell>
          <cell r="D1906">
            <v>13.89</v>
          </cell>
        </row>
        <row r="1907">
          <cell r="A1907" t="str">
            <v>300456</v>
          </cell>
          <cell r="B1907" t="str">
            <v>赛微电子</v>
          </cell>
          <cell r="C1907">
            <v>-0.83</v>
          </cell>
          <cell r="D1907">
            <v>16.71</v>
          </cell>
        </row>
        <row r="1908">
          <cell r="A1908" t="str">
            <v>300457</v>
          </cell>
          <cell r="B1908" t="str">
            <v>赢合科技</v>
          </cell>
          <cell r="C1908">
            <v>-2.73</v>
          </cell>
          <cell r="D1908">
            <v>20.99</v>
          </cell>
        </row>
        <row r="1909">
          <cell r="A1909" t="str">
            <v>300458</v>
          </cell>
          <cell r="B1909" t="str">
            <v>全志科技</v>
          </cell>
          <cell r="C1909">
            <v>-1.37</v>
          </cell>
          <cell r="D1909">
            <v>38.119999999999997</v>
          </cell>
        </row>
        <row r="1910">
          <cell r="A1910" t="str">
            <v>300459</v>
          </cell>
          <cell r="B1910" t="str">
            <v>汤姆猫</v>
          </cell>
          <cell r="C1910">
            <v>0.55000000000000004</v>
          </cell>
          <cell r="D1910">
            <v>5.53</v>
          </cell>
        </row>
        <row r="1911">
          <cell r="A1911" t="str">
            <v>300460</v>
          </cell>
          <cell r="B1911" t="str">
            <v>惠伦晶体</v>
          </cell>
          <cell r="C1911">
            <v>-3.46</v>
          </cell>
          <cell r="D1911">
            <v>10.61</v>
          </cell>
        </row>
        <row r="1912">
          <cell r="A1912" t="str">
            <v>300461</v>
          </cell>
          <cell r="B1912" t="str">
            <v>田中精机</v>
          </cell>
          <cell r="C1912">
            <v>-1.29</v>
          </cell>
          <cell r="D1912">
            <v>19.84</v>
          </cell>
        </row>
        <row r="1913">
          <cell r="A1913" t="str">
            <v>300462</v>
          </cell>
          <cell r="B1913" t="str">
            <v>华铭智能</v>
          </cell>
          <cell r="C1913">
            <v>1.57</v>
          </cell>
          <cell r="D1913">
            <v>12.28</v>
          </cell>
        </row>
        <row r="1914">
          <cell r="A1914" t="str">
            <v>300463</v>
          </cell>
          <cell r="B1914" t="str">
            <v>迈克生物</v>
          </cell>
          <cell r="C1914">
            <v>-1.08</v>
          </cell>
          <cell r="D1914">
            <v>11.9</v>
          </cell>
        </row>
        <row r="1915">
          <cell r="A1915" t="str">
            <v>300464</v>
          </cell>
          <cell r="B1915" t="str">
            <v>星徽股份</v>
          </cell>
          <cell r="C1915">
            <v>-1.83</v>
          </cell>
          <cell r="D1915">
            <v>5.36</v>
          </cell>
        </row>
        <row r="1916">
          <cell r="A1916" t="str">
            <v>300465</v>
          </cell>
          <cell r="B1916" t="str">
            <v>高伟达</v>
          </cell>
          <cell r="C1916">
            <v>2.56</v>
          </cell>
          <cell r="D1916">
            <v>16</v>
          </cell>
        </row>
        <row r="1917">
          <cell r="A1917" t="str">
            <v>300466</v>
          </cell>
          <cell r="B1917" t="str">
            <v>赛摩智能</v>
          </cell>
          <cell r="C1917">
            <v>-2.0299999999999998</v>
          </cell>
          <cell r="D1917">
            <v>10.15</v>
          </cell>
        </row>
        <row r="1918">
          <cell r="A1918" t="str">
            <v>300467</v>
          </cell>
          <cell r="B1918" t="str">
            <v>迅游科技</v>
          </cell>
          <cell r="C1918">
            <v>-0.39</v>
          </cell>
          <cell r="D1918">
            <v>20.55</v>
          </cell>
        </row>
        <row r="1919">
          <cell r="A1919" t="str">
            <v>300468</v>
          </cell>
          <cell r="B1919" t="str">
            <v>四方精创</v>
          </cell>
          <cell r="C1919">
            <v>6.4</v>
          </cell>
          <cell r="D1919">
            <v>47.21</v>
          </cell>
        </row>
        <row r="1920">
          <cell r="A1920" t="str">
            <v>300469</v>
          </cell>
          <cell r="B1920" t="str">
            <v>信息发展</v>
          </cell>
          <cell r="C1920">
            <v>6</v>
          </cell>
          <cell r="D1920">
            <v>33.549999999999997</v>
          </cell>
        </row>
        <row r="1921">
          <cell r="A1921" t="str">
            <v>300470</v>
          </cell>
          <cell r="B1921" t="str">
            <v>中密控股</v>
          </cell>
          <cell r="C1921">
            <v>-0.41</v>
          </cell>
          <cell r="D1921">
            <v>36.630000000000003</v>
          </cell>
        </row>
        <row r="1922">
          <cell r="A1922" t="str">
            <v>300471</v>
          </cell>
          <cell r="B1922" t="str">
            <v>厚普股份</v>
          </cell>
          <cell r="C1922">
            <v>-2.4900000000000002</v>
          </cell>
          <cell r="D1922">
            <v>10.17</v>
          </cell>
        </row>
        <row r="1923">
          <cell r="A1923" t="str">
            <v>300472</v>
          </cell>
          <cell r="B1923" t="str">
            <v>*ST新元</v>
          </cell>
          <cell r="C1923">
            <v>11.86</v>
          </cell>
          <cell r="D1923">
            <v>5</v>
          </cell>
        </row>
        <row r="1924">
          <cell r="A1924" t="str">
            <v>300473</v>
          </cell>
          <cell r="B1924" t="str">
            <v>德尔股份</v>
          </cell>
          <cell r="C1924">
            <v>-2.78</v>
          </cell>
          <cell r="D1924">
            <v>30.75</v>
          </cell>
        </row>
        <row r="1925">
          <cell r="A1925" t="str">
            <v>300474</v>
          </cell>
          <cell r="B1925" t="str">
            <v>景嘉微</v>
          </cell>
          <cell r="C1925">
            <v>-1.47</v>
          </cell>
          <cell r="D1925">
            <v>70.94</v>
          </cell>
        </row>
        <row r="1926">
          <cell r="A1926" t="str">
            <v>300475</v>
          </cell>
          <cell r="B1926" t="str">
            <v>香农芯创</v>
          </cell>
          <cell r="C1926">
            <v>-0.81</v>
          </cell>
          <cell r="D1926">
            <v>35.6</v>
          </cell>
        </row>
        <row r="1927">
          <cell r="A1927" t="str">
            <v>300476</v>
          </cell>
          <cell r="B1927" t="str">
            <v>胜宏科技</v>
          </cell>
          <cell r="C1927">
            <v>2.54</v>
          </cell>
          <cell r="D1927">
            <v>146.31</v>
          </cell>
        </row>
        <row r="1928">
          <cell r="A1928" t="str">
            <v>300477</v>
          </cell>
          <cell r="B1928" t="str">
            <v>ST合纵</v>
          </cell>
          <cell r="C1928">
            <v>-2.59</v>
          </cell>
          <cell r="D1928">
            <v>2.2599999999999998</v>
          </cell>
        </row>
        <row r="1929">
          <cell r="A1929" t="str">
            <v>300478</v>
          </cell>
          <cell r="B1929" t="str">
            <v>杭州高新</v>
          </cell>
          <cell r="C1929">
            <v>-6.53</v>
          </cell>
          <cell r="D1929">
            <v>14.88</v>
          </cell>
        </row>
        <row r="1930">
          <cell r="A1930" t="str">
            <v>300479</v>
          </cell>
          <cell r="B1930" t="str">
            <v>神思电子</v>
          </cell>
          <cell r="C1930">
            <v>-0.74</v>
          </cell>
          <cell r="D1930">
            <v>21.35</v>
          </cell>
        </row>
        <row r="1931">
          <cell r="A1931" t="str">
            <v>300480</v>
          </cell>
          <cell r="B1931" t="str">
            <v>光力科技</v>
          </cell>
          <cell r="C1931">
            <v>-1.29</v>
          </cell>
          <cell r="D1931">
            <v>15.36</v>
          </cell>
        </row>
        <row r="1932">
          <cell r="A1932" t="str">
            <v>300481</v>
          </cell>
          <cell r="B1932" t="str">
            <v>濮阳惠成</v>
          </cell>
          <cell r="C1932">
            <v>-1.72</v>
          </cell>
          <cell r="D1932">
            <v>14.25</v>
          </cell>
        </row>
        <row r="1933">
          <cell r="A1933" t="str">
            <v>300482</v>
          </cell>
          <cell r="B1933" t="str">
            <v>万孚生物</v>
          </cell>
          <cell r="C1933">
            <v>-0.19</v>
          </cell>
          <cell r="D1933">
            <v>21.44</v>
          </cell>
        </row>
        <row r="1934">
          <cell r="A1934" t="str">
            <v>300483</v>
          </cell>
          <cell r="B1934" t="str">
            <v>首华燃气</v>
          </cell>
          <cell r="C1934">
            <v>-0.81</v>
          </cell>
          <cell r="D1934">
            <v>11.02</v>
          </cell>
        </row>
        <row r="1935">
          <cell r="A1935" t="str">
            <v>300484</v>
          </cell>
          <cell r="B1935" t="str">
            <v>蓝海华腾</v>
          </cell>
          <cell r="C1935">
            <v>-4.18</v>
          </cell>
          <cell r="D1935">
            <v>21.32</v>
          </cell>
        </row>
        <row r="1936">
          <cell r="A1936" t="str">
            <v>300485</v>
          </cell>
          <cell r="B1936" t="str">
            <v>赛升药业</v>
          </cell>
          <cell r="C1936">
            <v>-2.84</v>
          </cell>
          <cell r="D1936">
            <v>14.69</v>
          </cell>
        </row>
        <row r="1937">
          <cell r="A1937" t="str">
            <v>300486</v>
          </cell>
          <cell r="B1937" t="str">
            <v>东杰智能</v>
          </cell>
          <cell r="C1937">
            <v>-0.72</v>
          </cell>
          <cell r="D1937">
            <v>8.2200000000000006</v>
          </cell>
        </row>
        <row r="1938">
          <cell r="A1938" t="str">
            <v>300487</v>
          </cell>
          <cell r="B1938" t="str">
            <v>蓝晓科技</v>
          </cell>
          <cell r="C1938">
            <v>0.42</v>
          </cell>
          <cell r="D1938">
            <v>49.76</v>
          </cell>
        </row>
        <row r="1939">
          <cell r="A1939" t="str">
            <v>300488</v>
          </cell>
          <cell r="B1939" t="str">
            <v>恒锋工具</v>
          </cell>
          <cell r="C1939">
            <v>-2.59</v>
          </cell>
          <cell r="D1939">
            <v>30.83</v>
          </cell>
        </row>
        <row r="1940">
          <cell r="A1940" t="str">
            <v>300489</v>
          </cell>
          <cell r="B1940" t="str">
            <v>光智科技</v>
          </cell>
          <cell r="C1940">
            <v>-1.24</v>
          </cell>
          <cell r="D1940">
            <v>39.799999999999997</v>
          </cell>
        </row>
        <row r="1941">
          <cell r="A1941" t="str">
            <v>300490</v>
          </cell>
          <cell r="B1941" t="str">
            <v>华自科技</v>
          </cell>
          <cell r="C1941">
            <v>-2.9</v>
          </cell>
          <cell r="D1941">
            <v>8.3800000000000008</v>
          </cell>
        </row>
        <row r="1942">
          <cell r="A1942" t="str">
            <v>300491</v>
          </cell>
          <cell r="B1942" t="str">
            <v>通合科技</v>
          </cell>
          <cell r="C1942">
            <v>-1.55</v>
          </cell>
          <cell r="D1942">
            <v>18.37</v>
          </cell>
        </row>
        <row r="1943">
          <cell r="A1943" t="str">
            <v>300492</v>
          </cell>
          <cell r="B1943" t="str">
            <v>华图山鼎</v>
          </cell>
          <cell r="C1943">
            <v>-1.08</v>
          </cell>
          <cell r="D1943">
            <v>66.03</v>
          </cell>
        </row>
        <row r="1944">
          <cell r="A1944" t="str">
            <v>300493</v>
          </cell>
          <cell r="B1944" t="str">
            <v>润欣科技</v>
          </cell>
          <cell r="C1944">
            <v>-2.16</v>
          </cell>
          <cell r="D1944">
            <v>20.37</v>
          </cell>
        </row>
        <row r="1945">
          <cell r="A1945" t="str">
            <v>300494</v>
          </cell>
          <cell r="B1945" t="str">
            <v>盛天网络</v>
          </cell>
          <cell r="C1945">
            <v>1.87</v>
          </cell>
          <cell r="D1945">
            <v>13.61</v>
          </cell>
        </row>
        <row r="1946">
          <cell r="A1946" t="str">
            <v>300496</v>
          </cell>
          <cell r="B1946" t="str">
            <v>中科创达</v>
          </cell>
          <cell r="C1946">
            <v>-1.31</v>
          </cell>
          <cell r="D1946">
            <v>55.12</v>
          </cell>
        </row>
        <row r="1947">
          <cell r="A1947" t="str">
            <v>300497</v>
          </cell>
          <cell r="B1947" t="str">
            <v>富祥药业</v>
          </cell>
          <cell r="C1947">
            <v>-1.18</v>
          </cell>
          <cell r="D1947">
            <v>9.18</v>
          </cell>
        </row>
        <row r="1948">
          <cell r="A1948" t="str">
            <v>300498</v>
          </cell>
          <cell r="B1948" t="str">
            <v>温氏股份</v>
          </cell>
          <cell r="C1948">
            <v>-0.06</v>
          </cell>
          <cell r="D1948">
            <v>17.39</v>
          </cell>
        </row>
        <row r="1949">
          <cell r="A1949" t="str">
            <v>300499</v>
          </cell>
          <cell r="B1949" t="str">
            <v>高澜股份</v>
          </cell>
          <cell r="C1949">
            <v>-0.87</v>
          </cell>
          <cell r="D1949">
            <v>17.190000000000001</v>
          </cell>
        </row>
        <row r="1950">
          <cell r="A1950" t="str">
            <v>300500</v>
          </cell>
          <cell r="B1950" t="str">
            <v>启迪设计</v>
          </cell>
          <cell r="C1950">
            <v>0.56999999999999995</v>
          </cell>
          <cell r="D1950">
            <v>12.35</v>
          </cell>
        </row>
        <row r="1951">
          <cell r="A1951" t="str">
            <v>300501</v>
          </cell>
          <cell r="B1951" t="str">
            <v>海顺新材</v>
          </cell>
          <cell r="C1951">
            <v>-7.28</v>
          </cell>
          <cell r="D1951">
            <v>17.579999999999998</v>
          </cell>
        </row>
        <row r="1952">
          <cell r="A1952" t="str">
            <v>300502</v>
          </cell>
          <cell r="B1952" t="str">
            <v>新易盛</v>
          </cell>
          <cell r="C1952">
            <v>-1.01</v>
          </cell>
          <cell r="D1952">
            <v>128.35</v>
          </cell>
        </row>
        <row r="1953">
          <cell r="A1953" t="str">
            <v>300503</v>
          </cell>
          <cell r="B1953" t="str">
            <v>昊志机电</v>
          </cell>
          <cell r="C1953">
            <v>-2.16</v>
          </cell>
          <cell r="D1953">
            <v>21.28</v>
          </cell>
        </row>
        <row r="1954">
          <cell r="A1954" t="str">
            <v>300504</v>
          </cell>
          <cell r="B1954" t="str">
            <v>天邑股份</v>
          </cell>
          <cell r="C1954">
            <v>-2.12</v>
          </cell>
          <cell r="D1954">
            <v>15.26</v>
          </cell>
        </row>
        <row r="1955">
          <cell r="A1955" t="str">
            <v>300505</v>
          </cell>
          <cell r="B1955" t="str">
            <v>川金诺</v>
          </cell>
          <cell r="C1955">
            <v>-2.59</v>
          </cell>
          <cell r="D1955">
            <v>18.05</v>
          </cell>
        </row>
        <row r="1956">
          <cell r="A1956" t="str">
            <v>300506</v>
          </cell>
          <cell r="B1956" t="str">
            <v>ST名家汇</v>
          </cell>
          <cell r="C1956">
            <v>-0.26</v>
          </cell>
          <cell r="D1956">
            <v>3.88</v>
          </cell>
        </row>
        <row r="1957">
          <cell r="A1957" t="str">
            <v>300507</v>
          </cell>
          <cell r="B1957" t="str">
            <v>苏奥传感</v>
          </cell>
          <cell r="C1957">
            <v>-1.98</v>
          </cell>
          <cell r="D1957">
            <v>7.42</v>
          </cell>
        </row>
        <row r="1958">
          <cell r="A1958" t="str">
            <v>300508</v>
          </cell>
          <cell r="B1958" t="str">
            <v>维宏股份</v>
          </cell>
          <cell r="C1958">
            <v>-1.65</v>
          </cell>
          <cell r="D1958">
            <v>28.09</v>
          </cell>
        </row>
        <row r="1959">
          <cell r="A1959" t="str">
            <v>300509</v>
          </cell>
          <cell r="B1959" t="str">
            <v>新美星</v>
          </cell>
          <cell r="C1959">
            <v>-1.75</v>
          </cell>
          <cell r="D1959">
            <v>8.4</v>
          </cell>
        </row>
        <row r="1960">
          <cell r="A1960" t="str">
            <v>300510</v>
          </cell>
          <cell r="B1960" t="str">
            <v>金冠股份</v>
          </cell>
          <cell r="C1960">
            <v>-1.73</v>
          </cell>
          <cell r="D1960">
            <v>4.54</v>
          </cell>
        </row>
        <row r="1961">
          <cell r="A1961" t="str">
            <v>300511</v>
          </cell>
          <cell r="B1961" t="str">
            <v>雪榕生物</v>
          </cell>
          <cell r="C1961">
            <v>-1.66</v>
          </cell>
          <cell r="D1961">
            <v>6.5</v>
          </cell>
        </row>
        <row r="1962">
          <cell r="A1962" t="str">
            <v>300512</v>
          </cell>
          <cell r="B1962" t="str">
            <v>中亚股份</v>
          </cell>
          <cell r="C1962">
            <v>-1.18</v>
          </cell>
          <cell r="D1962">
            <v>8.35</v>
          </cell>
        </row>
        <row r="1963">
          <cell r="A1963" t="str">
            <v>300513</v>
          </cell>
          <cell r="B1963" t="str">
            <v>恒实科技</v>
          </cell>
          <cell r="C1963">
            <v>-0.45</v>
          </cell>
          <cell r="D1963">
            <v>8.93</v>
          </cell>
        </row>
        <row r="1964">
          <cell r="A1964" t="str">
            <v>300514</v>
          </cell>
          <cell r="B1964" t="str">
            <v>友讯达</v>
          </cell>
          <cell r="C1964">
            <v>-1.24</v>
          </cell>
          <cell r="D1964">
            <v>13.53</v>
          </cell>
        </row>
        <row r="1965">
          <cell r="A1965" t="str">
            <v>300515</v>
          </cell>
          <cell r="B1965" t="str">
            <v>三德科技</v>
          </cell>
          <cell r="C1965">
            <v>2.65</v>
          </cell>
          <cell r="D1965">
            <v>26.36</v>
          </cell>
        </row>
        <row r="1966">
          <cell r="A1966" t="str">
            <v>300516</v>
          </cell>
          <cell r="B1966" t="str">
            <v>久之洋</v>
          </cell>
          <cell r="C1966">
            <v>-9.1999999999999993</v>
          </cell>
          <cell r="D1966">
            <v>39</v>
          </cell>
        </row>
        <row r="1967">
          <cell r="A1967" t="str">
            <v>300517</v>
          </cell>
          <cell r="B1967" t="str">
            <v>海波重科</v>
          </cell>
          <cell r="C1967">
            <v>-2.21</v>
          </cell>
          <cell r="D1967">
            <v>10.64</v>
          </cell>
        </row>
        <row r="1968">
          <cell r="A1968" t="str">
            <v>300518</v>
          </cell>
          <cell r="B1968" t="str">
            <v>新迅达</v>
          </cell>
          <cell r="C1968">
            <v>-0.93</v>
          </cell>
          <cell r="D1968">
            <v>12.74</v>
          </cell>
        </row>
        <row r="1969">
          <cell r="A1969" t="str">
            <v>300519</v>
          </cell>
          <cell r="B1969" t="str">
            <v>新光药业</v>
          </cell>
          <cell r="C1969">
            <v>-0.53</v>
          </cell>
          <cell r="D1969">
            <v>15.13</v>
          </cell>
        </row>
        <row r="1970">
          <cell r="A1970" t="str">
            <v>300520</v>
          </cell>
          <cell r="B1970" t="str">
            <v>科大国创</v>
          </cell>
          <cell r="C1970">
            <v>-1.54</v>
          </cell>
          <cell r="D1970">
            <v>23.62</v>
          </cell>
        </row>
        <row r="1971">
          <cell r="A1971" t="str">
            <v>300521</v>
          </cell>
          <cell r="B1971" t="str">
            <v>爱司凯</v>
          </cell>
          <cell r="C1971">
            <v>3.06</v>
          </cell>
          <cell r="D1971">
            <v>23.94</v>
          </cell>
        </row>
        <row r="1972">
          <cell r="A1972" t="str">
            <v>300522</v>
          </cell>
          <cell r="B1972" t="str">
            <v>世名科技</v>
          </cell>
          <cell r="C1972">
            <v>-3.15</v>
          </cell>
          <cell r="D1972">
            <v>13.23</v>
          </cell>
        </row>
        <row r="1973">
          <cell r="A1973" t="str">
            <v>300523</v>
          </cell>
          <cell r="B1973" t="str">
            <v>辰安科技</v>
          </cell>
          <cell r="C1973">
            <v>-1.61</v>
          </cell>
          <cell r="D1973">
            <v>22.59</v>
          </cell>
        </row>
        <row r="1974">
          <cell r="A1974" t="str">
            <v>300525</v>
          </cell>
          <cell r="B1974" t="str">
            <v>博思软件</v>
          </cell>
          <cell r="C1974">
            <v>0.35</v>
          </cell>
          <cell r="D1974">
            <v>14.2</v>
          </cell>
        </row>
        <row r="1975">
          <cell r="A1975" t="str">
            <v>300527</v>
          </cell>
          <cell r="B1975" t="str">
            <v>中船应急</v>
          </cell>
          <cell r="C1975">
            <v>-5.23</v>
          </cell>
          <cell r="D1975">
            <v>10.52</v>
          </cell>
        </row>
        <row r="1976">
          <cell r="A1976" t="str">
            <v>300528</v>
          </cell>
          <cell r="B1976" t="str">
            <v>幸福蓝海</v>
          </cell>
          <cell r="C1976">
            <v>0.28999999999999998</v>
          </cell>
          <cell r="D1976">
            <v>10.52</v>
          </cell>
        </row>
        <row r="1977">
          <cell r="A1977" t="str">
            <v>300529</v>
          </cell>
          <cell r="B1977" t="str">
            <v>健帆生物</v>
          </cell>
          <cell r="C1977">
            <v>7.51</v>
          </cell>
          <cell r="D1977">
            <v>23.19</v>
          </cell>
        </row>
        <row r="1978">
          <cell r="A1978" t="str">
            <v>300530</v>
          </cell>
          <cell r="B1978" t="str">
            <v>领湃科技</v>
          </cell>
          <cell r="C1978">
            <v>-1.26</v>
          </cell>
          <cell r="D1978">
            <v>35.39</v>
          </cell>
        </row>
        <row r="1979">
          <cell r="A1979" t="str">
            <v>300531</v>
          </cell>
          <cell r="B1979" t="str">
            <v>优博讯</v>
          </cell>
          <cell r="C1979">
            <v>0.28999999999999998</v>
          </cell>
          <cell r="D1979">
            <v>20.92</v>
          </cell>
        </row>
        <row r="1980">
          <cell r="A1980" t="str">
            <v>300532</v>
          </cell>
          <cell r="B1980" t="str">
            <v>今天国际</v>
          </cell>
          <cell r="C1980">
            <v>-1.32</v>
          </cell>
          <cell r="D1980">
            <v>11.98</v>
          </cell>
        </row>
        <row r="1981">
          <cell r="A1981" t="str">
            <v>300533</v>
          </cell>
          <cell r="B1981" t="str">
            <v>冰川网络</v>
          </cell>
          <cell r="C1981">
            <v>6.36</v>
          </cell>
          <cell r="D1981">
            <v>34.630000000000003</v>
          </cell>
        </row>
        <row r="1982">
          <cell r="A1982" t="str">
            <v>300534</v>
          </cell>
          <cell r="B1982" t="str">
            <v>陇神戎发</v>
          </cell>
          <cell r="C1982">
            <v>0.71</v>
          </cell>
          <cell r="D1982">
            <v>9.99</v>
          </cell>
        </row>
        <row r="1983">
          <cell r="A1983" t="str">
            <v>300535</v>
          </cell>
          <cell r="B1983" t="str">
            <v>达威股份</v>
          </cell>
          <cell r="C1983">
            <v>-1.54</v>
          </cell>
          <cell r="D1983">
            <v>16.64</v>
          </cell>
        </row>
        <row r="1984">
          <cell r="A1984" t="str">
            <v>300536</v>
          </cell>
          <cell r="B1984" t="str">
            <v>农尚环境</v>
          </cell>
          <cell r="C1984">
            <v>-3.01</v>
          </cell>
          <cell r="D1984">
            <v>9.34</v>
          </cell>
        </row>
        <row r="1985">
          <cell r="A1985" t="str">
            <v>300537</v>
          </cell>
          <cell r="B1985" t="str">
            <v>广信材料</v>
          </cell>
          <cell r="C1985">
            <v>1.3</v>
          </cell>
          <cell r="D1985">
            <v>25.71</v>
          </cell>
        </row>
        <row r="1986">
          <cell r="A1986" t="str">
            <v>300538</v>
          </cell>
          <cell r="B1986" t="str">
            <v>同益股份</v>
          </cell>
          <cell r="C1986">
            <v>-1.67</v>
          </cell>
          <cell r="D1986">
            <v>15.35</v>
          </cell>
        </row>
        <row r="1987">
          <cell r="A1987" t="str">
            <v>300539</v>
          </cell>
          <cell r="B1987" t="str">
            <v>横河精密</v>
          </cell>
          <cell r="C1987">
            <v>-2.88</v>
          </cell>
          <cell r="D1987">
            <v>13.13</v>
          </cell>
        </row>
        <row r="1988">
          <cell r="A1988" t="str">
            <v>300540</v>
          </cell>
          <cell r="B1988" t="str">
            <v>蜀道装备</v>
          </cell>
          <cell r="C1988">
            <v>2.0499999999999998</v>
          </cell>
          <cell r="D1988">
            <v>16.96</v>
          </cell>
        </row>
        <row r="1989">
          <cell r="A1989" t="str">
            <v>300541</v>
          </cell>
          <cell r="B1989" t="str">
            <v>先进数通</v>
          </cell>
          <cell r="C1989">
            <v>0.78</v>
          </cell>
          <cell r="D1989">
            <v>15.53</v>
          </cell>
        </row>
        <row r="1990">
          <cell r="A1990" t="str">
            <v>300542</v>
          </cell>
          <cell r="B1990" t="str">
            <v>新晨科技</v>
          </cell>
          <cell r="C1990">
            <v>1.79</v>
          </cell>
          <cell r="D1990">
            <v>22.76</v>
          </cell>
        </row>
        <row r="1991">
          <cell r="A1991" t="str">
            <v>300543</v>
          </cell>
          <cell r="B1991" t="str">
            <v>朗科智能</v>
          </cell>
          <cell r="C1991">
            <v>-0.84</v>
          </cell>
          <cell r="D1991">
            <v>10.67</v>
          </cell>
        </row>
        <row r="1992">
          <cell r="A1992" t="str">
            <v>300545</v>
          </cell>
          <cell r="B1992" t="str">
            <v>联得装备</v>
          </cell>
          <cell r="C1992">
            <v>-4.0999999999999996</v>
          </cell>
          <cell r="D1992">
            <v>31.31</v>
          </cell>
        </row>
        <row r="1993">
          <cell r="A1993" t="str">
            <v>300546</v>
          </cell>
          <cell r="B1993" t="str">
            <v>雄帝科技</v>
          </cell>
          <cell r="C1993">
            <v>1.45</v>
          </cell>
          <cell r="D1993">
            <v>30.8</v>
          </cell>
        </row>
        <row r="1994">
          <cell r="A1994" t="str">
            <v>300547</v>
          </cell>
          <cell r="B1994" t="str">
            <v>川环科技</v>
          </cell>
          <cell r="C1994">
            <v>1.1299999999999999</v>
          </cell>
          <cell r="D1994">
            <v>30.48</v>
          </cell>
        </row>
        <row r="1995">
          <cell r="A1995" t="str">
            <v>300548</v>
          </cell>
          <cell r="B1995" t="str">
            <v>长芯博创</v>
          </cell>
          <cell r="C1995">
            <v>-3.62</v>
          </cell>
          <cell r="D1995">
            <v>63.6</v>
          </cell>
        </row>
        <row r="1996">
          <cell r="A1996" t="str">
            <v>300549</v>
          </cell>
          <cell r="B1996" t="str">
            <v>优德精密</v>
          </cell>
          <cell r="C1996">
            <v>-1.81</v>
          </cell>
          <cell r="D1996">
            <v>17.95</v>
          </cell>
        </row>
        <row r="1997">
          <cell r="A1997" t="str">
            <v>300550</v>
          </cell>
          <cell r="B1997" t="str">
            <v>和仁科技</v>
          </cell>
          <cell r="C1997">
            <v>-1.94</v>
          </cell>
          <cell r="D1997">
            <v>13.17</v>
          </cell>
        </row>
        <row r="1998">
          <cell r="A1998" t="str">
            <v>300551</v>
          </cell>
          <cell r="B1998" t="str">
            <v>古鳌科技</v>
          </cell>
          <cell r="C1998">
            <v>-1.28</v>
          </cell>
          <cell r="D1998">
            <v>10.029999999999999</v>
          </cell>
        </row>
        <row r="1999">
          <cell r="A1999" t="str">
            <v>300552</v>
          </cell>
          <cell r="B1999" t="str">
            <v>万集科技</v>
          </cell>
          <cell r="C1999">
            <v>-0.48</v>
          </cell>
          <cell r="D1999">
            <v>26.94</v>
          </cell>
        </row>
        <row r="2000">
          <cell r="A2000" t="str">
            <v>300553</v>
          </cell>
          <cell r="B2000" t="str">
            <v>集智股份</v>
          </cell>
          <cell r="C2000">
            <v>-1.34</v>
          </cell>
          <cell r="D2000">
            <v>38.200000000000003</v>
          </cell>
        </row>
        <row r="2001">
          <cell r="A2001" t="str">
            <v>300554</v>
          </cell>
          <cell r="B2001" t="str">
            <v>三超新材</v>
          </cell>
          <cell r="C2001">
            <v>-6.17</v>
          </cell>
          <cell r="D2001">
            <v>24.47</v>
          </cell>
        </row>
        <row r="2002">
          <cell r="A2002" t="str">
            <v>300555</v>
          </cell>
          <cell r="B2002" t="str">
            <v>ST路通</v>
          </cell>
          <cell r="C2002">
            <v>1.93</v>
          </cell>
          <cell r="D2002">
            <v>10.55</v>
          </cell>
        </row>
        <row r="2003">
          <cell r="A2003" t="str">
            <v>300556</v>
          </cell>
          <cell r="B2003" t="str">
            <v>丝路视觉</v>
          </cell>
          <cell r="C2003">
            <v>-0.81</v>
          </cell>
          <cell r="D2003">
            <v>19.489999999999998</v>
          </cell>
        </row>
        <row r="2004">
          <cell r="A2004" t="str">
            <v>300557</v>
          </cell>
          <cell r="B2004" t="str">
            <v>理工光科</v>
          </cell>
          <cell r="C2004">
            <v>-2.71</v>
          </cell>
          <cell r="D2004">
            <v>26.56</v>
          </cell>
        </row>
        <row r="2005">
          <cell r="A2005" t="str">
            <v>300558</v>
          </cell>
          <cell r="B2005" t="str">
            <v>贝达药业</v>
          </cell>
          <cell r="C2005">
            <v>-1.39</v>
          </cell>
          <cell r="D2005">
            <v>57.98</v>
          </cell>
        </row>
        <row r="2006">
          <cell r="A2006" t="str">
            <v>300559</v>
          </cell>
          <cell r="B2006" t="str">
            <v>佳发教育</v>
          </cell>
          <cell r="C2006">
            <v>-1.4</v>
          </cell>
          <cell r="D2006">
            <v>11.29</v>
          </cell>
        </row>
        <row r="2007">
          <cell r="A2007" t="str">
            <v>300560</v>
          </cell>
          <cell r="B2007" t="str">
            <v>中富通</v>
          </cell>
          <cell r="C2007">
            <v>-1.64</v>
          </cell>
          <cell r="D2007">
            <v>13.22</v>
          </cell>
        </row>
        <row r="2008">
          <cell r="A2008" t="str">
            <v>300561</v>
          </cell>
          <cell r="B2008" t="str">
            <v>*ST汇科</v>
          </cell>
          <cell r="C2008">
            <v>-1.57</v>
          </cell>
          <cell r="D2008">
            <v>13.18</v>
          </cell>
        </row>
        <row r="2009">
          <cell r="A2009" t="str">
            <v>300562</v>
          </cell>
          <cell r="B2009" t="str">
            <v>乐心医疗</v>
          </cell>
          <cell r="C2009">
            <v>0.32</v>
          </cell>
          <cell r="D2009">
            <v>15.51</v>
          </cell>
        </row>
        <row r="2010">
          <cell r="A2010" t="str">
            <v>300563</v>
          </cell>
          <cell r="B2010" t="str">
            <v>神宇股份</v>
          </cell>
          <cell r="C2010">
            <v>3.9</v>
          </cell>
          <cell r="D2010">
            <v>40.229999999999997</v>
          </cell>
        </row>
        <row r="2011">
          <cell r="A2011" t="str">
            <v>300564</v>
          </cell>
          <cell r="B2011" t="str">
            <v>筑博设计</v>
          </cell>
          <cell r="C2011">
            <v>-1.17</v>
          </cell>
          <cell r="D2011">
            <v>13.54</v>
          </cell>
        </row>
        <row r="2012">
          <cell r="A2012" t="str">
            <v>300565</v>
          </cell>
          <cell r="B2012" t="str">
            <v>科信技术</v>
          </cell>
          <cell r="C2012">
            <v>-2.73</v>
          </cell>
          <cell r="D2012">
            <v>12.1</v>
          </cell>
        </row>
        <row r="2013">
          <cell r="A2013" t="str">
            <v>300566</v>
          </cell>
          <cell r="B2013" t="str">
            <v>激智科技</v>
          </cell>
          <cell r="C2013">
            <v>-1.67</v>
          </cell>
          <cell r="D2013">
            <v>18.809999999999999</v>
          </cell>
        </row>
        <row r="2014">
          <cell r="A2014" t="str">
            <v>300567</v>
          </cell>
          <cell r="B2014" t="str">
            <v>精测电子</v>
          </cell>
          <cell r="C2014">
            <v>-0.56999999999999995</v>
          </cell>
          <cell r="D2014">
            <v>59.56</v>
          </cell>
        </row>
        <row r="2015">
          <cell r="A2015" t="str">
            <v>300568</v>
          </cell>
          <cell r="B2015" t="str">
            <v>星源材质</v>
          </cell>
          <cell r="C2015">
            <v>-3.97</v>
          </cell>
          <cell r="D2015">
            <v>12.1</v>
          </cell>
        </row>
        <row r="2016">
          <cell r="A2016" t="str">
            <v>300569</v>
          </cell>
          <cell r="B2016" t="str">
            <v>天能重工</v>
          </cell>
          <cell r="C2016">
            <v>-3.25</v>
          </cell>
          <cell r="D2016">
            <v>5.65</v>
          </cell>
        </row>
        <row r="2017">
          <cell r="A2017" t="str">
            <v>300570</v>
          </cell>
          <cell r="B2017" t="str">
            <v>太辰光</v>
          </cell>
          <cell r="C2017">
            <v>-3.5</v>
          </cell>
          <cell r="D2017">
            <v>88.68</v>
          </cell>
        </row>
        <row r="2018">
          <cell r="A2018" t="str">
            <v>300571</v>
          </cell>
          <cell r="B2018" t="str">
            <v>平治信息</v>
          </cell>
          <cell r="C2018">
            <v>-0.82</v>
          </cell>
          <cell r="D2018">
            <v>31.39</v>
          </cell>
        </row>
        <row r="2019">
          <cell r="A2019" t="str">
            <v>300572</v>
          </cell>
          <cell r="B2019" t="str">
            <v>安车检测</v>
          </cell>
          <cell r="C2019">
            <v>-0.42</v>
          </cell>
          <cell r="D2019">
            <v>21.37</v>
          </cell>
        </row>
        <row r="2020">
          <cell r="A2020" t="str">
            <v>300573</v>
          </cell>
          <cell r="B2020" t="str">
            <v>兴齐眼药</v>
          </cell>
          <cell r="C2020">
            <v>0.13</v>
          </cell>
          <cell r="D2020">
            <v>52.28</v>
          </cell>
        </row>
        <row r="2021">
          <cell r="A2021" t="str">
            <v>300575</v>
          </cell>
          <cell r="B2021" t="str">
            <v>中旗股份</v>
          </cell>
          <cell r="C2021">
            <v>-2.83</v>
          </cell>
          <cell r="D2021">
            <v>6.52</v>
          </cell>
        </row>
        <row r="2022">
          <cell r="A2022" t="str">
            <v>300576</v>
          </cell>
          <cell r="B2022" t="str">
            <v>容大感光</v>
          </cell>
          <cell r="C2022">
            <v>-1.67</v>
          </cell>
          <cell r="D2022">
            <v>35.94</v>
          </cell>
        </row>
        <row r="2023">
          <cell r="A2023" t="str">
            <v>300577</v>
          </cell>
          <cell r="B2023" t="str">
            <v>开润股份</v>
          </cell>
          <cell r="C2023">
            <v>-4.0599999999999996</v>
          </cell>
          <cell r="D2023">
            <v>20.09</v>
          </cell>
        </row>
        <row r="2024">
          <cell r="A2024" t="str">
            <v>300578</v>
          </cell>
          <cell r="B2024" t="str">
            <v>会畅通讯</v>
          </cell>
          <cell r="C2024">
            <v>-2.87</v>
          </cell>
          <cell r="D2024">
            <v>20.97</v>
          </cell>
        </row>
        <row r="2025">
          <cell r="A2025" t="str">
            <v>300579</v>
          </cell>
          <cell r="B2025" t="str">
            <v>数字认证</v>
          </cell>
          <cell r="C2025">
            <v>2.85</v>
          </cell>
          <cell r="D2025">
            <v>32.79</v>
          </cell>
        </row>
        <row r="2026">
          <cell r="A2026" t="str">
            <v>300580</v>
          </cell>
          <cell r="B2026" t="str">
            <v>贝斯特</v>
          </cell>
          <cell r="C2026">
            <v>-1.63</v>
          </cell>
          <cell r="D2026">
            <v>23.59</v>
          </cell>
        </row>
        <row r="2027">
          <cell r="A2027" t="str">
            <v>300581</v>
          </cell>
          <cell r="B2027" t="str">
            <v>晨曦航空</v>
          </cell>
          <cell r="C2027">
            <v>6.97</v>
          </cell>
          <cell r="D2027">
            <v>21.19</v>
          </cell>
        </row>
        <row r="2028">
          <cell r="A2028" t="str">
            <v>300582</v>
          </cell>
          <cell r="B2028" t="str">
            <v>英飞特</v>
          </cell>
          <cell r="C2028">
            <v>-2.64</v>
          </cell>
          <cell r="D2028">
            <v>12.55</v>
          </cell>
        </row>
        <row r="2029">
          <cell r="A2029" t="str">
            <v>300583</v>
          </cell>
          <cell r="B2029" t="str">
            <v>赛托生物</v>
          </cell>
          <cell r="C2029">
            <v>-0.35</v>
          </cell>
          <cell r="D2029">
            <v>17.21</v>
          </cell>
        </row>
        <row r="2030">
          <cell r="A2030" t="str">
            <v>300584</v>
          </cell>
          <cell r="B2030" t="str">
            <v>海辰药业</v>
          </cell>
          <cell r="C2030">
            <v>-3.94</v>
          </cell>
          <cell r="D2030">
            <v>38.96</v>
          </cell>
        </row>
        <row r="2031">
          <cell r="A2031" t="str">
            <v>300585</v>
          </cell>
          <cell r="B2031" t="str">
            <v>奥联电子</v>
          </cell>
          <cell r="C2031">
            <v>-2.37</v>
          </cell>
          <cell r="D2031">
            <v>14.81</v>
          </cell>
        </row>
        <row r="2032">
          <cell r="A2032" t="str">
            <v>300586</v>
          </cell>
          <cell r="B2032" t="str">
            <v>美联新材</v>
          </cell>
          <cell r="C2032">
            <v>0.89</v>
          </cell>
          <cell r="D2032">
            <v>11.29</v>
          </cell>
        </row>
        <row r="2033">
          <cell r="A2033" t="str">
            <v>300587</v>
          </cell>
          <cell r="B2033" t="str">
            <v>天铁科技</v>
          </cell>
          <cell r="C2033">
            <v>-3.32</v>
          </cell>
          <cell r="D2033">
            <v>7.29</v>
          </cell>
        </row>
        <row r="2034">
          <cell r="A2034" t="str">
            <v>300588</v>
          </cell>
          <cell r="B2034" t="str">
            <v>熙菱信息</v>
          </cell>
          <cell r="C2034">
            <v>-0.68</v>
          </cell>
          <cell r="D2034">
            <v>14.55</v>
          </cell>
        </row>
        <row r="2035">
          <cell r="A2035" t="str">
            <v>300589</v>
          </cell>
          <cell r="B2035" t="str">
            <v>江龙船艇</v>
          </cell>
          <cell r="C2035">
            <v>-3.07</v>
          </cell>
          <cell r="D2035">
            <v>14.54</v>
          </cell>
        </row>
        <row r="2036">
          <cell r="A2036" t="str">
            <v>300590</v>
          </cell>
          <cell r="B2036" t="str">
            <v>移为通信</v>
          </cell>
          <cell r="C2036">
            <v>-1.95</v>
          </cell>
          <cell r="D2036">
            <v>12.6</v>
          </cell>
        </row>
        <row r="2037">
          <cell r="A2037" t="str">
            <v>300591</v>
          </cell>
          <cell r="B2037" t="str">
            <v>万里马</v>
          </cell>
          <cell r="C2037">
            <v>0.17</v>
          </cell>
          <cell r="D2037">
            <v>11.59</v>
          </cell>
        </row>
        <row r="2038">
          <cell r="A2038" t="str">
            <v>300592</v>
          </cell>
          <cell r="B2038" t="str">
            <v>华凯易佰</v>
          </cell>
          <cell r="C2038">
            <v>-1.08</v>
          </cell>
          <cell r="D2038">
            <v>11.03</v>
          </cell>
        </row>
        <row r="2039">
          <cell r="A2039" t="str">
            <v>300593</v>
          </cell>
          <cell r="B2039" t="str">
            <v>新雷能</v>
          </cell>
          <cell r="C2039">
            <v>-1.77</v>
          </cell>
          <cell r="D2039">
            <v>12.78</v>
          </cell>
        </row>
        <row r="2040">
          <cell r="A2040" t="str">
            <v>300594</v>
          </cell>
          <cell r="B2040" t="str">
            <v>朗进科技</v>
          </cell>
          <cell r="C2040">
            <v>-1.24</v>
          </cell>
          <cell r="D2040">
            <v>18.329999999999998</v>
          </cell>
        </row>
        <row r="2041">
          <cell r="A2041" t="str">
            <v>300595</v>
          </cell>
          <cell r="B2041" t="str">
            <v>欧普康视</v>
          </cell>
          <cell r="C2041">
            <v>-0.57999999999999996</v>
          </cell>
          <cell r="D2041">
            <v>15.33</v>
          </cell>
        </row>
        <row r="2042">
          <cell r="A2042" t="str">
            <v>300596</v>
          </cell>
          <cell r="B2042" t="str">
            <v>利安隆</v>
          </cell>
          <cell r="C2042">
            <v>-2.2599999999999998</v>
          </cell>
          <cell r="D2042">
            <v>28.5</v>
          </cell>
        </row>
        <row r="2043">
          <cell r="A2043" t="str">
            <v>300597</v>
          </cell>
          <cell r="B2043" t="str">
            <v>吉大通信</v>
          </cell>
          <cell r="C2043">
            <v>-2.06</v>
          </cell>
          <cell r="D2043">
            <v>9.5299999999999994</v>
          </cell>
        </row>
        <row r="2044">
          <cell r="A2044" t="str">
            <v>300598</v>
          </cell>
          <cell r="B2044" t="str">
            <v>诚迈科技</v>
          </cell>
          <cell r="C2044">
            <v>-1.17</v>
          </cell>
          <cell r="D2044">
            <v>41.39</v>
          </cell>
        </row>
        <row r="2045">
          <cell r="A2045" t="str">
            <v>300599</v>
          </cell>
          <cell r="B2045" t="str">
            <v>雄塑科技</v>
          </cell>
          <cell r="C2045">
            <v>-0.82</v>
          </cell>
          <cell r="D2045">
            <v>8.5</v>
          </cell>
        </row>
        <row r="2046">
          <cell r="A2046" t="str">
            <v>300600</v>
          </cell>
          <cell r="B2046" t="str">
            <v>国瑞科技</v>
          </cell>
          <cell r="C2046">
            <v>0.78</v>
          </cell>
          <cell r="D2046">
            <v>14.27</v>
          </cell>
        </row>
        <row r="2047">
          <cell r="A2047" t="str">
            <v>300601</v>
          </cell>
          <cell r="B2047" t="str">
            <v>康泰生物</v>
          </cell>
          <cell r="C2047">
            <v>-0.98</v>
          </cell>
          <cell r="D2047">
            <v>15.13</v>
          </cell>
        </row>
        <row r="2048">
          <cell r="A2048" t="str">
            <v>300602</v>
          </cell>
          <cell r="B2048" t="str">
            <v>飞荣达</v>
          </cell>
          <cell r="C2048">
            <v>0.71</v>
          </cell>
          <cell r="D2048">
            <v>21.3</v>
          </cell>
        </row>
        <row r="2049">
          <cell r="A2049" t="str">
            <v>300603</v>
          </cell>
          <cell r="B2049" t="str">
            <v>立昂技术</v>
          </cell>
          <cell r="C2049">
            <v>-0.09</v>
          </cell>
          <cell r="D2049">
            <v>11.02</v>
          </cell>
        </row>
        <row r="2050">
          <cell r="A2050" t="str">
            <v>300604</v>
          </cell>
          <cell r="B2050" t="str">
            <v>长川科技</v>
          </cell>
          <cell r="C2050">
            <v>0.54</v>
          </cell>
          <cell r="D2050">
            <v>44.79</v>
          </cell>
        </row>
        <row r="2051">
          <cell r="A2051" t="str">
            <v>300605</v>
          </cell>
          <cell r="B2051" t="str">
            <v>恒锋信息</v>
          </cell>
          <cell r="C2051">
            <v>-0.41</v>
          </cell>
          <cell r="D2051">
            <v>14.46</v>
          </cell>
        </row>
        <row r="2052">
          <cell r="A2052" t="str">
            <v>300606</v>
          </cell>
          <cell r="B2052" t="str">
            <v>金太阳</v>
          </cell>
          <cell r="C2052">
            <v>-6.69</v>
          </cell>
          <cell r="D2052">
            <v>20.64</v>
          </cell>
        </row>
        <row r="2053">
          <cell r="A2053" t="str">
            <v>300607</v>
          </cell>
          <cell r="B2053" t="str">
            <v>拓斯达</v>
          </cell>
          <cell r="C2053">
            <v>-1.37</v>
          </cell>
          <cell r="D2053">
            <v>32.31</v>
          </cell>
        </row>
        <row r="2054">
          <cell r="A2054" t="str">
            <v>300608</v>
          </cell>
          <cell r="B2054" t="str">
            <v>思特奇</v>
          </cell>
          <cell r="C2054">
            <v>0.79</v>
          </cell>
          <cell r="D2054">
            <v>11.5</v>
          </cell>
        </row>
        <row r="2055">
          <cell r="A2055" t="str">
            <v>300609</v>
          </cell>
          <cell r="B2055" t="str">
            <v>汇纳科技</v>
          </cell>
          <cell r="C2055">
            <v>7.15</v>
          </cell>
          <cell r="D2055">
            <v>34.450000000000003</v>
          </cell>
        </row>
        <row r="2056">
          <cell r="A2056" t="str">
            <v>300610</v>
          </cell>
          <cell r="B2056" t="str">
            <v>晨化股份</v>
          </cell>
          <cell r="C2056">
            <v>-1.71</v>
          </cell>
          <cell r="D2056">
            <v>11.49</v>
          </cell>
        </row>
        <row r="2057">
          <cell r="A2057" t="str">
            <v>300611</v>
          </cell>
          <cell r="B2057" t="str">
            <v>美力科技</v>
          </cell>
          <cell r="C2057">
            <v>-0.9</v>
          </cell>
          <cell r="D2057">
            <v>22.09</v>
          </cell>
        </row>
        <row r="2058">
          <cell r="A2058" t="str">
            <v>300612</v>
          </cell>
          <cell r="B2058" t="str">
            <v>宣亚国际</v>
          </cell>
          <cell r="C2058">
            <v>-1.4</v>
          </cell>
          <cell r="D2058">
            <v>14.79</v>
          </cell>
        </row>
        <row r="2059">
          <cell r="A2059" t="str">
            <v>300613</v>
          </cell>
          <cell r="B2059" t="str">
            <v>富瀚微</v>
          </cell>
          <cell r="C2059">
            <v>-0.9</v>
          </cell>
          <cell r="D2059">
            <v>47.45</v>
          </cell>
        </row>
        <row r="2060">
          <cell r="A2060" t="str">
            <v>300614</v>
          </cell>
          <cell r="B2060" t="str">
            <v>百川畅银</v>
          </cell>
          <cell r="C2060">
            <v>0.08</v>
          </cell>
          <cell r="D2060">
            <v>13.2</v>
          </cell>
        </row>
        <row r="2061">
          <cell r="A2061" t="str">
            <v>300615</v>
          </cell>
          <cell r="B2061" t="str">
            <v>欣天科技</v>
          </cell>
          <cell r="C2061">
            <v>-1.28</v>
          </cell>
          <cell r="D2061">
            <v>13.1</v>
          </cell>
        </row>
        <row r="2062">
          <cell r="A2062" t="str">
            <v>300616</v>
          </cell>
          <cell r="B2062" t="str">
            <v>尚品宅配</v>
          </cell>
          <cell r="C2062">
            <v>-1.66</v>
          </cell>
          <cell r="D2062">
            <v>13.02</v>
          </cell>
        </row>
        <row r="2063">
          <cell r="A2063" t="str">
            <v>300617</v>
          </cell>
          <cell r="B2063" t="str">
            <v>安靠智电</v>
          </cell>
          <cell r="C2063">
            <v>-0.86</v>
          </cell>
          <cell r="D2063">
            <v>29.8</v>
          </cell>
        </row>
        <row r="2064">
          <cell r="A2064" t="str">
            <v>300618</v>
          </cell>
          <cell r="B2064" t="str">
            <v>寒锐钴业</v>
          </cell>
          <cell r="C2064">
            <v>-2.2400000000000002</v>
          </cell>
          <cell r="D2064">
            <v>34.94</v>
          </cell>
        </row>
        <row r="2065">
          <cell r="A2065" t="str">
            <v>300619</v>
          </cell>
          <cell r="B2065" t="str">
            <v>金银河</v>
          </cell>
          <cell r="C2065">
            <v>-9.85</v>
          </cell>
          <cell r="D2065">
            <v>25.98</v>
          </cell>
        </row>
        <row r="2066">
          <cell r="A2066" t="str">
            <v>300620</v>
          </cell>
          <cell r="B2066" t="str">
            <v>光库科技</v>
          </cell>
          <cell r="C2066">
            <v>-2</v>
          </cell>
          <cell r="D2066">
            <v>44.53</v>
          </cell>
        </row>
        <row r="2067">
          <cell r="A2067" t="str">
            <v>300621</v>
          </cell>
          <cell r="B2067" t="str">
            <v>维业股份</v>
          </cell>
          <cell r="C2067">
            <v>-0.9</v>
          </cell>
          <cell r="D2067">
            <v>8.82</v>
          </cell>
        </row>
        <row r="2068">
          <cell r="A2068" t="str">
            <v>300622</v>
          </cell>
          <cell r="B2068" t="str">
            <v>博士眼镜</v>
          </cell>
          <cell r="C2068">
            <v>-1.56</v>
          </cell>
          <cell r="D2068">
            <v>33.42</v>
          </cell>
        </row>
        <row r="2069">
          <cell r="A2069" t="str">
            <v>300623</v>
          </cell>
          <cell r="B2069" t="str">
            <v>捷捷微电</v>
          </cell>
          <cell r="C2069">
            <v>-1.49</v>
          </cell>
          <cell r="D2069">
            <v>29.03</v>
          </cell>
        </row>
        <row r="2070">
          <cell r="A2070" t="str">
            <v>300624</v>
          </cell>
          <cell r="B2070" t="str">
            <v>万兴科技</v>
          </cell>
          <cell r="C2070">
            <v>-1.78</v>
          </cell>
          <cell r="D2070">
            <v>61.15</v>
          </cell>
        </row>
        <row r="2071">
          <cell r="A2071" t="str">
            <v>300625</v>
          </cell>
          <cell r="B2071" t="str">
            <v>三雄极光</v>
          </cell>
          <cell r="C2071">
            <v>-1.33</v>
          </cell>
          <cell r="D2071">
            <v>11.86</v>
          </cell>
        </row>
        <row r="2072">
          <cell r="A2072" t="str">
            <v>300626</v>
          </cell>
          <cell r="B2072" t="str">
            <v>华瑞股份</v>
          </cell>
          <cell r="C2072">
            <v>-1.38</v>
          </cell>
          <cell r="D2072">
            <v>10.7</v>
          </cell>
        </row>
        <row r="2073">
          <cell r="A2073" t="str">
            <v>300627</v>
          </cell>
          <cell r="B2073" t="str">
            <v>华测导航</v>
          </cell>
          <cell r="C2073">
            <v>-1.39</v>
          </cell>
          <cell r="D2073">
            <v>34.06</v>
          </cell>
        </row>
        <row r="2074">
          <cell r="A2074" t="str">
            <v>300628</v>
          </cell>
          <cell r="B2074" t="str">
            <v>亿联网络</v>
          </cell>
          <cell r="C2074">
            <v>-1.46</v>
          </cell>
          <cell r="D2074">
            <v>35.01</v>
          </cell>
        </row>
        <row r="2075">
          <cell r="A2075" t="str">
            <v>300629</v>
          </cell>
          <cell r="B2075" t="str">
            <v>新劲刚</v>
          </cell>
          <cell r="C2075">
            <v>-3.12</v>
          </cell>
          <cell r="D2075">
            <v>20.78</v>
          </cell>
        </row>
        <row r="2076">
          <cell r="A2076" t="str">
            <v>300631</v>
          </cell>
          <cell r="B2076" t="str">
            <v>久吾高科</v>
          </cell>
          <cell r="C2076">
            <v>-2.06</v>
          </cell>
          <cell r="D2076">
            <v>24.27</v>
          </cell>
        </row>
        <row r="2077">
          <cell r="A2077" t="str">
            <v>300632</v>
          </cell>
          <cell r="B2077" t="str">
            <v>光莆股份</v>
          </cell>
          <cell r="C2077">
            <v>-3.3</v>
          </cell>
          <cell r="D2077">
            <v>12.89</v>
          </cell>
        </row>
        <row r="2078">
          <cell r="A2078" t="str">
            <v>300633</v>
          </cell>
          <cell r="B2078" t="str">
            <v>开立医疗</v>
          </cell>
          <cell r="C2078">
            <v>-3.73</v>
          </cell>
          <cell r="D2078">
            <v>28.36</v>
          </cell>
        </row>
        <row r="2079">
          <cell r="A2079" t="str">
            <v>300634</v>
          </cell>
          <cell r="B2079" t="str">
            <v>彩讯股份</v>
          </cell>
          <cell r="C2079">
            <v>-1.37</v>
          </cell>
          <cell r="D2079">
            <v>25.88</v>
          </cell>
        </row>
        <row r="2080">
          <cell r="A2080" t="str">
            <v>300635</v>
          </cell>
          <cell r="B2080" t="str">
            <v>中达安</v>
          </cell>
          <cell r="C2080">
            <v>-2.0099999999999998</v>
          </cell>
          <cell r="D2080">
            <v>11.7</v>
          </cell>
        </row>
        <row r="2081">
          <cell r="A2081" t="str">
            <v>300636</v>
          </cell>
          <cell r="B2081" t="str">
            <v>同和药业</v>
          </cell>
          <cell r="C2081">
            <v>-0.74</v>
          </cell>
          <cell r="D2081">
            <v>8</v>
          </cell>
        </row>
        <row r="2082">
          <cell r="A2082" t="str">
            <v>300637</v>
          </cell>
          <cell r="B2082" t="str">
            <v>扬帆新材</v>
          </cell>
          <cell r="C2082">
            <v>-3.16</v>
          </cell>
          <cell r="D2082">
            <v>11.97</v>
          </cell>
        </row>
        <row r="2083">
          <cell r="A2083" t="str">
            <v>300638</v>
          </cell>
          <cell r="B2083" t="str">
            <v>广和通</v>
          </cell>
          <cell r="C2083">
            <v>-1.06</v>
          </cell>
          <cell r="D2083">
            <v>26.21</v>
          </cell>
        </row>
        <row r="2084">
          <cell r="A2084" t="str">
            <v>300639</v>
          </cell>
          <cell r="B2084" t="str">
            <v>凯普生物</v>
          </cell>
          <cell r="C2084">
            <v>-0.34</v>
          </cell>
          <cell r="D2084">
            <v>5.89</v>
          </cell>
        </row>
        <row r="2085">
          <cell r="A2085" t="str">
            <v>300640</v>
          </cell>
          <cell r="B2085" t="str">
            <v>德艺文创</v>
          </cell>
          <cell r="C2085">
            <v>-3.21</v>
          </cell>
          <cell r="D2085">
            <v>6.33</v>
          </cell>
        </row>
        <row r="2086">
          <cell r="A2086" t="str">
            <v>300641</v>
          </cell>
          <cell r="B2086" t="str">
            <v>正丹股份</v>
          </cell>
          <cell r="C2086">
            <v>-0.98</v>
          </cell>
          <cell r="D2086">
            <v>23.19</v>
          </cell>
        </row>
        <row r="2087">
          <cell r="A2087" t="str">
            <v>300642</v>
          </cell>
          <cell r="B2087" t="str">
            <v>透景生命</v>
          </cell>
          <cell r="C2087">
            <v>0.4</v>
          </cell>
          <cell r="D2087">
            <v>14.93</v>
          </cell>
        </row>
        <row r="2088">
          <cell r="A2088" t="str">
            <v>300643</v>
          </cell>
          <cell r="B2088" t="str">
            <v>万通智控</v>
          </cell>
          <cell r="C2088">
            <v>-2.4300000000000002</v>
          </cell>
          <cell r="D2088">
            <v>20.51</v>
          </cell>
        </row>
        <row r="2089">
          <cell r="A2089" t="str">
            <v>300644</v>
          </cell>
          <cell r="B2089" t="str">
            <v>南京聚隆</v>
          </cell>
          <cell r="C2089">
            <v>-1.86</v>
          </cell>
          <cell r="D2089">
            <v>25.91</v>
          </cell>
        </row>
        <row r="2090">
          <cell r="A2090" t="str">
            <v>300645</v>
          </cell>
          <cell r="B2090" t="str">
            <v>正元智慧</v>
          </cell>
          <cell r="C2090">
            <v>8.57</v>
          </cell>
          <cell r="D2090">
            <v>22.42</v>
          </cell>
        </row>
        <row r="2091">
          <cell r="A2091" t="str">
            <v>300647</v>
          </cell>
          <cell r="B2091" t="str">
            <v>超频三</v>
          </cell>
          <cell r="C2091">
            <v>-2.62</v>
          </cell>
          <cell r="D2091">
            <v>6.33</v>
          </cell>
        </row>
        <row r="2092">
          <cell r="A2092" t="str">
            <v>300648</v>
          </cell>
          <cell r="B2092" t="str">
            <v>星云股份</v>
          </cell>
          <cell r="C2092">
            <v>-2.59</v>
          </cell>
          <cell r="D2092">
            <v>32.75</v>
          </cell>
        </row>
        <row r="2093">
          <cell r="A2093" t="str">
            <v>300649</v>
          </cell>
          <cell r="B2093" t="str">
            <v>杭州园林</v>
          </cell>
          <cell r="C2093">
            <v>20</v>
          </cell>
          <cell r="D2093">
            <v>20.88</v>
          </cell>
        </row>
        <row r="2094">
          <cell r="A2094" t="str">
            <v>300650</v>
          </cell>
          <cell r="B2094" t="str">
            <v>太龙股份</v>
          </cell>
          <cell r="C2094">
            <v>-2.5299999999999998</v>
          </cell>
          <cell r="D2094">
            <v>15.44</v>
          </cell>
        </row>
        <row r="2095">
          <cell r="A2095" t="str">
            <v>300651</v>
          </cell>
          <cell r="B2095" t="str">
            <v>金陵体育</v>
          </cell>
          <cell r="C2095">
            <v>-2.92</v>
          </cell>
          <cell r="D2095">
            <v>27.31</v>
          </cell>
        </row>
        <row r="2096">
          <cell r="A2096" t="str">
            <v>300652</v>
          </cell>
          <cell r="B2096" t="str">
            <v>雷迪克</v>
          </cell>
          <cell r="C2096">
            <v>0.09</v>
          </cell>
          <cell r="D2096">
            <v>55.01</v>
          </cell>
        </row>
        <row r="2097">
          <cell r="A2097" t="str">
            <v>300653</v>
          </cell>
          <cell r="B2097" t="str">
            <v>正海生物</v>
          </cell>
          <cell r="C2097">
            <v>-0.77</v>
          </cell>
          <cell r="D2097">
            <v>20.58</v>
          </cell>
        </row>
        <row r="2098">
          <cell r="A2098" t="str">
            <v>300654</v>
          </cell>
          <cell r="B2098" t="str">
            <v>世纪天鸿</v>
          </cell>
          <cell r="C2098">
            <v>-1.36</v>
          </cell>
          <cell r="D2098">
            <v>10.15</v>
          </cell>
        </row>
        <row r="2099">
          <cell r="A2099" t="str">
            <v>300655</v>
          </cell>
          <cell r="B2099" t="str">
            <v>晶瑞电材</v>
          </cell>
          <cell r="C2099">
            <v>-2.23</v>
          </cell>
          <cell r="D2099">
            <v>9.65</v>
          </cell>
        </row>
        <row r="2100">
          <cell r="A2100" t="str">
            <v>300656</v>
          </cell>
          <cell r="B2100" t="str">
            <v>民德电子</v>
          </cell>
          <cell r="C2100">
            <v>-1.26</v>
          </cell>
          <cell r="D2100">
            <v>26.61</v>
          </cell>
        </row>
        <row r="2101">
          <cell r="A2101" t="str">
            <v>300657</v>
          </cell>
          <cell r="B2101" t="str">
            <v>弘信电子</v>
          </cell>
          <cell r="C2101">
            <v>-2.0699999999999998</v>
          </cell>
          <cell r="D2101">
            <v>27.4</v>
          </cell>
        </row>
        <row r="2102">
          <cell r="A2102" t="str">
            <v>300658</v>
          </cell>
          <cell r="B2102" t="str">
            <v>延江股份</v>
          </cell>
          <cell r="C2102">
            <v>-0.61</v>
          </cell>
          <cell r="D2102">
            <v>6.55</v>
          </cell>
        </row>
        <row r="2103">
          <cell r="A2103" t="str">
            <v>300659</v>
          </cell>
          <cell r="B2103" t="str">
            <v>中孚信息</v>
          </cell>
          <cell r="C2103">
            <v>-0.35</v>
          </cell>
          <cell r="D2103">
            <v>14.23</v>
          </cell>
        </row>
        <row r="2104">
          <cell r="A2104" t="str">
            <v>300660</v>
          </cell>
          <cell r="B2104" t="str">
            <v>江苏雷利</v>
          </cell>
          <cell r="C2104">
            <v>-0.96</v>
          </cell>
          <cell r="D2104">
            <v>42.39</v>
          </cell>
        </row>
        <row r="2105">
          <cell r="A2105" t="str">
            <v>300661</v>
          </cell>
          <cell r="B2105" t="str">
            <v>圣邦股份</v>
          </cell>
          <cell r="C2105">
            <v>-2.16</v>
          </cell>
          <cell r="D2105">
            <v>69.400000000000006</v>
          </cell>
        </row>
        <row r="2106">
          <cell r="A2106" t="str">
            <v>300662</v>
          </cell>
          <cell r="B2106" t="str">
            <v>科锐国际</v>
          </cell>
          <cell r="C2106">
            <v>-3.31</v>
          </cell>
          <cell r="D2106">
            <v>28.08</v>
          </cell>
        </row>
        <row r="2107">
          <cell r="A2107" t="str">
            <v>300663</v>
          </cell>
          <cell r="B2107" t="str">
            <v>科蓝软件</v>
          </cell>
          <cell r="C2107">
            <v>2.09</v>
          </cell>
          <cell r="D2107">
            <v>19.059999999999999</v>
          </cell>
        </row>
        <row r="2108">
          <cell r="A2108" t="str">
            <v>300664</v>
          </cell>
          <cell r="B2108" t="str">
            <v>鹏鹞环保</v>
          </cell>
          <cell r="C2108">
            <v>-1.0900000000000001</v>
          </cell>
          <cell r="D2108">
            <v>5.45</v>
          </cell>
        </row>
        <row r="2109">
          <cell r="A2109" t="str">
            <v>300665</v>
          </cell>
          <cell r="B2109" t="str">
            <v>飞鹿股份</v>
          </cell>
          <cell r="C2109">
            <v>-3.59</v>
          </cell>
          <cell r="D2109">
            <v>8.8699999999999992</v>
          </cell>
        </row>
        <row r="2110">
          <cell r="A2110" t="str">
            <v>300666</v>
          </cell>
          <cell r="B2110" t="str">
            <v>江丰电子</v>
          </cell>
          <cell r="C2110">
            <v>-2</v>
          </cell>
          <cell r="D2110">
            <v>72.13</v>
          </cell>
        </row>
        <row r="2111">
          <cell r="A2111" t="str">
            <v>300667</v>
          </cell>
          <cell r="B2111" t="str">
            <v>必创科技</v>
          </cell>
          <cell r="C2111">
            <v>-2.42</v>
          </cell>
          <cell r="D2111">
            <v>15.31</v>
          </cell>
        </row>
        <row r="2112">
          <cell r="A2112" t="str">
            <v>300668</v>
          </cell>
          <cell r="B2112" t="str">
            <v>杰恩设计</v>
          </cell>
          <cell r="C2112">
            <v>-1.61</v>
          </cell>
          <cell r="D2112">
            <v>17.09</v>
          </cell>
        </row>
        <row r="2113">
          <cell r="A2113" t="str">
            <v>300669</v>
          </cell>
          <cell r="B2113" t="str">
            <v>沪宁股份</v>
          </cell>
          <cell r="C2113">
            <v>2.66</v>
          </cell>
          <cell r="D2113">
            <v>26.98</v>
          </cell>
        </row>
        <row r="2114">
          <cell r="A2114" t="str">
            <v>300670</v>
          </cell>
          <cell r="B2114" t="str">
            <v>大烨智能</v>
          </cell>
          <cell r="C2114">
            <v>-6.09</v>
          </cell>
          <cell r="D2114">
            <v>7.71</v>
          </cell>
        </row>
        <row r="2115">
          <cell r="A2115" t="str">
            <v>300671</v>
          </cell>
          <cell r="B2115" t="str">
            <v>富满微</v>
          </cell>
          <cell r="C2115">
            <v>-2.21</v>
          </cell>
          <cell r="D2115">
            <v>31.47</v>
          </cell>
        </row>
        <row r="2116">
          <cell r="A2116" t="str">
            <v>300672</v>
          </cell>
          <cell r="B2116" t="str">
            <v>国科微</v>
          </cell>
          <cell r="C2116">
            <v>-1.22</v>
          </cell>
          <cell r="D2116">
            <v>81.7</v>
          </cell>
        </row>
        <row r="2117">
          <cell r="A2117" t="str">
            <v>300673</v>
          </cell>
          <cell r="B2117" t="str">
            <v>佩蒂股份</v>
          </cell>
          <cell r="C2117">
            <v>-1.81</v>
          </cell>
          <cell r="D2117">
            <v>16.23</v>
          </cell>
        </row>
        <row r="2118">
          <cell r="A2118" t="str">
            <v>300674</v>
          </cell>
          <cell r="B2118" t="str">
            <v>宇信科技</v>
          </cell>
          <cell r="C2118">
            <v>3.81</v>
          </cell>
          <cell r="D2118">
            <v>28.58</v>
          </cell>
        </row>
        <row r="2119">
          <cell r="A2119" t="str">
            <v>300675</v>
          </cell>
          <cell r="B2119" t="str">
            <v>建科院</v>
          </cell>
          <cell r="C2119">
            <v>0.34</v>
          </cell>
          <cell r="D2119">
            <v>14.97</v>
          </cell>
        </row>
        <row r="2120">
          <cell r="A2120" t="str">
            <v>300676</v>
          </cell>
          <cell r="B2120" t="str">
            <v>华大基因</v>
          </cell>
          <cell r="C2120">
            <v>-0.04</v>
          </cell>
          <cell r="D2120">
            <v>49.13</v>
          </cell>
        </row>
        <row r="2121">
          <cell r="A2121" t="str">
            <v>300677</v>
          </cell>
          <cell r="B2121" t="str">
            <v>英科医疗</v>
          </cell>
          <cell r="C2121">
            <v>0.43</v>
          </cell>
          <cell r="D2121">
            <v>25.6</v>
          </cell>
        </row>
        <row r="2122">
          <cell r="A2122" t="str">
            <v>300678</v>
          </cell>
          <cell r="B2122" t="str">
            <v>中科信息</v>
          </cell>
          <cell r="C2122">
            <v>1.26</v>
          </cell>
          <cell r="D2122">
            <v>33.79</v>
          </cell>
        </row>
        <row r="2123">
          <cell r="A2123" t="str">
            <v>300679</v>
          </cell>
          <cell r="B2123" t="str">
            <v>电连技术</v>
          </cell>
          <cell r="C2123">
            <v>-2.54</v>
          </cell>
          <cell r="D2123">
            <v>43.69</v>
          </cell>
        </row>
        <row r="2124">
          <cell r="A2124" t="str">
            <v>300680</v>
          </cell>
          <cell r="B2124" t="str">
            <v>隆盛科技</v>
          </cell>
          <cell r="C2124">
            <v>-1.85</v>
          </cell>
          <cell r="D2124">
            <v>35.61</v>
          </cell>
        </row>
        <row r="2125">
          <cell r="A2125" t="str">
            <v>300681</v>
          </cell>
          <cell r="B2125" t="str">
            <v>英搏尔</v>
          </cell>
          <cell r="C2125">
            <v>-1.5</v>
          </cell>
          <cell r="D2125">
            <v>26.32</v>
          </cell>
        </row>
        <row r="2126">
          <cell r="A2126" t="str">
            <v>300682</v>
          </cell>
          <cell r="B2126" t="str">
            <v>朗新集团</v>
          </cell>
          <cell r="C2126">
            <v>2.81</v>
          </cell>
          <cell r="D2126">
            <v>21.95</v>
          </cell>
        </row>
        <row r="2127">
          <cell r="A2127" t="str">
            <v>300683</v>
          </cell>
          <cell r="B2127" t="str">
            <v>海特生物</v>
          </cell>
          <cell r="C2127">
            <v>-0.56000000000000005</v>
          </cell>
          <cell r="D2127">
            <v>26.77</v>
          </cell>
        </row>
        <row r="2128">
          <cell r="A2128" t="str">
            <v>300684</v>
          </cell>
          <cell r="B2128" t="str">
            <v>中石科技</v>
          </cell>
          <cell r="C2128">
            <v>0.44</v>
          </cell>
          <cell r="D2128">
            <v>25.02</v>
          </cell>
        </row>
        <row r="2129">
          <cell r="A2129" t="str">
            <v>300685</v>
          </cell>
          <cell r="B2129" t="str">
            <v>艾德生物</v>
          </cell>
          <cell r="C2129">
            <v>0.75</v>
          </cell>
          <cell r="D2129">
            <v>21.62</v>
          </cell>
        </row>
        <row r="2130">
          <cell r="A2130" t="str">
            <v>300686</v>
          </cell>
          <cell r="B2130" t="str">
            <v>智动力</v>
          </cell>
          <cell r="C2130">
            <v>-1.57</v>
          </cell>
          <cell r="D2130">
            <v>10</v>
          </cell>
        </row>
        <row r="2131">
          <cell r="A2131" t="str">
            <v>300687</v>
          </cell>
          <cell r="B2131" t="str">
            <v>赛意信息</v>
          </cell>
          <cell r="C2131">
            <v>-2.06</v>
          </cell>
          <cell r="D2131">
            <v>25.64</v>
          </cell>
        </row>
        <row r="2132">
          <cell r="A2132" t="str">
            <v>300688</v>
          </cell>
          <cell r="B2132" t="str">
            <v>创业黑马</v>
          </cell>
          <cell r="C2132">
            <v>-2.15</v>
          </cell>
          <cell r="D2132">
            <v>32.26</v>
          </cell>
        </row>
        <row r="2133">
          <cell r="A2133" t="str">
            <v>300689</v>
          </cell>
          <cell r="B2133" t="str">
            <v>澄天伟业</v>
          </cell>
          <cell r="C2133">
            <v>-0.41</v>
          </cell>
          <cell r="D2133">
            <v>43.51</v>
          </cell>
        </row>
        <row r="2134">
          <cell r="A2134" t="str">
            <v>300690</v>
          </cell>
          <cell r="B2134" t="str">
            <v>双一科技</v>
          </cell>
          <cell r="C2134">
            <v>-2.4700000000000002</v>
          </cell>
          <cell r="D2134">
            <v>23.65</v>
          </cell>
        </row>
        <row r="2135">
          <cell r="A2135" t="str">
            <v>300691</v>
          </cell>
          <cell r="B2135" t="str">
            <v>联合光电</v>
          </cell>
          <cell r="C2135">
            <v>-2.27</v>
          </cell>
          <cell r="D2135">
            <v>18.510000000000002</v>
          </cell>
        </row>
        <row r="2136">
          <cell r="A2136" t="str">
            <v>300692</v>
          </cell>
          <cell r="B2136" t="str">
            <v>中环环保</v>
          </cell>
          <cell r="C2136">
            <v>-1.94</v>
          </cell>
          <cell r="D2136">
            <v>6.57</v>
          </cell>
        </row>
        <row r="2137">
          <cell r="A2137" t="str">
            <v>300693</v>
          </cell>
          <cell r="B2137" t="str">
            <v>盛弘股份</v>
          </cell>
          <cell r="C2137">
            <v>-0.92</v>
          </cell>
          <cell r="D2137">
            <v>28.97</v>
          </cell>
        </row>
        <row r="2138">
          <cell r="A2138" t="str">
            <v>300694</v>
          </cell>
          <cell r="B2138" t="str">
            <v>蠡湖股份</v>
          </cell>
          <cell r="C2138">
            <v>-3.59</v>
          </cell>
          <cell r="D2138">
            <v>13.98</v>
          </cell>
        </row>
        <row r="2139">
          <cell r="A2139" t="str">
            <v>300695</v>
          </cell>
          <cell r="B2139" t="str">
            <v>兆丰股份</v>
          </cell>
          <cell r="C2139">
            <v>-3.6</v>
          </cell>
          <cell r="D2139">
            <v>84.2</v>
          </cell>
        </row>
        <row r="2140">
          <cell r="A2140" t="str">
            <v>300696</v>
          </cell>
          <cell r="B2140" t="str">
            <v>爱乐达</v>
          </cell>
          <cell r="C2140">
            <v>-0.98</v>
          </cell>
          <cell r="D2140">
            <v>21.26</v>
          </cell>
        </row>
        <row r="2141">
          <cell r="A2141" t="str">
            <v>300697</v>
          </cell>
          <cell r="B2141" t="str">
            <v>电工合金</v>
          </cell>
          <cell r="C2141">
            <v>-8.48</v>
          </cell>
          <cell r="D2141">
            <v>14.67</v>
          </cell>
        </row>
        <row r="2142">
          <cell r="A2142" t="str">
            <v>300698</v>
          </cell>
          <cell r="B2142" t="str">
            <v>万马科技</v>
          </cell>
          <cell r="C2142">
            <v>-4.0999999999999996</v>
          </cell>
          <cell r="D2142">
            <v>43.25</v>
          </cell>
        </row>
        <row r="2143">
          <cell r="A2143" t="str">
            <v>300699</v>
          </cell>
          <cell r="B2143" t="str">
            <v>光威复材</v>
          </cell>
          <cell r="C2143">
            <v>-1.51</v>
          </cell>
          <cell r="D2143">
            <v>30.57</v>
          </cell>
        </row>
        <row r="2144">
          <cell r="A2144" t="str">
            <v>300700</v>
          </cell>
          <cell r="B2144" t="str">
            <v>岱勒新材</v>
          </cell>
          <cell r="C2144">
            <v>-1.0900000000000001</v>
          </cell>
          <cell r="D2144">
            <v>11.82</v>
          </cell>
        </row>
        <row r="2145">
          <cell r="A2145" t="str">
            <v>300701</v>
          </cell>
          <cell r="B2145" t="str">
            <v>森霸传感</v>
          </cell>
          <cell r="C2145">
            <v>-1.45</v>
          </cell>
          <cell r="D2145">
            <v>10.210000000000001</v>
          </cell>
        </row>
        <row r="2146">
          <cell r="A2146" t="str">
            <v>300702</v>
          </cell>
          <cell r="B2146" t="str">
            <v>天宇股份</v>
          </cell>
          <cell r="C2146">
            <v>-1.07</v>
          </cell>
          <cell r="D2146">
            <v>25.01</v>
          </cell>
        </row>
        <row r="2147">
          <cell r="A2147" t="str">
            <v>300703</v>
          </cell>
          <cell r="B2147" t="str">
            <v>创源股份</v>
          </cell>
          <cell r="C2147">
            <v>-0.77</v>
          </cell>
          <cell r="D2147">
            <v>20.74</v>
          </cell>
        </row>
        <row r="2148">
          <cell r="A2148" t="str">
            <v>300705</v>
          </cell>
          <cell r="B2148" t="str">
            <v>九典制药</v>
          </cell>
          <cell r="C2148">
            <v>-0.98</v>
          </cell>
          <cell r="D2148">
            <v>16.18</v>
          </cell>
        </row>
        <row r="2149">
          <cell r="A2149" t="str">
            <v>300706</v>
          </cell>
          <cell r="B2149" t="str">
            <v>阿石创</v>
          </cell>
          <cell r="C2149">
            <v>-3.93</v>
          </cell>
          <cell r="D2149">
            <v>23.23</v>
          </cell>
        </row>
        <row r="2150">
          <cell r="A2150" t="str">
            <v>300707</v>
          </cell>
          <cell r="B2150" t="str">
            <v>威唐工业</v>
          </cell>
          <cell r="C2150">
            <v>-3.18</v>
          </cell>
          <cell r="D2150">
            <v>13.4</v>
          </cell>
        </row>
        <row r="2151">
          <cell r="A2151" t="str">
            <v>300708</v>
          </cell>
          <cell r="B2151" t="str">
            <v>聚灿光电</v>
          </cell>
          <cell r="C2151">
            <v>-0.74</v>
          </cell>
          <cell r="D2151">
            <v>12.08</v>
          </cell>
        </row>
        <row r="2152">
          <cell r="A2152" t="str">
            <v>300709</v>
          </cell>
          <cell r="B2152" t="str">
            <v>精研科技</v>
          </cell>
          <cell r="C2152">
            <v>-4.01</v>
          </cell>
          <cell r="D2152">
            <v>39.25</v>
          </cell>
        </row>
        <row r="2153">
          <cell r="A2153" t="str">
            <v>300710</v>
          </cell>
          <cell r="B2153" t="str">
            <v>万隆光电</v>
          </cell>
          <cell r="C2153">
            <v>-2.72</v>
          </cell>
          <cell r="D2153">
            <v>19.670000000000002</v>
          </cell>
        </row>
        <row r="2154">
          <cell r="A2154" t="str">
            <v>300711</v>
          </cell>
          <cell r="B2154" t="str">
            <v>广哈通信</v>
          </cell>
          <cell r="C2154">
            <v>-1.43</v>
          </cell>
          <cell r="D2154">
            <v>22.01</v>
          </cell>
        </row>
        <row r="2155">
          <cell r="A2155" t="str">
            <v>300712</v>
          </cell>
          <cell r="B2155" t="str">
            <v>永福股份</v>
          </cell>
          <cell r="C2155">
            <v>-2.02</v>
          </cell>
          <cell r="D2155">
            <v>23.76</v>
          </cell>
        </row>
        <row r="2156">
          <cell r="A2156" t="str">
            <v>300713</v>
          </cell>
          <cell r="B2156" t="str">
            <v>英可瑞</v>
          </cell>
          <cell r="C2156">
            <v>-0.33</v>
          </cell>
          <cell r="D2156">
            <v>18.010000000000002</v>
          </cell>
        </row>
        <row r="2157">
          <cell r="A2157" t="str">
            <v>300715</v>
          </cell>
          <cell r="B2157" t="str">
            <v>凯伦股份</v>
          </cell>
          <cell r="C2157">
            <v>-3.41</v>
          </cell>
          <cell r="D2157">
            <v>9.6199999999999992</v>
          </cell>
        </row>
        <row r="2158">
          <cell r="A2158" t="str">
            <v>300716</v>
          </cell>
          <cell r="B2158" t="str">
            <v>ST泉为</v>
          </cell>
          <cell r="C2158">
            <v>-0.68</v>
          </cell>
          <cell r="D2158">
            <v>7.35</v>
          </cell>
        </row>
        <row r="2159">
          <cell r="A2159" t="str">
            <v>300717</v>
          </cell>
          <cell r="B2159" t="str">
            <v>华信新材</v>
          </cell>
          <cell r="C2159">
            <v>-1.25</v>
          </cell>
          <cell r="D2159">
            <v>18.16</v>
          </cell>
        </row>
        <row r="2160">
          <cell r="A2160" t="str">
            <v>300718</v>
          </cell>
          <cell r="B2160" t="str">
            <v>长盛轴承</v>
          </cell>
          <cell r="C2160">
            <v>-0.82</v>
          </cell>
          <cell r="D2160">
            <v>66.37</v>
          </cell>
        </row>
        <row r="2161">
          <cell r="A2161" t="str">
            <v>300719</v>
          </cell>
          <cell r="B2161" t="str">
            <v>安达维尔</v>
          </cell>
          <cell r="C2161">
            <v>-1.36</v>
          </cell>
          <cell r="D2161">
            <v>18.16</v>
          </cell>
        </row>
        <row r="2162">
          <cell r="A2162" t="str">
            <v>300720</v>
          </cell>
          <cell r="B2162" t="str">
            <v>海川智能</v>
          </cell>
          <cell r="C2162">
            <v>-3.08</v>
          </cell>
          <cell r="D2162">
            <v>21.06</v>
          </cell>
        </row>
        <row r="2163">
          <cell r="A2163" t="str">
            <v>300721</v>
          </cell>
          <cell r="B2163" t="str">
            <v>怡达股份</v>
          </cell>
          <cell r="C2163">
            <v>-1.1200000000000001</v>
          </cell>
          <cell r="D2163">
            <v>14.98</v>
          </cell>
        </row>
        <row r="2164">
          <cell r="A2164" t="str">
            <v>300722</v>
          </cell>
          <cell r="B2164" t="str">
            <v>新余国科</v>
          </cell>
          <cell r="C2164">
            <v>-2.33</v>
          </cell>
          <cell r="D2164">
            <v>35.200000000000003</v>
          </cell>
        </row>
        <row r="2165">
          <cell r="A2165" t="str">
            <v>300723</v>
          </cell>
          <cell r="B2165" t="str">
            <v>一品红</v>
          </cell>
          <cell r="C2165">
            <v>0.73</v>
          </cell>
          <cell r="D2165">
            <v>56.61</v>
          </cell>
        </row>
        <row r="2166">
          <cell r="A2166" t="str">
            <v>300724</v>
          </cell>
          <cell r="B2166" t="str">
            <v>捷佳伟创</v>
          </cell>
          <cell r="C2166">
            <v>-1.1499999999999999</v>
          </cell>
          <cell r="D2166">
            <v>54.11</v>
          </cell>
        </row>
        <row r="2167">
          <cell r="A2167" t="str">
            <v>300725</v>
          </cell>
          <cell r="B2167" t="str">
            <v>药石科技</v>
          </cell>
          <cell r="C2167">
            <v>-0.05</v>
          </cell>
          <cell r="D2167">
            <v>38.04</v>
          </cell>
        </row>
        <row r="2168">
          <cell r="A2168" t="str">
            <v>300726</v>
          </cell>
          <cell r="B2168" t="str">
            <v>宏达电子</v>
          </cell>
          <cell r="C2168">
            <v>-1.9</v>
          </cell>
          <cell r="D2168">
            <v>34.06</v>
          </cell>
        </row>
        <row r="2169">
          <cell r="A2169" t="str">
            <v>300727</v>
          </cell>
          <cell r="B2169" t="str">
            <v>润禾材料</v>
          </cell>
          <cell r="C2169">
            <v>-2.14</v>
          </cell>
          <cell r="D2169">
            <v>26.11</v>
          </cell>
        </row>
        <row r="2170">
          <cell r="A2170" t="str">
            <v>300729</v>
          </cell>
          <cell r="B2170" t="str">
            <v>乐歌股份</v>
          </cell>
          <cell r="C2170">
            <v>-2.4</v>
          </cell>
          <cell r="D2170">
            <v>14.24</v>
          </cell>
        </row>
        <row r="2171">
          <cell r="A2171" t="str">
            <v>300730</v>
          </cell>
          <cell r="B2171" t="str">
            <v>科创信息</v>
          </cell>
          <cell r="C2171">
            <v>0.81</v>
          </cell>
          <cell r="D2171">
            <v>14.98</v>
          </cell>
        </row>
        <row r="2172">
          <cell r="A2172" t="str">
            <v>300731</v>
          </cell>
          <cell r="B2172" t="str">
            <v>科创新源</v>
          </cell>
          <cell r="C2172">
            <v>-3.45</v>
          </cell>
          <cell r="D2172">
            <v>28.8</v>
          </cell>
        </row>
        <row r="2173">
          <cell r="A2173" t="str">
            <v>300732</v>
          </cell>
          <cell r="B2173" t="str">
            <v>设研院</v>
          </cell>
          <cell r="C2173">
            <v>-0.69</v>
          </cell>
          <cell r="D2173">
            <v>7.19</v>
          </cell>
        </row>
        <row r="2174">
          <cell r="A2174" t="str">
            <v>300733</v>
          </cell>
          <cell r="B2174" t="str">
            <v>西菱动力</v>
          </cell>
          <cell r="C2174">
            <v>0.06</v>
          </cell>
          <cell r="D2174">
            <v>17.239999999999998</v>
          </cell>
        </row>
        <row r="2175">
          <cell r="A2175" t="str">
            <v>300735</v>
          </cell>
          <cell r="B2175" t="str">
            <v>光弘科技</v>
          </cell>
          <cell r="C2175">
            <v>-2.79</v>
          </cell>
          <cell r="D2175">
            <v>24.71</v>
          </cell>
        </row>
        <row r="2176">
          <cell r="A2176" t="str">
            <v>300736</v>
          </cell>
          <cell r="B2176" t="str">
            <v>百邦科技</v>
          </cell>
          <cell r="C2176">
            <v>-1.49</v>
          </cell>
          <cell r="D2176">
            <v>10.55</v>
          </cell>
        </row>
        <row r="2177">
          <cell r="A2177" t="str">
            <v>300737</v>
          </cell>
          <cell r="B2177" t="str">
            <v>科顺股份</v>
          </cell>
          <cell r="C2177">
            <v>-1.56</v>
          </cell>
          <cell r="D2177">
            <v>5.0599999999999996</v>
          </cell>
        </row>
        <row r="2178">
          <cell r="A2178" t="str">
            <v>300738</v>
          </cell>
          <cell r="B2178" t="str">
            <v>奥飞数据</v>
          </cell>
          <cell r="C2178">
            <v>2.5299999999999998</v>
          </cell>
          <cell r="D2178">
            <v>20.7</v>
          </cell>
        </row>
        <row r="2179">
          <cell r="A2179" t="str">
            <v>300739</v>
          </cell>
          <cell r="B2179" t="str">
            <v>明阳电路</v>
          </cell>
          <cell r="C2179">
            <v>-0.99</v>
          </cell>
          <cell r="D2179">
            <v>15.05</v>
          </cell>
        </row>
        <row r="2180">
          <cell r="A2180" t="str">
            <v>300740</v>
          </cell>
          <cell r="B2180" t="str">
            <v>水羊股份</v>
          </cell>
          <cell r="C2180">
            <v>-5.48</v>
          </cell>
          <cell r="D2180">
            <v>16.55</v>
          </cell>
        </row>
        <row r="2181">
          <cell r="A2181" t="str">
            <v>300741</v>
          </cell>
          <cell r="B2181" t="str">
            <v>华宝股份</v>
          </cell>
          <cell r="C2181">
            <v>-2.25</v>
          </cell>
          <cell r="D2181">
            <v>18.28</v>
          </cell>
        </row>
        <row r="2182">
          <cell r="A2182" t="str">
            <v>300743</v>
          </cell>
          <cell r="B2182" t="str">
            <v>天地数码</v>
          </cell>
          <cell r="C2182">
            <v>-1.1599999999999999</v>
          </cell>
          <cell r="D2182">
            <v>19.66</v>
          </cell>
        </row>
        <row r="2183">
          <cell r="A2183" t="str">
            <v>300745</v>
          </cell>
          <cell r="B2183" t="str">
            <v>欣锐科技</v>
          </cell>
          <cell r="C2183">
            <v>-2.25</v>
          </cell>
          <cell r="D2183">
            <v>18.670000000000002</v>
          </cell>
        </row>
        <row r="2184">
          <cell r="A2184" t="str">
            <v>300746</v>
          </cell>
          <cell r="B2184" t="str">
            <v>汉嘉设计</v>
          </cell>
          <cell r="C2184">
            <v>-2.68</v>
          </cell>
          <cell r="D2184">
            <v>14.89</v>
          </cell>
        </row>
        <row r="2185">
          <cell r="A2185" t="str">
            <v>300747</v>
          </cell>
          <cell r="B2185" t="str">
            <v>锐科激光</v>
          </cell>
          <cell r="C2185">
            <v>-1.78</v>
          </cell>
          <cell r="D2185">
            <v>23.18</v>
          </cell>
        </row>
        <row r="2186">
          <cell r="A2186" t="str">
            <v>300748</v>
          </cell>
          <cell r="B2186" t="str">
            <v>金力永磁</v>
          </cell>
          <cell r="C2186">
            <v>-2.59</v>
          </cell>
          <cell r="D2186">
            <v>22.6</v>
          </cell>
        </row>
        <row r="2187">
          <cell r="A2187" t="str">
            <v>300749</v>
          </cell>
          <cell r="B2187" t="str">
            <v>顶固集创</v>
          </cell>
          <cell r="C2187">
            <v>-1.52</v>
          </cell>
          <cell r="D2187">
            <v>8.4499999999999993</v>
          </cell>
        </row>
        <row r="2188">
          <cell r="A2188" t="str">
            <v>300750</v>
          </cell>
          <cell r="B2188" t="str">
            <v>宁德时代</v>
          </cell>
          <cell r="C2188">
            <v>1.22</v>
          </cell>
          <cell r="D2188">
            <v>265.8</v>
          </cell>
        </row>
        <row r="2189">
          <cell r="A2189" t="str">
            <v>300751</v>
          </cell>
          <cell r="B2189" t="str">
            <v>迈为股份</v>
          </cell>
          <cell r="C2189">
            <v>-1.4</v>
          </cell>
          <cell r="D2189">
            <v>68.88</v>
          </cell>
        </row>
        <row r="2190">
          <cell r="A2190" t="str">
            <v>300752</v>
          </cell>
          <cell r="B2190" t="str">
            <v>隆利科技</v>
          </cell>
          <cell r="C2190">
            <v>-2.3199999999999998</v>
          </cell>
          <cell r="D2190">
            <v>21.48</v>
          </cell>
        </row>
        <row r="2191">
          <cell r="A2191" t="str">
            <v>300753</v>
          </cell>
          <cell r="B2191" t="str">
            <v>爱朋医疗</v>
          </cell>
          <cell r="C2191">
            <v>3.98</v>
          </cell>
          <cell r="D2191">
            <v>32.659999999999997</v>
          </cell>
        </row>
        <row r="2192">
          <cell r="A2192" t="str">
            <v>300755</v>
          </cell>
          <cell r="B2192" t="str">
            <v>华致酒行</v>
          </cell>
          <cell r="C2192">
            <v>-0.69</v>
          </cell>
          <cell r="D2192">
            <v>18.77</v>
          </cell>
        </row>
        <row r="2193">
          <cell r="A2193" t="str">
            <v>300756</v>
          </cell>
          <cell r="B2193" t="str">
            <v>金马游乐</v>
          </cell>
          <cell r="C2193">
            <v>4.26</v>
          </cell>
          <cell r="D2193">
            <v>26.2</v>
          </cell>
        </row>
        <row r="2194">
          <cell r="A2194" t="str">
            <v>300757</v>
          </cell>
          <cell r="B2194" t="str">
            <v>罗博特科</v>
          </cell>
          <cell r="C2194">
            <v>-2.21</v>
          </cell>
          <cell r="D2194">
            <v>139.19</v>
          </cell>
        </row>
        <row r="2195">
          <cell r="A2195" t="str">
            <v>300758</v>
          </cell>
          <cell r="B2195" t="str">
            <v>七彩化学</v>
          </cell>
          <cell r="C2195">
            <v>-2.0499999999999998</v>
          </cell>
          <cell r="D2195">
            <v>14.36</v>
          </cell>
        </row>
        <row r="2196">
          <cell r="A2196" t="str">
            <v>300759</v>
          </cell>
          <cell r="B2196" t="str">
            <v>康龙化成</v>
          </cell>
          <cell r="C2196">
            <v>0.2</v>
          </cell>
          <cell r="D2196">
            <v>24.44</v>
          </cell>
        </row>
        <row r="2197">
          <cell r="A2197" t="str">
            <v>300760</v>
          </cell>
          <cell r="B2197" t="str">
            <v>迈瑞医疗</v>
          </cell>
          <cell r="C2197">
            <v>1.63</v>
          </cell>
          <cell r="D2197">
            <v>223.8</v>
          </cell>
        </row>
        <row r="2198">
          <cell r="A2198" t="str">
            <v>300761</v>
          </cell>
          <cell r="B2198" t="str">
            <v>立华股份</v>
          </cell>
          <cell r="C2198">
            <v>-0.27</v>
          </cell>
          <cell r="D2198">
            <v>18.649999999999999</v>
          </cell>
        </row>
        <row r="2199">
          <cell r="A2199" t="str">
            <v>300762</v>
          </cell>
          <cell r="B2199" t="str">
            <v>上海瀚讯</v>
          </cell>
          <cell r="C2199">
            <v>-2.86</v>
          </cell>
          <cell r="D2199">
            <v>22.07</v>
          </cell>
        </row>
        <row r="2200">
          <cell r="A2200" t="str">
            <v>300763</v>
          </cell>
          <cell r="B2200" t="str">
            <v>锦浪科技</v>
          </cell>
          <cell r="C2200">
            <v>-3.57</v>
          </cell>
          <cell r="D2200">
            <v>56.99</v>
          </cell>
        </row>
        <row r="2201">
          <cell r="A2201" t="str">
            <v>300765</v>
          </cell>
          <cell r="B2201" t="str">
            <v>新诺威</v>
          </cell>
          <cell r="C2201">
            <v>0.67</v>
          </cell>
          <cell r="D2201">
            <v>52.43</v>
          </cell>
        </row>
        <row r="2202">
          <cell r="A2202" t="str">
            <v>300766</v>
          </cell>
          <cell r="B2202" t="str">
            <v>每日互动</v>
          </cell>
          <cell r="C2202">
            <v>-0.56999999999999995</v>
          </cell>
          <cell r="D2202">
            <v>33.340000000000003</v>
          </cell>
        </row>
        <row r="2203">
          <cell r="A2203" t="str">
            <v>300767</v>
          </cell>
          <cell r="B2203" t="str">
            <v>震安科技</v>
          </cell>
          <cell r="C2203">
            <v>-2.37</v>
          </cell>
          <cell r="D2203">
            <v>13.16</v>
          </cell>
        </row>
        <row r="2204">
          <cell r="A2204" t="str">
            <v>300768</v>
          </cell>
          <cell r="B2204" t="str">
            <v>迪普科技</v>
          </cell>
          <cell r="C2204">
            <v>-0.6</v>
          </cell>
          <cell r="D2204">
            <v>16.690000000000001</v>
          </cell>
        </row>
        <row r="2205">
          <cell r="A2205" t="str">
            <v>300769</v>
          </cell>
          <cell r="B2205" t="str">
            <v>德方纳米</v>
          </cell>
          <cell r="C2205">
            <v>-3.23</v>
          </cell>
          <cell r="D2205">
            <v>31.75</v>
          </cell>
        </row>
        <row r="2206">
          <cell r="A2206" t="str">
            <v>300770</v>
          </cell>
          <cell r="B2206" t="str">
            <v>新媒股份</v>
          </cell>
          <cell r="C2206">
            <v>0.48</v>
          </cell>
          <cell r="D2206">
            <v>40.15</v>
          </cell>
        </row>
        <row r="2207">
          <cell r="A2207" t="str">
            <v>300771</v>
          </cell>
          <cell r="B2207" t="str">
            <v>智莱科技</v>
          </cell>
          <cell r="C2207">
            <v>-1.73</v>
          </cell>
          <cell r="D2207">
            <v>12.52</v>
          </cell>
        </row>
        <row r="2208">
          <cell r="A2208" t="str">
            <v>300772</v>
          </cell>
          <cell r="B2208" t="str">
            <v>运达股份</v>
          </cell>
          <cell r="C2208">
            <v>-2.87</v>
          </cell>
          <cell r="D2208">
            <v>12.53</v>
          </cell>
        </row>
        <row r="2209">
          <cell r="A2209" t="str">
            <v>300773</v>
          </cell>
          <cell r="B2209" t="str">
            <v>拉卡拉</v>
          </cell>
          <cell r="C2209">
            <v>3.12</v>
          </cell>
          <cell r="D2209">
            <v>29.77</v>
          </cell>
        </row>
        <row r="2210">
          <cell r="A2210" t="str">
            <v>300774</v>
          </cell>
          <cell r="B2210" t="str">
            <v>倍杰特</v>
          </cell>
          <cell r="C2210">
            <v>-0.56000000000000005</v>
          </cell>
          <cell r="D2210">
            <v>8.93</v>
          </cell>
        </row>
        <row r="2211">
          <cell r="A2211" t="str">
            <v>300775</v>
          </cell>
          <cell r="B2211" t="str">
            <v>三角防务</v>
          </cell>
          <cell r="C2211">
            <v>0.56999999999999995</v>
          </cell>
          <cell r="D2211">
            <v>26.27</v>
          </cell>
        </row>
        <row r="2212">
          <cell r="A2212" t="str">
            <v>300776</v>
          </cell>
          <cell r="B2212" t="str">
            <v>帝尔激光</v>
          </cell>
          <cell r="C2212">
            <v>0.21</v>
          </cell>
          <cell r="D2212">
            <v>53.33</v>
          </cell>
        </row>
        <row r="2213">
          <cell r="A2213" t="str">
            <v>300777</v>
          </cell>
          <cell r="B2213" t="str">
            <v>中简科技</v>
          </cell>
          <cell r="C2213">
            <v>-0.94</v>
          </cell>
          <cell r="D2213">
            <v>35.94</v>
          </cell>
        </row>
        <row r="2214">
          <cell r="A2214" t="str">
            <v>300778</v>
          </cell>
          <cell r="B2214" t="str">
            <v>新城市</v>
          </cell>
          <cell r="C2214">
            <v>3.44</v>
          </cell>
          <cell r="D2214">
            <v>13.85</v>
          </cell>
        </row>
        <row r="2215">
          <cell r="A2215" t="str">
            <v>300779</v>
          </cell>
          <cell r="B2215" t="str">
            <v>惠城环保</v>
          </cell>
          <cell r="C2215">
            <v>2.69</v>
          </cell>
          <cell r="D2215">
            <v>190.83</v>
          </cell>
        </row>
        <row r="2216">
          <cell r="A2216" t="str">
            <v>300780</v>
          </cell>
          <cell r="B2216" t="str">
            <v>德恩精工</v>
          </cell>
          <cell r="C2216">
            <v>-1.69</v>
          </cell>
          <cell r="D2216">
            <v>15.71</v>
          </cell>
        </row>
        <row r="2217">
          <cell r="A2217" t="str">
            <v>300781</v>
          </cell>
          <cell r="B2217" t="str">
            <v>因赛集团</v>
          </cell>
          <cell r="C2217">
            <v>-1.54</v>
          </cell>
          <cell r="D2217">
            <v>51.8</v>
          </cell>
        </row>
        <row r="2218">
          <cell r="A2218" t="str">
            <v>300782</v>
          </cell>
          <cell r="B2218" t="str">
            <v>卓胜微</v>
          </cell>
          <cell r="C2218">
            <v>-1.86</v>
          </cell>
          <cell r="D2218">
            <v>70.790000000000006</v>
          </cell>
        </row>
        <row r="2219">
          <cell r="A2219" t="str">
            <v>300783</v>
          </cell>
          <cell r="B2219" t="str">
            <v>三只松鼠</v>
          </cell>
          <cell r="C2219">
            <v>-1.77</v>
          </cell>
          <cell r="D2219">
            <v>26.15</v>
          </cell>
        </row>
        <row r="2220">
          <cell r="A2220" t="str">
            <v>300784</v>
          </cell>
          <cell r="B2220" t="str">
            <v>利安科技</v>
          </cell>
          <cell r="C2220">
            <v>-2.0499999999999998</v>
          </cell>
          <cell r="D2220">
            <v>52.1</v>
          </cell>
        </row>
        <row r="2221">
          <cell r="A2221" t="str">
            <v>300785</v>
          </cell>
          <cell r="B2221" t="str">
            <v>值得买</v>
          </cell>
          <cell r="C2221">
            <v>0.78</v>
          </cell>
          <cell r="D2221">
            <v>31.05</v>
          </cell>
        </row>
        <row r="2222">
          <cell r="A2222" t="str">
            <v>300786</v>
          </cell>
          <cell r="B2222" t="str">
            <v>国林科技</v>
          </cell>
          <cell r="C2222">
            <v>-2.4</v>
          </cell>
          <cell r="D2222">
            <v>15.07</v>
          </cell>
        </row>
        <row r="2223">
          <cell r="A2223" t="str">
            <v>300787</v>
          </cell>
          <cell r="B2223" t="str">
            <v>海能实业</v>
          </cell>
          <cell r="C2223">
            <v>-3.08</v>
          </cell>
          <cell r="D2223">
            <v>13.2</v>
          </cell>
        </row>
        <row r="2224">
          <cell r="A2224" t="str">
            <v>300788</v>
          </cell>
          <cell r="B2224" t="str">
            <v>中信出版</v>
          </cell>
          <cell r="C2224">
            <v>-0.61</v>
          </cell>
          <cell r="D2224">
            <v>31.12</v>
          </cell>
        </row>
        <row r="2225">
          <cell r="A2225" t="str">
            <v>300789</v>
          </cell>
          <cell r="B2225" t="str">
            <v>唐源电气</v>
          </cell>
          <cell r="C2225">
            <v>0</v>
          </cell>
          <cell r="D2225">
            <v>25.88</v>
          </cell>
        </row>
        <row r="2226">
          <cell r="A2226" t="str">
            <v>300790</v>
          </cell>
          <cell r="B2226" t="str">
            <v>宇瞳光学</v>
          </cell>
          <cell r="C2226">
            <v>-2.06</v>
          </cell>
          <cell r="D2226">
            <v>19.96</v>
          </cell>
        </row>
        <row r="2227">
          <cell r="A2227" t="str">
            <v>300791</v>
          </cell>
          <cell r="B2227" t="str">
            <v>仙乐健康</v>
          </cell>
          <cell r="C2227">
            <v>-2.27</v>
          </cell>
          <cell r="D2227">
            <v>22.86</v>
          </cell>
        </row>
        <row r="2228">
          <cell r="A2228" t="str">
            <v>300792</v>
          </cell>
          <cell r="B2228" t="str">
            <v>壹网壹创</v>
          </cell>
          <cell r="C2228">
            <v>-1.68</v>
          </cell>
          <cell r="D2228">
            <v>23.93</v>
          </cell>
        </row>
        <row r="2229">
          <cell r="A2229" t="str">
            <v>300793</v>
          </cell>
          <cell r="B2229" t="str">
            <v>佳禾智能</v>
          </cell>
          <cell r="C2229">
            <v>-1.1299999999999999</v>
          </cell>
          <cell r="D2229">
            <v>17.489999999999998</v>
          </cell>
        </row>
        <row r="2230">
          <cell r="A2230" t="str">
            <v>300795</v>
          </cell>
          <cell r="B2230" t="str">
            <v>米奥会展</v>
          </cell>
          <cell r="C2230">
            <v>-0.89</v>
          </cell>
          <cell r="D2230">
            <v>14.45</v>
          </cell>
        </row>
        <row r="2231">
          <cell r="A2231" t="str">
            <v>300796</v>
          </cell>
          <cell r="B2231" t="str">
            <v>贝斯美</v>
          </cell>
          <cell r="C2231">
            <v>-2.06</v>
          </cell>
          <cell r="D2231">
            <v>10.44</v>
          </cell>
        </row>
        <row r="2232">
          <cell r="A2232" t="str">
            <v>300797</v>
          </cell>
          <cell r="B2232" t="str">
            <v>钢研纳克</v>
          </cell>
          <cell r="C2232">
            <v>-3.05</v>
          </cell>
          <cell r="D2232">
            <v>13.66</v>
          </cell>
        </row>
        <row r="2233">
          <cell r="A2233" t="str">
            <v>300798</v>
          </cell>
          <cell r="B2233" t="str">
            <v>锦鸡股份</v>
          </cell>
          <cell r="C2233">
            <v>-4.41</v>
          </cell>
          <cell r="D2233">
            <v>9.33</v>
          </cell>
        </row>
        <row r="2234">
          <cell r="A2234" t="str">
            <v>300800</v>
          </cell>
          <cell r="B2234" t="str">
            <v>力合科技</v>
          </cell>
          <cell r="C2234">
            <v>-1.25</v>
          </cell>
          <cell r="D2234">
            <v>11.07</v>
          </cell>
        </row>
        <row r="2235">
          <cell r="A2235" t="str">
            <v>300801</v>
          </cell>
          <cell r="B2235" t="str">
            <v>泰和科技</v>
          </cell>
          <cell r="C2235">
            <v>-3.74</v>
          </cell>
          <cell r="D2235">
            <v>24.19</v>
          </cell>
        </row>
        <row r="2236">
          <cell r="A2236" t="str">
            <v>300802</v>
          </cell>
          <cell r="B2236" t="str">
            <v>矩子科技</v>
          </cell>
          <cell r="C2236">
            <v>-0.75</v>
          </cell>
          <cell r="D2236">
            <v>18.59</v>
          </cell>
        </row>
        <row r="2237">
          <cell r="A2237" t="str">
            <v>300803</v>
          </cell>
          <cell r="B2237" t="str">
            <v>指南针</v>
          </cell>
          <cell r="C2237">
            <v>1.66</v>
          </cell>
          <cell r="D2237">
            <v>77.739999999999995</v>
          </cell>
        </row>
        <row r="2238">
          <cell r="A2238" t="str">
            <v>300804</v>
          </cell>
          <cell r="B2238" t="str">
            <v>广康生化</v>
          </cell>
          <cell r="C2238">
            <v>4.0199999999999996</v>
          </cell>
          <cell r="D2238">
            <v>51.98</v>
          </cell>
        </row>
        <row r="2239">
          <cell r="A2239" t="str">
            <v>300805</v>
          </cell>
          <cell r="B2239" t="str">
            <v>电声股份</v>
          </cell>
          <cell r="C2239">
            <v>-1.58</v>
          </cell>
          <cell r="D2239">
            <v>10.58</v>
          </cell>
        </row>
        <row r="2240">
          <cell r="A2240" t="str">
            <v>300806</v>
          </cell>
          <cell r="B2240" t="str">
            <v>斯迪克</v>
          </cell>
          <cell r="C2240">
            <v>-5.27</v>
          </cell>
          <cell r="D2240">
            <v>15.45</v>
          </cell>
        </row>
        <row r="2241">
          <cell r="A2241" t="str">
            <v>300807</v>
          </cell>
          <cell r="B2241" t="str">
            <v>天迈科技</v>
          </cell>
          <cell r="C2241">
            <v>0.35</v>
          </cell>
          <cell r="D2241">
            <v>40.15</v>
          </cell>
        </row>
        <row r="2242">
          <cell r="A2242" t="str">
            <v>300808</v>
          </cell>
          <cell r="B2242" t="str">
            <v>久量股份</v>
          </cell>
          <cell r="C2242">
            <v>-2.94</v>
          </cell>
          <cell r="D2242">
            <v>28.73</v>
          </cell>
        </row>
        <row r="2243">
          <cell r="A2243" t="str">
            <v>300809</v>
          </cell>
          <cell r="B2243" t="str">
            <v>华辰装备</v>
          </cell>
          <cell r="C2243">
            <v>-1.76</v>
          </cell>
          <cell r="D2243">
            <v>35.229999999999997</v>
          </cell>
        </row>
        <row r="2244">
          <cell r="A2244" t="str">
            <v>300810</v>
          </cell>
          <cell r="B2244" t="str">
            <v>中科海讯</v>
          </cell>
          <cell r="C2244">
            <v>-8.16</v>
          </cell>
          <cell r="D2244">
            <v>45.92</v>
          </cell>
        </row>
        <row r="2245">
          <cell r="A2245" t="str">
            <v>300811</v>
          </cell>
          <cell r="B2245" t="str">
            <v>铂科新材</v>
          </cell>
          <cell r="C2245">
            <v>-0.62</v>
          </cell>
          <cell r="D2245">
            <v>44.76</v>
          </cell>
        </row>
        <row r="2246">
          <cell r="A2246" t="str">
            <v>300812</v>
          </cell>
          <cell r="B2246" t="str">
            <v>易天股份</v>
          </cell>
          <cell r="C2246">
            <v>-2.54</v>
          </cell>
          <cell r="D2246">
            <v>22.62</v>
          </cell>
        </row>
        <row r="2247">
          <cell r="A2247" t="str">
            <v>300813</v>
          </cell>
          <cell r="B2247" t="str">
            <v>泰林生物</v>
          </cell>
          <cell r="C2247">
            <v>-1.73</v>
          </cell>
          <cell r="D2247">
            <v>21.03</v>
          </cell>
        </row>
        <row r="2248">
          <cell r="A2248" t="str">
            <v>300814</v>
          </cell>
          <cell r="B2248" t="str">
            <v>中富电路</v>
          </cell>
          <cell r="C2248">
            <v>-1.55</v>
          </cell>
          <cell r="D2248">
            <v>33</v>
          </cell>
        </row>
        <row r="2249">
          <cell r="A2249" t="str">
            <v>300815</v>
          </cell>
          <cell r="B2249" t="str">
            <v>玉禾田</v>
          </cell>
          <cell r="C2249">
            <v>-1.39</v>
          </cell>
          <cell r="D2249">
            <v>19.87</v>
          </cell>
        </row>
        <row r="2250">
          <cell r="A2250" t="str">
            <v>300816</v>
          </cell>
          <cell r="B2250" t="str">
            <v>艾可蓝</v>
          </cell>
          <cell r="C2250">
            <v>-2.72</v>
          </cell>
          <cell r="D2250">
            <v>31.84</v>
          </cell>
        </row>
        <row r="2251">
          <cell r="A2251" t="str">
            <v>300817</v>
          </cell>
          <cell r="B2251" t="str">
            <v>双飞集团</v>
          </cell>
          <cell r="C2251">
            <v>-1.92</v>
          </cell>
          <cell r="D2251">
            <v>22.44</v>
          </cell>
        </row>
        <row r="2252">
          <cell r="A2252" t="str">
            <v>300818</v>
          </cell>
          <cell r="B2252" t="str">
            <v>耐普矿机</v>
          </cell>
          <cell r="C2252">
            <v>-2.5299999999999998</v>
          </cell>
          <cell r="D2252">
            <v>21.56</v>
          </cell>
        </row>
        <row r="2253">
          <cell r="A2253" t="str">
            <v>300819</v>
          </cell>
          <cell r="B2253" t="str">
            <v>聚杰微纤</v>
          </cell>
          <cell r="C2253">
            <v>-3.95</v>
          </cell>
          <cell r="D2253">
            <v>22.1</v>
          </cell>
        </row>
        <row r="2254">
          <cell r="A2254" t="str">
            <v>300820</v>
          </cell>
          <cell r="B2254" t="str">
            <v>英杰电气</v>
          </cell>
          <cell r="C2254">
            <v>-2.34</v>
          </cell>
          <cell r="D2254">
            <v>46.82</v>
          </cell>
        </row>
        <row r="2255">
          <cell r="A2255" t="str">
            <v>300821</v>
          </cell>
          <cell r="B2255" t="str">
            <v>东岳硅材</v>
          </cell>
          <cell r="C2255">
            <v>-2.68</v>
          </cell>
          <cell r="D2255">
            <v>8.7200000000000006</v>
          </cell>
        </row>
        <row r="2256">
          <cell r="A2256" t="str">
            <v>300822</v>
          </cell>
          <cell r="B2256" t="str">
            <v>贝仕达克</v>
          </cell>
          <cell r="C2256">
            <v>-2.14</v>
          </cell>
          <cell r="D2256">
            <v>18.73</v>
          </cell>
        </row>
        <row r="2257">
          <cell r="A2257" t="str">
            <v>300823</v>
          </cell>
          <cell r="B2257" t="str">
            <v>建科智能</v>
          </cell>
          <cell r="C2257">
            <v>-1.53</v>
          </cell>
          <cell r="D2257">
            <v>14.78</v>
          </cell>
        </row>
        <row r="2258">
          <cell r="A2258" t="str">
            <v>300824</v>
          </cell>
          <cell r="B2258" t="str">
            <v>北鼎股份</v>
          </cell>
          <cell r="C2258">
            <v>-2.72</v>
          </cell>
          <cell r="D2258">
            <v>12.14</v>
          </cell>
        </row>
        <row r="2259">
          <cell r="A2259" t="str">
            <v>300825</v>
          </cell>
          <cell r="B2259" t="str">
            <v>阿尔特</v>
          </cell>
          <cell r="C2259">
            <v>-1.22</v>
          </cell>
          <cell r="D2259">
            <v>10.54</v>
          </cell>
        </row>
        <row r="2260">
          <cell r="A2260" t="str">
            <v>300826</v>
          </cell>
          <cell r="B2260" t="str">
            <v>测绘股份</v>
          </cell>
          <cell r="C2260">
            <v>-1.91</v>
          </cell>
          <cell r="D2260">
            <v>16.989999999999998</v>
          </cell>
        </row>
        <row r="2261">
          <cell r="A2261" t="str">
            <v>300827</v>
          </cell>
          <cell r="B2261" t="str">
            <v>上能电气</v>
          </cell>
          <cell r="C2261">
            <v>-1.24</v>
          </cell>
          <cell r="D2261">
            <v>22.25</v>
          </cell>
        </row>
        <row r="2262">
          <cell r="A2262" t="str">
            <v>300828</v>
          </cell>
          <cell r="B2262" t="str">
            <v>锐新科技</v>
          </cell>
          <cell r="C2262">
            <v>-0.54</v>
          </cell>
          <cell r="D2262">
            <v>16.43</v>
          </cell>
        </row>
        <row r="2263">
          <cell r="A2263" t="str">
            <v>300829</v>
          </cell>
          <cell r="B2263" t="str">
            <v>金丹科技</v>
          </cell>
          <cell r="C2263">
            <v>-2.09</v>
          </cell>
          <cell r="D2263">
            <v>16.899999999999999</v>
          </cell>
        </row>
        <row r="2264">
          <cell r="A2264" t="str">
            <v>300830</v>
          </cell>
          <cell r="B2264" t="str">
            <v>金现代</v>
          </cell>
          <cell r="C2264">
            <v>-1.01</v>
          </cell>
          <cell r="D2264">
            <v>8.81</v>
          </cell>
        </row>
        <row r="2265">
          <cell r="A2265" t="str">
            <v>300831</v>
          </cell>
          <cell r="B2265" t="str">
            <v>派瑞股份</v>
          </cell>
          <cell r="C2265">
            <v>-1.96</v>
          </cell>
          <cell r="D2265">
            <v>14.48</v>
          </cell>
        </row>
        <row r="2266">
          <cell r="A2266" t="str">
            <v>300832</v>
          </cell>
          <cell r="B2266" t="str">
            <v>新产业</v>
          </cell>
          <cell r="C2266">
            <v>-1.41</v>
          </cell>
          <cell r="D2266">
            <v>54.35</v>
          </cell>
        </row>
        <row r="2267">
          <cell r="A2267" t="str">
            <v>300833</v>
          </cell>
          <cell r="B2267" t="str">
            <v>浩洋股份</v>
          </cell>
          <cell r="C2267">
            <v>-1.9</v>
          </cell>
          <cell r="D2267">
            <v>33.020000000000003</v>
          </cell>
        </row>
        <row r="2268">
          <cell r="A2268" t="str">
            <v>300834</v>
          </cell>
          <cell r="B2268" t="str">
            <v>星辉环材</v>
          </cell>
          <cell r="C2268">
            <v>-2.11</v>
          </cell>
          <cell r="D2268">
            <v>22.31</v>
          </cell>
        </row>
        <row r="2269">
          <cell r="A2269" t="str">
            <v>300835</v>
          </cell>
          <cell r="B2269" t="str">
            <v>龙磁科技</v>
          </cell>
          <cell r="C2269">
            <v>-2.94</v>
          </cell>
          <cell r="D2269">
            <v>39.93</v>
          </cell>
        </row>
        <row r="2270">
          <cell r="A2270" t="str">
            <v>300836</v>
          </cell>
          <cell r="B2270" t="str">
            <v>佰奥智能</v>
          </cell>
          <cell r="C2270">
            <v>-1.46</v>
          </cell>
          <cell r="D2270">
            <v>42.39</v>
          </cell>
        </row>
        <row r="2271">
          <cell r="A2271" t="str">
            <v>300837</v>
          </cell>
          <cell r="B2271" t="str">
            <v>浙矿股份</v>
          </cell>
          <cell r="C2271">
            <v>-1.45</v>
          </cell>
          <cell r="D2271">
            <v>23.11</v>
          </cell>
        </row>
        <row r="2272">
          <cell r="A2272" t="str">
            <v>300838</v>
          </cell>
          <cell r="B2272" t="str">
            <v>浙江力诺</v>
          </cell>
          <cell r="C2272">
            <v>-1.17</v>
          </cell>
          <cell r="D2272">
            <v>14.41</v>
          </cell>
        </row>
        <row r="2273">
          <cell r="A2273" t="str">
            <v>300839</v>
          </cell>
          <cell r="B2273" t="str">
            <v>博汇股份</v>
          </cell>
          <cell r="C2273">
            <v>-2.91</v>
          </cell>
          <cell r="D2273">
            <v>10.35</v>
          </cell>
        </row>
        <row r="2274">
          <cell r="A2274" t="str">
            <v>300840</v>
          </cell>
          <cell r="B2274" t="str">
            <v>酷特智能</v>
          </cell>
          <cell r="C2274">
            <v>-1.9</v>
          </cell>
          <cell r="D2274">
            <v>20.69</v>
          </cell>
        </row>
        <row r="2275">
          <cell r="A2275" t="str">
            <v>300841</v>
          </cell>
          <cell r="B2275" t="str">
            <v>康华生物</v>
          </cell>
          <cell r="C2275">
            <v>-0.52</v>
          </cell>
          <cell r="D2275">
            <v>63.6</v>
          </cell>
        </row>
        <row r="2276">
          <cell r="A2276" t="str">
            <v>300842</v>
          </cell>
          <cell r="B2276" t="str">
            <v>帝科股份</v>
          </cell>
          <cell r="C2276">
            <v>-1.56</v>
          </cell>
          <cell r="D2276">
            <v>43.62</v>
          </cell>
        </row>
        <row r="2277">
          <cell r="A2277" t="str">
            <v>300843</v>
          </cell>
          <cell r="B2277" t="str">
            <v>胜蓝股份</v>
          </cell>
          <cell r="C2277">
            <v>-1.06</v>
          </cell>
          <cell r="D2277">
            <v>30.75</v>
          </cell>
        </row>
        <row r="2278">
          <cell r="A2278" t="str">
            <v>300844</v>
          </cell>
          <cell r="B2278" t="str">
            <v>山水比德</v>
          </cell>
          <cell r="C2278">
            <v>-0.85</v>
          </cell>
          <cell r="D2278">
            <v>43.33</v>
          </cell>
        </row>
        <row r="2279">
          <cell r="A2279" t="str">
            <v>300845</v>
          </cell>
          <cell r="B2279" t="str">
            <v>捷安高科</v>
          </cell>
          <cell r="C2279">
            <v>-0.73</v>
          </cell>
          <cell r="D2279">
            <v>10.89</v>
          </cell>
        </row>
        <row r="2280">
          <cell r="A2280" t="str">
            <v>300846</v>
          </cell>
          <cell r="B2280" t="str">
            <v>首都在线</v>
          </cell>
          <cell r="C2280">
            <v>-0.85</v>
          </cell>
          <cell r="D2280">
            <v>18.73</v>
          </cell>
        </row>
        <row r="2281">
          <cell r="A2281" t="str">
            <v>300847</v>
          </cell>
          <cell r="B2281" t="str">
            <v>中船汉光</v>
          </cell>
          <cell r="C2281">
            <v>-3.46</v>
          </cell>
          <cell r="D2281">
            <v>17.579999999999998</v>
          </cell>
        </row>
        <row r="2282">
          <cell r="A2282" t="str">
            <v>300848</v>
          </cell>
          <cell r="B2282" t="str">
            <v>美瑞新材</v>
          </cell>
          <cell r="C2282">
            <v>-1.06</v>
          </cell>
          <cell r="D2282">
            <v>16.739999999999998</v>
          </cell>
        </row>
        <row r="2283">
          <cell r="A2283" t="str">
            <v>300849</v>
          </cell>
          <cell r="B2283" t="str">
            <v>锦盛新材</v>
          </cell>
          <cell r="C2283">
            <v>-2.86</v>
          </cell>
          <cell r="D2283">
            <v>12.9</v>
          </cell>
        </row>
        <row r="2284">
          <cell r="A2284" t="str">
            <v>300850</v>
          </cell>
          <cell r="B2284" t="str">
            <v>新强联</v>
          </cell>
          <cell r="C2284">
            <v>0.37</v>
          </cell>
          <cell r="D2284">
            <v>35.33</v>
          </cell>
        </row>
        <row r="2285">
          <cell r="A2285" t="str">
            <v>300851</v>
          </cell>
          <cell r="B2285" t="str">
            <v>交大思诺</v>
          </cell>
          <cell r="C2285">
            <v>-2.63</v>
          </cell>
          <cell r="D2285">
            <v>27.03</v>
          </cell>
        </row>
        <row r="2286">
          <cell r="A2286" t="str">
            <v>300852</v>
          </cell>
          <cell r="B2286" t="str">
            <v>四会富仕</v>
          </cell>
          <cell r="C2286">
            <v>1.67</v>
          </cell>
          <cell r="D2286">
            <v>32.96</v>
          </cell>
        </row>
        <row r="2287">
          <cell r="A2287" t="str">
            <v>300853</v>
          </cell>
          <cell r="B2287" t="str">
            <v>申昊科技</v>
          </cell>
          <cell r="C2287">
            <v>-1.28</v>
          </cell>
          <cell r="D2287">
            <v>23.13</v>
          </cell>
        </row>
        <row r="2288">
          <cell r="A2288" t="str">
            <v>300854</v>
          </cell>
          <cell r="B2288" t="str">
            <v>中兰环保</v>
          </cell>
          <cell r="C2288">
            <v>-1.4</v>
          </cell>
          <cell r="D2288">
            <v>16.95</v>
          </cell>
        </row>
        <row r="2289">
          <cell r="A2289" t="str">
            <v>300855</v>
          </cell>
          <cell r="B2289" t="str">
            <v>图南股份</v>
          </cell>
          <cell r="C2289">
            <v>-0.82</v>
          </cell>
          <cell r="D2289">
            <v>22.87</v>
          </cell>
        </row>
        <row r="2290">
          <cell r="A2290" t="str">
            <v>300856</v>
          </cell>
          <cell r="B2290" t="str">
            <v>科思股份</v>
          </cell>
          <cell r="C2290">
            <v>-1.37</v>
          </cell>
          <cell r="D2290">
            <v>15.12</v>
          </cell>
        </row>
        <row r="2291">
          <cell r="A2291" t="str">
            <v>300857</v>
          </cell>
          <cell r="B2291" t="str">
            <v>协创数据</v>
          </cell>
          <cell r="C2291">
            <v>0.12</v>
          </cell>
          <cell r="D2291">
            <v>83.61</v>
          </cell>
        </row>
        <row r="2292">
          <cell r="A2292" t="str">
            <v>300858</v>
          </cell>
          <cell r="B2292" t="str">
            <v>科拓生物</v>
          </cell>
          <cell r="C2292">
            <v>12.67</v>
          </cell>
          <cell r="D2292">
            <v>18.760000000000002</v>
          </cell>
        </row>
        <row r="2293">
          <cell r="A2293" t="str">
            <v>300859</v>
          </cell>
          <cell r="B2293" t="str">
            <v>西域旅游</v>
          </cell>
          <cell r="C2293">
            <v>-1.96</v>
          </cell>
          <cell r="D2293">
            <v>37.520000000000003</v>
          </cell>
        </row>
        <row r="2294">
          <cell r="A2294" t="str">
            <v>300860</v>
          </cell>
          <cell r="B2294" t="str">
            <v>锋尚文化</v>
          </cell>
          <cell r="C2294">
            <v>-2.4900000000000002</v>
          </cell>
          <cell r="D2294">
            <v>26.27</v>
          </cell>
        </row>
        <row r="2295">
          <cell r="A2295" t="str">
            <v>300861</v>
          </cell>
          <cell r="B2295" t="str">
            <v>美畅股份</v>
          </cell>
          <cell r="C2295">
            <v>-1.58</v>
          </cell>
          <cell r="D2295">
            <v>19.940000000000001</v>
          </cell>
        </row>
        <row r="2296">
          <cell r="A2296" t="str">
            <v>300862</v>
          </cell>
          <cell r="B2296" t="str">
            <v>蓝盾光电</v>
          </cell>
          <cell r="C2296">
            <v>-5.12</v>
          </cell>
          <cell r="D2296">
            <v>25.02</v>
          </cell>
        </row>
        <row r="2297">
          <cell r="A2297" t="str">
            <v>300863</v>
          </cell>
          <cell r="B2297" t="str">
            <v>卡倍亿</v>
          </cell>
          <cell r="C2297">
            <v>-0.77</v>
          </cell>
          <cell r="D2297">
            <v>36.28</v>
          </cell>
        </row>
        <row r="2298">
          <cell r="A2298" t="str">
            <v>300864</v>
          </cell>
          <cell r="B2298" t="str">
            <v>南大环境</v>
          </cell>
          <cell r="C2298">
            <v>-0.3</v>
          </cell>
          <cell r="D2298">
            <v>19.940000000000001</v>
          </cell>
        </row>
        <row r="2299">
          <cell r="A2299" t="str">
            <v>300865</v>
          </cell>
          <cell r="B2299" t="str">
            <v>大宏立</v>
          </cell>
          <cell r="C2299">
            <v>-2.2000000000000002</v>
          </cell>
          <cell r="D2299">
            <v>27.62</v>
          </cell>
        </row>
        <row r="2300">
          <cell r="A2300" t="str">
            <v>300866</v>
          </cell>
          <cell r="B2300" t="str">
            <v>安克创新</v>
          </cell>
          <cell r="C2300">
            <v>-2.08</v>
          </cell>
          <cell r="D2300">
            <v>115.15</v>
          </cell>
        </row>
        <row r="2301">
          <cell r="A2301" t="str">
            <v>300867</v>
          </cell>
          <cell r="B2301" t="str">
            <v>圣元环保</v>
          </cell>
          <cell r="C2301">
            <v>1.32</v>
          </cell>
          <cell r="D2301">
            <v>19.14</v>
          </cell>
        </row>
        <row r="2302">
          <cell r="A2302" t="str">
            <v>300868</v>
          </cell>
          <cell r="B2302" t="str">
            <v>杰美特</v>
          </cell>
          <cell r="C2302">
            <v>-2.29</v>
          </cell>
          <cell r="D2302">
            <v>31.63</v>
          </cell>
        </row>
        <row r="2303">
          <cell r="A2303" t="str">
            <v>300869</v>
          </cell>
          <cell r="B2303" t="str">
            <v>康泰医学</v>
          </cell>
          <cell r="C2303">
            <v>-0.48</v>
          </cell>
          <cell r="D2303">
            <v>14.51</v>
          </cell>
        </row>
        <row r="2304">
          <cell r="A2304" t="str">
            <v>300870</v>
          </cell>
          <cell r="B2304" t="str">
            <v>欧陆通</v>
          </cell>
          <cell r="C2304">
            <v>-1.57</v>
          </cell>
          <cell r="D2304">
            <v>119.41</v>
          </cell>
        </row>
        <row r="2305">
          <cell r="A2305" t="str">
            <v>300871</v>
          </cell>
          <cell r="B2305" t="str">
            <v>回盛生物</v>
          </cell>
          <cell r="C2305">
            <v>-1.91</v>
          </cell>
          <cell r="D2305">
            <v>20.59</v>
          </cell>
        </row>
        <row r="2306">
          <cell r="A2306" t="str">
            <v>300872</v>
          </cell>
          <cell r="B2306" t="str">
            <v>天阳科技</v>
          </cell>
          <cell r="C2306">
            <v>10.19</v>
          </cell>
          <cell r="D2306">
            <v>22.81</v>
          </cell>
        </row>
        <row r="2307">
          <cell r="A2307" t="str">
            <v>300873</v>
          </cell>
          <cell r="B2307" t="str">
            <v>海晨股份</v>
          </cell>
          <cell r="C2307">
            <v>-1.0900000000000001</v>
          </cell>
          <cell r="D2307">
            <v>19.96</v>
          </cell>
        </row>
        <row r="2308">
          <cell r="A2308" t="str">
            <v>300875</v>
          </cell>
          <cell r="B2308" t="str">
            <v>捷强装备</v>
          </cell>
          <cell r="C2308">
            <v>4.58</v>
          </cell>
          <cell r="D2308">
            <v>45.66</v>
          </cell>
        </row>
        <row r="2309">
          <cell r="A2309" t="str">
            <v>300876</v>
          </cell>
          <cell r="B2309" t="str">
            <v>蒙泰高新</v>
          </cell>
          <cell r="C2309">
            <v>-1.17</v>
          </cell>
          <cell r="D2309">
            <v>25.37</v>
          </cell>
        </row>
        <row r="2310">
          <cell r="A2310" t="str">
            <v>300877</v>
          </cell>
          <cell r="B2310" t="str">
            <v>金春股份</v>
          </cell>
          <cell r="C2310">
            <v>-1.49</v>
          </cell>
          <cell r="D2310">
            <v>15.92</v>
          </cell>
        </row>
        <row r="2311">
          <cell r="A2311" t="str">
            <v>300878</v>
          </cell>
          <cell r="B2311" t="str">
            <v>维康药业</v>
          </cell>
          <cell r="C2311">
            <v>-1.31</v>
          </cell>
          <cell r="D2311">
            <v>16.53</v>
          </cell>
        </row>
        <row r="2312">
          <cell r="A2312" t="str">
            <v>300879</v>
          </cell>
          <cell r="B2312" t="str">
            <v>大叶股份</v>
          </cell>
          <cell r="C2312">
            <v>0.08</v>
          </cell>
          <cell r="D2312">
            <v>39.32</v>
          </cell>
        </row>
        <row r="2313">
          <cell r="A2313" t="str">
            <v>300880</v>
          </cell>
          <cell r="B2313" t="str">
            <v>迦南智能</v>
          </cell>
          <cell r="C2313">
            <v>-0.57999999999999996</v>
          </cell>
          <cell r="D2313">
            <v>20.72</v>
          </cell>
        </row>
        <row r="2314">
          <cell r="A2314" t="str">
            <v>300881</v>
          </cell>
          <cell r="B2314" t="str">
            <v>盛德鑫泰</v>
          </cell>
          <cell r="C2314">
            <v>5.73</v>
          </cell>
          <cell r="D2314">
            <v>36.01</v>
          </cell>
        </row>
        <row r="2315">
          <cell r="A2315" t="str">
            <v>300882</v>
          </cell>
          <cell r="B2315" t="str">
            <v>万胜智能</v>
          </cell>
          <cell r="C2315">
            <v>-2.42</v>
          </cell>
          <cell r="D2315">
            <v>16.510000000000002</v>
          </cell>
        </row>
        <row r="2316">
          <cell r="A2316" t="str">
            <v>300883</v>
          </cell>
          <cell r="B2316" t="str">
            <v>龙利得</v>
          </cell>
          <cell r="C2316">
            <v>-0.48</v>
          </cell>
          <cell r="D2316">
            <v>6.2</v>
          </cell>
        </row>
        <row r="2317">
          <cell r="A2317" t="str">
            <v>300884</v>
          </cell>
          <cell r="B2317" t="str">
            <v>狄耐克</v>
          </cell>
          <cell r="C2317">
            <v>-0.38</v>
          </cell>
          <cell r="D2317">
            <v>13.19</v>
          </cell>
        </row>
        <row r="2318">
          <cell r="A2318" t="str">
            <v>300885</v>
          </cell>
          <cell r="B2318" t="str">
            <v>海昌新材</v>
          </cell>
          <cell r="C2318">
            <v>-2.97</v>
          </cell>
          <cell r="D2318">
            <v>13.4</v>
          </cell>
        </row>
        <row r="2319">
          <cell r="A2319" t="str">
            <v>300886</v>
          </cell>
          <cell r="B2319" t="str">
            <v>华业香料</v>
          </cell>
          <cell r="C2319">
            <v>-4.68</v>
          </cell>
          <cell r="D2319">
            <v>29.5</v>
          </cell>
        </row>
        <row r="2320">
          <cell r="A2320" t="str">
            <v>300887</v>
          </cell>
          <cell r="B2320" t="str">
            <v>谱尼测试</v>
          </cell>
          <cell r="C2320">
            <v>-1.37</v>
          </cell>
          <cell r="D2320">
            <v>8.64</v>
          </cell>
        </row>
        <row r="2321">
          <cell r="A2321" t="str">
            <v>300888</v>
          </cell>
          <cell r="B2321" t="str">
            <v>稳健医疗</v>
          </cell>
          <cell r="C2321">
            <v>-2.4300000000000002</v>
          </cell>
          <cell r="D2321">
            <v>40.200000000000003</v>
          </cell>
        </row>
        <row r="2322">
          <cell r="A2322" t="str">
            <v>300889</v>
          </cell>
          <cell r="B2322" t="str">
            <v>爱克股份</v>
          </cell>
          <cell r="C2322">
            <v>-0.82</v>
          </cell>
          <cell r="D2322">
            <v>13.33</v>
          </cell>
        </row>
        <row r="2323">
          <cell r="A2323" t="str">
            <v>300890</v>
          </cell>
          <cell r="B2323" t="str">
            <v>翔丰华</v>
          </cell>
          <cell r="C2323">
            <v>-4.74</v>
          </cell>
          <cell r="D2323">
            <v>31.17</v>
          </cell>
        </row>
        <row r="2324">
          <cell r="A2324" t="str">
            <v>300891</v>
          </cell>
          <cell r="B2324" t="str">
            <v>惠云钛业</v>
          </cell>
          <cell r="C2324">
            <v>-2.2799999999999998</v>
          </cell>
          <cell r="D2324">
            <v>9.41</v>
          </cell>
        </row>
        <row r="2325">
          <cell r="A2325" t="str">
            <v>300892</v>
          </cell>
          <cell r="B2325" t="str">
            <v>品渥食品</v>
          </cell>
          <cell r="C2325">
            <v>-2.56</v>
          </cell>
          <cell r="D2325">
            <v>33.880000000000003</v>
          </cell>
        </row>
        <row r="2326">
          <cell r="A2326" t="str">
            <v>300893</v>
          </cell>
          <cell r="B2326" t="str">
            <v>松原安全</v>
          </cell>
          <cell r="C2326">
            <v>0.54</v>
          </cell>
          <cell r="D2326">
            <v>24.26</v>
          </cell>
        </row>
        <row r="2327">
          <cell r="A2327" t="str">
            <v>300894</v>
          </cell>
          <cell r="B2327" t="str">
            <v>火星人</v>
          </cell>
          <cell r="C2327">
            <v>-2.0699999999999998</v>
          </cell>
          <cell r="D2327">
            <v>12.79</v>
          </cell>
        </row>
        <row r="2328">
          <cell r="A2328" t="str">
            <v>300895</v>
          </cell>
          <cell r="B2328" t="str">
            <v>铜牛信息</v>
          </cell>
          <cell r="C2328">
            <v>0.2</v>
          </cell>
          <cell r="D2328">
            <v>44.17</v>
          </cell>
        </row>
        <row r="2329">
          <cell r="A2329" t="str">
            <v>300896</v>
          </cell>
          <cell r="B2329" t="str">
            <v>爱美客</v>
          </cell>
          <cell r="C2329">
            <v>-1.97</v>
          </cell>
          <cell r="D2329">
            <v>172.62</v>
          </cell>
        </row>
        <row r="2330">
          <cell r="A2330" t="str">
            <v>300897</v>
          </cell>
          <cell r="B2330" t="str">
            <v>山科智能</v>
          </cell>
          <cell r="C2330">
            <v>-3.26</v>
          </cell>
          <cell r="D2330">
            <v>22.83</v>
          </cell>
        </row>
        <row r="2331">
          <cell r="A2331" t="str">
            <v>300898</v>
          </cell>
          <cell r="B2331" t="str">
            <v>熊猫乳品</v>
          </cell>
          <cell r="C2331">
            <v>-1.9</v>
          </cell>
          <cell r="D2331">
            <v>27.3</v>
          </cell>
        </row>
        <row r="2332">
          <cell r="A2332" t="str">
            <v>300899</v>
          </cell>
          <cell r="B2332" t="str">
            <v>*ST凯鑫</v>
          </cell>
          <cell r="C2332">
            <v>-0.91</v>
          </cell>
          <cell r="D2332">
            <v>22.87</v>
          </cell>
        </row>
        <row r="2333">
          <cell r="A2333" t="str">
            <v>300900</v>
          </cell>
          <cell r="B2333" t="str">
            <v>广联航空</v>
          </cell>
          <cell r="C2333">
            <v>-1.02</v>
          </cell>
          <cell r="D2333">
            <v>23.29</v>
          </cell>
        </row>
        <row r="2334">
          <cell r="A2334" t="str">
            <v>300901</v>
          </cell>
          <cell r="B2334" t="str">
            <v>中胤时尚</v>
          </cell>
          <cell r="C2334">
            <v>-0.63</v>
          </cell>
          <cell r="D2334">
            <v>15.8</v>
          </cell>
        </row>
        <row r="2335">
          <cell r="A2335" t="str">
            <v>300902</v>
          </cell>
          <cell r="B2335" t="str">
            <v>国安达</v>
          </cell>
          <cell r="C2335">
            <v>-1.63</v>
          </cell>
          <cell r="D2335">
            <v>18.12</v>
          </cell>
        </row>
        <row r="2336">
          <cell r="A2336" t="str">
            <v>300903</v>
          </cell>
          <cell r="B2336" t="str">
            <v>科翔股份</v>
          </cell>
          <cell r="C2336">
            <v>-0.37</v>
          </cell>
          <cell r="D2336">
            <v>10.73</v>
          </cell>
        </row>
        <row r="2337">
          <cell r="A2337" t="str">
            <v>300904</v>
          </cell>
          <cell r="B2337" t="str">
            <v>威力传动</v>
          </cell>
          <cell r="C2337">
            <v>-2.9</v>
          </cell>
          <cell r="D2337">
            <v>52.21</v>
          </cell>
        </row>
        <row r="2338">
          <cell r="A2338" t="str">
            <v>300905</v>
          </cell>
          <cell r="B2338" t="str">
            <v>宝丽迪</v>
          </cell>
          <cell r="C2338">
            <v>-2.11</v>
          </cell>
          <cell r="D2338">
            <v>30.56</v>
          </cell>
        </row>
        <row r="2339">
          <cell r="A2339" t="str">
            <v>300906</v>
          </cell>
          <cell r="B2339" t="str">
            <v>日月明</v>
          </cell>
          <cell r="C2339">
            <v>-2.34</v>
          </cell>
          <cell r="D2339">
            <v>26.71</v>
          </cell>
        </row>
        <row r="2340">
          <cell r="A2340" t="str">
            <v>300907</v>
          </cell>
          <cell r="B2340" t="str">
            <v>康平科技</v>
          </cell>
          <cell r="C2340">
            <v>-1.24</v>
          </cell>
          <cell r="D2340">
            <v>27.03</v>
          </cell>
        </row>
        <row r="2341">
          <cell r="A2341" t="str">
            <v>300908</v>
          </cell>
          <cell r="B2341" t="str">
            <v>仲景食品</v>
          </cell>
          <cell r="C2341">
            <v>-0.74</v>
          </cell>
          <cell r="D2341">
            <v>29.62</v>
          </cell>
        </row>
        <row r="2342">
          <cell r="A2342" t="str">
            <v>300909</v>
          </cell>
          <cell r="B2342" t="str">
            <v>汇创达</v>
          </cell>
          <cell r="C2342">
            <v>-1.87</v>
          </cell>
          <cell r="D2342">
            <v>26.18</v>
          </cell>
        </row>
        <row r="2343">
          <cell r="A2343" t="str">
            <v>300910</v>
          </cell>
          <cell r="B2343" t="str">
            <v>瑞丰新材</v>
          </cell>
          <cell r="C2343">
            <v>-1.22</v>
          </cell>
          <cell r="D2343">
            <v>56.62</v>
          </cell>
        </row>
        <row r="2344">
          <cell r="A2344" t="str">
            <v>300911</v>
          </cell>
          <cell r="B2344" t="str">
            <v>亿田智能</v>
          </cell>
          <cell r="C2344">
            <v>-0.86</v>
          </cell>
          <cell r="D2344">
            <v>40.19</v>
          </cell>
        </row>
        <row r="2345">
          <cell r="A2345" t="str">
            <v>300912</v>
          </cell>
          <cell r="B2345" t="str">
            <v>凯龙高科</v>
          </cell>
          <cell r="C2345">
            <v>1.74</v>
          </cell>
          <cell r="D2345">
            <v>15.2</v>
          </cell>
        </row>
        <row r="2346">
          <cell r="A2346" t="str">
            <v>300913</v>
          </cell>
          <cell r="B2346" t="str">
            <v>兆龙互连</v>
          </cell>
          <cell r="C2346">
            <v>0.6</v>
          </cell>
          <cell r="D2346">
            <v>45.59</v>
          </cell>
        </row>
        <row r="2347">
          <cell r="A2347" t="str">
            <v>300915</v>
          </cell>
          <cell r="B2347" t="str">
            <v>海融科技</v>
          </cell>
          <cell r="C2347">
            <v>-0.69</v>
          </cell>
          <cell r="D2347">
            <v>24.43</v>
          </cell>
        </row>
        <row r="2348">
          <cell r="A2348" t="str">
            <v>300916</v>
          </cell>
          <cell r="B2348" t="str">
            <v>朗特智能</v>
          </cell>
          <cell r="C2348">
            <v>-1.88</v>
          </cell>
          <cell r="D2348">
            <v>28.25</v>
          </cell>
        </row>
        <row r="2349">
          <cell r="A2349" t="str">
            <v>300917</v>
          </cell>
          <cell r="B2349" t="str">
            <v>特发服务</v>
          </cell>
          <cell r="C2349">
            <v>-1.91</v>
          </cell>
          <cell r="D2349">
            <v>41.04</v>
          </cell>
        </row>
        <row r="2350">
          <cell r="A2350" t="str">
            <v>300918</v>
          </cell>
          <cell r="B2350" t="str">
            <v>南山智尚</v>
          </cell>
          <cell r="C2350">
            <v>-0.93</v>
          </cell>
          <cell r="D2350">
            <v>18.079999999999998</v>
          </cell>
        </row>
        <row r="2351">
          <cell r="A2351" t="str">
            <v>300919</v>
          </cell>
          <cell r="B2351" t="str">
            <v>中伟股份</v>
          </cell>
          <cell r="C2351">
            <v>-2.0099999999999998</v>
          </cell>
          <cell r="D2351">
            <v>32.69</v>
          </cell>
        </row>
        <row r="2352">
          <cell r="A2352" t="str">
            <v>300920</v>
          </cell>
          <cell r="B2352" t="str">
            <v>润阳科技</v>
          </cell>
          <cell r="C2352">
            <v>-2.0299999999999998</v>
          </cell>
          <cell r="D2352">
            <v>46.74</v>
          </cell>
        </row>
        <row r="2353">
          <cell r="A2353" t="str">
            <v>300921</v>
          </cell>
          <cell r="B2353" t="str">
            <v>南凌科技</v>
          </cell>
          <cell r="C2353">
            <v>19.98</v>
          </cell>
          <cell r="D2353">
            <v>26.12</v>
          </cell>
        </row>
        <row r="2354">
          <cell r="A2354" t="str">
            <v>300922</v>
          </cell>
          <cell r="B2354" t="str">
            <v>天秦装备</v>
          </cell>
          <cell r="C2354">
            <v>-2.21</v>
          </cell>
          <cell r="D2354">
            <v>25.69</v>
          </cell>
        </row>
        <row r="2355">
          <cell r="A2355" t="str">
            <v>300923</v>
          </cell>
          <cell r="B2355" t="str">
            <v>研奥股份</v>
          </cell>
          <cell r="C2355">
            <v>-0.91</v>
          </cell>
          <cell r="D2355">
            <v>24.95</v>
          </cell>
        </row>
        <row r="2356">
          <cell r="A2356" t="str">
            <v>300925</v>
          </cell>
          <cell r="B2356" t="str">
            <v>法本信息</v>
          </cell>
          <cell r="C2356">
            <v>1.27</v>
          </cell>
          <cell r="D2356">
            <v>25.52</v>
          </cell>
        </row>
        <row r="2357">
          <cell r="A2357" t="str">
            <v>300926</v>
          </cell>
          <cell r="B2357" t="str">
            <v>博俊科技</v>
          </cell>
          <cell r="C2357">
            <v>-0.79</v>
          </cell>
          <cell r="D2357">
            <v>26.29</v>
          </cell>
        </row>
        <row r="2358">
          <cell r="A2358" t="str">
            <v>300927</v>
          </cell>
          <cell r="B2358" t="str">
            <v>江天化学</v>
          </cell>
          <cell r="C2358">
            <v>-1.44</v>
          </cell>
          <cell r="D2358">
            <v>27.29</v>
          </cell>
        </row>
        <row r="2359">
          <cell r="A2359" t="str">
            <v>300928</v>
          </cell>
          <cell r="B2359" t="str">
            <v>华安鑫创</v>
          </cell>
          <cell r="C2359">
            <v>-2.4900000000000002</v>
          </cell>
          <cell r="D2359">
            <v>33.35</v>
          </cell>
        </row>
        <row r="2360">
          <cell r="A2360" t="str">
            <v>300929</v>
          </cell>
          <cell r="B2360" t="str">
            <v>华骐环保</v>
          </cell>
          <cell r="C2360">
            <v>-1.5</v>
          </cell>
          <cell r="D2360">
            <v>10.53</v>
          </cell>
        </row>
        <row r="2361">
          <cell r="A2361" t="str">
            <v>300930</v>
          </cell>
          <cell r="B2361" t="str">
            <v>屹通新材</v>
          </cell>
          <cell r="C2361">
            <v>-4.8499999999999996</v>
          </cell>
          <cell r="D2361">
            <v>27.69</v>
          </cell>
        </row>
        <row r="2362">
          <cell r="A2362" t="str">
            <v>300931</v>
          </cell>
          <cell r="B2362" t="str">
            <v>通用电梯</v>
          </cell>
          <cell r="C2362">
            <v>-2.0499999999999998</v>
          </cell>
          <cell r="D2362">
            <v>7.66</v>
          </cell>
        </row>
        <row r="2363">
          <cell r="A2363" t="str">
            <v>300932</v>
          </cell>
          <cell r="B2363" t="str">
            <v>三友联众</v>
          </cell>
          <cell r="C2363">
            <v>-0.17</v>
          </cell>
          <cell r="D2363">
            <v>11.75</v>
          </cell>
        </row>
        <row r="2364">
          <cell r="A2364" t="str">
            <v>300933</v>
          </cell>
          <cell r="B2364" t="str">
            <v>中辰股份</v>
          </cell>
          <cell r="C2364">
            <v>-2.08</v>
          </cell>
          <cell r="D2364">
            <v>7.52</v>
          </cell>
        </row>
        <row r="2365">
          <cell r="A2365" t="str">
            <v>300935</v>
          </cell>
          <cell r="B2365" t="str">
            <v>盈建科</v>
          </cell>
          <cell r="C2365">
            <v>-0.82</v>
          </cell>
          <cell r="D2365">
            <v>24.19</v>
          </cell>
        </row>
        <row r="2366">
          <cell r="A2366" t="str">
            <v>300936</v>
          </cell>
          <cell r="B2366" t="str">
            <v>中英科技</v>
          </cell>
          <cell r="C2366">
            <v>5.91</v>
          </cell>
          <cell r="D2366">
            <v>41.6</v>
          </cell>
        </row>
        <row r="2367">
          <cell r="A2367" t="str">
            <v>300937</v>
          </cell>
          <cell r="B2367" t="str">
            <v>药易购</v>
          </cell>
          <cell r="C2367">
            <v>-1.22</v>
          </cell>
          <cell r="D2367">
            <v>28.25</v>
          </cell>
        </row>
        <row r="2368">
          <cell r="A2368" t="str">
            <v>300938</v>
          </cell>
          <cell r="B2368" t="str">
            <v>信测标准</v>
          </cell>
          <cell r="C2368">
            <v>1.96</v>
          </cell>
          <cell r="D2368">
            <v>21.83</v>
          </cell>
        </row>
        <row r="2369">
          <cell r="A2369" t="str">
            <v>300939</v>
          </cell>
          <cell r="B2369" t="str">
            <v>秋田微</v>
          </cell>
          <cell r="C2369">
            <v>-1.81</v>
          </cell>
          <cell r="D2369">
            <v>29.8</v>
          </cell>
        </row>
        <row r="2370">
          <cell r="A2370" t="str">
            <v>300940</v>
          </cell>
          <cell r="B2370" t="str">
            <v>南极光</v>
          </cell>
          <cell r="C2370">
            <v>-0.53</v>
          </cell>
          <cell r="D2370">
            <v>24.58</v>
          </cell>
        </row>
        <row r="2371">
          <cell r="A2371" t="str">
            <v>300941</v>
          </cell>
          <cell r="B2371" t="str">
            <v>创识科技</v>
          </cell>
          <cell r="C2371">
            <v>6.94</v>
          </cell>
          <cell r="D2371">
            <v>29.11</v>
          </cell>
        </row>
        <row r="2372">
          <cell r="A2372" t="str">
            <v>300942</v>
          </cell>
          <cell r="B2372" t="str">
            <v>易瑞生物</v>
          </cell>
          <cell r="C2372">
            <v>-1.36</v>
          </cell>
          <cell r="D2372">
            <v>9.4600000000000009</v>
          </cell>
        </row>
        <row r="2373">
          <cell r="A2373" t="str">
            <v>300943</v>
          </cell>
          <cell r="B2373" t="str">
            <v>春晖智控</v>
          </cell>
          <cell r="C2373">
            <v>-3.33</v>
          </cell>
          <cell r="D2373">
            <v>15.39</v>
          </cell>
        </row>
        <row r="2374">
          <cell r="A2374" t="str">
            <v>300945</v>
          </cell>
          <cell r="B2374" t="str">
            <v>曼卡龙</v>
          </cell>
          <cell r="C2374">
            <v>-1.41</v>
          </cell>
          <cell r="D2374">
            <v>20.93</v>
          </cell>
        </row>
        <row r="2375">
          <cell r="A2375" t="str">
            <v>300946</v>
          </cell>
          <cell r="B2375" t="str">
            <v>恒而达</v>
          </cell>
          <cell r="C2375">
            <v>-1.86</v>
          </cell>
          <cell r="D2375">
            <v>44.35</v>
          </cell>
        </row>
        <row r="2376">
          <cell r="A2376" t="str">
            <v>300947</v>
          </cell>
          <cell r="B2376" t="str">
            <v>德必集团</v>
          </cell>
          <cell r="C2376">
            <v>4.68</v>
          </cell>
          <cell r="D2376">
            <v>25.26</v>
          </cell>
        </row>
        <row r="2377">
          <cell r="A2377" t="str">
            <v>300948</v>
          </cell>
          <cell r="B2377" t="str">
            <v>冠中生态</v>
          </cell>
          <cell r="C2377">
            <v>-1.28</v>
          </cell>
          <cell r="D2377">
            <v>10.81</v>
          </cell>
        </row>
        <row r="2378">
          <cell r="A2378" t="str">
            <v>300949</v>
          </cell>
          <cell r="B2378" t="str">
            <v>奥雅股份</v>
          </cell>
          <cell r="C2378">
            <v>3.35</v>
          </cell>
          <cell r="D2378">
            <v>43.83</v>
          </cell>
        </row>
        <row r="2379">
          <cell r="A2379" t="str">
            <v>300950</v>
          </cell>
          <cell r="B2379" t="str">
            <v>德固特</v>
          </cell>
          <cell r="C2379" t="str">
            <v xml:space="preserve">--  </v>
          </cell>
          <cell r="D2379">
            <v>22.27</v>
          </cell>
        </row>
        <row r="2380">
          <cell r="A2380" t="str">
            <v>300951</v>
          </cell>
          <cell r="B2380" t="str">
            <v>博硕科技</v>
          </cell>
          <cell r="C2380">
            <v>-3.35</v>
          </cell>
          <cell r="D2380">
            <v>32.85</v>
          </cell>
        </row>
        <row r="2381">
          <cell r="A2381" t="str">
            <v>300952</v>
          </cell>
          <cell r="B2381" t="str">
            <v>恒辉安防</v>
          </cell>
          <cell r="C2381">
            <v>-2.06</v>
          </cell>
          <cell r="D2381">
            <v>27.15</v>
          </cell>
        </row>
        <row r="2382">
          <cell r="A2382" t="str">
            <v>300953</v>
          </cell>
          <cell r="B2382" t="str">
            <v>震裕科技</v>
          </cell>
          <cell r="C2382">
            <v>-1.91</v>
          </cell>
          <cell r="D2382">
            <v>94.05</v>
          </cell>
        </row>
        <row r="2383">
          <cell r="A2383" t="str">
            <v>300955</v>
          </cell>
          <cell r="B2383" t="str">
            <v>嘉亨家化</v>
          </cell>
          <cell r="C2383">
            <v>-2.5499999999999998</v>
          </cell>
          <cell r="D2383">
            <v>18.73</v>
          </cell>
        </row>
        <row r="2384">
          <cell r="A2384" t="str">
            <v>300956</v>
          </cell>
          <cell r="B2384" t="str">
            <v>英力股份</v>
          </cell>
          <cell r="C2384">
            <v>-2.6</v>
          </cell>
          <cell r="D2384">
            <v>15.71</v>
          </cell>
        </row>
        <row r="2385">
          <cell r="A2385" t="str">
            <v>300957</v>
          </cell>
          <cell r="B2385" t="str">
            <v>贝泰妮</v>
          </cell>
          <cell r="C2385">
            <v>-1.38</v>
          </cell>
          <cell r="D2385">
            <v>43.57</v>
          </cell>
        </row>
        <row r="2386">
          <cell r="A2386" t="str">
            <v>300958</v>
          </cell>
          <cell r="B2386" t="str">
            <v>建工修复</v>
          </cell>
          <cell r="C2386">
            <v>-1.28</v>
          </cell>
          <cell r="D2386">
            <v>13.09</v>
          </cell>
        </row>
        <row r="2387">
          <cell r="A2387" t="str">
            <v>300959</v>
          </cell>
          <cell r="B2387" t="str">
            <v>线上线下</v>
          </cell>
          <cell r="C2387">
            <v>-1.99</v>
          </cell>
          <cell r="D2387">
            <v>42.93</v>
          </cell>
        </row>
        <row r="2388">
          <cell r="A2388" t="str">
            <v>300960</v>
          </cell>
          <cell r="B2388" t="str">
            <v>通业科技</v>
          </cell>
          <cell r="C2388">
            <v>-2.35</v>
          </cell>
          <cell r="D2388">
            <v>24.98</v>
          </cell>
        </row>
        <row r="2389">
          <cell r="A2389" t="str">
            <v>300961</v>
          </cell>
          <cell r="B2389" t="str">
            <v>深水海纳</v>
          </cell>
          <cell r="C2389">
            <v>-10.88</v>
          </cell>
          <cell r="D2389">
            <v>20.57</v>
          </cell>
        </row>
        <row r="2390">
          <cell r="A2390" t="str">
            <v>300962</v>
          </cell>
          <cell r="B2390" t="str">
            <v>中金辐照</v>
          </cell>
          <cell r="C2390">
            <v>-1.2</v>
          </cell>
          <cell r="D2390">
            <v>17.260000000000002</v>
          </cell>
        </row>
        <row r="2391">
          <cell r="A2391" t="str">
            <v>300963</v>
          </cell>
          <cell r="B2391" t="str">
            <v>中洲特材</v>
          </cell>
          <cell r="C2391">
            <v>0.63</v>
          </cell>
          <cell r="D2391">
            <v>23.8</v>
          </cell>
        </row>
        <row r="2392">
          <cell r="A2392" t="str">
            <v>300964</v>
          </cell>
          <cell r="B2392" t="str">
            <v>本川智能</v>
          </cell>
          <cell r="C2392">
            <v>-0.35</v>
          </cell>
          <cell r="D2392">
            <v>42.27</v>
          </cell>
        </row>
        <row r="2393">
          <cell r="A2393" t="str">
            <v>300965</v>
          </cell>
          <cell r="B2393" t="str">
            <v>恒宇信通</v>
          </cell>
          <cell r="C2393">
            <v>2.57</v>
          </cell>
          <cell r="D2393">
            <v>58.62</v>
          </cell>
        </row>
        <row r="2394">
          <cell r="A2394" t="str">
            <v>300966</v>
          </cell>
          <cell r="B2394" t="str">
            <v>共同药业</v>
          </cell>
          <cell r="C2394">
            <v>-0.48</v>
          </cell>
          <cell r="D2394">
            <v>18.72</v>
          </cell>
        </row>
        <row r="2395">
          <cell r="A2395" t="str">
            <v>300967</v>
          </cell>
          <cell r="B2395" t="str">
            <v>晓鸣股份</v>
          </cell>
          <cell r="C2395">
            <v>0.26</v>
          </cell>
          <cell r="D2395">
            <v>19.309999999999999</v>
          </cell>
        </row>
        <row r="2396">
          <cell r="A2396" t="str">
            <v>300968</v>
          </cell>
          <cell r="B2396" t="str">
            <v>格林精密</v>
          </cell>
          <cell r="C2396">
            <v>-3.2</v>
          </cell>
          <cell r="D2396">
            <v>14.22</v>
          </cell>
        </row>
        <row r="2397">
          <cell r="A2397" t="str">
            <v>300969</v>
          </cell>
          <cell r="B2397" t="str">
            <v>恒帅股份</v>
          </cell>
          <cell r="C2397">
            <v>-1.92</v>
          </cell>
          <cell r="D2397">
            <v>64.28</v>
          </cell>
        </row>
        <row r="2398">
          <cell r="A2398" t="str">
            <v>300970</v>
          </cell>
          <cell r="B2398" t="str">
            <v>华绿生物</v>
          </cell>
          <cell r="C2398">
            <v>-7.0000000000000007E-2</v>
          </cell>
          <cell r="D2398">
            <v>14.74</v>
          </cell>
        </row>
        <row r="2399">
          <cell r="A2399" t="str">
            <v>300971</v>
          </cell>
          <cell r="B2399" t="str">
            <v>博亚精工</v>
          </cell>
          <cell r="C2399">
            <v>4.58</v>
          </cell>
          <cell r="D2399">
            <v>24.43</v>
          </cell>
        </row>
        <row r="2400">
          <cell r="A2400" t="str">
            <v>300972</v>
          </cell>
          <cell r="B2400" t="str">
            <v>万辰集团</v>
          </cell>
          <cell r="C2400">
            <v>-0.87</v>
          </cell>
          <cell r="D2400">
            <v>162.77000000000001</v>
          </cell>
        </row>
        <row r="2401">
          <cell r="A2401" t="str">
            <v>300973</v>
          </cell>
          <cell r="B2401" t="str">
            <v>立高食品</v>
          </cell>
          <cell r="C2401">
            <v>0.12</v>
          </cell>
          <cell r="D2401">
            <v>48.4</v>
          </cell>
        </row>
        <row r="2402">
          <cell r="A2402" t="str">
            <v>300975</v>
          </cell>
          <cell r="B2402" t="str">
            <v>商络电子</v>
          </cell>
          <cell r="C2402">
            <v>-2.33</v>
          </cell>
          <cell r="D2402">
            <v>11.72</v>
          </cell>
        </row>
        <row r="2403">
          <cell r="A2403" t="str">
            <v>300976</v>
          </cell>
          <cell r="B2403" t="str">
            <v>达瑞电子</v>
          </cell>
          <cell r="C2403">
            <v>-2.06</v>
          </cell>
          <cell r="D2403">
            <v>48.89</v>
          </cell>
        </row>
        <row r="2404">
          <cell r="A2404" t="str">
            <v>300977</v>
          </cell>
          <cell r="B2404" t="str">
            <v>深圳瑞捷</v>
          </cell>
          <cell r="C2404">
            <v>-1.08</v>
          </cell>
          <cell r="D2404">
            <v>18.28</v>
          </cell>
        </row>
        <row r="2405">
          <cell r="A2405" t="str">
            <v>300978</v>
          </cell>
          <cell r="B2405" t="str">
            <v>东箭科技</v>
          </cell>
          <cell r="C2405">
            <v>-1.53</v>
          </cell>
          <cell r="D2405">
            <v>10.96</v>
          </cell>
        </row>
        <row r="2406">
          <cell r="A2406" t="str">
            <v>300979</v>
          </cell>
          <cell r="B2406" t="str">
            <v>华利集团</v>
          </cell>
          <cell r="C2406">
            <v>-1.28</v>
          </cell>
          <cell r="D2406">
            <v>53.19</v>
          </cell>
        </row>
        <row r="2407">
          <cell r="A2407" t="str">
            <v>300980</v>
          </cell>
          <cell r="B2407" t="str">
            <v>祥源新材</v>
          </cell>
          <cell r="C2407">
            <v>-3.9</v>
          </cell>
          <cell r="D2407">
            <v>22.68</v>
          </cell>
        </row>
        <row r="2408">
          <cell r="A2408" t="str">
            <v>300981</v>
          </cell>
          <cell r="B2408" t="str">
            <v>中红医疗</v>
          </cell>
          <cell r="C2408">
            <v>-0.91</v>
          </cell>
          <cell r="D2408">
            <v>12.02</v>
          </cell>
        </row>
        <row r="2409">
          <cell r="A2409" t="str">
            <v>300982</v>
          </cell>
          <cell r="B2409" t="str">
            <v>苏文电能</v>
          </cell>
          <cell r="C2409">
            <v>-1.1000000000000001</v>
          </cell>
          <cell r="D2409">
            <v>17.989999999999998</v>
          </cell>
        </row>
        <row r="2410">
          <cell r="A2410" t="str">
            <v>300983</v>
          </cell>
          <cell r="B2410" t="str">
            <v>尤安设计</v>
          </cell>
          <cell r="C2410">
            <v>-1.1299999999999999</v>
          </cell>
          <cell r="D2410">
            <v>19.18</v>
          </cell>
        </row>
        <row r="2411">
          <cell r="A2411" t="str">
            <v>300984</v>
          </cell>
          <cell r="B2411" t="str">
            <v>金沃股份</v>
          </cell>
          <cell r="C2411">
            <v>-1.36</v>
          </cell>
          <cell r="D2411">
            <v>52.06</v>
          </cell>
        </row>
        <row r="2412">
          <cell r="A2412" t="str">
            <v>300985</v>
          </cell>
          <cell r="B2412" t="str">
            <v>致远新能</v>
          </cell>
          <cell r="C2412">
            <v>-2.98</v>
          </cell>
          <cell r="D2412">
            <v>17.27</v>
          </cell>
        </row>
        <row r="2413">
          <cell r="A2413" t="str">
            <v>300986</v>
          </cell>
          <cell r="B2413" t="str">
            <v>志特新材</v>
          </cell>
          <cell r="C2413">
            <v>-0.23</v>
          </cell>
          <cell r="D2413">
            <v>13.15</v>
          </cell>
        </row>
        <row r="2414">
          <cell r="A2414" t="str">
            <v>300987</v>
          </cell>
          <cell r="B2414" t="str">
            <v>川网传媒</v>
          </cell>
          <cell r="C2414">
            <v>4.6399999999999997</v>
          </cell>
          <cell r="D2414">
            <v>19.850000000000001</v>
          </cell>
        </row>
        <row r="2415">
          <cell r="A2415" t="str">
            <v>300988</v>
          </cell>
          <cell r="B2415" t="str">
            <v>津荣天宇</v>
          </cell>
          <cell r="C2415">
            <v>-2.36</v>
          </cell>
          <cell r="D2415">
            <v>20.260000000000002</v>
          </cell>
        </row>
        <row r="2416">
          <cell r="A2416" t="str">
            <v>300989</v>
          </cell>
          <cell r="B2416" t="str">
            <v>蕾奥规划</v>
          </cell>
          <cell r="C2416">
            <v>-1.77</v>
          </cell>
          <cell r="D2416">
            <v>16.68</v>
          </cell>
        </row>
        <row r="2417">
          <cell r="A2417" t="str">
            <v>300990</v>
          </cell>
          <cell r="B2417" t="str">
            <v>同飞股份</v>
          </cell>
          <cell r="C2417">
            <v>-1.08</v>
          </cell>
          <cell r="D2417">
            <v>49.46</v>
          </cell>
        </row>
        <row r="2418">
          <cell r="A2418" t="str">
            <v>300991</v>
          </cell>
          <cell r="B2418" t="str">
            <v>创益通</v>
          </cell>
          <cell r="C2418">
            <v>-6.27</v>
          </cell>
          <cell r="D2418">
            <v>29.76</v>
          </cell>
        </row>
        <row r="2419">
          <cell r="A2419" t="str">
            <v>300992</v>
          </cell>
          <cell r="B2419" t="str">
            <v>泰福泵业</v>
          </cell>
          <cell r="C2419">
            <v>-1.08</v>
          </cell>
          <cell r="D2419">
            <v>24.68</v>
          </cell>
        </row>
        <row r="2420">
          <cell r="A2420" t="str">
            <v>300993</v>
          </cell>
          <cell r="B2420" t="str">
            <v>玉马科技</v>
          </cell>
          <cell r="C2420">
            <v>-9.06</v>
          </cell>
          <cell r="D2420">
            <v>15.65</v>
          </cell>
        </row>
        <row r="2421">
          <cell r="A2421" t="str">
            <v>300994</v>
          </cell>
          <cell r="B2421" t="str">
            <v>久祺股份</v>
          </cell>
          <cell r="C2421">
            <v>-1.73</v>
          </cell>
          <cell r="D2421">
            <v>15.95</v>
          </cell>
        </row>
        <row r="2422">
          <cell r="A2422" t="str">
            <v>300995</v>
          </cell>
          <cell r="B2422" t="str">
            <v>奇德新材</v>
          </cell>
          <cell r="C2422">
            <v>-3.04</v>
          </cell>
          <cell r="D2422">
            <v>43.74</v>
          </cell>
        </row>
        <row r="2423">
          <cell r="A2423" t="str">
            <v>300996</v>
          </cell>
          <cell r="B2423" t="str">
            <v>普联软件</v>
          </cell>
          <cell r="C2423">
            <v>-0.82</v>
          </cell>
          <cell r="D2423">
            <v>14.51</v>
          </cell>
        </row>
        <row r="2424">
          <cell r="A2424" t="str">
            <v>300997</v>
          </cell>
          <cell r="B2424" t="str">
            <v>欢乐家</v>
          </cell>
          <cell r="C2424">
            <v>-2.76</v>
          </cell>
          <cell r="D2424">
            <v>16.55</v>
          </cell>
        </row>
        <row r="2425">
          <cell r="A2425" t="str">
            <v>300998</v>
          </cell>
          <cell r="B2425" t="str">
            <v>宁波方正</v>
          </cell>
          <cell r="C2425">
            <v>1.43</v>
          </cell>
          <cell r="D2425">
            <v>27.01</v>
          </cell>
        </row>
        <row r="2426">
          <cell r="A2426" t="str">
            <v>300999</v>
          </cell>
          <cell r="B2426" t="str">
            <v>金龙鱼</v>
          </cell>
          <cell r="C2426">
            <v>-0.24</v>
          </cell>
          <cell r="D2426">
            <v>29.42</v>
          </cell>
        </row>
        <row r="2427">
          <cell r="A2427" t="str">
            <v>301000</v>
          </cell>
          <cell r="B2427" t="str">
            <v>肇民科技</v>
          </cell>
          <cell r="C2427">
            <v>-1.87</v>
          </cell>
          <cell r="D2427">
            <v>44.05</v>
          </cell>
        </row>
        <row r="2428">
          <cell r="A2428" t="str">
            <v>301001</v>
          </cell>
          <cell r="B2428" t="str">
            <v>凯淳股份</v>
          </cell>
          <cell r="C2428">
            <v>-1.41</v>
          </cell>
          <cell r="D2428">
            <v>30.71</v>
          </cell>
        </row>
        <row r="2429">
          <cell r="A2429" t="str">
            <v>301002</v>
          </cell>
          <cell r="B2429" t="str">
            <v>崧盛股份</v>
          </cell>
          <cell r="C2429">
            <v>7.71</v>
          </cell>
          <cell r="D2429">
            <v>22.5</v>
          </cell>
        </row>
        <row r="2430">
          <cell r="A2430" t="str">
            <v>301003</v>
          </cell>
          <cell r="B2430" t="str">
            <v>江苏博云</v>
          </cell>
          <cell r="C2430">
            <v>-1.23</v>
          </cell>
          <cell r="D2430">
            <v>32</v>
          </cell>
        </row>
        <row r="2431">
          <cell r="A2431" t="str">
            <v>301004</v>
          </cell>
          <cell r="B2431" t="str">
            <v>嘉益股份</v>
          </cell>
          <cell r="C2431">
            <v>-1.82</v>
          </cell>
          <cell r="D2431">
            <v>73.010000000000005</v>
          </cell>
        </row>
        <row r="2432">
          <cell r="A2432" t="str">
            <v>301005</v>
          </cell>
          <cell r="B2432" t="str">
            <v>超捷股份</v>
          </cell>
          <cell r="C2432">
            <v>-3.36</v>
          </cell>
          <cell r="D2432">
            <v>35.35</v>
          </cell>
        </row>
        <row r="2433">
          <cell r="A2433" t="str">
            <v>301006</v>
          </cell>
          <cell r="B2433" t="str">
            <v>迈拓股份</v>
          </cell>
          <cell r="C2433">
            <v>-1.22</v>
          </cell>
          <cell r="D2433">
            <v>15.41</v>
          </cell>
        </row>
        <row r="2434">
          <cell r="A2434" t="str">
            <v>301007</v>
          </cell>
          <cell r="B2434" t="str">
            <v>德迈仕</v>
          </cell>
          <cell r="C2434">
            <v>4.55</v>
          </cell>
          <cell r="D2434">
            <v>31.26</v>
          </cell>
        </row>
        <row r="2435">
          <cell r="A2435" t="str">
            <v>301008</v>
          </cell>
          <cell r="B2435" t="str">
            <v>宏昌科技</v>
          </cell>
          <cell r="C2435">
            <v>-1.57</v>
          </cell>
          <cell r="D2435">
            <v>22.54</v>
          </cell>
        </row>
        <row r="2436">
          <cell r="A2436" t="str">
            <v>301009</v>
          </cell>
          <cell r="B2436" t="str">
            <v>可靠股份</v>
          </cell>
          <cell r="C2436">
            <v>-1.75</v>
          </cell>
          <cell r="D2436">
            <v>13.45</v>
          </cell>
        </row>
        <row r="2437">
          <cell r="A2437" t="str">
            <v>301010</v>
          </cell>
          <cell r="B2437" t="str">
            <v>晶雪节能</v>
          </cell>
          <cell r="C2437">
            <v>5.46</v>
          </cell>
          <cell r="D2437">
            <v>18.73</v>
          </cell>
        </row>
        <row r="2438">
          <cell r="A2438" t="str">
            <v>301011</v>
          </cell>
          <cell r="B2438" t="str">
            <v>华立科技</v>
          </cell>
          <cell r="C2438">
            <v>-2.72</v>
          </cell>
          <cell r="D2438">
            <v>27.16</v>
          </cell>
        </row>
        <row r="2439">
          <cell r="A2439" t="str">
            <v>301012</v>
          </cell>
          <cell r="B2439" t="str">
            <v>扬电科技</v>
          </cell>
          <cell r="C2439">
            <v>-2.06</v>
          </cell>
          <cell r="D2439">
            <v>18.989999999999998</v>
          </cell>
        </row>
        <row r="2440">
          <cell r="A2440" t="str">
            <v>301013</v>
          </cell>
          <cell r="B2440" t="str">
            <v>利和兴</v>
          </cell>
          <cell r="C2440">
            <v>-2</v>
          </cell>
          <cell r="D2440">
            <v>16.66</v>
          </cell>
        </row>
        <row r="2441">
          <cell r="A2441" t="str">
            <v>301015</v>
          </cell>
          <cell r="B2441" t="str">
            <v>百洋医药</v>
          </cell>
          <cell r="C2441">
            <v>-1.91</v>
          </cell>
          <cell r="D2441">
            <v>21.1</v>
          </cell>
        </row>
        <row r="2442">
          <cell r="A2442" t="str">
            <v>301016</v>
          </cell>
          <cell r="B2442" t="str">
            <v>雷尔伟</v>
          </cell>
          <cell r="C2442">
            <v>-1.93</v>
          </cell>
          <cell r="D2442">
            <v>16.8</v>
          </cell>
        </row>
        <row r="2443">
          <cell r="A2443" t="str">
            <v>301017</v>
          </cell>
          <cell r="B2443" t="str">
            <v>漱玉平民</v>
          </cell>
          <cell r="C2443">
            <v>-1.43</v>
          </cell>
          <cell r="D2443">
            <v>12.43</v>
          </cell>
        </row>
        <row r="2444">
          <cell r="A2444" t="str">
            <v>301018</v>
          </cell>
          <cell r="B2444" t="str">
            <v>申菱环境</v>
          </cell>
          <cell r="C2444">
            <v>-1.79</v>
          </cell>
          <cell r="D2444">
            <v>37.299999999999997</v>
          </cell>
        </row>
        <row r="2445">
          <cell r="A2445" t="str">
            <v>301019</v>
          </cell>
          <cell r="B2445" t="str">
            <v>宁波色母</v>
          </cell>
          <cell r="C2445">
            <v>-2.23</v>
          </cell>
          <cell r="D2445">
            <v>17.11</v>
          </cell>
        </row>
        <row r="2446">
          <cell r="A2446" t="str">
            <v>301020</v>
          </cell>
          <cell r="B2446" t="str">
            <v>密封科技</v>
          </cell>
          <cell r="C2446">
            <v>-1.5</v>
          </cell>
          <cell r="D2446">
            <v>21.62</v>
          </cell>
        </row>
        <row r="2447">
          <cell r="A2447" t="str">
            <v>301021</v>
          </cell>
          <cell r="B2447" t="str">
            <v>英诺激光</v>
          </cell>
          <cell r="C2447">
            <v>-2.99</v>
          </cell>
          <cell r="D2447">
            <v>29.84</v>
          </cell>
        </row>
        <row r="2448">
          <cell r="A2448" t="str">
            <v>301022</v>
          </cell>
          <cell r="B2448" t="str">
            <v>海泰科</v>
          </cell>
          <cell r="C2448">
            <v>-1.02</v>
          </cell>
          <cell r="D2448">
            <v>33.14</v>
          </cell>
        </row>
        <row r="2449">
          <cell r="A2449" t="str">
            <v>301023</v>
          </cell>
          <cell r="B2449" t="str">
            <v>江南奕帆</v>
          </cell>
          <cell r="C2449">
            <v>-2.6</v>
          </cell>
          <cell r="D2449">
            <v>41.56</v>
          </cell>
        </row>
        <row r="2450">
          <cell r="A2450" t="str">
            <v>301024</v>
          </cell>
          <cell r="B2450" t="str">
            <v>霍普股份</v>
          </cell>
          <cell r="C2450">
            <v>19.989999999999998</v>
          </cell>
          <cell r="D2450">
            <v>58.1</v>
          </cell>
        </row>
        <row r="2451">
          <cell r="A2451" t="str">
            <v>301025</v>
          </cell>
          <cell r="B2451" t="str">
            <v>读客文化</v>
          </cell>
          <cell r="C2451">
            <v>-2.14</v>
          </cell>
          <cell r="D2451">
            <v>10.53</v>
          </cell>
        </row>
        <row r="2452">
          <cell r="A2452" t="str">
            <v>301026</v>
          </cell>
          <cell r="B2452" t="str">
            <v>浩通科技</v>
          </cell>
          <cell r="C2452">
            <v>-3.27</v>
          </cell>
          <cell r="D2452">
            <v>25.46</v>
          </cell>
        </row>
        <row r="2453">
          <cell r="A2453" t="str">
            <v>301027</v>
          </cell>
          <cell r="B2453" t="str">
            <v>华蓝集团</v>
          </cell>
          <cell r="C2453">
            <v>0</v>
          </cell>
          <cell r="D2453">
            <v>17.809999999999999</v>
          </cell>
        </row>
        <row r="2454">
          <cell r="A2454" t="str">
            <v>301028</v>
          </cell>
          <cell r="B2454" t="str">
            <v>东亚机械</v>
          </cell>
          <cell r="C2454">
            <v>-2.36</v>
          </cell>
          <cell r="D2454">
            <v>11.98</v>
          </cell>
        </row>
        <row r="2455">
          <cell r="A2455" t="str">
            <v>301029</v>
          </cell>
          <cell r="B2455" t="str">
            <v>怡合达</v>
          </cell>
          <cell r="C2455">
            <v>-1.43</v>
          </cell>
          <cell r="D2455">
            <v>22.09</v>
          </cell>
        </row>
        <row r="2456">
          <cell r="A2456" t="str">
            <v>301030</v>
          </cell>
          <cell r="B2456" t="str">
            <v>仕净科技</v>
          </cell>
          <cell r="C2456">
            <v>-3.08</v>
          </cell>
          <cell r="D2456">
            <v>17.28</v>
          </cell>
        </row>
        <row r="2457">
          <cell r="A2457" t="str">
            <v>301031</v>
          </cell>
          <cell r="B2457" t="str">
            <v>中熔电气</v>
          </cell>
          <cell r="C2457">
            <v>-0.78</v>
          </cell>
          <cell r="D2457">
            <v>77.16</v>
          </cell>
        </row>
        <row r="2458">
          <cell r="A2458" t="str">
            <v>301032</v>
          </cell>
          <cell r="B2458" t="str">
            <v>新柴股份</v>
          </cell>
          <cell r="C2458">
            <v>-1.77</v>
          </cell>
          <cell r="D2458">
            <v>12.73</v>
          </cell>
        </row>
        <row r="2459">
          <cell r="A2459" t="str">
            <v>301033</v>
          </cell>
          <cell r="B2459" t="str">
            <v>迈普医学</v>
          </cell>
          <cell r="C2459">
            <v>4.54</v>
          </cell>
          <cell r="D2459">
            <v>64.3</v>
          </cell>
        </row>
        <row r="2460">
          <cell r="A2460" t="str">
            <v>301035</v>
          </cell>
          <cell r="B2460" t="str">
            <v>润丰股份</v>
          </cell>
          <cell r="C2460">
            <v>-3.88</v>
          </cell>
          <cell r="D2460">
            <v>55.95</v>
          </cell>
        </row>
        <row r="2461">
          <cell r="A2461" t="str">
            <v>301036</v>
          </cell>
          <cell r="B2461" t="str">
            <v>双乐股份</v>
          </cell>
          <cell r="C2461">
            <v>-1.9</v>
          </cell>
          <cell r="D2461">
            <v>36.590000000000003</v>
          </cell>
        </row>
        <row r="2462">
          <cell r="A2462" t="str">
            <v>301037</v>
          </cell>
          <cell r="B2462" t="str">
            <v>保立佳</v>
          </cell>
          <cell r="C2462">
            <v>-1.67</v>
          </cell>
          <cell r="D2462">
            <v>12.96</v>
          </cell>
        </row>
        <row r="2463">
          <cell r="A2463" t="str">
            <v>301038</v>
          </cell>
          <cell r="B2463" t="str">
            <v>深水规院</v>
          </cell>
          <cell r="C2463">
            <v>-3.05</v>
          </cell>
          <cell r="D2463">
            <v>15.92</v>
          </cell>
        </row>
        <row r="2464">
          <cell r="A2464" t="str">
            <v>301039</v>
          </cell>
          <cell r="B2464" t="str">
            <v>中集车辆</v>
          </cell>
          <cell r="C2464">
            <v>-0.84</v>
          </cell>
          <cell r="D2464">
            <v>8.26</v>
          </cell>
        </row>
        <row r="2465">
          <cell r="A2465" t="str">
            <v>301040</v>
          </cell>
          <cell r="B2465" t="str">
            <v>中环海陆</v>
          </cell>
          <cell r="C2465">
            <v>-2.0699999999999998</v>
          </cell>
          <cell r="D2465">
            <v>26.49</v>
          </cell>
        </row>
        <row r="2466">
          <cell r="A2466" t="str">
            <v>301041</v>
          </cell>
          <cell r="B2466" t="str">
            <v>金百泽</v>
          </cell>
          <cell r="C2466">
            <v>1.5</v>
          </cell>
          <cell r="D2466">
            <v>26.45</v>
          </cell>
        </row>
        <row r="2467">
          <cell r="A2467" t="str">
            <v>301042</v>
          </cell>
          <cell r="B2467" t="str">
            <v>安联锐视</v>
          </cell>
          <cell r="C2467">
            <v>-1.8</v>
          </cell>
          <cell r="D2467">
            <v>42.65</v>
          </cell>
        </row>
        <row r="2468">
          <cell r="A2468" t="str">
            <v>301043</v>
          </cell>
          <cell r="B2468" t="str">
            <v>绿岛风</v>
          </cell>
          <cell r="C2468">
            <v>0.54</v>
          </cell>
          <cell r="D2468">
            <v>31.55</v>
          </cell>
        </row>
        <row r="2469">
          <cell r="A2469" t="str">
            <v>301045</v>
          </cell>
          <cell r="B2469" t="str">
            <v>天禄科技</v>
          </cell>
          <cell r="C2469">
            <v>-0.61</v>
          </cell>
          <cell r="D2469">
            <v>22.89</v>
          </cell>
        </row>
        <row r="2470">
          <cell r="A2470" t="str">
            <v>301046</v>
          </cell>
          <cell r="B2470" t="str">
            <v>能辉科技</v>
          </cell>
          <cell r="C2470">
            <v>-1.2</v>
          </cell>
          <cell r="D2470">
            <v>19.82</v>
          </cell>
        </row>
        <row r="2471">
          <cell r="A2471" t="str">
            <v>301047</v>
          </cell>
          <cell r="B2471" t="str">
            <v>义翘神州</v>
          </cell>
          <cell r="C2471">
            <v>-0.23</v>
          </cell>
          <cell r="D2471">
            <v>68.91</v>
          </cell>
        </row>
        <row r="2472">
          <cell r="A2472" t="str">
            <v>301048</v>
          </cell>
          <cell r="B2472" t="str">
            <v>金鹰重工</v>
          </cell>
          <cell r="C2472">
            <v>-3.04</v>
          </cell>
          <cell r="D2472">
            <v>10.85</v>
          </cell>
        </row>
        <row r="2473">
          <cell r="A2473" t="str">
            <v>301049</v>
          </cell>
          <cell r="B2473" t="str">
            <v>超越科技</v>
          </cell>
          <cell r="C2473">
            <v>-1.85</v>
          </cell>
          <cell r="D2473">
            <v>23.36</v>
          </cell>
        </row>
        <row r="2474">
          <cell r="A2474" t="str">
            <v>301050</v>
          </cell>
          <cell r="B2474" t="str">
            <v>雷电微力</v>
          </cell>
          <cell r="C2474">
            <v>-0.84</v>
          </cell>
          <cell r="D2474">
            <v>51.03</v>
          </cell>
        </row>
        <row r="2475">
          <cell r="A2475" t="str">
            <v>301051</v>
          </cell>
          <cell r="B2475" t="str">
            <v>信濠光电</v>
          </cell>
          <cell r="C2475">
            <v>0.3</v>
          </cell>
          <cell r="D2475">
            <v>20.079999999999998</v>
          </cell>
        </row>
        <row r="2476">
          <cell r="A2476" t="str">
            <v>301052</v>
          </cell>
          <cell r="B2476" t="str">
            <v>果麦文化</v>
          </cell>
          <cell r="C2476">
            <v>-0.78</v>
          </cell>
          <cell r="D2476">
            <v>40.729999999999997</v>
          </cell>
        </row>
        <row r="2477">
          <cell r="A2477" t="str">
            <v>301053</v>
          </cell>
          <cell r="B2477" t="str">
            <v>远信工业</v>
          </cell>
          <cell r="C2477">
            <v>-3.82</v>
          </cell>
          <cell r="D2477">
            <v>29.2</v>
          </cell>
        </row>
        <row r="2478">
          <cell r="A2478" t="str">
            <v>301055</v>
          </cell>
          <cell r="B2478" t="str">
            <v>张小泉</v>
          </cell>
          <cell r="C2478">
            <v>-3.21</v>
          </cell>
          <cell r="D2478">
            <v>19.89</v>
          </cell>
        </row>
        <row r="2479">
          <cell r="A2479" t="str">
            <v>301056</v>
          </cell>
          <cell r="B2479" t="str">
            <v>森赫股份</v>
          </cell>
          <cell r="C2479">
            <v>-1.78</v>
          </cell>
          <cell r="D2479">
            <v>9.94</v>
          </cell>
        </row>
        <row r="2480">
          <cell r="A2480" t="str">
            <v>301057</v>
          </cell>
          <cell r="B2480" t="str">
            <v>汇隆新材</v>
          </cell>
          <cell r="C2480">
            <v>-1.69</v>
          </cell>
          <cell r="D2480">
            <v>16.309999999999999</v>
          </cell>
        </row>
        <row r="2481">
          <cell r="A2481" t="str">
            <v>301058</v>
          </cell>
          <cell r="B2481" t="str">
            <v>中粮科工</v>
          </cell>
          <cell r="C2481">
            <v>-0.91</v>
          </cell>
          <cell r="D2481">
            <v>10.93</v>
          </cell>
        </row>
        <row r="2482">
          <cell r="A2482" t="str">
            <v>301059</v>
          </cell>
          <cell r="B2482" t="str">
            <v>金三江</v>
          </cell>
          <cell r="C2482">
            <v>-3.31</v>
          </cell>
          <cell r="D2482">
            <v>11.7</v>
          </cell>
        </row>
        <row r="2483">
          <cell r="A2483" t="str">
            <v>301060</v>
          </cell>
          <cell r="B2483" t="str">
            <v>兰卫医学</v>
          </cell>
          <cell r="C2483">
            <v>1.23</v>
          </cell>
          <cell r="D2483">
            <v>9.91</v>
          </cell>
        </row>
        <row r="2484">
          <cell r="A2484" t="str">
            <v>301061</v>
          </cell>
          <cell r="B2484" t="str">
            <v>匠心家居</v>
          </cell>
          <cell r="C2484">
            <v>-3.49</v>
          </cell>
          <cell r="D2484">
            <v>84.55</v>
          </cell>
        </row>
        <row r="2485">
          <cell r="A2485" t="str">
            <v>301062</v>
          </cell>
          <cell r="B2485" t="str">
            <v>上海艾录</v>
          </cell>
          <cell r="C2485">
            <v>-1.87</v>
          </cell>
          <cell r="D2485">
            <v>8.41</v>
          </cell>
        </row>
        <row r="2486">
          <cell r="A2486" t="str">
            <v>301063</v>
          </cell>
          <cell r="B2486" t="str">
            <v>海锅股份</v>
          </cell>
          <cell r="C2486">
            <v>-2.34</v>
          </cell>
          <cell r="D2486">
            <v>29.21</v>
          </cell>
        </row>
        <row r="2487">
          <cell r="A2487" t="str">
            <v>301065</v>
          </cell>
          <cell r="B2487" t="str">
            <v>本立科技</v>
          </cell>
          <cell r="C2487">
            <v>-0.63</v>
          </cell>
          <cell r="D2487">
            <v>23.55</v>
          </cell>
        </row>
        <row r="2488">
          <cell r="A2488" t="str">
            <v>301066</v>
          </cell>
          <cell r="B2488" t="str">
            <v>万事利</v>
          </cell>
          <cell r="C2488">
            <v>-1.88</v>
          </cell>
          <cell r="D2488">
            <v>15.1</v>
          </cell>
        </row>
        <row r="2489">
          <cell r="A2489" t="str">
            <v>301067</v>
          </cell>
          <cell r="B2489" t="str">
            <v>显盈科技</v>
          </cell>
          <cell r="C2489">
            <v>-1.98</v>
          </cell>
          <cell r="D2489">
            <v>31.15</v>
          </cell>
        </row>
        <row r="2490">
          <cell r="A2490" t="str">
            <v>301068</v>
          </cell>
          <cell r="B2490" t="str">
            <v>大地海洋</v>
          </cell>
          <cell r="C2490">
            <v>-1.42</v>
          </cell>
          <cell r="D2490">
            <v>31.94</v>
          </cell>
        </row>
        <row r="2491">
          <cell r="A2491" t="str">
            <v>301069</v>
          </cell>
          <cell r="B2491" t="str">
            <v>凯盛新材</v>
          </cell>
          <cell r="C2491">
            <v>-2</v>
          </cell>
          <cell r="D2491">
            <v>15.7</v>
          </cell>
        </row>
        <row r="2492">
          <cell r="A2492" t="str">
            <v>301070</v>
          </cell>
          <cell r="B2492" t="str">
            <v>开勒股份</v>
          </cell>
          <cell r="C2492">
            <v>-1.71</v>
          </cell>
          <cell r="D2492">
            <v>42.46</v>
          </cell>
        </row>
        <row r="2493">
          <cell r="A2493" t="str">
            <v>301071</v>
          </cell>
          <cell r="B2493" t="str">
            <v>力量钻石</v>
          </cell>
          <cell r="C2493">
            <v>-2.21</v>
          </cell>
          <cell r="D2493">
            <v>28.72</v>
          </cell>
        </row>
        <row r="2494">
          <cell r="A2494" t="str">
            <v>301072</v>
          </cell>
          <cell r="B2494" t="str">
            <v>中捷精工</v>
          </cell>
          <cell r="C2494">
            <v>-2.72</v>
          </cell>
          <cell r="D2494">
            <v>21.44</v>
          </cell>
        </row>
        <row r="2495">
          <cell r="A2495" t="str">
            <v>301073</v>
          </cell>
          <cell r="B2495" t="str">
            <v>君亭酒店</v>
          </cell>
          <cell r="C2495">
            <v>-1.67</v>
          </cell>
          <cell r="D2495">
            <v>22.99</v>
          </cell>
        </row>
        <row r="2496">
          <cell r="A2496" t="str">
            <v>301075</v>
          </cell>
          <cell r="B2496" t="str">
            <v>多瑞医药</v>
          </cell>
          <cell r="C2496">
            <v>-1.23</v>
          </cell>
          <cell r="D2496">
            <v>29.75</v>
          </cell>
        </row>
        <row r="2497">
          <cell r="A2497" t="str">
            <v>301076</v>
          </cell>
          <cell r="B2497" t="str">
            <v>新瀚新材</v>
          </cell>
          <cell r="C2497">
            <v>-1.36</v>
          </cell>
          <cell r="D2497">
            <v>33.39</v>
          </cell>
        </row>
        <row r="2498">
          <cell r="A2498" t="str">
            <v>301077</v>
          </cell>
          <cell r="B2498" t="str">
            <v>星华新材</v>
          </cell>
          <cell r="C2498">
            <v>0.05</v>
          </cell>
          <cell r="D2498">
            <v>20.51</v>
          </cell>
        </row>
        <row r="2499">
          <cell r="A2499" t="str">
            <v>301078</v>
          </cell>
          <cell r="B2499" t="str">
            <v>孩子王</v>
          </cell>
          <cell r="C2499">
            <v>-1.84</v>
          </cell>
          <cell r="D2499">
            <v>13.35</v>
          </cell>
        </row>
        <row r="2500">
          <cell r="A2500" t="str">
            <v>301079</v>
          </cell>
          <cell r="B2500" t="str">
            <v>邵阳液压</v>
          </cell>
          <cell r="C2500" t="str">
            <v xml:space="preserve">--  </v>
          </cell>
          <cell r="D2500">
            <v>31.9</v>
          </cell>
        </row>
        <row r="2501">
          <cell r="A2501" t="str">
            <v>301080</v>
          </cell>
          <cell r="B2501" t="str">
            <v>百普赛斯</v>
          </cell>
          <cell r="C2501">
            <v>-2.02</v>
          </cell>
          <cell r="D2501">
            <v>71.31</v>
          </cell>
        </row>
        <row r="2502">
          <cell r="A2502" t="str">
            <v>301081</v>
          </cell>
          <cell r="B2502" t="str">
            <v>严牌股份</v>
          </cell>
          <cell r="C2502">
            <v>-0.41</v>
          </cell>
          <cell r="D2502">
            <v>9.6999999999999993</v>
          </cell>
        </row>
        <row r="2503">
          <cell r="A2503" t="str">
            <v>301082</v>
          </cell>
          <cell r="B2503" t="str">
            <v>久盛电气</v>
          </cell>
          <cell r="C2503">
            <v>-4.53</v>
          </cell>
          <cell r="D2503">
            <v>20.010000000000002</v>
          </cell>
        </row>
        <row r="2504">
          <cell r="A2504" t="str">
            <v>301083</v>
          </cell>
          <cell r="B2504" t="str">
            <v>百胜智能</v>
          </cell>
          <cell r="C2504">
            <v>-1.99</v>
          </cell>
          <cell r="D2504">
            <v>15.26</v>
          </cell>
        </row>
        <row r="2505">
          <cell r="A2505" t="str">
            <v>301085</v>
          </cell>
          <cell r="B2505" t="str">
            <v>亚康股份</v>
          </cell>
          <cell r="C2505">
            <v>-0.23</v>
          </cell>
          <cell r="D2505">
            <v>57.38</v>
          </cell>
        </row>
        <row r="2506">
          <cell r="A2506" t="str">
            <v>301086</v>
          </cell>
          <cell r="B2506" t="str">
            <v>鸿富瀚</v>
          </cell>
          <cell r="C2506">
            <v>-1.61</v>
          </cell>
          <cell r="D2506">
            <v>44.66</v>
          </cell>
        </row>
        <row r="2507">
          <cell r="A2507" t="str">
            <v>301087</v>
          </cell>
          <cell r="B2507" t="str">
            <v>可孚医疗</v>
          </cell>
          <cell r="C2507">
            <v>-0.62</v>
          </cell>
          <cell r="D2507">
            <v>33.72</v>
          </cell>
        </row>
        <row r="2508">
          <cell r="A2508" t="str">
            <v>301088</v>
          </cell>
          <cell r="B2508" t="str">
            <v>戎美股份</v>
          </cell>
          <cell r="C2508">
            <v>-1.0900000000000001</v>
          </cell>
          <cell r="D2508">
            <v>13.67</v>
          </cell>
        </row>
        <row r="2509">
          <cell r="A2509" t="str">
            <v>301089</v>
          </cell>
          <cell r="B2509" t="str">
            <v>拓新药业</v>
          </cell>
          <cell r="C2509">
            <v>-1.48</v>
          </cell>
          <cell r="D2509">
            <v>33.200000000000003</v>
          </cell>
        </row>
        <row r="2510">
          <cell r="A2510" t="str">
            <v>301090</v>
          </cell>
          <cell r="B2510" t="str">
            <v>华润材料</v>
          </cell>
          <cell r="C2510">
            <v>-1.42</v>
          </cell>
          <cell r="D2510">
            <v>7.61</v>
          </cell>
        </row>
        <row r="2511">
          <cell r="A2511" t="str">
            <v>301091</v>
          </cell>
          <cell r="B2511" t="str">
            <v>深城交</v>
          </cell>
          <cell r="C2511">
            <v>-1.6</v>
          </cell>
          <cell r="D2511">
            <v>28.24</v>
          </cell>
        </row>
        <row r="2512">
          <cell r="A2512" t="str">
            <v>301092</v>
          </cell>
          <cell r="B2512" t="str">
            <v>争光股份</v>
          </cell>
          <cell r="C2512">
            <v>-3.45</v>
          </cell>
          <cell r="D2512">
            <v>31.04</v>
          </cell>
        </row>
        <row r="2513">
          <cell r="A2513" t="str">
            <v>301093</v>
          </cell>
          <cell r="B2513" t="str">
            <v>华兰股份</v>
          </cell>
          <cell r="C2513">
            <v>-1.03</v>
          </cell>
          <cell r="D2513">
            <v>32.729999999999997</v>
          </cell>
        </row>
        <row r="2514">
          <cell r="A2514" t="str">
            <v>301095</v>
          </cell>
          <cell r="B2514" t="str">
            <v>广立微</v>
          </cell>
          <cell r="C2514">
            <v>-1.5</v>
          </cell>
          <cell r="D2514">
            <v>52.63</v>
          </cell>
        </row>
        <row r="2515">
          <cell r="A2515" t="str">
            <v>301096</v>
          </cell>
          <cell r="B2515" t="str">
            <v>百诚医药</v>
          </cell>
          <cell r="C2515">
            <v>1</v>
          </cell>
          <cell r="D2515">
            <v>45.3</v>
          </cell>
        </row>
        <row r="2516">
          <cell r="A2516" t="str">
            <v>301097</v>
          </cell>
          <cell r="B2516" t="str">
            <v>天益医疗</v>
          </cell>
          <cell r="C2516">
            <v>-0.25</v>
          </cell>
          <cell r="D2516">
            <v>40</v>
          </cell>
        </row>
        <row r="2517">
          <cell r="A2517" t="str">
            <v>301098</v>
          </cell>
          <cell r="B2517" t="str">
            <v>金埔园林</v>
          </cell>
          <cell r="C2517">
            <v>-0.88</v>
          </cell>
          <cell r="D2517">
            <v>9.0299999999999994</v>
          </cell>
        </row>
        <row r="2518">
          <cell r="A2518" t="str">
            <v>301099</v>
          </cell>
          <cell r="B2518" t="str">
            <v>雅创电子</v>
          </cell>
          <cell r="C2518">
            <v>-0.7</v>
          </cell>
          <cell r="D2518">
            <v>46.77</v>
          </cell>
        </row>
        <row r="2519">
          <cell r="A2519" t="str">
            <v>301100</v>
          </cell>
          <cell r="B2519" t="str">
            <v>风光股份</v>
          </cell>
          <cell r="C2519">
            <v>-1.88</v>
          </cell>
          <cell r="D2519">
            <v>17.25</v>
          </cell>
        </row>
        <row r="2520">
          <cell r="A2520" t="str">
            <v>301101</v>
          </cell>
          <cell r="B2520" t="str">
            <v>明月镜片</v>
          </cell>
          <cell r="C2520">
            <v>-2.0299999999999998</v>
          </cell>
          <cell r="D2520">
            <v>46.33</v>
          </cell>
        </row>
        <row r="2521">
          <cell r="A2521" t="str">
            <v>301102</v>
          </cell>
          <cell r="B2521" t="str">
            <v>兆讯传媒</v>
          </cell>
          <cell r="C2521">
            <v>-0.37</v>
          </cell>
          <cell r="D2521">
            <v>10.85</v>
          </cell>
        </row>
        <row r="2522">
          <cell r="A2522" t="str">
            <v>301103</v>
          </cell>
          <cell r="B2522" t="str">
            <v>何氏眼科</v>
          </cell>
          <cell r="C2522">
            <v>-1.83</v>
          </cell>
          <cell r="D2522">
            <v>21.45</v>
          </cell>
        </row>
        <row r="2523">
          <cell r="A2523" t="str">
            <v>301105</v>
          </cell>
          <cell r="B2523" t="str">
            <v>鸿铭股份</v>
          </cell>
          <cell r="C2523">
            <v>-0.99</v>
          </cell>
          <cell r="D2523">
            <v>36.82</v>
          </cell>
        </row>
        <row r="2524">
          <cell r="A2524" t="str">
            <v>301106</v>
          </cell>
          <cell r="B2524" t="str">
            <v>骏成科技</v>
          </cell>
          <cell r="C2524">
            <v>-4.1900000000000004</v>
          </cell>
          <cell r="D2524">
            <v>29.94</v>
          </cell>
        </row>
        <row r="2525">
          <cell r="A2525" t="str">
            <v>301107</v>
          </cell>
          <cell r="B2525" t="str">
            <v>瑜欣电子</v>
          </cell>
          <cell r="C2525">
            <v>-1.46</v>
          </cell>
          <cell r="D2525">
            <v>29.64</v>
          </cell>
        </row>
        <row r="2526">
          <cell r="A2526" t="str">
            <v>301108</v>
          </cell>
          <cell r="B2526" t="str">
            <v>洁雅股份</v>
          </cell>
          <cell r="C2526">
            <v>-1.66</v>
          </cell>
          <cell r="D2526">
            <v>32.5</v>
          </cell>
        </row>
        <row r="2527">
          <cell r="A2527" t="str">
            <v>301109</v>
          </cell>
          <cell r="B2527" t="str">
            <v>军信股份</v>
          </cell>
          <cell r="C2527">
            <v>-7.0000000000000007E-2</v>
          </cell>
          <cell r="D2527">
            <v>14.97</v>
          </cell>
        </row>
        <row r="2528">
          <cell r="A2528" t="str">
            <v>301110</v>
          </cell>
          <cell r="B2528" t="str">
            <v>青木科技</v>
          </cell>
          <cell r="C2528">
            <v>-1.45</v>
          </cell>
          <cell r="D2528">
            <v>52.97</v>
          </cell>
        </row>
        <row r="2529">
          <cell r="A2529" t="str">
            <v>301111</v>
          </cell>
          <cell r="B2529" t="str">
            <v>粤万年青</v>
          </cell>
          <cell r="C2529">
            <v>-0.36</v>
          </cell>
          <cell r="D2529">
            <v>16.420000000000002</v>
          </cell>
        </row>
        <row r="2530">
          <cell r="A2530" t="str">
            <v>301112</v>
          </cell>
          <cell r="B2530" t="str">
            <v>信邦智能</v>
          </cell>
          <cell r="C2530">
            <v>-1.67</v>
          </cell>
          <cell r="D2530">
            <v>35.299999999999997</v>
          </cell>
        </row>
        <row r="2531">
          <cell r="A2531" t="str">
            <v>301113</v>
          </cell>
          <cell r="B2531" t="str">
            <v>雅艺科技</v>
          </cell>
          <cell r="C2531">
            <v>-1.43</v>
          </cell>
          <cell r="D2531">
            <v>20.67</v>
          </cell>
        </row>
        <row r="2532">
          <cell r="A2532" t="str">
            <v>301115</v>
          </cell>
          <cell r="B2532" t="str">
            <v>联检科技</v>
          </cell>
          <cell r="C2532">
            <v>-0.45</v>
          </cell>
          <cell r="D2532">
            <v>15.43</v>
          </cell>
        </row>
        <row r="2533">
          <cell r="A2533" t="str">
            <v>301116</v>
          </cell>
          <cell r="B2533" t="str">
            <v>益客食品</v>
          </cell>
          <cell r="C2533">
            <v>-0.99</v>
          </cell>
          <cell r="D2533">
            <v>11</v>
          </cell>
        </row>
        <row r="2534">
          <cell r="A2534" t="str">
            <v>301117</v>
          </cell>
          <cell r="B2534" t="str">
            <v>佳缘科技</v>
          </cell>
          <cell r="C2534">
            <v>-0.63</v>
          </cell>
          <cell r="D2534">
            <v>22.11</v>
          </cell>
        </row>
        <row r="2535">
          <cell r="A2535" t="str">
            <v>301118</v>
          </cell>
          <cell r="B2535" t="str">
            <v>恒光股份</v>
          </cell>
          <cell r="C2535">
            <v>-1.31</v>
          </cell>
          <cell r="D2535">
            <v>22.68</v>
          </cell>
        </row>
        <row r="2536">
          <cell r="A2536" t="str">
            <v>301119</v>
          </cell>
          <cell r="B2536" t="str">
            <v>正强股份</v>
          </cell>
          <cell r="C2536">
            <v>-1.1200000000000001</v>
          </cell>
          <cell r="D2536">
            <v>34.450000000000003</v>
          </cell>
        </row>
        <row r="2537">
          <cell r="A2537" t="str">
            <v>301120</v>
          </cell>
          <cell r="B2537" t="str">
            <v>新特电气</v>
          </cell>
          <cell r="C2537">
            <v>-3.54</v>
          </cell>
          <cell r="D2537">
            <v>10.36</v>
          </cell>
        </row>
        <row r="2538">
          <cell r="A2538" t="str">
            <v>301121</v>
          </cell>
          <cell r="B2538" t="str">
            <v>紫建电子</v>
          </cell>
          <cell r="C2538">
            <v>-1.55</v>
          </cell>
          <cell r="D2538">
            <v>41.4</v>
          </cell>
        </row>
        <row r="2539">
          <cell r="A2539" t="str">
            <v>301122</v>
          </cell>
          <cell r="B2539" t="str">
            <v>采纳股份</v>
          </cell>
          <cell r="C2539">
            <v>-1.49</v>
          </cell>
          <cell r="D2539">
            <v>21.21</v>
          </cell>
        </row>
        <row r="2540">
          <cell r="A2540" t="str">
            <v>301123</v>
          </cell>
          <cell r="B2540" t="str">
            <v>奕东电子</v>
          </cell>
          <cell r="C2540">
            <v>-1.75</v>
          </cell>
          <cell r="D2540">
            <v>22.44</v>
          </cell>
        </row>
        <row r="2541">
          <cell r="A2541" t="str">
            <v>301125</v>
          </cell>
          <cell r="B2541" t="str">
            <v>腾亚精工</v>
          </cell>
          <cell r="C2541">
            <v>-2.46</v>
          </cell>
          <cell r="D2541">
            <v>15.47</v>
          </cell>
        </row>
        <row r="2542">
          <cell r="A2542" t="str">
            <v>301126</v>
          </cell>
          <cell r="B2542" t="str">
            <v>达嘉维康</v>
          </cell>
          <cell r="C2542">
            <v>-1.23</v>
          </cell>
          <cell r="D2542">
            <v>11.23</v>
          </cell>
        </row>
        <row r="2543">
          <cell r="A2543" t="str">
            <v>301127</v>
          </cell>
          <cell r="B2543" t="str">
            <v>武汉天源</v>
          </cell>
          <cell r="C2543">
            <v>-1.32</v>
          </cell>
          <cell r="D2543">
            <v>17.170000000000002</v>
          </cell>
        </row>
        <row r="2544">
          <cell r="A2544" t="str">
            <v>301128</v>
          </cell>
          <cell r="B2544" t="str">
            <v>强瑞技术</v>
          </cell>
          <cell r="C2544">
            <v>-2.29</v>
          </cell>
          <cell r="D2544">
            <v>48.16</v>
          </cell>
        </row>
        <row r="2545">
          <cell r="A2545" t="str">
            <v>301129</v>
          </cell>
          <cell r="B2545" t="str">
            <v>瑞纳智能</v>
          </cell>
          <cell r="C2545">
            <v>-3.63</v>
          </cell>
          <cell r="D2545">
            <v>24.69</v>
          </cell>
        </row>
        <row r="2546">
          <cell r="A2546" t="str">
            <v>301130</v>
          </cell>
          <cell r="B2546" t="str">
            <v>西点药业</v>
          </cell>
          <cell r="C2546">
            <v>2.59</v>
          </cell>
          <cell r="D2546">
            <v>30.87</v>
          </cell>
        </row>
        <row r="2547">
          <cell r="A2547" t="str">
            <v>301131</v>
          </cell>
          <cell r="B2547" t="str">
            <v>聚赛龙</v>
          </cell>
          <cell r="C2547">
            <v>-0.51</v>
          </cell>
          <cell r="D2547">
            <v>44.48</v>
          </cell>
        </row>
        <row r="2548">
          <cell r="A2548" t="str">
            <v>301132</v>
          </cell>
          <cell r="B2548" t="str">
            <v>满坤科技</v>
          </cell>
          <cell r="C2548">
            <v>2.88</v>
          </cell>
          <cell r="D2548">
            <v>36.39</v>
          </cell>
        </row>
        <row r="2549">
          <cell r="A2549" t="str">
            <v>301133</v>
          </cell>
          <cell r="B2549" t="str">
            <v>金钟股份</v>
          </cell>
          <cell r="C2549">
            <v>-1.33</v>
          </cell>
          <cell r="D2549">
            <v>22.33</v>
          </cell>
        </row>
        <row r="2550">
          <cell r="A2550" t="str">
            <v>301135</v>
          </cell>
          <cell r="B2550" t="str">
            <v>瑞德智能</v>
          </cell>
          <cell r="C2550">
            <v>-1.43</v>
          </cell>
          <cell r="D2550">
            <v>26.28</v>
          </cell>
        </row>
        <row r="2551">
          <cell r="A2551" t="str">
            <v>301136</v>
          </cell>
          <cell r="B2551" t="str">
            <v>招标股份</v>
          </cell>
          <cell r="C2551">
            <v>-3.79</v>
          </cell>
          <cell r="D2551">
            <v>12.43</v>
          </cell>
        </row>
        <row r="2552">
          <cell r="A2552" t="str">
            <v>301137</v>
          </cell>
          <cell r="B2552" t="str">
            <v>哈焊华通</v>
          </cell>
          <cell r="C2552">
            <v>-0.36</v>
          </cell>
          <cell r="D2552">
            <v>38.409999999999997</v>
          </cell>
        </row>
        <row r="2553">
          <cell r="A2553" t="str">
            <v>301138</v>
          </cell>
          <cell r="B2553" t="str">
            <v>华研精机</v>
          </cell>
          <cell r="C2553">
            <v>-2.0099999999999998</v>
          </cell>
          <cell r="D2553">
            <v>33.18</v>
          </cell>
        </row>
        <row r="2554">
          <cell r="A2554" t="str">
            <v>301139</v>
          </cell>
          <cell r="B2554" t="str">
            <v>元道通信</v>
          </cell>
          <cell r="C2554">
            <v>-1.45</v>
          </cell>
          <cell r="D2554">
            <v>25.88</v>
          </cell>
        </row>
        <row r="2555">
          <cell r="A2555" t="str">
            <v>301141</v>
          </cell>
          <cell r="B2555" t="str">
            <v>中科磁业</v>
          </cell>
          <cell r="C2555">
            <v>-5.48</v>
          </cell>
          <cell r="D2555">
            <v>58.6</v>
          </cell>
        </row>
        <row r="2556">
          <cell r="A2556" t="str">
            <v>301148</v>
          </cell>
          <cell r="B2556" t="str">
            <v>嘉戎技术</v>
          </cell>
          <cell r="C2556">
            <v>-5.2</v>
          </cell>
          <cell r="D2556">
            <v>24.8</v>
          </cell>
        </row>
        <row r="2557">
          <cell r="A2557" t="str">
            <v>301149</v>
          </cell>
          <cell r="B2557" t="str">
            <v>隆华新材</v>
          </cell>
          <cell r="C2557">
            <v>-1.81</v>
          </cell>
          <cell r="D2557">
            <v>11.39</v>
          </cell>
        </row>
        <row r="2558">
          <cell r="A2558" t="str">
            <v>301150</v>
          </cell>
          <cell r="B2558" t="str">
            <v>中一科技</v>
          </cell>
          <cell r="C2558">
            <v>2.0099999999999998</v>
          </cell>
          <cell r="D2558">
            <v>24.37</v>
          </cell>
        </row>
        <row r="2559">
          <cell r="A2559" t="str">
            <v>301151</v>
          </cell>
          <cell r="B2559" t="str">
            <v>冠龙节能</v>
          </cell>
          <cell r="C2559">
            <v>-1.1000000000000001</v>
          </cell>
          <cell r="D2559">
            <v>17.100000000000001</v>
          </cell>
        </row>
        <row r="2560">
          <cell r="A2560" t="str">
            <v>301152</v>
          </cell>
          <cell r="B2560" t="str">
            <v>天力锂能</v>
          </cell>
          <cell r="C2560">
            <v>-4.37</v>
          </cell>
          <cell r="D2560">
            <v>28.26</v>
          </cell>
        </row>
        <row r="2561">
          <cell r="A2561" t="str">
            <v>301153</v>
          </cell>
          <cell r="B2561" t="str">
            <v>中科江南</v>
          </cell>
          <cell r="C2561">
            <v>1.24</v>
          </cell>
          <cell r="D2561">
            <v>25.32</v>
          </cell>
        </row>
        <row r="2562">
          <cell r="A2562" t="str">
            <v>301155</v>
          </cell>
          <cell r="B2562" t="str">
            <v>海力风电</v>
          </cell>
          <cell r="C2562">
            <v>-1.94</v>
          </cell>
          <cell r="D2562">
            <v>69.62</v>
          </cell>
        </row>
        <row r="2563">
          <cell r="A2563" t="str">
            <v>301156</v>
          </cell>
          <cell r="B2563" t="str">
            <v>美农生物</v>
          </cell>
          <cell r="C2563">
            <v>-1.83</v>
          </cell>
          <cell r="D2563">
            <v>18.79</v>
          </cell>
        </row>
        <row r="2564">
          <cell r="A2564" t="str">
            <v>301157</v>
          </cell>
          <cell r="B2564" t="str">
            <v>华塑科技</v>
          </cell>
          <cell r="C2564">
            <v>-2.61</v>
          </cell>
          <cell r="D2564">
            <v>45.51</v>
          </cell>
        </row>
        <row r="2565">
          <cell r="A2565" t="str">
            <v>301158</v>
          </cell>
          <cell r="B2565" t="str">
            <v>德石股份</v>
          </cell>
          <cell r="C2565">
            <v>-0.86</v>
          </cell>
          <cell r="D2565">
            <v>17.28</v>
          </cell>
        </row>
        <row r="2566">
          <cell r="A2566" t="str">
            <v>301159</v>
          </cell>
          <cell r="B2566" t="str">
            <v>三维天地</v>
          </cell>
          <cell r="C2566">
            <v>-0.8</v>
          </cell>
          <cell r="D2566">
            <v>32.4</v>
          </cell>
        </row>
        <row r="2567">
          <cell r="A2567" t="str">
            <v>301160</v>
          </cell>
          <cell r="B2567" t="str">
            <v>翔楼新材</v>
          </cell>
          <cell r="C2567">
            <v>-0.9</v>
          </cell>
          <cell r="D2567">
            <v>76.3</v>
          </cell>
        </row>
        <row r="2568">
          <cell r="A2568" t="str">
            <v>301161</v>
          </cell>
          <cell r="B2568" t="str">
            <v>唯万密封</v>
          </cell>
          <cell r="C2568">
            <v>-2.48</v>
          </cell>
          <cell r="D2568">
            <v>22.39</v>
          </cell>
        </row>
        <row r="2569">
          <cell r="A2569" t="str">
            <v>301162</v>
          </cell>
          <cell r="B2569" t="str">
            <v>国能日新</v>
          </cell>
          <cell r="C2569">
            <v>-2.04</v>
          </cell>
          <cell r="D2569">
            <v>51.82</v>
          </cell>
        </row>
        <row r="2570">
          <cell r="A2570" t="str">
            <v>301163</v>
          </cell>
          <cell r="B2570" t="str">
            <v>宏德股份</v>
          </cell>
          <cell r="C2570">
            <v>-2.78</v>
          </cell>
          <cell r="D2570">
            <v>24.5</v>
          </cell>
        </row>
        <row r="2571">
          <cell r="A2571" t="str">
            <v>301165</v>
          </cell>
          <cell r="B2571" t="str">
            <v>锐捷网络</v>
          </cell>
          <cell r="C2571">
            <v>-0.7</v>
          </cell>
          <cell r="D2571">
            <v>57.95</v>
          </cell>
        </row>
        <row r="2572">
          <cell r="A2572" t="str">
            <v>301166</v>
          </cell>
          <cell r="B2572" t="str">
            <v>优宁维</v>
          </cell>
          <cell r="C2572">
            <v>-0.82</v>
          </cell>
          <cell r="D2572">
            <v>30.34</v>
          </cell>
        </row>
        <row r="2573">
          <cell r="A2573" t="str">
            <v>301167</v>
          </cell>
          <cell r="B2573" t="str">
            <v>建研设计</v>
          </cell>
          <cell r="C2573">
            <v>0.56000000000000005</v>
          </cell>
          <cell r="D2573">
            <v>16.22</v>
          </cell>
        </row>
        <row r="2574">
          <cell r="A2574" t="str">
            <v>301168</v>
          </cell>
          <cell r="B2574" t="str">
            <v>通灵股份</v>
          </cell>
          <cell r="C2574">
            <v>0.14000000000000001</v>
          </cell>
          <cell r="D2574">
            <v>34.869999999999997</v>
          </cell>
        </row>
        <row r="2575">
          <cell r="A2575" t="str">
            <v>301169</v>
          </cell>
          <cell r="B2575" t="str">
            <v>零点有数</v>
          </cell>
          <cell r="C2575">
            <v>-0.05</v>
          </cell>
          <cell r="D2575">
            <v>40.18</v>
          </cell>
        </row>
        <row r="2576">
          <cell r="A2576" t="str">
            <v>301170</v>
          </cell>
          <cell r="B2576" t="str">
            <v>锡南科技</v>
          </cell>
          <cell r="C2576">
            <v>-1.79</v>
          </cell>
          <cell r="D2576">
            <v>27.41</v>
          </cell>
        </row>
        <row r="2577">
          <cell r="A2577" t="str">
            <v>301171</v>
          </cell>
          <cell r="B2577" t="str">
            <v>易点天下</v>
          </cell>
          <cell r="C2577">
            <v>-0.89</v>
          </cell>
          <cell r="D2577">
            <v>25.5</v>
          </cell>
        </row>
        <row r="2578">
          <cell r="A2578" t="str">
            <v>301172</v>
          </cell>
          <cell r="B2578" t="str">
            <v>君逸数码</v>
          </cell>
          <cell r="C2578">
            <v>-1.07</v>
          </cell>
          <cell r="D2578">
            <v>20.25</v>
          </cell>
        </row>
        <row r="2579">
          <cell r="A2579" t="str">
            <v>301173</v>
          </cell>
          <cell r="B2579" t="str">
            <v>毓恬冠佳</v>
          </cell>
          <cell r="C2579">
            <v>-1.19</v>
          </cell>
          <cell r="D2579">
            <v>45.01</v>
          </cell>
        </row>
        <row r="2580">
          <cell r="A2580" t="str">
            <v>301175</v>
          </cell>
          <cell r="B2580" t="str">
            <v>中科环保</v>
          </cell>
          <cell r="C2580">
            <v>0.56999999999999995</v>
          </cell>
          <cell r="D2580">
            <v>5.3</v>
          </cell>
        </row>
        <row r="2581">
          <cell r="A2581" t="str">
            <v>301176</v>
          </cell>
          <cell r="B2581" t="str">
            <v>逸豪新材</v>
          </cell>
          <cell r="C2581">
            <v>5.94</v>
          </cell>
          <cell r="D2581">
            <v>34.58</v>
          </cell>
        </row>
        <row r="2582">
          <cell r="A2582" t="str">
            <v>301177</v>
          </cell>
          <cell r="B2582" t="str">
            <v>迪阿股份</v>
          </cell>
          <cell r="C2582">
            <v>-0.44</v>
          </cell>
          <cell r="D2582">
            <v>29.26</v>
          </cell>
        </row>
        <row r="2583">
          <cell r="A2583" t="str">
            <v>301178</v>
          </cell>
          <cell r="B2583" t="str">
            <v>天亿马</v>
          </cell>
          <cell r="C2583">
            <v>6.63</v>
          </cell>
          <cell r="D2583">
            <v>51.3</v>
          </cell>
        </row>
        <row r="2584">
          <cell r="A2584" t="str">
            <v>301179</v>
          </cell>
          <cell r="B2584" t="str">
            <v>泽宇智能</v>
          </cell>
          <cell r="C2584">
            <v>-1.62</v>
          </cell>
          <cell r="D2584">
            <v>14.58</v>
          </cell>
        </row>
        <row r="2585">
          <cell r="A2585" t="str">
            <v>301180</v>
          </cell>
          <cell r="B2585" t="str">
            <v>万祥科技</v>
          </cell>
          <cell r="C2585">
            <v>-2.16</v>
          </cell>
          <cell r="D2585">
            <v>14.48</v>
          </cell>
        </row>
        <row r="2586">
          <cell r="A2586" t="str">
            <v>301181</v>
          </cell>
          <cell r="B2586" t="str">
            <v>标榜股份</v>
          </cell>
          <cell r="C2586">
            <v>-1.77</v>
          </cell>
          <cell r="D2586">
            <v>24.43</v>
          </cell>
        </row>
        <row r="2587">
          <cell r="A2587" t="str">
            <v>301182</v>
          </cell>
          <cell r="B2587" t="str">
            <v>凯旺科技</v>
          </cell>
          <cell r="C2587">
            <v>1.1499999999999999</v>
          </cell>
          <cell r="D2587">
            <v>35.31</v>
          </cell>
        </row>
        <row r="2588">
          <cell r="A2588" t="str">
            <v>301183</v>
          </cell>
          <cell r="B2588" t="str">
            <v>东田微</v>
          </cell>
          <cell r="C2588">
            <v>-1.72</v>
          </cell>
          <cell r="D2588">
            <v>49.64</v>
          </cell>
        </row>
        <row r="2589">
          <cell r="A2589" t="str">
            <v>301185</v>
          </cell>
          <cell r="B2589" t="str">
            <v>鸥玛软件</v>
          </cell>
          <cell r="C2589">
            <v>-1.28</v>
          </cell>
          <cell r="D2589">
            <v>19.27</v>
          </cell>
        </row>
        <row r="2590">
          <cell r="A2590" t="str">
            <v>301186</v>
          </cell>
          <cell r="B2590" t="str">
            <v>超达装备</v>
          </cell>
          <cell r="C2590">
            <v>-0.25</v>
          </cell>
          <cell r="D2590">
            <v>43.21</v>
          </cell>
        </row>
        <row r="2591">
          <cell r="A2591" t="str">
            <v>301187</v>
          </cell>
          <cell r="B2591" t="str">
            <v>欧圣电气</v>
          </cell>
          <cell r="C2591">
            <v>-1.38</v>
          </cell>
          <cell r="D2591">
            <v>27.84</v>
          </cell>
        </row>
        <row r="2592">
          <cell r="A2592" t="str">
            <v>301188</v>
          </cell>
          <cell r="B2592" t="str">
            <v>力诺药包</v>
          </cell>
          <cell r="C2592">
            <v>-1.63</v>
          </cell>
          <cell r="D2592">
            <v>20.57</v>
          </cell>
        </row>
        <row r="2593">
          <cell r="A2593" t="str">
            <v>301189</v>
          </cell>
          <cell r="B2593" t="str">
            <v>奥尼电子</v>
          </cell>
          <cell r="C2593">
            <v>-1.39</v>
          </cell>
          <cell r="D2593">
            <v>26.34</v>
          </cell>
        </row>
        <row r="2594">
          <cell r="A2594" t="str">
            <v>301190</v>
          </cell>
          <cell r="B2594" t="str">
            <v>善水科技</v>
          </cell>
          <cell r="C2594">
            <v>0.34</v>
          </cell>
          <cell r="D2594">
            <v>23.84</v>
          </cell>
        </row>
        <row r="2595">
          <cell r="A2595" t="str">
            <v>301191</v>
          </cell>
          <cell r="B2595" t="str">
            <v>菲菱科思</v>
          </cell>
          <cell r="C2595">
            <v>-1.96</v>
          </cell>
          <cell r="D2595">
            <v>81.63</v>
          </cell>
        </row>
        <row r="2596">
          <cell r="A2596" t="str">
            <v>301192</v>
          </cell>
          <cell r="B2596" t="str">
            <v>泰祥股份</v>
          </cell>
          <cell r="C2596">
            <v>0</v>
          </cell>
          <cell r="D2596">
            <v>24.23</v>
          </cell>
        </row>
        <row r="2597">
          <cell r="A2597" t="str">
            <v>301193</v>
          </cell>
          <cell r="B2597" t="str">
            <v>家联科技</v>
          </cell>
          <cell r="C2597">
            <v>-0.8</v>
          </cell>
          <cell r="D2597">
            <v>16.02</v>
          </cell>
        </row>
        <row r="2598">
          <cell r="A2598" t="str">
            <v>301195</v>
          </cell>
          <cell r="B2598" t="str">
            <v>北路智控</v>
          </cell>
          <cell r="C2598">
            <v>-2.08</v>
          </cell>
          <cell r="D2598">
            <v>35.700000000000003</v>
          </cell>
        </row>
        <row r="2599">
          <cell r="A2599" t="str">
            <v>301196</v>
          </cell>
          <cell r="B2599" t="str">
            <v>唯科科技</v>
          </cell>
          <cell r="C2599">
            <v>-5.12</v>
          </cell>
          <cell r="D2599">
            <v>63.9</v>
          </cell>
        </row>
        <row r="2600">
          <cell r="A2600" t="str">
            <v>301197</v>
          </cell>
          <cell r="B2600" t="str">
            <v>工大科雅</v>
          </cell>
          <cell r="C2600">
            <v>8.66</v>
          </cell>
          <cell r="D2600">
            <v>23.09</v>
          </cell>
        </row>
        <row r="2601">
          <cell r="A2601" t="str">
            <v>301198</v>
          </cell>
          <cell r="B2601" t="str">
            <v>喜悦智行</v>
          </cell>
          <cell r="C2601">
            <v>-1.52</v>
          </cell>
          <cell r="D2601">
            <v>10.98</v>
          </cell>
        </row>
        <row r="2602">
          <cell r="A2602" t="str">
            <v>301199</v>
          </cell>
          <cell r="B2602" t="str">
            <v>迈赫股份</v>
          </cell>
          <cell r="C2602">
            <v>-1.32</v>
          </cell>
          <cell r="D2602">
            <v>24.72</v>
          </cell>
        </row>
        <row r="2603">
          <cell r="A2603" t="str">
            <v>301200</v>
          </cell>
          <cell r="B2603" t="str">
            <v>大族数控</v>
          </cell>
          <cell r="C2603">
            <v>1.03</v>
          </cell>
          <cell r="D2603">
            <v>44.1</v>
          </cell>
        </row>
        <row r="2604">
          <cell r="A2604" t="str">
            <v>301201</v>
          </cell>
          <cell r="B2604" t="str">
            <v>诚达药业</v>
          </cell>
          <cell r="C2604">
            <v>-2.23</v>
          </cell>
          <cell r="D2604">
            <v>23.26</v>
          </cell>
        </row>
        <row r="2605">
          <cell r="A2605" t="str">
            <v>301202</v>
          </cell>
          <cell r="B2605" t="str">
            <v>朗威股份</v>
          </cell>
          <cell r="C2605">
            <v>1.92</v>
          </cell>
          <cell r="D2605">
            <v>41.36</v>
          </cell>
        </row>
        <row r="2606">
          <cell r="A2606" t="str">
            <v>301203</v>
          </cell>
          <cell r="B2606" t="str">
            <v>国泰环保</v>
          </cell>
          <cell r="C2606">
            <v>-1.4</v>
          </cell>
          <cell r="D2606">
            <v>33.11</v>
          </cell>
        </row>
        <row r="2607">
          <cell r="A2607" t="str">
            <v>301205</v>
          </cell>
          <cell r="B2607" t="str">
            <v>联特科技</v>
          </cell>
          <cell r="C2607">
            <v>-4.38</v>
          </cell>
          <cell r="D2607">
            <v>92.37</v>
          </cell>
        </row>
        <row r="2608">
          <cell r="A2608" t="str">
            <v>301206</v>
          </cell>
          <cell r="B2608" t="str">
            <v>三元生物</v>
          </cell>
          <cell r="C2608">
            <v>-1.32</v>
          </cell>
          <cell r="D2608">
            <v>30.73</v>
          </cell>
        </row>
        <row r="2609">
          <cell r="A2609" t="str">
            <v>301207</v>
          </cell>
          <cell r="B2609" t="str">
            <v>华兰疫苗</v>
          </cell>
          <cell r="C2609">
            <v>-0.53</v>
          </cell>
          <cell r="D2609">
            <v>16.84</v>
          </cell>
        </row>
        <row r="2610">
          <cell r="A2610" t="str">
            <v>301208</v>
          </cell>
          <cell r="B2610" t="str">
            <v>中亦科技</v>
          </cell>
          <cell r="C2610">
            <v>0.38</v>
          </cell>
          <cell r="D2610">
            <v>42.68</v>
          </cell>
        </row>
        <row r="2611">
          <cell r="A2611" t="str">
            <v>301209</v>
          </cell>
          <cell r="B2611" t="str">
            <v>联合化学</v>
          </cell>
          <cell r="C2611">
            <v>-2.29</v>
          </cell>
          <cell r="D2611">
            <v>104.11</v>
          </cell>
        </row>
        <row r="2612">
          <cell r="A2612" t="str">
            <v>301210</v>
          </cell>
          <cell r="B2612" t="str">
            <v>金杨股份</v>
          </cell>
          <cell r="C2612">
            <v>-2.52</v>
          </cell>
          <cell r="D2612">
            <v>40.19</v>
          </cell>
        </row>
        <row r="2613">
          <cell r="A2613" t="str">
            <v>301211</v>
          </cell>
          <cell r="B2613" t="str">
            <v>亨迪药业</v>
          </cell>
          <cell r="C2613">
            <v>-0.71</v>
          </cell>
          <cell r="D2613">
            <v>18.11</v>
          </cell>
        </row>
        <row r="2614">
          <cell r="A2614" t="str">
            <v>301212</v>
          </cell>
          <cell r="B2614" t="str">
            <v>联盛化学</v>
          </cell>
          <cell r="C2614">
            <v>-2.0099999999999998</v>
          </cell>
          <cell r="D2614">
            <v>25.87</v>
          </cell>
        </row>
        <row r="2615">
          <cell r="A2615" t="str">
            <v>301213</v>
          </cell>
          <cell r="B2615" t="str">
            <v>观想科技</v>
          </cell>
          <cell r="C2615">
            <v>-1.76</v>
          </cell>
          <cell r="D2615">
            <v>56.5</v>
          </cell>
        </row>
        <row r="2616">
          <cell r="A2616" t="str">
            <v>301215</v>
          </cell>
          <cell r="B2616" t="str">
            <v>中汽股份</v>
          </cell>
          <cell r="C2616">
            <v>-0.81</v>
          </cell>
          <cell r="D2616">
            <v>6.13</v>
          </cell>
        </row>
        <row r="2617">
          <cell r="A2617" t="str">
            <v>301216</v>
          </cell>
          <cell r="B2617" t="str">
            <v>万凯新材</v>
          </cell>
          <cell r="C2617">
            <v>-2.4700000000000002</v>
          </cell>
          <cell r="D2617">
            <v>12.22</v>
          </cell>
        </row>
        <row r="2618">
          <cell r="A2618" t="str">
            <v>301217</v>
          </cell>
          <cell r="B2618" t="str">
            <v>铜冠铜箔</v>
          </cell>
          <cell r="C2618">
            <v>-3.04</v>
          </cell>
          <cell r="D2618">
            <v>13.38</v>
          </cell>
        </row>
        <row r="2619">
          <cell r="A2619" t="str">
            <v>301218</v>
          </cell>
          <cell r="B2619" t="str">
            <v>华是科技</v>
          </cell>
          <cell r="C2619">
            <v>-1.23</v>
          </cell>
          <cell r="D2619">
            <v>20.84</v>
          </cell>
        </row>
        <row r="2620">
          <cell r="A2620" t="str">
            <v>301219</v>
          </cell>
          <cell r="B2620" t="str">
            <v>腾远钴业</v>
          </cell>
          <cell r="C2620">
            <v>-4.07</v>
          </cell>
          <cell r="D2620">
            <v>51.8</v>
          </cell>
        </row>
        <row r="2621">
          <cell r="A2621" t="str">
            <v>301220</v>
          </cell>
          <cell r="B2621" t="str">
            <v>亚香股份</v>
          </cell>
          <cell r="C2621">
            <v>-3.09</v>
          </cell>
          <cell r="D2621">
            <v>43.88</v>
          </cell>
        </row>
        <row r="2622">
          <cell r="A2622" t="str">
            <v>301221</v>
          </cell>
          <cell r="B2622" t="str">
            <v>光庭信息</v>
          </cell>
          <cell r="C2622">
            <v>-1.32</v>
          </cell>
          <cell r="D2622">
            <v>50.12</v>
          </cell>
        </row>
        <row r="2623">
          <cell r="A2623" t="str">
            <v>301222</v>
          </cell>
          <cell r="B2623" t="str">
            <v>浙江恒威</v>
          </cell>
          <cell r="C2623">
            <v>-1.37</v>
          </cell>
          <cell r="D2623">
            <v>28.78</v>
          </cell>
        </row>
        <row r="2624">
          <cell r="A2624" t="str">
            <v>301223</v>
          </cell>
          <cell r="B2624" t="str">
            <v>中荣股份</v>
          </cell>
          <cell r="C2624">
            <v>-0.9</v>
          </cell>
          <cell r="D2624">
            <v>16.45</v>
          </cell>
        </row>
        <row r="2625">
          <cell r="A2625" t="str">
            <v>301225</v>
          </cell>
          <cell r="B2625" t="str">
            <v>恒勃股份</v>
          </cell>
          <cell r="C2625">
            <v>2.27</v>
          </cell>
          <cell r="D2625">
            <v>74.25</v>
          </cell>
        </row>
        <row r="2626">
          <cell r="A2626" t="str">
            <v>301226</v>
          </cell>
          <cell r="B2626" t="str">
            <v>祥明智能</v>
          </cell>
          <cell r="C2626">
            <v>-2.21</v>
          </cell>
          <cell r="D2626">
            <v>26.57</v>
          </cell>
        </row>
        <row r="2627">
          <cell r="A2627" t="str">
            <v>301227</v>
          </cell>
          <cell r="B2627" t="str">
            <v>森鹰窗业</v>
          </cell>
          <cell r="C2627">
            <v>1.51</v>
          </cell>
          <cell r="D2627">
            <v>22.9</v>
          </cell>
        </row>
        <row r="2628">
          <cell r="A2628" t="str">
            <v>301228</v>
          </cell>
          <cell r="B2628" t="str">
            <v>实朴检测</v>
          </cell>
          <cell r="C2628">
            <v>7.0000000000000007E-2</v>
          </cell>
          <cell r="D2628">
            <v>26.79</v>
          </cell>
        </row>
        <row r="2629">
          <cell r="A2629" t="str">
            <v>301229</v>
          </cell>
          <cell r="B2629" t="str">
            <v>纽泰格</v>
          </cell>
          <cell r="C2629">
            <v>-2.46</v>
          </cell>
          <cell r="D2629">
            <v>18.61</v>
          </cell>
        </row>
        <row r="2630">
          <cell r="A2630" t="str">
            <v>301230</v>
          </cell>
          <cell r="B2630" t="str">
            <v>泓博医药</v>
          </cell>
          <cell r="C2630">
            <v>0.3</v>
          </cell>
          <cell r="D2630">
            <v>33.89</v>
          </cell>
        </row>
        <row r="2631">
          <cell r="A2631" t="str">
            <v>301231</v>
          </cell>
          <cell r="B2631" t="str">
            <v>荣信文化</v>
          </cell>
          <cell r="C2631">
            <v>-2.14</v>
          </cell>
          <cell r="D2631">
            <v>22.39</v>
          </cell>
        </row>
        <row r="2632">
          <cell r="A2632" t="str">
            <v>301232</v>
          </cell>
          <cell r="B2632" t="str">
            <v>飞沃科技</v>
          </cell>
          <cell r="C2632">
            <v>-3.3</v>
          </cell>
          <cell r="D2632">
            <v>29.85</v>
          </cell>
        </row>
        <row r="2633">
          <cell r="A2633" t="str">
            <v>301233</v>
          </cell>
          <cell r="B2633" t="str">
            <v>盛帮股份</v>
          </cell>
          <cell r="C2633">
            <v>-5.9</v>
          </cell>
          <cell r="D2633">
            <v>56.18</v>
          </cell>
        </row>
        <row r="2634">
          <cell r="A2634" t="str">
            <v>301234</v>
          </cell>
          <cell r="B2634" t="str">
            <v>五洲医疗</v>
          </cell>
          <cell r="C2634">
            <v>0.94</v>
          </cell>
          <cell r="D2634">
            <v>32.17</v>
          </cell>
        </row>
        <row r="2635">
          <cell r="A2635" t="str">
            <v>301235</v>
          </cell>
          <cell r="B2635" t="str">
            <v>华康洁净</v>
          </cell>
          <cell r="C2635">
            <v>-1.23</v>
          </cell>
          <cell r="D2635">
            <v>23.28</v>
          </cell>
        </row>
        <row r="2636">
          <cell r="A2636" t="str">
            <v>301236</v>
          </cell>
          <cell r="B2636" t="str">
            <v>软通动力</v>
          </cell>
          <cell r="C2636">
            <v>-1.1499999999999999</v>
          </cell>
          <cell r="D2636">
            <v>52.36</v>
          </cell>
        </row>
        <row r="2637">
          <cell r="A2637" t="str">
            <v>301237</v>
          </cell>
          <cell r="B2637" t="str">
            <v>和顺科技</v>
          </cell>
          <cell r="C2637">
            <v>-1.42</v>
          </cell>
          <cell r="D2637">
            <v>28.56</v>
          </cell>
        </row>
        <row r="2638">
          <cell r="A2638" t="str">
            <v>301238</v>
          </cell>
          <cell r="B2638" t="str">
            <v>瑞泰新材</v>
          </cell>
          <cell r="C2638">
            <v>-2.73</v>
          </cell>
          <cell r="D2638">
            <v>18.510000000000002</v>
          </cell>
        </row>
        <row r="2639">
          <cell r="A2639" t="str">
            <v>301239</v>
          </cell>
          <cell r="B2639" t="str">
            <v>普瑞眼科</v>
          </cell>
          <cell r="C2639">
            <v>-1.73</v>
          </cell>
          <cell r="D2639">
            <v>38.090000000000003</v>
          </cell>
        </row>
        <row r="2640">
          <cell r="A2640" t="str">
            <v>301246</v>
          </cell>
          <cell r="B2640" t="str">
            <v>宏源药业</v>
          </cell>
          <cell r="C2640">
            <v>-2.8</v>
          </cell>
          <cell r="D2640">
            <v>15.65</v>
          </cell>
        </row>
        <row r="2641">
          <cell r="A2641" t="str">
            <v>301248</v>
          </cell>
          <cell r="B2641" t="str">
            <v>杰创智能</v>
          </cell>
          <cell r="C2641">
            <v>-1.47</v>
          </cell>
          <cell r="D2641">
            <v>24.2</v>
          </cell>
        </row>
        <row r="2642">
          <cell r="A2642" t="str">
            <v>301251</v>
          </cell>
          <cell r="B2642" t="str">
            <v>威尔高</v>
          </cell>
          <cell r="C2642">
            <v>-1.67</v>
          </cell>
          <cell r="D2642">
            <v>38.18</v>
          </cell>
        </row>
        <row r="2643">
          <cell r="A2643" t="str">
            <v>301252</v>
          </cell>
          <cell r="B2643" t="str">
            <v>同星科技</v>
          </cell>
          <cell r="C2643">
            <v>-1.31</v>
          </cell>
          <cell r="D2643">
            <v>24.85</v>
          </cell>
        </row>
        <row r="2644">
          <cell r="A2644" t="str">
            <v>301255</v>
          </cell>
          <cell r="B2644" t="str">
            <v>通力科技</v>
          </cell>
          <cell r="C2644">
            <v>-2.25</v>
          </cell>
          <cell r="D2644">
            <v>30.91</v>
          </cell>
        </row>
        <row r="2645">
          <cell r="A2645" t="str">
            <v>301256</v>
          </cell>
          <cell r="B2645" t="str">
            <v>华融化学</v>
          </cell>
          <cell r="C2645">
            <v>-0.56999999999999995</v>
          </cell>
          <cell r="D2645">
            <v>10.38</v>
          </cell>
        </row>
        <row r="2646">
          <cell r="A2646" t="str">
            <v>301257</v>
          </cell>
          <cell r="B2646" t="str">
            <v>普蕊斯</v>
          </cell>
          <cell r="C2646">
            <v>-0.48</v>
          </cell>
          <cell r="D2646">
            <v>31.29</v>
          </cell>
        </row>
        <row r="2647">
          <cell r="A2647" t="str">
            <v>301258</v>
          </cell>
          <cell r="B2647" t="str">
            <v>富士莱</v>
          </cell>
          <cell r="C2647">
            <v>-1.61</v>
          </cell>
          <cell r="D2647">
            <v>31.8</v>
          </cell>
        </row>
        <row r="2648">
          <cell r="A2648" t="str">
            <v>301259</v>
          </cell>
          <cell r="B2648" t="str">
            <v>艾布鲁</v>
          </cell>
          <cell r="C2648">
            <v>-1.38</v>
          </cell>
          <cell r="D2648">
            <v>49.38</v>
          </cell>
        </row>
        <row r="2649">
          <cell r="A2649" t="str">
            <v>301260</v>
          </cell>
          <cell r="B2649" t="str">
            <v>格力博</v>
          </cell>
          <cell r="C2649">
            <v>-1.96</v>
          </cell>
          <cell r="D2649">
            <v>19.48</v>
          </cell>
        </row>
        <row r="2650">
          <cell r="A2650" t="str">
            <v>301261</v>
          </cell>
          <cell r="B2650" t="str">
            <v>恒工精密</v>
          </cell>
          <cell r="C2650">
            <v>-1.96</v>
          </cell>
          <cell r="D2650">
            <v>68.48</v>
          </cell>
        </row>
        <row r="2651">
          <cell r="A2651" t="str">
            <v>301262</v>
          </cell>
          <cell r="B2651" t="str">
            <v>海看股份</v>
          </cell>
          <cell r="C2651">
            <v>-1.2</v>
          </cell>
          <cell r="D2651">
            <v>25.54</v>
          </cell>
        </row>
        <row r="2652">
          <cell r="A2652" t="str">
            <v>301263</v>
          </cell>
          <cell r="B2652" t="str">
            <v>泰恩康</v>
          </cell>
          <cell r="C2652">
            <v>0.03</v>
          </cell>
          <cell r="D2652">
            <v>37.159999999999997</v>
          </cell>
        </row>
        <row r="2653">
          <cell r="A2653" t="str">
            <v>301265</v>
          </cell>
          <cell r="B2653" t="str">
            <v>华新环保</v>
          </cell>
          <cell r="C2653">
            <v>-1.18</v>
          </cell>
          <cell r="D2653">
            <v>10.09</v>
          </cell>
        </row>
        <row r="2654">
          <cell r="A2654" t="str">
            <v>301266</v>
          </cell>
          <cell r="B2654" t="str">
            <v>宇邦新材</v>
          </cell>
          <cell r="C2654">
            <v>-2.1</v>
          </cell>
          <cell r="D2654">
            <v>33.58</v>
          </cell>
        </row>
        <row r="2655">
          <cell r="A2655" t="str">
            <v>301267</v>
          </cell>
          <cell r="B2655" t="str">
            <v>华厦眼科</v>
          </cell>
          <cell r="C2655">
            <v>-0.47</v>
          </cell>
          <cell r="D2655">
            <v>19.100000000000001</v>
          </cell>
        </row>
        <row r="2656">
          <cell r="A2656" t="str">
            <v>301268</v>
          </cell>
          <cell r="B2656" t="str">
            <v>铭利达</v>
          </cell>
          <cell r="C2656">
            <v>0.11</v>
          </cell>
          <cell r="D2656">
            <v>18.899999999999999</v>
          </cell>
        </row>
        <row r="2657">
          <cell r="A2657" t="str">
            <v>301269</v>
          </cell>
          <cell r="B2657" t="str">
            <v>华大九天</v>
          </cell>
          <cell r="C2657">
            <v>-0.45</v>
          </cell>
          <cell r="D2657">
            <v>115.16</v>
          </cell>
        </row>
        <row r="2658">
          <cell r="A2658" t="str">
            <v>301270</v>
          </cell>
          <cell r="B2658" t="str">
            <v>汉仪股份</v>
          </cell>
          <cell r="C2658">
            <v>-2.7</v>
          </cell>
          <cell r="D2658">
            <v>45.42</v>
          </cell>
        </row>
        <row r="2659">
          <cell r="A2659" t="str">
            <v>301272</v>
          </cell>
          <cell r="B2659" t="str">
            <v>英华特</v>
          </cell>
          <cell r="C2659">
            <v>-1.24</v>
          </cell>
          <cell r="D2659">
            <v>35.9</v>
          </cell>
        </row>
        <row r="2660">
          <cell r="A2660" t="str">
            <v>301273</v>
          </cell>
          <cell r="B2660" t="str">
            <v>瑞晨环保</v>
          </cell>
          <cell r="C2660">
            <v>-0.97</v>
          </cell>
          <cell r="D2660">
            <v>24.59</v>
          </cell>
        </row>
        <row r="2661">
          <cell r="A2661" t="str">
            <v>301275</v>
          </cell>
          <cell r="B2661" t="str">
            <v>汉朔科技</v>
          </cell>
          <cell r="C2661">
            <v>-1.92</v>
          </cell>
          <cell r="D2661">
            <v>57.08</v>
          </cell>
        </row>
        <row r="2662">
          <cell r="A2662" t="str">
            <v>301276</v>
          </cell>
          <cell r="B2662" t="str">
            <v>嘉曼服饰</v>
          </cell>
          <cell r="C2662">
            <v>-0.05</v>
          </cell>
          <cell r="D2662">
            <v>18.97</v>
          </cell>
        </row>
        <row r="2663">
          <cell r="A2663" t="str">
            <v>301277</v>
          </cell>
          <cell r="B2663" t="str">
            <v>新天地</v>
          </cell>
          <cell r="C2663">
            <v>-2.14</v>
          </cell>
          <cell r="D2663">
            <v>14.6</v>
          </cell>
        </row>
        <row r="2664">
          <cell r="A2664" t="str">
            <v>301278</v>
          </cell>
          <cell r="B2664" t="str">
            <v>快可电子</v>
          </cell>
          <cell r="C2664">
            <v>-1.5</v>
          </cell>
          <cell r="D2664">
            <v>33.5</v>
          </cell>
        </row>
        <row r="2665">
          <cell r="A2665" t="str">
            <v>301279</v>
          </cell>
          <cell r="B2665" t="str">
            <v>金道科技</v>
          </cell>
          <cell r="C2665">
            <v>-1.98</v>
          </cell>
          <cell r="D2665">
            <v>21.27</v>
          </cell>
        </row>
        <row r="2666">
          <cell r="A2666" t="str">
            <v>301280</v>
          </cell>
          <cell r="B2666" t="str">
            <v>珠城科技</v>
          </cell>
          <cell r="C2666">
            <v>-0.8</v>
          </cell>
          <cell r="D2666">
            <v>38.340000000000003</v>
          </cell>
        </row>
        <row r="2667">
          <cell r="A2667" t="str">
            <v>301281</v>
          </cell>
          <cell r="B2667" t="str">
            <v>科源制药</v>
          </cell>
          <cell r="C2667">
            <v>-1.17</v>
          </cell>
          <cell r="D2667">
            <v>32.15</v>
          </cell>
        </row>
        <row r="2668">
          <cell r="A2668" t="str">
            <v>301282</v>
          </cell>
          <cell r="B2668" t="str">
            <v>金禄电子</v>
          </cell>
          <cell r="C2668">
            <v>-1.74</v>
          </cell>
          <cell r="D2668">
            <v>25.36</v>
          </cell>
        </row>
        <row r="2669">
          <cell r="A2669" t="str">
            <v>301283</v>
          </cell>
          <cell r="B2669" t="str">
            <v>聚胶股份</v>
          </cell>
          <cell r="C2669">
            <v>-1.66</v>
          </cell>
          <cell r="D2669">
            <v>33.700000000000003</v>
          </cell>
        </row>
        <row r="2670">
          <cell r="A2670" t="str">
            <v>301285</v>
          </cell>
          <cell r="B2670" t="str">
            <v>鸿日达</v>
          </cell>
          <cell r="C2670">
            <v>-1.21</v>
          </cell>
          <cell r="D2670">
            <v>32.76</v>
          </cell>
        </row>
        <row r="2671">
          <cell r="A2671" t="str">
            <v>301286</v>
          </cell>
          <cell r="B2671" t="str">
            <v>侨源股份</v>
          </cell>
          <cell r="C2671">
            <v>-1.97</v>
          </cell>
          <cell r="D2671">
            <v>24.86</v>
          </cell>
        </row>
        <row r="2672">
          <cell r="A2672" t="str">
            <v>301287</v>
          </cell>
          <cell r="B2672" t="str">
            <v>康力源</v>
          </cell>
          <cell r="C2672">
            <v>-1.85</v>
          </cell>
          <cell r="D2672">
            <v>39.26</v>
          </cell>
        </row>
        <row r="2673">
          <cell r="A2673" t="str">
            <v>301288</v>
          </cell>
          <cell r="B2673" t="str">
            <v>*ST清研</v>
          </cell>
          <cell r="C2673">
            <v>-0.63</v>
          </cell>
          <cell r="D2673">
            <v>12.53</v>
          </cell>
        </row>
        <row r="2674">
          <cell r="A2674" t="str">
            <v>301289</v>
          </cell>
          <cell r="B2674" t="str">
            <v>国缆检测</v>
          </cell>
          <cell r="C2674">
            <v>-1.39</v>
          </cell>
          <cell r="D2674">
            <v>48.9</v>
          </cell>
        </row>
        <row r="2675">
          <cell r="A2675" t="str">
            <v>301290</v>
          </cell>
          <cell r="B2675" t="str">
            <v>东星医疗</v>
          </cell>
          <cell r="C2675">
            <v>0.08</v>
          </cell>
          <cell r="D2675">
            <v>25.45</v>
          </cell>
        </row>
        <row r="2676">
          <cell r="A2676" t="str">
            <v>301291</v>
          </cell>
          <cell r="B2676" t="str">
            <v>明阳电气</v>
          </cell>
          <cell r="C2676">
            <v>-0.89</v>
          </cell>
          <cell r="D2676">
            <v>38.92</v>
          </cell>
        </row>
        <row r="2677">
          <cell r="A2677" t="str">
            <v>301292</v>
          </cell>
          <cell r="B2677" t="str">
            <v>海科新源</v>
          </cell>
          <cell r="C2677">
            <v>-2.4700000000000002</v>
          </cell>
          <cell r="D2677">
            <v>20.9</v>
          </cell>
        </row>
        <row r="2678">
          <cell r="A2678" t="str">
            <v>301293</v>
          </cell>
          <cell r="B2678" t="str">
            <v>三博脑科</v>
          </cell>
          <cell r="C2678">
            <v>1.28</v>
          </cell>
          <cell r="D2678">
            <v>50.55</v>
          </cell>
        </row>
        <row r="2679">
          <cell r="A2679" t="str">
            <v>301295</v>
          </cell>
          <cell r="B2679" t="str">
            <v>美硕科技</v>
          </cell>
          <cell r="C2679">
            <v>0.46</v>
          </cell>
          <cell r="D2679">
            <v>24.24</v>
          </cell>
        </row>
        <row r="2680">
          <cell r="A2680" t="str">
            <v>301296</v>
          </cell>
          <cell r="B2680" t="str">
            <v>新巨丰</v>
          </cell>
          <cell r="C2680">
            <v>-1.57</v>
          </cell>
          <cell r="D2680">
            <v>9.39</v>
          </cell>
        </row>
        <row r="2681">
          <cell r="A2681" t="str">
            <v>301297</v>
          </cell>
          <cell r="B2681" t="str">
            <v>富乐德</v>
          </cell>
          <cell r="C2681">
            <v>-1.1599999999999999</v>
          </cell>
          <cell r="D2681">
            <v>40.82</v>
          </cell>
        </row>
        <row r="2682">
          <cell r="A2682" t="str">
            <v>301298</v>
          </cell>
          <cell r="B2682" t="str">
            <v>东利机械</v>
          </cell>
          <cell r="C2682">
            <v>-1.89</v>
          </cell>
          <cell r="D2682">
            <v>16.05</v>
          </cell>
        </row>
        <row r="2683">
          <cell r="A2683" t="str">
            <v>301299</v>
          </cell>
          <cell r="B2683" t="str">
            <v>卓创资讯</v>
          </cell>
          <cell r="C2683">
            <v>-0.68</v>
          </cell>
          <cell r="D2683">
            <v>60.95</v>
          </cell>
        </row>
        <row r="2684">
          <cell r="A2684" t="str">
            <v>301300</v>
          </cell>
          <cell r="B2684" t="str">
            <v>远翔新材</v>
          </cell>
          <cell r="C2684">
            <v>-3.82</v>
          </cell>
          <cell r="D2684">
            <v>36.74</v>
          </cell>
        </row>
        <row r="2685">
          <cell r="A2685" t="str">
            <v>301301</v>
          </cell>
          <cell r="B2685" t="str">
            <v>川宁生物</v>
          </cell>
          <cell r="C2685">
            <v>0.49</v>
          </cell>
          <cell r="D2685">
            <v>12.21</v>
          </cell>
        </row>
        <row r="2686">
          <cell r="A2686" t="str">
            <v>301302</v>
          </cell>
          <cell r="B2686" t="str">
            <v>华如科技</v>
          </cell>
          <cell r="C2686">
            <v>-0.93</v>
          </cell>
          <cell r="D2686">
            <v>25.6</v>
          </cell>
        </row>
        <row r="2687">
          <cell r="A2687" t="str">
            <v>301303</v>
          </cell>
          <cell r="B2687" t="str">
            <v>真兰仪表</v>
          </cell>
          <cell r="C2687">
            <v>-0.65</v>
          </cell>
          <cell r="D2687">
            <v>15.28</v>
          </cell>
        </row>
        <row r="2688">
          <cell r="A2688" t="str">
            <v>301305</v>
          </cell>
          <cell r="B2688" t="str">
            <v>朗坤科技</v>
          </cell>
          <cell r="C2688">
            <v>-1.25</v>
          </cell>
          <cell r="D2688">
            <v>18.16</v>
          </cell>
        </row>
        <row r="2689">
          <cell r="A2689" t="str">
            <v>301306</v>
          </cell>
          <cell r="B2689" t="str">
            <v>西测测试</v>
          </cell>
          <cell r="C2689">
            <v>0.44</v>
          </cell>
          <cell r="D2689">
            <v>56.95</v>
          </cell>
        </row>
        <row r="2690">
          <cell r="A2690" t="str">
            <v>301307</v>
          </cell>
          <cell r="B2690" t="str">
            <v>美利信</v>
          </cell>
          <cell r="C2690">
            <v>-2.56</v>
          </cell>
          <cell r="D2690">
            <v>23.21</v>
          </cell>
        </row>
        <row r="2691">
          <cell r="A2691" t="str">
            <v>301308</v>
          </cell>
          <cell r="B2691" t="str">
            <v>江波龙</v>
          </cell>
          <cell r="C2691">
            <v>-2.5099999999999998</v>
          </cell>
          <cell r="D2691">
            <v>83.65</v>
          </cell>
        </row>
        <row r="2692">
          <cell r="A2692" t="str">
            <v>301309</v>
          </cell>
          <cell r="B2692" t="str">
            <v>万得凯</v>
          </cell>
          <cell r="C2692">
            <v>-1.41</v>
          </cell>
          <cell r="D2692">
            <v>26.57</v>
          </cell>
        </row>
        <row r="2693">
          <cell r="A2693" t="str">
            <v>301310</v>
          </cell>
          <cell r="B2693" t="str">
            <v>鑫宏业</v>
          </cell>
          <cell r="C2693">
            <v>-1.39</v>
          </cell>
          <cell r="D2693">
            <v>36.25</v>
          </cell>
        </row>
        <row r="2694">
          <cell r="A2694" t="str">
            <v>301311</v>
          </cell>
          <cell r="B2694" t="str">
            <v>昆船智能</v>
          </cell>
          <cell r="C2694">
            <v>-5.04</v>
          </cell>
          <cell r="D2694">
            <v>20.329999999999998</v>
          </cell>
        </row>
        <row r="2695">
          <cell r="A2695" t="str">
            <v>301312</v>
          </cell>
          <cell r="B2695" t="str">
            <v>智立方</v>
          </cell>
          <cell r="C2695">
            <v>-9.26</v>
          </cell>
          <cell r="D2695">
            <v>42.7</v>
          </cell>
        </row>
        <row r="2696">
          <cell r="A2696" t="str">
            <v>301313</v>
          </cell>
          <cell r="B2696" t="str">
            <v>凡拓数创</v>
          </cell>
          <cell r="C2696">
            <v>-2.04</v>
          </cell>
          <cell r="D2696">
            <v>23.97</v>
          </cell>
        </row>
        <row r="2697">
          <cell r="A2697" t="str">
            <v>301314</v>
          </cell>
          <cell r="B2697" t="str">
            <v>科瑞思</v>
          </cell>
          <cell r="C2697">
            <v>-1.81</v>
          </cell>
          <cell r="D2697">
            <v>39.69</v>
          </cell>
        </row>
        <row r="2698">
          <cell r="A2698" t="str">
            <v>301315</v>
          </cell>
          <cell r="B2698" t="str">
            <v>威士顿</v>
          </cell>
          <cell r="C2698">
            <v>1.28</v>
          </cell>
          <cell r="D2698">
            <v>54.64</v>
          </cell>
        </row>
        <row r="2699">
          <cell r="A2699" t="str">
            <v>301316</v>
          </cell>
          <cell r="B2699" t="str">
            <v>慧博云通</v>
          </cell>
          <cell r="C2699">
            <v>-0.85</v>
          </cell>
          <cell r="D2699">
            <v>39.630000000000003</v>
          </cell>
        </row>
        <row r="2700">
          <cell r="A2700" t="str">
            <v>301317</v>
          </cell>
          <cell r="B2700" t="str">
            <v>鑫磊股份</v>
          </cell>
          <cell r="C2700">
            <v>11.09</v>
          </cell>
          <cell r="D2700">
            <v>33.36</v>
          </cell>
        </row>
        <row r="2701">
          <cell r="A2701" t="str">
            <v>301318</v>
          </cell>
          <cell r="B2701" t="str">
            <v>维海德</v>
          </cell>
          <cell r="C2701">
            <v>-1.42</v>
          </cell>
          <cell r="D2701">
            <v>33.39</v>
          </cell>
        </row>
        <row r="2702">
          <cell r="A2702" t="str">
            <v>301319</v>
          </cell>
          <cell r="B2702" t="str">
            <v>唯特偶</v>
          </cell>
          <cell r="C2702">
            <v>-4.6900000000000004</v>
          </cell>
          <cell r="D2702">
            <v>29.89</v>
          </cell>
        </row>
        <row r="2703">
          <cell r="A2703" t="str">
            <v>301320</v>
          </cell>
          <cell r="B2703" t="str">
            <v>豪江智能</v>
          </cell>
          <cell r="C2703">
            <v>-2.2200000000000002</v>
          </cell>
          <cell r="D2703">
            <v>18.98</v>
          </cell>
        </row>
        <row r="2704">
          <cell r="A2704" t="str">
            <v>301321</v>
          </cell>
          <cell r="B2704" t="str">
            <v>翰博高新</v>
          </cell>
          <cell r="C2704">
            <v>-1.82</v>
          </cell>
          <cell r="D2704">
            <v>15.07</v>
          </cell>
        </row>
        <row r="2705">
          <cell r="A2705" t="str">
            <v>301322</v>
          </cell>
          <cell r="B2705" t="str">
            <v>绿通科技</v>
          </cell>
          <cell r="C2705">
            <v>-1.97</v>
          </cell>
          <cell r="D2705">
            <v>28.84</v>
          </cell>
        </row>
        <row r="2706">
          <cell r="A2706" t="str">
            <v>301323</v>
          </cell>
          <cell r="B2706" t="str">
            <v>新莱福</v>
          </cell>
          <cell r="C2706">
            <v>-1.77</v>
          </cell>
          <cell r="D2706">
            <v>42.29</v>
          </cell>
        </row>
        <row r="2707">
          <cell r="A2707" t="str">
            <v>301325</v>
          </cell>
          <cell r="B2707" t="str">
            <v>曼恩斯特</v>
          </cell>
          <cell r="C2707">
            <v>0.57999999999999996</v>
          </cell>
          <cell r="D2707">
            <v>60.66</v>
          </cell>
        </row>
        <row r="2708">
          <cell r="A2708" t="str">
            <v>301326</v>
          </cell>
          <cell r="B2708" t="str">
            <v>捷邦科技</v>
          </cell>
          <cell r="C2708">
            <v>-5.0599999999999996</v>
          </cell>
          <cell r="D2708">
            <v>75.94</v>
          </cell>
        </row>
        <row r="2709">
          <cell r="A2709" t="str">
            <v>301327</v>
          </cell>
          <cell r="B2709" t="str">
            <v>华宝新能</v>
          </cell>
          <cell r="C2709">
            <v>-2.54</v>
          </cell>
          <cell r="D2709">
            <v>50.72</v>
          </cell>
        </row>
        <row r="2710">
          <cell r="A2710" t="str">
            <v>301328</v>
          </cell>
          <cell r="B2710" t="str">
            <v>维峰电子</v>
          </cell>
          <cell r="C2710">
            <v>-1.2</v>
          </cell>
          <cell r="D2710">
            <v>41.05</v>
          </cell>
        </row>
        <row r="2711">
          <cell r="A2711" t="str">
            <v>301329</v>
          </cell>
          <cell r="B2711" t="str">
            <v>信音电子</v>
          </cell>
          <cell r="C2711">
            <v>-1.22</v>
          </cell>
          <cell r="D2711">
            <v>19.41</v>
          </cell>
        </row>
        <row r="2712">
          <cell r="A2712" t="str">
            <v>301330</v>
          </cell>
          <cell r="B2712" t="str">
            <v>熵基科技</v>
          </cell>
          <cell r="C2712">
            <v>5.92</v>
          </cell>
          <cell r="D2712">
            <v>27.73</v>
          </cell>
        </row>
        <row r="2713">
          <cell r="A2713" t="str">
            <v>301331</v>
          </cell>
          <cell r="B2713" t="str">
            <v>恩威医药</v>
          </cell>
          <cell r="C2713">
            <v>1.74</v>
          </cell>
          <cell r="D2713">
            <v>33.29</v>
          </cell>
        </row>
        <row r="2714">
          <cell r="A2714" t="str">
            <v>301332</v>
          </cell>
          <cell r="B2714" t="str">
            <v>德尔玛</v>
          </cell>
          <cell r="C2714">
            <v>0.18</v>
          </cell>
          <cell r="D2714">
            <v>10.85</v>
          </cell>
        </row>
        <row r="2715">
          <cell r="A2715" t="str">
            <v>301333</v>
          </cell>
          <cell r="B2715" t="str">
            <v>诺思格</v>
          </cell>
          <cell r="C2715">
            <v>-1.75</v>
          </cell>
          <cell r="D2715">
            <v>47.27</v>
          </cell>
        </row>
        <row r="2716">
          <cell r="A2716" t="str">
            <v>301335</v>
          </cell>
          <cell r="B2716" t="str">
            <v>天元宠物</v>
          </cell>
          <cell r="C2716">
            <v>-1.34</v>
          </cell>
          <cell r="D2716">
            <v>33.21</v>
          </cell>
        </row>
        <row r="2717">
          <cell r="A2717" t="str">
            <v>301336</v>
          </cell>
          <cell r="B2717" t="str">
            <v>趣睡科技</v>
          </cell>
          <cell r="C2717">
            <v>-2.16</v>
          </cell>
          <cell r="D2717">
            <v>54.01</v>
          </cell>
        </row>
        <row r="2718">
          <cell r="A2718" t="str">
            <v>301337</v>
          </cell>
          <cell r="B2718" t="str">
            <v>亚华电子</v>
          </cell>
          <cell r="C2718">
            <v>-1.65</v>
          </cell>
          <cell r="D2718">
            <v>28.65</v>
          </cell>
        </row>
        <row r="2719">
          <cell r="A2719" t="str">
            <v>301338</v>
          </cell>
          <cell r="B2719" t="str">
            <v>凯格精机</v>
          </cell>
          <cell r="C2719">
            <v>-1.58</v>
          </cell>
          <cell r="D2719">
            <v>44.22</v>
          </cell>
        </row>
        <row r="2720">
          <cell r="A2720" t="str">
            <v>301339</v>
          </cell>
          <cell r="B2720" t="str">
            <v>通行宝</v>
          </cell>
          <cell r="C2720">
            <v>-1.02</v>
          </cell>
          <cell r="D2720">
            <v>16.45</v>
          </cell>
        </row>
        <row r="2721">
          <cell r="A2721" t="str">
            <v>301345</v>
          </cell>
          <cell r="B2721" t="str">
            <v>涛涛车业</v>
          </cell>
          <cell r="C2721">
            <v>1.5</v>
          </cell>
          <cell r="D2721">
            <v>135.01</v>
          </cell>
        </row>
        <row r="2722">
          <cell r="A2722" t="str">
            <v>301348</v>
          </cell>
          <cell r="B2722" t="str">
            <v>蓝箭电子</v>
          </cell>
          <cell r="C2722">
            <v>-1.46</v>
          </cell>
          <cell r="D2722">
            <v>20.25</v>
          </cell>
        </row>
        <row r="2723">
          <cell r="A2723" t="str">
            <v>301349</v>
          </cell>
          <cell r="B2723" t="str">
            <v>信德新材</v>
          </cell>
          <cell r="C2723">
            <v>-2.63</v>
          </cell>
          <cell r="D2723">
            <v>38.49</v>
          </cell>
        </row>
        <row r="2724">
          <cell r="A2724" t="str">
            <v>301353</v>
          </cell>
          <cell r="B2724" t="str">
            <v>普莱得</v>
          </cell>
          <cell r="C2724">
            <v>-1.1100000000000001</v>
          </cell>
          <cell r="D2724">
            <v>24.89</v>
          </cell>
        </row>
        <row r="2725">
          <cell r="A2725" t="str">
            <v>301355</v>
          </cell>
          <cell r="B2725" t="str">
            <v>南王科技</v>
          </cell>
          <cell r="C2725">
            <v>-1.17</v>
          </cell>
          <cell r="D2725">
            <v>11.81</v>
          </cell>
        </row>
        <row r="2726">
          <cell r="A2726" t="str">
            <v>301356</v>
          </cell>
          <cell r="B2726" t="str">
            <v>天振股份</v>
          </cell>
          <cell r="C2726">
            <v>-2.81</v>
          </cell>
          <cell r="D2726">
            <v>18.010000000000002</v>
          </cell>
        </row>
        <row r="2727">
          <cell r="A2727" t="str">
            <v>301357</v>
          </cell>
          <cell r="B2727" t="str">
            <v>北方长龙</v>
          </cell>
          <cell r="C2727">
            <v>-0.24</v>
          </cell>
          <cell r="D2727">
            <v>80</v>
          </cell>
        </row>
        <row r="2728">
          <cell r="A2728" t="str">
            <v>301358</v>
          </cell>
          <cell r="B2728" t="str">
            <v>湖南裕能</v>
          </cell>
          <cell r="C2728">
            <v>-4.26</v>
          </cell>
          <cell r="D2728">
            <v>30.1</v>
          </cell>
        </row>
        <row r="2729">
          <cell r="A2729" t="str">
            <v>301359</v>
          </cell>
          <cell r="B2729" t="str">
            <v>东南电子</v>
          </cell>
          <cell r="C2729">
            <v>-0.57999999999999996</v>
          </cell>
          <cell r="D2729">
            <v>20.6</v>
          </cell>
        </row>
        <row r="2730">
          <cell r="A2730" t="str">
            <v>301360</v>
          </cell>
          <cell r="B2730" t="str">
            <v>荣旗科技</v>
          </cell>
          <cell r="C2730">
            <v>-2.3199999999999998</v>
          </cell>
          <cell r="D2730">
            <v>47.18</v>
          </cell>
        </row>
        <row r="2731">
          <cell r="A2731" t="str">
            <v>301361</v>
          </cell>
          <cell r="B2731" t="str">
            <v>众智科技</v>
          </cell>
          <cell r="C2731">
            <v>-0.36</v>
          </cell>
          <cell r="D2731">
            <v>30.75</v>
          </cell>
        </row>
        <row r="2732">
          <cell r="A2732" t="str">
            <v>301362</v>
          </cell>
          <cell r="B2732" t="str">
            <v>民爆光电</v>
          </cell>
          <cell r="C2732">
            <v>-1.84</v>
          </cell>
          <cell r="D2732">
            <v>40.5</v>
          </cell>
        </row>
        <row r="2733">
          <cell r="A2733" t="str">
            <v>301363</v>
          </cell>
          <cell r="B2733" t="str">
            <v>美好医疗</v>
          </cell>
          <cell r="C2733">
            <v>1.69</v>
          </cell>
          <cell r="D2733">
            <v>18.05</v>
          </cell>
        </row>
        <row r="2734">
          <cell r="A2734" t="str">
            <v>301365</v>
          </cell>
          <cell r="B2734" t="str">
            <v>矩阵股份</v>
          </cell>
          <cell r="C2734">
            <v>-0.76</v>
          </cell>
          <cell r="D2734">
            <v>16.98</v>
          </cell>
        </row>
        <row r="2735">
          <cell r="A2735" t="str">
            <v>301366</v>
          </cell>
          <cell r="B2735" t="str">
            <v>一博科技</v>
          </cell>
          <cell r="C2735">
            <v>-2.79</v>
          </cell>
          <cell r="D2735">
            <v>40.049999999999997</v>
          </cell>
        </row>
        <row r="2736">
          <cell r="A2736" t="str">
            <v>301367</v>
          </cell>
          <cell r="B2736" t="str">
            <v>瑞迈特</v>
          </cell>
          <cell r="C2736">
            <v>-1.9</v>
          </cell>
          <cell r="D2736">
            <v>83.14</v>
          </cell>
        </row>
        <row r="2737">
          <cell r="A2737" t="str">
            <v>301368</v>
          </cell>
          <cell r="B2737" t="str">
            <v>丰立智能</v>
          </cell>
          <cell r="C2737">
            <v>0.05</v>
          </cell>
          <cell r="D2737">
            <v>60.13</v>
          </cell>
        </row>
        <row r="2738">
          <cell r="A2738" t="str">
            <v>301369</v>
          </cell>
          <cell r="B2738" t="str">
            <v>联动科技</v>
          </cell>
          <cell r="C2738">
            <v>1.19</v>
          </cell>
          <cell r="D2738">
            <v>55.96</v>
          </cell>
        </row>
        <row r="2739">
          <cell r="A2739" t="str">
            <v>301370</v>
          </cell>
          <cell r="B2739" t="str">
            <v>国科恒泰</v>
          </cell>
          <cell r="C2739">
            <v>-1.58</v>
          </cell>
          <cell r="D2739">
            <v>10.61</v>
          </cell>
        </row>
        <row r="2740">
          <cell r="A2740" t="str">
            <v>301371</v>
          </cell>
          <cell r="B2740" t="str">
            <v>敷尔佳</v>
          </cell>
          <cell r="C2740">
            <v>-1.61</v>
          </cell>
          <cell r="D2740">
            <v>25.06</v>
          </cell>
        </row>
        <row r="2741">
          <cell r="A2741" t="str">
            <v>301372</v>
          </cell>
          <cell r="B2741" t="str">
            <v>科净源</v>
          </cell>
          <cell r="C2741">
            <v>-2.0299999999999998</v>
          </cell>
          <cell r="D2741">
            <v>22.66</v>
          </cell>
        </row>
        <row r="2742">
          <cell r="A2742" t="str">
            <v>301373</v>
          </cell>
          <cell r="B2742" t="str">
            <v>凌玮科技</v>
          </cell>
          <cell r="C2742">
            <v>-4.13</v>
          </cell>
          <cell r="D2742">
            <v>32.049999999999997</v>
          </cell>
        </row>
        <row r="2743">
          <cell r="A2743" t="str">
            <v>301376</v>
          </cell>
          <cell r="B2743" t="str">
            <v>致欧科技</v>
          </cell>
          <cell r="C2743">
            <v>-2.85</v>
          </cell>
          <cell r="D2743">
            <v>18.09</v>
          </cell>
        </row>
        <row r="2744">
          <cell r="A2744" t="str">
            <v>301377</v>
          </cell>
          <cell r="B2744" t="str">
            <v>鼎泰高科</v>
          </cell>
          <cell r="C2744">
            <v>-1.3</v>
          </cell>
          <cell r="D2744">
            <v>34.799999999999997</v>
          </cell>
        </row>
        <row r="2745">
          <cell r="A2745" t="str">
            <v>301378</v>
          </cell>
          <cell r="B2745" t="str">
            <v>通达海</v>
          </cell>
          <cell r="C2745">
            <v>1.18</v>
          </cell>
          <cell r="D2745">
            <v>28.32</v>
          </cell>
        </row>
        <row r="2746">
          <cell r="A2746" t="str">
            <v>301379</v>
          </cell>
          <cell r="B2746" t="str">
            <v>天山电子</v>
          </cell>
          <cell r="C2746">
            <v>0.68</v>
          </cell>
          <cell r="D2746">
            <v>26.73</v>
          </cell>
        </row>
        <row r="2747">
          <cell r="A2747" t="str">
            <v>301380</v>
          </cell>
          <cell r="B2747" t="str">
            <v>挖金客</v>
          </cell>
          <cell r="C2747">
            <v>0.17</v>
          </cell>
          <cell r="D2747">
            <v>35.89</v>
          </cell>
        </row>
        <row r="2748">
          <cell r="A2748" t="str">
            <v>301381</v>
          </cell>
          <cell r="B2748" t="str">
            <v>赛维时代</v>
          </cell>
          <cell r="C2748">
            <v>-1.1100000000000001</v>
          </cell>
          <cell r="D2748">
            <v>19.649999999999999</v>
          </cell>
        </row>
        <row r="2749">
          <cell r="A2749" t="str">
            <v>301382</v>
          </cell>
          <cell r="B2749" t="str">
            <v>蜂助手</v>
          </cell>
          <cell r="C2749">
            <v>-1.1000000000000001</v>
          </cell>
          <cell r="D2749">
            <v>37.64</v>
          </cell>
        </row>
        <row r="2750">
          <cell r="A2750" t="str">
            <v>301383</v>
          </cell>
          <cell r="B2750" t="str">
            <v>天键股份</v>
          </cell>
          <cell r="C2750">
            <v>-2.93</v>
          </cell>
          <cell r="D2750">
            <v>38.700000000000003</v>
          </cell>
        </row>
        <row r="2751">
          <cell r="A2751" t="str">
            <v>301386</v>
          </cell>
          <cell r="B2751" t="str">
            <v>未来电器</v>
          </cell>
          <cell r="C2751">
            <v>-1.32</v>
          </cell>
          <cell r="D2751">
            <v>21.71</v>
          </cell>
        </row>
        <row r="2752">
          <cell r="A2752" t="str">
            <v>301387</v>
          </cell>
          <cell r="B2752" t="str">
            <v>光大同创</v>
          </cell>
          <cell r="C2752">
            <v>-1.25</v>
          </cell>
          <cell r="D2752">
            <v>38.03</v>
          </cell>
        </row>
        <row r="2753">
          <cell r="A2753" t="str">
            <v>301388</v>
          </cell>
          <cell r="B2753" t="str">
            <v>欣灵电气</v>
          </cell>
          <cell r="C2753">
            <v>-5.94</v>
          </cell>
          <cell r="D2753">
            <v>26.45</v>
          </cell>
        </row>
        <row r="2754">
          <cell r="A2754" t="str">
            <v>301389</v>
          </cell>
          <cell r="B2754" t="str">
            <v>隆扬电子</v>
          </cell>
          <cell r="C2754">
            <v>20</v>
          </cell>
          <cell r="D2754">
            <v>31.92</v>
          </cell>
        </row>
        <row r="2755">
          <cell r="A2755" t="str">
            <v>301390</v>
          </cell>
          <cell r="B2755" t="str">
            <v>经纬股份</v>
          </cell>
          <cell r="C2755">
            <v>-2.76</v>
          </cell>
          <cell r="D2755">
            <v>36.229999999999997</v>
          </cell>
        </row>
        <row r="2756">
          <cell r="A2756" t="str">
            <v>301391</v>
          </cell>
          <cell r="B2756" t="str">
            <v>卡莱特</v>
          </cell>
          <cell r="C2756">
            <v>-3.05</v>
          </cell>
          <cell r="D2756">
            <v>40.75</v>
          </cell>
        </row>
        <row r="2757">
          <cell r="A2757" t="str">
            <v>301392</v>
          </cell>
          <cell r="B2757" t="str">
            <v>汇成真空</v>
          </cell>
          <cell r="C2757">
            <v>-0.53</v>
          </cell>
          <cell r="D2757">
            <v>114.21</v>
          </cell>
        </row>
        <row r="2758">
          <cell r="A2758" t="str">
            <v>301393</v>
          </cell>
          <cell r="B2758" t="str">
            <v>昊帆生物</v>
          </cell>
          <cell r="C2758">
            <v>-0.65</v>
          </cell>
          <cell r="D2758">
            <v>53.48</v>
          </cell>
        </row>
        <row r="2759">
          <cell r="A2759" t="str">
            <v>301395</v>
          </cell>
          <cell r="B2759" t="str">
            <v>仁信新材</v>
          </cell>
          <cell r="C2759">
            <v>-0.81</v>
          </cell>
          <cell r="D2759">
            <v>11.07</v>
          </cell>
        </row>
        <row r="2760">
          <cell r="A2760" t="str">
            <v>301396</v>
          </cell>
          <cell r="B2760" t="str">
            <v>宏景科技</v>
          </cell>
          <cell r="C2760">
            <v>1.44</v>
          </cell>
          <cell r="D2760">
            <v>59.03</v>
          </cell>
        </row>
        <row r="2761">
          <cell r="A2761" t="str">
            <v>301397</v>
          </cell>
          <cell r="B2761" t="str">
            <v>溯联股份</v>
          </cell>
          <cell r="C2761">
            <v>-0.56000000000000005</v>
          </cell>
          <cell r="D2761">
            <v>35.65</v>
          </cell>
        </row>
        <row r="2762">
          <cell r="A2762" t="str">
            <v>301398</v>
          </cell>
          <cell r="B2762" t="str">
            <v>星源卓镁</v>
          </cell>
          <cell r="C2762">
            <v>3.81</v>
          </cell>
          <cell r="D2762">
            <v>41.4</v>
          </cell>
        </row>
        <row r="2763">
          <cell r="A2763" t="str">
            <v>301399</v>
          </cell>
          <cell r="B2763" t="str">
            <v>英特科技</v>
          </cell>
          <cell r="C2763">
            <v>-1.38</v>
          </cell>
          <cell r="D2763">
            <v>18.57</v>
          </cell>
        </row>
        <row r="2764">
          <cell r="A2764" t="str">
            <v>301408</v>
          </cell>
          <cell r="B2764" t="str">
            <v>华人健康</v>
          </cell>
          <cell r="C2764">
            <v>0.56000000000000005</v>
          </cell>
          <cell r="D2764">
            <v>14.32</v>
          </cell>
        </row>
        <row r="2765">
          <cell r="A2765" t="str">
            <v>301413</v>
          </cell>
          <cell r="B2765" t="str">
            <v>安培龙</v>
          </cell>
          <cell r="C2765">
            <v>-2.29</v>
          </cell>
          <cell r="D2765">
            <v>71.7</v>
          </cell>
        </row>
        <row r="2766">
          <cell r="A2766" t="str">
            <v>301418</v>
          </cell>
          <cell r="B2766" t="str">
            <v>协昌科技</v>
          </cell>
          <cell r="C2766">
            <v>-0.84</v>
          </cell>
          <cell r="D2766">
            <v>36.5</v>
          </cell>
        </row>
        <row r="2767">
          <cell r="A2767" t="str">
            <v>301419</v>
          </cell>
          <cell r="B2767" t="str">
            <v>阿莱德</v>
          </cell>
          <cell r="C2767">
            <v>-1.65</v>
          </cell>
          <cell r="D2767">
            <v>26.82</v>
          </cell>
        </row>
        <row r="2768">
          <cell r="A2768" t="str">
            <v>301421</v>
          </cell>
          <cell r="B2768" t="str">
            <v>波长光电</v>
          </cell>
          <cell r="C2768">
            <v>-1.05</v>
          </cell>
          <cell r="D2768">
            <v>73.62</v>
          </cell>
        </row>
        <row r="2769">
          <cell r="A2769" t="str">
            <v>301428</v>
          </cell>
          <cell r="B2769" t="str">
            <v>世纪恒通</v>
          </cell>
          <cell r="C2769">
            <v>0.46</v>
          </cell>
          <cell r="D2769">
            <v>39.69</v>
          </cell>
        </row>
        <row r="2770">
          <cell r="A2770" t="str">
            <v>301429</v>
          </cell>
          <cell r="B2770" t="str">
            <v>森泰股份</v>
          </cell>
          <cell r="C2770">
            <v>-1.94</v>
          </cell>
          <cell r="D2770">
            <v>18.23</v>
          </cell>
        </row>
        <row r="2771">
          <cell r="A2771" t="str">
            <v>301439</v>
          </cell>
          <cell r="B2771" t="str">
            <v>泓淋电力</v>
          </cell>
          <cell r="C2771">
            <v>3.1</v>
          </cell>
          <cell r="D2771">
            <v>16.649999999999999</v>
          </cell>
        </row>
        <row r="2772">
          <cell r="A2772" t="str">
            <v>301446</v>
          </cell>
          <cell r="B2772" t="str">
            <v>福事特</v>
          </cell>
          <cell r="C2772">
            <v>-1.7</v>
          </cell>
          <cell r="D2772">
            <v>23.07</v>
          </cell>
        </row>
        <row r="2773">
          <cell r="A2773" t="str">
            <v>301448</v>
          </cell>
          <cell r="B2773" t="str">
            <v>开创电气</v>
          </cell>
          <cell r="C2773">
            <v>-2.8</v>
          </cell>
          <cell r="D2773">
            <v>26.73</v>
          </cell>
        </row>
        <row r="2774">
          <cell r="A2774" t="str">
            <v>301456</v>
          </cell>
          <cell r="B2774" t="str">
            <v>盘古智能</v>
          </cell>
          <cell r="C2774">
            <v>-1.7</v>
          </cell>
          <cell r="D2774">
            <v>23.77</v>
          </cell>
        </row>
        <row r="2775">
          <cell r="A2775" t="str">
            <v>301458</v>
          </cell>
          <cell r="B2775" t="str">
            <v>钧崴电子</v>
          </cell>
          <cell r="C2775">
            <v>-1.38</v>
          </cell>
          <cell r="D2775">
            <v>33.630000000000003</v>
          </cell>
        </row>
        <row r="2776">
          <cell r="A2776" t="str">
            <v>301459</v>
          </cell>
          <cell r="B2776" t="str">
            <v>丰茂股份</v>
          </cell>
          <cell r="C2776">
            <v>-1.02</v>
          </cell>
          <cell r="D2776">
            <v>41.85</v>
          </cell>
        </row>
        <row r="2777">
          <cell r="A2777" t="str">
            <v>301468</v>
          </cell>
          <cell r="B2777" t="str">
            <v>博盈特焊</v>
          </cell>
          <cell r="C2777">
            <v>-1.84</v>
          </cell>
          <cell r="D2777">
            <v>23.52</v>
          </cell>
        </row>
        <row r="2778">
          <cell r="A2778" t="str">
            <v>301469</v>
          </cell>
          <cell r="B2778" t="str">
            <v>恒达新材</v>
          </cell>
          <cell r="C2778">
            <v>6.9</v>
          </cell>
          <cell r="D2778">
            <v>28.35</v>
          </cell>
        </row>
        <row r="2779">
          <cell r="A2779" t="str">
            <v>301479</v>
          </cell>
          <cell r="B2779" t="str">
            <v>弘景光电</v>
          </cell>
          <cell r="C2779">
            <v>-1.3</v>
          </cell>
          <cell r="D2779">
            <v>82.79</v>
          </cell>
        </row>
        <row r="2780">
          <cell r="A2780" t="str">
            <v>301486</v>
          </cell>
          <cell r="B2780" t="str">
            <v>致尚科技</v>
          </cell>
          <cell r="C2780">
            <v>-6.22</v>
          </cell>
          <cell r="D2780">
            <v>65.599999999999994</v>
          </cell>
        </row>
        <row r="2781">
          <cell r="A2781" t="str">
            <v>301487</v>
          </cell>
          <cell r="B2781" t="str">
            <v>盟固利</v>
          </cell>
          <cell r="C2781">
            <v>-3.55</v>
          </cell>
          <cell r="D2781">
            <v>20.63</v>
          </cell>
        </row>
        <row r="2782">
          <cell r="A2782" t="str">
            <v>301488</v>
          </cell>
          <cell r="B2782" t="str">
            <v>豪恩汽电</v>
          </cell>
          <cell r="C2782">
            <v>-1.21</v>
          </cell>
          <cell r="D2782">
            <v>68.459999999999994</v>
          </cell>
        </row>
        <row r="2783">
          <cell r="A2783" t="str">
            <v>301489</v>
          </cell>
          <cell r="B2783" t="str">
            <v>思泉新材</v>
          </cell>
          <cell r="C2783">
            <v>-1.69</v>
          </cell>
          <cell r="D2783">
            <v>56.85</v>
          </cell>
        </row>
        <row r="2784">
          <cell r="A2784" t="str">
            <v>301498</v>
          </cell>
          <cell r="B2784" t="str">
            <v>乖宝宠物</v>
          </cell>
          <cell r="C2784">
            <v>-0.79</v>
          </cell>
          <cell r="D2784">
            <v>109.42</v>
          </cell>
        </row>
        <row r="2785">
          <cell r="A2785" t="str">
            <v>301499</v>
          </cell>
          <cell r="B2785" t="str">
            <v>维科精密</v>
          </cell>
          <cell r="C2785">
            <v>-1.92</v>
          </cell>
          <cell r="D2785">
            <v>26.56</v>
          </cell>
        </row>
        <row r="2786">
          <cell r="A2786" t="str">
            <v>301500</v>
          </cell>
          <cell r="B2786" t="str">
            <v>飞南资源</v>
          </cell>
          <cell r="C2786">
            <v>-5.51</v>
          </cell>
          <cell r="D2786">
            <v>22.11</v>
          </cell>
        </row>
        <row r="2787">
          <cell r="A2787" t="str">
            <v>301501</v>
          </cell>
          <cell r="B2787" t="str">
            <v>恒鑫生活</v>
          </cell>
          <cell r="C2787">
            <v>2.62</v>
          </cell>
          <cell r="D2787">
            <v>55.98</v>
          </cell>
        </row>
        <row r="2788">
          <cell r="A2788" t="str">
            <v>301502</v>
          </cell>
          <cell r="B2788" t="str">
            <v>华阳智能</v>
          </cell>
          <cell r="C2788">
            <v>1.06</v>
          </cell>
          <cell r="D2788">
            <v>40.81</v>
          </cell>
        </row>
        <row r="2789">
          <cell r="A2789" t="str">
            <v>301503</v>
          </cell>
          <cell r="B2789" t="str">
            <v>智迪科技</v>
          </cell>
          <cell r="C2789">
            <v>-1.74</v>
          </cell>
          <cell r="D2789">
            <v>37.79</v>
          </cell>
        </row>
        <row r="2790">
          <cell r="A2790" t="str">
            <v>301505</v>
          </cell>
          <cell r="B2790" t="str">
            <v>苏州规划</v>
          </cell>
          <cell r="C2790" t="str">
            <v xml:space="preserve">--  </v>
          </cell>
          <cell r="D2790">
            <v>21.56</v>
          </cell>
        </row>
        <row r="2791">
          <cell r="A2791" t="str">
            <v>301507</v>
          </cell>
          <cell r="B2791" t="str">
            <v>民生健康</v>
          </cell>
          <cell r="C2791">
            <v>-2.0299999999999998</v>
          </cell>
          <cell r="D2791">
            <v>14.99</v>
          </cell>
        </row>
        <row r="2792">
          <cell r="A2792" t="str">
            <v>301508</v>
          </cell>
          <cell r="B2792" t="str">
            <v>中机认检</v>
          </cell>
          <cell r="C2792">
            <v>-1.55</v>
          </cell>
          <cell r="D2792">
            <v>32.94</v>
          </cell>
        </row>
        <row r="2793">
          <cell r="A2793" t="str">
            <v>301509</v>
          </cell>
          <cell r="B2793" t="str">
            <v>金凯生科</v>
          </cell>
          <cell r="C2793">
            <v>0.48</v>
          </cell>
          <cell r="D2793">
            <v>37.75</v>
          </cell>
        </row>
        <row r="2794">
          <cell r="A2794" t="str">
            <v>301510</v>
          </cell>
          <cell r="B2794" t="str">
            <v>固高科技</v>
          </cell>
          <cell r="C2794">
            <v>-1.5</v>
          </cell>
          <cell r="D2794">
            <v>28.89</v>
          </cell>
        </row>
        <row r="2795">
          <cell r="A2795" t="str">
            <v>301511</v>
          </cell>
          <cell r="B2795" t="str">
            <v>德福科技</v>
          </cell>
          <cell r="C2795">
            <v>3.92</v>
          </cell>
          <cell r="D2795">
            <v>24.4</v>
          </cell>
        </row>
        <row r="2796">
          <cell r="A2796" t="str">
            <v>301512</v>
          </cell>
          <cell r="B2796" t="str">
            <v>智信精密</v>
          </cell>
          <cell r="C2796">
            <v>-2.97</v>
          </cell>
          <cell r="D2796">
            <v>41.23</v>
          </cell>
        </row>
        <row r="2797">
          <cell r="A2797" t="str">
            <v>301515</v>
          </cell>
          <cell r="B2797" t="str">
            <v>港通医疗</v>
          </cell>
          <cell r="C2797">
            <v>-0.92</v>
          </cell>
          <cell r="D2797">
            <v>20.41</v>
          </cell>
        </row>
        <row r="2798">
          <cell r="A2798" t="str">
            <v>301516</v>
          </cell>
          <cell r="B2798" t="str">
            <v>中远通</v>
          </cell>
          <cell r="C2798">
            <v>-0.9</v>
          </cell>
          <cell r="D2798">
            <v>16.579999999999998</v>
          </cell>
        </row>
        <row r="2799">
          <cell r="A2799" t="str">
            <v>301517</v>
          </cell>
          <cell r="B2799" t="str">
            <v>陕西华达</v>
          </cell>
          <cell r="C2799">
            <v>3.54</v>
          </cell>
          <cell r="D2799">
            <v>42.66</v>
          </cell>
        </row>
        <row r="2800">
          <cell r="A2800" t="str">
            <v>301518</v>
          </cell>
          <cell r="B2800" t="str">
            <v>长华化学</v>
          </cell>
          <cell r="C2800">
            <v>-1.82</v>
          </cell>
          <cell r="D2800">
            <v>21</v>
          </cell>
        </row>
        <row r="2801">
          <cell r="A2801" t="str">
            <v>301519</v>
          </cell>
          <cell r="B2801" t="str">
            <v>舜禹股份</v>
          </cell>
          <cell r="C2801">
            <v>-1.23</v>
          </cell>
          <cell r="D2801">
            <v>13.67</v>
          </cell>
        </row>
        <row r="2802">
          <cell r="A2802" t="str">
            <v>301520</v>
          </cell>
          <cell r="B2802" t="str">
            <v>万邦医药</v>
          </cell>
          <cell r="C2802">
            <v>-1.08</v>
          </cell>
          <cell r="D2802">
            <v>42.99</v>
          </cell>
        </row>
        <row r="2803">
          <cell r="A2803" t="str">
            <v>301522</v>
          </cell>
          <cell r="B2803" t="str">
            <v>上大股份</v>
          </cell>
          <cell r="C2803">
            <v>-2.14</v>
          </cell>
          <cell r="D2803">
            <v>34.82</v>
          </cell>
        </row>
        <row r="2804">
          <cell r="A2804" t="str">
            <v>301525</v>
          </cell>
          <cell r="B2804" t="str">
            <v>儒竞科技</v>
          </cell>
          <cell r="C2804">
            <v>-1.52</v>
          </cell>
          <cell r="D2804">
            <v>74.349999999999994</v>
          </cell>
        </row>
        <row r="2805">
          <cell r="A2805" t="str">
            <v>301526</v>
          </cell>
          <cell r="B2805" t="str">
            <v>国际复材</v>
          </cell>
          <cell r="C2805">
            <v>8.09</v>
          </cell>
          <cell r="D2805">
            <v>4.1399999999999997</v>
          </cell>
        </row>
        <row r="2806">
          <cell r="A2806" t="str">
            <v>301528</v>
          </cell>
          <cell r="B2806" t="str">
            <v>多浦乐</v>
          </cell>
          <cell r="C2806">
            <v>-3.4</v>
          </cell>
          <cell r="D2806">
            <v>53.7</v>
          </cell>
        </row>
        <row r="2807">
          <cell r="A2807" t="str">
            <v>301529</v>
          </cell>
          <cell r="B2807" t="str">
            <v>福赛科技</v>
          </cell>
          <cell r="C2807">
            <v>-1.34</v>
          </cell>
          <cell r="D2807">
            <v>31.69</v>
          </cell>
        </row>
        <row r="2808">
          <cell r="A2808" t="str">
            <v>301533</v>
          </cell>
          <cell r="B2808" t="str">
            <v>威马农机</v>
          </cell>
          <cell r="C2808">
            <v>-9.59</v>
          </cell>
          <cell r="D2808">
            <v>41.03</v>
          </cell>
        </row>
        <row r="2809">
          <cell r="A2809" t="str">
            <v>301535</v>
          </cell>
          <cell r="B2809" t="str">
            <v>浙江华远</v>
          </cell>
          <cell r="C2809">
            <v>-2.29</v>
          </cell>
          <cell r="D2809">
            <v>20.09</v>
          </cell>
        </row>
        <row r="2810">
          <cell r="A2810" t="str">
            <v>301536</v>
          </cell>
          <cell r="B2810" t="str">
            <v>星宸科技</v>
          </cell>
          <cell r="C2810">
            <v>-1.36</v>
          </cell>
          <cell r="D2810">
            <v>56.64</v>
          </cell>
        </row>
        <row r="2811">
          <cell r="A2811" t="str">
            <v>301538</v>
          </cell>
          <cell r="B2811" t="str">
            <v>骏鼎达</v>
          </cell>
          <cell r="C2811">
            <v>-1.6</v>
          </cell>
          <cell r="D2811">
            <v>51.07</v>
          </cell>
        </row>
        <row r="2812">
          <cell r="A2812" t="str">
            <v>301539</v>
          </cell>
          <cell r="B2812" t="str">
            <v>宏鑫科技</v>
          </cell>
          <cell r="C2812">
            <v>-2</v>
          </cell>
          <cell r="D2812">
            <v>18.64</v>
          </cell>
        </row>
        <row r="2813">
          <cell r="A2813" t="str">
            <v>301548</v>
          </cell>
          <cell r="B2813" t="str">
            <v>崇德科技</v>
          </cell>
          <cell r="C2813">
            <v>-1.1399999999999999</v>
          </cell>
          <cell r="D2813">
            <v>47.78</v>
          </cell>
        </row>
        <row r="2814">
          <cell r="A2814" t="str">
            <v>301550</v>
          </cell>
          <cell r="B2814" t="str">
            <v>斯菱股份</v>
          </cell>
          <cell r="C2814">
            <v>-2.67</v>
          </cell>
          <cell r="D2814">
            <v>86.09</v>
          </cell>
        </row>
        <row r="2815">
          <cell r="A2815" t="str">
            <v>301551</v>
          </cell>
          <cell r="B2815" t="str">
            <v>无线传媒</v>
          </cell>
          <cell r="C2815">
            <v>-0.69</v>
          </cell>
          <cell r="D2815">
            <v>47.25</v>
          </cell>
        </row>
        <row r="2816">
          <cell r="A2816" t="str">
            <v>301552</v>
          </cell>
          <cell r="B2816" t="str">
            <v>科力装备</v>
          </cell>
          <cell r="C2816">
            <v>-2.27</v>
          </cell>
          <cell r="D2816">
            <v>37.43</v>
          </cell>
        </row>
        <row r="2817">
          <cell r="A2817" t="str">
            <v>301555</v>
          </cell>
          <cell r="B2817" t="str">
            <v>惠柏新材</v>
          </cell>
          <cell r="C2817">
            <v>-1.96</v>
          </cell>
          <cell r="D2817">
            <v>27.45</v>
          </cell>
        </row>
        <row r="2818">
          <cell r="A2818" t="str">
            <v>301556</v>
          </cell>
          <cell r="B2818" t="str">
            <v>托普云农</v>
          </cell>
          <cell r="C2818">
            <v>-2.0699999999999998</v>
          </cell>
          <cell r="D2818">
            <v>90</v>
          </cell>
        </row>
        <row r="2819">
          <cell r="A2819" t="str">
            <v>301557</v>
          </cell>
          <cell r="B2819" t="str">
            <v>常友科技</v>
          </cell>
          <cell r="C2819">
            <v>-2.82</v>
          </cell>
          <cell r="D2819">
            <v>70.88</v>
          </cell>
        </row>
        <row r="2820">
          <cell r="A2820" t="str">
            <v>301558</v>
          </cell>
          <cell r="B2820" t="str">
            <v>三态股份</v>
          </cell>
          <cell r="C2820">
            <v>-0.68</v>
          </cell>
          <cell r="D2820">
            <v>8.7899999999999991</v>
          </cell>
        </row>
        <row r="2821">
          <cell r="A2821" t="str">
            <v>301559</v>
          </cell>
          <cell r="B2821" t="str">
            <v>中集环科</v>
          </cell>
          <cell r="C2821">
            <v>-1.53</v>
          </cell>
          <cell r="D2821">
            <v>16.09</v>
          </cell>
        </row>
        <row r="2822">
          <cell r="A2822" t="str">
            <v>301560</v>
          </cell>
          <cell r="B2822" t="str">
            <v>众捷汽车</v>
          </cell>
          <cell r="C2822">
            <v>-1.19</v>
          </cell>
          <cell r="D2822">
            <v>34.81</v>
          </cell>
        </row>
        <row r="2823">
          <cell r="A2823" t="str">
            <v>301565</v>
          </cell>
          <cell r="B2823" t="str">
            <v>中仑新材</v>
          </cell>
          <cell r="C2823">
            <v>-2.2799999999999998</v>
          </cell>
          <cell r="D2823">
            <v>23.97</v>
          </cell>
        </row>
        <row r="2824">
          <cell r="A2824" t="str">
            <v>301566</v>
          </cell>
          <cell r="B2824" t="str">
            <v>达利凯普</v>
          </cell>
          <cell r="C2824">
            <v>-1.88</v>
          </cell>
          <cell r="D2824">
            <v>17.760000000000002</v>
          </cell>
        </row>
        <row r="2825">
          <cell r="A2825" t="str">
            <v>301567</v>
          </cell>
          <cell r="B2825" t="str">
            <v>贝隆精密</v>
          </cell>
          <cell r="C2825">
            <v>-3.16</v>
          </cell>
          <cell r="D2825">
            <v>41.39</v>
          </cell>
        </row>
        <row r="2826">
          <cell r="A2826" t="str">
            <v>301568</v>
          </cell>
          <cell r="B2826" t="str">
            <v>思泰克</v>
          </cell>
          <cell r="C2826">
            <v>-1.83</v>
          </cell>
          <cell r="D2826">
            <v>37.04</v>
          </cell>
        </row>
        <row r="2827">
          <cell r="A2827" t="str">
            <v>301571</v>
          </cell>
          <cell r="B2827" t="str">
            <v>国科天成</v>
          </cell>
          <cell r="C2827">
            <v>-2.1</v>
          </cell>
          <cell r="D2827">
            <v>48.01</v>
          </cell>
        </row>
        <row r="2828">
          <cell r="A2828" t="str">
            <v>301577</v>
          </cell>
          <cell r="B2828" t="str">
            <v>美信科技</v>
          </cell>
          <cell r="C2828">
            <v>2.33</v>
          </cell>
          <cell r="D2828">
            <v>59.35</v>
          </cell>
        </row>
        <row r="2829">
          <cell r="A2829" t="str">
            <v>301578</v>
          </cell>
          <cell r="B2829" t="str">
            <v>辰奕智能</v>
          </cell>
          <cell r="C2829">
            <v>-1.52</v>
          </cell>
          <cell r="D2829">
            <v>35.020000000000003</v>
          </cell>
        </row>
        <row r="2830">
          <cell r="A2830" t="str">
            <v>301580</v>
          </cell>
          <cell r="B2830" t="str">
            <v>爱迪特</v>
          </cell>
          <cell r="C2830">
            <v>-0.74</v>
          </cell>
          <cell r="D2830">
            <v>40.409999999999997</v>
          </cell>
        </row>
        <row r="2831">
          <cell r="A2831" t="str">
            <v>301581</v>
          </cell>
          <cell r="B2831" t="str">
            <v>黄山谷捷</v>
          </cell>
          <cell r="C2831">
            <v>-1.77</v>
          </cell>
          <cell r="D2831">
            <v>52.78</v>
          </cell>
        </row>
        <row r="2832">
          <cell r="A2832" t="str">
            <v>301585</v>
          </cell>
          <cell r="B2832" t="str">
            <v>蓝宇股份</v>
          </cell>
          <cell r="C2832">
            <v>-0.88</v>
          </cell>
          <cell r="D2832">
            <v>33.93</v>
          </cell>
        </row>
        <row r="2833">
          <cell r="A2833" t="str">
            <v>301586</v>
          </cell>
          <cell r="B2833" t="str">
            <v>佳力奇</v>
          </cell>
          <cell r="C2833">
            <v>4.1500000000000004</v>
          </cell>
          <cell r="D2833">
            <v>57.66</v>
          </cell>
        </row>
        <row r="2834">
          <cell r="A2834" t="str">
            <v>301587</v>
          </cell>
          <cell r="B2834" t="str">
            <v>中瑞股份</v>
          </cell>
          <cell r="C2834">
            <v>-2.0499999999999998</v>
          </cell>
          <cell r="D2834">
            <v>22</v>
          </cell>
        </row>
        <row r="2835">
          <cell r="A2835" t="str">
            <v>301588</v>
          </cell>
          <cell r="B2835" t="str">
            <v>美新科技</v>
          </cell>
          <cell r="C2835">
            <v>-1.39</v>
          </cell>
          <cell r="D2835">
            <v>18.48</v>
          </cell>
        </row>
        <row r="2836">
          <cell r="A2836" t="str">
            <v>301589</v>
          </cell>
          <cell r="B2836" t="str">
            <v>诺瓦星云</v>
          </cell>
          <cell r="C2836">
            <v>1.26</v>
          </cell>
          <cell r="D2836">
            <v>147.65</v>
          </cell>
        </row>
        <row r="2837">
          <cell r="A2837" t="str">
            <v>301590</v>
          </cell>
          <cell r="B2837" t="str">
            <v>优优绿能</v>
          </cell>
          <cell r="C2837">
            <v>-3.52</v>
          </cell>
          <cell r="D2837">
            <v>152.5</v>
          </cell>
        </row>
        <row r="2838">
          <cell r="A2838" t="str">
            <v>301591</v>
          </cell>
          <cell r="B2838" t="str">
            <v>肯特股份</v>
          </cell>
          <cell r="C2838">
            <v>-0.55000000000000004</v>
          </cell>
          <cell r="D2838">
            <v>39.58</v>
          </cell>
        </row>
        <row r="2839">
          <cell r="A2839" t="str">
            <v>301592</v>
          </cell>
          <cell r="B2839" t="str">
            <v>六九一二</v>
          </cell>
          <cell r="C2839">
            <v>-1.41</v>
          </cell>
          <cell r="D2839">
            <v>140.38999999999999</v>
          </cell>
        </row>
        <row r="2840">
          <cell r="A2840" t="str">
            <v>301595</v>
          </cell>
          <cell r="B2840" t="str">
            <v>太力科技</v>
          </cell>
          <cell r="C2840">
            <v>-1.72</v>
          </cell>
          <cell r="D2840">
            <v>37.729999999999997</v>
          </cell>
        </row>
        <row r="2841">
          <cell r="A2841" t="str">
            <v>301596</v>
          </cell>
          <cell r="B2841" t="str">
            <v>瑞迪智驱</v>
          </cell>
          <cell r="C2841">
            <v>-0.7</v>
          </cell>
          <cell r="D2841">
            <v>82.5</v>
          </cell>
        </row>
        <row r="2842">
          <cell r="A2842" t="str">
            <v>301598</v>
          </cell>
          <cell r="B2842" t="str">
            <v>博科测试</v>
          </cell>
          <cell r="C2842">
            <v>-1.32</v>
          </cell>
          <cell r="D2842">
            <v>61.07</v>
          </cell>
        </row>
        <row r="2843">
          <cell r="A2843" t="str">
            <v>301600</v>
          </cell>
          <cell r="B2843" t="str">
            <v>慧翰股份</v>
          </cell>
          <cell r="C2843">
            <v>-1.91</v>
          </cell>
          <cell r="D2843">
            <v>93.3</v>
          </cell>
        </row>
        <row r="2844">
          <cell r="A2844" t="str">
            <v>301601</v>
          </cell>
          <cell r="B2844" t="str">
            <v>惠通科技</v>
          </cell>
          <cell r="C2844">
            <v>-2.38</v>
          </cell>
          <cell r="D2844">
            <v>33.21</v>
          </cell>
        </row>
        <row r="2845">
          <cell r="A2845" t="str">
            <v>301602</v>
          </cell>
          <cell r="B2845" t="str">
            <v>超研股份</v>
          </cell>
          <cell r="C2845">
            <v>4.2699999999999996</v>
          </cell>
          <cell r="D2845">
            <v>25.89</v>
          </cell>
        </row>
        <row r="2846">
          <cell r="A2846" t="str">
            <v>301603</v>
          </cell>
          <cell r="B2846" t="str">
            <v>乔锋智能</v>
          </cell>
          <cell r="C2846">
            <v>-2.25</v>
          </cell>
          <cell r="D2846">
            <v>49.16</v>
          </cell>
        </row>
        <row r="2847">
          <cell r="A2847" t="str">
            <v>301606</v>
          </cell>
          <cell r="B2847" t="str">
            <v>绿联科技</v>
          </cell>
          <cell r="C2847">
            <v>-0.45</v>
          </cell>
          <cell r="D2847">
            <v>48.17</v>
          </cell>
        </row>
        <row r="2848">
          <cell r="A2848" t="str">
            <v>301607</v>
          </cell>
          <cell r="B2848" t="str">
            <v>富特科技</v>
          </cell>
          <cell r="C2848">
            <v>0.85</v>
          </cell>
          <cell r="D2848">
            <v>37.909999999999997</v>
          </cell>
        </row>
        <row r="2849">
          <cell r="A2849" t="str">
            <v>301608</v>
          </cell>
          <cell r="B2849" t="str">
            <v>博实结</v>
          </cell>
          <cell r="C2849">
            <v>-3.13</v>
          </cell>
          <cell r="D2849">
            <v>81.5</v>
          </cell>
        </row>
        <row r="2850">
          <cell r="A2850" t="str">
            <v>301611</v>
          </cell>
          <cell r="B2850" t="str">
            <v>珂玛科技</v>
          </cell>
          <cell r="C2850">
            <v>-1.56</v>
          </cell>
          <cell r="D2850">
            <v>52.47</v>
          </cell>
        </row>
        <row r="2851">
          <cell r="A2851" t="str">
            <v>301613</v>
          </cell>
          <cell r="B2851" t="str">
            <v>新铝时代</v>
          </cell>
          <cell r="C2851">
            <v>-0.64</v>
          </cell>
          <cell r="D2851">
            <v>52.46</v>
          </cell>
        </row>
        <row r="2852">
          <cell r="A2852" t="str">
            <v>301616</v>
          </cell>
          <cell r="B2852" t="str">
            <v>浙江华业</v>
          </cell>
          <cell r="C2852">
            <v>-1.51</v>
          </cell>
          <cell r="D2852">
            <v>41.21</v>
          </cell>
        </row>
        <row r="2853">
          <cell r="A2853" t="str">
            <v>301617</v>
          </cell>
          <cell r="B2853" t="str">
            <v>博苑股份</v>
          </cell>
          <cell r="C2853">
            <v>-2.73</v>
          </cell>
          <cell r="D2853">
            <v>39.549999999999997</v>
          </cell>
        </row>
        <row r="2854">
          <cell r="A2854" t="str">
            <v>301618</v>
          </cell>
          <cell r="B2854" t="str">
            <v>长联科技</v>
          </cell>
          <cell r="C2854">
            <v>-2.08</v>
          </cell>
          <cell r="D2854">
            <v>57.89</v>
          </cell>
        </row>
        <row r="2855">
          <cell r="A2855" t="str">
            <v>301622</v>
          </cell>
          <cell r="B2855" t="str">
            <v>英思特</v>
          </cell>
          <cell r="C2855">
            <v>-4.63</v>
          </cell>
          <cell r="D2855">
            <v>81.72</v>
          </cell>
        </row>
        <row r="2856">
          <cell r="A2856" t="str">
            <v>301626</v>
          </cell>
          <cell r="B2856" t="str">
            <v>苏州天脉</v>
          </cell>
          <cell r="C2856">
            <v>2.69</v>
          </cell>
          <cell r="D2856">
            <v>107.46</v>
          </cell>
        </row>
        <row r="2857">
          <cell r="A2857" t="str">
            <v>301628</v>
          </cell>
          <cell r="B2857" t="str">
            <v>强达电路</v>
          </cell>
          <cell r="C2857">
            <v>-0.7</v>
          </cell>
          <cell r="D2857">
            <v>90.01</v>
          </cell>
        </row>
        <row r="2858">
          <cell r="A2858" t="str">
            <v>301629</v>
          </cell>
          <cell r="B2858" t="str">
            <v>矽电股份</v>
          </cell>
          <cell r="C2858">
            <v>-2.71</v>
          </cell>
          <cell r="D2858">
            <v>149.80000000000001</v>
          </cell>
        </row>
        <row r="2859">
          <cell r="A2859" t="str">
            <v>301631</v>
          </cell>
          <cell r="B2859" t="str">
            <v>壹连科技</v>
          </cell>
          <cell r="C2859">
            <v>-1.84</v>
          </cell>
          <cell r="D2859">
            <v>79.900000000000006</v>
          </cell>
        </row>
        <row r="2860">
          <cell r="A2860" t="str">
            <v>301633</v>
          </cell>
          <cell r="B2860" t="str">
            <v>港迪技术</v>
          </cell>
          <cell r="C2860">
            <v>-1.93</v>
          </cell>
          <cell r="D2860">
            <v>70.53</v>
          </cell>
        </row>
        <row r="2861">
          <cell r="A2861" t="str">
            <v>301636</v>
          </cell>
          <cell r="B2861" t="str">
            <v>泽润新能</v>
          </cell>
          <cell r="C2861">
            <v>-3.24</v>
          </cell>
          <cell r="D2861">
            <v>56.16</v>
          </cell>
        </row>
        <row r="2862">
          <cell r="A2862" t="str">
            <v>301658</v>
          </cell>
          <cell r="B2862" t="str">
            <v>首航新能</v>
          </cell>
          <cell r="C2862">
            <v>-4.66</v>
          </cell>
          <cell r="D2862">
            <v>29.68</v>
          </cell>
        </row>
        <row r="2863">
          <cell r="A2863" t="str">
            <v>301662</v>
          </cell>
          <cell r="B2863" t="str">
            <v>宏工科技</v>
          </cell>
          <cell r="C2863">
            <v>-2.06</v>
          </cell>
          <cell r="D2863">
            <v>116.16</v>
          </cell>
        </row>
        <row r="2864">
          <cell r="A2864" t="str">
            <v>301665</v>
          </cell>
          <cell r="B2864" t="str">
            <v>泰禾股份</v>
          </cell>
          <cell r="C2864">
            <v>-1.68</v>
          </cell>
          <cell r="D2864">
            <v>31.1</v>
          </cell>
        </row>
        <row r="2865">
          <cell r="A2865" t="str">
            <v>301678</v>
          </cell>
          <cell r="B2865" t="str">
            <v>新恒汇</v>
          </cell>
          <cell r="C2865">
            <v>-4.17</v>
          </cell>
          <cell r="D2865">
            <v>51.7</v>
          </cell>
        </row>
        <row r="2866">
          <cell r="A2866" t="str">
            <v>302132</v>
          </cell>
          <cell r="B2866" t="str">
            <v>中航成飞</v>
          </cell>
          <cell r="C2866">
            <v>0.78</v>
          </cell>
          <cell r="D2866">
            <v>84.4</v>
          </cell>
        </row>
        <row r="2867">
          <cell r="A2867" t="str">
            <v>301630</v>
          </cell>
          <cell r="B2867" t="str">
            <v>同宇新材</v>
          </cell>
          <cell r="C2867" t="str">
            <v xml:space="preserve">--  </v>
          </cell>
          <cell r="D2867">
            <v>0</v>
          </cell>
        </row>
        <row r="2868">
          <cell r="A2868" t="str">
            <v>600000</v>
          </cell>
          <cell r="B2868" t="str">
            <v>浦发银行</v>
          </cell>
          <cell r="C2868">
            <v>2.82</v>
          </cell>
          <cell r="D2868">
            <v>14.58</v>
          </cell>
        </row>
        <row r="2869">
          <cell r="A2869" t="str">
            <v>600004</v>
          </cell>
          <cell r="B2869" t="str">
            <v>白云机场</v>
          </cell>
          <cell r="C2869">
            <v>-0.33</v>
          </cell>
          <cell r="D2869">
            <v>9.06</v>
          </cell>
        </row>
        <row r="2870">
          <cell r="A2870" t="str">
            <v>600006</v>
          </cell>
          <cell r="B2870" t="str">
            <v>东风股份</v>
          </cell>
          <cell r="C2870">
            <v>-0.42</v>
          </cell>
          <cell r="D2870">
            <v>7.15</v>
          </cell>
        </row>
        <row r="2871">
          <cell r="A2871" t="str">
            <v>600007</v>
          </cell>
          <cell r="B2871" t="str">
            <v>中国国贸</v>
          </cell>
          <cell r="C2871">
            <v>-0.48</v>
          </cell>
          <cell r="D2871">
            <v>20.66</v>
          </cell>
        </row>
        <row r="2872">
          <cell r="A2872" t="str">
            <v>600008</v>
          </cell>
          <cell r="B2872" t="str">
            <v>首创环保</v>
          </cell>
          <cell r="C2872">
            <v>0.33</v>
          </cell>
          <cell r="D2872">
            <v>3.06</v>
          </cell>
        </row>
        <row r="2873">
          <cell r="A2873" t="str">
            <v>600009</v>
          </cell>
          <cell r="B2873" t="str">
            <v>上海机场</v>
          </cell>
          <cell r="C2873">
            <v>-0.25</v>
          </cell>
          <cell r="D2873">
            <v>31.57</v>
          </cell>
        </row>
        <row r="2874">
          <cell r="A2874" t="str">
            <v>600010</v>
          </cell>
          <cell r="B2874" t="str">
            <v>包钢股份</v>
          </cell>
          <cell r="C2874">
            <v>-0.55000000000000004</v>
          </cell>
          <cell r="D2874">
            <v>1.81</v>
          </cell>
        </row>
        <row r="2875">
          <cell r="A2875" t="str">
            <v>600011</v>
          </cell>
          <cell r="B2875" t="str">
            <v>华能国际</v>
          </cell>
          <cell r="C2875">
            <v>0.27</v>
          </cell>
          <cell r="D2875">
            <v>7.4</v>
          </cell>
        </row>
        <row r="2876">
          <cell r="A2876" t="str">
            <v>600012</v>
          </cell>
          <cell r="B2876" t="str">
            <v>皖通高速</v>
          </cell>
          <cell r="C2876">
            <v>0.95</v>
          </cell>
          <cell r="D2876">
            <v>16.95</v>
          </cell>
        </row>
        <row r="2877">
          <cell r="A2877" t="str">
            <v>600015</v>
          </cell>
          <cell r="B2877" t="str">
            <v>华夏银行</v>
          </cell>
          <cell r="C2877">
            <v>2.3199999999999998</v>
          </cell>
          <cell r="D2877">
            <v>8.3699999999999992</v>
          </cell>
        </row>
        <row r="2878">
          <cell r="A2878" t="str">
            <v>600016</v>
          </cell>
          <cell r="B2878" t="str">
            <v>民生银行</v>
          </cell>
          <cell r="C2878">
            <v>2.83</v>
          </cell>
          <cell r="D2878">
            <v>5.09</v>
          </cell>
        </row>
        <row r="2879">
          <cell r="A2879" t="str">
            <v>600017</v>
          </cell>
          <cell r="B2879" t="str">
            <v>日照港</v>
          </cell>
          <cell r="C2879">
            <v>0.32</v>
          </cell>
          <cell r="D2879">
            <v>3.15</v>
          </cell>
        </row>
        <row r="2880">
          <cell r="A2880" t="str">
            <v>600018</v>
          </cell>
          <cell r="B2880" t="str">
            <v>上港集团</v>
          </cell>
          <cell r="C2880">
            <v>1.56</v>
          </cell>
          <cell r="D2880">
            <v>5.87</v>
          </cell>
        </row>
        <row r="2881">
          <cell r="A2881" t="str">
            <v>600019</v>
          </cell>
          <cell r="B2881" t="str">
            <v>宝钢股份</v>
          </cell>
          <cell r="C2881">
            <v>1.87</v>
          </cell>
          <cell r="D2881">
            <v>7.1</v>
          </cell>
        </row>
        <row r="2882">
          <cell r="A2882" t="str">
            <v>600020</v>
          </cell>
          <cell r="B2882" t="str">
            <v>中原高速</v>
          </cell>
          <cell r="C2882">
            <v>0.41</v>
          </cell>
          <cell r="D2882">
            <v>4.88</v>
          </cell>
        </row>
        <row r="2883">
          <cell r="A2883" t="str">
            <v>600021</v>
          </cell>
          <cell r="B2883" t="str">
            <v>上海电力</v>
          </cell>
          <cell r="C2883">
            <v>0.45</v>
          </cell>
          <cell r="D2883">
            <v>8.9600000000000009</v>
          </cell>
        </row>
        <row r="2884">
          <cell r="A2884" t="str">
            <v>600022</v>
          </cell>
          <cell r="B2884" t="str">
            <v>山东钢铁</v>
          </cell>
          <cell r="C2884">
            <v>0.73</v>
          </cell>
          <cell r="D2884">
            <v>1.38</v>
          </cell>
        </row>
        <row r="2885">
          <cell r="A2885" t="str">
            <v>600023</v>
          </cell>
          <cell r="B2885" t="str">
            <v>浙能电力</v>
          </cell>
          <cell r="C2885">
            <v>2.39</v>
          </cell>
          <cell r="D2885">
            <v>5.58</v>
          </cell>
        </row>
        <row r="2886">
          <cell r="A2886" t="str">
            <v>600025</v>
          </cell>
          <cell r="B2886" t="str">
            <v>华能水电</v>
          </cell>
          <cell r="C2886">
            <v>0.52</v>
          </cell>
          <cell r="D2886">
            <v>9.6199999999999992</v>
          </cell>
        </row>
        <row r="2887">
          <cell r="A2887" t="str">
            <v>600026</v>
          </cell>
          <cell r="B2887" t="str">
            <v>中远海能</v>
          </cell>
          <cell r="C2887">
            <v>-0.28999999999999998</v>
          </cell>
          <cell r="D2887">
            <v>10.29</v>
          </cell>
        </row>
        <row r="2888">
          <cell r="A2888" t="str">
            <v>600027</v>
          </cell>
          <cell r="B2888" t="str">
            <v>华电国际</v>
          </cell>
          <cell r="C2888">
            <v>0.9</v>
          </cell>
          <cell r="D2888">
            <v>5.62</v>
          </cell>
        </row>
        <row r="2889">
          <cell r="A2889" t="str">
            <v>600028</v>
          </cell>
          <cell r="B2889" t="str">
            <v>中国石化</v>
          </cell>
          <cell r="C2889">
            <v>0.35</v>
          </cell>
          <cell r="D2889">
            <v>5.68</v>
          </cell>
        </row>
        <row r="2890">
          <cell r="A2890" t="str">
            <v>600029</v>
          </cell>
          <cell r="B2890" t="str">
            <v>南方航空</v>
          </cell>
          <cell r="C2890">
            <v>-0.35</v>
          </cell>
          <cell r="D2890">
            <v>5.74</v>
          </cell>
        </row>
        <row r="2891">
          <cell r="A2891" t="str">
            <v>600030</v>
          </cell>
          <cell r="B2891" t="str">
            <v>中信证券</v>
          </cell>
          <cell r="C2891">
            <v>-0.04</v>
          </cell>
          <cell r="D2891">
            <v>27.66</v>
          </cell>
        </row>
        <row r="2892">
          <cell r="A2892" t="str">
            <v>600031</v>
          </cell>
          <cell r="B2892" t="str">
            <v>三一重工</v>
          </cell>
          <cell r="C2892">
            <v>0.39</v>
          </cell>
          <cell r="D2892">
            <v>18.23</v>
          </cell>
        </row>
        <row r="2893">
          <cell r="A2893" t="str">
            <v>600032</v>
          </cell>
          <cell r="B2893" t="str">
            <v>浙江新能</v>
          </cell>
          <cell r="C2893">
            <v>0.92</v>
          </cell>
          <cell r="D2893">
            <v>7.64</v>
          </cell>
        </row>
        <row r="2894">
          <cell r="A2894" t="str">
            <v>600033</v>
          </cell>
          <cell r="B2894" t="str">
            <v>福建高速</v>
          </cell>
          <cell r="C2894">
            <v>0.28000000000000003</v>
          </cell>
          <cell r="D2894">
            <v>3.58</v>
          </cell>
        </row>
        <row r="2895">
          <cell r="A2895" t="str">
            <v>600035</v>
          </cell>
          <cell r="B2895" t="str">
            <v>楚天高速</v>
          </cell>
          <cell r="C2895">
            <v>0.46</v>
          </cell>
          <cell r="D2895">
            <v>4.34</v>
          </cell>
        </row>
        <row r="2896">
          <cell r="A2896" t="str">
            <v>600036</v>
          </cell>
          <cell r="B2896" t="str">
            <v>招商银行</v>
          </cell>
          <cell r="C2896">
            <v>0.99</v>
          </cell>
          <cell r="D2896">
            <v>47.07</v>
          </cell>
        </row>
        <row r="2897">
          <cell r="A2897" t="str">
            <v>600037</v>
          </cell>
          <cell r="B2897" t="str">
            <v>歌华有线</v>
          </cell>
          <cell r="C2897">
            <v>-0.39</v>
          </cell>
          <cell r="D2897">
            <v>7.57</v>
          </cell>
        </row>
        <row r="2898">
          <cell r="A2898" t="str">
            <v>600038</v>
          </cell>
          <cell r="B2898" t="str">
            <v>中直股份</v>
          </cell>
          <cell r="C2898">
            <v>-0.49</v>
          </cell>
          <cell r="D2898">
            <v>38.33</v>
          </cell>
        </row>
        <row r="2899">
          <cell r="A2899" t="str">
            <v>600039</v>
          </cell>
          <cell r="B2899" t="str">
            <v>四川路桥</v>
          </cell>
          <cell r="C2899">
            <v>0.64</v>
          </cell>
          <cell r="D2899">
            <v>9.4600000000000009</v>
          </cell>
        </row>
        <row r="2900">
          <cell r="A2900" t="str">
            <v>600048</v>
          </cell>
          <cell r="B2900" t="str">
            <v>保利发展</v>
          </cell>
          <cell r="C2900">
            <v>-0.49</v>
          </cell>
          <cell r="D2900">
            <v>8.07</v>
          </cell>
        </row>
        <row r="2901">
          <cell r="A2901" t="str">
            <v>600050</v>
          </cell>
          <cell r="B2901" t="str">
            <v>中国联通</v>
          </cell>
          <cell r="C2901">
            <v>0.19</v>
          </cell>
          <cell r="D2901">
            <v>5.34</v>
          </cell>
        </row>
        <row r="2902">
          <cell r="A2902" t="str">
            <v>600051</v>
          </cell>
          <cell r="B2902" t="str">
            <v>宁波联合</v>
          </cell>
          <cell r="C2902">
            <v>0.96</v>
          </cell>
          <cell r="D2902">
            <v>7.37</v>
          </cell>
        </row>
        <row r="2903">
          <cell r="A2903" t="str">
            <v>600052</v>
          </cell>
          <cell r="B2903" t="str">
            <v>东望时代</v>
          </cell>
          <cell r="C2903">
            <v>-2.2200000000000002</v>
          </cell>
          <cell r="D2903">
            <v>4.41</v>
          </cell>
        </row>
        <row r="2904">
          <cell r="A2904" t="str">
            <v>600053</v>
          </cell>
          <cell r="B2904" t="str">
            <v>九鼎投资</v>
          </cell>
          <cell r="C2904">
            <v>-1.07</v>
          </cell>
          <cell r="D2904">
            <v>14.73</v>
          </cell>
        </row>
        <row r="2905">
          <cell r="A2905" t="str">
            <v>600054</v>
          </cell>
          <cell r="B2905" t="str">
            <v>黄山旅游</v>
          </cell>
          <cell r="C2905">
            <v>-0.34</v>
          </cell>
          <cell r="D2905">
            <v>11.6</v>
          </cell>
        </row>
        <row r="2906">
          <cell r="A2906" t="str">
            <v>600055</v>
          </cell>
          <cell r="B2906" t="str">
            <v>万东医疗</v>
          </cell>
          <cell r="C2906">
            <v>1.06</v>
          </cell>
          <cell r="D2906">
            <v>17.239999999999998</v>
          </cell>
        </row>
        <row r="2907">
          <cell r="A2907" t="str">
            <v>600056</v>
          </cell>
          <cell r="B2907" t="str">
            <v>中国医药</v>
          </cell>
          <cell r="C2907">
            <v>0.1</v>
          </cell>
          <cell r="D2907">
            <v>10.49</v>
          </cell>
        </row>
        <row r="2908">
          <cell r="A2908" t="str">
            <v>600057</v>
          </cell>
          <cell r="B2908" t="str">
            <v>厦门象屿</v>
          </cell>
          <cell r="C2908">
            <v>1.26</v>
          </cell>
          <cell r="D2908">
            <v>7.21</v>
          </cell>
        </row>
        <row r="2909">
          <cell r="A2909" t="str">
            <v>600058</v>
          </cell>
          <cell r="B2909" t="str">
            <v>五矿发展</v>
          </cell>
          <cell r="C2909">
            <v>-0.64</v>
          </cell>
          <cell r="D2909">
            <v>7.75</v>
          </cell>
        </row>
        <row r="2910">
          <cell r="A2910" t="str">
            <v>600059</v>
          </cell>
          <cell r="B2910" t="str">
            <v>古越龙山</v>
          </cell>
          <cell r="C2910">
            <v>-1.5</v>
          </cell>
          <cell r="D2910">
            <v>10.54</v>
          </cell>
        </row>
        <row r="2911">
          <cell r="A2911" t="str">
            <v>600060</v>
          </cell>
          <cell r="B2911" t="str">
            <v>海信视像</v>
          </cell>
          <cell r="C2911">
            <v>0.88</v>
          </cell>
          <cell r="D2911">
            <v>23.95</v>
          </cell>
        </row>
        <row r="2912">
          <cell r="A2912" t="str">
            <v>600061</v>
          </cell>
          <cell r="B2912" t="str">
            <v>国投资本</v>
          </cell>
          <cell r="C2912">
            <v>0.13</v>
          </cell>
          <cell r="D2912">
            <v>7.5</v>
          </cell>
        </row>
        <row r="2913">
          <cell r="A2913" t="str">
            <v>600062</v>
          </cell>
          <cell r="B2913" t="str">
            <v>华润双鹤</v>
          </cell>
          <cell r="C2913">
            <v>0.69</v>
          </cell>
          <cell r="D2913">
            <v>18.91</v>
          </cell>
        </row>
        <row r="2914">
          <cell r="A2914" t="str">
            <v>600063</v>
          </cell>
          <cell r="B2914" t="str">
            <v>皖维高新</v>
          </cell>
          <cell r="C2914">
            <v>-1.29</v>
          </cell>
          <cell r="D2914">
            <v>4.5999999999999996</v>
          </cell>
        </row>
        <row r="2915">
          <cell r="A2915" t="str">
            <v>600064</v>
          </cell>
          <cell r="B2915" t="str">
            <v>南京高科</v>
          </cell>
          <cell r="C2915">
            <v>0.39</v>
          </cell>
          <cell r="D2915">
            <v>7.8</v>
          </cell>
        </row>
        <row r="2916">
          <cell r="A2916" t="str">
            <v>600066</v>
          </cell>
          <cell r="B2916" t="str">
            <v>宇通客车</v>
          </cell>
          <cell r="C2916">
            <v>0.37</v>
          </cell>
          <cell r="D2916">
            <v>26.89</v>
          </cell>
        </row>
        <row r="2917">
          <cell r="A2917" t="str">
            <v>600067</v>
          </cell>
          <cell r="B2917" t="str">
            <v>冠城新材</v>
          </cell>
          <cell r="C2917">
            <v>-1</v>
          </cell>
          <cell r="D2917">
            <v>2.97</v>
          </cell>
        </row>
        <row r="2918">
          <cell r="A2918" t="str">
            <v>600071</v>
          </cell>
          <cell r="B2918" t="str">
            <v>凤凰光学</v>
          </cell>
          <cell r="C2918">
            <v>-1.52</v>
          </cell>
          <cell r="D2918">
            <v>20.75</v>
          </cell>
        </row>
        <row r="2919">
          <cell r="A2919" t="str">
            <v>600072</v>
          </cell>
          <cell r="B2919" t="str">
            <v>中船科技</v>
          </cell>
          <cell r="C2919">
            <v>-1.84</v>
          </cell>
          <cell r="D2919">
            <v>12.78</v>
          </cell>
        </row>
        <row r="2920">
          <cell r="A2920" t="str">
            <v>600073</v>
          </cell>
          <cell r="B2920" t="str">
            <v>光明肉业</v>
          </cell>
          <cell r="C2920">
            <v>-0.67</v>
          </cell>
          <cell r="D2920">
            <v>7.37</v>
          </cell>
        </row>
        <row r="2921">
          <cell r="A2921" t="str">
            <v>600075</v>
          </cell>
          <cell r="B2921" t="str">
            <v>新疆天业</v>
          </cell>
          <cell r="C2921">
            <v>0.23</v>
          </cell>
          <cell r="D2921">
            <v>4.29</v>
          </cell>
        </row>
        <row r="2922">
          <cell r="A2922" t="str">
            <v>600076</v>
          </cell>
          <cell r="B2922" t="str">
            <v>康欣新材</v>
          </cell>
          <cell r="C2922">
            <v>0.42</v>
          </cell>
          <cell r="D2922">
            <v>2.41</v>
          </cell>
        </row>
        <row r="2923">
          <cell r="A2923" t="str">
            <v>600078</v>
          </cell>
          <cell r="B2923" t="str">
            <v>澄星股份</v>
          </cell>
          <cell r="C2923">
            <v>-2.11</v>
          </cell>
          <cell r="D2923">
            <v>5.58</v>
          </cell>
        </row>
        <row r="2924">
          <cell r="A2924" t="str">
            <v>600079</v>
          </cell>
          <cell r="B2924" t="str">
            <v>人福医药</v>
          </cell>
          <cell r="C2924">
            <v>-1.02</v>
          </cell>
          <cell r="D2924">
            <v>21.38</v>
          </cell>
        </row>
        <row r="2925">
          <cell r="A2925" t="str">
            <v>600080</v>
          </cell>
          <cell r="B2925" t="str">
            <v>金花股份</v>
          </cell>
          <cell r="C2925">
            <v>-1.51</v>
          </cell>
          <cell r="D2925">
            <v>7.17</v>
          </cell>
        </row>
        <row r="2926">
          <cell r="A2926" t="str">
            <v>600081</v>
          </cell>
          <cell r="B2926" t="str">
            <v>东风科技</v>
          </cell>
          <cell r="C2926">
            <v>-1.38</v>
          </cell>
          <cell r="D2926">
            <v>12.87</v>
          </cell>
        </row>
        <row r="2927">
          <cell r="A2927" t="str">
            <v>600082</v>
          </cell>
          <cell r="B2927" t="str">
            <v>海泰发展</v>
          </cell>
          <cell r="C2927">
            <v>-2.2599999999999998</v>
          </cell>
          <cell r="D2927">
            <v>3.9</v>
          </cell>
        </row>
        <row r="2928">
          <cell r="A2928" t="str">
            <v>600084</v>
          </cell>
          <cell r="B2928" t="str">
            <v>中信尼雅</v>
          </cell>
          <cell r="C2928">
            <v>1.43</v>
          </cell>
          <cell r="D2928">
            <v>5.67</v>
          </cell>
        </row>
        <row r="2929">
          <cell r="A2929" t="str">
            <v>600085</v>
          </cell>
          <cell r="B2929" t="str">
            <v>同仁堂</v>
          </cell>
          <cell r="C2929">
            <v>0.06</v>
          </cell>
          <cell r="D2929">
            <v>35.72</v>
          </cell>
        </row>
        <row r="2930">
          <cell r="A2930" t="str">
            <v>600088</v>
          </cell>
          <cell r="B2930" t="str">
            <v>中视传媒</v>
          </cell>
          <cell r="C2930">
            <v>-0.13</v>
          </cell>
          <cell r="D2930">
            <v>15.89</v>
          </cell>
        </row>
        <row r="2931">
          <cell r="A2931" t="str">
            <v>600089</v>
          </cell>
          <cell r="B2931" t="str">
            <v>特变电工</v>
          </cell>
          <cell r="C2931">
            <v>0.33</v>
          </cell>
          <cell r="D2931">
            <v>12.17</v>
          </cell>
        </row>
        <row r="2932">
          <cell r="A2932" t="str">
            <v>600094</v>
          </cell>
          <cell r="B2932" t="str">
            <v>大名城</v>
          </cell>
          <cell r="C2932">
            <v>0.32</v>
          </cell>
          <cell r="D2932">
            <v>3.14</v>
          </cell>
        </row>
        <row r="2933">
          <cell r="A2933" t="str">
            <v>600095</v>
          </cell>
          <cell r="B2933" t="str">
            <v>湘财股份</v>
          </cell>
          <cell r="C2933">
            <v>5.8</v>
          </cell>
          <cell r="D2933">
            <v>10.4</v>
          </cell>
        </row>
        <row r="2934">
          <cell r="A2934" t="str">
            <v>600096</v>
          </cell>
          <cell r="B2934" t="str">
            <v>云天化</v>
          </cell>
          <cell r="C2934">
            <v>-1.07</v>
          </cell>
          <cell r="D2934">
            <v>22.19</v>
          </cell>
        </row>
        <row r="2935">
          <cell r="A2935" t="str">
            <v>600097</v>
          </cell>
          <cell r="B2935" t="str">
            <v>开创国际</v>
          </cell>
          <cell r="C2935">
            <v>-3.8</v>
          </cell>
          <cell r="D2935">
            <v>10.62</v>
          </cell>
        </row>
        <row r="2936">
          <cell r="A2936" t="str">
            <v>600098</v>
          </cell>
          <cell r="B2936" t="str">
            <v>广州发展</v>
          </cell>
          <cell r="C2936">
            <v>0</v>
          </cell>
          <cell r="D2936">
            <v>6.38</v>
          </cell>
        </row>
        <row r="2937">
          <cell r="A2937" t="str">
            <v>600099</v>
          </cell>
          <cell r="B2937" t="str">
            <v>林海股份</v>
          </cell>
          <cell r="C2937">
            <v>-2.17</v>
          </cell>
          <cell r="D2937">
            <v>10.8</v>
          </cell>
        </row>
        <row r="2938">
          <cell r="A2938" t="str">
            <v>600100</v>
          </cell>
          <cell r="B2938" t="str">
            <v>同方股份</v>
          </cell>
          <cell r="C2938">
            <v>-0.7</v>
          </cell>
          <cell r="D2938">
            <v>7.06</v>
          </cell>
        </row>
        <row r="2939">
          <cell r="A2939" t="str">
            <v>600101</v>
          </cell>
          <cell r="B2939" t="str">
            <v>明星电力</v>
          </cell>
          <cell r="C2939">
            <v>3.87</v>
          </cell>
          <cell r="D2939">
            <v>11.01</v>
          </cell>
        </row>
        <row r="2940">
          <cell r="A2940" t="str">
            <v>600103</v>
          </cell>
          <cell r="B2940" t="str">
            <v>青山纸业</v>
          </cell>
          <cell r="C2940">
            <v>0</v>
          </cell>
          <cell r="D2940">
            <v>2.23</v>
          </cell>
        </row>
        <row r="2941">
          <cell r="A2941" t="str">
            <v>600104</v>
          </cell>
          <cell r="B2941" t="str">
            <v>上汽集团</v>
          </cell>
          <cell r="C2941">
            <v>4.79</v>
          </cell>
          <cell r="D2941">
            <v>17.059999999999999</v>
          </cell>
        </row>
        <row r="2942">
          <cell r="A2942" t="str">
            <v>600105</v>
          </cell>
          <cell r="B2942" t="str">
            <v>永鼎股份</v>
          </cell>
          <cell r="C2942">
            <v>0.34</v>
          </cell>
          <cell r="D2942">
            <v>8.73</v>
          </cell>
        </row>
        <row r="2943">
          <cell r="A2943" t="str">
            <v>600106</v>
          </cell>
          <cell r="B2943" t="str">
            <v>重庆路桥</v>
          </cell>
          <cell r="C2943">
            <v>-0.48</v>
          </cell>
          <cell r="D2943">
            <v>6.26</v>
          </cell>
        </row>
        <row r="2944">
          <cell r="A2944" t="str">
            <v>600107</v>
          </cell>
          <cell r="B2944" t="str">
            <v>ST尔雅</v>
          </cell>
          <cell r="C2944">
            <v>-1.02</v>
          </cell>
          <cell r="D2944">
            <v>3.87</v>
          </cell>
        </row>
        <row r="2945">
          <cell r="A2945" t="str">
            <v>600108</v>
          </cell>
          <cell r="B2945" t="str">
            <v>亚盛集团</v>
          </cell>
          <cell r="C2945">
            <v>-0.34</v>
          </cell>
          <cell r="D2945">
            <v>2.97</v>
          </cell>
        </row>
        <row r="2946">
          <cell r="A2946" t="str">
            <v>600109</v>
          </cell>
          <cell r="B2946" t="str">
            <v>国金证券</v>
          </cell>
          <cell r="C2946">
            <v>-0.45</v>
          </cell>
          <cell r="D2946">
            <v>8.83</v>
          </cell>
        </row>
        <row r="2947">
          <cell r="A2947" t="str">
            <v>600110</v>
          </cell>
          <cell r="B2947" t="str">
            <v>诺德股份</v>
          </cell>
          <cell r="C2947">
            <v>-0.83</v>
          </cell>
          <cell r="D2947">
            <v>5.94</v>
          </cell>
        </row>
        <row r="2948">
          <cell r="A2948" t="str">
            <v>600111</v>
          </cell>
          <cell r="B2948" t="str">
            <v>北方稀土</v>
          </cell>
          <cell r="C2948">
            <v>-0.85</v>
          </cell>
          <cell r="D2948">
            <v>24.42</v>
          </cell>
        </row>
        <row r="2949">
          <cell r="A2949" t="str">
            <v>600113</v>
          </cell>
          <cell r="B2949" t="str">
            <v>浙江东日</v>
          </cell>
          <cell r="C2949">
            <v>1.36</v>
          </cell>
          <cell r="D2949">
            <v>28.38</v>
          </cell>
        </row>
        <row r="2950">
          <cell r="A2950" t="str">
            <v>600114</v>
          </cell>
          <cell r="B2950" t="str">
            <v>东睦股份</v>
          </cell>
          <cell r="C2950">
            <v>-1.3</v>
          </cell>
          <cell r="D2950">
            <v>20.57</v>
          </cell>
        </row>
        <row r="2951">
          <cell r="A2951" t="str">
            <v>600115</v>
          </cell>
          <cell r="B2951" t="str">
            <v>中国东航</v>
          </cell>
          <cell r="C2951">
            <v>-1.8</v>
          </cell>
          <cell r="D2951">
            <v>3.81</v>
          </cell>
        </row>
        <row r="2952">
          <cell r="A2952" t="str">
            <v>600116</v>
          </cell>
          <cell r="B2952" t="str">
            <v>三峡水利</v>
          </cell>
          <cell r="C2952">
            <v>0.15</v>
          </cell>
          <cell r="D2952">
            <v>6.87</v>
          </cell>
        </row>
        <row r="2953">
          <cell r="A2953" t="str">
            <v>600117</v>
          </cell>
          <cell r="B2953" t="str">
            <v>西宁特钢</v>
          </cell>
          <cell r="C2953">
            <v>0.87</v>
          </cell>
          <cell r="D2953">
            <v>2.33</v>
          </cell>
        </row>
        <row r="2954">
          <cell r="A2954" t="str">
            <v>600118</v>
          </cell>
          <cell r="B2954" t="str">
            <v>中国卫星</v>
          </cell>
          <cell r="C2954">
            <v>-1.0900000000000001</v>
          </cell>
          <cell r="D2954">
            <v>28.26</v>
          </cell>
        </row>
        <row r="2955">
          <cell r="A2955" t="str">
            <v>600119</v>
          </cell>
          <cell r="B2955" t="str">
            <v>长江投资</v>
          </cell>
          <cell r="C2955">
            <v>9.9499999999999993</v>
          </cell>
          <cell r="D2955">
            <v>8.6199999999999992</v>
          </cell>
        </row>
        <row r="2956">
          <cell r="A2956" t="str">
            <v>600120</v>
          </cell>
          <cell r="B2956" t="str">
            <v>浙江东方</v>
          </cell>
          <cell r="C2956">
            <v>-0.51</v>
          </cell>
          <cell r="D2956">
            <v>5.86</v>
          </cell>
        </row>
        <row r="2957">
          <cell r="A2957" t="str">
            <v>600121</v>
          </cell>
          <cell r="B2957" t="str">
            <v>郑州煤电</v>
          </cell>
          <cell r="C2957">
            <v>-1.25</v>
          </cell>
          <cell r="D2957">
            <v>3.94</v>
          </cell>
        </row>
        <row r="2958">
          <cell r="A2958" t="str">
            <v>600123</v>
          </cell>
          <cell r="B2958" t="str">
            <v>兰花科创</v>
          </cell>
          <cell r="C2958">
            <v>0</v>
          </cell>
          <cell r="D2958">
            <v>6.58</v>
          </cell>
        </row>
        <row r="2959">
          <cell r="A2959" t="str">
            <v>600125</v>
          </cell>
          <cell r="B2959" t="str">
            <v>铁龙物流</v>
          </cell>
          <cell r="C2959">
            <v>-0.17</v>
          </cell>
          <cell r="D2959">
            <v>5.72</v>
          </cell>
        </row>
        <row r="2960">
          <cell r="A2960" t="str">
            <v>600126</v>
          </cell>
          <cell r="B2960" t="str">
            <v>杭钢股份</v>
          </cell>
          <cell r="C2960">
            <v>2.6</v>
          </cell>
          <cell r="D2960">
            <v>9.06</v>
          </cell>
        </row>
        <row r="2961">
          <cell r="A2961" t="str">
            <v>600127</v>
          </cell>
          <cell r="B2961" t="str">
            <v>金健米业</v>
          </cell>
          <cell r="C2961">
            <v>0.14000000000000001</v>
          </cell>
          <cell r="D2961">
            <v>6.98</v>
          </cell>
        </row>
        <row r="2962">
          <cell r="A2962" t="str">
            <v>600128</v>
          </cell>
          <cell r="B2962" t="str">
            <v>苏豪弘业</v>
          </cell>
          <cell r="C2962">
            <v>-1.42</v>
          </cell>
          <cell r="D2962">
            <v>10.42</v>
          </cell>
        </row>
        <row r="2963">
          <cell r="A2963" t="str">
            <v>600129</v>
          </cell>
          <cell r="B2963" t="str">
            <v>太极集团</v>
          </cell>
          <cell r="C2963">
            <v>2</v>
          </cell>
          <cell r="D2963">
            <v>21.91</v>
          </cell>
        </row>
        <row r="2964">
          <cell r="A2964" t="str">
            <v>600130</v>
          </cell>
          <cell r="B2964" t="str">
            <v>*ST波导</v>
          </cell>
          <cell r="C2964">
            <v>-3.18</v>
          </cell>
          <cell r="D2964">
            <v>3.35</v>
          </cell>
        </row>
        <row r="2965">
          <cell r="A2965" t="str">
            <v>600131</v>
          </cell>
          <cell r="B2965" t="str">
            <v>国网信通</v>
          </cell>
          <cell r="C2965">
            <v>-0.46</v>
          </cell>
          <cell r="D2965">
            <v>17.420000000000002</v>
          </cell>
        </row>
        <row r="2966">
          <cell r="A2966" t="str">
            <v>600132</v>
          </cell>
          <cell r="B2966" t="str">
            <v>重庆啤酒</v>
          </cell>
          <cell r="C2966">
            <v>0.18</v>
          </cell>
          <cell r="D2966">
            <v>55.32</v>
          </cell>
        </row>
        <row r="2967">
          <cell r="A2967" t="str">
            <v>600133</v>
          </cell>
          <cell r="B2967" t="str">
            <v>东湖高新</v>
          </cell>
          <cell r="C2967">
            <v>-0.44</v>
          </cell>
          <cell r="D2967">
            <v>9</v>
          </cell>
        </row>
        <row r="2968">
          <cell r="A2968" t="str">
            <v>600135</v>
          </cell>
          <cell r="B2968" t="str">
            <v>乐凯胶片</v>
          </cell>
          <cell r="C2968">
            <v>-0.13</v>
          </cell>
          <cell r="D2968">
            <v>7.68</v>
          </cell>
        </row>
        <row r="2969">
          <cell r="A2969" t="str">
            <v>600136</v>
          </cell>
          <cell r="B2969" t="str">
            <v>ST明诚</v>
          </cell>
          <cell r="C2969">
            <v>-0.49</v>
          </cell>
          <cell r="D2969">
            <v>2.02</v>
          </cell>
        </row>
        <row r="2970">
          <cell r="A2970" t="str">
            <v>600137</v>
          </cell>
          <cell r="B2970" t="str">
            <v>浪莎股份</v>
          </cell>
          <cell r="C2970">
            <v>-1.1399999999999999</v>
          </cell>
          <cell r="D2970">
            <v>18.28</v>
          </cell>
        </row>
        <row r="2971">
          <cell r="A2971" t="str">
            <v>600138</v>
          </cell>
          <cell r="B2971" t="str">
            <v>中青旅</v>
          </cell>
          <cell r="C2971">
            <v>-0.1</v>
          </cell>
          <cell r="D2971">
            <v>9.81</v>
          </cell>
        </row>
        <row r="2972">
          <cell r="A2972" t="str">
            <v>600141</v>
          </cell>
          <cell r="B2972" t="str">
            <v>兴发集团</v>
          </cell>
          <cell r="C2972">
            <v>-1</v>
          </cell>
          <cell r="D2972">
            <v>20.75</v>
          </cell>
        </row>
        <row r="2973">
          <cell r="A2973" t="str">
            <v>600143</v>
          </cell>
          <cell r="B2973" t="str">
            <v>金发科技</v>
          </cell>
          <cell r="C2973">
            <v>-0.39</v>
          </cell>
          <cell r="D2973">
            <v>10.28</v>
          </cell>
        </row>
        <row r="2974">
          <cell r="A2974" t="str">
            <v>600148</v>
          </cell>
          <cell r="B2974" t="str">
            <v>长春一东</v>
          </cell>
          <cell r="C2974">
            <v>-2.0699999999999998</v>
          </cell>
          <cell r="D2974">
            <v>20.37</v>
          </cell>
        </row>
        <row r="2975">
          <cell r="A2975" t="str">
            <v>600149</v>
          </cell>
          <cell r="B2975" t="str">
            <v>廊坊发展</v>
          </cell>
          <cell r="C2975">
            <v>5.53</v>
          </cell>
          <cell r="D2975">
            <v>5.53</v>
          </cell>
        </row>
        <row r="2976">
          <cell r="A2976" t="str">
            <v>600150</v>
          </cell>
          <cell r="B2976" t="str">
            <v>中国船舶</v>
          </cell>
          <cell r="C2976">
            <v>-1.35</v>
          </cell>
          <cell r="D2976">
            <v>32.81</v>
          </cell>
        </row>
        <row r="2977">
          <cell r="A2977" t="str">
            <v>600151</v>
          </cell>
          <cell r="B2977" t="str">
            <v>航天机电</v>
          </cell>
          <cell r="C2977">
            <v>-0.98</v>
          </cell>
          <cell r="D2977">
            <v>7.1</v>
          </cell>
        </row>
        <row r="2978">
          <cell r="A2978" t="str">
            <v>600152</v>
          </cell>
          <cell r="B2978" t="str">
            <v>维科技术</v>
          </cell>
          <cell r="C2978">
            <v>-6.36</v>
          </cell>
          <cell r="D2978">
            <v>6.62</v>
          </cell>
        </row>
        <row r="2979">
          <cell r="A2979" t="str">
            <v>600153</v>
          </cell>
          <cell r="B2979" t="str">
            <v>建发股份</v>
          </cell>
          <cell r="C2979">
            <v>-0.66</v>
          </cell>
          <cell r="D2979">
            <v>10.49</v>
          </cell>
        </row>
        <row r="2980">
          <cell r="A2980" t="str">
            <v>600155</v>
          </cell>
          <cell r="B2980" t="str">
            <v>华创云信</v>
          </cell>
          <cell r="C2980">
            <v>-0.73</v>
          </cell>
          <cell r="D2980">
            <v>6.83</v>
          </cell>
        </row>
        <row r="2981">
          <cell r="A2981" t="str">
            <v>600156</v>
          </cell>
          <cell r="B2981" t="str">
            <v>华升股份</v>
          </cell>
          <cell r="C2981">
            <v>0.44</v>
          </cell>
          <cell r="D2981">
            <v>6.92</v>
          </cell>
        </row>
        <row r="2982">
          <cell r="A2982" t="str">
            <v>600157</v>
          </cell>
          <cell r="B2982" t="str">
            <v>永泰能源</v>
          </cell>
          <cell r="C2982">
            <v>2.21</v>
          </cell>
          <cell r="D2982">
            <v>1.39</v>
          </cell>
        </row>
        <row r="2983">
          <cell r="A2983" t="str">
            <v>600158</v>
          </cell>
          <cell r="B2983" t="str">
            <v>中体产业</v>
          </cell>
          <cell r="C2983">
            <v>-1.19</v>
          </cell>
          <cell r="D2983">
            <v>8.3000000000000007</v>
          </cell>
        </row>
        <row r="2984">
          <cell r="A2984" t="str">
            <v>600159</v>
          </cell>
          <cell r="B2984" t="str">
            <v>大龙地产</v>
          </cell>
          <cell r="C2984">
            <v>-0.36</v>
          </cell>
          <cell r="D2984">
            <v>2.78</v>
          </cell>
        </row>
        <row r="2985">
          <cell r="A2985" t="str">
            <v>600160</v>
          </cell>
          <cell r="B2985" t="str">
            <v>巨化股份</v>
          </cell>
          <cell r="C2985">
            <v>-0.11</v>
          </cell>
          <cell r="D2985">
            <v>28.31</v>
          </cell>
        </row>
        <row r="2986">
          <cell r="A2986" t="str">
            <v>600161</v>
          </cell>
          <cell r="B2986" t="str">
            <v>天坛生物</v>
          </cell>
          <cell r="C2986">
            <v>-0.61</v>
          </cell>
          <cell r="D2986">
            <v>19.399999999999999</v>
          </cell>
        </row>
        <row r="2987">
          <cell r="A2987" t="str">
            <v>600162</v>
          </cell>
          <cell r="B2987" t="str">
            <v>香江控股</v>
          </cell>
          <cell r="C2987">
            <v>0</v>
          </cell>
          <cell r="D2987">
            <v>1.65</v>
          </cell>
        </row>
        <row r="2988">
          <cell r="A2988" t="str">
            <v>600163</v>
          </cell>
          <cell r="B2988" t="str">
            <v>中闽能源</v>
          </cell>
          <cell r="C2988">
            <v>0.94</v>
          </cell>
          <cell r="D2988">
            <v>5.35</v>
          </cell>
        </row>
        <row r="2989">
          <cell r="A2989" t="str">
            <v>600165</v>
          </cell>
          <cell r="B2989" t="str">
            <v>ST宁科</v>
          </cell>
          <cell r="C2989">
            <v>-0.88</v>
          </cell>
          <cell r="D2989">
            <v>4.49</v>
          </cell>
        </row>
        <row r="2990">
          <cell r="A2990" t="str">
            <v>600166</v>
          </cell>
          <cell r="B2990" t="str">
            <v>福田汽车</v>
          </cell>
          <cell r="C2990">
            <v>-0.71</v>
          </cell>
          <cell r="D2990">
            <v>2.79</v>
          </cell>
        </row>
        <row r="2991">
          <cell r="A2991" t="str">
            <v>600167</v>
          </cell>
          <cell r="B2991" t="str">
            <v>联美控股</v>
          </cell>
          <cell r="C2991">
            <v>4.3600000000000003</v>
          </cell>
          <cell r="D2991">
            <v>5.98</v>
          </cell>
        </row>
        <row r="2992">
          <cell r="A2992" t="str">
            <v>600168</v>
          </cell>
          <cell r="B2992" t="str">
            <v>武汉控股</v>
          </cell>
          <cell r="C2992">
            <v>-0.43</v>
          </cell>
          <cell r="D2992">
            <v>4.67</v>
          </cell>
        </row>
        <row r="2993">
          <cell r="A2993" t="str">
            <v>600169</v>
          </cell>
          <cell r="B2993" t="str">
            <v>太原重工</v>
          </cell>
          <cell r="C2993">
            <v>-0.4</v>
          </cell>
          <cell r="D2993">
            <v>2.46</v>
          </cell>
        </row>
        <row r="2994">
          <cell r="A2994" t="str">
            <v>600170</v>
          </cell>
          <cell r="B2994" t="str">
            <v>上海建工</v>
          </cell>
          <cell r="C2994">
            <v>0</v>
          </cell>
          <cell r="D2994">
            <v>2.4</v>
          </cell>
        </row>
        <row r="2995">
          <cell r="A2995" t="str">
            <v>600171</v>
          </cell>
          <cell r="B2995" t="str">
            <v>上海贝岭</v>
          </cell>
          <cell r="C2995">
            <v>-1.33</v>
          </cell>
          <cell r="D2995">
            <v>33.380000000000003</v>
          </cell>
        </row>
        <row r="2996">
          <cell r="A2996" t="str">
            <v>600172</v>
          </cell>
          <cell r="B2996" t="str">
            <v>黄河旋风</v>
          </cell>
          <cell r="C2996">
            <v>-0.93</v>
          </cell>
          <cell r="D2996">
            <v>4.26</v>
          </cell>
        </row>
        <row r="2997">
          <cell r="A2997" t="str">
            <v>600173</v>
          </cell>
          <cell r="B2997" t="str">
            <v>卧龙新能</v>
          </cell>
          <cell r="C2997">
            <v>-1.53</v>
          </cell>
          <cell r="D2997">
            <v>5.81</v>
          </cell>
        </row>
        <row r="2998">
          <cell r="A2998" t="str">
            <v>600176</v>
          </cell>
          <cell r="B2998" t="str">
            <v>中国巨石</v>
          </cell>
          <cell r="C2998">
            <v>1.43</v>
          </cell>
          <cell r="D2998">
            <v>12.09</v>
          </cell>
        </row>
        <row r="2999">
          <cell r="A2999" t="str">
            <v>600177</v>
          </cell>
          <cell r="B2999" t="str">
            <v>雅戈尔</v>
          </cell>
          <cell r="C2999">
            <v>-0.14000000000000001</v>
          </cell>
          <cell r="D2999">
            <v>7.29</v>
          </cell>
        </row>
        <row r="3000">
          <cell r="A3000" t="str">
            <v>600178</v>
          </cell>
          <cell r="B3000" t="str">
            <v>东安动力</v>
          </cell>
          <cell r="C3000">
            <v>-2.69</v>
          </cell>
          <cell r="D3000">
            <v>14.13</v>
          </cell>
        </row>
        <row r="3001">
          <cell r="A3001" t="str">
            <v>600179</v>
          </cell>
          <cell r="B3001" t="str">
            <v>安通控股</v>
          </cell>
          <cell r="C3001">
            <v>-0.72</v>
          </cell>
          <cell r="D3001">
            <v>2.77</v>
          </cell>
        </row>
        <row r="3002">
          <cell r="A3002" t="str">
            <v>600180</v>
          </cell>
          <cell r="B3002" t="str">
            <v>瑞茂通</v>
          </cell>
          <cell r="C3002">
            <v>-0.67</v>
          </cell>
          <cell r="D3002">
            <v>4.45</v>
          </cell>
        </row>
        <row r="3003">
          <cell r="A3003" t="str">
            <v>600182</v>
          </cell>
          <cell r="B3003" t="str">
            <v>S佳通</v>
          </cell>
          <cell r="C3003">
            <v>5.0199999999999996</v>
          </cell>
          <cell r="D3003">
            <v>16.75</v>
          </cell>
        </row>
        <row r="3004">
          <cell r="A3004" t="str">
            <v>600183</v>
          </cell>
          <cell r="B3004" t="str">
            <v>生益科技</v>
          </cell>
          <cell r="C3004">
            <v>3.78</v>
          </cell>
          <cell r="D3004">
            <v>31</v>
          </cell>
        </row>
        <row r="3005">
          <cell r="A3005" t="str">
            <v>600184</v>
          </cell>
          <cell r="B3005" t="str">
            <v>光电股份</v>
          </cell>
          <cell r="C3005">
            <v>-2.1800000000000002</v>
          </cell>
          <cell r="D3005">
            <v>16.12</v>
          </cell>
        </row>
        <row r="3006">
          <cell r="A3006" t="str">
            <v>600185</v>
          </cell>
          <cell r="B3006" t="str">
            <v>珠免集团</v>
          </cell>
          <cell r="C3006">
            <v>-1.02</v>
          </cell>
          <cell r="D3006">
            <v>5.85</v>
          </cell>
        </row>
        <row r="3007">
          <cell r="A3007" t="str">
            <v>600186</v>
          </cell>
          <cell r="B3007" t="str">
            <v>莲花控股</v>
          </cell>
          <cell r="C3007">
            <v>-0.84</v>
          </cell>
          <cell r="D3007">
            <v>5.89</v>
          </cell>
        </row>
        <row r="3008">
          <cell r="A3008" t="str">
            <v>600187</v>
          </cell>
          <cell r="B3008" t="str">
            <v>国中水务</v>
          </cell>
          <cell r="C3008">
            <v>-0.93</v>
          </cell>
          <cell r="D3008">
            <v>3.2</v>
          </cell>
        </row>
        <row r="3009">
          <cell r="A3009" t="str">
            <v>600188</v>
          </cell>
          <cell r="B3009" t="str">
            <v>兖矿能源</v>
          </cell>
          <cell r="C3009">
            <v>0</v>
          </cell>
          <cell r="D3009">
            <v>12.29</v>
          </cell>
        </row>
        <row r="3010">
          <cell r="A3010" t="str">
            <v>600189</v>
          </cell>
          <cell r="B3010" t="str">
            <v>泉阳泉</v>
          </cell>
          <cell r="C3010">
            <v>-0.69</v>
          </cell>
          <cell r="D3010">
            <v>7.23</v>
          </cell>
        </row>
        <row r="3011">
          <cell r="A3011" t="str">
            <v>600191</v>
          </cell>
          <cell r="B3011" t="str">
            <v>华资实业</v>
          </cell>
          <cell r="C3011">
            <v>10.06</v>
          </cell>
          <cell r="D3011">
            <v>8.64</v>
          </cell>
        </row>
        <row r="3012">
          <cell r="A3012" t="str">
            <v>600192</v>
          </cell>
          <cell r="B3012" t="str">
            <v>长城电工</v>
          </cell>
          <cell r="C3012">
            <v>4.5999999999999996</v>
          </cell>
          <cell r="D3012">
            <v>10.45</v>
          </cell>
        </row>
        <row r="3013">
          <cell r="A3013" t="str">
            <v>600193</v>
          </cell>
          <cell r="B3013" t="str">
            <v>*ST创兴</v>
          </cell>
          <cell r="C3013">
            <v>0.23</v>
          </cell>
          <cell r="D3013">
            <v>4.29</v>
          </cell>
        </row>
        <row r="3014">
          <cell r="A3014" t="str">
            <v>600195</v>
          </cell>
          <cell r="B3014" t="str">
            <v>中牧股份</v>
          </cell>
          <cell r="C3014">
            <v>-0.68</v>
          </cell>
          <cell r="D3014">
            <v>7.32</v>
          </cell>
        </row>
        <row r="3015">
          <cell r="A3015" t="str">
            <v>600196</v>
          </cell>
          <cell r="B3015" t="str">
            <v>复星医药</v>
          </cell>
          <cell r="C3015">
            <v>-0.04</v>
          </cell>
          <cell r="D3015">
            <v>25.43</v>
          </cell>
        </row>
        <row r="3016">
          <cell r="A3016" t="str">
            <v>600197</v>
          </cell>
          <cell r="B3016" t="str">
            <v>伊力特</v>
          </cell>
          <cell r="C3016">
            <v>-0.55000000000000004</v>
          </cell>
          <cell r="D3016">
            <v>14.48</v>
          </cell>
        </row>
        <row r="3017">
          <cell r="A3017" t="str">
            <v>600198</v>
          </cell>
          <cell r="B3017" t="str">
            <v>大唐电信</v>
          </cell>
          <cell r="C3017">
            <v>-1.18</v>
          </cell>
          <cell r="D3017">
            <v>8.34</v>
          </cell>
        </row>
        <row r="3018">
          <cell r="A3018" t="str">
            <v>600199</v>
          </cell>
          <cell r="B3018" t="str">
            <v>金种子酒</v>
          </cell>
          <cell r="C3018">
            <v>-1.77</v>
          </cell>
          <cell r="D3018">
            <v>10.54</v>
          </cell>
        </row>
        <row r="3019">
          <cell r="A3019" t="str">
            <v>600200</v>
          </cell>
          <cell r="B3019" t="str">
            <v>*ST苏吴</v>
          </cell>
          <cell r="C3019">
            <v>-3.17</v>
          </cell>
          <cell r="D3019">
            <v>2.44</v>
          </cell>
        </row>
        <row r="3020">
          <cell r="A3020" t="str">
            <v>600201</v>
          </cell>
          <cell r="B3020" t="str">
            <v>生物股份</v>
          </cell>
          <cell r="C3020">
            <v>0.75</v>
          </cell>
          <cell r="D3020">
            <v>8.07</v>
          </cell>
        </row>
        <row r="3021">
          <cell r="A3021" t="str">
            <v>600202</v>
          </cell>
          <cell r="B3021" t="str">
            <v>哈空调</v>
          </cell>
          <cell r="C3021">
            <v>-1.58</v>
          </cell>
          <cell r="D3021">
            <v>5.59</v>
          </cell>
        </row>
        <row r="3022">
          <cell r="A3022" t="str">
            <v>600203</v>
          </cell>
          <cell r="B3022" t="str">
            <v>福日电子</v>
          </cell>
          <cell r="C3022">
            <v>-2.25</v>
          </cell>
          <cell r="D3022">
            <v>9.14</v>
          </cell>
        </row>
        <row r="3023">
          <cell r="A3023" t="str">
            <v>600206</v>
          </cell>
          <cell r="B3023" t="str">
            <v>有研新材</v>
          </cell>
          <cell r="C3023">
            <v>0.21</v>
          </cell>
          <cell r="D3023">
            <v>18.79</v>
          </cell>
        </row>
        <row r="3024">
          <cell r="A3024" t="str">
            <v>600207</v>
          </cell>
          <cell r="B3024" t="str">
            <v>安彩高科</v>
          </cell>
          <cell r="C3024">
            <v>-1.84</v>
          </cell>
          <cell r="D3024">
            <v>4.79</v>
          </cell>
        </row>
        <row r="3025">
          <cell r="A3025" t="str">
            <v>600208</v>
          </cell>
          <cell r="B3025" t="str">
            <v>衢州发展</v>
          </cell>
          <cell r="C3025">
            <v>0.71</v>
          </cell>
          <cell r="D3025">
            <v>2.83</v>
          </cell>
        </row>
        <row r="3026">
          <cell r="A3026" t="str">
            <v>600210</v>
          </cell>
          <cell r="B3026" t="str">
            <v>紫江企业</v>
          </cell>
          <cell r="C3026">
            <v>-1.47</v>
          </cell>
          <cell r="D3026">
            <v>6.72</v>
          </cell>
        </row>
        <row r="3027">
          <cell r="A3027" t="str">
            <v>600211</v>
          </cell>
          <cell r="B3027" t="str">
            <v>西藏药业</v>
          </cell>
          <cell r="C3027">
            <v>-0.41</v>
          </cell>
          <cell r="D3027">
            <v>36.78</v>
          </cell>
        </row>
        <row r="3028">
          <cell r="A3028" t="str">
            <v>600212</v>
          </cell>
          <cell r="B3028" t="str">
            <v>绿能慧充</v>
          </cell>
          <cell r="C3028">
            <v>-1.46</v>
          </cell>
          <cell r="D3028">
            <v>8.11</v>
          </cell>
        </row>
        <row r="3029">
          <cell r="A3029" t="str">
            <v>600215</v>
          </cell>
          <cell r="B3029" t="str">
            <v>派斯林</v>
          </cell>
          <cell r="C3029">
            <v>-1.36</v>
          </cell>
          <cell r="D3029">
            <v>7.25</v>
          </cell>
        </row>
        <row r="3030">
          <cell r="A3030" t="str">
            <v>600216</v>
          </cell>
          <cell r="B3030" t="str">
            <v>浙江医药</v>
          </cell>
          <cell r="C3030">
            <v>0.79</v>
          </cell>
          <cell r="D3030">
            <v>15.3</v>
          </cell>
        </row>
        <row r="3031">
          <cell r="A3031" t="str">
            <v>600217</v>
          </cell>
          <cell r="B3031" t="str">
            <v>中再资环</v>
          </cell>
          <cell r="C3031">
            <v>-0.89</v>
          </cell>
          <cell r="D3031">
            <v>4.4400000000000004</v>
          </cell>
        </row>
        <row r="3032">
          <cell r="A3032" t="str">
            <v>600218</v>
          </cell>
          <cell r="B3032" t="str">
            <v>全柴动力</v>
          </cell>
          <cell r="C3032">
            <v>0.34</v>
          </cell>
          <cell r="D3032">
            <v>8.98</v>
          </cell>
        </row>
        <row r="3033">
          <cell r="A3033" t="str">
            <v>600219</v>
          </cell>
          <cell r="B3033" t="str">
            <v>南山铝业</v>
          </cell>
          <cell r="C3033">
            <v>-0.76</v>
          </cell>
          <cell r="D3033">
            <v>3.92</v>
          </cell>
        </row>
        <row r="3034">
          <cell r="A3034" t="str">
            <v>600221</v>
          </cell>
          <cell r="B3034" t="str">
            <v>海航控股</v>
          </cell>
          <cell r="C3034">
            <v>0.75</v>
          </cell>
          <cell r="D3034">
            <v>1.35</v>
          </cell>
        </row>
        <row r="3035">
          <cell r="A3035" t="str">
            <v>600222</v>
          </cell>
          <cell r="B3035" t="str">
            <v>太龙药业</v>
          </cell>
          <cell r="C3035">
            <v>-0.34</v>
          </cell>
          <cell r="D3035">
            <v>5.84</v>
          </cell>
        </row>
        <row r="3036">
          <cell r="A3036" t="str">
            <v>600223</v>
          </cell>
          <cell r="B3036" t="str">
            <v>福瑞达</v>
          </cell>
          <cell r="C3036">
            <v>-1.58</v>
          </cell>
          <cell r="D3036">
            <v>8.1</v>
          </cell>
        </row>
        <row r="3037">
          <cell r="A3037" t="str">
            <v>600226</v>
          </cell>
          <cell r="B3037" t="str">
            <v>亨通股份</v>
          </cell>
          <cell r="C3037">
            <v>-0.72</v>
          </cell>
          <cell r="D3037">
            <v>2.76</v>
          </cell>
        </row>
        <row r="3038">
          <cell r="A3038" t="str">
            <v>600227</v>
          </cell>
          <cell r="B3038" t="str">
            <v>赤天化</v>
          </cell>
          <cell r="C3038">
            <v>-0.81</v>
          </cell>
          <cell r="D3038">
            <v>2.4500000000000002</v>
          </cell>
        </row>
        <row r="3039">
          <cell r="A3039" t="str">
            <v>600228</v>
          </cell>
          <cell r="B3039" t="str">
            <v>*ST返利</v>
          </cell>
          <cell r="C3039">
            <v>-3.23</v>
          </cell>
          <cell r="D3039">
            <v>4.5</v>
          </cell>
        </row>
        <row r="3040">
          <cell r="A3040" t="str">
            <v>600229</v>
          </cell>
          <cell r="B3040" t="str">
            <v>城市传媒</v>
          </cell>
          <cell r="C3040">
            <v>-0.42</v>
          </cell>
          <cell r="D3040">
            <v>7.04</v>
          </cell>
        </row>
        <row r="3041">
          <cell r="A3041" t="str">
            <v>600230</v>
          </cell>
          <cell r="B3041" t="str">
            <v>沧州大化</v>
          </cell>
          <cell r="C3041">
            <v>-1.23</v>
          </cell>
          <cell r="D3041">
            <v>10.45</v>
          </cell>
        </row>
        <row r="3042">
          <cell r="A3042" t="str">
            <v>600231</v>
          </cell>
          <cell r="B3042" t="str">
            <v>凌钢股份</v>
          </cell>
          <cell r="C3042">
            <v>10.16</v>
          </cell>
          <cell r="D3042">
            <v>2.06</v>
          </cell>
        </row>
        <row r="3043">
          <cell r="A3043" t="str">
            <v>600232</v>
          </cell>
          <cell r="B3043" t="str">
            <v>金鹰股份</v>
          </cell>
          <cell r="C3043">
            <v>-1.25</v>
          </cell>
          <cell r="D3043">
            <v>6.31</v>
          </cell>
        </row>
        <row r="3044">
          <cell r="A3044" t="str">
            <v>600233</v>
          </cell>
          <cell r="B3044" t="str">
            <v>圆通速递</v>
          </cell>
          <cell r="C3044">
            <v>-0.62</v>
          </cell>
          <cell r="D3044">
            <v>12.72</v>
          </cell>
        </row>
        <row r="3045">
          <cell r="A3045" t="str">
            <v>600234</v>
          </cell>
          <cell r="B3045" t="str">
            <v>科新发展</v>
          </cell>
          <cell r="C3045">
            <v>-1.31</v>
          </cell>
          <cell r="D3045">
            <v>7.53</v>
          </cell>
        </row>
        <row r="3046">
          <cell r="A3046" t="str">
            <v>600235</v>
          </cell>
          <cell r="B3046" t="str">
            <v>民丰特纸</v>
          </cell>
          <cell r="C3046">
            <v>-1.1000000000000001</v>
          </cell>
          <cell r="D3046">
            <v>6.32</v>
          </cell>
        </row>
        <row r="3047">
          <cell r="A3047" t="str">
            <v>600236</v>
          </cell>
          <cell r="B3047" t="str">
            <v>桂冠电力</v>
          </cell>
          <cell r="C3047">
            <v>1.1000000000000001</v>
          </cell>
          <cell r="D3047">
            <v>6.42</v>
          </cell>
        </row>
        <row r="3048">
          <cell r="A3048" t="str">
            <v>600237</v>
          </cell>
          <cell r="B3048" t="str">
            <v>铜峰电子</v>
          </cell>
          <cell r="C3048">
            <v>-1.08</v>
          </cell>
          <cell r="D3048">
            <v>7.33</v>
          </cell>
        </row>
        <row r="3049">
          <cell r="A3049" t="str">
            <v>600238</v>
          </cell>
          <cell r="B3049" t="str">
            <v>*ST椰岛</v>
          </cell>
          <cell r="C3049">
            <v>-0.33</v>
          </cell>
          <cell r="D3049">
            <v>6.05</v>
          </cell>
        </row>
        <row r="3050">
          <cell r="A3050" t="str">
            <v>600239</v>
          </cell>
          <cell r="B3050" t="str">
            <v>云南城投</v>
          </cell>
          <cell r="C3050">
            <v>-1.27</v>
          </cell>
          <cell r="D3050">
            <v>2.34</v>
          </cell>
        </row>
        <row r="3051">
          <cell r="A3051" t="str">
            <v>600241</v>
          </cell>
          <cell r="B3051" t="str">
            <v>时代万恒</v>
          </cell>
          <cell r="C3051">
            <v>-3.51</v>
          </cell>
          <cell r="D3051">
            <v>8.51</v>
          </cell>
        </row>
        <row r="3052">
          <cell r="A3052" t="str">
            <v>600243</v>
          </cell>
          <cell r="B3052" t="str">
            <v>*ST海华</v>
          </cell>
          <cell r="C3052">
            <v>-3.5</v>
          </cell>
          <cell r="D3052">
            <v>3.03</v>
          </cell>
        </row>
        <row r="3053">
          <cell r="A3053" t="str">
            <v>600246</v>
          </cell>
          <cell r="B3053" t="str">
            <v>万通发展</v>
          </cell>
          <cell r="C3053">
            <v>0</v>
          </cell>
          <cell r="D3053">
            <v>6.36</v>
          </cell>
        </row>
        <row r="3054">
          <cell r="A3054" t="str">
            <v>600248</v>
          </cell>
          <cell r="B3054" t="str">
            <v>陕建股份</v>
          </cell>
          <cell r="C3054">
            <v>-0.26</v>
          </cell>
          <cell r="D3054">
            <v>3.85</v>
          </cell>
        </row>
        <row r="3055">
          <cell r="A3055" t="str">
            <v>600249</v>
          </cell>
          <cell r="B3055" t="str">
            <v>两面针</v>
          </cell>
          <cell r="C3055">
            <v>3.44</v>
          </cell>
          <cell r="D3055">
            <v>6.02</v>
          </cell>
        </row>
        <row r="3056">
          <cell r="A3056" t="str">
            <v>600250</v>
          </cell>
          <cell r="B3056" t="str">
            <v>南京商旅</v>
          </cell>
          <cell r="C3056">
            <v>-2.12</v>
          </cell>
          <cell r="D3056">
            <v>12.9</v>
          </cell>
        </row>
        <row r="3057">
          <cell r="A3057" t="str">
            <v>600251</v>
          </cell>
          <cell r="B3057" t="str">
            <v>冠农股份</v>
          </cell>
          <cell r="C3057">
            <v>0.39</v>
          </cell>
          <cell r="D3057">
            <v>7.65</v>
          </cell>
        </row>
        <row r="3058">
          <cell r="A3058" t="str">
            <v>600252</v>
          </cell>
          <cell r="B3058" t="str">
            <v>中恒集团</v>
          </cell>
          <cell r="C3058">
            <v>-0.38</v>
          </cell>
          <cell r="D3058">
            <v>2.61</v>
          </cell>
        </row>
        <row r="3059">
          <cell r="A3059" t="str">
            <v>600255</v>
          </cell>
          <cell r="B3059" t="str">
            <v>鑫科材料</v>
          </cell>
          <cell r="C3059">
            <v>-0.6</v>
          </cell>
          <cell r="D3059">
            <v>3.32</v>
          </cell>
        </row>
        <row r="3060">
          <cell r="A3060" t="str">
            <v>600256</v>
          </cell>
          <cell r="B3060" t="str">
            <v>广汇能源</v>
          </cell>
          <cell r="C3060">
            <v>-0.33</v>
          </cell>
          <cell r="D3060">
            <v>6</v>
          </cell>
        </row>
        <row r="3061">
          <cell r="A3061" t="str">
            <v>600257</v>
          </cell>
          <cell r="B3061" t="str">
            <v>大湖股份</v>
          </cell>
          <cell r="C3061">
            <v>-2.09</v>
          </cell>
          <cell r="D3061">
            <v>5.16</v>
          </cell>
        </row>
        <row r="3062">
          <cell r="A3062" t="str">
            <v>600258</v>
          </cell>
          <cell r="B3062" t="str">
            <v>首旅酒店</v>
          </cell>
          <cell r="C3062">
            <v>0.21</v>
          </cell>
          <cell r="D3062">
            <v>14.15</v>
          </cell>
        </row>
        <row r="3063">
          <cell r="A3063" t="str">
            <v>600259</v>
          </cell>
          <cell r="B3063" t="str">
            <v>广晟有色</v>
          </cell>
          <cell r="C3063">
            <v>-6.26</v>
          </cell>
          <cell r="D3063">
            <v>49.45</v>
          </cell>
        </row>
        <row r="3064">
          <cell r="A3064" t="str">
            <v>600261</v>
          </cell>
          <cell r="B3064" t="str">
            <v>阳光照明</v>
          </cell>
          <cell r="C3064">
            <v>-1.18</v>
          </cell>
          <cell r="D3064">
            <v>3.34</v>
          </cell>
        </row>
        <row r="3065">
          <cell r="A3065" t="str">
            <v>600262</v>
          </cell>
          <cell r="B3065" t="str">
            <v>北方股份</v>
          </cell>
          <cell r="C3065">
            <v>-2.4500000000000002</v>
          </cell>
          <cell r="D3065">
            <v>22.31</v>
          </cell>
        </row>
        <row r="3066">
          <cell r="A3066" t="str">
            <v>600265</v>
          </cell>
          <cell r="B3066" t="str">
            <v>ST景谷</v>
          </cell>
          <cell r="C3066">
            <v>-0.67</v>
          </cell>
          <cell r="D3066">
            <v>17.7</v>
          </cell>
        </row>
        <row r="3067">
          <cell r="A3067" t="str">
            <v>600266</v>
          </cell>
          <cell r="B3067" t="str">
            <v>城建发展</v>
          </cell>
          <cell r="C3067">
            <v>-0.22</v>
          </cell>
          <cell r="D3067">
            <v>4.57</v>
          </cell>
        </row>
        <row r="3068">
          <cell r="A3068" t="str">
            <v>600267</v>
          </cell>
          <cell r="B3068" t="str">
            <v>海正药业</v>
          </cell>
          <cell r="C3068">
            <v>10.02</v>
          </cell>
          <cell r="D3068">
            <v>10.65</v>
          </cell>
        </row>
        <row r="3069">
          <cell r="A3069" t="str">
            <v>600268</v>
          </cell>
          <cell r="B3069" t="str">
            <v>国电南自</v>
          </cell>
          <cell r="C3069">
            <v>-0.25</v>
          </cell>
          <cell r="D3069">
            <v>8.08</v>
          </cell>
        </row>
        <row r="3070">
          <cell r="A3070" t="str">
            <v>600269</v>
          </cell>
          <cell r="B3070" t="str">
            <v>赣粤高速</v>
          </cell>
          <cell r="C3070">
            <v>0.59</v>
          </cell>
          <cell r="D3070">
            <v>5.14</v>
          </cell>
        </row>
        <row r="3071">
          <cell r="A3071" t="str">
            <v>600271</v>
          </cell>
          <cell r="B3071" t="str">
            <v>航天信息</v>
          </cell>
          <cell r="C3071">
            <v>0.11</v>
          </cell>
          <cell r="D3071">
            <v>9.02</v>
          </cell>
        </row>
        <row r="3072">
          <cell r="A3072" t="str">
            <v>600272</v>
          </cell>
          <cell r="B3072" t="str">
            <v>开开实业</v>
          </cell>
          <cell r="C3072">
            <v>1.36</v>
          </cell>
          <cell r="D3072">
            <v>14.11</v>
          </cell>
        </row>
        <row r="3073">
          <cell r="A3073" t="str">
            <v>600273</v>
          </cell>
          <cell r="B3073" t="str">
            <v>嘉化能源</v>
          </cell>
          <cell r="C3073">
            <v>-0.56999999999999995</v>
          </cell>
          <cell r="D3073">
            <v>8.7100000000000009</v>
          </cell>
        </row>
        <row r="3074">
          <cell r="A3074" t="str">
            <v>600276</v>
          </cell>
          <cell r="B3074" t="str">
            <v>恒瑞医药</v>
          </cell>
          <cell r="C3074">
            <v>1.51</v>
          </cell>
          <cell r="D3074">
            <v>53.26</v>
          </cell>
        </row>
        <row r="3075">
          <cell r="A3075" t="str">
            <v>600278</v>
          </cell>
          <cell r="B3075" t="str">
            <v>东方创业</v>
          </cell>
          <cell r="C3075">
            <v>-1.1000000000000001</v>
          </cell>
          <cell r="D3075">
            <v>7.21</v>
          </cell>
        </row>
        <row r="3076">
          <cell r="A3076" t="str">
            <v>600279</v>
          </cell>
          <cell r="B3076" t="str">
            <v>重庆港</v>
          </cell>
          <cell r="C3076">
            <v>-1.25</v>
          </cell>
          <cell r="D3076">
            <v>5.53</v>
          </cell>
        </row>
        <row r="3077">
          <cell r="A3077" t="str">
            <v>600280</v>
          </cell>
          <cell r="B3077" t="str">
            <v>中央商场</v>
          </cell>
          <cell r="C3077">
            <v>0.28000000000000003</v>
          </cell>
          <cell r="D3077">
            <v>3.59</v>
          </cell>
        </row>
        <row r="3078">
          <cell r="A3078" t="str">
            <v>600281</v>
          </cell>
          <cell r="B3078" t="str">
            <v>华阳新材</v>
          </cell>
          <cell r="C3078">
            <v>-1.57</v>
          </cell>
          <cell r="D3078">
            <v>6.9</v>
          </cell>
        </row>
        <row r="3079">
          <cell r="A3079" t="str">
            <v>600282</v>
          </cell>
          <cell r="B3079" t="str">
            <v>南钢股份</v>
          </cell>
          <cell r="C3079">
            <v>0.46</v>
          </cell>
          <cell r="D3079">
            <v>4.41</v>
          </cell>
        </row>
        <row r="3080">
          <cell r="A3080" t="str">
            <v>600283</v>
          </cell>
          <cell r="B3080" t="str">
            <v>钱江水利</v>
          </cell>
          <cell r="C3080">
            <v>0.4</v>
          </cell>
          <cell r="D3080">
            <v>10.15</v>
          </cell>
        </row>
        <row r="3081">
          <cell r="A3081" t="str">
            <v>600284</v>
          </cell>
          <cell r="B3081" t="str">
            <v>浦东建设</v>
          </cell>
          <cell r="C3081">
            <v>0.15</v>
          </cell>
          <cell r="D3081">
            <v>6.57</v>
          </cell>
        </row>
        <row r="3082">
          <cell r="A3082" t="str">
            <v>600285</v>
          </cell>
          <cell r="B3082" t="str">
            <v>羚锐制药</v>
          </cell>
          <cell r="C3082">
            <v>-2.5299999999999998</v>
          </cell>
          <cell r="D3082">
            <v>23.52</v>
          </cell>
        </row>
        <row r="3083">
          <cell r="A3083" t="str">
            <v>600287</v>
          </cell>
          <cell r="B3083" t="str">
            <v>ST舜天</v>
          </cell>
          <cell r="C3083">
            <v>0.16</v>
          </cell>
          <cell r="D3083">
            <v>6.24</v>
          </cell>
        </row>
        <row r="3084">
          <cell r="A3084" t="str">
            <v>600288</v>
          </cell>
          <cell r="B3084" t="str">
            <v>大恒科技</v>
          </cell>
          <cell r="C3084">
            <v>-0.39</v>
          </cell>
          <cell r="D3084">
            <v>10.199999999999999</v>
          </cell>
        </row>
        <row r="3085">
          <cell r="A3085" t="str">
            <v>600289</v>
          </cell>
          <cell r="B3085" t="str">
            <v>*ST信通</v>
          </cell>
          <cell r="C3085">
            <v>1.94</v>
          </cell>
          <cell r="D3085">
            <v>6.82</v>
          </cell>
        </row>
        <row r="3086">
          <cell r="A3086" t="str">
            <v>600292</v>
          </cell>
          <cell r="B3086" t="str">
            <v>远达环保</v>
          </cell>
          <cell r="C3086">
            <v>-0.34</v>
          </cell>
          <cell r="D3086">
            <v>11.9</v>
          </cell>
        </row>
        <row r="3087">
          <cell r="A3087" t="str">
            <v>600293</v>
          </cell>
          <cell r="B3087" t="str">
            <v>三峡新材</v>
          </cell>
          <cell r="C3087">
            <v>-2.14</v>
          </cell>
          <cell r="D3087">
            <v>3.2</v>
          </cell>
        </row>
        <row r="3088">
          <cell r="A3088" t="str">
            <v>600295</v>
          </cell>
          <cell r="B3088" t="str">
            <v>鄂尔多斯</v>
          </cell>
          <cell r="C3088">
            <v>-0.34</v>
          </cell>
          <cell r="D3088">
            <v>8.84</v>
          </cell>
        </row>
        <row r="3089">
          <cell r="A3089" t="str">
            <v>600298</v>
          </cell>
          <cell r="B3089" t="str">
            <v>安琪酵母</v>
          </cell>
          <cell r="C3089">
            <v>-0.2</v>
          </cell>
          <cell r="D3089">
            <v>34.9</v>
          </cell>
        </row>
        <row r="3090">
          <cell r="A3090" t="str">
            <v>600299</v>
          </cell>
          <cell r="B3090" t="str">
            <v>安迪苏</v>
          </cell>
          <cell r="C3090">
            <v>-0.72</v>
          </cell>
          <cell r="D3090">
            <v>9.67</v>
          </cell>
        </row>
        <row r="3091">
          <cell r="A3091" t="str">
            <v>600300</v>
          </cell>
          <cell r="B3091" t="str">
            <v>维维股份</v>
          </cell>
          <cell r="C3091">
            <v>0.28999999999999998</v>
          </cell>
          <cell r="D3091">
            <v>3.44</v>
          </cell>
        </row>
        <row r="3092">
          <cell r="A3092" t="str">
            <v>600301</v>
          </cell>
          <cell r="B3092" t="str">
            <v>华锡有色</v>
          </cell>
          <cell r="C3092">
            <v>-2.38</v>
          </cell>
          <cell r="D3092">
            <v>20.49</v>
          </cell>
        </row>
        <row r="3093">
          <cell r="A3093" t="str">
            <v>600302</v>
          </cell>
          <cell r="B3093" t="str">
            <v>标准股份</v>
          </cell>
          <cell r="C3093">
            <v>-1.41</v>
          </cell>
          <cell r="D3093">
            <v>6.28</v>
          </cell>
        </row>
        <row r="3094">
          <cell r="A3094" t="str">
            <v>600303</v>
          </cell>
          <cell r="B3094" t="str">
            <v>曙光股份</v>
          </cell>
          <cell r="C3094">
            <v>-2.4500000000000002</v>
          </cell>
          <cell r="D3094">
            <v>3.59</v>
          </cell>
        </row>
        <row r="3095">
          <cell r="A3095" t="str">
            <v>600305</v>
          </cell>
          <cell r="B3095" t="str">
            <v>恒顺醋业</v>
          </cell>
          <cell r="C3095">
            <v>-0.65</v>
          </cell>
          <cell r="D3095">
            <v>7.62</v>
          </cell>
        </row>
        <row r="3096">
          <cell r="A3096" t="str">
            <v>600307</v>
          </cell>
          <cell r="B3096" t="str">
            <v>酒钢宏兴</v>
          </cell>
          <cell r="C3096">
            <v>0.68</v>
          </cell>
          <cell r="D3096">
            <v>1.48</v>
          </cell>
        </row>
        <row r="3097">
          <cell r="A3097" t="str">
            <v>600308</v>
          </cell>
          <cell r="B3097" t="str">
            <v>华泰股份</v>
          </cell>
          <cell r="C3097">
            <v>0</v>
          </cell>
          <cell r="D3097">
            <v>3.48</v>
          </cell>
        </row>
        <row r="3098">
          <cell r="A3098" t="str">
            <v>600309</v>
          </cell>
          <cell r="B3098" t="str">
            <v>万华化学</v>
          </cell>
          <cell r="C3098">
            <v>-0.86</v>
          </cell>
          <cell r="D3098">
            <v>54.09</v>
          </cell>
        </row>
        <row r="3099">
          <cell r="A3099" t="str">
            <v>600310</v>
          </cell>
          <cell r="B3099" t="str">
            <v>广西能源</v>
          </cell>
          <cell r="C3099">
            <v>1.94</v>
          </cell>
          <cell r="D3099">
            <v>4.2</v>
          </cell>
        </row>
        <row r="3100">
          <cell r="A3100" t="str">
            <v>600312</v>
          </cell>
          <cell r="B3100" t="str">
            <v>平高电气</v>
          </cell>
          <cell r="C3100">
            <v>-7.0000000000000007E-2</v>
          </cell>
          <cell r="D3100">
            <v>14.96</v>
          </cell>
        </row>
        <row r="3101">
          <cell r="A3101" t="str">
            <v>600313</v>
          </cell>
          <cell r="B3101" t="str">
            <v>农发种业</v>
          </cell>
          <cell r="C3101">
            <v>0.47</v>
          </cell>
          <cell r="D3101">
            <v>6.35</v>
          </cell>
        </row>
        <row r="3102">
          <cell r="A3102" t="str">
            <v>600315</v>
          </cell>
          <cell r="B3102" t="str">
            <v>上海家化</v>
          </cell>
          <cell r="C3102">
            <v>-2.06</v>
          </cell>
          <cell r="D3102">
            <v>20.440000000000001</v>
          </cell>
        </row>
        <row r="3103">
          <cell r="A3103" t="str">
            <v>600316</v>
          </cell>
          <cell r="B3103" t="str">
            <v>洪都航空</v>
          </cell>
          <cell r="C3103">
            <v>0.45</v>
          </cell>
          <cell r="D3103">
            <v>35.85</v>
          </cell>
        </row>
        <row r="3104">
          <cell r="A3104" t="str">
            <v>600318</v>
          </cell>
          <cell r="B3104" t="str">
            <v>新力金融</v>
          </cell>
          <cell r="C3104">
            <v>0.1</v>
          </cell>
          <cell r="D3104">
            <v>9.57</v>
          </cell>
        </row>
        <row r="3105">
          <cell r="A3105" t="str">
            <v>600319</v>
          </cell>
          <cell r="B3105" t="str">
            <v>亚星化学</v>
          </cell>
          <cell r="C3105">
            <v>-9.24</v>
          </cell>
          <cell r="D3105">
            <v>6.58</v>
          </cell>
        </row>
        <row r="3106">
          <cell r="A3106" t="str">
            <v>600320</v>
          </cell>
          <cell r="B3106" t="str">
            <v>振华重工</v>
          </cell>
          <cell r="C3106">
            <v>-4.26</v>
          </cell>
          <cell r="D3106">
            <v>4.5</v>
          </cell>
        </row>
        <row r="3107">
          <cell r="A3107" t="str">
            <v>600322</v>
          </cell>
          <cell r="B3107" t="str">
            <v>津投城开</v>
          </cell>
          <cell r="C3107">
            <v>-1.03</v>
          </cell>
          <cell r="D3107">
            <v>2.89</v>
          </cell>
        </row>
        <row r="3108">
          <cell r="A3108" t="str">
            <v>600323</v>
          </cell>
          <cell r="B3108" t="str">
            <v>XD瀚蓝环</v>
          </cell>
          <cell r="C3108">
            <v>0.25</v>
          </cell>
          <cell r="D3108">
            <v>23.61</v>
          </cell>
        </row>
        <row r="3109">
          <cell r="A3109" t="str">
            <v>600325</v>
          </cell>
          <cell r="B3109" t="str">
            <v>华发股份</v>
          </cell>
          <cell r="C3109">
            <v>-0.21</v>
          </cell>
          <cell r="D3109">
            <v>4.84</v>
          </cell>
        </row>
        <row r="3110">
          <cell r="A3110" t="str">
            <v>600326</v>
          </cell>
          <cell r="B3110" t="str">
            <v>西藏天路</v>
          </cell>
          <cell r="C3110">
            <v>-0.48</v>
          </cell>
          <cell r="D3110">
            <v>8.3800000000000008</v>
          </cell>
        </row>
        <row r="3111">
          <cell r="A3111" t="str">
            <v>600327</v>
          </cell>
          <cell r="B3111" t="str">
            <v>大东方</v>
          </cell>
          <cell r="C3111">
            <v>-1.03</v>
          </cell>
          <cell r="D3111">
            <v>4.8</v>
          </cell>
        </row>
        <row r="3112">
          <cell r="A3112" t="str">
            <v>600328</v>
          </cell>
          <cell r="B3112" t="str">
            <v>中盐化工</v>
          </cell>
          <cell r="C3112">
            <v>-0.65</v>
          </cell>
          <cell r="D3112">
            <v>7.66</v>
          </cell>
        </row>
        <row r="3113">
          <cell r="A3113" t="str">
            <v>600329</v>
          </cell>
          <cell r="B3113" t="str">
            <v>XD达仁堂</v>
          </cell>
          <cell r="C3113">
            <v>-0.55000000000000004</v>
          </cell>
          <cell r="D3113">
            <v>32.44</v>
          </cell>
        </row>
        <row r="3114">
          <cell r="A3114" t="str">
            <v>600330</v>
          </cell>
          <cell r="B3114" t="str">
            <v>天通股份</v>
          </cell>
          <cell r="C3114">
            <v>-1.1100000000000001</v>
          </cell>
          <cell r="D3114">
            <v>7.11</v>
          </cell>
        </row>
        <row r="3115">
          <cell r="A3115" t="str">
            <v>600331</v>
          </cell>
          <cell r="B3115" t="str">
            <v>宏达股份</v>
          </cell>
          <cell r="C3115">
            <v>-2.2400000000000002</v>
          </cell>
          <cell r="D3115">
            <v>8.7200000000000006</v>
          </cell>
        </row>
        <row r="3116">
          <cell r="A3116" t="str">
            <v>600332</v>
          </cell>
          <cell r="B3116" t="str">
            <v>白云山</v>
          </cell>
          <cell r="C3116">
            <v>0.08</v>
          </cell>
          <cell r="D3116">
            <v>26.48</v>
          </cell>
        </row>
        <row r="3117">
          <cell r="A3117" t="str">
            <v>600333</v>
          </cell>
          <cell r="B3117" t="str">
            <v>长春燃气</v>
          </cell>
          <cell r="C3117">
            <v>0.21</v>
          </cell>
          <cell r="D3117">
            <v>4.84</v>
          </cell>
        </row>
        <row r="3118">
          <cell r="A3118" t="str">
            <v>600335</v>
          </cell>
          <cell r="B3118" t="str">
            <v>国机汽车</v>
          </cell>
          <cell r="C3118">
            <v>-0.94</v>
          </cell>
          <cell r="D3118">
            <v>6.34</v>
          </cell>
        </row>
        <row r="3119">
          <cell r="A3119" t="str">
            <v>600336</v>
          </cell>
          <cell r="B3119" t="str">
            <v>澳柯玛</v>
          </cell>
          <cell r="C3119">
            <v>-1.42</v>
          </cell>
          <cell r="D3119">
            <v>6.96</v>
          </cell>
        </row>
        <row r="3120">
          <cell r="A3120" t="str">
            <v>600337</v>
          </cell>
          <cell r="B3120" t="str">
            <v>美克家居</v>
          </cell>
          <cell r="C3120">
            <v>-1.33</v>
          </cell>
          <cell r="D3120">
            <v>2.2200000000000002</v>
          </cell>
        </row>
        <row r="3121">
          <cell r="A3121" t="str">
            <v>600338</v>
          </cell>
          <cell r="B3121" t="str">
            <v>西藏珠峰</v>
          </cell>
          <cell r="C3121">
            <v>-2.57</v>
          </cell>
          <cell r="D3121">
            <v>10.99</v>
          </cell>
        </row>
        <row r="3122">
          <cell r="A3122" t="str">
            <v>600339</v>
          </cell>
          <cell r="B3122" t="str">
            <v>中油工程</v>
          </cell>
          <cell r="C3122">
            <v>0.3</v>
          </cell>
          <cell r="D3122">
            <v>3.29</v>
          </cell>
        </row>
        <row r="3123">
          <cell r="A3123" t="str">
            <v>600340</v>
          </cell>
          <cell r="B3123" t="str">
            <v>华夏幸福</v>
          </cell>
          <cell r="C3123">
            <v>-1.34</v>
          </cell>
          <cell r="D3123">
            <v>2.21</v>
          </cell>
        </row>
        <row r="3124">
          <cell r="A3124" t="str">
            <v>600343</v>
          </cell>
          <cell r="B3124" t="str">
            <v>航天动力</v>
          </cell>
          <cell r="C3124">
            <v>2.97</v>
          </cell>
          <cell r="D3124">
            <v>12.82</v>
          </cell>
        </row>
        <row r="3125">
          <cell r="A3125" t="str">
            <v>600345</v>
          </cell>
          <cell r="B3125" t="str">
            <v>长江通信</v>
          </cell>
          <cell r="C3125">
            <v>-2.19</v>
          </cell>
          <cell r="D3125">
            <v>25.05</v>
          </cell>
        </row>
        <row r="3126">
          <cell r="A3126" t="str">
            <v>600346</v>
          </cell>
          <cell r="B3126" t="str">
            <v>恒力石化</v>
          </cell>
          <cell r="C3126">
            <v>-1.1100000000000001</v>
          </cell>
          <cell r="D3126">
            <v>14.22</v>
          </cell>
        </row>
        <row r="3127">
          <cell r="A3127" t="str">
            <v>600348</v>
          </cell>
          <cell r="B3127" t="str">
            <v>华阳股份</v>
          </cell>
          <cell r="C3127">
            <v>0</v>
          </cell>
          <cell r="D3127">
            <v>6.84</v>
          </cell>
        </row>
        <row r="3128">
          <cell r="A3128" t="str">
            <v>600350</v>
          </cell>
          <cell r="B3128" t="str">
            <v>山东高速</v>
          </cell>
          <cell r="C3128">
            <v>-0.28999999999999998</v>
          </cell>
          <cell r="D3128">
            <v>10.4</v>
          </cell>
        </row>
        <row r="3129">
          <cell r="A3129" t="str">
            <v>600351</v>
          </cell>
          <cell r="B3129" t="str">
            <v>亚宝药业</v>
          </cell>
          <cell r="C3129">
            <v>-0.48</v>
          </cell>
          <cell r="D3129">
            <v>6.26</v>
          </cell>
        </row>
        <row r="3130">
          <cell r="A3130" t="str">
            <v>600352</v>
          </cell>
          <cell r="B3130" t="str">
            <v>浙江龙盛</v>
          </cell>
          <cell r="C3130">
            <v>-0.49</v>
          </cell>
          <cell r="D3130">
            <v>10.210000000000001</v>
          </cell>
        </row>
        <row r="3131">
          <cell r="A3131" t="str">
            <v>600353</v>
          </cell>
          <cell r="B3131" t="str">
            <v>旭光电子</v>
          </cell>
          <cell r="C3131">
            <v>-0.15</v>
          </cell>
          <cell r="D3131">
            <v>13.34</v>
          </cell>
        </row>
        <row r="3132">
          <cell r="A3132" t="str">
            <v>600354</v>
          </cell>
          <cell r="B3132" t="str">
            <v>敦煌种业</v>
          </cell>
          <cell r="C3132">
            <v>0.47</v>
          </cell>
          <cell r="D3132">
            <v>6.35</v>
          </cell>
        </row>
        <row r="3133">
          <cell r="A3133" t="str">
            <v>600355</v>
          </cell>
          <cell r="B3133" t="str">
            <v>*ST精伦</v>
          </cell>
          <cell r="C3133">
            <v>-3.92</v>
          </cell>
          <cell r="D3133">
            <v>2.94</v>
          </cell>
        </row>
        <row r="3134">
          <cell r="A3134" t="str">
            <v>600356</v>
          </cell>
          <cell r="B3134" t="str">
            <v>恒丰纸业</v>
          </cell>
          <cell r="C3134">
            <v>-0.24</v>
          </cell>
          <cell r="D3134">
            <v>8.18</v>
          </cell>
        </row>
        <row r="3135">
          <cell r="A3135" t="str">
            <v>600358</v>
          </cell>
          <cell r="B3135" t="str">
            <v>ST联合</v>
          </cell>
          <cell r="C3135">
            <v>-2.5299999999999998</v>
          </cell>
          <cell r="D3135">
            <v>6.16</v>
          </cell>
        </row>
        <row r="3136">
          <cell r="A3136" t="str">
            <v>600359</v>
          </cell>
          <cell r="B3136" t="str">
            <v>新农开发</v>
          </cell>
          <cell r="C3136">
            <v>-0.69</v>
          </cell>
          <cell r="D3136">
            <v>7.24</v>
          </cell>
        </row>
        <row r="3137">
          <cell r="A3137" t="str">
            <v>600360</v>
          </cell>
          <cell r="B3137" t="str">
            <v>*ST华微</v>
          </cell>
          <cell r="C3137">
            <v>-1.33</v>
          </cell>
          <cell r="D3137">
            <v>8.15</v>
          </cell>
        </row>
        <row r="3138">
          <cell r="A3138" t="str">
            <v>600361</v>
          </cell>
          <cell r="B3138" t="str">
            <v>创新新材</v>
          </cell>
          <cell r="C3138">
            <v>-0.76</v>
          </cell>
          <cell r="D3138">
            <v>3.92</v>
          </cell>
        </row>
        <row r="3139">
          <cell r="A3139" t="str">
            <v>600362</v>
          </cell>
          <cell r="B3139" t="str">
            <v>江西铜业</v>
          </cell>
          <cell r="C3139">
            <v>-1.47</v>
          </cell>
          <cell r="D3139">
            <v>23.48</v>
          </cell>
        </row>
        <row r="3140">
          <cell r="A3140" t="str">
            <v>600363</v>
          </cell>
          <cell r="B3140" t="str">
            <v>联创光电</v>
          </cell>
          <cell r="C3140">
            <v>-0.52</v>
          </cell>
          <cell r="D3140">
            <v>57.38</v>
          </cell>
        </row>
        <row r="3141">
          <cell r="A3141" t="str">
            <v>600365</v>
          </cell>
          <cell r="B3141" t="str">
            <v>ST通葡</v>
          </cell>
          <cell r="C3141">
            <v>0.28000000000000003</v>
          </cell>
          <cell r="D3141">
            <v>3.53</v>
          </cell>
        </row>
        <row r="3142">
          <cell r="A3142" t="str">
            <v>600366</v>
          </cell>
          <cell r="B3142" t="str">
            <v>宁波韵升</v>
          </cell>
          <cell r="C3142">
            <v>-3.38</v>
          </cell>
          <cell r="D3142">
            <v>10.57</v>
          </cell>
        </row>
        <row r="3143">
          <cell r="A3143" t="str">
            <v>600367</v>
          </cell>
          <cell r="B3143" t="str">
            <v>红星发展</v>
          </cell>
          <cell r="C3143">
            <v>-2.13</v>
          </cell>
          <cell r="D3143">
            <v>15.15</v>
          </cell>
        </row>
        <row r="3144">
          <cell r="A3144" t="str">
            <v>600368</v>
          </cell>
          <cell r="B3144" t="str">
            <v>五洲交通</v>
          </cell>
          <cell r="C3144">
            <v>0</v>
          </cell>
          <cell r="D3144">
            <v>4.3499999999999996</v>
          </cell>
        </row>
        <row r="3145">
          <cell r="A3145" t="str">
            <v>600369</v>
          </cell>
          <cell r="B3145" t="str">
            <v>西南证券</v>
          </cell>
          <cell r="C3145">
            <v>0.23</v>
          </cell>
          <cell r="D3145">
            <v>4.37</v>
          </cell>
        </row>
        <row r="3146">
          <cell r="A3146" t="str">
            <v>600370</v>
          </cell>
          <cell r="B3146" t="str">
            <v>三房巷</v>
          </cell>
          <cell r="C3146">
            <v>2.6</v>
          </cell>
          <cell r="D3146">
            <v>1.97</v>
          </cell>
        </row>
        <row r="3147">
          <cell r="A3147" t="str">
            <v>600371</v>
          </cell>
          <cell r="B3147" t="str">
            <v>万向德农</v>
          </cell>
          <cell r="C3147">
            <v>1.0900000000000001</v>
          </cell>
          <cell r="D3147">
            <v>9.31</v>
          </cell>
        </row>
        <row r="3148">
          <cell r="A3148" t="str">
            <v>600372</v>
          </cell>
          <cell r="B3148" t="str">
            <v>中航机载</v>
          </cell>
          <cell r="C3148">
            <v>-0.08</v>
          </cell>
          <cell r="D3148">
            <v>11.93</v>
          </cell>
        </row>
        <row r="3149">
          <cell r="A3149" t="str">
            <v>600373</v>
          </cell>
          <cell r="B3149" t="str">
            <v>中文传媒</v>
          </cell>
          <cell r="C3149">
            <v>-0.79</v>
          </cell>
          <cell r="D3149">
            <v>10.1</v>
          </cell>
        </row>
        <row r="3150">
          <cell r="A3150" t="str">
            <v>600375</v>
          </cell>
          <cell r="B3150" t="str">
            <v>汉马科技</v>
          </cell>
          <cell r="C3150">
            <v>-2.5299999999999998</v>
          </cell>
          <cell r="D3150">
            <v>6.93</v>
          </cell>
        </row>
        <row r="3151">
          <cell r="A3151" t="str">
            <v>600376</v>
          </cell>
          <cell r="B3151" t="str">
            <v>首开股份</v>
          </cell>
          <cell r="C3151">
            <v>-1.21</v>
          </cell>
          <cell r="D3151">
            <v>2.44</v>
          </cell>
        </row>
        <row r="3152">
          <cell r="A3152" t="str">
            <v>600377</v>
          </cell>
          <cell r="B3152" t="str">
            <v>宁沪高速</v>
          </cell>
          <cell r="C3152">
            <v>0.26</v>
          </cell>
          <cell r="D3152">
            <v>15.3</v>
          </cell>
        </row>
        <row r="3153">
          <cell r="A3153" t="str">
            <v>600378</v>
          </cell>
          <cell r="B3153" t="str">
            <v>昊华科技</v>
          </cell>
          <cell r="C3153">
            <v>-0.6</v>
          </cell>
          <cell r="D3153">
            <v>26.43</v>
          </cell>
        </row>
        <row r="3154">
          <cell r="A3154" t="str">
            <v>600379</v>
          </cell>
          <cell r="B3154" t="str">
            <v>宝光股份</v>
          </cell>
          <cell r="C3154">
            <v>-1.41</v>
          </cell>
          <cell r="D3154">
            <v>11.92</v>
          </cell>
        </row>
        <row r="3155">
          <cell r="A3155" t="str">
            <v>600380</v>
          </cell>
          <cell r="B3155" t="str">
            <v>健康元</v>
          </cell>
          <cell r="C3155">
            <v>3.95</v>
          </cell>
          <cell r="D3155">
            <v>11.59</v>
          </cell>
        </row>
        <row r="3156">
          <cell r="A3156" t="str">
            <v>600381</v>
          </cell>
          <cell r="B3156" t="str">
            <v>*ST春天</v>
          </cell>
          <cell r="C3156">
            <v>-0.69</v>
          </cell>
          <cell r="D3156">
            <v>4.3</v>
          </cell>
        </row>
        <row r="3157">
          <cell r="A3157" t="str">
            <v>600382</v>
          </cell>
          <cell r="B3157" t="str">
            <v>广东明珠</v>
          </cell>
          <cell r="C3157">
            <v>-1.96</v>
          </cell>
          <cell r="D3157">
            <v>5.49</v>
          </cell>
        </row>
        <row r="3158">
          <cell r="A3158" t="str">
            <v>600383</v>
          </cell>
          <cell r="B3158" t="str">
            <v>金地集团</v>
          </cell>
          <cell r="C3158">
            <v>-1.6</v>
          </cell>
          <cell r="D3158">
            <v>3.7</v>
          </cell>
        </row>
        <row r="3159">
          <cell r="A3159" t="str">
            <v>600386</v>
          </cell>
          <cell r="B3159" t="str">
            <v>北巴传媒</v>
          </cell>
          <cell r="C3159">
            <v>-1.95</v>
          </cell>
          <cell r="D3159">
            <v>4.53</v>
          </cell>
        </row>
        <row r="3160">
          <cell r="A3160" t="str">
            <v>600388</v>
          </cell>
          <cell r="B3160" t="str">
            <v>龙净环保</v>
          </cell>
          <cell r="C3160">
            <v>-0.68</v>
          </cell>
          <cell r="D3160">
            <v>11.76</v>
          </cell>
        </row>
        <row r="3161">
          <cell r="A3161" t="str">
            <v>600389</v>
          </cell>
          <cell r="B3161" t="str">
            <v>江山股份</v>
          </cell>
          <cell r="C3161">
            <v>-1.63</v>
          </cell>
          <cell r="D3161">
            <v>19.940000000000001</v>
          </cell>
        </row>
        <row r="3162">
          <cell r="A3162" t="str">
            <v>600390</v>
          </cell>
          <cell r="B3162" t="str">
            <v>五矿资本</v>
          </cell>
          <cell r="C3162">
            <v>0.17</v>
          </cell>
          <cell r="D3162">
            <v>5.74</v>
          </cell>
        </row>
        <row r="3163">
          <cell r="A3163" t="str">
            <v>600391</v>
          </cell>
          <cell r="B3163" t="str">
            <v>航发科技</v>
          </cell>
          <cell r="C3163">
            <v>-0.4</v>
          </cell>
          <cell r="D3163">
            <v>27.48</v>
          </cell>
        </row>
        <row r="3164">
          <cell r="A3164" t="str">
            <v>600392</v>
          </cell>
          <cell r="B3164" t="str">
            <v>盛和资源</v>
          </cell>
          <cell r="C3164">
            <v>-1.78</v>
          </cell>
          <cell r="D3164">
            <v>12.69</v>
          </cell>
        </row>
        <row r="3165">
          <cell r="A3165" t="str">
            <v>600395</v>
          </cell>
          <cell r="B3165" t="str">
            <v>盘江股份</v>
          </cell>
          <cell r="C3165">
            <v>-0.21</v>
          </cell>
          <cell r="D3165">
            <v>4.74</v>
          </cell>
        </row>
        <row r="3166">
          <cell r="A3166" t="str">
            <v>600396</v>
          </cell>
          <cell r="B3166" t="str">
            <v>华电辽能</v>
          </cell>
          <cell r="C3166">
            <v>-1.41</v>
          </cell>
          <cell r="D3166">
            <v>3.5</v>
          </cell>
        </row>
        <row r="3167">
          <cell r="A3167" t="str">
            <v>600397</v>
          </cell>
          <cell r="B3167" t="str">
            <v>安源煤业</v>
          </cell>
          <cell r="C3167">
            <v>-3.06</v>
          </cell>
          <cell r="D3167">
            <v>6.33</v>
          </cell>
        </row>
        <row r="3168">
          <cell r="A3168" t="str">
            <v>600398</v>
          </cell>
          <cell r="B3168" t="str">
            <v>海澜之家</v>
          </cell>
          <cell r="C3168">
            <v>-0.55000000000000004</v>
          </cell>
          <cell r="D3168">
            <v>7.23</v>
          </cell>
        </row>
        <row r="3169">
          <cell r="A3169" t="str">
            <v>600399</v>
          </cell>
          <cell r="B3169" t="str">
            <v>抚顺特钢</v>
          </cell>
          <cell r="C3169">
            <v>-0.77</v>
          </cell>
          <cell r="D3169">
            <v>5.18</v>
          </cell>
        </row>
        <row r="3170">
          <cell r="A3170" t="str">
            <v>600400</v>
          </cell>
          <cell r="B3170" t="str">
            <v>红豆股份</v>
          </cell>
          <cell r="C3170">
            <v>-1.35</v>
          </cell>
          <cell r="D3170">
            <v>2.19</v>
          </cell>
        </row>
        <row r="3171">
          <cell r="A3171" t="str">
            <v>600403</v>
          </cell>
          <cell r="B3171" t="str">
            <v>大有能源</v>
          </cell>
          <cell r="C3171">
            <v>0.51</v>
          </cell>
          <cell r="D3171">
            <v>3.95</v>
          </cell>
        </row>
        <row r="3172">
          <cell r="A3172" t="str">
            <v>600405</v>
          </cell>
          <cell r="B3172" t="str">
            <v>动力源</v>
          </cell>
          <cell r="C3172">
            <v>-2.65</v>
          </cell>
          <cell r="D3172">
            <v>5.5</v>
          </cell>
        </row>
        <row r="3173">
          <cell r="A3173" t="str">
            <v>600406</v>
          </cell>
          <cell r="B3173" t="str">
            <v>国电南瑞</v>
          </cell>
          <cell r="C3173">
            <v>-0.18</v>
          </cell>
          <cell r="D3173">
            <v>22.03</v>
          </cell>
        </row>
        <row r="3174">
          <cell r="A3174" t="str">
            <v>600408</v>
          </cell>
          <cell r="B3174" t="str">
            <v>安泰集团</v>
          </cell>
          <cell r="C3174">
            <v>0</v>
          </cell>
          <cell r="D3174">
            <v>2.11</v>
          </cell>
        </row>
        <row r="3175">
          <cell r="A3175" t="str">
            <v>600409</v>
          </cell>
          <cell r="B3175" t="str">
            <v>三友化工</v>
          </cell>
          <cell r="C3175">
            <v>-0.61</v>
          </cell>
          <cell r="D3175">
            <v>4.92</v>
          </cell>
        </row>
        <row r="3176">
          <cell r="A3176" t="str">
            <v>600410</v>
          </cell>
          <cell r="B3176" t="str">
            <v>华胜天成</v>
          </cell>
          <cell r="C3176">
            <v>-0.63</v>
          </cell>
          <cell r="D3176">
            <v>9.43</v>
          </cell>
        </row>
        <row r="3177">
          <cell r="A3177" t="str">
            <v>600415</v>
          </cell>
          <cell r="B3177" t="str">
            <v>小商品城</v>
          </cell>
          <cell r="C3177">
            <v>4.34</v>
          </cell>
          <cell r="D3177">
            <v>19.46</v>
          </cell>
        </row>
        <row r="3178">
          <cell r="A3178" t="str">
            <v>600416</v>
          </cell>
          <cell r="B3178" t="str">
            <v>湘电股份</v>
          </cell>
          <cell r="C3178">
            <v>-0.52</v>
          </cell>
          <cell r="D3178">
            <v>13.32</v>
          </cell>
        </row>
        <row r="3179">
          <cell r="A3179" t="str">
            <v>600418</v>
          </cell>
          <cell r="B3179" t="str">
            <v>江淮汽车</v>
          </cell>
          <cell r="C3179">
            <v>-1.83</v>
          </cell>
          <cell r="D3179">
            <v>39.700000000000003</v>
          </cell>
        </row>
        <row r="3180">
          <cell r="A3180" t="str">
            <v>600419</v>
          </cell>
          <cell r="B3180" t="str">
            <v>天润乳业</v>
          </cell>
          <cell r="C3180">
            <v>-1.5</v>
          </cell>
          <cell r="D3180">
            <v>9.8699999999999992</v>
          </cell>
        </row>
        <row r="3181">
          <cell r="A3181" t="str">
            <v>600420</v>
          </cell>
          <cell r="B3181" t="str">
            <v>国药现代</v>
          </cell>
          <cell r="C3181">
            <v>1.48</v>
          </cell>
          <cell r="D3181">
            <v>10.99</v>
          </cell>
        </row>
        <row r="3182">
          <cell r="A3182" t="str">
            <v>600421</v>
          </cell>
          <cell r="B3182" t="str">
            <v>*ST华嵘</v>
          </cell>
          <cell r="C3182">
            <v>-1.62</v>
          </cell>
          <cell r="D3182">
            <v>6.67</v>
          </cell>
        </row>
        <row r="3183">
          <cell r="A3183" t="str">
            <v>600422</v>
          </cell>
          <cell r="B3183" t="str">
            <v>昆药集团</v>
          </cell>
          <cell r="C3183">
            <v>-1.17</v>
          </cell>
          <cell r="D3183">
            <v>14.33</v>
          </cell>
        </row>
        <row r="3184">
          <cell r="A3184" t="str">
            <v>600423</v>
          </cell>
          <cell r="B3184" t="str">
            <v>柳化股份</v>
          </cell>
          <cell r="C3184">
            <v>10.09</v>
          </cell>
          <cell r="D3184">
            <v>3.71</v>
          </cell>
        </row>
        <row r="3185">
          <cell r="A3185" t="str">
            <v>600425</v>
          </cell>
          <cell r="B3185" t="str">
            <v>青松建化</v>
          </cell>
          <cell r="C3185">
            <v>0.54</v>
          </cell>
          <cell r="D3185">
            <v>3.75</v>
          </cell>
        </row>
        <row r="3186">
          <cell r="A3186" t="str">
            <v>600426</v>
          </cell>
          <cell r="B3186" t="str">
            <v>华鲁恒升</v>
          </cell>
          <cell r="C3186">
            <v>-2.04</v>
          </cell>
          <cell r="D3186">
            <v>21.63</v>
          </cell>
        </row>
        <row r="3187">
          <cell r="A3187" t="str">
            <v>600428</v>
          </cell>
          <cell r="B3187" t="str">
            <v>中远海特</v>
          </cell>
          <cell r="C3187">
            <v>-0.31</v>
          </cell>
          <cell r="D3187">
            <v>6.42</v>
          </cell>
        </row>
        <row r="3188">
          <cell r="A3188" t="str">
            <v>600429</v>
          </cell>
          <cell r="B3188" t="str">
            <v>三元股份</v>
          </cell>
          <cell r="C3188">
            <v>-0.44</v>
          </cell>
          <cell r="D3188">
            <v>4.55</v>
          </cell>
        </row>
        <row r="3189">
          <cell r="A3189" t="str">
            <v>600433</v>
          </cell>
          <cell r="B3189" t="str">
            <v>冠豪高新</v>
          </cell>
          <cell r="C3189">
            <v>-0.32</v>
          </cell>
          <cell r="D3189">
            <v>3.12</v>
          </cell>
        </row>
        <row r="3190">
          <cell r="A3190" t="str">
            <v>600435</v>
          </cell>
          <cell r="B3190" t="str">
            <v>北方导航</v>
          </cell>
          <cell r="C3190">
            <v>-0.28000000000000003</v>
          </cell>
          <cell r="D3190">
            <v>14.01</v>
          </cell>
        </row>
        <row r="3191">
          <cell r="A3191" t="str">
            <v>600436</v>
          </cell>
          <cell r="B3191" t="str">
            <v>片仔癀</v>
          </cell>
          <cell r="C3191">
            <v>-0.31</v>
          </cell>
          <cell r="D3191">
            <v>198.35</v>
          </cell>
        </row>
        <row r="3192">
          <cell r="A3192" t="str">
            <v>600438</v>
          </cell>
          <cell r="B3192" t="str">
            <v>通威股份</v>
          </cell>
          <cell r="C3192">
            <v>0.22</v>
          </cell>
          <cell r="D3192">
            <v>18.36</v>
          </cell>
        </row>
        <row r="3193">
          <cell r="A3193" t="str">
            <v>600439</v>
          </cell>
          <cell r="B3193" t="str">
            <v>瑞贝卡</v>
          </cell>
          <cell r="C3193">
            <v>0.28000000000000003</v>
          </cell>
          <cell r="D3193">
            <v>3.56</v>
          </cell>
        </row>
        <row r="3194">
          <cell r="A3194" t="str">
            <v>600444</v>
          </cell>
          <cell r="B3194" t="str">
            <v>国机通用</v>
          </cell>
          <cell r="C3194">
            <v>-1.57</v>
          </cell>
          <cell r="D3194">
            <v>16.34</v>
          </cell>
        </row>
        <row r="3195">
          <cell r="A3195" t="str">
            <v>600446</v>
          </cell>
          <cell r="B3195" t="str">
            <v>金证股份</v>
          </cell>
          <cell r="C3195">
            <v>2.2799999999999998</v>
          </cell>
          <cell r="D3195">
            <v>18.39</v>
          </cell>
        </row>
        <row r="3196">
          <cell r="A3196" t="str">
            <v>600448</v>
          </cell>
          <cell r="B3196" t="str">
            <v>华纺股份</v>
          </cell>
          <cell r="C3196">
            <v>-2.5499999999999998</v>
          </cell>
          <cell r="D3196">
            <v>3.44</v>
          </cell>
        </row>
        <row r="3197">
          <cell r="A3197" t="str">
            <v>600449</v>
          </cell>
          <cell r="B3197" t="str">
            <v>宁夏建材</v>
          </cell>
          <cell r="C3197">
            <v>-0.08</v>
          </cell>
          <cell r="D3197">
            <v>13.21</v>
          </cell>
        </row>
        <row r="3198">
          <cell r="A3198" t="str">
            <v>600452</v>
          </cell>
          <cell r="B3198" t="str">
            <v>涪陵电力</v>
          </cell>
          <cell r="C3198">
            <v>0.32</v>
          </cell>
          <cell r="D3198">
            <v>9.3000000000000007</v>
          </cell>
        </row>
        <row r="3199">
          <cell r="A3199" t="str">
            <v>600455</v>
          </cell>
          <cell r="B3199" t="str">
            <v>博通股份</v>
          </cell>
          <cell r="C3199">
            <v>1.19</v>
          </cell>
          <cell r="D3199">
            <v>27.29</v>
          </cell>
        </row>
        <row r="3200">
          <cell r="A3200" t="str">
            <v>600456</v>
          </cell>
          <cell r="B3200" t="str">
            <v>宝钛股份</v>
          </cell>
          <cell r="C3200">
            <v>-1.8</v>
          </cell>
          <cell r="D3200">
            <v>30.63</v>
          </cell>
        </row>
        <row r="3201">
          <cell r="A3201" t="str">
            <v>600458</v>
          </cell>
          <cell r="B3201" t="str">
            <v>时代新材</v>
          </cell>
          <cell r="C3201">
            <v>-2.06</v>
          </cell>
          <cell r="D3201">
            <v>13.32</v>
          </cell>
        </row>
        <row r="3202">
          <cell r="A3202" t="str">
            <v>600459</v>
          </cell>
          <cell r="B3202" t="str">
            <v>贵研铂业</v>
          </cell>
          <cell r="C3202">
            <v>-1.22</v>
          </cell>
          <cell r="D3202">
            <v>15.39</v>
          </cell>
        </row>
        <row r="3203">
          <cell r="A3203" t="str">
            <v>600460</v>
          </cell>
          <cell r="B3203" t="str">
            <v>士兰微</v>
          </cell>
          <cell r="C3203">
            <v>-0.81</v>
          </cell>
          <cell r="D3203">
            <v>24.51</v>
          </cell>
        </row>
        <row r="3204">
          <cell r="A3204" t="str">
            <v>600461</v>
          </cell>
          <cell r="B3204" t="str">
            <v>XD洪城环</v>
          </cell>
          <cell r="C3204">
            <v>-0.32</v>
          </cell>
          <cell r="D3204">
            <v>9.25</v>
          </cell>
        </row>
        <row r="3205">
          <cell r="A3205" t="str">
            <v>600463</v>
          </cell>
          <cell r="B3205" t="str">
            <v>空港股份</v>
          </cell>
          <cell r="C3205">
            <v>-1.46</v>
          </cell>
          <cell r="D3205">
            <v>10.15</v>
          </cell>
        </row>
        <row r="3206">
          <cell r="A3206" t="str">
            <v>600467</v>
          </cell>
          <cell r="B3206" t="str">
            <v>好当家</v>
          </cell>
          <cell r="C3206">
            <v>-0.82</v>
          </cell>
          <cell r="D3206">
            <v>2.41</v>
          </cell>
        </row>
        <row r="3207">
          <cell r="A3207" t="str">
            <v>600468</v>
          </cell>
          <cell r="B3207" t="str">
            <v>百利电气</v>
          </cell>
          <cell r="C3207">
            <v>-3.9</v>
          </cell>
          <cell r="D3207">
            <v>7.15</v>
          </cell>
        </row>
        <row r="3208">
          <cell r="A3208" t="str">
            <v>600469</v>
          </cell>
          <cell r="B3208" t="str">
            <v>风神股份</v>
          </cell>
          <cell r="C3208">
            <v>-0.89</v>
          </cell>
          <cell r="D3208">
            <v>5.56</v>
          </cell>
        </row>
        <row r="3209">
          <cell r="A3209" t="str">
            <v>600470</v>
          </cell>
          <cell r="B3209" t="str">
            <v>六国化工</v>
          </cell>
          <cell r="C3209">
            <v>-3.02</v>
          </cell>
          <cell r="D3209">
            <v>6.11</v>
          </cell>
        </row>
        <row r="3210">
          <cell r="A3210" t="str">
            <v>600475</v>
          </cell>
          <cell r="B3210" t="str">
            <v>华光环能</v>
          </cell>
          <cell r="C3210">
            <v>9.9700000000000006</v>
          </cell>
          <cell r="D3210">
            <v>12.57</v>
          </cell>
        </row>
        <row r="3211">
          <cell r="A3211" t="str">
            <v>600476</v>
          </cell>
          <cell r="B3211" t="str">
            <v>湘邮科技</v>
          </cell>
          <cell r="C3211">
            <v>1.85</v>
          </cell>
          <cell r="D3211">
            <v>18.68</v>
          </cell>
        </row>
        <row r="3212">
          <cell r="A3212" t="str">
            <v>600477</v>
          </cell>
          <cell r="B3212" t="str">
            <v>杭萧钢构</v>
          </cell>
          <cell r="C3212">
            <v>1.1299999999999999</v>
          </cell>
          <cell r="D3212">
            <v>2.69</v>
          </cell>
        </row>
        <row r="3213">
          <cell r="A3213" t="str">
            <v>600478</v>
          </cell>
          <cell r="B3213" t="str">
            <v>科力远</v>
          </cell>
          <cell r="C3213">
            <v>-1.69</v>
          </cell>
          <cell r="D3213">
            <v>5.8</v>
          </cell>
        </row>
        <row r="3214">
          <cell r="A3214" t="str">
            <v>600479</v>
          </cell>
          <cell r="B3214" t="str">
            <v>千金药业</v>
          </cell>
          <cell r="C3214">
            <v>0</v>
          </cell>
          <cell r="D3214">
            <v>10.6</v>
          </cell>
        </row>
        <row r="3215">
          <cell r="A3215" t="str">
            <v>600480</v>
          </cell>
          <cell r="B3215" t="str">
            <v>凌云股份</v>
          </cell>
          <cell r="C3215">
            <v>-2.4</v>
          </cell>
          <cell r="D3215">
            <v>11.38</v>
          </cell>
        </row>
        <row r="3216">
          <cell r="A3216" t="str">
            <v>600481</v>
          </cell>
          <cell r="B3216" t="str">
            <v>双良节能</v>
          </cell>
          <cell r="C3216">
            <v>-2.2000000000000002</v>
          </cell>
          <cell r="D3216">
            <v>5.33</v>
          </cell>
        </row>
        <row r="3217">
          <cell r="A3217" t="str">
            <v>600482</v>
          </cell>
          <cell r="B3217" t="str">
            <v>中国动力</v>
          </cell>
          <cell r="C3217">
            <v>-0.86</v>
          </cell>
          <cell r="D3217">
            <v>23</v>
          </cell>
        </row>
        <row r="3218">
          <cell r="A3218" t="str">
            <v>600483</v>
          </cell>
          <cell r="B3218" t="str">
            <v>福能股份</v>
          </cell>
          <cell r="C3218">
            <v>0.61</v>
          </cell>
          <cell r="D3218">
            <v>9.83</v>
          </cell>
        </row>
        <row r="3219">
          <cell r="A3219" t="str">
            <v>600486</v>
          </cell>
          <cell r="B3219" t="str">
            <v>扬农化工</v>
          </cell>
          <cell r="C3219">
            <v>-0.95</v>
          </cell>
          <cell r="D3219">
            <v>58.12</v>
          </cell>
        </row>
        <row r="3220">
          <cell r="A3220" t="str">
            <v>600487</v>
          </cell>
          <cell r="B3220" t="str">
            <v>亨通光电</v>
          </cell>
          <cell r="C3220">
            <v>-2.34</v>
          </cell>
          <cell r="D3220">
            <v>15.41</v>
          </cell>
        </row>
        <row r="3221">
          <cell r="A3221" t="str">
            <v>600488</v>
          </cell>
          <cell r="B3221" t="str">
            <v>津药药业</v>
          </cell>
          <cell r="C3221">
            <v>0</v>
          </cell>
          <cell r="D3221">
            <v>4.3600000000000003</v>
          </cell>
        </row>
        <row r="3222">
          <cell r="A3222" t="str">
            <v>600489</v>
          </cell>
          <cell r="B3222" t="str">
            <v>中金黄金</v>
          </cell>
          <cell r="C3222">
            <v>-0.69</v>
          </cell>
          <cell r="D3222">
            <v>14.33</v>
          </cell>
        </row>
        <row r="3223">
          <cell r="A3223" t="str">
            <v>600490</v>
          </cell>
          <cell r="B3223" t="str">
            <v>鹏欣资源</v>
          </cell>
          <cell r="C3223">
            <v>-2.42</v>
          </cell>
          <cell r="D3223">
            <v>4.43</v>
          </cell>
        </row>
        <row r="3224">
          <cell r="A3224" t="str">
            <v>600491</v>
          </cell>
          <cell r="B3224" t="str">
            <v>龙元建设</v>
          </cell>
          <cell r="C3224">
            <v>-0.28000000000000003</v>
          </cell>
          <cell r="D3224">
            <v>3.56</v>
          </cell>
        </row>
        <row r="3225">
          <cell r="A3225" t="str">
            <v>600493</v>
          </cell>
          <cell r="B3225" t="str">
            <v>凤竹纺织</v>
          </cell>
          <cell r="C3225">
            <v>-2.4500000000000002</v>
          </cell>
          <cell r="D3225">
            <v>6.36</v>
          </cell>
        </row>
        <row r="3226">
          <cell r="A3226" t="str">
            <v>600495</v>
          </cell>
          <cell r="B3226" t="str">
            <v>晋西车轴</v>
          </cell>
          <cell r="C3226">
            <v>-1.41</v>
          </cell>
          <cell r="D3226">
            <v>4.8899999999999997</v>
          </cell>
        </row>
        <row r="3227">
          <cell r="A3227" t="str">
            <v>600496</v>
          </cell>
          <cell r="B3227" t="str">
            <v>精工钢构</v>
          </cell>
          <cell r="C3227">
            <v>-0.3</v>
          </cell>
          <cell r="D3227">
            <v>3.28</v>
          </cell>
        </row>
        <row r="3228">
          <cell r="A3228" t="str">
            <v>600497</v>
          </cell>
          <cell r="B3228" t="str">
            <v>驰宏锌锗</v>
          </cell>
          <cell r="C3228">
            <v>-0.93</v>
          </cell>
          <cell r="D3228">
            <v>5.34</v>
          </cell>
        </row>
        <row r="3229">
          <cell r="A3229" t="str">
            <v>600498</v>
          </cell>
          <cell r="B3229" t="str">
            <v>烽火通信</v>
          </cell>
          <cell r="C3229">
            <v>-0.96</v>
          </cell>
          <cell r="D3229">
            <v>20.61</v>
          </cell>
        </row>
        <row r="3230">
          <cell r="A3230" t="str">
            <v>600499</v>
          </cell>
          <cell r="B3230" t="str">
            <v>科达制造</v>
          </cell>
          <cell r="C3230">
            <v>0.89</v>
          </cell>
          <cell r="D3230">
            <v>10.18</v>
          </cell>
        </row>
        <row r="3231">
          <cell r="A3231" t="str">
            <v>600500</v>
          </cell>
          <cell r="B3231" t="str">
            <v>中化国际</v>
          </cell>
          <cell r="C3231">
            <v>-0.52</v>
          </cell>
          <cell r="D3231">
            <v>3.86</v>
          </cell>
        </row>
        <row r="3232">
          <cell r="A3232" t="str">
            <v>600501</v>
          </cell>
          <cell r="B3232" t="str">
            <v>航天晨光</v>
          </cell>
          <cell r="C3232">
            <v>-0.15</v>
          </cell>
          <cell r="D3232">
            <v>20.2</v>
          </cell>
        </row>
        <row r="3233">
          <cell r="A3233" t="str">
            <v>600502</v>
          </cell>
          <cell r="B3233" t="str">
            <v>安徽建工</v>
          </cell>
          <cell r="C3233">
            <v>1.06</v>
          </cell>
          <cell r="D3233">
            <v>4.78</v>
          </cell>
        </row>
        <row r="3234">
          <cell r="A3234" t="str">
            <v>600503</v>
          </cell>
          <cell r="B3234" t="str">
            <v>华丽家族</v>
          </cell>
          <cell r="C3234">
            <v>1.57</v>
          </cell>
          <cell r="D3234">
            <v>2.59</v>
          </cell>
        </row>
        <row r="3235">
          <cell r="A3235" t="str">
            <v>600505</v>
          </cell>
          <cell r="B3235" t="str">
            <v>西昌电力</v>
          </cell>
          <cell r="C3235">
            <v>6.28</v>
          </cell>
          <cell r="D3235">
            <v>15.73</v>
          </cell>
        </row>
        <row r="3236">
          <cell r="A3236" t="str">
            <v>600506</v>
          </cell>
          <cell r="B3236" t="str">
            <v>统一股份</v>
          </cell>
          <cell r="C3236">
            <v>-1.07</v>
          </cell>
          <cell r="D3236">
            <v>19.36</v>
          </cell>
        </row>
        <row r="3237">
          <cell r="A3237" t="str">
            <v>600507</v>
          </cell>
          <cell r="B3237" t="str">
            <v>方大特钢</v>
          </cell>
          <cell r="C3237">
            <v>0.63</v>
          </cell>
          <cell r="D3237">
            <v>4.82</v>
          </cell>
        </row>
        <row r="3238">
          <cell r="A3238" t="str">
            <v>600508</v>
          </cell>
          <cell r="B3238" t="str">
            <v>上海能源</v>
          </cell>
          <cell r="C3238">
            <v>0.26</v>
          </cell>
          <cell r="D3238">
            <v>11.76</v>
          </cell>
        </row>
        <row r="3239">
          <cell r="A3239" t="str">
            <v>600509</v>
          </cell>
          <cell r="B3239" t="str">
            <v>天富能源</v>
          </cell>
          <cell r="C3239">
            <v>0.15</v>
          </cell>
          <cell r="D3239">
            <v>6.47</v>
          </cell>
        </row>
        <row r="3240">
          <cell r="A3240" t="str">
            <v>600510</v>
          </cell>
          <cell r="B3240" t="str">
            <v>黑牡丹</v>
          </cell>
          <cell r="C3240">
            <v>0.2</v>
          </cell>
          <cell r="D3240">
            <v>5.03</v>
          </cell>
        </row>
        <row r="3241">
          <cell r="A3241" t="str">
            <v>600511</v>
          </cell>
          <cell r="B3241" t="str">
            <v>国药股份</v>
          </cell>
          <cell r="C3241">
            <v>0.24</v>
          </cell>
          <cell r="D3241">
            <v>29.1</v>
          </cell>
        </row>
        <row r="3242">
          <cell r="A3242" t="str">
            <v>600512</v>
          </cell>
          <cell r="B3242" t="str">
            <v>腾达建设</v>
          </cell>
          <cell r="C3242">
            <v>0.44</v>
          </cell>
          <cell r="D3242">
            <v>2.2999999999999998</v>
          </cell>
        </row>
        <row r="3243">
          <cell r="A3243" t="str">
            <v>600513</v>
          </cell>
          <cell r="B3243" t="str">
            <v>联环药业</v>
          </cell>
          <cell r="C3243">
            <v>2.27</v>
          </cell>
          <cell r="D3243">
            <v>10.81</v>
          </cell>
        </row>
        <row r="3244">
          <cell r="A3244" t="str">
            <v>600515</v>
          </cell>
          <cell r="B3244" t="str">
            <v>海南机场</v>
          </cell>
          <cell r="C3244">
            <v>0.56000000000000005</v>
          </cell>
          <cell r="D3244">
            <v>3.56</v>
          </cell>
        </row>
        <row r="3245">
          <cell r="A3245" t="str">
            <v>600516</v>
          </cell>
          <cell r="B3245" t="str">
            <v>方大炭素</v>
          </cell>
          <cell r="C3245">
            <v>-0.85</v>
          </cell>
          <cell r="D3245">
            <v>4.6500000000000004</v>
          </cell>
        </row>
        <row r="3246">
          <cell r="A3246" t="str">
            <v>600517</v>
          </cell>
          <cell r="B3246" t="str">
            <v>国网英大</v>
          </cell>
          <cell r="C3246">
            <v>0.39</v>
          </cell>
          <cell r="D3246">
            <v>5.1100000000000003</v>
          </cell>
        </row>
        <row r="3247">
          <cell r="A3247" t="str">
            <v>600518</v>
          </cell>
          <cell r="B3247" t="str">
            <v>康美药业</v>
          </cell>
          <cell r="C3247">
            <v>0</v>
          </cell>
          <cell r="D3247">
            <v>1.9</v>
          </cell>
        </row>
        <row r="3248">
          <cell r="A3248" t="str">
            <v>600519</v>
          </cell>
          <cell r="B3248" t="str">
            <v>贵州茅台</v>
          </cell>
          <cell r="C3248">
            <v>0.47</v>
          </cell>
          <cell r="D3248">
            <v>1422.22</v>
          </cell>
        </row>
        <row r="3249">
          <cell r="A3249" t="str">
            <v>600520</v>
          </cell>
          <cell r="B3249" t="str">
            <v>三佳科技</v>
          </cell>
          <cell r="C3249">
            <v>-1.56</v>
          </cell>
          <cell r="D3249">
            <v>28.37</v>
          </cell>
        </row>
        <row r="3250">
          <cell r="A3250" t="str">
            <v>600521</v>
          </cell>
          <cell r="B3250" t="str">
            <v>华海药业</v>
          </cell>
          <cell r="C3250">
            <v>4.5999999999999996</v>
          </cell>
          <cell r="D3250">
            <v>22.99</v>
          </cell>
        </row>
        <row r="3251">
          <cell r="A3251" t="str">
            <v>600522</v>
          </cell>
          <cell r="B3251" t="str">
            <v>中天科技</v>
          </cell>
          <cell r="C3251">
            <v>-1.66</v>
          </cell>
          <cell r="D3251">
            <v>14.22</v>
          </cell>
        </row>
        <row r="3252">
          <cell r="A3252" t="str">
            <v>600523</v>
          </cell>
          <cell r="B3252" t="str">
            <v>贵航股份</v>
          </cell>
          <cell r="C3252">
            <v>-1.75</v>
          </cell>
          <cell r="D3252">
            <v>14.04</v>
          </cell>
        </row>
        <row r="3253">
          <cell r="A3253" t="str">
            <v>600525</v>
          </cell>
          <cell r="B3253" t="str">
            <v>ST长园</v>
          </cell>
          <cell r="C3253">
            <v>-2.0499999999999998</v>
          </cell>
          <cell r="D3253">
            <v>3.35</v>
          </cell>
        </row>
        <row r="3254">
          <cell r="A3254" t="str">
            <v>600526</v>
          </cell>
          <cell r="B3254" t="str">
            <v>菲达环保</v>
          </cell>
          <cell r="C3254">
            <v>-0.61</v>
          </cell>
          <cell r="D3254">
            <v>4.8600000000000003</v>
          </cell>
        </row>
        <row r="3255">
          <cell r="A3255" t="str">
            <v>600527</v>
          </cell>
          <cell r="B3255" t="str">
            <v>江南高纤</v>
          </cell>
          <cell r="C3255">
            <v>-1.43</v>
          </cell>
          <cell r="D3255">
            <v>2.0699999999999998</v>
          </cell>
        </row>
        <row r="3256">
          <cell r="A3256" t="str">
            <v>600528</v>
          </cell>
          <cell r="B3256" t="str">
            <v>中铁工业</v>
          </cell>
          <cell r="C3256">
            <v>-0.13</v>
          </cell>
          <cell r="D3256">
            <v>7.4</v>
          </cell>
        </row>
        <row r="3257">
          <cell r="A3257" t="str">
            <v>600529</v>
          </cell>
          <cell r="B3257" t="str">
            <v>山东药玻</v>
          </cell>
          <cell r="C3257">
            <v>-0.41</v>
          </cell>
          <cell r="D3257">
            <v>21.93</v>
          </cell>
        </row>
        <row r="3258">
          <cell r="A3258" t="str">
            <v>600530</v>
          </cell>
          <cell r="B3258" t="str">
            <v>交大昂立</v>
          </cell>
          <cell r="C3258">
            <v>-0.91</v>
          </cell>
          <cell r="D3258">
            <v>8.68</v>
          </cell>
        </row>
        <row r="3259">
          <cell r="A3259" t="str">
            <v>600531</v>
          </cell>
          <cell r="B3259" t="str">
            <v>豫光金铅</v>
          </cell>
          <cell r="C3259">
            <v>-2.23</v>
          </cell>
          <cell r="D3259">
            <v>7.9</v>
          </cell>
        </row>
        <row r="3260">
          <cell r="A3260" t="str">
            <v>600533</v>
          </cell>
          <cell r="B3260" t="str">
            <v>栖霞建设</v>
          </cell>
          <cell r="C3260">
            <v>-0.78</v>
          </cell>
          <cell r="D3260">
            <v>2.5499999999999998</v>
          </cell>
        </row>
        <row r="3261">
          <cell r="A3261" t="str">
            <v>600535</v>
          </cell>
          <cell r="B3261" t="str">
            <v>天士力</v>
          </cell>
          <cell r="C3261">
            <v>1.08</v>
          </cell>
          <cell r="D3261">
            <v>15.93</v>
          </cell>
        </row>
        <row r="3262">
          <cell r="A3262" t="str">
            <v>600536</v>
          </cell>
          <cell r="B3262" t="str">
            <v>中国软件</v>
          </cell>
          <cell r="C3262">
            <v>-0.13</v>
          </cell>
          <cell r="D3262">
            <v>45.36</v>
          </cell>
        </row>
        <row r="3263">
          <cell r="A3263" t="str">
            <v>600537</v>
          </cell>
          <cell r="B3263" t="str">
            <v>亿晶光电</v>
          </cell>
          <cell r="C3263">
            <v>4</v>
          </cell>
          <cell r="D3263">
            <v>3.64</v>
          </cell>
        </row>
        <row r="3264">
          <cell r="A3264" t="str">
            <v>600538</v>
          </cell>
          <cell r="B3264" t="str">
            <v>国发股份</v>
          </cell>
          <cell r="C3264">
            <v>-1.61</v>
          </cell>
          <cell r="D3264">
            <v>5.49</v>
          </cell>
        </row>
        <row r="3265">
          <cell r="A3265" t="str">
            <v>600539</v>
          </cell>
          <cell r="B3265" t="str">
            <v>狮头股份</v>
          </cell>
          <cell r="C3265">
            <v>0.28000000000000003</v>
          </cell>
          <cell r="D3265">
            <v>10.87</v>
          </cell>
        </row>
        <row r="3266">
          <cell r="A3266" t="str">
            <v>600540</v>
          </cell>
          <cell r="B3266" t="str">
            <v>新赛股份</v>
          </cell>
          <cell r="C3266">
            <v>0</v>
          </cell>
          <cell r="D3266">
            <v>5.19</v>
          </cell>
        </row>
        <row r="3267">
          <cell r="A3267" t="str">
            <v>600543</v>
          </cell>
          <cell r="B3267" t="str">
            <v>莫高股份</v>
          </cell>
          <cell r="C3267">
            <v>-3.1</v>
          </cell>
          <cell r="D3267">
            <v>6.57</v>
          </cell>
        </row>
        <row r="3268">
          <cell r="A3268" t="str">
            <v>600545</v>
          </cell>
          <cell r="B3268" t="str">
            <v>卓郎智能</v>
          </cell>
          <cell r="C3268">
            <v>-1.77</v>
          </cell>
          <cell r="D3268">
            <v>2.2200000000000002</v>
          </cell>
        </row>
        <row r="3269">
          <cell r="A3269" t="str">
            <v>600546</v>
          </cell>
          <cell r="B3269" t="str">
            <v>山煤国际</v>
          </cell>
          <cell r="C3269">
            <v>-0.79</v>
          </cell>
          <cell r="D3269">
            <v>8.74</v>
          </cell>
        </row>
        <row r="3270">
          <cell r="A3270" t="str">
            <v>600547</v>
          </cell>
          <cell r="B3270" t="str">
            <v>山东黄金</v>
          </cell>
          <cell r="C3270">
            <v>-1.1399999999999999</v>
          </cell>
          <cell r="D3270">
            <v>32.92</v>
          </cell>
        </row>
        <row r="3271">
          <cell r="A3271" t="str">
            <v>600548</v>
          </cell>
          <cell r="B3271" t="str">
            <v>深高速</v>
          </cell>
          <cell r="C3271">
            <v>-0.38</v>
          </cell>
          <cell r="D3271">
            <v>10.4</v>
          </cell>
        </row>
        <row r="3272">
          <cell r="A3272" t="str">
            <v>600549</v>
          </cell>
          <cell r="B3272" t="str">
            <v>厦门钨业</v>
          </cell>
          <cell r="C3272">
            <v>-0.86</v>
          </cell>
          <cell r="D3272">
            <v>20.69</v>
          </cell>
        </row>
        <row r="3273">
          <cell r="A3273" t="str">
            <v>600550</v>
          </cell>
          <cell r="B3273" t="str">
            <v>保变电气</v>
          </cell>
          <cell r="C3273">
            <v>-1.29</v>
          </cell>
          <cell r="D3273">
            <v>8.41</v>
          </cell>
        </row>
        <row r="3274">
          <cell r="A3274" t="str">
            <v>600551</v>
          </cell>
          <cell r="B3274" t="str">
            <v>时代出版</v>
          </cell>
          <cell r="C3274">
            <v>3.91</v>
          </cell>
          <cell r="D3274">
            <v>9.0399999999999991</v>
          </cell>
        </row>
        <row r="3275">
          <cell r="A3275" t="str">
            <v>600552</v>
          </cell>
          <cell r="B3275" t="str">
            <v>凯盛科技</v>
          </cell>
          <cell r="C3275">
            <v>-2.25</v>
          </cell>
          <cell r="D3275">
            <v>11.3</v>
          </cell>
        </row>
        <row r="3276">
          <cell r="A3276" t="str">
            <v>600556</v>
          </cell>
          <cell r="B3276" t="str">
            <v>天下秀</v>
          </cell>
          <cell r="C3276">
            <v>-1.01</v>
          </cell>
          <cell r="D3276">
            <v>4.92</v>
          </cell>
        </row>
        <row r="3277">
          <cell r="A3277" t="str">
            <v>600557</v>
          </cell>
          <cell r="B3277" t="str">
            <v>康缘药业</v>
          </cell>
          <cell r="C3277">
            <v>-0.19</v>
          </cell>
          <cell r="D3277">
            <v>15.82</v>
          </cell>
        </row>
        <row r="3278">
          <cell r="A3278" t="str">
            <v>600558</v>
          </cell>
          <cell r="B3278" t="str">
            <v>大西洋</v>
          </cell>
          <cell r="C3278">
            <v>-1.47</v>
          </cell>
          <cell r="D3278">
            <v>5.37</v>
          </cell>
        </row>
        <row r="3279">
          <cell r="A3279" t="str">
            <v>600559</v>
          </cell>
          <cell r="B3279" t="str">
            <v>老白干酒</v>
          </cell>
          <cell r="C3279">
            <v>0.12</v>
          </cell>
          <cell r="D3279">
            <v>16.71</v>
          </cell>
        </row>
        <row r="3280">
          <cell r="A3280" t="str">
            <v>600560</v>
          </cell>
          <cell r="B3280" t="str">
            <v>金自天正</v>
          </cell>
          <cell r="C3280">
            <v>-1.58</v>
          </cell>
          <cell r="D3280">
            <v>16.170000000000002</v>
          </cell>
        </row>
        <row r="3281">
          <cell r="A3281" t="str">
            <v>600561</v>
          </cell>
          <cell r="B3281" t="str">
            <v>江西长运</v>
          </cell>
          <cell r="C3281">
            <v>-0.46</v>
          </cell>
          <cell r="D3281">
            <v>6.54</v>
          </cell>
        </row>
        <row r="3282">
          <cell r="A3282" t="str">
            <v>600562</v>
          </cell>
          <cell r="B3282" t="str">
            <v>XD国睿科</v>
          </cell>
          <cell r="C3282">
            <v>0.63</v>
          </cell>
          <cell r="D3282">
            <v>30.23</v>
          </cell>
        </row>
        <row r="3283">
          <cell r="A3283" t="str">
            <v>600563</v>
          </cell>
          <cell r="B3283" t="str">
            <v>法拉电子</v>
          </cell>
          <cell r="C3283">
            <v>-0.34</v>
          </cell>
          <cell r="D3283">
            <v>112.42</v>
          </cell>
        </row>
        <row r="3284">
          <cell r="A3284" t="str">
            <v>600566</v>
          </cell>
          <cell r="B3284" t="str">
            <v>济川药业</v>
          </cell>
          <cell r="C3284">
            <v>-0.34</v>
          </cell>
          <cell r="D3284">
            <v>26.04</v>
          </cell>
        </row>
        <row r="3285">
          <cell r="A3285" t="str">
            <v>600567</v>
          </cell>
          <cell r="B3285" t="str">
            <v>山鹰国际</v>
          </cell>
          <cell r="C3285">
            <v>-0.53</v>
          </cell>
          <cell r="D3285">
            <v>1.89</v>
          </cell>
        </row>
        <row r="3286">
          <cell r="A3286" t="str">
            <v>600568</v>
          </cell>
          <cell r="B3286" t="str">
            <v>ST中珠</v>
          </cell>
          <cell r="C3286">
            <v>-1.24</v>
          </cell>
          <cell r="D3286">
            <v>1.59</v>
          </cell>
        </row>
        <row r="3287">
          <cell r="A3287" t="str">
            <v>600569</v>
          </cell>
          <cell r="B3287" t="str">
            <v>安阳钢铁</v>
          </cell>
          <cell r="C3287">
            <v>1.89</v>
          </cell>
          <cell r="D3287">
            <v>2.16</v>
          </cell>
        </row>
        <row r="3288">
          <cell r="A3288" t="str">
            <v>600570</v>
          </cell>
          <cell r="B3288" t="str">
            <v>恒生电子</v>
          </cell>
          <cell r="C3288">
            <v>2.44</v>
          </cell>
          <cell r="D3288">
            <v>32.75</v>
          </cell>
        </row>
        <row r="3289">
          <cell r="A3289" t="str">
            <v>600571</v>
          </cell>
          <cell r="B3289" t="str">
            <v>信雅达</v>
          </cell>
          <cell r="C3289">
            <v>10.029999999999999</v>
          </cell>
          <cell r="D3289">
            <v>18.54</v>
          </cell>
        </row>
        <row r="3290">
          <cell r="A3290" t="str">
            <v>600572</v>
          </cell>
          <cell r="B3290" t="str">
            <v>康恩贝</v>
          </cell>
          <cell r="C3290">
            <v>0.22</v>
          </cell>
          <cell r="D3290">
            <v>4.47</v>
          </cell>
        </row>
        <row r="3291">
          <cell r="A3291" t="str">
            <v>600573</v>
          </cell>
          <cell r="B3291" t="str">
            <v>惠泉啤酒</v>
          </cell>
          <cell r="C3291">
            <v>-0.41</v>
          </cell>
          <cell r="D3291">
            <v>12.21</v>
          </cell>
        </row>
        <row r="3292">
          <cell r="A3292" t="str">
            <v>600575</v>
          </cell>
          <cell r="B3292" t="str">
            <v>淮河能源</v>
          </cell>
          <cell r="C3292">
            <v>0.28000000000000003</v>
          </cell>
          <cell r="D3292">
            <v>3.58</v>
          </cell>
        </row>
        <row r="3293">
          <cell r="A3293" t="str">
            <v>600576</v>
          </cell>
          <cell r="B3293" t="str">
            <v>祥源文旅</v>
          </cell>
          <cell r="C3293">
            <v>-1.62</v>
          </cell>
          <cell r="D3293">
            <v>7.89</v>
          </cell>
        </row>
        <row r="3294">
          <cell r="A3294" t="str">
            <v>600577</v>
          </cell>
          <cell r="B3294" t="str">
            <v>精达股份</v>
          </cell>
          <cell r="C3294">
            <v>1.19</v>
          </cell>
          <cell r="D3294">
            <v>7.65</v>
          </cell>
        </row>
        <row r="3295">
          <cell r="A3295" t="str">
            <v>600578</v>
          </cell>
          <cell r="B3295" t="str">
            <v>京能电力</v>
          </cell>
          <cell r="C3295">
            <v>2.35</v>
          </cell>
          <cell r="D3295">
            <v>4.8</v>
          </cell>
        </row>
        <row r="3296">
          <cell r="A3296" t="str">
            <v>600579</v>
          </cell>
          <cell r="B3296" t="str">
            <v>中化装备</v>
          </cell>
          <cell r="C3296">
            <v>-0.25</v>
          </cell>
          <cell r="D3296">
            <v>7.94</v>
          </cell>
        </row>
        <row r="3297">
          <cell r="A3297" t="str">
            <v>600580</v>
          </cell>
          <cell r="B3297" t="str">
            <v>卧龙电驱</v>
          </cell>
          <cell r="C3297">
            <v>-1.07</v>
          </cell>
          <cell r="D3297">
            <v>19.39</v>
          </cell>
        </row>
        <row r="3298">
          <cell r="A3298" t="str">
            <v>600581</v>
          </cell>
          <cell r="B3298" t="str">
            <v>八一钢铁</v>
          </cell>
          <cell r="C3298">
            <v>1.23</v>
          </cell>
          <cell r="D3298">
            <v>3.29</v>
          </cell>
        </row>
        <row r="3299">
          <cell r="A3299" t="str">
            <v>600582</v>
          </cell>
          <cell r="B3299" t="str">
            <v>天地科技</v>
          </cell>
          <cell r="C3299">
            <v>1.1599999999999999</v>
          </cell>
          <cell r="D3299">
            <v>6.11</v>
          </cell>
        </row>
        <row r="3300">
          <cell r="A3300" t="str">
            <v>600583</v>
          </cell>
          <cell r="B3300" t="str">
            <v>海油工程</v>
          </cell>
          <cell r="C3300">
            <v>-0.36</v>
          </cell>
          <cell r="D3300">
            <v>5.55</v>
          </cell>
        </row>
        <row r="3301">
          <cell r="A3301" t="str">
            <v>600584</v>
          </cell>
          <cell r="B3301" t="str">
            <v>长电科技</v>
          </cell>
          <cell r="C3301">
            <v>-0.89</v>
          </cell>
          <cell r="D3301">
            <v>33.229999999999997</v>
          </cell>
        </row>
        <row r="3302">
          <cell r="A3302" t="str">
            <v>600585</v>
          </cell>
          <cell r="B3302" t="str">
            <v>海螺水泥</v>
          </cell>
          <cell r="C3302">
            <v>-0.54</v>
          </cell>
          <cell r="D3302">
            <v>22.16</v>
          </cell>
        </row>
        <row r="3303">
          <cell r="A3303" t="str">
            <v>600586</v>
          </cell>
          <cell r="B3303" t="str">
            <v>金晶科技</v>
          </cell>
          <cell r="C3303">
            <v>-1.32</v>
          </cell>
          <cell r="D3303">
            <v>5.23</v>
          </cell>
        </row>
        <row r="3304">
          <cell r="A3304" t="str">
            <v>600587</v>
          </cell>
          <cell r="B3304" t="str">
            <v>新华医疗</v>
          </cell>
          <cell r="C3304">
            <v>-0.59</v>
          </cell>
          <cell r="D3304">
            <v>15.25</v>
          </cell>
        </row>
        <row r="3305">
          <cell r="A3305" t="str">
            <v>600588</v>
          </cell>
          <cell r="B3305" t="str">
            <v>用友网络</v>
          </cell>
          <cell r="C3305">
            <v>-1</v>
          </cell>
          <cell r="D3305">
            <v>12.83</v>
          </cell>
        </row>
        <row r="3306">
          <cell r="A3306" t="str">
            <v>600589</v>
          </cell>
          <cell r="B3306" t="str">
            <v>大位科技</v>
          </cell>
          <cell r="C3306">
            <v>-2.64</v>
          </cell>
          <cell r="D3306">
            <v>8.1</v>
          </cell>
        </row>
        <row r="3307">
          <cell r="A3307" t="str">
            <v>600590</v>
          </cell>
          <cell r="B3307" t="str">
            <v>泰豪科技</v>
          </cell>
          <cell r="C3307">
            <v>0.33</v>
          </cell>
          <cell r="D3307">
            <v>9.1199999999999992</v>
          </cell>
        </row>
        <row r="3308">
          <cell r="A3308" t="str">
            <v>600592</v>
          </cell>
          <cell r="B3308" t="str">
            <v>龙溪股份</v>
          </cell>
          <cell r="C3308">
            <v>-1.48</v>
          </cell>
          <cell r="D3308">
            <v>21.25</v>
          </cell>
        </row>
        <row r="3309">
          <cell r="A3309" t="str">
            <v>600593</v>
          </cell>
          <cell r="B3309" t="str">
            <v>大连圣亚</v>
          </cell>
          <cell r="C3309">
            <v>1.31</v>
          </cell>
          <cell r="D3309">
            <v>30.06</v>
          </cell>
        </row>
        <row r="3310">
          <cell r="A3310" t="str">
            <v>600594</v>
          </cell>
          <cell r="B3310" t="str">
            <v>益佰制药</v>
          </cell>
          <cell r="C3310">
            <v>-0.74</v>
          </cell>
          <cell r="D3310">
            <v>4.03</v>
          </cell>
        </row>
        <row r="3311">
          <cell r="A3311" t="str">
            <v>600595</v>
          </cell>
          <cell r="B3311" t="str">
            <v>中孚实业</v>
          </cell>
          <cell r="C3311">
            <v>-1.86</v>
          </cell>
          <cell r="D3311">
            <v>4.76</v>
          </cell>
        </row>
        <row r="3312">
          <cell r="A3312" t="str">
            <v>600596</v>
          </cell>
          <cell r="B3312" t="str">
            <v>新安股份</v>
          </cell>
          <cell r="C3312">
            <v>-2.23</v>
          </cell>
          <cell r="D3312">
            <v>8.34</v>
          </cell>
        </row>
        <row r="3313">
          <cell r="A3313" t="str">
            <v>600597</v>
          </cell>
          <cell r="B3313" t="str">
            <v>光明乳业</v>
          </cell>
          <cell r="C3313">
            <v>-0.12</v>
          </cell>
          <cell r="D3313">
            <v>8.42</v>
          </cell>
        </row>
        <row r="3314">
          <cell r="A3314" t="str">
            <v>600598</v>
          </cell>
          <cell r="B3314" t="str">
            <v>北大荒</v>
          </cell>
          <cell r="C3314">
            <v>0.41</v>
          </cell>
          <cell r="D3314">
            <v>14.59</v>
          </cell>
        </row>
        <row r="3315">
          <cell r="A3315" t="str">
            <v>600599</v>
          </cell>
          <cell r="B3315" t="str">
            <v>*ST熊猫</v>
          </cell>
          <cell r="C3315">
            <v>-2.5</v>
          </cell>
          <cell r="D3315">
            <v>7.79</v>
          </cell>
        </row>
        <row r="3316">
          <cell r="A3316" t="str">
            <v>600600</v>
          </cell>
          <cell r="B3316" t="str">
            <v>青岛啤酒</v>
          </cell>
          <cell r="C3316">
            <v>0.01</v>
          </cell>
          <cell r="D3316">
            <v>68.349999999999994</v>
          </cell>
        </row>
        <row r="3317">
          <cell r="A3317" t="str">
            <v>600601</v>
          </cell>
          <cell r="B3317" t="str">
            <v>方正科技</v>
          </cell>
          <cell r="C3317">
            <v>0.18</v>
          </cell>
          <cell r="D3317">
            <v>5.6</v>
          </cell>
        </row>
        <row r="3318">
          <cell r="A3318" t="str">
            <v>600602</v>
          </cell>
          <cell r="B3318" t="str">
            <v>云赛智联</v>
          </cell>
          <cell r="C3318">
            <v>2.09</v>
          </cell>
          <cell r="D3318">
            <v>19.989999999999998</v>
          </cell>
        </row>
        <row r="3319">
          <cell r="A3319" t="str">
            <v>600603</v>
          </cell>
          <cell r="B3319" t="str">
            <v>ST广物</v>
          </cell>
          <cell r="C3319">
            <v>-1.31</v>
          </cell>
          <cell r="D3319">
            <v>7.51</v>
          </cell>
        </row>
        <row r="3320">
          <cell r="A3320" t="str">
            <v>600604</v>
          </cell>
          <cell r="B3320" t="str">
            <v>市北高新</v>
          </cell>
          <cell r="C3320">
            <v>0.2</v>
          </cell>
          <cell r="D3320">
            <v>4.95</v>
          </cell>
        </row>
        <row r="3321">
          <cell r="A3321" t="str">
            <v>600605</v>
          </cell>
          <cell r="B3321" t="str">
            <v>汇通能源</v>
          </cell>
          <cell r="C3321">
            <v>-1.2</v>
          </cell>
          <cell r="D3321">
            <v>36.270000000000003</v>
          </cell>
        </row>
        <row r="3322">
          <cell r="A3322" t="str">
            <v>600606</v>
          </cell>
          <cell r="B3322" t="str">
            <v>绿地控股</v>
          </cell>
          <cell r="C3322">
            <v>0</v>
          </cell>
          <cell r="D3322">
            <v>1.64</v>
          </cell>
        </row>
        <row r="3323">
          <cell r="A3323" t="str">
            <v>600608</v>
          </cell>
          <cell r="B3323" t="str">
            <v>*ST沪科</v>
          </cell>
          <cell r="C3323">
            <v>-2.68</v>
          </cell>
          <cell r="D3323">
            <v>3.99</v>
          </cell>
        </row>
        <row r="3324">
          <cell r="A3324" t="str">
            <v>600609</v>
          </cell>
          <cell r="B3324" t="str">
            <v>金杯汽车</v>
          </cell>
          <cell r="C3324">
            <v>-2.2200000000000002</v>
          </cell>
          <cell r="D3324">
            <v>5.28</v>
          </cell>
        </row>
        <row r="3325">
          <cell r="A3325" t="str">
            <v>600610</v>
          </cell>
          <cell r="B3325" t="str">
            <v>中毅达</v>
          </cell>
          <cell r="C3325">
            <v>-2.44</v>
          </cell>
          <cell r="D3325">
            <v>15.21</v>
          </cell>
        </row>
        <row r="3326">
          <cell r="A3326" t="str">
            <v>600611</v>
          </cell>
          <cell r="B3326" t="str">
            <v>大众交通</v>
          </cell>
          <cell r="C3326">
            <v>-0.97</v>
          </cell>
          <cell r="D3326">
            <v>6.11</v>
          </cell>
        </row>
        <row r="3327">
          <cell r="A3327" t="str">
            <v>600612</v>
          </cell>
          <cell r="B3327" t="str">
            <v>老凤祥</v>
          </cell>
          <cell r="C3327">
            <v>-0.34</v>
          </cell>
          <cell r="D3327">
            <v>49.38</v>
          </cell>
        </row>
        <row r="3328">
          <cell r="A3328" t="str">
            <v>600613</v>
          </cell>
          <cell r="B3328" t="str">
            <v>神奇制药</v>
          </cell>
          <cell r="C3328">
            <v>-1.03</v>
          </cell>
          <cell r="D3328">
            <v>6.71</v>
          </cell>
        </row>
        <row r="3329">
          <cell r="A3329" t="str">
            <v>600615</v>
          </cell>
          <cell r="B3329" t="str">
            <v>丰华股份</v>
          </cell>
          <cell r="C3329">
            <v>-1.43</v>
          </cell>
          <cell r="D3329">
            <v>11.05</v>
          </cell>
        </row>
        <row r="3330">
          <cell r="A3330" t="str">
            <v>600616</v>
          </cell>
          <cell r="B3330" t="str">
            <v>金枫酒业</v>
          </cell>
          <cell r="C3330">
            <v>-0.71</v>
          </cell>
          <cell r="D3330">
            <v>5.61</v>
          </cell>
        </row>
        <row r="3331">
          <cell r="A3331" t="str">
            <v>600617</v>
          </cell>
          <cell r="B3331" t="str">
            <v>国新能源</v>
          </cell>
          <cell r="C3331">
            <v>-0.72</v>
          </cell>
          <cell r="D3331">
            <v>2.75</v>
          </cell>
        </row>
        <row r="3332">
          <cell r="A3332" t="str">
            <v>600618</v>
          </cell>
          <cell r="B3332" t="str">
            <v>氯碱化工</v>
          </cell>
          <cell r="C3332">
            <v>-0.62</v>
          </cell>
          <cell r="D3332">
            <v>9.6199999999999992</v>
          </cell>
        </row>
        <row r="3333">
          <cell r="A3333" t="str">
            <v>600619</v>
          </cell>
          <cell r="B3333" t="str">
            <v>海立股份</v>
          </cell>
          <cell r="C3333">
            <v>-1.1399999999999999</v>
          </cell>
          <cell r="D3333">
            <v>12.12</v>
          </cell>
        </row>
        <row r="3334">
          <cell r="A3334" t="str">
            <v>600620</v>
          </cell>
          <cell r="B3334" t="str">
            <v>天宸股份</v>
          </cell>
          <cell r="C3334">
            <v>-1.61</v>
          </cell>
          <cell r="D3334">
            <v>5.49</v>
          </cell>
        </row>
        <row r="3335">
          <cell r="A3335" t="str">
            <v>600621</v>
          </cell>
          <cell r="B3335" t="str">
            <v>华鑫股份</v>
          </cell>
          <cell r="C3335">
            <v>-1.44</v>
          </cell>
          <cell r="D3335">
            <v>15.02</v>
          </cell>
        </row>
        <row r="3336">
          <cell r="A3336" t="str">
            <v>600622</v>
          </cell>
          <cell r="B3336" t="str">
            <v>光大嘉宝</v>
          </cell>
          <cell r="C3336">
            <v>-1.03</v>
          </cell>
          <cell r="D3336">
            <v>2.89</v>
          </cell>
        </row>
        <row r="3337">
          <cell r="A3337" t="str">
            <v>600623</v>
          </cell>
          <cell r="B3337" t="str">
            <v>华谊集团</v>
          </cell>
          <cell r="C3337">
            <v>2.35</v>
          </cell>
          <cell r="D3337">
            <v>7.85</v>
          </cell>
        </row>
        <row r="3338">
          <cell r="A3338" t="str">
            <v>600624</v>
          </cell>
          <cell r="B3338" t="str">
            <v>复旦复华</v>
          </cell>
          <cell r="C3338">
            <v>-0.28000000000000003</v>
          </cell>
          <cell r="D3338">
            <v>7</v>
          </cell>
        </row>
        <row r="3339">
          <cell r="A3339" t="str">
            <v>600626</v>
          </cell>
          <cell r="B3339" t="str">
            <v>申达股份</v>
          </cell>
          <cell r="C3339">
            <v>0</v>
          </cell>
          <cell r="D3339">
            <v>3.62</v>
          </cell>
        </row>
        <row r="3340">
          <cell r="A3340" t="str">
            <v>600628</v>
          </cell>
          <cell r="B3340" t="str">
            <v>新世界</v>
          </cell>
          <cell r="C3340">
            <v>-0.54</v>
          </cell>
          <cell r="D3340">
            <v>7.31</v>
          </cell>
        </row>
        <row r="3341">
          <cell r="A3341" t="str">
            <v>600629</v>
          </cell>
          <cell r="B3341" t="str">
            <v>华建集团</v>
          </cell>
          <cell r="C3341">
            <v>0.94</v>
          </cell>
          <cell r="D3341">
            <v>8.5500000000000007</v>
          </cell>
        </row>
        <row r="3342">
          <cell r="A3342" t="str">
            <v>600630</v>
          </cell>
          <cell r="B3342" t="str">
            <v>龙头股份</v>
          </cell>
          <cell r="C3342">
            <v>-0.62</v>
          </cell>
          <cell r="D3342">
            <v>8.08</v>
          </cell>
        </row>
        <row r="3343">
          <cell r="A3343" t="str">
            <v>600633</v>
          </cell>
          <cell r="B3343" t="str">
            <v>浙数文化</v>
          </cell>
          <cell r="C3343">
            <v>1.64</v>
          </cell>
          <cell r="D3343">
            <v>13.66</v>
          </cell>
        </row>
        <row r="3344">
          <cell r="A3344" t="str">
            <v>600635</v>
          </cell>
          <cell r="B3344" t="str">
            <v>大众公用</v>
          </cell>
          <cell r="C3344">
            <v>0.25</v>
          </cell>
          <cell r="D3344">
            <v>3.96</v>
          </cell>
        </row>
        <row r="3345">
          <cell r="A3345" t="str">
            <v>600636</v>
          </cell>
          <cell r="B3345" t="str">
            <v>*ST国化</v>
          </cell>
          <cell r="C3345">
            <v>-1.1000000000000001</v>
          </cell>
          <cell r="D3345">
            <v>8.09</v>
          </cell>
        </row>
        <row r="3346">
          <cell r="A3346" t="str">
            <v>600637</v>
          </cell>
          <cell r="B3346" t="str">
            <v>东方明珠</v>
          </cell>
          <cell r="C3346">
            <v>-0.13</v>
          </cell>
          <cell r="D3346">
            <v>7.44</v>
          </cell>
        </row>
        <row r="3347">
          <cell r="A3347" t="str">
            <v>600638</v>
          </cell>
          <cell r="B3347" t="str">
            <v>新黄浦</v>
          </cell>
          <cell r="C3347">
            <v>-0.34</v>
          </cell>
          <cell r="D3347">
            <v>5.78</v>
          </cell>
        </row>
        <row r="3348">
          <cell r="A3348" t="str">
            <v>600639</v>
          </cell>
          <cell r="B3348" t="str">
            <v>浦东金桥</v>
          </cell>
          <cell r="C3348">
            <v>0</v>
          </cell>
          <cell r="D3348">
            <v>10.59</v>
          </cell>
        </row>
        <row r="3349">
          <cell r="A3349" t="str">
            <v>600640</v>
          </cell>
          <cell r="B3349" t="str">
            <v>国脉文化</v>
          </cell>
          <cell r="C3349">
            <v>-0.91</v>
          </cell>
          <cell r="D3349">
            <v>11.92</v>
          </cell>
        </row>
        <row r="3350">
          <cell r="A3350" t="str">
            <v>600641</v>
          </cell>
          <cell r="B3350" t="str">
            <v>万业企业</v>
          </cell>
          <cell r="C3350">
            <v>-2.4</v>
          </cell>
          <cell r="D3350">
            <v>13.41</v>
          </cell>
        </row>
        <row r="3351">
          <cell r="A3351" t="str">
            <v>600642</v>
          </cell>
          <cell r="B3351" t="str">
            <v>申能股份</v>
          </cell>
          <cell r="C3351">
            <v>1.39</v>
          </cell>
          <cell r="D3351">
            <v>8.76</v>
          </cell>
        </row>
        <row r="3352">
          <cell r="A3352" t="str">
            <v>600643</v>
          </cell>
          <cell r="B3352" t="str">
            <v>爱建集团</v>
          </cell>
          <cell r="C3352">
            <v>0.3</v>
          </cell>
          <cell r="D3352">
            <v>6.78</v>
          </cell>
        </row>
        <row r="3353">
          <cell r="A3353" t="str">
            <v>600644</v>
          </cell>
          <cell r="B3353" t="str">
            <v>乐山电力</v>
          </cell>
          <cell r="C3353">
            <v>3.72</v>
          </cell>
          <cell r="D3353">
            <v>15.32</v>
          </cell>
        </row>
        <row r="3354">
          <cell r="A3354" t="str">
            <v>600645</v>
          </cell>
          <cell r="B3354" t="str">
            <v>中源协和</v>
          </cell>
          <cell r="C3354">
            <v>9.99</v>
          </cell>
          <cell r="D3354">
            <v>25.87</v>
          </cell>
        </row>
        <row r="3355">
          <cell r="A3355" t="str">
            <v>600648</v>
          </cell>
          <cell r="B3355" t="str">
            <v>外高桥</v>
          </cell>
          <cell r="C3355">
            <v>0.55000000000000004</v>
          </cell>
          <cell r="D3355">
            <v>10.92</v>
          </cell>
        </row>
        <row r="3356">
          <cell r="A3356" t="str">
            <v>600649</v>
          </cell>
          <cell r="B3356" t="str">
            <v>城投控股</v>
          </cell>
          <cell r="C3356">
            <v>-0.24</v>
          </cell>
          <cell r="D3356">
            <v>4.24</v>
          </cell>
        </row>
        <row r="3357">
          <cell r="A3357" t="str">
            <v>600650</v>
          </cell>
          <cell r="B3357" t="str">
            <v>锦江在线</v>
          </cell>
          <cell r="C3357">
            <v>-1.1599999999999999</v>
          </cell>
          <cell r="D3357">
            <v>15.29</v>
          </cell>
        </row>
        <row r="3358">
          <cell r="A3358" t="str">
            <v>600651</v>
          </cell>
          <cell r="B3358" t="str">
            <v>飞乐音响</v>
          </cell>
          <cell r="C3358">
            <v>1.35</v>
          </cell>
          <cell r="D3358">
            <v>4.51</v>
          </cell>
        </row>
        <row r="3359">
          <cell r="A3359" t="str">
            <v>600653</v>
          </cell>
          <cell r="B3359" t="str">
            <v>申华控股</v>
          </cell>
          <cell r="C3359">
            <v>-1.05</v>
          </cell>
          <cell r="D3359">
            <v>1.89</v>
          </cell>
        </row>
        <row r="3360">
          <cell r="A3360" t="str">
            <v>600654</v>
          </cell>
          <cell r="B3360" t="str">
            <v>中安科</v>
          </cell>
          <cell r="C3360">
            <v>-1.02</v>
          </cell>
          <cell r="D3360">
            <v>2.92</v>
          </cell>
        </row>
        <row r="3361">
          <cell r="A3361" t="str">
            <v>600655</v>
          </cell>
          <cell r="B3361" t="str">
            <v>豫园股份</v>
          </cell>
          <cell r="C3361">
            <v>0</v>
          </cell>
          <cell r="D3361">
            <v>5.51</v>
          </cell>
        </row>
        <row r="3362">
          <cell r="A3362" t="str">
            <v>600657</v>
          </cell>
          <cell r="B3362" t="str">
            <v>信达地产</v>
          </cell>
          <cell r="C3362">
            <v>-0.52</v>
          </cell>
          <cell r="D3362">
            <v>3.84</v>
          </cell>
        </row>
        <row r="3363">
          <cell r="A3363" t="str">
            <v>600658</v>
          </cell>
          <cell r="B3363" t="str">
            <v>电子城</v>
          </cell>
          <cell r="C3363">
            <v>-2.17</v>
          </cell>
          <cell r="D3363">
            <v>4.5</v>
          </cell>
        </row>
        <row r="3364">
          <cell r="A3364" t="str">
            <v>600660</v>
          </cell>
          <cell r="B3364" t="str">
            <v>福耀玻璃</v>
          </cell>
          <cell r="C3364">
            <v>1.61</v>
          </cell>
          <cell r="D3364">
            <v>58.13</v>
          </cell>
        </row>
        <row r="3365">
          <cell r="A3365" t="str">
            <v>600661</v>
          </cell>
          <cell r="B3365" t="str">
            <v>昂立教育</v>
          </cell>
          <cell r="C3365">
            <v>0.46</v>
          </cell>
          <cell r="D3365">
            <v>10.81</v>
          </cell>
        </row>
        <row r="3366">
          <cell r="A3366" t="str">
            <v>600662</v>
          </cell>
          <cell r="B3366" t="str">
            <v>外服控股</v>
          </cell>
          <cell r="C3366">
            <v>0.39</v>
          </cell>
          <cell r="D3366">
            <v>5.14</v>
          </cell>
        </row>
        <row r="3367">
          <cell r="A3367" t="str">
            <v>600663</v>
          </cell>
          <cell r="B3367" t="str">
            <v>陆家嘴</v>
          </cell>
          <cell r="C3367">
            <v>0.11</v>
          </cell>
          <cell r="D3367">
            <v>8.89</v>
          </cell>
        </row>
        <row r="3368">
          <cell r="A3368" t="str">
            <v>600664</v>
          </cell>
          <cell r="B3368" t="str">
            <v>哈药股份</v>
          </cell>
          <cell r="C3368">
            <v>0</v>
          </cell>
          <cell r="D3368">
            <v>3.84</v>
          </cell>
        </row>
        <row r="3369">
          <cell r="A3369" t="str">
            <v>600665</v>
          </cell>
          <cell r="B3369" t="str">
            <v>天地源</v>
          </cell>
          <cell r="C3369">
            <v>-0.3</v>
          </cell>
          <cell r="D3369">
            <v>3.3</v>
          </cell>
        </row>
        <row r="3370">
          <cell r="A3370" t="str">
            <v>600666</v>
          </cell>
          <cell r="B3370" t="str">
            <v>奥瑞德</v>
          </cell>
          <cell r="C3370">
            <v>3.8</v>
          </cell>
          <cell r="D3370">
            <v>3.28</v>
          </cell>
        </row>
        <row r="3371">
          <cell r="A3371" t="str">
            <v>600667</v>
          </cell>
          <cell r="B3371" t="str">
            <v>太极实业</v>
          </cell>
          <cell r="C3371">
            <v>-0.61</v>
          </cell>
          <cell r="D3371">
            <v>6.54</v>
          </cell>
        </row>
        <row r="3372">
          <cell r="A3372" t="str">
            <v>600668</v>
          </cell>
          <cell r="B3372" t="str">
            <v>尖峰集团</v>
          </cell>
          <cell r="C3372">
            <v>0</v>
          </cell>
          <cell r="D3372">
            <v>14.48</v>
          </cell>
        </row>
        <row r="3373">
          <cell r="A3373" t="str">
            <v>600671</v>
          </cell>
          <cell r="B3373" t="str">
            <v>天目药业</v>
          </cell>
          <cell r="C3373">
            <v>-1.1000000000000001</v>
          </cell>
          <cell r="D3373">
            <v>13.52</v>
          </cell>
        </row>
        <row r="3374">
          <cell r="A3374" t="str">
            <v>600673</v>
          </cell>
          <cell r="B3374" t="str">
            <v>东阳光</v>
          </cell>
          <cell r="C3374">
            <v>4.29</v>
          </cell>
          <cell r="D3374">
            <v>12.87</v>
          </cell>
        </row>
        <row r="3375">
          <cell r="A3375" t="str">
            <v>600674</v>
          </cell>
          <cell r="B3375" t="str">
            <v>川投能源</v>
          </cell>
          <cell r="C3375">
            <v>0.49</v>
          </cell>
          <cell r="D3375">
            <v>16.25</v>
          </cell>
        </row>
        <row r="3376">
          <cell r="A3376" t="str">
            <v>600675</v>
          </cell>
          <cell r="B3376" t="str">
            <v>中华企业</v>
          </cell>
          <cell r="C3376">
            <v>-0.34</v>
          </cell>
          <cell r="D3376">
            <v>2.93</v>
          </cell>
        </row>
        <row r="3377">
          <cell r="A3377" t="str">
            <v>600676</v>
          </cell>
          <cell r="B3377" t="str">
            <v>交运股份</v>
          </cell>
          <cell r="C3377">
            <v>-0.85</v>
          </cell>
          <cell r="D3377">
            <v>4.6500000000000004</v>
          </cell>
        </row>
        <row r="3378">
          <cell r="A3378" t="str">
            <v>600678</v>
          </cell>
          <cell r="B3378" t="str">
            <v>四川金顶</v>
          </cell>
          <cell r="C3378">
            <v>-3.52</v>
          </cell>
          <cell r="D3378">
            <v>8.5</v>
          </cell>
        </row>
        <row r="3379">
          <cell r="A3379" t="str">
            <v>600679</v>
          </cell>
          <cell r="B3379" t="str">
            <v>上海凤凰</v>
          </cell>
          <cell r="C3379">
            <v>-0.23</v>
          </cell>
          <cell r="D3379">
            <v>13.03</v>
          </cell>
        </row>
        <row r="3380">
          <cell r="A3380" t="str">
            <v>600681</v>
          </cell>
          <cell r="B3380" t="str">
            <v>百川能源</v>
          </cell>
          <cell r="C3380">
            <v>0.28000000000000003</v>
          </cell>
          <cell r="D3380">
            <v>3.53</v>
          </cell>
        </row>
        <row r="3381">
          <cell r="A3381" t="str">
            <v>600682</v>
          </cell>
          <cell r="B3381" t="str">
            <v>南京新百</v>
          </cell>
          <cell r="C3381">
            <v>1.03</v>
          </cell>
          <cell r="D3381">
            <v>6.85</v>
          </cell>
        </row>
        <row r="3382">
          <cell r="A3382" t="str">
            <v>600683</v>
          </cell>
          <cell r="B3382" t="str">
            <v>京投发展</v>
          </cell>
          <cell r="C3382">
            <v>-0.77</v>
          </cell>
          <cell r="D3382">
            <v>3.87</v>
          </cell>
        </row>
        <row r="3383">
          <cell r="A3383" t="str">
            <v>600684</v>
          </cell>
          <cell r="B3383" t="str">
            <v>珠江股份</v>
          </cell>
          <cell r="C3383">
            <v>0.23</v>
          </cell>
          <cell r="D3383">
            <v>4.29</v>
          </cell>
        </row>
        <row r="3384">
          <cell r="A3384" t="str">
            <v>600685</v>
          </cell>
          <cell r="B3384" t="str">
            <v>中船防务</v>
          </cell>
          <cell r="C3384">
            <v>-0.88</v>
          </cell>
          <cell r="D3384">
            <v>26.93</v>
          </cell>
        </row>
        <row r="3385">
          <cell r="A3385" t="str">
            <v>600686</v>
          </cell>
          <cell r="B3385" t="str">
            <v>金龙汽车</v>
          </cell>
          <cell r="C3385">
            <v>-0.93</v>
          </cell>
          <cell r="D3385">
            <v>12.76</v>
          </cell>
        </row>
        <row r="3386">
          <cell r="A3386" t="str">
            <v>600688</v>
          </cell>
          <cell r="B3386" t="str">
            <v>上海石化</v>
          </cell>
          <cell r="C3386">
            <v>-0.69</v>
          </cell>
          <cell r="D3386">
            <v>2.86</v>
          </cell>
        </row>
        <row r="3387">
          <cell r="A3387" t="str">
            <v>600689</v>
          </cell>
          <cell r="B3387" t="str">
            <v>上海三毛</v>
          </cell>
          <cell r="C3387">
            <v>-0.57999999999999996</v>
          </cell>
          <cell r="D3387">
            <v>12.08</v>
          </cell>
        </row>
        <row r="3388">
          <cell r="A3388" t="str">
            <v>600690</v>
          </cell>
          <cell r="B3388" t="str">
            <v>海尔智家</v>
          </cell>
          <cell r="C3388">
            <v>0.39</v>
          </cell>
          <cell r="D3388">
            <v>25.85</v>
          </cell>
        </row>
        <row r="3389">
          <cell r="A3389" t="str">
            <v>600691</v>
          </cell>
          <cell r="B3389" t="str">
            <v>阳煤化工</v>
          </cell>
          <cell r="C3389">
            <v>-2.44</v>
          </cell>
          <cell r="D3389">
            <v>2.4</v>
          </cell>
        </row>
        <row r="3390">
          <cell r="A3390" t="str">
            <v>600692</v>
          </cell>
          <cell r="B3390" t="str">
            <v>亚通股份</v>
          </cell>
          <cell r="C3390">
            <v>-0.82</v>
          </cell>
          <cell r="D3390">
            <v>7.27</v>
          </cell>
        </row>
        <row r="3391">
          <cell r="A3391" t="str">
            <v>600693</v>
          </cell>
          <cell r="B3391" t="str">
            <v>XD东百集</v>
          </cell>
          <cell r="C3391">
            <v>-0.85</v>
          </cell>
          <cell r="D3391">
            <v>5.84</v>
          </cell>
        </row>
        <row r="3392">
          <cell r="A3392" t="str">
            <v>600694</v>
          </cell>
          <cell r="B3392" t="str">
            <v>大商股份</v>
          </cell>
          <cell r="C3392">
            <v>-0.94</v>
          </cell>
          <cell r="D3392">
            <v>18.87</v>
          </cell>
        </row>
        <row r="3393">
          <cell r="A3393" t="str">
            <v>600696</v>
          </cell>
          <cell r="B3393" t="str">
            <v>*ST岩石</v>
          </cell>
          <cell r="C3393">
            <v>-2.99</v>
          </cell>
          <cell r="D3393">
            <v>6.48</v>
          </cell>
        </row>
        <row r="3394">
          <cell r="A3394" t="str">
            <v>600697</v>
          </cell>
          <cell r="B3394" t="str">
            <v>欧亚集团</v>
          </cell>
          <cell r="C3394">
            <v>-0.41</v>
          </cell>
          <cell r="D3394">
            <v>12.16</v>
          </cell>
        </row>
        <row r="3395">
          <cell r="A3395" t="str">
            <v>600698</v>
          </cell>
          <cell r="B3395" t="str">
            <v>湖南天雁</v>
          </cell>
          <cell r="C3395">
            <v>2.67</v>
          </cell>
          <cell r="D3395">
            <v>10.01</v>
          </cell>
        </row>
        <row r="3396">
          <cell r="A3396" t="str">
            <v>600699</v>
          </cell>
          <cell r="B3396" t="str">
            <v>均胜电子</v>
          </cell>
          <cell r="C3396">
            <v>-0.81</v>
          </cell>
          <cell r="D3396">
            <v>17.16</v>
          </cell>
        </row>
        <row r="3397">
          <cell r="A3397" t="str">
            <v>600702</v>
          </cell>
          <cell r="B3397" t="str">
            <v>舍得酒业</v>
          </cell>
          <cell r="C3397">
            <v>-1.49</v>
          </cell>
          <cell r="D3397">
            <v>50.85</v>
          </cell>
        </row>
        <row r="3398">
          <cell r="A3398" t="str">
            <v>600703</v>
          </cell>
          <cell r="B3398" t="str">
            <v>三安光电</v>
          </cell>
          <cell r="C3398">
            <v>-1.38</v>
          </cell>
          <cell r="D3398">
            <v>12.15</v>
          </cell>
        </row>
        <row r="3399">
          <cell r="A3399" t="str">
            <v>600704</v>
          </cell>
          <cell r="B3399" t="str">
            <v>物产中大</v>
          </cell>
          <cell r="C3399">
            <v>2.0299999999999998</v>
          </cell>
          <cell r="D3399">
            <v>5.54</v>
          </cell>
        </row>
        <row r="3400">
          <cell r="A3400" t="str">
            <v>600706</v>
          </cell>
          <cell r="B3400" t="str">
            <v>曲江文旅</v>
          </cell>
          <cell r="C3400">
            <v>0.57999999999999996</v>
          </cell>
          <cell r="D3400">
            <v>10.37</v>
          </cell>
        </row>
        <row r="3401">
          <cell r="A3401" t="str">
            <v>600707</v>
          </cell>
          <cell r="B3401" t="str">
            <v>彩虹股份</v>
          </cell>
          <cell r="C3401">
            <v>-1.54</v>
          </cell>
          <cell r="D3401">
            <v>6.38</v>
          </cell>
        </row>
        <row r="3402">
          <cell r="A3402" t="str">
            <v>600708</v>
          </cell>
          <cell r="B3402" t="str">
            <v>光明地产</v>
          </cell>
          <cell r="C3402">
            <v>3.54</v>
          </cell>
          <cell r="D3402">
            <v>3.51</v>
          </cell>
        </row>
        <row r="3403">
          <cell r="A3403" t="str">
            <v>600710</v>
          </cell>
          <cell r="B3403" t="str">
            <v>苏美达</v>
          </cell>
          <cell r="C3403">
            <v>-1.65</v>
          </cell>
          <cell r="D3403">
            <v>9.56</v>
          </cell>
        </row>
        <row r="3404">
          <cell r="A3404" t="str">
            <v>600711</v>
          </cell>
          <cell r="B3404" t="str">
            <v>ST盛屯</v>
          </cell>
          <cell r="C3404">
            <v>-0.88</v>
          </cell>
          <cell r="D3404">
            <v>6.78</v>
          </cell>
        </row>
        <row r="3405">
          <cell r="A3405" t="str">
            <v>600712</v>
          </cell>
          <cell r="B3405" t="str">
            <v>南宁百货</v>
          </cell>
          <cell r="C3405">
            <v>1.91</v>
          </cell>
          <cell r="D3405">
            <v>5.88</v>
          </cell>
        </row>
        <row r="3406">
          <cell r="A3406" t="str">
            <v>600713</v>
          </cell>
          <cell r="B3406" t="str">
            <v>南京医药</v>
          </cell>
          <cell r="C3406">
            <v>0</v>
          </cell>
          <cell r="D3406">
            <v>5.17</v>
          </cell>
        </row>
        <row r="3407">
          <cell r="A3407" t="str">
            <v>600714</v>
          </cell>
          <cell r="B3407" t="str">
            <v>XD金瑞矿</v>
          </cell>
          <cell r="C3407">
            <v>-1.83</v>
          </cell>
          <cell r="D3407">
            <v>11.83</v>
          </cell>
        </row>
        <row r="3408">
          <cell r="A3408" t="str">
            <v>600715</v>
          </cell>
          <cell r="B3408" t="str">
            <v>文投控股</v>
          </cell>
          <cell r="C3408">
            <v>-0.44</v>
          </cell>
          <cell r="D3408">
            <v>2.27</v>
          </cell>
        </row>
        <row r="3409">
          <cell r="A3409" t="str">
            <v>600716</v>
          </cell>
          <cell r="B3409" t="str">
            <v>凤凰股份</v>
          </cell>
          <cell r="C3409">
            <v>0</v>
          </cell>
          <cell r="D3409">
            <v>3.71</v>
          </cell>
        </row>
        <row r="3410">
          <cell r="A3410" t="str">
            <v>600717</v>
          </cell>
          <cell r="B3410" t="str">
            <v>天津港</v>
          </cell>
          <cell r="C3410">
            <v>0.87</v>
          </cell>
          <cell r="D3410">
            <v>4.6399999999999997</v>
          </cell>
        </row>
        <row r="3411">
          <cell r="A3411" t="str">
            <v>600718</v>
          </cell>
          <cell r="B3411" t="str">
            <v>东软集团</v>
          </cell>
          <cell r="C3411">
            <v>0</v>
          </cell>
          <cell r="D3411">
            <v>9.42</v>
          </cell>
        </row>
        <row r="3412">
          <cell r="A3412" t="str">
            <v>600719</v>
          </cell>
          <cell r="B3412" t="str">
            <v>大连热电</v>
          </cell>
          <cell r="C3412">
            <v>1.96</v>
          </cell>
          <cell r="D3412">
            <v>6.76</v>
          </cell>
        </row>
        <row r="3413">
          <cell r="A3413" t="str">
            <v>600720</v>
          </cell>
          <cell r="B3413" t="str">
            <v>中交设计</v>
          </cell>
          <cell r="C3413">
            <v>-0.9</v>
          </cell>
          <cell r="D3413">
            <v>7.68</v>
          </cell>
        </row>
        <row r="3414">
          <cell r="A3414" t="str">
            <v>600721</v>
          </cell>
          <cell r="B3414" t="str">
            <v>百花医药</v>
          </cell>
          <cell r="C3414">
            <v>-0.41</v>
          </cell>
          <cell r="D3414">
            <v>7.32</v>
          </cell>
        </row>
        <row r="3415">
          <cell r="A3415" t="str">
            <v>600722</v>
          </cell>
          <cell r="B3415" t="str">
            <v>金牛化工</v>
          </cell>
          <cell r="C3415">
            <v>-2.08</v>
          </cell>
          <cell r="D3415">
            <v>6.13</v>
          </cell>
        </row>
        <row r="3416">
          <cell r="A3416" t="str">
            <v>600724</v>
          </cell>
          <cell r="B3416" t="str">
            <v>宁波富达</v>
          </cell>
          <cell r="C3416">
            <v>-0.87</v>
          </cell>
          <cell r="D3416">
            <v>4.57</v>
          </cell>
        </row>
        <row r="3417">
          <cell r="A3417" t="str">
            <v>600725</v>
          </cell>
          <cell r="B3417" t="str">
            <v>云维股份</v>
          </cell>
          <cell r="C3417">
            <v>-0.93</v>
          </cell>
          <cell r="D3417">
            <v>3.18</v>
          </cell>
        </row>
        <row r="3418">
          <cell r="A3418" t="str">
            <v>600726</v>
          </cell>
          <cell r="B3418" t="str">
            <v>华电能源</v>
          </cell>
          <cell r="C3418">
            <v>-0.78</v>
          </cell>
          <cell r="D3418">
            <v>2.54</v>
          </cell>
        </row>
        <row r="3419">
          <cell r="A3419" t="str">
            <v>600727</v>
          </cell>
          <cell r="B3419" t="str">
            <v>鲁北化工</v>
          </cell>
          <cell r="C3419">
            <v>-0.51</v>
          </cell>
          <cell r="D3419">
            <v>7.77</v>
          </cell>
        </row>
        <row r="3420">
          <cell r="A3420" t="str">
            <v>600728</v>
          </cell>
          <cell r="B3420" t="str">
            <v>佳都科技</v>
          </cell>
          <cell r="C3420">
            <v>0</v>
          </cell>
          <cell r="D3420">
            <v>5.39</v>
          </cell>
        </row>
        <row r="3421">
          <cell r="A3421" t="str">
            <v>600729</v>
          </cell>
          <cell r="B3421" t="str">
            <v>重庆百货</v>
          </cell>
          <cell r="C3421">
            <v>-0.51</v>
          </cell>
          <cell r="D3421">
            <v>27.3</v>
          </cell>
        </row>
        <row r="3422">
          <cell r="A3422" t="str">
            <v>600730</v>
          </cell>
          <cell r="B3422" t="str">
            <v>中国高科</v>
          </cell>
          <cell r="C3422">
            <v>1.28</v>
          </cell>
          <cell r="D3422">
            <v>6.34</v>
          </cell>
        </row>
        <row r="3423">
          <cell r="A3423" t="str">
            <v>600731</v>
          </cell>
          <cell r="B3423" t="str">
            <v>XD湖南海</v>
          </cell>
          <cell r="C3423">
            <v>-0.85</v>
          </cell>
          <cell r="D3423">
            <v>7</v>
          </cell>
        </row>
        <row r="3424">
          <cell r="A3424" t="str">
            <v>600732</v>
          </cell>
          <cell r="B3424" t="str">
            <v>爱旭股份</v>
          </cell>
          <cell r="C3424">
            <v>-2.0699999999999998</v>
          </cell>
          <cell r="D3424">
            <v>13.7</v>
          </cell>
        </row>
        <row r="3425">
          <cell r="A3425" t="str">
            <v>600733</v>
          </cell>
          <cell r="B3425" t="str">
            <v>北汽蓝谷</v>
          </cell>
          <cell r="C3425">
            <v>0.68</v>
          </cell>
          <cell r="D3425">
            <v>7.38</v>
          </cell>
        </row>
        <row r="3426">
          <cell r="A3426" t="str">
            <v>600734</v>
          </cell>
          <cell r="B3426" t="str">
            <v>实达集团</v>
          </cell>
          <cell r="C3426">
            <v>0.24</v>
          </cell>
          <cell r="D3426">
            <v>4.0999999999999996</v>
          </cell>
        </row>
        <row r="3427">
          <cell r="A3427" t="str">
            <v>600735</v>
          </cell>
          <cell r="B3427" t="str">
            <v>新华锦</v>
          </cell>
          <cell r="C3427">
            <v>-1.22</v>
          </cell>
          <cell r="D3427">
            <v>8.1300000000000008</v>
          </cell>
        </row>
        <row r="3428">
          <cell r="A3428" t="str">
            <v>600736</v>
          </cell>
          <cell r="B3428" t="str">
            <v>苏州高新</v>
          </cell>
          <cell r="C3428">
            <v>-0.75</v>
          </cell>
          <cell r="D3428">
            <v>5.32</v>
          </cell>
        </row>
        <row r="3429">
          <cell r="A3429" t="str">
            <v>600737</v>
          </cell>
          <cell r="B3429" t="str">
            <v>中粮糖业</v>
          </cell>
          <cell r="C3429">
            <v>-0.42</v>
          </cell>
          <cell r="D3429">
            <v>9.57</v>
          </cell>
        </row>
        <row r="3430">
          <cell r="A3430" t="str">
            <v>600738</v>
          </cell>
          <cell r="B3430" t="str">
            <v>丽尚国潮</v>
          </cell>
          <cell r="C3430">
            <v>-0.87</v>
          </cell>
          <cell r="D3430">
            <v>5.68</v>
          </cell>
        </row>
        <row r="3431">
          <cell r="A3431" t="str">
            <v>600739</v>
          </cell>
          <cell r="B3431" t="str">
            <v>辽宁成大</v>
          </cell>
          <cell r="C3431">
            <v>-0.09</v>
          </cell>
          <cell r="D3431">
            <v>11.01</v>
          </cell>
        </row>
        <row r="3432">
          <cell r="A3432" t="str">
            <v>600740</v>
          </cell>
          <cell r="B3432" t="str">
            <v>山西焦化</v>
          </cell>
          <cell r="C3432">
            <v>-0.79</v>
          </cell>
          <cell r="D3432">
            <v>3.76</v>
          </cell>
        </row>
        <row r="3433">
          <cell r="A3433" t="str">
            <v>600741</v>
          </cell>
          <cell r="B3433" t="str">
            <v>华域汽车</v>
          </cell>
          <cell r="C3433">
            <v>1.01</v>
          </cell>
          <cell r="D3433">
            <v>17.989999999999998</v>
          </cell>
        </row>
        <row r="3434">
          <cell r="A3434" t="str">
            <v>600742</v>
          </cell>
          <cell r="B3434" t="str">
            <v>富维股份</v>
          </cell>
          <cell r="C3434">
            <v>-0.52</v>
          </cell>
          <cell r="D3434">
            <v>9.51</v>
          </cell>
        </row>
        <row r="3435">
          <cell r="A3435" t="str">
            <v>600743</v>
          </cell>
          <cell r="B3435" t="str">
            <v>华远控股</v>
          </cell>
          <cell r="C3435">
            <v>-0.45</v>
          </cell>
          <cell r="D3435">
            <v>2.23</v>
          </cell>
        </row>
        <row r="3436">
          <cell r="A3436" t="str">
            <v>600744</v>
          </cell>
          <cell r="B3436" t="str">
            <v>华银电力</v>
          </cell>
          <cell r="C3436">
            <v>9.93</v>
          </cell>
          <cell r="D3436">
            <v>6.09</v>
          </cell>
        </row>
        <row r="3437">
          <cell r="A3437" t="str">
            <v>600745</v>
          </cell>
          <cell r="B3437" t="str">
            <v>闻泰科技</v>
          </cell>
          <cell r="C3437">
            <v>-1.7</v>
          </cell>
          <cell r="D3437">
            <v>33.03</v>
          </cell>
        </row>
        <row r="3438">
          <cell r="A3438" t="str">
            <v>600746</v>
          </cell>
          <cell r="B3438" t="str">
            <v>江苏索普</v>
          </cell>
          <cell r="C3438">
            <v>-1.01</v>
          </cell>
          <cell r="D3438">
            <v>7.86</v>
          </cell>
        </row>
        <row r="3439">
          <cell r="A3439" t="str">
            <v>600748</v>
          </cell>
          <cell r="B3439" t="str">
            <v>上实发展</v>
          </cell>
          <cell r="C3439">
            <v>0</v>
          </cell>
          <cell r="D3439">
            <v>3.1</v>
          </cell>
        </row>
        <row r="3440">
          <cell r="A3440" t="str">
            <v>600749</v>
          </cell>
          <cell r="B3440" t="str">
            <v>西藏旅游</v>
          </cell>
          <cell r="C3440">
            <v>-0.42</v>
          </cell>
          <cell r="D3440">
            <v>11.75</v>
          </cell>
        </row>
        <row r="3441">
          <cell r="A3441" t="str">
            <v>600750</v>
          </cell>
          <cell r="B3441" t="str">
            <v>江中药业</v>
          </cell>
          <cell r="C3441">
            <v>0.05</v>
          </cell>
          <cell r="D3441">
            <v>21.99</v>
          </cell>
        </row>
        <row r="3442">
          <cell r="A3442" t="str">
            <v>600751</v>
          </cell>
          <cell r="B3442" t="str">
            <v>海航科技</v>
          </cell>
          <cell r="C3442">
            <v>5.07</v>
          </cell>
          <cell r="D3442">
            <v>3.73</v>
          </cell>
        </row>
        <row r="3443">
          <cell r="A3443" t="str">
            <v>600753</v>
          </cell>
          <cell r="B3443" t="str">
            <v>*ST海钦</v>
          </cell>
          <cell r="C3443">
            <v>1.34</v>
          </cell>
          <cell r="D3443">
            <v>6.83</v>
          </cell>
        </row>
        <row r="3444">
          <cell r="A3444" t="str">
            <v>600754</v>
          </cell>
          <cell r="B3444" t="str">
            <v>锦江酒店</v>
          </cell>
          <cell r="C3444">
            <v>-0.81</v>
          </cell>
          <cell r="D3444">
            <v>22.08</v>
          </cell>
        </row>
        <row r="3445">
          <cell r="A3445" t="str">
            <v>600755</v>
          </cell>
          <cell r="B3445" t="str">
            <v>厦门国贸</v>
          </cell>
          <cell r="C3445">
            <v>0.16</v>
          </cell>
          <cell r="D3445">
            <v>6.11</v>
          </cell>
        </row>
        <row r="3446">
          <cell r="A3446" t="str">
            <v>600756</v>
          </cell>
          <cell r="B3446" t="str">
            <v>浪潮软件</v>
          </cell>
          <cell r="C3446">
            <v>-0.61</v>
          </cell>
          <cell r="D3446">
            <v>14.64</v>
          </cell>
        </row>
        <row r="3447">
          <cell r="A3447" t="str">
            <v>600757</v>
          </cell>
          <cell r="B3447" t="str">
            <v>长江传媒</v>
          </cell>
          <cell r="C3447">
            <v>0.52</v>
          </cell>
          <cell r="D3447">
            <v>9.64</v>
          </cell>
        </row>
        <row r="3448">
          <cell r="A3448" t="str">
            <v>600758</v>
          </cell>
          <cell r="B3448" t="str">
            <v>辽宁能源</v>
          </cell>
          <cell r="C3448">
            <v>1.3</v>
          </cell>
          <cell r="D3448">
            <v>3.91</v>
          </cell>
        </row>
        <row r="3449">
          <cell r="A3449" t="str">
            <v>600759</v>
          </cell>
          <cell r="B3449" t="str">
            <v>洲际油气</v>
          </cell>
          <cell r="C3449">
            <v>-0.43</v>
          </cell>
          <cell r="D3449">
            <v>2.34</v>
          </cell>
        </row>
        <row r="3450">
          <cell r="A3450" t="str">
            <v>600760</v>
          </cell>
          <cell r="B3450" t="str">
            <v>中航沈飞</v>
          </cell>
          <cell r="C3450">
            <v>2.72</v>
          </cell>
          <cell r="D3450">
            <v>58.58</v>
          </cell>
        </row>
        <row r="3451">
          <cell r="A3451" t="str">
            <v>600761</v>
          </cell>
          <cell r="B3451" t="str">
            <v>安徽合力</v>
          </cell>
          <cell r="C3451">
            <v>-0.38</v>
          </cell>
          <cell r="D3451">
            <v>18.12</v>
          </cell>
        </row>
        <row r="3452">
          <cell r="A3452" t="str">
            <v>600763</v>
          </cell>
          <cell r="B3452" t="str">
            <v>通策医疗</v>
          </cell>
          <cell r="C3452">
            <v>-0.41</v>
          </cell>
          <cell r="D3452">
            <v>41.08</v>
          </cell>
        </row>
        <row r="3453">
          <cell r="A3453" t="str">
            <v>600764</v>
          </cell>
          <cell r="B3453" t="str">
            <v>中国海防</v>
          </cell>
          <cell r="C3453">
            <v>-1.61</v>
          </cell>
          <cell r="D3453">
            <v>32.32</v>
          </cell>
        </row>
        <row r="3454">
          <cell r="A3454" t="str">
            <v>600765</v>
          </cell>
          <cell r="B3454" t="str">
            <v>中航重机</v>
          </cell>
          <cell r="C3454">
            <v>-0.6</v>
          </cell>
          <cell r="D3454">
            <v>16.5</v>
          </cell>
        </row>
        <row r="3455">
          <cell r="A3455" t="str">
            <v>600768</v>
          </cell>
          <cell r="B3455" t="str">
            <v>宁波富邦</v>
          </cell>
          <cell r="C3455">
            <v>-1.22</v>
          </cell>
          <cell r="D3455">
            <v>11.38</v>
          </cell>
        </row>
        <row r="3456">
          <cell r="A3456" t="str">
            <v>600769</v>
          </cell>
          <cell r="B3456" t="str">
            <v>祥龙电业</v>
          </cell>
          <cell r="C3456">
            <v>-0.28000000000000003</v>
          </cell>
          <cell r="D3456">
            <v>10.61</v>
          </cell>
        </row>
        <row r="3457">
          <cell r="A3457" t="str">
            <v>600770</v>
          </cell>
          <cell r="B3457" t="str">
            <v>综艺股份</v>
          </cell>
          <cell r="C3457">
            <v>-0.95</v>
          </cell>
          <cell r="D3457">
            <v>5.23</v>
          </cell>
        </row>
        <row r="3458">
          <cell r="A3458" t="str">
            <v>600771</v>
          </cell>
          <cell r="B3458" t="str">
            <v>广誉远</v>
          </cell>
          <cell r="C3458">
            <v>-0.7</v>
          </cell>
          <cell r="D3458">
            <v>20</v>
          </cell>
        </row>
        <row r="3459">
          <cell r="A3459" t="str">
            <v>600773</v>
          </cell>
          <cell r="B3459" t="str">
            <v>西藏城投</v>
          </cell>
          <cell r="C3459">
            <v>-2.95</v>
          </cell>
          <cell r="D3459">
            <v>9.86</v>
          </cell>
        </row>
        <row r="3460">
          <cell r="A3460" t="str">
            <v>600774</v>
          </cell>
          <cell r="B3460" t="str">
            <v>汉商集团</v>
          </cell>
          <cell r="C3460">
            <v>-1.59</v>
          </cell>
          <cell r="D3460">
            <v>8.68</v>
          </cell>
        </row>
        <row r="3461">
          <cell r="A3461" t="str">
            <v>600775</v>
          </cell>
          <cell r="B3461" t="str">
            <v>南京熊猫</v>
          </cell>
          <cell r="C3461">
            <v>1.03</v>
          </cell>
          <cell r="D3461">
            <v>10.76</v>
          </cell>
        </row>
        <row r="3462">
          <cell r="A3462" t="str">
            <v>600776</v>
          </cell>
          <cell r="B3462" t="str">
            <v>东方通信</v>
          </cell>
          <cell r="C3462">
            <v>-0.92</v>
          </cell>
          <cell r="D3462">
            <v>10.75</v>
          </cell>
        </row>
        <row r="3463">
          <cell r="A3463" t="str">
            <v>600777</v>
          </cell>
          <cell r="B3463" t="str">
            <v>ST新潮</v>
          </cell>
          <cell r="C3463">
            <v>0</v>
          </cell>
          <cell r="D3463">
            <v>3.21</v>
          </cell>
        </row>
        <row r="3464">
          <cell r="A3464" t="str">
            <v>600778</v>
          </cell>
          <cell r="B3464" t="str">
            <v>友好集团</v>
          </cell>
          <cell r="C3464">
            <v>-0.94</v>
          </cell>
          <cell r="D3464">
            <v>6.34</v>
          </cell>
        </row>
        <row r="3465">
          <cell r="A3465" t="str">
            <v>600779</v>
          </cell>
          <cell r="B3465" t="str">
            <v>水井坊</v>
          </cell>
          <cell r="C3465">
            <v>-0.69</v>
          </cell>
          <cell r="D3465">
            <v>41.95</v>
          </cell>
        </row>
        <row r="3466">
          <cell r="A3466" t="str">
            <v>600780</v>
          </cell>
          <cell r="B3466" t="str">
            <v>通宝能源</v>
          </cell>
          <cell r="C3466">
            <v>1.1499999999999999</v>
          </cell>
          <cell r="D3466">
            <v>6.14</v>
          </cell>
        </row>
        <row r="3467">
          <cell r="A3467" t="str">
            <v>600782</v>
          </cell>
          <cell r="B3467" t="str">
            <v>新钢股份</v>
          </cell>
          <cell r="C3467">
            <v>2.2599999999999998</v>
          </cell>
          <cell r="D3467">
            <v>4.08</v>
          </cell>
        </row>
        <row r="3468">
          <cell r="A3468" t="str">
            <v>600783</v>
          </cell>
          <cell r="B3468" t="str">
            <v>鲁信创投</v>
          </cell>
          <cell r="C3468">
            <v>-1.03</v>
          </cell>
          <cell r="D3468">
            <v>12.47</v>
          </cell>
        </row>
        <row r="3469">
          <cell r="A3469" t="str">
            <v>600784</v>
          </cell>
          <cell r="B3469" t="str">
            <v>鲁银投资</v>
          </cell>
          <cell r="C3469">
            <v>-0.62</v>
          </cell>
          <cell r="D3469">
            <v>6.36</v>
          </cell>
        </row>
        <row r="3470">
          <cell r="A3470" t="str">
            <v>600785</v>
          </cell>
          <cell r="B3470" t="str">
            <v>新华百货</v>
          </cell>
          <cell r="C3470">
            <v>-1.49</v>
          </cell>
          <cell r="D3470">
            <v>11.92</v>
          </cell>
        </row>
        <row r="3471">
          <cell r="A3471" t="str">
            <v>600787</v>
          </cell>
          <cell r="B3471" t="str">
            <v>中储股份</v>
          </cell>
          <cell r="C3471">
            <v>-0.85</v>
          </cell>
          <cell r="D3471">
            <v>5.84</v>
          </cell>
        </row>
        <row r="3472">
          <cell r="A3472" t="str">
            <v>600789</v>
          </cell>
          <cell r="B3472" t="str">
            <v>鲁抗医药</v>
          </cell>
          <cell r="C3472">
            <v>1.97</v>
          </cell>
          <cell r="D3472">
            <v>10.36</v>
          </cell>
        </row>
        <row r="3473">
          <cell r="A3473" t="str">
            <v>600790</v>
          </cell>
          <cell r="B3473" t="str">
            <v>轻纺城</v>
          </cell>
          <cell r="C3473">
            <v>0.27</v>
          </cell>
          <cell r="D3473">
            <v>3.76</v>
          </cell>
        </row>
        <row r="3474">
          <cell r="A3474" t="str">
            <v>600791</v>
          </cell>
          <cell r="B3474" t="str">
            <v>京能置业</v>
          </cell>
          <cell r="C3474">
            <v>-1.46</v>
          </cell>
          <cell r="D3474">
            <v>4.7300000000000004</v>
          </cell>
        </row>
        <row r="3475">
          <cell r="A3475" t="str">
            <v>600792</v>
          </cell>
          <cell r="B3475" t="str">
            <v>云煤能源</v>
          </cell>
          <cell r="C3475">
            <v>-1.86</v>
          </cell>
          <cell r="D3475">
            <v>3.69</v>
          </cell>
        </row>
        <row r="3476">
          <cell r="A3476" t="str">
            <v>600793</v>
          </cell>
          <cell r="B3476" t="str">
            <v>宜宾纸业</v>
          </cell>
          <cell r="C3476">
            <v>7.34</v>
          </cell>
          <cell r="D3476">
            <v>29.12</v>
          </cell>
        </row>
        <row r="3477">
          <cell r="A3477" t="str">
            <v>600794</v>
          </cell>
          <cell r="B3477" t="str">
            <v>保税科技</v>
          </cell>
          <cell r="C3477">
            <v>-0.97</v>
          </cell>
          <cell r="D3477">
            <v>5.0999999999999996</v>
          </cell>
        </row>
        <row r="3478">
          <cell r="A3478" t="str">
            <v>600795</v>
          </cell>
          <cell r="B3478" t="str">
            <v>国电电力</v>
          </cell>
          <cell r="C3478">
            <v>-0.2</v>
          </cell>
          <cell r="D3478">
            <v>4.95</v>
          </cell>
        </row>
        <row r="3479">
          <cell r="A3479" t="str">
            <v>600796</v>
          </cell>
          <cell r="B3479" t="str">
            <v>XD钱江生</v>
          </cell>
          <cell r="C3479">
            <v>-0.85</v>
          </cell>
          <cell r="D3479">
            <v>5.86</v>
          </cell>
        </row>
        <row r="3480">
          <cell r="A3480" t="str">
            <v>600797</v>
          </cell>
          <cell r="B3480" t="str">
            <v>浙大网新</v>
          </cell>
          <cell r="C3480">
            <v>-0.64</v>
          </cell>
          <cell r="D3480">
            <v>9.31</v>
          </cell>
        </row>
        <row r="3481">
          <cell r="A3481" t="str">
            <v>600798</v>
          </cell>
          <cell r="B3481" t="str">
            <v>宁波海运</v>
          </cell>
          <cell r="C3481">
            <v>-2.97</v>
          </cell>
          <cell r="D3481">
            <v>4.57</v>
          </cell>
        </row>
        <row r="3482">
          <cell r="A3482" t="str">
            <v>600800</v>
          </cell>
          <cell r="B3482" t="str">
            <v>渤海化学</v>
          </cell>
          <cell r="C3482">
            <v>-1.69</v>
          </cell>
          <cell r="D3482">
            <v>4.08</v>
          </cell>
        </row>
        <row r="3483">
          <cell r="A3483" t="str">
            <v>600801</v>
          </cell>
          <cell r="B3483" t="str">
            <v>华新水泥</v>
          </cell>
          <cell r="C3483">
            <v>-1.1100000000000001</v>
          </cell>
          <cell r="D3483">
            <v>12.51</v>
          </cell>
        </row>
        <row r="3484">
          <cell r="A3484" t="str">
            <v>600802</v>
          </cell>
          <cell r="B3484" t="str">
            <v>福建水泥</v>
          </cell>
          <cell r="C3484">
            <v>-1.96</v>
          </cell>
          <cell r="D3484">
            <v>5</v>
          </cell>
        </row>
        <row r="3485">
          <cell r="A3485" t="str">
            <v>600803</v>
          </cell>
          <cell r="B3485" t="str">
            <v>新奥股份</v>
          </cell>
          <cell r="C3485">
            <v>-1.31</v>
          </cell>
          <cell r="D3485">
            <v>19.63</v>
          </cell>
        </row>
        <row r="3486">
          <cell r="A3486" t="str">
            <v>600805</v>
          </cell>
          <cell r="B3486" t="str">
            <v>悦达投资</v>
          </cell>
          <cell r="C3486">
            <v>-1.97</v>
          </cell>
          <cell r="D3486">
            <v>4.97</v>
          </cell>
        </row>
        <row r="3487">
          <cell r="A3487" t="str">
            <v>600807</v>
          </cell>
          <cell r="B3487" t="str">
            <v>济高发展</v>
          </cell>
          <cell r="C3487">
            <v>-0.97</v>
          </cell>
          <cell r="D3487">
            <v>3.05</v>
          </cell>
        </row>
        <row r="3488">
          <cell r="A3488" t="str">
            <v>600808</v>
          </cell>
          <cell r="B3488" t="str">
            <v>马钢股份</v>
          </cell>
          <cell r="C3488">
            <v>-0.28999999999999998</v>
          </cell>
          <cell r="D3488">
            <v>3.42</v>
          </cell>
        </row>
        <row r="3489">
          <cell r="A3489" t="str">
            <v>600809</v>
          </cell>
          <cell r="B3489" t="str">
            <v>山西汾酒</v>
          </cell>
          <cell r="C3489">
            <v>0.05</v>
          </cell>
          <cell r="D3489">
            <v>175.7</v>
          </cell>
        </row>
        <row r="3490">
          <cell r="A3490" t="str">
            <v>600810</v>
          </cell>
          <cell r="B3490" t="str">
            <v>神马股份</v>
          </cell>
          <cell r="C3490">
            <v>-2.2200000000000002</v>
          </cell>
          <cell r="D3490">
            <v>9.23</v>
          </cell>
        </row>
        <row r="3491">
          <cell r="A3491" t="str">
            <v>600812</v>
          </cell>
          <cell r="B3491" t="str">
            <v>华北制药</v>
          </cell>
          <cell r="C3491">
            <v>-0.31</v>
          </cell>
          <cell r="D3491">
            <v>6.45</v>
          </cell>
        </row>
        <row r="3492">
          <cell r="A3492" t="str">
            <v>600814</v>
          </cell>
          <cell r="B3492" t="str">
            <v>XD杭州解</v>
          </cell>
          <cell r="C3492">
            <v>-0.13</v>
          </cell>
          <cell r="D3492">
            <v>7.61</v>
          </cell>
        </row>
        <row r="3493">
          <cell r="A3493" t="str">
            <v>600815</v>
          </cell>
          <cell r="B3493" t="str">
            <v>厦工股份</v>
          </cell>
          <cell r="C3493">
            <v>-1.45</v>
          </cell>
          <cell r="D3493">
            <v>2.71</v>
          </cell>
        </row>
        <row r="3494">
          <cell r="A3494" t="str">
            <v>600816</v>
          </cell>
          <cell r="B3494" t="str">
            <v>建元信托</v>
          </cell>
          <cell r="C3494">
            <v>0.35</v>
          </cell>
          <cell r="D3494">
            <v>2.88</v>
          </cell>
        </row>
        <row r="3495">
          <cell r="A3495" t="str">
            <v>600817</v>
          </cell>
          <cell r="B3495" t="str">
            <v>宇通重工</v>
          </cell>
          <cell r="C3495">
            <v>-0.83</v>
          </cell>
          <cell r="D3495">
            <v>11.93</v>
          </cell>
        </row>
        <row r="3496">
          <cell r="A3496" t="str">
            <v>600818</v>
          </cell>
          <cell r="B3496" t="str">
            <v>中路股份</v>
          </cell>
          <cell r="C3496">
            <v>-1.93</v>
          </cell>
          <cell r="D3496">
            <v>11.17</v>
          </cell>
        </row>
        <row r="3497">
          <cell r="A3497" t="str">
            <v>600819</v>
          </cell>
          <cell r="B3497" t="str">
            <v>耀皮玻璃</v>
          </cell>
          <cell r="C3497">
            <v>-6.66</v>
          </cell>
          <cell r="D3497">
            <v>6.59</v>
          </cell>
        </row>
        <row r="3498">
          <cell r="A3498" t="str">
            <v>600820</v>
          </cell>
          <cell r="B3498" t="str">
            <v>隧道股份</v>
          </cell>
          <cell r="C3498">
            <v>0.49</v>
          </cell>
          <cell r="D3498">
            <v>6.17</v>
          </cell>
        </row>
        <row r="3499">
          <cell r="A3499" t="str">
            <v>600821</v>
          </cell>
          <cell r="B3499" t="str">
            <v>金开新能</v>
          </cell>
          <cell r="C3499">
            <v>0</v>
          </cell>
          <cell r="D3499">
            <v>5.46</v>
          </cell>
        </row>
        <row r="3500">
          <cell r="A3500" t="str">
            <v>600822</v>
          </cell>
          <cell r="B3500" t="str">
            <v>上海物贸</v>
          </cell>
          <cell r="C3500">
            <v>2.2799999999999998</v>
          </cell>
          <cell r="D3500">
            <v>10.3</v>
          </cell>
        </row>
        <row r="3501">
          <cell r="A3501" t="str">
            <v>600824</v>
          </cell>
          <cell r="B3501" t="str">
            <v>益民集团</v>
          </cell>
          <cell r="C3501">
            <v>-0.48</v>
          </cell>
          <cell r="D3501">
            <v>4.16</v>
          </cell>
        </row>
        <row r="3502">
          <cell r="A3502" t="str">
            <v>600825</v>
          </cell>
          <cell r="B3502" t="str">
            <v>新华传媒</v>
          </cell>
          <cell r="C3502">
            <v>1.49</v>
          </cell>
          <cell r="D3502">
            <v>6.81</v>
          </cell>
        </row>
        <row r="3503">
          <cell r="A3503" t="str">
            <v>600826</v>
          </cell>
          <cell r="B3503" t="str">
            <v>兰生股份</v>
          </cell>
          <cell r="C3503">
            <v>-1.72</v>
          </cell>
          <cell r="D3503">
            <v>7.99</v>
          </cell>
        </row>
        <row r="3504">
          <cell r="A3504" t="str">
            <v>600827</v>
          </cell>
          <cell r="B3504" t="str">
            <v>百联股份</v>
          </cell>
          <cell r="C3504">
            <v>0.66</v>
          </cell>
          <cell r="D3504">
            <v>9.1999999999999993</v>
          </cell>
        </row>
        <row r="3505">
          <cell r="A3505" t="str">
            <v>600828</v>
          </cell>
          <cell r="B3505" t="str">
            <v>茂业商业</v>
          </cell>
          <cell r="C3505">
            <v>-0.26</v>
          </cell>
          <cell r="D3505">
            <v>3.85</v>
          </cell>
        </row>
        <row r="3506">
          <cell r="A3506" t="str">
            <v>600829</v>
          </cell>
          <cell r="B3506" t="str">
            <v>人民同泰</v>
          </cell>
          <cell r="C3506">
            <v>-0.13</v>
          </cell>
          <cell r="D3506">
            <v>7.49</v>
          </cell>
        </row>
        <row r="3507">
          <cell r="A3507" t="str">
            <v>600830</v>
          </cell>
          <cell r="B3507" t="str">
            <v>香溢融通</v>
          </cell>
          <cell r="C3507">
            <v>2.2599999999999998</v>
          </cell>
          <cell r="D3507">
            <v>9.9600000000000009</v>
          </cell>
        </row>
        <row r="3508">
          <cell r="A3508" t="str">
            <v>600831</v>
          </cell>
          <cell r="B3508" t="str">
            <v>ST广网</v>
          </cell>
          <cell r="C3508">
            <v>-1.69</v>
          </cell>
          <cell r="D3508">
            <v>4.0599999999999996</v>
          </cell>
        </row>
        <row r="3509">
          <cell r="A3509" t="str">
            <v>600833</v>
          </cell>
          <cell r="B3509" t="str">
            <v>第一医药</v>
          </cell>
          <cell r="C3509">
            <v>-1.26</v>
          </cell>
          <cell r="D3509">
            <v>12.55</v>
          </cell>
        </row>
        <row r="3510">
          <cell r="A3510" t="str">
            <v>600834</v>
          </cell>
          <cell r="B3510" t="str">
            <v>申通地铁</v>
          </cell>
          <cell r="C3510">
            <v>-1.1200000000000001</v>
          </cell>
          <cell r="D3510">
            <v>8.85</v>
          </cell>
        </row>
        <row r="3511">
          <cell r="A3511" t="str">
            <v>600835</v>
          </cell>
          <cell r="B3511" t="str">
            <v>上海机电</v>
          </cell>
          <cell r="C3511">
            <v>0.46</v>
          </cell>
          <cell r="D3511">
            <v>21.7</v>
          </cell>
        </row>
        <row r="3512">
          <cell r="A3512" t="str">
            <v>600838</v>
          </cell>
          <cell r="B3512" t="str">
            <v>上海九百</v>
          </cell>
          <cell r="C3512">
            <v>0.12</v>
          </cell>
          <cell r="D3512">
            <v>8.1</v>
          </cell>
        </row>
        <row r="3513">
          <cell r="A3513" t="str">
            <v>600839</v>
          </cell>
          <cell r="B3513" t="str">
            <v>四川长虹</v>
          </cell>
          <cell r="C3513">
            <v>-0.52</v>
          </cell>
          <cell r="D3513">
            <v>9.57</v>
          </cell>
        </row>
        <row r="3514">
          <cell r="A3514" t="str">
            <v>600841</v>
          </cell>
          <cell r="B3514" t="str">
            <v>动力新科</v>
          </cell>
          <cell r="C3514">
            <v>-1.1299999999999999</v>
          </cell>
          <cell r="D3514">
            <v>6.15</v>
          </cell>
        </row>
        <row r="3515">
          <cell r="A3515" t="str">
            <v>600843</v>
          </cell>
          <cell r="B3515" t="str">
            <v>上工申贝</v>
          </cell>
          <cell r="C3515">
            <v>-1.97</v>
          </cell>
          <cell r="D3515">
            <v>10.97</v>
          </cell>
        </row>
        <row r="3516">
          <cell r="A3516" t="str">
            <v>600844</v>
          </cell>
          <cell r="B3516" t="str">
            <v>丹化科技</v>
          </cell>
          <cell r="C3516">
            <v>-2.78</v>
          </cell>
          <cell r="D3516">
            <v>3.5</v>
          </cell>
        </row>
        <row r="3517">
          <cell r="A3517" t="str">
            <v>600845</v>
          </cell>
          <cell r="B3517" t="str">
            <v>宝信软件</v>
          </cell>
          <cell r="C3517">
            <v>1.9</v>
          </cell>
          <cell r="D3517">
            <v>23.57</v>
          </cell>
        </row>
        <row r="3518">
          <cell r="A3518" t="str">
            <v>600846</v>
          </cell>
          <cell r="B3518" t="str">
            <v>同济科技</v>
          </cell>
          <cell r="C3518">
            <v>-4.01</v>
          </cell>
          <cell r="D3518">
            <v>10.54</v>
          </cell>
        </row>
        <row r="3519">
          <cell r="A3519" t="str">
            <v>600847</v>
          </cell>
          <cell r="B3519" t="str">
            <v>万里股份</v>
          </cell>
          <cell r="C3519">
            <v>-3.24</v>
          </cell>
          <cell r="D3519">
            <v>11.95</v>
          </cell>
        </row>
        <row r="3520">
          <cell r="A3520" t="str">
            <v>600848</v>
          </cell>
          <cell r="B3520" t="str">
            <v>上海临港</v>
          </cell>
          <cell r="C3520">
            <v>-0.22</v>
          </cell>
          <cell r="D3520">
            <v>9.09</v>
          </cell>
        </row>
        <row r="3521">
          <cell r="A3521" t="str">
            <v>600850</v>
          </cell>
          <cell r="B3521" t="str">
            <v>电科数字</v>
          </cell>
          <cell r="C3521">
            <v>0.55000000000000004</v>
          </cell>
          <cell r="D3521">
            <v>23.82</v>
          </cell>
        </row>
        <row r="3522">
          <cell r="A3522" t="str">
            <v>600851</v>
          </cell>
          <cell r="B3522" t="str">
            <v>海欣股份</v>
          </cell>
          <cell r="C3522">
            <v>-1.58</v>
          </cell>
          <cell r="D3522">
            <v>6.87</v>
          </cell>
        </row>
        <row r="3523">
          <cell r="A3523" t="str">
            <v>600853</v>
          </cell>
          <cell r="B3523" t="str">
            <v>龙建股份</v>
          </cell>
          <cell r="C3523">
            <v>0</v>
          </cell>
          <cell r="D3523">
            <v>3.52</v>
          </cell>
        </row>
        <row r="3524">
          <cell r="A3524" t="str">
            <v>600854</v>
          </cell>
          <cell r="B3524" t="str">
            <v>春兰股份</v>
          </cell>
          <cell r="C3524">
            <v>-1.49</v>
          </cell>
          <cell r="D3524">
            <v>5.29</v>
          </cell>
        </row>
        <row r="3525">
          <cell r="A3525" t="str">
            <v>600855</v>
          </cell>
          <cell r="B3525" t="str">
            <v>航天长峰</v>
          </cell>
          <cell r="C3525">
            <v>-1.68</v>
          </cell>
          <cell r="D3525">
            <v>13.46</v>
          </cell>
        </row>
        <row r="3526">
          <cell r="A3526" t="str">
            <v>600857</v>
          </cell>
          <cell r="B3526" t="str">
            <v>宁波中百</v>
          </cell>
          <cell r="C3526">
            <v>-2</v>
          </cell>
          <cell r="D3526">
            <v>10.29</v>
          </cell>
        </row>
        <row r="3527">
          <cell r="A3527" t="str">
            <v>600858</v>
          </cell>
          <cell r="B3527" t="str">
            <v>银座股份</v>
          </cell>
          <cell r="C3527">
            <v>-2.4</v>
          </cell>
          <cell r="D3527">
            <v>5.7</v>
          </cell>
        </row>
        <row r="3528">
          <cell r="A3528" t="str">
            <v>600859</v>
          </cell>
          <cell r="B3528" t="str">
            <v>王府井</v>
          </cell>
          <cell r="C3528">
            <v>-0.14000000000000001</v>
          </cell>
          <cell r="D3528">
            <v>13.86</v>
          </cell>
        </row>
        <row r="3529">
          <cell r="A3529" t="str">
            <v>600860</v>
          </cell>
          <cell r="B3529" t="str">
            <v>京城股份</v>
          </cell>
          <cell r="C3529">
            <v>-2.14</v>
          </cell>
          <cell r="D3529">
            <v>11.45</v>
          </cell>
        </row>
        <row r="3530">
          <cell r="A3530" t="str">
            <v>600861</v>
          </cell>
          <cell r="B3530" t="str">
            <v>北京人力</v>
          </cell>
          <cell r="C3530">
            <v>-0.16</v>
          </cell>
          <cell r="D3530">
            <v>19.2</v>
          </cell>
        </row>
        <row r="3531">
          <cell r="A3531" t="str">
            <v>600862</v>
          </cell>
          <cell r="B3531" t="str">
            <v>中航高科</v>
          </cell>
          <cell r="C3531">
            <v>-0.28000000000000003</v>
          </cell>
          <cell r="D3531">
            <v>25.14</v>
          </cell>
        </row>
        <row r="3532">
          <cell r="A3532" t="str">
            <v>600863</v>
          </cell>
          <cell r="B3532" t="str">
            <v>内蒙华电</v>
          </cell>
          <cell r="C3532">
            <v>0.48</v>
          </cell>
          <cell r="D3532">
            <v>4.18</v>
          </cell>
        </row>
        <row r="3533">
          <cell r="A3533" t="str">
            <v>600864</v>
          </cell>
          <cell r="B3533" t="str">
            <v>哈投股份</v>
          </cell>
          <cell r="C3533">
            <v>-0.17</v>
          </cell>
          <cell r="D3533">
            <v>5.91</v>
          </cell>
        </row>
        <row r="3534">
          <cell r="A3534" t="str">
            <v>600865</v>
          </cell>
          <cell r="B3534" t="str">
            <v>百大集团</v>
          </cell>
          <cell r="C3534">
            <v>-0.89</v>
          </cell>
          <cell r="D3534">
            <v>8.9499999999999993</v>
          </cell>
        </row>
        <row r="3535">
          <cell r="A3535" t="str">
            <v>600866</v>
          </cell>
          <cell r="B3535" t="str">
            <v>星湖科技</v>
          </cell>
          <cell r="C3535">
            <v>0</v>
          </cell>
          <cell r="D3535">
            <v>7.19</v>
          </cell>
        </row>
        <row r="3536">
          <cell r="A3536" t="str">
            <v>600867</v>
          </cell>
          <cell r="B3536" t="str">
            <v>通化东宝</v>
          </cell>
          <cell r="C3536">
            <v>-0.25</v>
          </cell>
          <cell r="D3536">
            <v>8.07</v>
          </cell>
        </row>
        <row r="3537">
          <cell r="A3537" t="str">
            <v>600868</v>
          </cell>
          <cell r="B3537" t="str">
            <v>梅雁吉祥</v>
          </cell>
          <cell r="C3537">
            <v>1.44</v>
          </cell>
          <cell r="D3537">
            <v>2.82</v>
          </cell>
        </row>
        <row r="3538">
          <cell r="A3538" t="str">
            <v>600869</v>
          </cell>
          <cell r="B3538" t="str">
            <v>远东股份</v>
          </cell>
          <cell r="C3538">
            <v>0.59</v>
          </cell>
          <cell r="D3538">
            <v>5.13</v>
          </cell>
        </row>
        <row r="3539">
          <cell r="A3539" t="str">
            <v>600871</v>
          </cell>
          <cell r="B3539" t="str">
            <v>石化油服</v>
          </cell>
          <cell r="C3539">
            <v>0</v>
          </cell>
          <cell r="D3539">
            <v>1.96</v>
          </cell>
        </row>
        <row r="3540">
          <cell r="A3540" t="str">
            <v>600872</v>
          </cell>
          <cell r="B3540" t="str">
            <v>中炬高新</v>
          </cell>
          <cell r="C3540">
            <v>-0.68</v>
          </cell>
          <cell r="D3540">
            <v>18.850000000000001</v>
          </cell>
        </row>
        <row r="3541">
          <cell r="A3541" t="str">
            <v>600873</v>
          </cell>
          <cell r="B3541" t="str">
            <v>梅花生物</v>
          </cell>
          <cell r="C3541">
            <v>-0.81</v>
          </cell>
          <cell r="D3541">
            <v>11.05</v>
          </cell>
        </row>
        <row r="3542">
          <cell r="A3542" t="str">
            <v>600874</v>
          </cell>
          <cell r="B3542" t="str">
            <v>创业环保</v>
          </cell>
          <cell r="C3542">
            <v>-0.17</v>
          </cell>
          <cell r="D3542">
            <v>6.02</v>
          </cell>
        </row>
        <row r="3543">
          <cell r="A3543" t="str">
            <v>600875</v>
          </cell>
          <cell r="B3543" t="str">
            <v>东方电气</v>
          </cell>
          <cell r="C3543">
            <v>0.36</v>
          </cell>
          <cell r="D3543">
            <v>16.649999999999999</v>
          </cell>
        </row>
        <row r="3544">
          <cell r="A3544" t="str">
            <v>600876</v>
          </cell>
          <cell r="B3544" t="str">
            <v>凯盛新能</v>
          </cell>
          <cell r="C3544">
            <v>1.81</v>
          </cell>
          <cell r="D3544">
            <v>12.35</v>
          </cell>
        </row>
        <row r="3545">
          <cell r="A3545" t="str">
            <v>600877</v>
          </cell>
          <cell r="B3545" t="str">
            <v>电科芯片</v>
          </cell>
          <cell r="C3545">
            <v>-1.36</v>
          </cell>
          <cell r="D3545">
            <v>12.32</v>
          </cell>
        </row>
        <row r="3546">
          <cell r="A3546" t="str">
            <v>600879</v>
          </cell>
          <cell r="B3546" t="str">
            <v>航天电子</v>
          </cell>
          <cell r="C3546">
            <v>-0.69</v>
          </cell>
          <cell r="D3546">
            <v>10.029999999999999</v>
          </cell>
        </row>
        <row r="3547">
          <cell r="A3547" t="str">
            <v>600880</v>
          </cell>
          <cell r="B3547" t="str">
            <v>博瑞传播</v>
          </cell>
          <cell r="C3547">
            <v>0.74</v>
          </cell>
          <cell r="D3547">
            <v>5.43</v>
          </cell>
        </row>
        <row r="3548">
          <cell r="A3548" t="str">
            <v>600881</v>
          </cell>
          <cell r="B3548" t="str">
            <v>亚泰集团</v>
          </cell>
          <cell r="C3548">
            <v>-1.08</v>
          </cell>
          <cell r="D3548">
            <v>1.84</v>
          </cell>
        </row>
        <row r="3549">
          <cell r="A3549" t="str">
            <v>600882</v>
          </cell>
          <cell r="B3549" t="str">
            <v>妙可蓝多</v>
          </cell>
          <cell r="C3549">
            <v>-0.8</v>
          </cell>
          <cell r="D3549">
            <v>29.8</v>
          </cell>
        </row>
        <row r="3550">
          <cell r="A3550" t="str">
            <v>600883</v>
          </cell>
          <cell r="B3550" t="str">
            <v>博闻科技</v>
          </cell>
          <cell r="C3550">
            <v>-1.61</v>
          </cell>
          <cell r="D3550">
            <v>7.93</v>
          </cell>
        </row>
        <row r="3551">
          <cell r="A3551" t="str">
            <v>600884</v>
          </cell>
          <cell r="B3551" t="str">
            <v>杉杉股份</v>
          </cell>
          <cell r="C3551">
            <v>-1.18</v>
          </cell>
          <cell r="D3551">
            <v>9.23</v>
          </cell>
        </row>
        <row r="3552">
          <cell r="A3552" t="str">
            <v>600885</v>
          </cell>
          <cell r="B3552" t="str">
            <v>宏发股份</v>
          </cell>
          <cell r="C3552">
            <v>1.25</v>
          </cell>
          <cell r="D3552">
            <v>22.75</v>
          </cell>
        </row>
        <row r="3553">
          <cell r="A3553" t="str">
            <v>600886</v>
          </cell>
          <cell r="B3553" t="str">
            <v>国投电力</v>
          </cell>
          <cell r="C3553">
            <v>0.6</v>
          </cell>
          <cell r="D3553">
            <v>15</v>
          </cell>
        </row>
        <row r="3554">
          <cell r="A3554" t="str">
            <v>600887</v>
          </cell>
          <cell r="B3554" t="str">
            <v>伊利股份</v>
          </cell>
          <cell r="C3554">
            <v>7.0000000000000007E-2</v>
          </cell>
          <cell r="D3554">
            <v>27.77</v>
          </cell>
        </row>
        <row r="3555">
          <cell r="A3555" t="str">
            <v>600888</v>
          </cell>
          <cell r="B3555" t="str">
            <v>新疆众和</v>
          </cell>
          <cell r="C3555">
            <v>-1.01</v>
          </cell>
          <cell r="D3555">
            <v>6.87</v>
          </cell>
        </row>
        <row r="3556">
          <cell r="A3556" t="str">
            <v>600889</v>
          </cell>
          <cell r="B3556" t="str">
            <v>南京化纤</v>
          </cell>
          <cell r="C3556">
            <v>-1.1299999999999999</v>
          </cell>
          <cell r="D3556">
            <v>14.94</v>
          </cell>
        </row>
        <row r="3557">
          <cell r="A3557" t="str">
            <v>600892</v>
          </cell>
          <cell r="B3557" t="str">
            <v>*ST大晟</v>
          </cell>
          <cell r="C3557">
            <v>-1.27</v>
          </cell>
          <cell r="D3557">
            <v>3.12</v>
          </cell>
        </row>
        <row r="3558">
          <cell r="A3558" t="str">
            <v>600893</v>
          </cell>
          <cell r="B3558" t="str">
            <v>航发动力</v>
          </cell>
          <cell r="C3558">
            <v>0.16</v>
          </cell>
          <cell r="D3558">
            <v>37.270000000000003</v>
          </cell>
        </row>
        <row r="3559">
          <cell r="A3559" t="str">
            <v>600894</v>
          </cell>
          <cell r="B3559" t="str">
            <v>广日股份</v>
          </cell>
          <cell r="C3559">
            <v>-0.56000000000000005</v>
          </cell>
          <cell r="D3559">
            <v>10.61</v>
          </cell>
        </row>
        <row r="3560">
          <cell r="A3560" t="str">
            <v>600895</v>
          </cell>
          <cell r="B3560" t="str">
            <v>张江高科</v>
          </cell>
          <cell r="C3560">
            <v>-0.08</v>
          </cell>
          <cell r="D3560">
            <v>25.6</v>
          </cell>
        </row>
        <row r="3561">
          <cell r="A3561" t="str">
            <v>600897</v>
          </cell>
          <cell r="B3561" t="str">
            <v>厦门空港</v>
          </cell>
          <cell r="C3561">
            <v>-0.61</v>
          </cell>
          <cell r="D3561">
            <v>14.67</v>
          </cell>
        </row>
        <row r="3562">
          <cell r="A3562" t="str">
            <v>600900</v>
          </cell>
          <cell r="B3562" t="str">
            <v>长江电力</v>
          </cell>
          <cell r="C3562">
            <v>0.23</v>
          </cell>
          <cell r="D3562">
            <v>30.16</v>
          </cell>
        </row>
        <row r="3563">
          <cell r="A3563" t="str">
            <v>600901</v>
          </cell>
          <cell r="B3563" t="str">
            <v>江苏金租</v>
          </cell>
          <cell r="C3563">
            <v>0.16</v>
          </cell>
          <cell r="D3563">
            <v>6.26</v>
          </cell>
        </row>
        <row r="3564">
          <cell r="A3564" t="str">
            <v>600903</v>
          </cell>
          <cell r="B3564" t="str">
            <v>贵州燃气</v>
          </cell>
          <cell r="C3564">
            <v>-0.28999999999999998</v>
          </cell>
          <cell r="D3564">
            <v>6.9</v>
          </cell>
        </row>
        <row r="3565">
          <cell r="A3565" t="str">
            <v>600905</v>
          </cell>
          <cell r="B3565" t="str">
            <v>三峡能源</v>
          </cell>
          <cell r="C3565">
            <v>0.47</v>
          </cell>
          <cell r="D3565">
            <v>4.3099999999999996</v>
          </cell>
        </row>
        <row r="3566">
          <cell r="A3566" t="str">
            <v>600906</v>
          </cell>
          <cell r="B3566" t="str">
            <v>财达证券</v>
          </cell>
          <cell r="C3566">
            <v>-0.44</v>
          </cell>
          <cell r="D3566">
            <v>6.83</v>
          </cell>
        </row>
        <row r="3567">
          <cell r="A3567" t="str">
            <v>600908</v>
          </cell>
          <cell r="B3567" t="str">
            <v>XD无锡银</v>
          </cell>
          <cell r="C3567">
            <v>0.95</v>
          </cell>
          <cell r="D3567">
            <v>6.36</v>
          </cell>
        </row>
        <row r="3568">
          <cell r="A3568" t="str">
            <v>600909</v>
          </cell>
          <cell r="B3568" t="str">
            <v>华安证券</v>
          </cell>
          <cell r="C3568">
            <v>0.17</v>
          </cell>
          <cell r="D3568">
            <v>5.83</v>
          </cell>
        </row>
        <row r="3569">
          <cell r="A3569" t="str">
            <v>600916</v>
          </cell>
          <cell r="B3569" t="str">
            <v>中国黄金</v>
          </cell>
          <cell r="C3569">
            <v>-0.24</v>
          </cell>
          <cell r="D3569">
            <v>8.16</v>
          </cell>
        </row>
        <row r="3570">
          <cell r="A3570" t="str">
            <v>600917</v>
          </cell>
          <cell r="B3570" t="str">
            <v>重庆燃气</v>
          </cell>
          <cell r="C3570">
            <v>-0.35</v>
          </cell>
          <cell r="D3570">
            <v>5.71</v>
          </cell>
        </row>
        <row r="3571">
          <cell r="A3571" t="str">
            <v>600918</v>
          </cell>
          <cell r="B3571" t="str">
            <v>中泰证券</v>
          </cell>
          <cell r="C3571">
            <v>0</v>
          </cell>
          <cell r="D3571">
            <v>6.46</v>
          </cell>
        </row>
        <row r="3572">
          <cell r="A3572" t="str">
            <v>600919</v>
          </cell>
          <cell r="B3572" t="str">
            <v>江苏银行</v>
          </cell>
          <cell r="C3572">
            <v>1.95</v>
          </cell>
          <cell r="D3572">
            <v>12.54</v>
          </cell>
        </row>
        <row r="3573">
          <cell r="A3573" t="str">
            <v>600925</v>
          </cell>
          <cell r="B3573" t="str">
            <v>苏能股份</v>
          </cell>
          <cell r="C3573">
            <v>0.2</v>
          </cell>
          <cell r="D3573">
            <v>5.1100000000000003</v>
          </cell>
        </row>
        <row r="3574">
          <cell r="A3574" t="str">
            <v>600926</v>
          </cell>
          <cell r="B3574" t="str">
            <v>杭州银行</v>
          </cell>
          <cell r="C3574">
            <v>1.1000000000000001</v>
          </cell>
          <cell r="D3574">
            <v>17.47</v>
          </cell>
        </row>
        <row r="3575">
          <cell r="A3575" t="str">
            <v>600927</v>
          </cell>
          <cell r="B3575" t="str">
            <v>永安期货</v>
          </cell>
          <cell r="C3575">
            <v>1.21</v>
          </cell>
          <cell r="D3575">
            <v>14.2</v>
          </cell>
        </row>
        <row r="3576">
          <cell r="A3576" t="str">
            <v>600928</v>
          </cell>
          <cell r="B3576" t="str">
            <v>西安银行</v>
          </cell>
          <cell r="C3576">
            <v>1.25</v>
          </cell>
          <cell r="D3576">
            <v>4.0599999999999996</v>
          </cell>
        </row>
        <row r="3577">
          <cell r="A3577" t="str">
            <v>600929</v>
          </cell>
          <cell r="B3577" t="str">
            <v>雪天盐业</v>
          </cell>
          <cell r="C3577">
            <v>-0.59</v>
          </cell>
          <cell r="D3577">
            <v>5.0599999999999996</v>
          </cell>
        </row>
        <row r="3578">
          <cell r="A3578" t="str">
            <v>600933</v>
          </cell>
          <cell r="B3578" t="str">
            <v>爱柯迪</v>
          </cell>
          <cell r="C3578">
            <v>-1.02</v>
          </cell>
          <cell r="D3578">
            <v>15.5</v>
          </cell>
        </row>
        <row r="3579">
          <cell r="A3579" t="str">
            <v>600935</v>
          </cell>
          <cell r="B3579" t="str">
            <v>华塑股份</v>
          </cell>
          <cell r="C3579">
            <v>-0.82</v>
          </cell>
          <cell r="D3579">
            <v>2.42</v>
          </cell>
        </row>
        <row r="3580">
          <cell r="A3580" t="str">
            <v>600936</v>
          </cell>
          <cell r="B3580" t="str">
            <v>广西广电</v>
          </cell>
          <cell r="C3580">
            <v>-0.27</v>
          </cell>
          <cell r="D3580">
            <v>3.66</v>
          </cell>
        </row>
        <row r="3581">
          <cell r="A3581" t="str">
            <v>600938</v>
          </cell>
          <cell r="B3581" t="str">
            <v>中国海油</v>
          </cell>
          <cell r="C3581">
            <v>0</v>
          </cell>
          <cell r="D3581">
            <v>26.29</v>
          </cell>
        </row>
        <row r="3582">
          <cell r="A3582" t="str">
            <v>600939</v>
          </cell>
          <cell r="B3582" t="str">
            <v>重庆建工</v>
          </cell>
          <cell r="C3582">
            <v>-1.18</v>
          </cell>
          <cell r="D3582">
            <v>3.34</v>
          </cell>
        </row>
        <row r="3583">
          <cell r="A3583" t="str">
            <v>600941</v>
          </cell>
          <cell r="B3583" t="str">
            <v>中国移动</v>
          </cell>
          <cell r="C3583">
            <v>0.62</v>
          </cell>
          <cell r="D3583">
            <v>111.89</v>
          </cell>
        </row>
        <row r="3584">
          <cell r="A3584" t="str">
            <v>600955</v>
          </cell>
          <cell r="B3584" t="str">
            <v>维远股份</v>
          </cell>
          <cell r="C3584">
            <v>-2.5</v>
          </cell>
          <cell r="D3584">
            <v>14.06</v>
          </cell>
        </row>
        <row r="3585">
          <cell r="A3585" t="str">
            <v>600956</v>
          </cell>
          <cell r="B3585" t="str">
            <v>新天绿能</v>
          </cell>
          <cell r="C3585">
            <v>-0.52</v>
          </cell>
          <cell r="D3585">
            <v>7.65</v>
          </cell>
        </row>
        <row r="3586">
          <cell r="A3586" t="str">
            <v>600958</v>
          </cell>
          <cell r="B3586" t="str">
            <v>东方证券</v>
          </cell>
          <cell r="C3586">
            <v>-0.1</v>
          </cell>
          <cell r="D3586">
            <v>9.67</v>
          </cell>
        </row>
        <row r="3587">
          <cell r="A3587" t="str">
            <v>600959</v>
          </cell>
          <cell r="B3587" t="str">
            <v>江苏有线</v>
          </cell>
          <cell r="C3587">
            <v>0</v>
          </cell>
          <cell r="D3587">
            <v>3.45</v>
          </cell>
        </row>
        <row r="3588">
          <cell r="A3588" t="str">
            <v>600960</v>
          </cell>
          <cell r="B3588" t="str">
            <v>渤海汽车</v>
          </cell>
          <cell r="C3588">
            <v>-1.81</v>
          </cell>
          <cell r="D3588">
            <v>4.8899999999999997</v>
          </cell>
        </row>
        <row r="3589">
          <cell r="A3589" t="str">
            <v>600961</v>
          </cell>
          <cell r="B3589" t="str">
            <v>株冶集团</v>
          </cell>
          <cell r="C3589">
            <v>-2.38</v>
          </cell>
          <cell r="D3589">
            <v>11.09</v>
          </cell>
        </row>
        <row r="3590">
          <cell r="A3590" t="str">
            <v>600962</v>
          </cell>
          <cell r="B3590" t="str">
            <v>国投中鲁</v>
          </cell>
          <cell r="C3590">
            <v>0</v>
          </cell>
          <cell r="D3590">
            <v>13.43</v>
          </cell>
        </row>
        <row r="3591">
          <cell r="A3591" t="str">
            <v>600963</v>
          </cell>
          <cell r="B3591" t="str">
            <v>岳阳林纸</v>
          </cell>
          <cell r="C3591">
            <v>0</v>
          </cell>
          <cell r="D3591">
            <v>4.49</v>
          </cell>
        </row>
        <row r="3592">
          <cell r="A3592" t="str">
            <v>600965</v>
          </cell>
          <cell r="B3592" t="str">
            <v>福成股份</v>
          </cell>
          <cell r="C3592">
            <v>-0.6</v>
          </cell>
          <cell r="D3592">
            <v>4.9400000000000004</v>
          </cell>
        </row>
        <row r="3593">
          <cell r="A3593" t="str">
            <v>600966</v>
          </cell>
          <cell r="B3593" t="str">
            <v>博汇纸业</v>
          </cell>
          <cell r="C3593">
            <v>0.22</v>
          </cell>
          <cell r="D3593">
            <v>4.49</v>
          </cell>
        </row>
        <row r="3594">
          <cell r="A3594" t="str">
            <v>600967</v>
          </cell>
          <cell r="B3594" t="str">
            <v>内蒙一机</v>
          </cell>
          <cell r="C3594">
            <v>-1.1200000000000001</v>
          </cell>
          <cell r="D3594">
            <v>16.84</v>
          </cell>
        </row>
        <row r="3595">
          <cell r="A3595" t="str">
            <v>600968</v>
          </cell>
          <cell r="B3595" t="str">
            <v>海油发展</v>
          </cell>
          <cell r="C3595">
            <v>0.49</v>
          </cell>
          <cell r="D3595">
            <v>4.1399999999999997</v>
          </cell>
        </row>
        <row r="3596">
          <cell r="A3596" t="str">
            <v>600969</v>
          </cell>
          <cell r="B3596" t="str">
            <v>郴电国际</v>
          </cell>
          <cell r="C3596">
            <v>1.59</v>
          </cell>
          <cell r="D3596">
            <v>7.69</v>
          </cell>
        </row>
        <row r="3597">
          <cell r="A3597" t="str">
            <v>600970</v>
          </cell>
          <cell r="B3597" t="str">
            <v>中材国际</v>
          </cell>
          <cell r="C3597">
            <v>-0.23</v>
          </cell>
          <cell r="D3597">
            <v>8.65</v>
          </cell>
        </row>
        <row r="3598">
          <cell r="A3598" t="str">
            <v>600971</v>
          </cell>
          <cell r="B3598" t="str">
            <v>恒源煤电</v>
          </cell>
          <cell r="C3598">
            <v>-0.3</v>
          </cell>
          <cell r="D3598">
            <v>6.7</v>
          </cell>
        </row>
        <row r="3599">
          <cell r="A3599" t="str">
            <v>600973</v>
          </cell>
          <cell r="B3599" t="str">
            <v>宝胜股份</v>
          </cell>
          <cell r="C3599">
            <v>-0.79</v>
          </cell>
          <cell r="D3599">
            <v>5.05</v>
          </cell>
        </row>
        <row r="3600">
          <cell r="A3600" t="str">
            <v>600975</v>
          </cell>
          <cell r="B3600" t="str">
            <v>新五丰</v>
          </cell>
          <cell r="C3600">
            <v>-0.65</v>
          </cell>
          <cell r="D3600">
            <v>6.16</v>
          </cell>
        </row>
        <row r="3601">
          <cell r="A3601" t="str">
            <v>600976</v>
          </cell>
          <cell r="B3601" t="str">
            <v>健民集团</v>
          </cell>
          <cell r="C3601">
            <v>-0.26</v>
          </cell>
          <cell r="D3601">
            <v>39.03</v>
          </cell>
        </row>
        <row r="3602">
          <cell r="A3602" t="str">
            <v>600977</v>
          </cell>
          <cell r="B3602" t="str">
            <v>中国电影</v>
          </cell>
          <cell r="C3602">
            <v>-1</v>
          </cell>
          <cell r="D3602">
            <v>10.93</v>
          </cell>
        </row>
        <row r="3603">
          <cell r="A3603" t="str">
            <v>600979</v>
          </cell>
          <cell r="B3603" t="str">
            <v>广安爱众</v>
          </cell>
          <cell r="C3603">
            <v>1.17</v>
          </cell>
          <cell r="D3603">
            <v>5.2</v>
          </cell>
        </row>
        <row r="3604">
          <cell r="A3604" t="str">
            <v>600980</v>
          </cell>
          <cell r="B3604" t="str">
            <v>北矿科技</v>
          </cell>
          <cell r="C3604">
            <v>-0.8</v>
          </cell>
          <cell r="D3604">
            <v>22.19</v>
          </cell>
        </row>
        <row r="3605">
          <cell r="A3605" t="str">
            <v>600981</v>
          </cell>
          <cell r="B3605" t="str">
            <v>汇鸿集团</v>
          </cell>
          <cell r="C3605">
            <v>-0.69</v>
          </cell>
          <cell r="D3605">
            <v>2.86</v>
          </cell>
        </row>
        <row r="3606">
          <cell r="A3606" t="str">
            <v>600982</v>
          </cell>
          <cell r="B3606" t="str">
            <v>宁波能源</v>
          </cell>
          <cell r="C3606">
            <v>1.0900000000000001</v>
          </cell>
          <cell r="D3606">
            <v>4.62</v>
          </cell>
        </row>
        <row r="3607">
          <cell r="A3607" t="str">
            <v>600983</v>
          </cell>
          <cell r="B3607" t="str">
            <v>惠而浦</v>
          </cell>
          <cell r="C3607">
            <v>0.28000000000000003</v>
          </cell>
          <cell r="D3607">
            <v>10.81</v>
          </cell>
        </row>
        <row r="3608">
          <cell r="A3608" t="str">
            <v>600984</v>
          </cell>
          <cell r="B3608" t="str">
            <v>建设机械</v>
          </cell>
          <cell r="C3608">
            <v>-0.62</v>
          </cell>
          <cell r="D3608">
            <v>3.23</v>
          </cell>
        </row>
        <row r="3609">
          <cell r="A3609" t="str">
            <v>600985</v>
          </cell>
          <cell r="B3609" t="str">
            <v>淮北矿业</v>
          </cell>
          <cell r="C3609">
            <v>-0.52</v>
          </cell>
          <cell r="D3609">
            <v>11.47</v>
          </cell>
        </row>
        <row r="3610">
          <cell r="A3610" t="str">
            <v>600986</v>
          </cell>
          <cell r="B3610" t="str">
            <v>浙文互联</v>
          </cell>
          <cell r="C3610">
            <v>0</v>
          </cell>
          <cell r="D3610">
            <v>8</v>
          </cell>
        </row>
        <row r="3611">
          <cell r="A3611" t="str">
            <v>600987</v>
          </cell>
          <cell r="B3611" t="str">
            <v>航民股份</v>
          </cell>
          <cell r="C3611">
            <v>-0.28000000000000003</v>
          </cell>
          <cell r="D3611">
            <v>7.06</v>
          </cell>
        </row>
        <row r="3612">
          <cell r="A3612" t="str">
            <v>600988</v>
          </cell>
          <cell r="B3612" t="str">
            <v>赤峰黄金</v>
          </cell>
          <cell r="C3612">
            <v>-2.09</v>
          </cell>
          <cell r="D3612">
            <v>24.38</v>
          </cell>
        </row>
        <row r="3613">
          <cell r="A3613" t="str">
            <v>600989</v>
          </cell>
          <cell r="B3613" t="str">
            <v>宝丰能源</v>
          </cell>
          <cell r="C3613">
            <v>-1.17</v>
          </cell>
          <cell r="D3613">
            <v>16.010000000000002</v>
          </cell>
        </row>
        <row r="3614">
          <cell r="A3614" t="str">
            <v>600990</v>
          </cell>
          <cell r="B3614" t="str">
            <v>四创电子</v>
          </cell>
          <cell r="C3614">
            <v>-4.3499999999999996</v>
          </cell>
          <cell r="D3614">
            <v>27.68</v>
          </cell>
        </row>
        <row r="3615">
          <cell r="A3615" t="str">
            <v>600992</v>
          </cell>
          <cell r="B3615" t="str">
            <v>贵绳股份</v>
          </cell>
          <cell r="C3615">
            <v>-1.57</v>
          </cell>
          <cell r="D3615">
            <v>15.03</v>
          </cell>
        </row>
        <row r="3616">
          <cell r="A3616" t="str">
            <v>600993</v>
          </cell>
          <cell r="B3616" t="str">
            <v>马应龙</v>
          </cell>
          <cell r="C3616">
            <v>-0.86</v>
          </cell>
          <cell r="D3616">
            <v>27.68</v>
          </cell>
        </row>
        <row r="3617">
          <cell r="A3617" t="str">
            <v>600995</v>
          </cell>
          <cell r="B3617" t="str">
            <v>南网储能</v>
          </cell>
          <cell r="C3617">
            <v>0.7</v>
          </cell>
          <cell r="D3617">
            <v>10.029999999999999</v>
          </cell>
        </row>
        <row r="3618">
          <cell r="A3618" t="str">
            <v>600996</v>
          </cell>
          <cell r="B3618" t="str">
            <v>贵广网络</v>
          </cell>
          <cell r="C3618">
            <v>-0.37</v>
          </cell>
          <cell r="D3618">
            <v>8.15</v>
          </cell>
        </row>
        <row r="3619">
          <cell r="A3619" t="str">
            <v>600997</v>
          </cell>
          <cell r="B3619" t="str">
            <v>开滦股份</v>
          </cell>
          <cell r="C3619">
            <v>-0.5</v>
          </cell>
          <cell r="D3619">
            <v>5.96</v>
          </cell>
        </row>
        <row r="3620">
          <cell r="A3620" t="str">
            <v>600998</v>
          </cell>
          <cell r="B3620" t="str">
            <v>九州通</v>
          </cell>
          <cell r="C3620">
            <v>0.97</v>
          </cell>
          <cell r="D3620">
            <v>5.2</v>
          </cell>
        </row>
        <row r="3621">
          <cell r="A3621" t="str">
            <v>600999</v>
          </cell>
          <cell r="B3621" t="str">
            <v>招商证券</v>
          </cell>
          <cell r="C3621">
            <v>-0.28999999999999998</v>
          </cell>
          <cell r="D3621">
            <v>17.420000000000002</v>
          </cell>
        </row>
        <row r="3622">
          <cell r="A3622" t="str">
            <v>601000</v>
          </cell>
          <cell r="B3622" t="str">
            <v>唐山港</v>
          </cell>
          <cell r="C3622">
            <v>1.23</v>
          </cell>
          <cell r="D3622">
            <v>4.1100000000000003</v>
          </cell>
        </row>
        <row r="3623">
          <cell r="A3623" t="str">
            <v>601001</v>
          </cell>
          <cell r="B3623" t="str">
            <v>晋控煤业</v>
          </cell>
          <cell r="C3623">
            <v>-0.32</v>
          </cell>
          <cell r="D3623">
            <v>12.39</v>
          </cell>
        </row>
        <row r="3624">
          <cell r="A3624" t="str">
            <v>601002</v>
          </cell>
          <cell r="B3624" t="str">
            <v>晋亿实业</v>
          </cell>
          <cell r="C3624">
            <v>-0.6</v>
          </cell>
          <cell r="D3624">
            <v>4.96</v>
          </cell>
        </row>
        <row r="3625">
          <cell r="A3625" t="str">
            <v>601003</v>
          </cell>
          <cell r="B3625" t="str">
            <v>柳钢股份</v>
          </cell>
          <cell r="C3625">
            <v>10.02</v>
          </cell>
          <cell r="D3625">
            <v>5.16</v>
          </cell>
        </row>
        <row r="3626">
          <cell r="A3626" t="str">
            <v>601005</v>
          </cell>
          <cell r="B3626" t="str">
            <v>重庆钢铁</v>
          </cell>
          <cell r="C3626">
            <v>-3.42</v>
          </cell>
          <cell r="D3626">
            <v>1.41</v>
          </cell>
        </row>
        <row r="3627">
          <cell r="A3627" t="str">
            <v>601006</v>
          </cell>
          <cell r="B3627" t="str">
            <v>大秦铁路</v>
          </cell>
          <cell r="C3627">
            <v>0.61</v>
          </cell>
          <cell r="D3627">
            <v>6.6</v>
          </cell>
        </row>
        <row r="3628">
          <cell r="A3628" t="str">
            <v>601007</v>
          </cell>
          <cell r="B3628" t="str">
            <v>金陵饭店</v>
          </cell>
          <cell r="C3628">
            <v>-1.1599999999999999</v>
          </cell>
          <cell r="D3628">
            <v>7.65</v>
          </cell>
        </row>
        <row r="3629">
          <cell r="A3629" t="str">
            <v>601008</v>
          </cell>
          <cell r="B3629" t="str">
            <v>连云港</v>
          </cell>
          <cell r="C3629">
            <v>-0.46</v>
          </cell>
          <cell r="D3629">
            <v>6.53</v>
          </cell>
        </row>
        <row r="3630">
          <cell r="A3630" t="str">
            <v>601009</v>
          </cell>
          <cell r="B3630" t="str">
            <v>南京银行</v>
          </cell>
          <cell r="C3630">
            <v>1.0900000000000001</v>
          </cell>
          <cell r="D3630">
            <v>12.07</v>
          </cell>
        </row>
        <row r="3631">
          <cell r="A3631" t="str">
            <v>601010</v>
          </cell>
          <cell r="B3631" t="str">
            <v>文峰股份</v>
          </cell>
          <cell r="C3631">
            <v>-0.72</v>
          </cell>
          <cell r="D3631">
            <v>2.76</v>
          </cell>
        </row>
        <row r="3632">
          <cell r="A3632" t="str">
            <v>601011</v>
          </cell>
          <cell r="B3632" t="str">
            <v>宝泰隆</v>
          </cell>
          <cell r="C3632">
            <v>-1.1200000000000001</v>
          </cell>
          <cell r="D3632">
            <v>2.64</v>
          </cell>
        </row>
        <row r="3633">
          <cell r="A3633" t="str">
            <v>601012</v>
          </cell>
          <cell r="B3633" t="str">
            <v>隆基绿能</v>
          </cell>
          <cell r="C3633">
            <v>0.19</v>
          </cell>
          <cell r="D3633">
            <v>15.57</v>
          </cell>
        </row>
        <row r="3634">
          <cell r="A3634" t="str">
            <v>601015</v>
          </cell>
          <cell r="B3634" t="str">
            <v>陕西黑猫</v>
          </cell>
          <cell r="C3634">
            <v>-0.6</v>
          </cell>
          <cell r="D3634">
            <v>3.3</v>
          </cell>
        </row>
        <row r="3635">
          <cell r="A3635" t="str">
            <v>601016</v>
          </cell>
          <cell r="B3635" t="str">
            <v>节能风电</v>
          </cell>
          <cell r="C3635">
            <v>0.34</v>
          </cell>
          <cell r="D3635">
            <v>2.94</v>
          </cell>
        </row>
        <row r="3636">
          <cell r="A3636" t="str">
            <v>601018</v>
          </cell>
          <cell r="B3636" t="str">
            <v>宁波港</v>
          </cell>
          <cell r="C3636">
            <v>0</v>
          </cell>
          <cell r="D3636">
            <v>3.7</v>
          </cell>
        </row>
        <row r="3637">
          <cell r="A3637" t="str">
            <v>601019</v>
          </cell>
          <cell r="B3637" t="str">
            <v>山东出版</v>
          </cell>
          <cell r="C3637">
            <v>-0.64</v>
          </cell>
          <cell r="D3637">
            <v>9.33</v>
          </cell>
        </row>
        <row r="3638">
          <cell r="A3638" t="str">
            <v>601020</v>
          </cell>
          <cell r="B3638" t="str">
            <v>华钰矿业</v>
          </cell>
          <cell r="C3638">
            <v>0.32</v>
          </cell>
          <cell r="D3638">
            <v>18.95</v>
          </cell>
        </row>
        <row r="3639">
          <cell r="A3639" t="str">
            <v>601021</v>
          </cell>
          <cell r="B3639" t="str">
            <v>春秋航空</v>
          </cell>
          <cell r="C3639">
            <v>0.65</v>
          </cell>
          <cell r="D3639">
            <v>55.51</v>
          </cell>
        </row>
        <row r="3640">
          <cell r="A3640" t="str">
            <v>601022</v>
          </cell>
          <cell r="B3640" t="str">
            <v>宁波远洋</v>
          </cell>
          <cell r="C3640">
            <v>-1.61</v>
          </cell>
          <cell r="D3640">
            <v>9.75</v>
          </cell>
        </row>
        <row r="3641">
          <cell r="A3641" t="str">
            <v>601033</v>
          </cell>
          <cell r="B3641" t="str">
            <v>永兴股份</v>
          </cell>
          <cell r="C3641">
            <v>-0.25</v>
          </cell>
          <cell r="D3641">
            <v>15.82</v>
          </cell>
        </row>
        <row r="3642">
          <cell r="A3642" t="str">
            <v>601038</v>
          </cell>
          <cell r="B3642" t="str">
            <v>一拖股份</v>
          </cell>
          <cell r="C3642">
            <v>-1.8</v>
          </cell>
          <cell r="D3642">
            <v>13.1</v>
          </cell>
        </row>
        <row r="3643">
          <cell r="A3643" t="str">
            <v>601058</v>
          </cell>
          <cell r="B3643" t="str">
            <v>赛轮轮胎</v>
          </cell>
          <cell r="C3643">
            <v>-1.37</v>
          </cell>
          <cell r="D3643">
            <v>12.98</v>
          </cell>
        </row>
        <row r="3644">
          <cell r="A3644" t="str">
            <v>601059</v>
          </cell>
          <cell r="B3644" t="str">
            <v>信达证券</v>
          </cell>
          <cell r="C3644">
            <v>-1.73</v>
          </cell>
          <cell r="D3644">
            <v>16.510000000000002</v>
          </cell>
        </row>
        <row r="3645">
          <cell r="A3645" t="str">
            <v>601061</v>
          </cell>
          <cell r="B3645" t="str">
            <v>中信金属</v>
          </cell>
          <cell r="C3645">
            <v>-1.1000000000000001</v>
          </cell>
          <cell r="D3645">
            <v>8.07</v>
          </cell>
        </row>
        <row r="3646">
          <cell r="A3646" t="str">
            <v>601065</v>
          </cell>
          <cell r="B3646" t="str">
            <v>江盐集团</v>
          </cell>
          <cell r="C3646">
            <v>0</v>
          </cell>
          <cell r="D3646">
            <v>8.26</v>
          </cell>
        </row>
        <row r="3647">
          <cell r="A3647" t="str">
            <v>601066</v>
          </cell>
          <cell r="B3647" t="str">
            <v>中信建投</v>
          </cell>
          <cell r="C3647">
            <v>-0.13</v>
          </cell>
          <cell r="D3647">
            <v>23.91</v>
          </cell>
        </row>
        <row r="3648">
          <cell r="A3648" t="str">
            <v>601068</v>
          </cell>
          <cell r="B3648" t="str">
            <v>中铝国际</v>
          </cell>
          <cell r="C3648">
            <v>-1.08</v>
          </cell>
          <cell r="D3648">
            <v>4.57</v>
          </cell>
        </row>
        <row r="3649">
          <cell r="A3649" t="str">
            <v>601069</v>
          </cell>
          <cell r="B3649" t="str">
            <v>西部黄金</v>
          </cell>
          <cell r="C3649">
            <v>-1.03</v>
          </cell>
          <cell r="D3649">
            <v>20.25</v>
          </cell>
        </row>
        <row r="3650">
          <cell r="A3650" t="str">
            <v>601077</v>
          </cell>
          <cell r="B3650" t="str">
            <v>渝农商行</v>
          </cell>
          <cell r="C3650">
            <v>2.21</v>
          </cell>
          <cell r="D3650">
            <v>7.41</v>
          </cell>
        </row>
        <row r="3651">
          <cell r="A3651" t="str">
            <v>601083</v>
          </cell>
          <cell r="B3651" t="str">
            <v>锦江航运</v>
          </cell>
          <cell r="C3651">
            <v>0.98</v>
          </cell>
          <cell r="D3651">
            <v>11.35</v>
          </cell>
        </row>
        <row r="3652">
          <cell r="A3652" t="str">
            <v>601086</v>
          </cell>
          <cell r="B3652" t="str">
            <v>国芳集团</v>
          </cell>
          <cell r="C3652">
            <v>-4.0999999999999996</v>
          </cell>
          <cell r="D3652">
            <v>11.23</v>
          </cell>
        </row>
        <row r="3653">
          <cell r="A3653" t="str">
            <v>601088</v>
          </cell>
          <cell r="B3653" t="str">
            <v>中国神华</v>
          </cell>
          <cell r="C3653">
            <v>1.61</v>
          </cell>
          <cell r="D3653">
            <v>41.05</v>
          </cell>
        </row>
        <row r="3654">
          <cell r="A3654" t="str">
            <v>601089</v>
          </cell>
          <cell r="B3654" t="str">
            <v>福元医药</v>
          </cell>
          <cell r="C3654">
            <v>0.17</v>
          </cell>
          <cell r="D3654">
            <v>17.2</v>
          </cell>
        </row>
        <row r="3655">
          <cell r="A3655" t="str">
            <v>601096</v>
          </cell>
          <cell r="B3655" t="str">
            <v>宏盛华源</v>
          </cell>
          <cell r="C3655">
            <v>0.72</v>
          </cell>
          <cell r="D3655">
            <v>4.22</v>
          </cell>
        </row>
        <row r="3656">
          <cell r="A3656" t="str">
            <v>601098</v>
          </cell>
          <cell r="B3656" t="str">
            <v>中南传媒</v>
          </cell>
          <cell r="C3656">
            <v>0.54</v>
          </cell>
          <cell r="D3656">
            <v>13.1</v>
          </cell>
        </row>
        <row r="3657">
          <cell r="A3657" t="str">
            <v>601099</v>
          </cell>
          <cell r="B3657" t="str">
            <v>太平洋</v>
          </cell>
          <cell r="C3657">
            <v>0.26</v>
          </cell>
          <cell r="D3657">
            <v>3.89</v>
          </cell>
        </row>
        <row r="3658">
          <cell r="A3658" t="str">
            <v>601100</v>
          </cell>
          <cell r="B3658" t="str">
            <v>恒立液压</v>
          </cell>
          <cell r="C3658">
            <v>1.77</v>
          </cell>
          <cell r="D3658">
            <v>69.13</v>
          </cell>
        </row>
        <row r="3659">
          <cell r="A3659" t="str">
            <v>601101</v>
          </cell>
          <cell r="B3659" t="str">
            <v>昊华能源</v>
          </cell>
          <cell r="C3659">
            <v>1.9</v>
          </cell>
          <cell r="D3659">
            <v>7.52</v>
          </cell>
        </row>
        <row r="3660">
          <cell r="A3660" t="str">
            <v>601106</v>
          </cell>
          <cell r="B3660" t="str">
            <v>中国一重</v>
          </cell>
          <cell r="C3660">
            <v>-0.36</v>
          </cell>
          <cell r="D3660">
            <v>2.79</v>
          </cell>
        </row>
        <row r="3661">
          <cell r="A3661" t="str">
            <v>601107</v>
          </cell>
          <cell r="B3661" t="str">
            <v>四川成渝</v>
          </cell>
          <cell r="C3661">
            <v>1.1499999999999999</v>
          </cell>
          <cell r="D3661">
            <v>6.17</v>
          </cell>
        </row>
        <row r="3662">
          <cell r="A3662" t="str">
            <v>601108</v>
          </cell>
          <cell r="B3662" t="str">
            <v>财通证券</v>
          </cell>
          <cell r="C3662">
            <v>0.13</v>
          </cell>
          <cell r="D3662">
            <v>7.83</v>
          </cell>
        </row>
        <row r="3663">
          <cell r="A3663" t="str">
            <v>601111</v>
          </cell>
          <cell r="B3663" t="str">
            <v>中国国航</v>
          </cell>
          <cell r="C3663">
            <v>-0.13</v>
          </cell>
          <cell r="D3663">
            <v>7.59</v>
          </cell>
        </row>
        <row r="3664">
          <cell r="A3664" t="str">
            <v>601113</v>
          </cell>
          <cell r="B3664" t="str">
            <v>华鼎股份</v>
          </cell>
          <cell r="C3664">
            <v>-0.99</v>
          </cell>
          <cell r="D3664">
            <v>4.0199999999999996</v>
          </cell>
        </row>
        <row r="3665">
          <cell r="A3665" t="str">
            <v>601116</v>
          </cell>
          <cell r="B3665" t="str">
            <v>三江购物</v>
          </cell>
          <cell r="C3665">
            <v>0.74</v>
          </cell>
          <cell r="D3665">
            <v>10.92</v>
          </cell>
        </row>
        <row r="3666">
          <cell r="A3666" t="str">
            <v>601117</v>
          </cell>
          <cell r="B3666" t="str">
            <v>中国化学</v>
          </cell>
          <cell r="C3666">
            <v>0.26</v>
          </cell>
          <cell r="D3666">
            <v>7.74</v>
          </cell>
        </row>
        <row r="3667">
          <cell r="A3667" t="str">
            <v>601118</v>
          </cell>
          <cell r="B3667" t="str">
            <v>海南橡胶</v>
          </cell>
          <cell r="C3667">
            <v>-0.21</v>
          </cell>
          <cell r="D3667">
            <v>4.8</v>
          </cell>
        </row>
        <row r="3668">
          <cell r="A3668" t="str">
            <v>601121</v>
          </cell>
          <cell r="B3668" t="str">
            <v>宝地矿业</v>
          </cell>
          <cell r="C3668">
            <v>-1.73</v>
          </cell>
          <cell r="D3668">
            <v>6.24</v>
          </cell>
        </row>
        <row r="3669">
          <cell r="A3669" t="str">
            <v>601126</v>
          </cell>
          <cell r="B3669" t="str">
            <v>四方股份</v>
          </cell>
          <cell r="C3669">
            <v>-0.67</v>
          </cell>
          <cell r="D3669">
            <v>16.420000000000002</v>
          </cell>
        </row>
        <row r="3670">
          <cell r="A3670" t="str">
            <v>601127</v>
          </cell>
          <cell r="B3670" t="str">
            <v>赛力斯</v>
          </cell>
          <cell r="C3670">
            <v>-0.38</v>
          </cell>
          <cell r="D3670">
            <v>135.08000000000001</v>
          </cell>
        </row>
        <row r="3671">
          <cell r="A3671" t="str">
            <v>601128</v>
          </cell>
          <cell r="B3671" t="str">
            <v>常熟银行</v>
          </cell>
          <cell r="C3671">
            <v>0.66</v>
          </cell>
          <cell r="D3671">
            <v>7.6</v>
          </cell>
        </row>
        <row r="3672">
          <cell r="A3672" t="str">
            <v>601133</v>
          </cell>
          <cell r="B3672" t="str">
            <v>柏诚股份</v>
          </cell>
          <cell r="C3672">
            <v>-1.39</v>
          </cell>
          <cell r="D3672">
            <v>12.09</v>
          </cell>
        </row>
        <row r="3673">
          <cell r="A3673" t="str">
            <v>601136</v>
          </cell>
          <cell r="B3673" t="str">
            <v>首创证券</v>
          </cell>
          <cell r="C3673">
            <v>-0.66</v>
          </cell>
          <cell r="D3673">
            <v>19.600000000000001</v>
          </cell>
        </row>
        <row r="3674">
          <cell r="A3674" t="str">
            <v>601137</v>
          </cell>
          <cell r="B3674" t="str">
            <v>博威合金</v>
          </cell>
          <cell r="C3674">
            <v>-0.73</v>
          </cell>
          <cell r="D3674">
            <v>17.79</v>
          </cell>
        </row>
        <row r="3675">
          <cell r="A3675" t="str">
            <v>601138</v>
          </cell>
          <cell r="B3675" t="str">
            <v>工业富联</v>
          </cell>
          <cell r="C3675">
            <v>2.2799999999999998</v>
          </cell>
          <cell r="D3675">
            <v>23.81</v>
          </cell>
        </row>
        <row r="3676">
          <cell r="A3676" t="str">
            <v>601139</v>
          </cell>
          <cell r="B3676" t="str">
            <v>深圳燃气</v>
          </cell>
          <cell r="C3676">
            <v>0</v>
          </cell>
          <cell r="D3676">
            <v>6.38</v>
          </cell>
        </row>
        <row r="3677">
          <cell r="A3677" t="str">
            <v>601155</v>
          </cell>
          <cell r="B3677" t="str">
            <v>新城控股</v>
          </cell>
          <cell r="C3677">
            <v>-0.45</v>
          </cell>
          <cell r="D3677">
            <v>13.41</v>
          </cell>
        </row>
        <row r="3678">
          <cell r="A3678" t="str">
            <v>601156</v>
          </cell>
          <cell r="B3678" t="str">
            <v>东航物流</v>
          </cell>
          <cell r="C3678">
            <v>0.08</v>
          </cell>
          <cell r="D3678">
            <v>13.24</v>
          </cell>
        </row>
        <row r="3679">
          <cell r="A3679" t="str">
            <v>601158</v>
          </cell>
          <cell r="B3679" t="str">
            <v>重庆水务</v>
          </cell>
          <cell r="C3679">
            <v>0.21</v>
          </cell>
          <cell r="D3679">
            <v>4.6900000000000004</v>
          </cell>
        </row>
        <row r="3680">
          <cell r="A3680" t="str">
            <v>601162</v>
          </cell>
          <cell r="B3680" t="str">
            <v>天风证券</v>
          </cell>
          <cell r="C3680">
            <v>2.78</v>
          </cell>
          <cell r="D3680">
            <v>4.8</v>
          </cell>
        </row>
        <row r="3681">
          <cell r="A3681" t="str">
            <v>601163</v>
          </cell>
          <cell r="B3681" t="str">
            <v>三角轮胎</v>
          </cell>
          <cell r="C3681">
            <v>-0.43</v>
          </cell>
          <cell r="D3681">
            <v>14.05</v>
          </cell>
        </row>
        <row r="3682">
          <cell r="A3682" t="str">
            <v>601166</v>
          </cell>
          <cell r="B3682" t="str">
            <v>兴业银行</v>
          </cell>
          <cell r="C3682">
            <v>3.16</v>
          </cell>
          <cell r="D3682">
            <v>24.83</v>
          </cell>
        </row>
        <row r="3683">
          <cell r="A3683" t="str">
            <v>601168</v>
          </cell>
          <cell r="B3683" t="str">
            <v>西部矿业</v>
          </cell>
          <cell r="C3683">
            <v>-2.68</v>
          </cell>
          <cell r="D3683">
            <v>17.100000000000001</v>
          </cell>
        </row>
        <row r="3684">
          <cell r="A3684" t="str">
            <v>601169</v>
          </cell>
          <cell r="B3684" t="str">
            <v>北京银行</v>
          </cell>
          <cell r="C3684">
            <v>2.56</v>
          </cell>
          <cell r="D3684">
            <v>7.2</v>
          </cell>
        </row>
        <row r="3685">
          <cell r="A3685" t="str">
            <v>601177</v>
          </cell>
          <cell r="B3685" t="str">
            <v>杭齿前进</v>
          </cell>
          <cell r="C3685">
            <v>-0.9</v>
          </cell>
          <cell r="D3685">
            <v>17.690000000000001</v>
          </cell>
        </row>
        <row r="3686">
          <cell r="A3686" t="str">
            <v>601179</v>
          </cell>
          <cell r="B3686" t="str">
            <v>中国西电</v>
          </cell>
          <cell r="C3686">
            <v>0</v>
          </cell>
          <cell r="D3686">
            <v>6.14</v>
          </cell>
        </row>
        <row r="3687">
          <cell r="A3687" t="str">
            <v>601186</v>
          </cell>
          <cell r="B3687" t="str">
            <v>中国铁建</v>
          </cell>
          <cell r="C3687">
            <v>0.5</v>
          </cell>
          <cell r="D3687">
            <v>8.1199999999999992</v>
          </cell>
        </row>
        <row r="3688">
          <cell r="A3688" t="str">
            <v>601187</v>
          </cell>
          <cell r="B3688" t="str">
            <v>厦门银行</v>
          </cell>
          <cell r="C3688">
            <v>0.72</v>
          </cell>
          <cell r="D3688">
            <v>6.99</v>
          </cell>
        </row>
        <row r="3689">
          <cell r="A3689" t="str">
            <v>601188</v>
          </cell>
          <cell r="B3689" t="str">
            <v>龙江交通</v>
          </cell>
          <cell r="C3689">
            <v>0.56999999999999995</v>
          </cell>
          <cell r="D3689">
            <v>3.53</v>
          </cell>
        </row>
        <row r="3690">
          <cell r="A3690" t="str">
            <v>601198</v>
          </cell>
          <cell r="B3690" t="str">
            <v>东兴证券</v>
          </cell>
          <cell r="C3690">
            <v>-0.81</v>
          </cell>
          <cell r="D3690">
            <v>11.07</v>
          </cell>
        </row>
        <row r="3691">
          <cell r="A3691" t="str">
            <v>601199</v>
          </cell>
          <cell r="B3691" t="str">
            <v>江南水务</v>
          </cell>
          <cell r="C3691">
            <v>4.07</v>
          </cell>
          <cell r="D3691">
            <v>5.63</v>
          </cell>
        </row>
        <row r="3692">
          <cell r="A3692" t="str">
            <v>601200</v>
          </cell>
          <cell r="B3692" t="str">
            <v>上海环境</v>
          </cell>
          <cell r="C3692">
            <v>-0.13</v>
          </cell>
          <cell r="D3692">
            <v>7.96</v>
          </cell>
        </row>
        <row r="3693">
          <cell r="A3693" t="str">
            <v>601208</v>
          </cell>
          <cell r="B3693" t="str">
            <v>东材科技</v>
          </cell>
          <cell r="C3693">
            <v>10.01</v>
          </cell>
          <cell r="D3693">
            <v>10.66</v>
          </cell>
        </row>
        <row r="3694">
          <cell r="A3694" t="str">
            <v>601211</v>
          </cell>
          <cell r="B3694" t="str">
            <v>国泰海通</v>
          </cell>
          <cell r="C3694">
            <v>0.31</v>
          </cell>
          <cell r="D3694">
            <v>19.34</v>
          </cell>
        </row>
        <row r="3695">
          <cell r="A3695" t="str">
            <v>601212</v>
          </cell>
          <cell r="B3695" t="str">
            <v>白银有色</v>
          </cell>
          <cell r="C3695">
            <v>-2.39</v>
          </cell>
          <cell r="D3695">
            <v>3.27</v>
          </cell>
        </row>
        <row r="3696">
          <cell r="A3696" t="str">
            <v>601216</v>
          </cell>
          <cell r="B3696" t="str">
            <v>君正集团</v>
          </cell>
          <cell r="C3696">
            <v>-0.37</v>
          </cell>
          <cell r="D3696">
            <v>5.44</v>
          </cell>
        </row>
        <row r="3697">
          <cell r="A3697" t="str">
            <v>601218</v>
          </cell>
          <cell r="B3697" t="str">
            <v>吉鑫科技</v>
          </cell>
          <cell r="C3697">
            <v>-10.050000000000001</v>
          </cell>
          <cell r="D3697">
            <v>4.92</v>
          </cell>
        </row>
        <row r="3698">
          <cell r="A3698" t="str">
            <v>601222</v>
          </cell>
          <cell r="B3698" t="str">
            <v>林洋能源</v>
          </cell>
          <cell r="C3698">
            <v>4.38</v>
          </cell>
          <cell r="D3698">
            <v>5.96</v>
          </cell>
        </row>
        <row r="3699">
          <cell r="A3699" t="str">
            <v>601225</v>
          </cell>
          <cell r="B3699" t="str">
            <v>陕西煤业</v>
          </cell>
          <cell r="C3699">
            <v>-0.05</v>
          </cell>
          <cell r="D3699">
            <v>19.37</v>
          </cell>
        </row>
        <row r="3700">
          <cell r="A3700" t="str">
            <v>601226</v>
          </cell>
          <cell r="B3700" t="str">
            <v>华电科工</v>
          </cell>
          <cell r="C3700">
            <v>0</v>
          </cell>
          <cell r="D3700">
            <v>6.28</v>
          </cell>
        </row>
        <row r="3701">
          <cell r="A3701" t="str">
            <v>601228</v>
          </cell>
          <cell r="B3701" t="str">
            <v>广州港</v>
          </cell>
          <cell r="C3701">
            <v>0.31</v>
          </cell>
          <cell r="D3701">
            <v>3.28</v>
          </cell>
        </row>
        <row r="3702">
          <cell r="A3702" t="str">
            <v>601229</v>
          </cell>
          <cell r="B3702" t="str">
            <v>上海银行</v>
          </cell>
          <cell r="C3702">
            <v>2.42</v>
          </cell>
          <cell r="D3702">
            <v>11.43</v>
          </cell>
        </row>
        <row r="3703">
          <cell r="A3703" t="str">
            <v>601231</v>
          </cell>
          <cell r="B3703" t="str">
            <v>环旭电子</v>
          </cell>
          <cell r="C3703">
            <v>-2.36</v>
          </cell>
          <cell r="D3703">
            <v>14.5</v>
          </cell>
        </row>
        <row r="3704">
          <cell r="A3704" t="str">
            <v>601233</v>
          </cell>
          <cell r="B3704" t="str">
            <v>桐昆股份</v>
          </cell>
          <cell r="C3704">
            <v>-1.89</v>
          </cell>
          <cell r="D3704">
            <v>10.91</v>
          </cell>
        </row>
        <row r="3705">
          <cell r="A3705" t="str">
            <v>601236</v>
          </cell>
          <cell r="B3705" t="str">
            <v>红塔证券</v>
          </cell>
          <cell r="C3705">
            <v>0.24</v>
          </cell>
          <cell r="D3705">
            <v>8.4</v>
          </cell>
        </row>
        <row r="3706">
          <cell r="A3706" t="str">
            <v>601238</v>
          </cell>
          <cell r="B3706" t="str">
            <v>广汽集团</v>
          </cell>
          <cell r="C3706">
            <v>0</v>
          </cell>
          <cell r="D3706">
            <v>7.52</v>
          </cell>
        </row>
        <row r="3707">
          <cell r="A3707" t="str">
            <v>601279</v>
          </cell>
          <cell r="B3707" t="str">
            <v>英利汽车</v>
          </cell>
          <cell r="C3707">
            <v>-1.02</v>
          </cell>
          <cell r="D3707">
            <v>3.87</v>
          </cell>
        </row>
        <row r="3708">
          <cell r="A3708" t="str">
            <v>601288</v>
          </cell>
          <cell r="B3708" t="str">
            <v>农业银行</v>
          </cell>
          <cell r="C3708">
            <v>1.34</v>
          </cell>
          <cell r="D3708">
            <v>6.03</v>
          </cell>
        </row>
        <row r="3709">
          <cell r="A3709" t="str">
            <v>601298</v>
          </cell>
          <cell r="B3709" t="str">
            <v>青岛港</v>
          </cell>
          <cell r="C3709">
            <v>1.37</v>
          </cell>
          <cell r="D3709">
            <v>8.8800000000000008</v>
          </cell>
        </row>
        <row r="3710">
          <cell r="A3710" t="str">
            <v>601311</v>
          </cell>
          <cell r="B3710" t="str">
            <v>XD骆驼股</v>
          </cell>
          <cell r="C3710">
            <v>-0.34</v>
          </cell>
          <cell r="D3710">
            <v>8.7100000000000009</v>
          </cell>
        </row>
        <row r="3711">
          <cell r="A3711" t="str">
            <v>601318</v>
          </cell>
          <cell r="B3711" t="str">
            <v>中国平安</v>
          </cell>
          <cell r="C3711">
            <v>1.38</v>
          </cell>
          <cell r="D3711">
            <v>56.57</v>
          </cell>
        </row>
        <row r="3712">
          <cell r="A3712" t="str">
            <v>601319</v>
          </cell>
          <cell r="B3712" t="str">
            <v>中国人保</v>
          </cell>
          <cell r="C3712">
            <v>0.12</v>
          </cell>
          <cell r="D3712">
            <v>8.66</v>
          </cell>
        </row>
        <row r="3713">
          <cell r="A3713" t="str">
            <v>601326</v>
          </cell>
          <cell r="B3713" t="str">
            <v>秦港股份</v>
          </cell>
          <cell r="C3713">
            <v>1.22</v>
          </cell>
          <cell r="D3713">
            <v>3.32</v>
          </cell>
        </row>
        <row r="3714">
          <cell r="A3714" t="str">
            <v>601328</v>
          </cell>
          <cell r="B3714" t="str">
            <v>交通银行</v>
          </cell>
          <cell r="C3714">
            <v>1.86</v>
          </cell>
          <cell r="D3714">
            <v>8.2200000000000006</v>
          </cell>
        </row>
        <row r="3715">
          <cell r="A3715" t="str">
            <v>601330</v>
          </cell>
          <cell r="B3715" t="str">
            <v>绿色动力</v>
          </cell>
          <cell r="C3715">
            <v>-0.26</v>
          </cell>
          <cell r="D3715">
            <v>7.53</v>
          </cell>
        </row>
        <row r="3716">
          <cell r="A3716" t="str">
            <v>601333</v>
          </cell>
          <cell r="B3716" t="str">
            <v>广深铁路</v>
          </cell>
          <cell r="C3716">
            <v>-0.34</v>
          </cell>
          <cell r="D3716">
            <v>2.91</v>
          </cell>
        </row>
        <row r="3717">
          <cell r="A3717" t="str">
            <v>601336</v>
          </cell>
          <cell r="B3717" t="str">
            <v>新华保险</v>
          </cell>
          <cell r="C3717">
            <v>1.76</v>
          </cell>
          <cell r="D3717">
            <v>60.26</v>
          </cell>
        </row>
        <row r="3718">
          <cell r="A3718" t="str">
            <v>601339</v>
          </cell>
          <cell r="B3718" t="str">
            <v>百隆东方</v>
          </cell>
          <cell r="C3718">
            <v>-4.22</v>
          </cell>
          <cell r="D3718">
            <v>4.99</v>
          </cell>
        </row>
        <row r="3719">
          <cell r="A3719" t="str">
            <v>601360</v>
          </cell>
          <cell r="B3719" t="str">
            <v>三六零</v>
          </cell>
          <cell r="C3719">
            <v>-0.8</v>
          </cell>
          <cell r="D3719">
            <v>9.91</v>
          </cell>
        </row>
        <row r="3720">
          <cell r="A3720" t="str">
            <v>601366</v>
          </cell>
          <cell r="B3720" t="str">
            <v>利群股份</v>
          </cell>
          <cell r="C3720">
            <v>-1.08</v>
          </cell>
          <cell r="D3720">
            <v>4.57</v>
          </cell>
        </row>
        <row r="3721">
          <cell r="A3721" t="str">
            <v>601368</v>
          </cell>
          <cell r="B3721" t="str">
            <v>绿城水务</v>
          </cell>
          <cell r="C3721">
            <v>-0.2</v>
          </cell>
          <cell r="D3721">
            <v>4.91</v>
          </cell>
        </row>
        <row r="3722">
          <cell r="A3722" t="str">
            <v>601369</v>
          </cell>
          <cell r="B3722" t="str">
            <v>陕鼓动力</v>
          </cell>
          <cell r="C3722">
            <v>-0.56000000000000005</v>
          </cell>
          <cell r="D3722">
            <v>8.82</v>
          </cell>
        </row>
        <row r="3723">
          <cell r="A3723" t="str">
            <v>601375</v>
          </cell>
          <cell r="B3723" t="str">
            <v>中原证券</v>
          </cell>
          <cell r="C3723">
            <v>-0.72</v>
          </cell>
          <cell r="D3723">
            <v>4.12</v>
          </cell>
        </row>
        <row r="3724">
          <cell r="A3724" t="str">
            <v>601377</v>
          </cell>
          <cell r="B3724" t="str">
            <v>兴业证券</v>
          </cell>
          <cell r="C3724">
            <v>-0.16</v>
          </cell>
          <cell r="D3724">
            <v>6.21</v>
          </cell>
        </row>
        <row r="3725">
          <cell r="A3725" t="str">
            <v>601388</v>
          </cell>
          <cell r="B3725" t="str">
            <v>怡球资源</v>
          </cell>
          <cell r="C3725">
            <v>-2.65</v>
          </cell>
          <cell r="D3725">
            <v>2.57</v>
          </cell>
        </row>
        <row r="3726">
          <cell r="A3726" t="str">
            <v>601390</v>
          </cell>
          <cell r="B3726" t="str">
            <v>中国中铁</v>
          </cell>
          <cell r="C3726">
            <v>0.18</v>
          </cell>
          <cell r="D3726">
            <v>5.68</v>
          </cell>
        </row>
        <row r="3727">
          <cell r="A3727" t="str">
            <v>601398</v>
          </cell>
          <cell r="B3727" t="str">
            <v>工商银行</v>
          </cell>
          <cell r="C3727">
            <v>1.44</v>
          </cell>
          <cell r="D3727">
            <v>7.75</v>
          </cell>
        </row>
        <row r="3728">
          <cell r="A3728" t="str">
            <v>601399</v>
          </cell>
          <cell r="B3728" t="str">
            <v>国机重装</v>
          </cell>
          <cell r="C3728">
            <v>-0.66</v>
          </cell>
          <cell r="D3728">
            <v>3.01</v>
          </cell>
        </row>
        <row r="3729">
          <cell r="A3729" t="str">
            <v>601456</v>
          </cell>
          <cell r="B3729" t="str">
            <v>国联民生</v>
          </cell>
          <cell r="C3729">
            <v>-0.39</v>
          </cell>
          <cell r="D3729">
            <v>10.23</v>
          </cell>
        </row>
        <row r="3730">
          <cell r="A3730" t="str">
            <v>601500</v>
          </cell>
          <cell r="B3730" t="str">
            <v>通用股份</v>
          </cell>
          <cell r="C3730">
            <v>-1.07</v>
          </cell>
          <cell r="D3730">
            <v>4.6100000000000003</v>
          </cell>
        </row>
        <row r="3731">
          <cell r="A3731" t="str">
            <v>601512</v>
          </cell>
          <cell r="B3731" t="str">
            <v>中新集团</v>
          </cell>
          <cell r="C3731">
            <v>-0.27</v>
          </cell>
          <cell r="D3731">
            <v>7.36</v>
          </cell>
        </row>
        <row r="3732">
          <cell r="A3732" t="str">
            <v>601515</v>
          </cell>
          <cell r="B3732" t="str">
            <v>东峰集团</v>
          </cell>
          <cell r="C3732">
            <v>2.37</v>
          </cell>
          <cell r="D3732">
            <v>3.89</v>
          </cell>
        </row>
        <row r="3733">
          <cell r="A3733" t="str">
            <v>601518</v>
          </cell>
          <cell r="B3733" t="str">
            <v>吉林高速</v>
          </cell>
          <cell r="C3733">
            <v>0.37</v>
          </cell>
          <cell r="D3733">
            <v>2.72</v>
          </cell>
        </row>
        <row r="3734">
          <cell r="A3734" t="str">
            <v>601519</v>
          </cell>
          <cell r="B3734" t="str">
            <v>大智慧</v>
          </cell>
          <cell r="C3734">
            <v>6.83</v>
          </cell>
          <cell r="D3734">
            <v>11.1</v>
          </cell>
        </row>
        <row r="3735">
          <cell r="A3735" t="str">
            <v>601528</v>
          </cell>
          <cell r="B3735" t="str">
            <v>瑞丰银行</v>
          </cell>
          <cell r="C3735">
            <v>1.02</v>
          </cell>
          <cell r="D3735">
            <v>5.97</v>
          </cell>
        </row>
        <row r="3736">
          <cell r="A3736" t="str">
            <v>601555</v>
          </cell>
          <cell r="B3736" t="str">
            <v>东吴证券</v>
          </cell>
          <cell r="C3736">
            <v>-0.34</v>
          </cell>
          <cell r="D3736">
            <v>8.8699999999999992</v>
          </cell>
        </row>
        <row r="3737">
          <cell r="A3737" t="str">
            <v>601566</v>
          </cell>
          <cell r="B3737" t="str">
            <v>九牧王</v>
          </cell>
          <cell r="C3737">
            <v>-1.49</v>
          </cell>
          <cell r="D3737">
            <v>8.6</v>
          </cell>
        </row>
        <row r="3738">
          <cell r="A3738" t="str">
            <v>601567</v>
          </cell>
          <cell r="B3738" t="str">
            <v>三星医疗</v>
          </cell>
          <cell r="C3738">
            <v>-0.76</v>
          </cell>
          <cell r="D3738">
            <v>22.06</v>
          </cell>
        </row>
        <row r="3739">
          <cell r="A3739" t="str">
            <v>601568</v>
          </cell>
          <cell r="B3739" t="str">
            <v>北元集团</v>
          </cell>
          <cell r="C3739">
            <v>0.24</v>
          </cell>
          <cell r="D3739">
            <v>4.2300000000000004</v>
          </cell>
        </row>
        <row r="3740">
          <cell r="A3740" t="str">
            <v>601577</v>
          </cell>
          <cell r="B3740" t="str">
            <v>长沙银行</v>
          </cell>
          <cell r="C3740">
            <v>2.16</v>
          </cell>
          <cell r="D3740">
            <v>10.42</v>
          </cell>
        </row>
        <row r="3741">
          <cell r="A3741" t="str">
            <v>601579</v>
          </cell>
          <cell r="B3741" t="str">
            <v>会稽山</v>
          </cell>
          <cell r="C3741">
            <v>-1.32</v>
          </cell>
          <cell r="D3741">
            <v>19.440000000000001</v>
          </cell>
        </row>
        <row r="3742">
          <cell r="A3742" t="str">
            <v>601588</v>
          </cell>
          <cell r="B3742" t="str">
            <v>北辰实业</v>
          </cell>
          <cell r="C3742">
            <v>-2.21</v>
          </cell>
          <cell r="D3742">
            <v>1.77</v>
          </cell>
        </row>
        <row r="3743">
          <cell r="A3743" t="str">
            <v>601595</v>
          </cell>
          <cell r="B3743" t="str">
            <v>上海电影</v>
          </cell>
          <cell r="C3743">
            <v>-2.57</v>
          </cell>
          <cell r="D3743">
            <v>27.29</v>
          </cell>
        </row>
        <row r="3744">
          <cell r="A3744" t="str">
            <v>601598</v>
          </cell>
          <cell r="B3744" t="str">
            <v>中国外运</v>
          </cell>
          <cell r="C3744">
            <v>1.57</v>
          </cell>
          <cell r="D3744">
            <v>5.16</v>
          </cell>
        </row>
        <row r="3745">
          <cell r="A3745" t="str">
            <v>601599</v>
          </cell>
          <cell r="B3745" t="str">
            <v>浙文影业</v>
          </cell>
          <cell r="C3745">
            <v>-0.54</v>
          </cell>
          <cell r="D3745">
            <v>3.71</v>
          </cell>
        </row>
        <row r="3746">
          <cell r="A3746" t="str">
            <v>601600</v>
          </cell>
          <cell r="B3746" t="str">
            <v>中国铝业</v>
          </cell>
          <cell r="C3746">
            <v>-0.28000000000000003</v>
          </cell>
          <cell r="D3746">
            <v>7.16</v>
          </cell>
        </row>
        <row r="3747">
          <cell r="A3747" t="str">
            <v>601601</v>
          </cell>
          <cell r="B3747" t="str">
            <v>中国太保</v>
          </cell>
          <cell r="C3747">
            <v>-0.03</v>
          </cell>
          <cell r="D3747">
            <v>37.14</v>
          </cell>
        </row>
        <row r="3748">
          <cell r="A3748" t="str">
            <v>601606</v>
          </cell>
          <cell r="B3748" t="str">
            <v>长城军工</v>
          </cell>
          <cell r="C3748">
            <v>-7.28</v>
          </cell>
          <cell r="D3748">
            <v>28.28</v>
          </cell>
        </row>
        <row r="3749">
          <cell r="A3749" t="str">
            <v>601607</v>
          </cell>
          <cell r="B3749" t="str">
            <v>上海医药</v>
          </cell>
          <cell r="C3749">
            <v>0.34</v>
          </cell>
          <cell r="D3749">
            <v>17.93</v>
          </cell>
        </row>
        <row r="3750">
          <cell r="A3750" t="str">
            <v>601608</v>
          </cell>
          <cell r="B3750" t="str">
            <v>中信重工</v>
          </cell>
          <cell r="C3750">
            <v>-2</v>
          </cell>
          <cell r="D3750">
            <v>4.4000000000000004</v>
          </cell>
        </row>
        <row r="3751">
          <cell r="A3751" t="str">
            <v>601609</v>
          </cell>
          <cell r="B3751" t="str">
            <v>金田股份</v>
          </cell>
          <cell r="C3751">
            <v>-2.94</v>
          </cell>
          <cell r="D3751">
            <v>6.93</v>
          </cell>
        </row>
        <row r="3752">
          <cell r="A3752" t="str">
            <v>601611</v>
          </cell>
          <cell r="B3752" t="str">
            <v>中国核建</v>
          </cell>
          <cell r="C3752">
            <v>-0.11</v>
          </cell>
          <cell r="D3752">
            <v>9.15</v>
          </cell>
        </row>
        <row r="3753">
          <cell r="A3753" t="str">
            <v>601615</v>
          </cell>
          <cell r="B3753" t="str">
            <v>XD明阳智</v>
          </cell>
          <cell r="C3753">
            <v>-0.9</v>
          </cell>
          <cell r="D3753">
            <v>10.98</v>
          </cell>
        </row>
        <row r="3754">
          <cell r="A3754" t="str">
            <v>601616</v>
          </cell>
          <cell r="B3754" t="str">
            <v>广电电气</v>
          </cell>
          <cell r="C3754">
            <v>-0.51</v>
          </cell>
          <cell r="D3754">
            <v>3.9</v>
          </cell>
        </row>
        <row r="3755">
          <cell r="A3755" t="str">
            <v>601618</v>
          </cell>
          <cell r="B3755" t="str">
            <v>中国中冶</v>
          </cell>
          <cell r="C3755">
            <v>0</v>
          </cell>
          <cell r="D3755">
            <v>3.01</v>
          </cell>
        </row>
        <row r="3756">
          <cell r="A3756" t="str">
            <v>601619</v>
          </cell>
          <cell r="B3756" t="str">
            <v>嘉泽新能</v>
          </cell>
          <cell r="C3756">
            <v>0</v>
          </cell>
          <cell r="D3756">
            <v>3.6</v>
          </cell>
        </row>
        <row r="3757">
          <cell r="A3757" t="str">
            <v>601628</v>
          </cell>
          <cell r="B3757" t="str">
            <v>中国人寿</v>
          </cell>
          <cell r="C3757">
            <v>0.61</v>
          </cell>
          <cell r="D3757">
            <v>41.34</v>
          </cell>
        </row>
        <row r="3758">
          <cell r="A3758" t="str">
            <v>601633</v>
          </cell>
          <cell r="B3758" t="str">
            <v>长城汽车</v>
          </cell>
          <cell r="C3758">
            <v>0.09</v>
          </cell>
          <cell r="D3758">
            <v>21.83</v>
          </cell>
        </row>
        <row r="3759">
          <cell r="A3759" t="str">
            <v>601636</v>
          </cell>
          <cell r="B3759" t="str">
            <v>旗滨集团</v>
          </cell>
          <cell r="C3759">
            <v>0.36</v>
          </cell>
          <cell r="D3759">
            <v>5.51</v>
          </cell>
        </row>
        <row r="3760">
          <cell r="A3760" t="str">
            <v>601658</v>
          </cell>
          <cell r="B3760" t="str">
            <v>邮储银行</v>
          </cell>
          <cell r="C3760">
            <v>1.81</v>
          </cell>
          <cell r="D3760">
            <v>5.61</v>
          </cell>
        </row>
        <row r="3761">
          <cell r="A3761" t="str">
            <v>601665</v>
          </cell>
          <cell r="B3761" t="str">
            <v>齐鲁银行</v>
          </cell>
          <cell r="C3761">
            <v>0.77</v>
          </cell>
          <cell r="D3761">
            <v>6.52</v>
          </cell>
        </row>
        <row r="3762">
          <cell r="A3762" t="str">
            <v>601666</v>
          </cell>
          <cell r="B3762" t="str">
            <v>平煤股份</v>
          </cell>
          <cell r="C3762">
            <v>-0.27</v>
          </cell>
          <cell r="D3762">
            <v>7.49</v>
          </cell>
        </row>
        <row r="3763">
          <cell r="A3763" t="str">
            <v>601668</v>
          </cell>
          <cell r="B3763" t="str">
            <v>中国建筑</v>
          </cell>
          <cell r="C3763">
            <v>0.68</v>
          </cell>
          <cell r="D3763">
            <v>5.92</v>
          </cell>
        </row>
        <row r="3764">
          <cell r="A3764" t="str">
            <v>601669</v>
          </cell>
          <cell r="B3764" t="str">
            <v>中国电建</v>
          </cell>
          <cell r="C3764">
            <v>0</v>
          </cell>
          <cell r="D3764">
            <v>4.92</v>
          </cell>
        </row>
        <row r="3765">
          <cell r="A3765" t="str">
            <v>601677</v>
          </cell>
          <cell r="B3765" t="str">
            <v>明泰铝业</v>
          </cell>
          <cell r="C3765">
            <v>-0.96</v>
          </cell>
          <cell r="D3765">
            <v>12.43</v>
          </cell>
        </row>
        <row r="3766">
          <cell r="A3766" t="str">
            <v>601678</v>
          </cell>
          <cell r="B3766" t="str">
            <v>滨化股份</v>
          </cell>
          <cell r="C3766">
            <v>-0.71</v>
          </cell>
          <cell r="D3766">
            <v>4.22</v>
          </cell>
        </row>
        <row r="3767">
          <cell r="A3767" t="str">
            <v>601686</v>
          </cell>
          <cell r="B3767" t="str">
            <v>友发集团</v>
          </cell>
          <cell r="C3767">
            <v>-0.34</v>
          </cell>
          <cell r="D3767">
            <v>5.9</v>
          </cell>
        </row>
        <row r="3768">
          <cell r="A3768" t="str">
            <v>601688</v>
          </cell>
          <cell r="B3768" t="str">
            <v>华泰证券</v>
          </cell>
          <cell r="C3768">
            <v>0.67</v>
          </cell>
          <cell r="D3768">
            <v>17.989999999999998</v>
          </cell>
        </row>
        <row r="3769">
          <cell r="A3769" t="str">
            <v>601689</v>
          </cell>
          <cell r="B3769" t="str">
            <v>拓普集团</v>
          </cell>
          <cell r="C3769">
            <v>-0.82</v>
          </cell>
          <cell r="D3769">
            <v>44.89</v>
          </cell>
        </row>
        <row r="3770">
          <cell r="A3770" t="str">
            <v>601696</v>
          </cell>
          <cell r="B3770" t="str">
            <v>中银证券</v>
          </cell>
          <cell r="C3770">
            <v>-0.56000000000000005</v>
          </cell>
          <cell r="D3770">
            <v>10.64</v>
          </cell>
        </row>
        <row r="3771">
          <cell r="A3771" t="str">
            <v>601698</v>
          </cell>
          <cell r="B3771" t="str">
            <v>中国卫通</v>
          </cell>
          <cell r="C3771">
            <v>-4.4000000000000004</v>
          </cell>
          <cell r="D3771">
            <v>20.2</v>
          </cell>
        </row>
        <row r="3772">
          <cell r="A3772" t="str">
            <v>601699</v>
          </cell>
          <cell r="B3772" t="str">
            <v>潞安环能</v>
          </cell>
          <cell r="C3772">
            <v>0</v>
          </cell>
          <cell r="D3772">
            <v>10.63</v>
          </cell>
        </row>
        <row r="3773">
          <cell r="A3773" t="str">
            <v>601700</v>
          </cell>
          <cell r="B3773" t="str">
            <v>风范股份</v>
          </cell>
          <cell r="C3773">
            <v>-1.28</v>
          </cell>
          <cell r="D3773">
            <v>4.6399999999999997</v>
          </cell>
        </row>
        <row r="3774">
          <cell r="A3774" t="str">
            <v>601702</v>
          </cell>
          <cell r="B3774" t="str">
            <v>华峰铝业</v>
          </cell>
          <cell r="C3774">
            <v>-2.2999999999999998</v>
          </cell>
          <cell r="D3774">
            <v>15.75</v>
          </cell>
        </row>
        <row r="3775">
          <cell r="A3775" t="str">
            <v>601717</v>
          </cell>
          <cell r="B3775" t="str">
            <v>郑煤机</v>
          </cell>
          <cell r="C3775">
            <v>-0.72</v>
          </cell>
          <cell r="D3775">
            <v>16.48</v>
          </cell>
        </row>
        <row r="3776">
          <cell r="A3776" t="str">
            <v>601718</v>
          </cell>
          <cell r="B3776" t="str">
            <v>际华集团</v>
          </cell>
          <cell r="C3776">
            <v>7.59</v>
          </cell>
          <cell r="D3776">
            <v>4.1100000000000003</v>
          </cell>
        </row>
        <row r="3777">
          <cell r="A3777" t="str">
            <v>601727</v>
          </cell>
          <cell r="B3777" t="str">
            <v>上海电气</v>
          </cell>
          <cell r="C3777">
            <v>-0.68</v>
          </cell>
          <cell r="D3777">
            <v>7.29</v>
          </cell>
        </row>
        <row r="3778">
          <cell r="A3778" t="str">
            <v>601728</v>
          </cell>
          <cell r="B3778" t="str">
            <v>中国电信</v>
          </cell>
          <cell r="C3778">
            <v>0.26</v>
          </cell>
          <cell r="D3778">
            <v>7.7</v>
          </cell>
        </row>
        <row r="3779">
          <cell r="A3779" t="str">
            <v>601766</v>
          </cell>
          <cell r="B3779" t="str">
            <v>中国中车</v>
          </cell>
          <cell r="C3779">
            <v>0.42</v>
          </cell>
          <cell r="D3779">
            <v>7.13</v>
          </cell>
        </row>
        <row r="3780">
          <cell r="A3780" t="str">
            <v>601777</v>
          </cell>
          <cell r="B3780" t="str">
            <v>千里科技</v>
          </cell>
          <cell r="C3780">
            <v>-0.24</v>
          </cell>
          <cell r="D3780">
            <v>8.32</v>
          </cell>
        </row>
        <row r="3781">
          <cell r="A3781" t="str">
            <v>601778</v>
          </cell>
          <cell r="B3781" t="str">
            <v>晶科科技</v>
          </cell>
          <cell r="C3781">
            <v>-0.33</v>
          </cell>
          <cell r="D3781">
            <v>2.98</v>
          </cell>
        </row>
        <row r="3782">
          <cell r="A3782" t="str">
            <v>601788</v>
          </cell>
          <cell r="B3782" t="str">
            <v>光大证券</v>
          </cell>
          <cell r="C3782">
            <v>-1.27</v>
          </cell>
          <cell r="D3782">
            <v>17.91</v>
          </cell>
        </row>
        <row r="3783">
          <cell r="A3783" t="str">
            <v>601789</v>
          </cell>
          <cell r="B3783" t="str">
            <v>宁波建工</v>
          </cell>
          <cell r="C3783">
            <v>-0.73</v>
          </cell>
          <cell r="D3783">
            <v>5.42</v>
          </cell>
        </row>
        <row r="3784">
          <cell r="A3784" t="str">
            <v>601798</v>
          </cell>
          <cell r="B3784" t="str">
            <v>蓝科高新</v>
          </cell>
          <cell r="C3784">
            <v>-2.0099999999999998</v>
          </cell>
          <cell r="D3784">
            <v>7.82</v>
          </cell>
        </row>
        <row r="3785">
          <cell r="A3785" t="str">
            <v>601799</v>
          </cell>
          <cell r="B3785" t="str">
            <v>星宇股份</v>
          </cell>
          <cell r="C3785">
            <v>0.28999999999999998</v>
          </cell>
          <cell r="D3785">
            <v>122.96</v>
          </cell>
        </row>
        <row r="3786">
          <cell r="A3786" t="str">
            <v>601800</v>
          </cell>
          <cell r="B3786" t="str">
            <v>中国交建</v>
          </cell>
          <cell r="C3786">
            <v>-0.11</v>
          </cell>
          <cell r="D3786">
            <v>8.85</v>
          </cell>
        </row>
        <row r="3787">
          <cell r="A3787" t="str">
            <v>601801</v>
          </cell>
          <cell r="B3787" t="str">
            <v>XD皖新传</v>
          </cell>
          <cell r="C3787">
            <v>0.59</v>
          </cell>
          <cell r="D3787">
            <v>6.78</v>
          </cell>
        </row>
        <row r="3788">
          <cell r="A3788" t="str">
            <v>601808</v>
          </cell>
          <cell r="B3788" t="str">
            <v>中海油服</v>
          </cell>
          <cell r="C3788">
            <v>-0.86</v>
          </cell>
          <cell r="D3788">
            <v>13.81</v>
          </cell>
        </row>
        <row r="3789">
          <cell r="A3789" t="str">
            <v>601811</v>
          </cell>
          <cell r="B3789" t="str">
            <v>新华文轩</v>
          </cell>
          <cell r="C3789">
            <v>0.34</v>
          </cell>
          <cell r="D3789">
            <v>14.73</v>
          </cell>
        </row>
        <row r="3790">
          <cell r="A3790" t="str">
            <v>601816</v>
          </cell>
          <cell r="B3790" t="str">
            <v>京沪高铁</v>
          </cell>
          <cell r="C3790">
            <v>0</v>
          </cell>
          <cell r="D3790">
            <v>5.7</v>
          </cell>
        </row>
        <row r="3791">
          <cell r="A3791" t="str">
            <v>601818</v>
          </cell>
          <cell r="B3791" t="str">
            <v>光大银行</v>
          </cell>
          <cell r="C3791">
            <v>3.06</v>
          </cell>
          <cell r="D3791">
            <v>4.38</v>
          </cell>
        </row>
        <row r="3792">
          <cell r="A3792" t="str">
            <v>601825</v>
          </cell>
          <cell r="B3792" t="str">
            <v>沪农商行</v>
          </cell>
          <cell r="C3792">
            <v>1.31</v>
          </cell>
          <cell r="D3792">
            <v>10.07</v>
          </cell>
        </row>
        <row r="3793">
          <cell r="A3793" t="str">
            <v>601827</v>
          </cell>
          <cell r="B3793" t="str">
            <v>三峰环境</v>
          </cell>
          <cell r="C3793">
            <v>0</v>
          </cell>
          <cell r="D3793">
            <v>8.44</v>
          </cell>
        </row>
        <row r="3794">
          <cell r="A3794" t="str">
            <v>601828</v>
          </cell>
          <cell r="B3794" t="str">
            <v>美凯龙</v>
          </cell>
          <cell r="C3794">
            <v>-1</v>
          </cell>
          <cell r="D3794">
            <v>2.96</v>
          </cell>
        </row>
        <row r="3795">
          <cell r="A3795" t="str">
            <v>601838</v>
          </cell>
          <cell r="B3795" t="str">
            <v>成都银行</v>
          </cell>
          <cell r="C3795">
            <v>1.1299999999999999</v>
          </cell>
          <cell r="D3795">
            <v>20.67</v>
          </cell>
        </row>
        <row r="3796">
          <cell r="A3796" t="str">
            <v>601857</v>
          </cell>
          <cell r="B3796" t="str">
            <v>中国石油</v>
          </cell>
          <cell r="C3796">
            <v>0.57999999999999996</v>
          </cell>
          <cell r="D3796">
            <v>8.6</v>
          </cell>
        </row>
        <row r="3797">
          <cell r="A3797" t="str">
            <v>601858</v>
          </cell>
          <cell r="B3797" t="str">
            <v>中国科传</v>
          </cell>
          <cell r="C3797">
            <v>-0.88</v>
          </cell>
          <cell r="D3797">
            <v>19.09</v>
          </cell>
        </row>
        <row r="3798">
          <cell r="A3798" t="str">
            <v>601860</v>
          </cell>
          <cell r="B3798" t="str">
            <v>紫金银行</v>
          </cell>
          <cell r="C3798">
            <v>1.62</v>
          </cell>
          <cell r="D3798">
            <v>3.13</v>
          </cell>
        </row>
        <row r="3799">
          <cell r="A3799" t="str">
            <v>601865</v>
          </cell>
          <cell r="B3799" t="str">
            <v>福莱特</v>
          </cell>
          <cell r="C3799">
            <v>0.48</v>
          </cell>
          <cell r="D3799">
            <v>16.75</v>
          </cell>
        </row>
        <row r="3800">
          <cell r="A3800" t="str">
            <v>601866</v>
          </cell>
          <cell r="B3800" t="str">
            <v>中远海发</v>
          </cell>
          <cell r="C3800">
            <v>-0.4</v>
          </cell>
          <cell r="D3800">
            <v>2.4700000000000002</v>
          </cell>
        </row>
        <row r="3801">
          <cell r="A3801" t="str">
            <v>601868</v>
          </cell>
          <cell r="B3801" t="str">
            <v>中国能建</v>
          </cell>
          <cell r="C3801">
            <v>0.45</v>
          </cell>
          <cell r="D3801">
            <v>2.2400000000000002</v>
          </cell>
        </row>
        <row r="3802">
          <cell r="A3802" t="str">
            <v>601869</v>
          </cell>
          <cell r="B3802" t="str">
            <v>长飞光纤</v>
          </cell>
          <cell r="C3802">
            <v>-3.15</v>
          </cell>
          <cell r="D3802">
            <v>38.15</v>
          </cell>
        </row>
        <row r="3803">
          <cell r="A3803" t="str">
            <v>601872</v>
          </cell>
          <cell r="B3803" t="str">
            <v>招商轮船</v>
          </cell>
          <cell r="C3803">
            <v>-0.33</v>
          </cell>
          <cell r="D3803">
            <v>6.13</v>
          </cell>
        </row>
        <row r="3804">
          <cell r="A3804" t="str">
            <v>601877</v>
          </cell>
          <cell r="B3804" t="str">
            <v>正泰电器</v>
          </cell>
          <cell r="C3804">
            <v>0.48</v>
          </cell>
          <cell r="D3804">
            <v>22.97</v>
          </cell>
        </row>
        <row r="3805">
          <cell r="A3805" t="str">
            <v>601878</v>
          </cell>
          <cell r="B3805" t="str">
            <v>浙商证券</v>
          </cell>
          <cell r="C3805">
            <v>-0.37</v>
          </cell>
          <cell r="D3805">
            <v>10.81</v>
          </cell>
        </row>
        <row r="3806">
          <cell r="A3806" t="str">
            <v>601880</v>
          </cell>
          <cell r="B3806" t="str">
            <v>辽港股份</v>
          </cell>
          <cell r="C3806">
            <v>0</v>
          </cell>
          <cell r="D3806">
            <v>1.51</v>
          </cell>
        </row>
        <row r="3807">
          <cell r="A3807" t="str">
            <v>601881</v>
          </cell>
          <cell r="B3807" t="str">
            <v>中国银河</v>
          </cell>
          <cell r="C3807">
            <v>-0.35</v>
          </cell>
          <cell r="D3807">
            <v>17.059999999999999</v>
          </cell>
        </row>
        <row r="3808">
          <cell r="A3808" t="str">
            <v>601882</v>
          </cell>
          <cell r="B3808" t="str">
            <v>海天精工</v>
          </cell>
          <cell r="C3808">
            <v>-0.63</v>
          </cell>
          <cell r="D3808">
            <v>18.97</v>
          </cell>
        </row>
        <row r="3809">
          <cell r="A3809" t="str">
            <v>601886</v>
          </cell>
          <cell r="B3809" t="str">
            <v>江河集团</v>
          </cell>
          <cell r="C3809">
            <v>-1.1200000000000001</v>
          </cell>
          <cell r="D3809">
            <v>6.18</v>
          </cell>
        </row>
        <row r="3810">
          <cell r="A3810" t="str">
            <v>601888</v>
          </cell>
          <cell r="B3810" t="str">
            <v>中国中免</v>
          </cell>
          <cell r="C3810">
            <v>0.49</v>
          </cell>
          <cell r="D3810">
            <v>61.03</v>
          </cell>
        </row>
        <row r="3811">
          <cell r="A3811" t="str">
            <v>601890</v>
          </cell>
          <cell r="B3811" t="str">
            <v>亚星锚链</v>
          </cell>
          <cell r="C3811">
            <v>-7.1</v>
          </cell>
          <cell r="D3811">
            <v>10.07</v>
          </cell>
        </row>
        <row r="3812">
          <cell r="A3812" t="str">
            <v>601898</v>
          </cell>
          <cell r="B3812" t="str">
            <v>中煤能源</v>
          </cell>
          <cell r="C3812">
            <v>0.98</v>
          </cell>
          <cell r="D3812">
            <v>11.3</v>
          </cell>
        </row>
        <row r="3813">
          <cell r="A3813" t="str">
            <v>601899</v>
          </cell>
          <cell r="B3813" t="str">
            <v>紫金矿业</v>
          </cell>
          <cell r="C3813">
            <v>-1.18</v>
          </cell>
          <cell r="D3813">
            <v>20.05</v>
          </cell>
        </row>
        <row r="3814">
          <cell r="A3814" t="str">
            <v>601900</v>
          </cell>
          <cell r="B3814" t="str">
            <v>南方传媒</v>
          </cell>
          <cell r="C3814">
            <v>-0.7</v>
          </cell>
          <cell r="D3814">
            <v>15.64</v>
          </cell>
        </row>
        <row r="3815">
          <cell r="A3815" t="str">
            <v>601901</v>
          </cell>
          <cell r="B3815" t="str">
            <v>方正证券</v>
          </cell>
          <cell r="C3815">
            <v>-0.38</v>
          </cell>
          <cell r="D3815">
            <v>7.85</v>
          </cell>
        </row>
        <row r="3816">
          <cell r="A3816" t="str">
            <v>601908</v>
          </cell>
          <cell r="B3816" t="str">
            <v>京运通</v>
          </cell>
          <cell r="C3816">
            <v>-3.09</v>
          </cell>
          <cell r="D3816">
            <v>3.45</v>
          </cell>
        </row>
        <row r="3817">
          <cell r="A3817" t="str">
            <v>601916</v>
          </cell>
          <cell r="B3817" t="str">
            <v>浙商银行</v>
          </cell>
          <cell r="C3817">
            <v>2.5099999999999998</v>
          </cell>
          <cell r="D3817">
            <v>3.68</v>
          </cell>
        </row>
        <row r="3818">
          <cell r="A3818" t="str">
            <v>601918</v>
          </cell>
          <cell r="B3818" t="str">
            <v>新集能源</v>
          </cell>
          <cell r="C3818">
            <v>0.31</v>
          </cell>
          <cell r="D3818">
            <v>6.54</v>
          </cell>
        </row>
        <row r="3819">
          <cell r="A3819" t="str">
            <v>601919</v>
          </cell>
          <cell r="B3819" t="str">
            <v>中远海控</v>
          </cell>
          <cell r="C3819">
            <v>-0.13</v>
          </cell>
          <cell r="D3819">
            <v>15.48</v>
          </cell>
        </row>
        <row r="3820">
          <cell r="A3820" t="str">
            <v>601921</v>
          </cell>
          <cell r="B3820" t="str">
            <v>浙版传媒</v>
          </cell>
          <cell r="C3820">
            <v>0.25</v>
          </cell>
          <cell r="D3820">
            <v>7.94</v>
          </cell>
        </row>
        <row r="3821">
          <cell r="A3821" t="str">
            <v>601928</v>
          </cell>
          <cell r="B3821" t="str">
            <v>凤凰传媒</v>
          </cell>
          <cell r="C3821">
            <v>0.87</v>
          </cell>
          <cell r="D3821">
            <v>11.57</v>
          </cell>
        </row>
        <row r="3822">
          <cell r="A3822" t="str">
            <v>601929</v>
          </cell>
          <cell r="B3822" t="str">
            <v>吉视传媒</v>
          </cell>
          <cell r="C3822">
            <v>-2.13</v>
          </cell>
          <cell r="D3822">
            <v>1.84</v>
          </cell>
        </row>
        <row r="3823">
          <cell r="A3823" t="str">
            <v>601933</v>
          </cell>
          <cell r="B3823" t="str">
            <v>永辉超市</v>
          </cell>
          <cell r="C3823">
            <v>-0.83</v>
          </cell>
          <cell r="D3823">
            <v>4.7699999999999996</v>
          </cell>
        </row>
        <row r="3824">
          <cell r="A3824" t="str">
            <v>601939</v>
          </cell>
          <cell r="B3824" t="str">
            <v>建设银行</v>
          </cell>
          <cell r="C3824">
            <v>1.24</v>
          </cell>
          <cell r="D3824">
            <v>9.8000000000000007</v>
          </cell>
        </row>
        <row r="3825">
          <cell r="A3825" t="str">
            <v>601949</v>
          </cell>
          <cell r="B3825" t="str">
            <v>中国出版</v>
          </cell>
          <cell r="C3825">
            <v>0.3</v>
          </cell>
          <cell r="D3825">
            <v>6.62</v>
          </cell>
        </row>
        <row r="3826">
          <cell r="A3826" t="str">
            <v>601952</v>
          </cell>
          <cell r="B3826" t="str">
            <v>苏垦农发</v>
          </cell>
          <cell r="C3826">
            <v>0.1</v>
          </cell>
          <cell r="D3826">
            <v>9.8699999999999992</v>
          </cell>
        </row>
        <row r="3827">
          <cell r="A3827" t="str">
            <v>601956</v>
          </cell>
          <cell r="B3827" t="str">
            <v>东贝集团</v>
          </cell>
          <cell r="C3827">
            <v>-1.38</v>
          </cell>
          <cell r="D3827">
            <v>6.42</v>
          </cell>
        </row>
        <row r="3828">
          <cell r="A3828" t="str">
            <v>601958</v>
          </cell>
          <cell r="B3828" t="str">
            <v>金钼股份</v>
          </cell>
          <cell r="C3828">
            <v>-1.96</v>
          </cell>
          <cell r="D3828">
            <v>10.98</v>
          </cell>
        </row>
        <row r="3829">
          <cell r="A3829" t="str">
            <v>601963</v>
          </cell>
          <cell r="B3829" t="str">
            <v>重庆银行</v>
          </cell>
          <cell r="C3829">
            <v>1.6</v>
          </cell>
          <cell r="D3829">
            <v>11.41</v>
          </cell>
        </row>
        <row r="3830">
          <cell r="A3830" t="str">
            <v>601965</v>
          </cell>
          <cell r="B3830" t="str">
            <v>中国汽研</v>
          </cell>
          <cell r="C3830">
            <v>5.34</v>
          </cell>
          <cell r="D3830">
            <v>18.75</v>
          </cell>
        </row>
        <row r="3831">
          <cell r="A3831" t="str">
            <v>601966</v>
          </cell>
          <cell r="B3831" t="str">
            <v>玲珑轮胎</v>
          </cell>
          <cell r="C3831">
            <v>-0.67</v>
          </cell>
          <cell r="D3831">
            <v>14.83</v>
          </cell>
        </row>
        <row r="3832">
          <cell r="A3832" t="str">
            <v>601968</v>
          </cell>
          <cell r="B3832" t="str">
            <v>宝钢包装</v>
          </cell>
          <cell r="C3832">
            <v>2.59</v>
          </cell>
          <cell r="D3832">
            <v>5.15</v>
          </cell>
        </row>
        <row r="3833">
          <cell r="A3833" t="str">
            <v>601969</v>
          </cell>
          <cell r="B3833" t="str">
            <v>海南矿业</v>
          </cell>
          <cell r="C3833">
            <v>-0.82</v>
          </cell>
          <cell r="D3833">
            <v>7.23</v>
          </cell>
        </row>
        <row r="3834">
          <cell r="A3834" t="str">
            <v>601975</v>
          </cell>
          <cell r="B3834" t="str">
            <v>招商南油</v>
          </cell>
          <cell r="C3834">
            <v>0</v>
          </cell>
          <cell r="D3834">
            <v>2.89</v>
          </cell>
        </row>
        <row r="3835">
          <cell r="A3835" t="str">
            <v>601985</v>
          </cell>
          <cell r="B3835" t="str">
            <v>中国核电</v>
          </cell>
          <cell r="C3835">
            <v>0.43</v>
          </cell>
          <cell r="D3835">
            <v>9.41</v>
          </cell>
        </row>
        <row r="3836">
          <cell r="A3836" t="str">
            <v>601988</v>
          </cell>
          <cell r="B3836" t="str">
            <v>中国银行</v>
          </cell>
          <cell r="C3836">
            <v>1.42</v>
          </cell>
          <cell r="D3836">
            <v>5.7</v>
          </cell>
        </row>
        <row r="3837">
          <cell r="A3837" t="str">
            <v>601989</v>
          </cell>
          <cell r="B3837" t="str">
            <v>中国重工</v>
          </cell>
          <cell r="C3837">
            <v>-0.86</v>
          </cell>
          <cell r="D3837">
            <v>4.63</v>
          </cell>
        </row>
        <row r="3838">
          <cell r="A3838" t="str">
            <v>601990</v>
          </cell>
          <cell r="B3838" t="str">
            <v>南京证券</v>
          </cell>
          <cell r="C3838">
            <v>-0.5</v>
          </cell>
          <cell r="D3838">
            <v>8.0299999999999994</v>
          </cell>
        </row>
        <row r="3839">
          <cell r="A3839" t="str">
            <v>601991</v>
          </cell>
          <cell r="B3839" t="str">
            <v>大唐发电</v>
          </cell>
          <cell r="C3839">
            <v>0.9</v>
          </cell>
          <cell r="D3839">
            <v>3.35</v>
          </cell>
        </row>
        <row r="3840">
          <cell r="A3840" t="str">
            <v>601992</v>
          </cell>
          <cell r="B3840" t="str">
            <v>金隅集团</v>
          </cell>
          <cell r="C3840">
            <v>0</v>
          </cell>
          <cell r="D3840">
            <v>1.59</v>
          </cell>
        </row>
        <row r="3841">
          <cell r="A3841" t="str">
            <v>601995</v>
          </cell>
          <cell r="B3841" t="str">
            <v>中金公司</v>
          </cell>
          <cell r="C3841">
            <v>0.06</v>
          </cell>
          <cell r="D3841">
            <v>35.49</v>
          </cell>
        </row>
        <row r="3842">
          <cell r="A3842" t="str">
            <v>601996</v>
          </cell>
          <cell r="B3842" t="str">
            <v>丰林集团</v>
          </cell>
          <cell r="C3842">
            <v>-0.45</v>
          </cell>
          <cell r="D3842">
            <v>2.2000000000000002</v>
          </cell>
        </row>
        <row r="3843">
          <cell r="A3843" t="str">
            <v>601997</v>
          </cell>
          <cell r="B3843" t="str">
            <v>贵阳银行</v>
          </cell>
          <cell r="C3843">
            <v>1.87</v>
          </cell>
          <cell r="D3843">
            <v>6.54</v>
          </cell>
        </row>
        <row r="3844">
          <cell r="A3844" t="str">
            <v>601998</v>
          </cell>
          <cell r="B3844" t="str">
            <v>中信银行</v>
          </cell>
          <cell r="C3844">
            <v>3.73</v>
          </cell>
          <cell r="D3844">
            <v>8.89</v>
          </cell>
        </row>
        <row r="3845">
          <cell r="A3845" t="str">
            <v>601999</v>
          </cell>
          <cell r="B3845" t="str">
            <v>出版传媒</v>
          </cell>
          <cell r="C3845">
            <v>-0.43</v>
          </cell>
          <cell r="D3845">
            <v>6.92</v>
          </cell>
        </row>
        <row r="3846">
          <cell r="A3846" t="str">
            <v>603000</v>
          </cell>
          <cell r="B3846" t="str">
            <v>人民网</v>
          </cell>
          <cell r="C3846">
            <v>-0.4</v>
          </cell>
          <cell r="D3846">
            <v>19.850000000000001</v>
          </cell>
        </row>
        <row r="3847">
          <cell r="A3847" t="str">
            <v>603001</v>
          </cell>
          <cell r="B3847" t="str">
            <v>奥康国际</v>
          </cell>
          <cell r="C3847">
            <v>-0.15</v>
          </cell>
          <cell r="D3847">
            <v>6.7</v>
          </cell>
        </row>
        <row r="3848">
          <cell r="A3848" t="str">
            <v>603002</v>
          </cell>
          <cell r="B3848" t="str">
            <v>宏昌电子</v>
          </cell>
          <cell r="C3848">
            <v>0.15</v>
          </cell>
          <cell r="D3848">
            <v>6.79</v>
          </cell>
        </row>
        <row r="3849">
          <cell r="A3849" t="str">
            <v>603004</v>
          </cell>
          <cell r="B3849" t="str">
            <v>鼎龙科技</v>
          </cell>
          <cell r="C3849">
            <v>-1.43</v>
          </cell>
          <cell r="D3849">
            <v>21.4</v>
          </cell>
        </row>
        <row r="3850">
          <cell r="A3850" t="str">
            <v>603005</v>
          </cell>
          <cell r="B3850" t="str">
            <v>XD晶方科</v>
          </cell>
          <cell r="C3850">
            <v>-1.51</v>
          </cell>
          <cell r="D3850">
            <v>27.32</v>
          </cell>
        </row>
        <row r="3851">
          <cell r="A3851" t="str">
            <v>603006</v>
          </cell>
          <cell r="B3851" t="str">
            <v>联明股份</v>
          </cell>
          <cell r="C3851">
            <v>-2.15</v>
          </cell>
          <cell r="D3851">
            <v>11.86</v>
          </cell>
        </row>
        <row r="3852">
          <cell r="A3852" t="str">
            <v>603007</v>
          </cell>
          <cell r="B3852" t="str">
            <v>*ST花王</v>
          </cell>
          <cell r="C3852">
            <v>-1.83</v>
          </cell>
          <cell r="D3852">
            <v>4.83</v>
          </cell>
        </row>
        <row r="3853">
          <cell r="A3853" t="str">
            <v>603008</v>
          </cell>
          <cell r="B3853" t="str">
            <v>喜临门</v>
          </cell>
          <cell r="C3853">
            <v>-0.77</v>
          </cell>
          <cell r="D3853">
            <v>16.78</v>
          </cell>
        </row>
        <row r="3854">
          <cell r="A3854" t="str">
            <v>603009</v>
          </cell>
          <cell r="B3854" t="str">
            <v>北特科技</v>
          </cell>
          <cell r="C3854">
            <v>-1.21</v>
          </cell>
          <cell r="D3854">
            <v>39.159999999999997</v>
          </cell>
        </row>
        <row r="3855">
          <cell r="A3855" t="str">
            <v>603010</v>
          </cell>
          <cell r="B3855" t="str">
            <v>万盛股份</v>
          </cell>
          <cell r="C3855">
            <v>-1.72</v>
          </cell>
          <cell r="D3855">
            <v>9.74</v>
          </cell>
        </row>
        <row r="3856">
          <cell r="A3856" t="str">
            <v>603011</v>
          </cell>
          <cell r="B3856" t="str">
            <v>合锻智能</v>
          </cell>
          <cell r="C3856">
            <v>-0.65</v>
          </cell>
          <cell r="D3856">
            <v>15.3</v>
          </cell>
        </row>
        <row r="3857">
          <cell r="A3857" t="str">
            <v>603012</v>
          </cell>
          <cell r="B3857" t="str">
            <v>创力集团</v>
          </cell>
          <cell r="C3857">
            <v>-1.26</v>
          </cell>
          <cell r="D3857">
            <v>5.49</v>
          </cell>
        </row>
        <row r="3858">
          <cell r="A3858" t="str">
            <v>603013</v>
          </cell>
          <cell r="B3858" t="str">
            <v>亚普股份</v>
          </cell>
          <cell r="C3858">
            <v>1.03</v>
          </cell>
          <cell r="D3858">
            <v>17.739999999999998</v>
          </cell>
        </row>
        <row r="3859">
          <cell r="A3859" t="str">
            <v>603014</v>
          </cell>
          <cell r="B3859" t="str">
            <v>威高血净</v>
          </cell>
          <cell r="C3859">
            <v>2.2999999999999998</v>
          </cell>
          <cell r="D3859">
            <v>37.380000000000003</v>
          </cell>
        </row>
        <row r="3860">
          <cell r="A3860" t="str">
            <v>603015</v>
          </cell>
          <cell r="B3860" t="str">
            <v>弘讯科技</v>
          </cell>
          <cell r="C3860">
            <v>-2.13</v>
          </cell>
          <cell r="D3860">
            <v>12.39</v>
          </cell>
        </row>
        <row r="3861">
          <cell r="A3861" t="str">
            <v>603016</v>
          </cell>
          <cell r="B3861" t="str">
            <v>新宏泰</v>
          </cell>
          <cell r="C3861">
            <v>-1.76</v>
          </cell>
          <cell r="D3861">
            <v>29.03</v>
          </cell>
        </row>
        <row r="3862">
          <cell r="A3862" t="str">
            <v>603017</v>
          </cell>
          <cell r="B3862" t="str">
            <v>中衡设计</v>
          </cell>
          <cell r="C3862">
            <v>-1.78</v>
          </cell>
          <cell r="D3862">
            <v>9.36</v>
          </cell>
        </row>
        <row r="3863">
          <cell r="A3863" t="str">
            <v>603018</v>
          </cell>
          <cell r="B3863" t="str">
            <v>华设集团</v>
          </cell>
          <cell r="C3863">
            <v>-1.7</v>
          </cell>
          <cell r="D3863">
            <v>8.08</v>
          </cell>
        </row>
        <row r="3864">
          <cell r="A3864" t="str">
            <v>603019</v>
          </cell>
          <cell r="B3864" t="str">
            <v>中科曙光</v>
          </cell>
          <cell r="C3864">
            <v>-0.15</v>
          </cell>
          <cell r="D3864">
            <v>68.66</v>
          </cell>
        </row>
        <row r="3865">
          <cell r="A3865" t="str">
            <v>603020</v>
          </cell>
          <cell r="B3865" t="str">
            <v>爱普股份</v>
          </cell>
          <cell r="C3865">
            <v>-0.65</v>
          </cell>
          <cell r="D3865">
            <v>9.15</v>
          </cell>
        </row>
        <row r="3866">
          <cell r="A3866" t="str">
            <v>603021</v>
          </cell>
          <cell r="B3866" t="str">
            <v>ST华鹏</v>
          </cell>
          <cell r="C3866">
            <v>-3.23</v>
          </cell>
          <cell r="D3866">
            <v>3.6</v>
          </cell>
        </row>
        <row r="3867">
          <cell r="A3867" t="str">
            <v>603022</v>
          </cell>
          <cell r="B3867" t="str">
            <v>新通联</v>
          </cell>
          <cell r="C3867">
            <v>-1.1499999999999999</v>
          </cell>
          <cell r="D3867">
            <v>10.36</v>
          </cell>
        </row>
        <row r="3868">
          <cell r="A3868" t="str">
            <v>603023</v>
          </cell>
          <cell r="B3868" t="str">
            <v>威帝股份</v>
          </cell>
          <cell r="C3868">
            <v>-1.05</v>
          </cell>
          <cell r="D3868">
            <v>3.77</v>
          </cell>
        </row>
        <row r="3869">
          <cell r="A3869" t="str">
            <v>603025</v>
          </cell>
          <cell r="B3869" t="str">
            <v>大豪科技</v>
          </cell>
          <cell r="C3869">
            <v>-0.51</v>
          </cell>
          <cell r="D3869">
            <v>13.57</v>
          </cell>
        </row>
        <row r="3870">
          <cell r="A3870" t="str">
            <v>603026</v>
          </cell>
          <cell r="B3870" t="str">
            <v>石大胜华</v>
          </cell>
          <cell r="C3870">
            <v>-2.5499999999999998</v>
          </cell>
          <cell r="D3870">
            <v>36.25</v>
          </cell>
        </row>
        <row r="3871">
          <cell r="A3871" t="str">
            <v>603027</v>
          </cell>
          <cell r="B3871" t="str">
            <v>千禾味业</v>
          </cell>
          <cell r="C3871">
            <v>-0.35</v>
          </cell>
          <cell r="D3871">
            <v>11.53</v>
          </cell>
        </row>
        <row r="3872">
          <cell r="A3872" t="str">
            <v>603028</v>
          </cell>
          <cell r="B3872" t="str">
            <v>赛福天</v>
          </cell>
          <cell r="C3872">
            <v>-2.41</v>
          </cell>
          <cell r="D3872">
            <v>7.3</v>
          </cell>
        </row>
        <row r="3873">
          <cell r="A3873" t="str">
            <v>603029</v>
          </cell>
          <cell r="B3873" t="str">
            <v>天鹅股份</v>
          </cell>
          <cell r="C3873">
            <v>-0.78</v>
          </cell>
          <cell r="D3873">
            <v>17.82</v>
          </cell>
        </row>
        <row r="3874">
          <cell r="A3874" t="str">
            <v>603030</v>
          </cell>
          <cell r="B3874" t="str">
            <v>全筑股份</v>
          </cell>
          <cell r="C3874">
            <v>-0.37</v>
          </cell>
          <cell r="D3874">
            <v>2.66</v>
          </cell>
        </row>
        <row r="3875">
          <cell r="A3875" t="str">
            <v>603031</v>
          </cell>
          <cell r="B3875" t="str">
            <v>安孚科技</v>
          </cell>
          <cell r="C3875">
            <v>0.81</v>
          </cell>
          <cell r="D3875">
            <v>30</v>
          </cell>
        </row>
        <row r="3876">
          <cell r="A3876" t="str">
            <v>603032</v>
          </cell>
          <cell r="B3876" t="str">
            <v>德新科技</v>
          </cell>
          <cell r="C3876">
            <v>-3.02</v>
          </cell>
          <cell r="D3876">
            <v>17.03</v>
          </cell>
        </row>
        <row r="3877">
          <cell r="A3877" t="str">
            <v>603033</v>
          </cell>
          <cell r="B3877" t="str">
            <v>三维股份</v>
          </cell>
          <cell r="C3877">
            <v>-3.61</v>
          </cell>
          <cell r="D3877">
            <v>11.23</v>
          </cell>
        </row>
        <row r="3878">
          <cell r="A3878" t="str">
            <v>603035</v>
          </cell>
          <cell r="B3878" t="str">
            <v>常熟汽饰</v>
          </cell>
          <cell r="C3878">
            <v>-0.3</v>
          </cell>
          <cell r="D3878">
            <v>13.28</v>
          </cell>
        </row>
        <row r="3879">
          <cell r="A3879" t="str">
            <v>603036</v>
          </cell>
          <cell r="B3879" t="str">
            <v>如通股份</v>
          </cell>
          <cell r="C3879">
            <v>1.95</v>
          </cell>
          <cell r="D3879">
            <v>17.239999999999998</v>
          </cell>
        </row>
        <row r="3880">
          <cell r="A3880" t="str">
            <v>603037</v>
          </cell>
          <cell r="B3880" t="str">
            <v>凯众股份</v>
          </cell>
          <cell r="C3880">
            <v>-0.9</v>
          </cell>
          <cell r="D3880">
            <v>12.05</v>
          </cell>
        </row>
        <row r="3881">
          <cell r="A3881" t="str">
            <v>603038</v>
          </cell>
          <cell r="B3881" t="str">
            <v>华立股份</v>
          </cell>
          <cell r="C3881">
            <v>-1.74</v>
          </cell>
          <cell r="D3881">
            <v>14.15</v>
          </cell>
        </row>
        <row r="3882">
          <cell r="A3882" t="str">
            <v>603039</v>
          </cell>
          <cell r="B3882" t="str">
            <v>泛微网络</v>
          </cell>
          <cell r="C3882">
            <v>-0.75</v>
          </cell>
          <cell r="D3882">
            <v>53.06</v>
          </cell>
        </row>
        <row r="3883">
          <cell r="A3883" t="str">
            <v>603040</v>
          </cell>
          <cell r="B3883" t="str">
            <v>新坐标</v>
          </cell>
          <cell r="C3883">
            <v>-2.46</v>
          </cell>
          <cell r="D3883">
            <v>40.85</v>
          </cell>
        </row>
        <row r="3884">
          <cell r="A3884" t="str">
            <v>603041</v>
          </cell>
          <cell r="B3884" t="str">
            <v>美思德</v>
          </cell>
          <cell r="C3884">
            <v>-1.65</v>
          </cell>
          <cell r="D3884">
            <v>11.91</v>
          </cell>
        </row>
        <row r="3885">
          <cell r="A3885" t="str">
            <v>603042</v>
          </cell>
          <cell r="B3885" t="str">
            <v>华脉科技</v>
          </cell>
          <cell r="C3885">
            <v>-1.89</v>
          </cell>
          <cell r="D3885">
            <v>16.100000000000001</v>
          </cell>
        </row>
        <row r="3886">
          <cell r="A3886" t="str">
            <v>603043</v>
          </cell>
          <cell r="B3886" t="str">
            <v>广州酒家</v>
          </cell>
          <cell r="C3886">
            <v>-0.51</v>
          </cell>
          <cell r="D3886">
            <v>15.52</v>
          </cell>
        </row>
        <row r="3887">
          <cell r="A3887" t="str">
            <v>603045</v>
          </cell>
          <cell r="B3887" t="str">
            <v>福达合金</v>
          </cell>
          <cell r="C3887">
            <v>-1.01</v>
          </cell>
          <cell r="D3887">
            <v>18.55</v>
          </cell>
        </row>
        <row r="3888">
          <cell r="A3888" t="str">
            <v>603048</v>
          </cell>
          <cell r="B3888" t="str">
            <v>浙江黎明</v>
          </cell>
          <cell r="C3888">
            <v>1.43</v>
          </cell>
          <cell r="D3888">
            <v>17.73</v>
          </cell>
        </row>
        <row r="3889">
          <cell r="A3889" t="str">
            <v>603049</v>
          </cell>
          <cell r="B3889" t="str">
            <v>中策橡胶</v>
          </cell>
          <cell r="C3889">
            <v>1.63</v>
          </cell>
          <cell r="D3889">
            <v>45.42</v>
          </cell>
        </row>
        <row r="3890">
          <cell r="A3890" t="str">
            <v>603050</v>
          </cell>
          <cell r="B3890" t="str">
            <v>科林电气</v>
          </cell>
          <cell r="C3890">
            <v>-1.1100000000000001</v>
          </cell>
          <cell r="D3890">
            <v>16.059999999999999</v>
          </cell>
        </row>
        <row r="3891">
          <cell r="A3891" t="str">
            <v>603051</v>
          </cell>
          <cell r="B3891" t="str">
            <v>鹿山新材</v>
          </cell>
          <cell r="C3891">
            <v>-3.4</v>
          </cell>
          <cell r="D3891">
            <v>27.6</v>
          </cell>
        </row>
        <row r="3892">
          <cell r="A3892" t="str">
            <v>603052</v>
          </cell>
          <cell r="B3892" t="str">
            <v>可川科技</v>
          </cell>
          <cell r="C3892">
            <v>-1.83</v>
          </cell>
          <cell r="D3892">
            <v>27.36</v>
          </cell>
        </row>
        <row r="3893">
          <cell r="A3893" t="str">
            <v>603053</v>
          </cell>
          <cell r="B3893" t="str">
            <v>成都燃气</v>
          </cell>
          <cell r="C3893">
            <v>-0.41</v>
          </cell>
          <cell r="D3893">
            <v>9.6300000000000008</v>
          </cell>
        </row>
        <row r="3894">
          <cell r="A3894" t="str">
            <v>603055</v>
          </cell>
          <cell r="B3894" t="str">
            <v>台华新材</v>
          </cell>
          <cell r="C3894">
            <v>-1.52</v>
          </cell>
          <cell r="D3894">
            <v>9.09</v>
          </cell>
        </row>
        <row r="3895">
          <cell r="A3895" t="str">
            <v>603056</v>
          </cell>
          <cell r="B3895" t="str">
            <v>德邦股份</v>
          </cell>
          <cell r="C3895">
            <v>-0.88</v>
          </cell>
          <cell r="D3895">
            <v>15.78</v>
          </cell>
        </row>
        <row r="3896">
          <cell r="A3896" t="str">
            <v>603057</v>
          </cell>
          <cell r="B3896" t="str">
            <v>紫燕食品</v>
          </cell>
          <cell r="C3896">
            <v>-1.77</v>
          </cell>
          <cell r="D3896">
            <v>21.06</v>
          </cell>
        </row>
        <row r="3897">
          <cell r="A3897" t="str">
            <v>603058</v>
          </cell>
          <cell r="B3897" t="str">
            <v>永吉股份</v>
          </cell>
          <cell r="C3897">
            <v>-1.81</v>
          </cell>
          <cell r="D3897">
            <v>8.6999999999999993</v>
          </cell>
        </row>
        <row r="3898">
          <cell r="A3898" t="str">
            <v>603059</v>
          </cell>
          <cell r="B3898" t="str">
            <v>倍加洁</v>
          </cell>
          <cell r="C3898">
            <v>-0.23</v>
          </cell>
          <cell r="D3898">
            <v>25.5</v>
          </cell>
        </row>
        <row r="3899">
          <cell r="A3899" t="str">
            <v>603060</v>
          </cell>
          <cell r="B3899" t="str">
            <v>国检集团</v>
          </cell>
          <cell r="C3899">
            <v>-1.36</v>
          </cell>
          <cell r="D3899">
            <v>6.51</v>
          </cell>
        </row>
        <row r="3900">
          <cell r="A3900" t="str">
            <v>603061</v>
          </cell>
          <cell r="B3900" t="str">
            <v>金海通</v>
          </cell>
          <cell r="C3900">
            <v>-0.56999999999999995</v>
          </cell>
          <cell r="D3900">
            <v>85.5</v>
          </cell>
        </row>
        <row r="3901">
          <cell r="A3901" t="str">
            <v>603062</v>
          </cell>
          <cell r="B3901" t="str">
            <v>麦加芯彩</v>
          </cell>
          <cell r="C3901">
            <v>-2.13</v>
          </cell>
          <cell r="D3901">
            <v>45.12</v>
          </cell>
        </row>
        <row r="3902">
          <cell r="A3902" t="str">
            <v>603063</v>
          </cell>
          <cell r="B3902" t="str">
            <v>禾望电气</v>
          </cell>
          <cell r="C3902">
            <v>-0.25</v>
          </cell>
          <cell r="D3902">
            <v>31.95</v>
          </cell>
        </row>
        <row r="3903">
          <cell r="A3903" t="str">
            <v>603065</v>
          </cell>
          <cell r="B3903" t="str">
            <v>宿迁联盛</v>
          </cell>
          <cell r="C3903">
            <v>-2.92</v>
          </cell>
          <cell r="D3903">
            <v>9.6300000000000008</v>
          </cell>
        </row>
        <row r="3904">
          <cell r="A3904" t="str">
            <v>603066</v>
          </cell>
          <cell r="B3904" t="str">
            <v>音飞储存</v>
          </cell>
          <cell r="C3904">
            <v>-0.82</v>
          </cell>
          <cell r="D3904">
            <v>12.05</v>
          </cell>
        </row>
        <row r="3905">
          <cell r="A3905" t="str">
            <v>603067</v>
          </cell>
          <cell r="B3905" t="str">
            <v>振华股份</v>
          </cell>
          <cell r="C3905">
            <v>-2.08</v>
          </cell>
          <cell r="D3905">
            <v>15.52</v>
          </cell>
        </row>
        <row r="3906">
          <cell r="A3906" t="str">
            <v>603068</v>
          </cell>
          <cell r="B3906" t="str">
            <v>博通集成</v>
          </cell>
          <cell r="C3906">
            <v>-1.55</v>
          </cell>
          <cell r="D3906">
            <v>33.64</v>
          </cell>
        </row>
        <row r="3907">
          <cell r="A3907" t="str">
            <v>603069</v>
          </cell>
          <cell r="B3907" t="str">
            <v>海汽集团</v>
          </cell>
          <cell r="C3907">
            <v>3.83</v>
          </cell>
          <cell r="D3907">
            <v>21.68</v>
          </cell>
        </row>
        <row r="3908">
          <cell r="A3908" t="str">
            <v>603070</v>
          </cell>
          <cell r="B3908" t="str">
            <v>万控智造</v>
          </cell>
          <cell r="C3908">
            <v>-0.75</v>
          </cell>
          <cell r="D3908">
            <v>13.19</v>
          </cell>
        </row>
        <row r="3909">
          <cell r="A3909" t="str">
            <v>603071</v>
          </cell>
          <cell r="B3909" t="str">
            <v>物产环能</v>
          </cell>
          <cell r="C3909">
            <v>0.23</v>
          </cell>
          <cell r="D3909">
            <v>12.8</v>
          </cell>
        </row>
        <row r="3910">
          <cell r="A3910" t="str">
            <v>603072</v>
          </cell>
          <cell r="B3910" t="str">
            <v>天和磁材</v>
          </cell>
          <cell r="C3910">
            <v>-3.52</v>
          </cell>
          <cell r="D3910">
            <v>52.01</v>
          </cell>
        </row>
        <row r="3911">
          <cell r="A3911" t="str">
            <v>603073</v>
          </cell>
          <cell r="B3911" t="str">
            <v>彩蝶实业</v>
          </cell>
          <cell r="C3911">
            <v>-1.52</v>
          </cell>
          <cell r="D3911">
            <v>16.84</v>
          </cell>
        </row>
        <row r="3912">
          <cell r="A3912" t="str">
            <v>603075</v>
          </cell>
          <cell r="B3912" t="str">
            <v>热威股份</v>
          </cell>
          <cell r="C3912">
            <v>-1.19</v>
          </cell>
          <cell r="D3912">
            <v>19.940000000000001</v>
          </cell>
        </row>
        <row r="3913">
          <cell r="A3913" t="str">
            <v>603076</v>
          </cell>
          <cell r="B3913" t="str">
            <v>乐惠国际</v>
          </cell>
          <cell r="C3913">
            <v>-1</v>
          </cell>
          <cell r="D3913">
            <v>29.73</v>
          </cell>
        </row>
        <row r="3914">
          <cell r="A3914" t="str">
            <v>603077</v>
          </cell>
          <cell r="B3914" t="str">
            <v>和邦生物</v>
          </cell>
          <cell r="C3914">
            <v>-0.56000000000000005</v>
          </cell>
          <cell r="D3914">
            <v>1.77</v>
          </cell>
        </row>
        <row r="3915">
          <cell r="A3915" t="str">
            <v>603078</v>
          </cell>
          <cell r="B3915" t="str">
            <v>江化微</v>
          </cell>
          <cell r="C3915">
            <v>-1.78</v>
          </cell>
          <cell r="D3915">
            <v>18.18</v>
          </cell>
        </row>
        <row r="3916">
          <cell r="A3916" t="str">
            <v>603079</v>
          </cell>
          <cell r="B3916" t="str">
            <v>圣达生物</v>
          </cell>
          <cell r="C3916">
            <v>1.1599999999999999</v>
          </cell>
          <cell r="D3916">
            <v>17.47</v>
          </cell>
        </row>
        <row r="3917">
          <cell r="A3917" t="str">
            <v>603080</v>
          </cell>
          <cell r="B3917" t="str">
            <v>新疆火炬</v>
          </cell>
          <cell r="C3917">
            <v>-0.63</v>
          </cell>
          <cell r="D3917">
            <v>17.23</v>
          </cell>
        </row>
        <row r="3918">
          <cell r="A3918" t="str">
            <v>603081</v>
          </cell>
          <cell r="B3918" t="str">
            <v>大丰实业</v>
          </cell>
          <cell r="C3918">
            <v>-1.57</v>
          </cell>
          <cell r="D3918">
            <v>10.63</v>
          </cell>
        </row>
        <row r="3919">
          <cell r="A3919" t="str">
            <v>603082</v>
          </cell>
          <cell r="B3919" t="str">
            <v>北自科技</v>
          </cell>
          <cell r="C3919">
            <v>-0.48</v>
          </cell>
          <cell r="D3919">
            <v>37.659999999999997</v>
          </cell>
        </row>
        <row r="3920">
          <cell r="A3920" t="str">
            <v>603083</v>
          </cell>
          <cell r="B3920" t="str">
            <v>剑桥科技</v>
          </cell>
          <cell r="C3920">
            <v>-3.81</v>
          </cell>
          <cell r="D3920">
            <v>43.96</v>
          </cell>
        </row>
        <row r="3921">
          <cell r="A3921" t="str">
            <v>603085</v>
          </cell>
          <cell r="B3921" t="str">
            <v>天成自控</v>
          </cell>
          <cell r="C3921">
            <v>-1.32</v>
          </cell>
          <cell r="D3921">
            <v>11.24</v>
          </cell>
        </row>
        <row r="3922">
          <cell r="A3922" t="str">
            <v>603086</v>
          </cell>
          <cell r="B3922" t="str">
            <v>先达股份</v>
          </cell>
          <cell r="C3922">
            <v>-3.67</v>
          </cell>
          <cell r="D3922">
            <v>9.6999999999999993</v>
          </cell>
        </row>
        <row r="3923">
          <cell r="A3923" t="str">
            <v>603087</v>
          </cell>
          <cell r="B3923" t="str">
            <v>甘李药业</v>
          </cell>
          <cell r="C3923">
            <v>-0.72</v>
          </cell>
          <cell r="D3923">
            <v>56.17</v>
          </cell>
        </row>
        <row r="3924">
          <cell r="A3924" t="str">
            <v>603088</v>
          </cell>
          <cell r="B3924" t="str">
            <v>宁波精达</v>
          </cell>
          <cell r="C3924">
            <v>-1.1000000000000001</v>
          </cell>
          <cell r="D3924">
            <v>9.02</v>
          </cell>
        </row>
        <row r="3925">
          <cell r="A3925" t="str">
            <v>603089</v>
          </cell>
          <cell r="B3925" t="str">
            <v>正裕工业</v>
          </cell>
          <cell r="C3925">
            <v>-4.42</v>
          </cell>
          <cell r="D3925">
            <v>14.05</v>
          </cell>
        </row>
        <row r="3926">
          <cell r="A3926" t="str">
            <v>603090</v>
          </cell>
          <cell r="B3926" t="str">
            <v>宏盛股份</v>
          </cell>
          <cell r="C3926">
            <v>-1.31</v>
          </cell>
          <cell r="D3926">
            <v>24.2</v>
          </cell>
        </row>
        <row r="3927">
          <cell r="A3927" t="str">
            <v>603091</v>
          </cell>
          <cell r="B3927" t="str">
            <v>众鑫股份</v>
          </cell>
          <cell r="C3927">
            <v>0.56000000000000005</v>
          </cell>
          <cell r="D3927">
            <v>64.540000000000006</v>
          </cell>
        </row>
        <row r="3928">
          <cell r="A3928" t="str">
            <v>603093</v>
          </cell>
          <cell r="B3928" t="str">
            <v>南华期货</v>
          </cell>
          <cell r="C3928">
            <v>3.1</v>
          </cell>
          <cell r="D3928">
            <v>20.29</v>
          </cell>
        </row>
        <row r="3929">
          <cell r="A3929" t="str">
            <v>603095</v>
          </cell>
          <cell r="B3929" t="str">
            <v>越剑智能</v>
          </cell>
          <cell r="C3929">
            <v>0</v>
          </cell>
          <cell r="D3929">
            <v>15.71</v>
          </cell>
        </row>
        <row r="3930">
          <cell r="A3930" t="str">
            <v>603096</v>
          </cell>
          <cell r="B3930" t="str">
            <v>新经典</v>
          </cell>
          <cell r="C3930">
            <v>-1.55</v>
          </cell>
          <cell r="D3930">
            <v>18.41</v>
          </cell>
        </row>
        <row r="3931">
          <cell r="A3931" t="str">
            <v>603097</v>
          </cell>
          <cell r="B3931" t="str">
            <v>江苏华辰</v>
          </cell>
          <cell r="C3931">
            <v>-0.09</v>
          </cell>
          <cell r="D3931">
            <v>21.64</v>
          </cell>
        </row>
        <row r="3932">
          <cell r="A3932" t="str">
            <v>603098</v>
          </cell>
          <cell r="B3932" t="str">
            <v>森特股份</v>
          </cell>
          <cell r="C3932">
            <v>-1.63</v>
          </cell>
          <cell r="D3932">
            <v>10.27</v>
          </cell>
        </row>
        <row r="3933">
          <cell r="A3933" t="str">
            <v>603099</v>
          </cell>
          <cell r="B3933" t="str">
            <v>长白山</v>
          </cell>
          <cell r="C3933">
            <v>0.37</v>
          </cell>
          <cell r="D3933">
            <v>38.450000000000003</v>
          </cell>
        </row>
        <row r="3934">
          <cell r="A3934" t="str">
            <v>603100</v>
          </cell>
          <cell r="B3934" t="str">
            <v>川仪股份</v>
          </cell>
          <cell r="C3934">
            <v>-1.32</v>
          </cell>
          <cell r="D3934">
            <v>20.149999999999999</v>
          </cell>
        </row>
        <row r="3935">
          <cell r="A3935" t="str">
            <v>603101</v>
          </cell>
          <cell r="B3935" t="str">
            <v>汇嘉时代</v>
          </cell>
          <cell r="C3935">
            <v>-0.53</v>
          </cell>
          <cell r="D3935">
            <v>7.49</v>
          </cell>
        </row>
        <row r="3936">
          <cell r="A3936" t="str">
            <v>603102</v>
          </cell>
          <cell r="B3936" t="str">
            <v>百合股份</v>
          </cell>
          <cell r="C3936">
            <v>-0.74</v>
          </cell>
          <cell r="D3936">
            <v>41.71</v>
          </cell>
        </row>
        <row r="3937">
          <cell r="A3937" t="str">
            <v>603103</v>
          </cell>
          <cell r="B3937" t="str">
            <v>横店影视</v>
          </cell>
          <cell r="C3937">
            <v>0.06</v>
          </cell>
          <cell r="D3937">
            <v>16.260000000000002</v>
          </cell>
        </row>
        <row r="3938">
          <cell r="A3938" t="str">
            <v>603105</v>
          </cell>
          <cell r="B3938" t="str">
            <v>芯能科技</v>
          </cell>
          <cell r="C3938">
            <v>-0.6</v>
          </cell>
          <cell r="D3938">
            <v>8.24</v>
          </cell>
        </row>
        <row r="3939">
          <cell r="A3939" t="str">
            <v>603106</v>
          </cell>
          <cell r="B3939" t="str">
            <v>恒银科技</v>
          </cell>
          <cell r="C3939">
            <v>-0.9</v>
          </cell>
          <cell r="D3939">
            <v>9.9</v>
          </cell>
        </row>
        <row r="3940">
          <cell r="A3940" t="str">
            <v>603107</v>
          </cell>
          <cell r="B3940" t="str">
            <v>上海汽配</v>
          </cell>
          <cell r="C3940">
            <v>-0.65</v>
          </cell>
          <cell r="D3940">
            <v>15.4</v>
          </cell>
        </row>
        <row r="3941">
          <cell r="A3941" t="str">
            <v>603108</v>
          </cell>
          <cell r="B3941" t="str">
            <v>润达医疗</v>
          </cell>
          <cell r="C3941">
            <v>0.63</v>
          </cell>
          <cell r="D3941">
            <v>17.48</v>
          </cell>
        </row>
        <row r="3942">
          <cell r="A3942" t="str">
            <v>603109</v>
          </cell>
          <cell r="B3942" t="str">
            <v>神驰机电</v>
          </cell>
          <cell r="C3942">
            <v>-1.6</v>
          </cell>
          <cell r="D3942">
            <v>26.48</v>
          </cell>
        </row>
        <row r="3943">
          <cell r="A3943" t="str">
            <v>603110</v>
          </cell>
          <cell r="B3943" t="str">
            <v>东方材料</v>
          </cell>
          <cell r="C3943">
            <v>-0.43</v>
          </cell>
          <cell r="D3943">
            <v>16.059999999999999</v>
          </cell>
        </row>
        <row r="3944">
          <cell r="A3944" t="str">
            <v>603111</v>
          </cell>
          <cell r="B3944" t="str">
            <v>康尼机电</v>
          </cell>
          <cell r="C3944">
            <v>-0.61</v>
          </cell>
          <cell r="D3944">
            <v>6.56</v>
          </cell>
        </row>
        <row r="3945">
          <cell r="A3945" t="str">
            <v>603112</v>
          </cell>
          <cell r="B3945" t="str">
            <v>华翔股份</v>
          </cell>
          <cell r="C3945">
            <v>3.47</v>
          </cell>
          <cell r="D3945">
            <v>17.89</v>
          </cell>
        </row>
        <row r="3946">
          <cell r="A3946" t="str">
            <v>603113</v>
          </cell>
          <cell r="B3946" t="str">
            <v>金能科技</v>
          </cell>
          <cell r="C3946">
            <v>-1.24</v>
          </cell>
          <cell r="D3946">
            <v>7.19</v>
          </cell>
        </row>
        <row r="3947">
          <cell r="A3947" t="str">
            <v>603115</v>
          </cell>
          <cell r="B3947" t="str">
            <v>海星股份</v>
          </cell>
          <cell r="C3947">
            <v>-1.1599999999999999</v>
          </cell>
          <cell r="D3947">
            <v>14.47</v>
          </cell>
        </row>
        <row r="3948">
          <cell r="A3948" t="str">
            <v>603116</v>
          </cell>
          <cell r="B3948" t="str">
            <v>红蜻蜓</v>
          </cell>
          <cell r="C3948">
            <v>-0.49</v>
          </cell>
          <cell r="D3948">
            <v>6.1</v>
          </cell>
        </row>
        <row r="3949">
          <cell r="A3949" t="str">
            <v>603117</v>
          </cell>
          <cell r="B3949" t="str">
            <v>万林物流</v>
          </cell>
          <cell r="C3949">
            <v>-1.94</v>
          </cell>
          <cell r="D3949">
            <v>6.07</v>
          </cell>
        </row>
        <row r="3950">
          <cell r="A3950" t="str">
            <v>603118</v>
          </cell>
          <cell r="B3950" t="str">
            <v>共进股份</v>
          </cell>
          <cell r="C3950">
            <v>-1.59</v>
          </cell>
          <cell r="D3950">
            <v>11.14</v>
          </cell>
        </row>
        <row r="3951">
          <cell r="A3951" t="str">
            <v>603119</v>
          </cell>
          <cell r="B3951" t="str">
            <v>浙江荣泰</v>
          </cell>
          <cell r="C3951">
            <v>-2.31</v>
          </cell>
          <cell r="D3951">
            <v>42.26</v>
          </cell>
        </row>
        <row r="3952">
          <cell r="A3952" t="str">
            <v>603120</v>
          </cell>
          <cell r="B3952" t="str">
            <v>肯特催化</v>
          </cell>
          <cell r="C3952">
            <v>-1.95</v>
          </cell>
          <cell r="D3952">
            <v>41.31</v>
          </cell>
        </row>
        <row r="3953">
          <cell r="A3953" t="str">
            <v>603121</v>
          </cell>
          <cell r="B3953" t="str">
            <v>华培动力</v>
          </cell>
          <cell r="C3953">
            <v>0.3</v>
          </cell>
          <cell r="D3953">
            <v>23.16</v>
          </cell>
        </row>
        <row r="3954">
          <cell r="A3954" t="str">
            <v>603122</v>
          </cell>
          <cell r="B3954" t="str">
            <v>合富中国</v>
          </cell>
          <cell r="C3954">
            <v>-0.43</v>
          </cell>
          <cell r="D3954">
            <v>6.89</v>
          </cell>
        </row>
        <row r="3955">
          <cell r="A3955" t="str">
            <v>603123</v>
          </cell>
          <cell r="B3955" t="str">
            <v>翠微股份</v>
          </cell>
          <cell r="C3955">
            <v>1.27</v>
          </cell>
          <cell r="D3955">
            <v>14.32</v>
          </cell>
        </row>
        <row r="3956">
          <cell r="A3956" t="str">
            <v>603124</v>
          </cell>
          <cell r="B3956" t="str">
            <v>江南新材</v>
          </cell>
          <cell r="C3956">
            <v>0.65</v>
          </cell>
          <cell r="D3956">
            <v>54.36</v>
          </cell>
        </row>
        <row r="3957">
          <cell r="A3957" t="str">
            <v>603125</v>
          </cell>
          <cell r="B3957" t="str">
            <v>常青科技</v>
          </cell>
          <cell r="C3957">
            <v>-3.19</v>
          </cell>
          <cell r="D3957">
            <v>16.68</v>
          </cell>
        </row>
        <row r="3958">
          <cell r="A3958" t="str">
            <v>603126</v>
          </cell>
          <cell r="B3958" t="str">
            <v>中材节能</v>
          </cell>
          <cell r="C3958">
            <v>-1.28</v>
          </cell>
          <cell r="D3958">
            <v>6.19</v>
          </cell>
        </row>
        <row r="3959">
          <cell r="A3959" t="str">
            <v>603127</v>
          </cell>
          <cell r="B3959" t="str">
            <v>昭衍新药</v>
          </cell>
          <cell r="C3959">
            <v>1.96</v>
          </cell>
          <cell r="D3959">
            <v>22.36</v>
          </cell>
        </row>
        <row r="3960">
          <cell r="A3960" t="str">
            <v>603128</v>
          </cell>
          <cell r="B3960" t="str">
            <v>华贸物流</v>
          </cell>
          <cell r="C3960">
            <v>0.16</v>
          </cell>
          <cell r="D3960">
            <v>6.24</v>
          </cell>
        </row>
        <row r="3961">
          <cell r="A3961" t="str">
            <v>603129</v>
          </cell>
          <cell r="B3961" t="str">
            <v>春风动力</v>
          </cell>
          <cell r="C3961">
            <v>1.08</v>
          </cell>
          <cell r="D3961">
            <v>237.97</v>
          </cell>
        </row>
        <row r="3962">
          <cell r="A3962" t="str">
            <v>603130</v>
          </cell>
          <cell r="B3962" t="str">
            <v>云中马</v>
          </cell>
          <cell r="C3962">
            <v>3.35</v>
          </cell>
          <cell r="D3962">
            <v>33.28</v>
          </cell>
        </row>
        <row r="3963">
          <cell r="A3963" t="str">
            <v>603131</v>
          </cell>
          <cell r="B3963" t="str">
            <v>上海沪工</v>
          </cell>
          <cell r="C3963">
            <v>-3.04</v>
          </cell>
          <cell r="D3963">
            <v>17.88</v>
          </cell>
        </row>
        <row r="3964">
          <cell r="A3964" t="str">
            <v>603132</v>
          </cell>
          <cell r="B3964" t="str">
            <v>金徽股份</v>
          </cell>
          <cell r="C3964">
            <v>-1.41</v>
          </cell>
          <cell r="D3964">
            <v>12.6</v>
          </cell>
        </row>
        <row r="3965">
          <cell r="A3965" t="str">
            <v>603135</v>
          </cell>
          <cell r="B3965" t="str">
            <v>中重科技</v>
          </cell>
          <cell r="C3965">
            <v>-1.32</v>
          </cell>
          <cell r="D3965">
            <v>9.74</v>
          </cell>
        </row>
        <row r="3966">
          <cell r="A3966" t="str">
            <v>603136</v>
          </cell>
          <cell r="B3966" t="str">
            <v>天目湖</v>
          </cell>
          <cell r="C3966">
            <v>1.2</v>
          </cell>
          <cell r="D3966">
            <v>13.51</v>
          </cell>
        </row>
        <row r="3967">
          <cell r="A3967" t="str">
            <v>603137</v>
          </cell>
          <cell r="B3967" t="str">
            <v>恒尚节能</v>
          </cell>
          <cell r="C3967">
            <v>-0.27</v>
          </cell>
          <cell r="D3967">
            <v>14.76</v>
          </cell>
        </row>
        <row r="3968">
          <cell r="A3968" t="str">
            <v>603138</v>
          </cell>
          <cell r="B3968" t="str">
            <v>海量数据</v>
          </cell>
          <cell r="C3968">
            <v>6.08</v>
          </cell>
          <cell r="D3968">
            <v>15.19</v>
          </cell>
        </row>
        <row r="3969">
          <cell r="A3969" t="str">
            <v>603139</v>
          </cell>
          <cell r="B3969" t="str">
            <v>康惠制药</v>
          </cell>
          <cell r="C3969">
            <v>3.36</v>
          </cell>
          <cell r="D3969">
            <v>23.37</v>
          </cell>
        </row>
        <row r="3970">
          <cell r="A3970" t="str">
            <v>603150</v>
          </cell>
          <cell r="B3970" t="str">
            <v>XD万朗磁</v>
          </cell>
          <cell r="C3970">
            <v>-1.29</v>
          </cell>
          <cell r="D3970">
            <v>32.049999999999997</v>
          </cell>
        </row>
        <row r="3971">
          <cell r="A3971" t="str">
            <v>603151</v>
          </cell>
          <cell r="B3971" t="str">
            <v>邦基科技</v>
          </cell>
          <cell r="C3971">
            <v>0.61</v>
          </cell>
          <cell r="D3971">
            <v>21.61</v>
          </cell>
        </row>
        <row r="3972">
          <cell r="A3972" t="str">
            <v>603153</v>
          </cell>
          <cell r="B3972" t="str">
            <v>上海建科</v>
          </cell>
          <cell r="C3972">
            <v>-0.92</v>
          </cell>
          <cell r="D3972">
            <v>17.27</v>
          </cell>
        </row>
        <row r="3973">
          <cell r="A3973" t="str">
            <v>603155</v>
          </cell>
          <cell r="B3973" t="str">
            <v>新亚强</v>
          </cell>
          <cell r="C3973">
            <v>-3.73</v>
          </cell>
          <cell r="D3973">
            <v>15.98</v>
          </cell>
        </row>
        <row r="3974">
          <cell r="A3974" t="str">
            <v>603156</v>
          </cell>
          <cell r="B3974" t="str">
            <v>养元饮品</v>
          </cell>
          <cell r="C3974">
            <v>-0.56000000000000005</v>
          </cell>
          <cell r="D3974">
            <v>21.18</v>
          </cell>
        </row>
        <row r="3975">
          <cell r="A3975" t="str">
            <v>603158</v>
          </cell>
          <cell r="B3975" t="str">
            <v>腾龙股份</v>
          </cell>
          <cell r="C3975">
            <v>-0.62</v>
          </cell>
          <cell r="D3975">
            <v>7.98</v>
          </cell>
        </row>
        <row r="3976">
          <cell r="A3976" t="str">
            <v>603159</v>
          </cell>
          <cell r="B3976" t="str">
            <v>上海亚虹</v>
          </cell>
          <cell r="C3976">
            <v>0.74</v>
          </cell>
          <cell r="D3976">
            <v>16.43</v>
          </cell>
        </row>
        <row r="3977">
          <cell r="A3977" t="str">
            <v>603160</v>
          </cell>
          <cell r="B3977" t="str">
            <v>汇顶科技</v>
          </cell>
          <cell r="C3977">
            <v>-0.94</v>
          </cell>
          <cell r="D3977">
            <v>69.8</v>
          </cell>
        </row>
        <row r="3978">
          <cell r="A3978" t="str">
            <v>603161</v>
          </cell>
          <cell r="B3978" t="str">
            <v>科华控股</v>
          </cell>
          <cell r="C3978">
            <v>-3.8</v>
          </cell>
          <cell r="D3978">
            <v>12.14</v>
          </cell>
        </row>
        <row r="3979">
          <cell r="A3979" t="str">
            <v>603162</v>
          </cell>
          <cell r="B3979" t="str">
            <v>海通发展</v>
          </cell>
          <cell r="C3979">
            <v>-1.17</v>
          </cell>
          <cell r="D3979">
            <v>8.4700000000000006</v>
          </cell>
        </row>
        <row r="3980">
          <cell r="A3980" t="str">
            <v>603163</v>
          </cell>
          <cell r="B3980" t="str">
            <v>圣晖集成</v>
          </cell>
          <cell r="C3980">
            <v>-1.51</v>
          </cell>
          <cell r="D3980">
            <v>28.06</v>
          </cell>
        </row>
        <row r="3981">
          <cell r="A3981" t="str">
            <v>603165</v>
          </cell>
          <cell r="B3981" t="str">
            <v>荣晟环保</v>
          </cell>
          <cell r="C3981">
            <v>-0.43</v>
          </cell>
          <cell r="D3981">
            <v>11.45</v>
          </cell>
        </row>
        <row r="3982">
          <cell r="A3982" t="str">
            <v>603166</v>
          </cell>
          <cell r="B3982" t="str">
            <v>福达股份</v>
          </cell>
          <cell r="C3982">
            <v>-1.82</v>
          </cell>
          <cell r="D3982">
            <v>14.6</v>
          </cell>
        </row>
        <row r="3983">
          <cell r="A3983" t="str">
            <v>603167</v>
          </cell>
          <cell r="B3983" t="str">
            <v>渤海轮渡</v>
          </cell>
          <cell r="C3983">
            <v>-0.35</v>
          </cell>
          <cell r="D3983">
            <v>11.44</v>
          </cell>
        </row>
        <row r="3984">
          <cell r="A3984" t="str">
            <v>603168</v>
          </cell>
          <cell r="B3984" t="str">
            <v>莎普爱思</v>
          </cell>
          <cell r="C3984">
            <v>-1.03</v>
          </cell>
          <cell r="D3984">
            <v>7.7</v>
          </cell>
        </row>
        <row r="3985">
          <cell r="A3985" t="str">
            <v>603169</v>
          </cell>
          <cell r="B3985" t="str">
            <v>兰石重装</v>
          </cell>
          <cell r="C3985">
            <v>-1.98</v>
          </cell>
          <cell r="D3985">
            <v>7.92</v>
          </cell>
        </row>
        <row r="3986">
          <cell r="A3986" t="str">
            <v>603170</v>
          </cell>
          <cell r="B3986" t="str">
            <v>宝立食品</v>
          </cell>
          <cell r="C3986">
            <v>-0.8</v>
          </cell>
          <cell r="D3986">
            <v>12.41</v>
          </cell>
        </row>
        <row r="3987">
          <cell r="A3987" t="str">
            <v>603171</v>
          </cell>
          <cell r="B3987" t="str">
            <v>税友股份</v>
          </cell>
          <cell r="C3987">
            <v>2.08</v>
          </cell>
          <cell r="D3987">
            <v>42.74</v>
          </cell>
        </row>
        <row r="3988">
          <cell r="A3988" t="str">
            <v>603172</v>
          </cell>
          <cell r="B3988" t="str">
            <v>万丰股份</v>
          </cell>
          <cell r="C3988">
            <v>-1.8</v>
          </cell>
          <cell r="D3988">
            <v>15.86</v>
          </cell>
        </row>
        <row r="3989">
          <cell r="A3989" t="str">
            <v>603173</v>
          </cell>
          <cell r="B3989" t="str">
            <v>福斯达</v>
          </cell>
          <cell r="C3989">
            <v>-1.77</v>
          </cell>
          <cell r="D3989">
            <v>35.01</v>
          </cell>
        </row>
        <row r="3990">
          <cell r="A3990" t="str">
            <v>603176</v>
          </cell>
          <cell r="B3990" t="str">
            <v>汇通集团</v>
          </cell>
          <cell r="C3990">
            <v>-0.21</v>
          </cell>
          <cell r="D3990">
            <v>4.84</v>
          </cell>
        </row>
        <row r="3991">
          <cell r="A3991" t="str">
            <v>603177</v>
          </cell>
          <cell r="B3991" t="str">
            <v>德创环保</v>
          </cell>
          <cell r="C3991">
            <v>-0.97</v>
          </cell>
          <cell r="D3991">
            <v>9.15</v>
          </cell>
        </row>
        <row r="3992">
          <cell r="A3992" t="str">
            <v>603178</v>
          </cell>
          <cell r="B3992" t="str">
            <v>圣龙股份</v>
          </cell>
          <cell r="C3992">
            <v>-1.47</v>
          </cell>
          <cell r="D3992">
            <v>18.72</v>
          </cell>
        </row>
        <row r="3993">
          <cell r="A3993" t="str">
            <v>603179</v>
          </cell>
          <cell r="B3993" t="str">
            <v>新泉股份</v>
          </cell>
          <cell r="C3993">
            <v>0</v>
          </cell>
          <cell r="D3993">
            <v>47.25</v>
          </cell>
        </row>
        <row r="3994">
          <cell r="A3994" t="str">
            <v>603180</v>
          </cell>
          <cell r="B3994" t="str">
            <v>金牌家居</v>
          </cell>
          <cell r="C3994">
            <v>-1.1599999999999999</v>
          </cell>
          <cell r="D3994">
            <v>19.55</v>
          </cell>
        </row>
        <row r="3995">
          <cell r="A3995" t="str">
            <v>603181</v>
          </cell>
          <cell r="B3995" t="str">
            <v>皇马科技</v>
          </cell>
          <cell r="C3995">
            <v>-2.4</v>
          </cell>
          <cell r="D3995">
            <v>13</v>
          </cell>
        </row>
        <row r="3996">
          <cell r="A3996" t="str">
            <v>603182</v>
          </cell>
          <cell r="B3996" t="str">
            <v>嘉华股份</v>
          </cell>
          <cell r="C3996">
            <v>-0.15</v>
          </cell>
          <cell r="D3996">
            <v>13.49</v>
          </cell>
        </row>
        <row r="3997">
          <cell r="A3997" t="str">
            <v>603183</v>
          </cell>
          <cell r="B3997" t="str">
            <v>建研院</v>
          </cell>
          <cell r="C3997">
            <v>-1.18</v>
          </cell>
          <cell r="D3997">
            <v>4.2</v>
          </cell>
        </row>
        <row r="3998">
          <cell r="A3998" t="str">
            <v>603185</v>
          </cell>
          <cell r="B3998" t="str">
            <v>弘元绿能</v>
          </cell>
          <cell r="C3998">
            <v>-0.79</v>
          </cell>
          <cell r="D3998">
            <v>15.01</v>
          </cell>
        </row>
        <row r="3999">
          <cell r="A3999" t="str">
            <v>603186</v>
          </cell>
          <cell r="B3999" t="str">
            <v>华正新材</v>
          </cell>
          <cell r="C3999">
            <v>-1.68</v>
          </cell>
          <cell r="D3999">
            <v>31.05</v>
          </cell>
        </row>
        <row r="4000">
          <cell r="A4000" t="str">
            <v>603187</v>
          </cell>
          <cell r="B4000" t="str">
            <v>海容冷链</v>
          </cell>
          <cell r="C4000">
            <v>-0.67</v>
          </cell>
          <cell r="D4000">
            <v>11.8</v>
          </cell>
        </row>
        <row r="4001">
          <cell r="A4001" t="str">
            <v>603188</v>
          </cell>
          <cell r="B4001" t="str">
            <v>亚邦股份</v>
          </cell>
          <cell r="C4001">
            <v>-1.65</v>
          </cell>
          <cell r="D4001">
            <v>4.17</v>
          </cell>
        </row>
        <row r="4002">
          <cell r="A4002" t="str">
            <v>603189</v>
          </cell>
          <cell r="B4002" t="str">
            <v>网达软件</v>
          </cell>
          <cell r="C4002">
            <v>0.17</v>
          </cell>
          <cell r="D4002">
            <v>17.61</v>
          </cell>
        </row>
        <row r="4003">
          <cell r="A4003" t="str">
            <v>603190</v>
          </cell>
          <cell r="B4003" t="str">
            <v>亚通精工</v>
          </cell>
          <cell r="C4003">
            <v>-2.1800000000000002</v>
          </cell>
          <cell r="D4003">
            <v>22.85</v>
          </cell>
        </row>
        <row r="4004">
          <cell r="A4004" t="str">
            <v>603191</v>
          </cell>
          <cell r="B4004" t="str">
            <v>望变电气</v>
          </cell>
          <cell r="C4004">
            <v>-0.55000000000000004</v>
          </cell>
          <cell r="D4004">
            <v>12.58</v>
          </cell>
        </row>
        <row r="4005">
          <cell r="A4005" t="str">
            <v>603192</v>
          </cell>
          <cell r="B4005" t="str">
            <v>汇得科技</v>
          </cell>
          <cell r="C4005">
            <v>-0.82</v>
          </cell>
          <cell r="D4005">
            <v>20.53</v>
          </cell>
        </row>
        <row r="4006">
          <cell r="A4006" t="str">
            <v>603193</v>
          </cell>
          <cell r="B4006" t="str">
            <v>润本股份</v>
          </cell>
          <cell r="C4006">
            <v>-3.73</v>
          </cell>
          <cell r="D4006">
            <v>30.18</v>
          </cell>
        </row>
        <row r="4007">
          <cell r="A4007" t="str">
            <v>603194</v>
          </cell>
          <cell r="B4007" t="str">
            <v>中力股份</v>
          </cell>
          <cell r="C4007">
            <v>1.22</v>
          </cell>
          <cell r="D4007">
            <v>42.99</v>
          </cell>
        </row>
        <row r="4008">
          <cell r="A4008" t="str">
            <v>603195</v>
          </cell>
          <cell r="B4008" t="str">
            <v>公牛集团</v>
          </cell>
          <cell r="C4008">
            <v>-0.78</v>
          </cell>
          <cell r="D4008">
            <v>47.36</v>
          </cell>
        </row>
        <row r="4009">
          <cell r="A4009" t="str">
            <v>603196</v>
          </cell>
          <cell r="B4009" t="str">
            <v>日播时尚</v>
          </cell>
          <cell r="C4009">
            <v>-0.64</v>
          </cell>
          <cell r="D4009">
            <v>17.11</v>
          </cell>
        </row>
        <row r="4010">
          <cell r="A4010" t="str">
            <v>603197</v>
          </cell>
          <cell r="B4010" t="str">
            <v>保隆科技</v>
          </cell>
          <cell r="C4010">
            <v>-1.65</v>
          </cell>
          <cell r="D4010">
            <v>38.11</v>
          </cell>
        </row>
        <row r="4011">
          <cell r="A4011" t="str">
            <v>603198</v>
          </cell>
          <cell r="B4011" t="str">
            <v>迎驾贡酒</v>
          </cell>
          <cell r="C4011">
            <v>-0.2</v>
          </cell>
          <cell r="D4011">
            <v>39.5</v>
          </cell>
        </row>
        <row r="4012">
          <cell r="A4012" t="str">
            <v>603199</v>
          </cell>
          <cell r="B4012" t="str">
            <v>九华旅游</v>
          </cell>
          <cell r="C4012">
            <v>-0.25</v>
          </cell>
          <cell r="D4012">
            <v>36.1</v>
          </cell>
        </row>
        <row r="4013">
          <cell r="A4013" t="str">
            <v>603200</v>
          </cell>
          <cell r="B4013" t="str">
            <v>上海洗霸</v>
          </cell>
          <cell r="C4013">
            <v>-5</v>
          </cell>
          <cell r="D4013">
            <v>47.64</v>
          </cell>
        </row>
        <row r="4014">
          <cell r="A4014" t="str">
            <v>603201</v>
          </cell>
          <cell r="B4014" t="str">
            <v>常润股份</v>
          </cell>
          <cell r="C4014">
            <v>-1.5</v>
          </cell>
          <cell r="D4014">
            <v>18.350000000000001</v>
          </cell>
        </row>
        <row r="4015">
          <cell r="A4015" t="str">
            <v>603202</v>
          </cell>
          <cell r="B4015" t="str">
            <v>天有为</v>
          </cell>
          <cell r="C4015">
            <v>0.2</v>
          </cell>
          <cell r="D4015">
            <v>97.84</v>
          </cell>
        </row>
        <row r="4016">
          <cell r="A4016" t="str">
            <v>603203</v>
          </cell>
          <cell r="B4016" t="str">
            <v>快克智能</v>
          </cell>
          <cell r="C4016">
            <v>-2.0099999999999998</v>
          </cell>
          <cell r="D4016">
            <v>24.36</v>
          </cell>
        </row>
        <row r="4017">
          <cell r="A4017" t="str">
            <v>603205</v>
          </cell>
          <cell r="B4017" t="str">
            <v>健尔康</v>
          </cell>
          <cell r="C4017">
            <v>-0.77</v>
          </cell>
          <cell r="D4017">
            <v>38.61</v>
          </cell>
        </row>
        <row r="4018">
          <cell r="A4018" t="str">
            <v>603206</v>
          </cell>
          <cell r="B4018" t="str">
            <v>嘉环科技</v>
          </cell>
          <cell r="C4018">
            <v>-0.89</v>
          </cell>
          <cell r="D4018">
            <v>16.760000000000002</v>
          </cell>
        </row>
        <row r="4019">
          <cell r="A4019" t="str">
            <v>603207</v>
          </cell>
          <cell r="B4019" t="str">
            <v>小方制药</v>
          </cell>
          <cell r="C4019">
            <v>0.13</v>
          </cell>
          <cell r="D4019">
            <v>30.69</v>
          </cell>
        </row>
        <row r="4020">
          <cell r="A4020" t="str">
            <v>603208</v>
          </cell>
          <cell r="B4020" t="str">
            <v>江山欧派</v>
          </cell>
          <cell r="C4020">
            <v>-1.42</v>
          </cell>
          <cell r="D4020">
            <v>15.23</v>
          </cell>
        </row>
        <row r="4021">
          <cell r="A4021" t="str">
            <v>603209</v>
          </cell>
          <cell r="B4021" t="str">
            <v>兴通股份</v>
          </cell>
          <cell r="C4021">
            <v>-1.61</v>
          </cell>
          <cell r="D4021">
            <v>15.31</v>
          </cell>
        </row>
        <row r="4022">
          <cell r="A4022" t="str">
            <v>603210</v>
          </cell>
          <cell r="B4022" t="str">
            <v>泰鸿万立</v>
          </cell>
          <cell r="C4022">
            <v>-1.1599999999999999</v>
          </cell>
          <cell r="D4022">
            <v>20.39</v>
          </cell>
        </row>
        <row r="4023">
          <cell r="A4023" t="str">
            <v>603211</v>
          </cell>
          <cell r="B4023" t="str">
            <v>晋拓股份</v>
          </cell>
          <cell r="C4023">
            <v>-1.73</v>
          </cell>
          <cell r="D4023">
            <v>17.61</v>
          </cell>
        </row>
        <row r="4024">
          <cell r="A4024" t="str">
            <v>603212</v>
          </cell>
          <cell r="B4024" t="str">
            <v>赛伍技术</v>
          </cell>
          <cell r="C4024">
            <v>-4.09</v>
          </cell>
          <cell r="D4024">
            <v>12.9</v>
          </cell>
        </row>
        <row r="4025">
          <cell r="A4025" t="str">
            <v>603213</v>
          </cell>
          <cell r="B4025" t="str">
            <v>镇洋发展</v>
          </cell>
          <cell r="C4025">
            <v>6.1</v>
          </cell>
          <cell r="D4025">
            <v>12</v>
          </cell>
        </row>
        <row r="4026">
          <cell r="A4026" t="str">
            <v>603214</v>
          </cell>
          <cell r="B4026" t="str">
            <v>爱婴室</v>
          </cell>
          <cell r="C4026">
            <v>-1.27</v>
          </cell>
          <cell r="D4026">
            <v>19.43</v>
          </cell>
        </row>
        <row r="4027">
          <cell r="A4027" t="str">
            <v>603215</v>
          </cell>
          <cell r="B4027" t="str">
            <v>比依股份</v>
          </cell>
          <cell r="C4027">
            <v>-3.27</v>
          </cell>
          <cell r="D4027">
            <v>18.05</v>
          </cell>
        </row>
        <row r="4028">
          <cell r="A4028" t="str">
            <v>603216</v>
          </cell>
          <cell r="B4028" t="str">
            <v>梦天家居</v>
          </cell>
          <cell r="C4028">
            <v>-0.95</v>
          </cell>
          <cell r="D4028">
            <v>12.54</v>
          </cell>
        </row>
        <row r="4029">
          <cell r="A4029" t="str">
            <v>603217</v>
          </cell>
          <cell r="B4029" t="str">
            <v>元利科技</v>
          </cell>
          <cell r="C4029">
            <v>-1.34</v>
          </cell>
          <cell r="D4029">
            <v>17.690000000000001</v>
          </cell>
        </row>
        <row r="4030">
          <cell r="A4030" t="str">
            <v>603218</v>
          </cell>
          <cell r="B4030" t="str">
            <v>日月股份</v>
          </cell>
          <cell r="C4030">
            <v>-1.74</v>
          </cell>
          <cell r="D4030">
            <v>12.4</v>
          </cell>
        </row>
        <row r="4031">
          <cell r="A4031" t="str">
            <v>603219</v>
          </cell>
          <cell r="B4031" t="str">
            <v>富佳股份</v>
          </cell>
          <cell r="C4031">
            <v>-1.36</v>
          </cell>
          <cell r="D4031">
            <v>14.49</v>
          </cell>
        </row>
        <row r="4032">
          <cell r="A4032" t="str">
            <v>603220</v>
          </cell>
          <cell r="B4032" t="str">
            <v>中贝通信</v>
          </cell>
          <cell r="C4032">
            <v>-0.61</v>
          </cell>
          <cell r="D4032">
            <v>21.07</v>
          </cell>
        </row>
        <row r="4033">
          <cell r="A4033" t="str">
            <v>603221</v>
          </cell>
          <cell r="B4033" t="str">
            <v>爱丽家居</v>
          </cell>
          <cell r="C4033">
            <v>-0.54</v>
          </cell>
          <cell r="D4033">
            <v>11.09</v>
          </cell>
        </row>
        <row r="4034">
          <cell r="A4034" t="str">
            <v>603222</v>
          </cell>
          <cell r="B4034" t="str">
            <v>济民健康</v>
          </cell>
          <cell r="C4034">
            <v>-0.74</v>
          </cell>
          <cell r="D4034">
            <v>6.67</v>
          </cell>
        </row>
        <row r="4035">
          <cell r="A4035" t="str">
            <v>603223</v>
          </cell>
          <cell r="B4035" t="str">
            <v>恒通股份</v>
          </cell>
          <cell r="C4035">
            <v>0.09</v>
          </cell>
          <cell r="D4035">
            <v>10.79</v>
          </cell>
        </row>
        <row r="4036">
          <cell r="A4036" t="str">
            <v>603225</v>
          </cell>
          <cell r="B4036" t="str">
            <v>新凤鸣</v>
          </cell>
          <cell r="C4036">
            <v>-1.69</v>
          </cell>
          <cell r="D4036">
            <v>11.08</v>
          </cell>
        </row>
        <row r="4037">
          <cell r="A4037" t="str">
            <v>603226</v>
          </cell>
          <cell r="B4037" t="str">
            <v>菲林格尔</v>
          </cell>
          <cell r="C4037">
            <v>-1.72</v>
          </cell>
          <cell r="D4037">
            <v>12.6</v>
          </cell>
        </row>
        <row r="4038">
          <cell r="A4038" t="str">
            <v>603227</v>
          </cell>
          <cell r="B4038" t="str">
            <v>雪峰科技</v>
          </cell>
          <cell r="C4038">
            <v>0.84</v>
          </cell>
          <cell r="D4038">
            <v>8.44</v>
          </cell>
        </row>
        <row r="4039">
          <cell r="A4039" t="str">
            <v>603228</v>
          </cell>
          <cell r="B4039" t="str">
            <v>景旺电子</v>
          </cell>
          <cell r="C4039">
            <v>7.87</v>
          </cell>
          <cell r="D4039">
            <v>46.58</v>
          </cell>
        </row>
        <row r="4040">
          <cell r="A4040" t="str">
            <v>603229</v>
          </cell>
          <cell r="B4040" t="str">
            <v>奥翔药业</v>
          </cell>
          <cell r="C4040">
            <v>0.65</v>
          </cell>
          <cell r="D4040">
            <v>9.25</v>
          </cell>
        </row>
        <row r="4041">
          <cell r="A4041" t="str">
            <v>603230</v>
          </cell>
          <cell r="B4041" t="str">
            <v>内蒙新华</v>
          </cell>
          <cell r="C4041">
            <v>-0.31</v>
          </cell>
          <cell r="D4041">
            <v>12.94</v>
          </cell>
        </row>
        <row r="4042">
          <cell r="A4042" t="str">
            <v>603231</v>
          </cell>
          <cell r="B4042" t="str">
            <v>索宝蛋白</v>
          </cell>
          <cell r="C4042">
            <v>-0.83</v>
          </cell>
          <cell r="D4042">
            <v>16.7</v>
          </cell>
        </row>
        <row r="4043">
          <cell r="A4043" t="str">
            <v>603232</v>
          </cell>
          <cell r="B4043" t="str">
            <v>格尔软件</v>
          </cell>
          <cell r="C4043">
            <v>2.5299999999999998</v>
          </cell>
          <cell r="D4043">
            <v>16.600000000000001</v>
          </cell>
        </row>
        <row r="4044">
          <cell r="A4044" t="str">
            <v>603233</v>
          </cell>
          <cell r="B4044" t="str">
            <v>大参林</v>
          </cell>
          <cell r="C4044">
            <v>-1.1200000000000001</v>
          </cell>
          <cell r="D4044">
            <v>16.77</v>
          </cell>
        </row>
        <row r="4045">
          <cell r="A4045" t="str">
            <v>603235</v>
          </cell>
          <cell r="B4045" t="str">
            <v>天新药业</v>
          </cell>
          <cell r="C4045">
            <v>-0.36</v>
          </cell>
          <cell r="D4045">
            <v>27.96</v>
          </cell>
        </row>
        <row r="4046">
          <cell r="A4046" t="str">
            <v>603236</v>
          </cell>
          <cell r="B4046" t="str">
            <v>移远通信</v>
          </cell>
          <cell r="C4046">
            <v>-1.31</v>
          </cell>
          <cell r="D4046">
            <v>84.58</v>
          </cell>
        </row>
        <row r="4047">
          <cell r="A4047" t="str">
            <v>603237</v>
          </cell>
          <cell r="B4047" t="str">
            <v>五芳斋</v>
          </cell>
          <cell r="C4047">
            <v>-0.47</v>
          </cell>
          <cell r="D4047">
            <v>16.850000000000001</v>
          </cell>
        </row>
        <row r="4048">
          <cell r="A4048" t="str">
            <v>603238</v>
          </cell>
          <cell r="B4048" t="str">
            <v>诺邦股份</v>
          </cell>
          <cell r="C4048">
            <v>-4.54</v>
          </cell>
          <cell r="D4048">
            <v>16.39</v>
          </cell>
        </row>
        <row r="4049">
          <cell r="A4049" t="str">
            <v>603239</v>
          </cell>
          <cell r="B4049" t="str">
            <v>浙江仙通</v>
          </cell>
          <cell r="C4049">
            <v>-1.55</v>
          </cell>
          <cell r="D4049">
            <v>15.27</v>
          </cell>
        </row>
        <row r="4050">
          <cell r="A4050" t="str">
            <v>603255</v>
          </cell>
          <cell r="B4050" t="str">
            <v>鼎际得</v>
          </cell>
          <cell r="C4050">
            <v>-1.45</v>
          </cell>
          <cell r="D4050">
            <v>29.96</v>
          </cell>
        </row>
        <row r="4051">
          <cell r="A4051" t="str">
            <v>603256</v>
          </cell>
          <cell r="B4051" t="str">
            <v>宏和科技</v>
          </cell>
          <cell r="C4051">
            <v>4.4800000000000004</v>
          </cell>
          <cell r="D4051">
            <v>18.41</v>
          </cell>
        </row>
        <row r="4052">
          <cell r="A4052" t="str">
            <v>603257</v>
          </cell>
          <cell r="B4052" t="str">
            <v>中国瑞林</v>
          </cell>
          <cell r="C4052">
            <v>-3.51</v>
          </cell>
          <cell r="D4052">
            <v>51.9</v>
          </cell>
        </row>
        <row r="4053">
          <cell r="A4053" t="str">
            <v>603258</v>
          </cell>
          <cell r="B4053" t="str">
            <v>电魂网络</v>
          </cell>
          <cell r="C4053">
            <v>0.04</v>
          </cell>
          <cell r="D4053">
            <v>24.16</v>
          </cell>
        </row>
        <row r="4054">
          <cell r="A4054" t="str">
            <v>603259</v>
          </cell>
          <cell r="B4054" t="str">
            <v>药明康德</v>
          </cell>
          <cell r="C4054">
            <v>0.14000000000000001</v>
          </cell>
          <cell r="D4054">
            <v>70.819999999999993</v>
          </cell>
        </row>
        <row r="4055">
          <cell r="A4055" t="str">
            <v>603260</v>
          </cell>
          <cell r="B4055" t="str">
            <v>合盛硅业</v>
          </cell>
          <cell r="C4055">
            <v>-0.42</v>
          </cell>
          <cell r="D4055">
            <v>47.25</v>
          </cell>
        </row>
        <row r="4056">
          <cell r="A4056" t="str">
            <v>603261</v>
          </cell>
          <cell r="B4056" t="str">
            <v>*ST立航</v>
          </cell>
          <cell r="C4056">
            <v>-3.77</v>
          </cell>
          <cell r="D4056">
            <v>21.72</v>
          </cell>
        </row>
        <row r="4057">
          <cell r="A4057" t="str">
            <v>603266</v>
          </cell>
          <cell r="B4057" t="str">
            <v>天龙股份</v>
          </cell>
          <cell r="C4057">
            <v>-2.34</v>
          </cell>
          <cell r="D4057">
            <v>17.93</v>
          </cell>
        </row>
        <row r="4058">
          <cell r="A4058" t="str">
            <v>603267</v>
          </cell>
          <cell r="B4058" t="str">
            <v>鸿远电子</v>
          </cell>
          <cell r="C4058">
            <v>-0.95</v>
          </cell>
          <cell r="D4058">
            <v>48.84</v>
          </cell>
        </row>
        <row r="4059">
          <cell r="A4059" t="str">
            <v>603268</v>
          </cell>
          <cell r="B4059" t="str">
            <v>*ST松发</v>
          </cell>
          <cell r="C4059">
            <v>0.63</v>
          </cell>
          <cell r="D4059">
            <v>40.200000000000003</v>
          </cell>
        </row>
        <row r="4060">
          <cell r="A4060" t="str">
            <v>603269</v>
          </cell>
          <cell r="B4060" t="str">
            <v>海鸥股份</v>
          </cell>
          <cell r="C4060">
            <v>-0.86</v>
          </cell>
          <cell r="D4060">
            <v>9.23</v>
          </cell>
        </row>
        <row r="4061">
          <cell r="A4061" t="str">
            <v>603270</v>
          </cell>
          <cell r="B4061" t="str">
            <v>金帝股份</v>
          </cell>
          <cell r="C4061">
            <v>-1.99</v>
          </cell>
          <cell r="D4061">
            <v>24.66</v>
          </cell>
        </row>
        <row r="4062">
          <cell r="A4062" t="str">
            <v>603271</v>
          </cell>
          <cell r="B4062" t="str">
            <v>永杰新材</v>
          </cell>
          <cell r="C4062">
            <v>-1.88</v>
          </cell>
          <cell r="D4062">
            <v>36.07</v>
          </cell>
        </row>
        <row r="4063">
          <cell r="A4063" t="str">
            <v>603272</v>
          </cell>
          <cell r="B4063" t="str">
            <v>联翔股份</v>
          </cell>
          <cell r="C4063">
            <v>-1.17</v>
          </cell>
          <cell r="D4063">
            <v>16.96</v>
          </cell>
        </row>
        <row r="4064">
          <cell r="A4064" t="str">
            <v>603273</v>
          </cell>
          <cell r="B4064" t="str">
            <v>天元智能</v>
          </cell>
          <cell r="C4064">
            <v>-1.21</v>
          </cell>
          <cell r="D4064">
            <v>17.170000000000002</v>
          </cell>
        </row>
        <row r="4065">
          <cell r="A4065" t="str">
            <v>603275</v>
          </cell>
          <cell r="B4065" t="str">
            <v>众辰科技</v>
          </cell>
          <cell r="C4065">
            <v>0.54</v>
          </cell>
          <cell r="D4065">
            <v>47.98</v>
          </cell>
        </row>
        <row r="4066">
          <cell r="A4066" t="str">
            <v>603276</v>
          </cell>
          <cell r="B4066" t="str">
            <v>恒兴新材</v>
          </cell>
          <cell r="C4066">
            <v>-1.1299999999999999</v>
          </cell>
          <cell r="D4066">
            <v>16.579999999999998</v>
          </cell>
        </row>
        <row r="4067">
          <cell r="A4067" t="str">
            <v>603277</v>
          </cell>
          <cell r="B4067" t="str">
            <v>银都股份</v>
          </cell>
          <cell r="C4067">
            <v>-1.78</v>
          </cell>
          <cell r="D4067">
            <v>15.97</v>
          </cell>
        </row>
        <row r="4068">
          <cell r="A4068" t="str">
            <v>603278</v>
          </cell>
          <cell r="B4068" t="str">
            <v>大业股份</v>
          </cell>
          <cell r="C4068">
            <v>-2.0699999999999998</v>
          </cell>
          <cell r="D4068">
            <v>8.98</v>
          </cell>
        </row>
        <row r="4069">
          <cell r="A4069" t="str">
            <v>603279</v>
          </cell>
          <cell r="B4069" t="str">
            <v>景津装备</v>
          </cell>
          <cell r="C4069">
            <v>-1.07</v>
          </cell>
          <cell r="D4069">
            <v>14.86</v>
          </cell>
        </row>
        <row r="4070">
          <cell r="A4070" t="str">
            <v>603280</v>
          </cell>
          <cell r="B4070" t="str">
            <v>南方路机</v>
          </cell>
          <cell r="C4070">
            <v>-4.05</v>
          </cell>
          <cell r="D4070">
            <v>25.81</v>
          </cell>
        </row>
        <row r="4071">
          <cell r="A4071" t="str">
            <v>603281</v>
          </cell>
          <cell r="B4071" t="str">
            <v>江瀚新材</v>
          </cell>
          <cell r="C4071">
            <v>-0.45</v>
          </cell>
          <cell r="D4071">
            <v>24.57</v>
          </cell>
        </row>
        <row r="4072">
          <cell r="A4072" t="str">
            <v>603282</v>
          </cell>
          <cell r="B4072" t="str">
            <v>亚光股份</v>
          </cell>
          <cell r="C4072">
            <v>-1.51</v>
          </cell>
          <cell r="D4072">
            <v>16.98</v>
          </cell>
        </row>
        <row r="4073">
          <cell r="A4073" t="str">
            <v>603283</v>
          </cell>
          <cell r="B4073" t="str">
            <v>赛腾股份</v>
          </cell>
          <cell r="C4073">
            <v>-2.2599999999999998</v>
          </cell>
          <cell r="D4073">
            <v>32.799999999999997</v>
          </cell>
        </row>
        <row r="4074">
          <cell r="A4074" t="str">
            <v>603285</v>
          </cell>
          <cell r="B4074" t="str">
            <v>键邦股份</v>
          </cell>
          <cell r="C4074">
            <v>-1.98</v>
          </cell>
          <cell r="D4074">
            <v>22.82</v>
          </cell>
        </row>
        <row r="4075">
          <cell r="A4075" t="str">
            <v>603286</v>
          </cell>
          <cell r="B4075" t="str">
            <v>日盈电子</v>
          </cell>
          <cell r="C4075">
            <v>-1.3</v>
          </cell>
          <cell r="D4075">
            <v>28.83</v>
          </cell>
        </row>
        <row r="4076">
          <cell r="A4076" t="str">
            <v>603288</v>
          </cell>
          <cell r="B4076" t="str">
            <v>海天味业</v>
          </cell>
          <cell r="C4076">
            <v>-0.15</v>
          </cell>
          <cell r="D4076">
            <v>38.86</v>
          </cell>
        </row>
        <row r="4077">
          <cell r="A4077" t="str">
            <v>603289</v>
          </cell>
          <cell r="B4077" t="str">
            <v>泰瑞机器</v>
          </cell>
          <cell r="C4077">
            <v>-1.26</v>
          </cell>
          <cell r="D4077">
            <v>9.43</v>
          </cell>
        </row>
        <row r="4078">
          <cell r="A4078" t="str">
            <v>603290</v>
          </cell>
          <cell r="B4078" t="str">
            <v>斯达半导</v>
          </cell>
          <cell r="C4078">
            <v>-1.03</v>
          </cell>
          <cell r="D4078">
            <v>80.319999999999993</v>
          </cell>
        </row>
        <row r="4079">
          <cell r="A4079" t="str">
            <v>603291</v>
          </cell>
          <cell r="B4079" t="str">
            <v>联合水务</v>
          </cell>
          <cell r="C4079">
            <v>-1.02</v>
          </cell>
          <cell r="D4079">
            <v>11.65</v>
          </cell>
        </row>
        <row r="4080">
          <cell r="A4080" t="str">
            <v>603296</v>
          </cell>
          <cell r="B4080" t="str">
            <v>华勤技术</v>
          </cell>
          <cell r="C4080">
            <v>-1.82</v>
          </cell>
          <cell r="D4080">
            <v>82.89</v>
          </cell>
        </row>
        <row r="4081">
          <cell r="A4081" t="str">
            <v>603297</v>
          </cell>
          <cell r="B4081" t="str">
            <v>永新光学</v>
          </cell>
          <cell r="C4081">
            <v>-2.19</v>
          </cell>
          <cell r="D4081">
            <v>83.09</v>
          </cell>
        </row>
        <row r="4082">
          <cell r="A4082" t="str">
            <v>603298</v>
          </cell>
          <cell r="B4082" t="str">
            <v>杭叉集团</v>
          </cell>
          <cell r="C4082">
            <v>-0.64</v>
          </cell>
          <cell r="D4082">
            <v>21.67</v>
          </cell>
        </row>
        <row r="4083">
          <cell r="A4083" t="str">
            <v>603299</v>
          </cell>
          <cell r="B4083" t="str">
            <v>苏盐井神</v>
          </cell>
          <cell r="C4083">
            <v>-0.42</v>
          </cell>
          <cell r="D4083">
            <v>9.52</v>
          </cell>
        </row>
        <row r="4084">
          <cell r="A4084" t="str">
            <v>603300</v>
          </cell>
          <cell r="B4084" t="str">
            <v>海南华铁</v>
          </cell>
          <cell r="C4084">
            <v>-0.57999999999999996</v>
          </cell>
          <cell r="D4084">
            <v>10.29</v>
          </cell>
        </row>
        <row r="4085">
          <cell r="A4085" t="str">
            <v>603301</v>
          </cell>
          <cell r="B4085" t="str">
            <v>振德医疗</v>
          </cell>
          <cell r="C4085">
            <v>-0.75</v>
          </cell>
          <cell r="D4085">
            <v>21.08</v>
          </cell>
        </row>
        <row r="4086">
          <cell r="A4086" t="str">
            <v>603303</v>
          </cell>
          <cell r="B4086" t="str">
            <v>得邦照明</v>
          </cell>
          <cell r="C4086">
            <v>-0.99</v>
          </cell>
          <cell r="D4086">
            <v>11.97</v>
          </cell>
        </row>
        <row r="4087">
          <cell r="A4087" t="str">
            <v>603305</v>
          </cell>
          <cell r="B4087" t="str">
            <v>旭升集团</v>
          </cell>
          <cell r="C4087">
            <v>-1.17</v>
          </cell>
          <cell r="D4087">
            <v>12.66</v>
          </cell>
        </row>
        <row r="4088">
          <cell r="A4088" t="str">
            <v>603306</v>
          </cell>
          <cell r="B4088" t="str">
            <v>华懋科技</v>
          </cell>
          <cell r="C4088">
            <v>-1.62</v>
          </cell>
          <cell r="D4088">
            <v>41.33</v>
          </cell>
        </row>
        <row r="4089">
          <cell r="A4089" t="str">
            <v>603307</v>
          </cell>
          <cell r="B4089" t="str">
            <v>扬州金泉</v>
          </cell>
          <cell r="C4089">
            <v>-1.22</v>
          </cell>
          <cell r="D4089">
            <v>37.159999999999997</v>
          </cell>
        </row>
        <row r="4090">
          <cell r="A4090" t="str">
            <v>603308</v>
          </cell>
          <cell r="B4090" t="str">
            <v>应流股份</v>
          </cell>
          <cell r="C4090">
            <v>-0.13</v>
          </cell>
          <cell r="D4090">
            <v>22.8</v>
          </cell>
        </row>
        <row r="4091">
          <cell r="A4091" t="str">
            <v>603309</v>
          </cell>
          <cell r="B4091" t="str">
            <v>维力医疗</v>
          </cell>
          <cell r="C4091">
            <v>-0.23</v>
          </cell>
          <cell r="D4091">
            <v>12.84</v>
          </cell>
        </row>
        <row r="4092">
          <cell r="A4092" t="str">
            <v>603310</v>
          </cell>
          <cell r="B4092" t="str">
            <v>巍华新材</v>
          </cell>
          <cell r="C4092">
            <v>-1.89</v>
          </cell>
          <cell r="D4092">
            <v>18.72</v>
          </cell>
        </row>
        <row r="4093">
          <cell r="A4093" t="str">
            <v>603311</v>
          </cell>
          <cell r="B4093" t="str">
            <v>金海高科</v>
          </cell>
          <cell r="C4093">
            <v>-1.6</v>
          </cell>
          <cell r="D4093">
            <v>11.07</v>
          </cell>
        </row>
        <row r="4094">
          <cell r="A4094" t="str">
            <v>603312</v>
          </cell>
          <cell r="B4094" t="str">
            <v>西典新能</v>
          </cell>
          <cell r="C4094">
            <v>-0.69</v>
          </cell>
          <cell r="D4094">
            <v>36.130000000000003</v>
          </cell>
        </row>
        <row r="4095">
          <cell r="A4095" t="str">
            <v>603313</v>
          </cell>
          <cell r="B4095" t="str">
            <v>梦百合</v>
          </cell>
          <cell r="C4095">
            <v>-2.76</v>
          </cell>
          <cell r="D4095">
            <v>8.8000000000000007</v>
          </cell>
        </row>
        <row r="4096">
          <cell r="A4096" t="str">
            <v>603315</v>
          </cell>
          <cell r="B4096" t="str">
            <v>福鞍股份</v>
          </cell>
          <cell r="C4096">
            <v>-1.67</v>
          </cell>
          <cell r="D4096">
            <v>12.38</v>
          </cell>
        </row>
        <row r="4097">
          <cell r="A4097" t="str">
            <v>603316</v>
          </cell>
          <cell r="B4097" t="str">
            <v>诚邦股份</v>
          </cell>
          <cell r="C4097">
            <v>-2.92</v>
          </cell>
          <cell r="D4097">
            <v>11.62</v>
          </cell>
        </row>
        <row r="4098">
          <cell r="A4098" t="str">
            <v>603317</v>
          </cell>
          <cell r="B4098" t="str">
            <v>天味食品</v>
          </cell>
          <cell r="C4098">
            <v>-0.27</v>
          </cell>
          <cell r="D4098">
            <v>11.22</v>
          </cell>
        </row>
        <row r="4099">
          <cell r="A4099" t="str">
            <v>603318</v>
          </cell>
          <cell r="B4099" t="str">
            <v>水发燃气</v>
          </cell>
          <cell r="C4099">
            <v>0.45</v>
          </cell>
          <cell r="D4099">
            <v>6.71</v>
          </cell>
        </row>
        <row r="4100">
          <cell r="A4100" t="str">
            <v>603319</v>
          </cell>
          <cell r="B4100" t="str">
            <v>美湖股份</v>
          </cell>
          <cell r="C4100">
            <v>-3.63</v>
          </cell>
          <cell r="D4100">
            <v>33.229999999999997</v>
          </cell>
        </row>
        <row r="4101">
          <cell r="A4101" t="str">
            <v>603320</v>
          </cell>
          <cell r="B4101" t="str">
            <v>迪贝电气</v>
          </cell>
          <cell r="C4101">
            <v>-0.55000000000000004</v>
          </cell>
          <cell r="D4101">
            <v>18.21</v>
          </cell>
        </row>
        <row r="4102">
          <cell r="A4102" t="str">
            <v>603321</v>
          </cell>
          <cell r="B4102" t="str">
            <v>梅轮电梯</v>
          </cell>
          <cell r="C4102">
            <v>-1.78</v>
          </cell>
          <cell r="D4102">
            <v>7.71</v>
          </cell>
        </row>
        <row r="4103">
          <cell r="A4103" t="str">
            <v>603322</v>
          </cell>
          <cell r="B4103" t="str">
            <v>超讯通信</v>
          </cell>
          <cell r="C4103">
            <v>-2.62</v>
          </cell>
          <cell r="D4103">
            <v>37.880000000000003</v>
          </cell>
        </row>
        <row r="4104">
          <cell r="A4104" t="str">
            <v>603323</v>
          </cell>
          <cell r="B4104" t="str">
            <v>苏农银行</v>
          </cell>
          <cell r="C4104">
            <v>0.87</v>
          </cell>
          <cell r="D4104">
            <v>5.77</v>
          </cell>
        </row>
        <row r="4105">
          <cell r="A4105" t="str">
            <v>603324</v>
          </cell>
          <cell r="B4105" t="str">
            <v>XD盛剑科</v>
          </cell>
          <cell r="C4105">
            <v>-1.42</v>
          </cell>
          <cell r="D4105">
            <v>24.92</v>
          </cell>
        </row>
        <row r="4106">
          <cell r="A4106" t="str">
            <v>603325</v>
          </cell>
          <cell r="B4106" t="str">
            <v>博隆技术</v>
          </cell>
          <cell r="C4106">
            <v>-2.23</v>
          </cell>
          <cell r="D4106">
            <v>89.9</v>
          </cell>
        </row>
        <row r="4107">
          <cell r="A4107" t="str">
            <v>603326</v>
          </cell>
          <cell r="B4107" t="str">
            <v>我乐家居</v>
          </cell>
          <cell r="C4107">
            <v>-0.47</v>
          </cell>
          <cell r="D4107">
            <v>8.5500000000000007</v>
          </cell>
        </row>
        <row r="4108">
          <cell r="A4108" t="str">
            <v>603327</v>
          </cell>
          <cell r="B4108" t="str">
            <v>福蓉科技</v>
          </cell>
          <cell r="C4108">
            <v>-0.86</v>
          </cell>
          <cell r="D4108">
            <v>9.27</v>
          </cell>
        </row>
        <row r="4109">
          <cell r="A4109" t="str">
            <v>603328</v>
          </cell>
          <cell r="B4109" t="str">
            <v>依顿电子</v>
          </cell>
          <cell r="C4109">
            <v>0.6</v>
          </cell>
          <cell r="D4109">
            <v>10.1</v>
          </cell>
        </row>
        <row r="4110">
          <cell r="A4110" t="str">
            <v>603329</v>
          </cell>
          <cell r="B4110" t="str">
            <v>上海雅仕</v>
          </cell>
          <cell r="C4110">
            <v>-0.62</v>
          </cell>
          <cell r="D4110">
            <v>11.22</v>
          </cell>
        </row>
        <row r="4111">
          <cell r="A4111" t="str">
            <v>603330</v>
          </cell>
          <cell r="B4111" t="str">
            <v>天洋新材</v>
          </cell>
          <cell r="C4111">
            <v>-1.74</v>
          </cell>
          <cell r="D4111">
            <v>6.76</v>
          </cell>
        </row>
        <row r="4112">
          <cell r="A4112" t="str">
            <v>603331</v>
          </cell>
          <cell r="B4112" t="str">
            <v>百达精工</v>
          </cell>
          <cell r="C4112">
            <v>-1.9</v>
          </cell>
          <cell r="D4112">
            <v>10.3</v>
          </cell>
        </row>
        <row r="4113">
          <cell r="A4113" t="str">
            <v>603332</v>
          </cell>
          <cell r="B4113" t="str">
            <v>苏州龙杰</v>
          </cell>
          <cell r="C4113">
            <v>-2.62</v>
          </cell>
          <cell r="D4113">
            <v>15.24</v>
          </cell>
        </row>
        <row r="4114">
          <cell r="A4114" t="str">
            <v>603333</v>
          </cell>
          <cell r="B4114" t="str">
            <v>尚纬股份</v>
          </cell>
          <cell r="C4114">
            <v>0.88</v>
          </cell>
          <cell r="D4114">
            <v>8.07</v>
          </cell>
        </row>
        <row r="4115">
          <cell r="A4115" t="str">
            <v>603335</v>
          </cell>
          <cell r="B4115" t="str">
            <v>迪生力</v>
          </cell>
          <cell r="C4115">
            <v>-2.54</v>
          </cell>
          <cell r="D4115">
            <v>4.9800000000000004</v>
          </cell>
        </row>
        <row r="4116">
          <cell r="A4116" t="str">
            <v>603336</v>
          </cell>
          <cell r="B4116" t="str">
            <v>宏辉果蔬</v>
          </cell>
          <cell r="C4116">
            <v>-2.87</v>
          </cell>
          <cell r="D4116">
            <v>6.1</v>
          </cell>
        </row>
        <row r="4117">
          <cell r="A4117" t="str">
            <v>603337</v>
          </cell>
          <cell r="B4117" t="str">
            <v>杰克股份</v>
          </cell>
          <cell r="C4117">
            <v>-1.25</v>
          </cell>
          <cell r="D4117">
            <v>35.5</v>
          </cell>
        </row>
        <row r="4118">
          <cell r="A4118" t="str">
            <v>603338</v>
          </cell>
          <cell r="B4118" t="str">
            <v>浙江鼎力</v>
          </cell>
          <cell r="C4118">
            <v>0.56000000000000005</v>
          </cell>
          <cell r="D4118">
            <v>47.09</v>
          </cell>
        </row>
        <row r="4119">
          <cell r="A4119" t="str">
            <v>603339</v>
          </cell>
          <cell r="B4119" t="str">
            <v>四方科技</v>
          </cell>
          <cell r="C4119">
            <v>-0.92</v>
          </cell>
          <cell r="D4119">
            <v>11.91</v>
          </cell>
        </row>
        <row r="4120">
          <cell r="A4120" t="str">
            <v>603341</v>
          </cell>
          <cell r="B4120" t="str">
            <v>龙旗科技</v>
          </cell>
          <cell r="C4120">
            <v>-2.08</v>
          </cell>
          <cell r="D4120">
            <v>39.03</v>
          </cell>
        </row>
        <row r="4121">
          <cell r="A4121" t="str">
            <v>603344</v>
          </cell>
          <cell r="B4121" t="str">
            <v>星德胜</v>
          </cell>
          <cell r="C4121">
            <v>-0.96</v>
          </cell>
          <cell r="D4121">
            <v>24.69</v>
          </cell>
        </row>
        <row r="4122">
          <cell r="A4122" t="str">
            <v>603345</v>
          </cell>
          <cell r="B4122" t="str">
            <v>安井食品</v>
          </cell>
          <cell r="C4122">
            <v>-1.64</v>
          </cell>
          <cell r="D4122">
            <v>76.400000000000006</v>
          </cell>
        </row>
        <row r="4123">
          <cell r="A4123" t="str">
            <v>603348</v>
          </cell>
          <cell r="B4123" t="str">
            <v>文灿股份</v>
          </cell>
          <cell r="C4123">
            <v>-1.2</v>
          </cell>
          <cell r="D4123">
            <v>20.67</v>
          </cell>
        </row>
        <row r="4124">
          <cell r="A4124" t="str">
            <v>603350</v>
          </cell>
          <cell r="B4124" t="str">
            <v>安乃达</v>
          </cell>
          <cell r="C4124">
            <v>-1.1399999999999999</v>
          </cell>
          <cell r="D4124">
            <v>34.6</v>
          </cell>
        </row>
        <row r="4125">
          <cell r="A4125" t="str">
            <v>603351</v>
          </cell>
          <cell r="B4125" t="str">
            <v>威尔药业</v>
          </cell>
          <cell r="C4125">
            <v>2.94</v>
          </cell>
          <cell r="D4125">
            <v>31.2</v>
          </cell>
        </row>
        <row r="4126">
          <cell r="A4126" t="str">
            <v>603353</v>
          </cell>
          <cell r="B4126" t="str">
            <v>和顺石油</v>
          </cell>
          <cell r="C4126">
            <v>-1.33</v>
          </cell>
          <cell r="D4126">
            <v>16.3</v>
          </cell>
        </row>
        <row r="4127">
          <cell r="A4127" t="str">
            <v>603355</v>
          </cell>
          <cell r="B4127" t="str">
            <v>莱克电气</v>
          </cell>
          <cell r="C4127">
            <v>-1.32</v>
          </cell>
          <cell r="D4127">
            <v>22.5</v>
          </cell>
        </row>
        <row r="4128">
          <cell r="A4128" t="str">
            <v>603356</v>
          </cell>
          <cell r="B4128" t="str">
            <v>华菱精工</v>
          </cell>
          <cell r="C4128">
            <v>-2.63</v>
          </cell>
          <cell r="D4128">
            <v>13.7</v>
          </cell>
        </row>
        <row r="4129">
          <cell r="A4129" t="str">
            <v>603357</v>
          </cell>
          <cell r="B4129" t="str">
            <v>设计总院</v>
          </cell>
          <cell r="C4129">
            <v>-0.23</v>
          </cell>
          <cell r="D4129">
            <v>8.68</v>
          </cell>
        </row>
        <row r="4130">
          <cell r="A4130" t="str">
            <v>603358</v>
          </cell>
          <cell r="B4130" t="str">
            <v>华达科技</v>
          </cell>
          <cell r="C4130">
            <v>-0.68</v>
          </cell>
          <cell r="D4130">
            <v>33.53</v>
          </cell>
        </row>
        <row r="4131">
          <cell r="A4131" t="str">
            <v>603359</v>
          </cell>
          <cell r="B4131" t="str">
            <v>东珠生态</v>
          </cell>
          <cell r="C4131">
            <v>-1.55</v>
          </cell>
          <cell r="D4131">
            <v>6.34</v>
          </cell>
        </row>
        <row r="4132">
          <cell r="A4132" t="str">
            <v>603360</v>
          </cell>
          <cell r="B4132" t="str">
            <v>百傲化学</v>
          </cell>
          <cell r="C4132">
            <v>-0.52</v>
          </cell>
          <cell r="D4132">
            <v>20.99</v>
          </cell>
        </row>
        <row r="4133">
          <cell r="A4133" t="str">
            <v>603363</v>
          </cell>
          <cell r="B4133" t="str">
            <v>傲农生物</v>
          </cell>
          <cell r="C4133">
            <v>-0.54</v>
          </cell>
          <cell r="D4133">
            <v>3.66</v>
          </cell>
        </row>
        <row r="4134">
          <cell r="A4134" t="str">
            <v>603365</v>
          </cell>
          <cell r="B4134" t="str">
            <v>水星家纺</v>
          </cell>
          <cell r="C4134">
            <v>-1.01</v>
          </cell>
          <cell r="D4134">
            <v>17.61</v>
          </cell>
        </row>
        <row r="4135">
          <cell r="A4135" t="str">
            <v>603366</v>
          </cell>
          <cell r="B4135" t="str">
            <v>日出东方</v>
          </cell>
          <cell r="C4135">
            <v>-1.1200000000000001</v>
          </cell>
          <cell r="D4135">
            <v>9.7200000000000006</v>
          </cell>
        </row>
        <row r="4136">
          <cell r="A4136" t="str">
            <v>603367</v>
          </cell>
          <cell r="B4136" t="str">
            <v>辰欣药业</v>
          </cell>
          <cell r="C4136">
            <v>-1.2</v>
          </cell>
          <cell r="D4136">
            <v>15.62</v>
          </cell>
        </row>
        <row r="4137">
          <cell r="A4137" t="str">
            <v>603368</v>
          </cell>
          <cell r="B4137" t="str">
            <v>柳药集团</v>
          </cell>
          <cell r="C4137">
            <v>0.94</v>
          </cell>
          <cell r="D4137">
            <v>17.190000000000001</v>
          </cell>
        </row>
        <row r="4138">
          <cell r="A4138" t="str">
            <v>603369</v>
          </cell>
          <cell r="B4138" t="str">
            <v>今世缘</v>
          </cell>
          <cell r="C4138">
            <v>-0.51</v>
          </cell>
          <cell r="D4138">
            <v>38.71</v>
          </cell>
        </row>
        <row r="4139">
          <cell r="A4139" t="str">
            <v>603373</v>
          </cell>
          <cell r="B4139" t="str">
            <v>安邦护卫</v>
          </cell>
          <cell r="C4139">
            <v>2.27</v>
          </cell>
          <cell r="D4139">
            <v>45.41</v>
          </cell>
        </row>
        <row r="4140">
          <cell r="A4140" t="str">
            <v>603375</v>
          </cell>
          <cell r="B4140" t="str">
            <v>盛景微</v>
          </cell>
          <cell r="C4140">
            <v>-1.41</v>
          </cell>
          <cell r="D4140">
            <v>37.19</v>
          </cell>
        </row>
        <row r="4141">
          <cell r="A4141" t="str">
            <v>603377</v>
          </cell>
          <cell r="B4141" t="str">
            <v>ST东时</v>
          </cell>
          <cell r="C4141">
            <v>0</v>
          </cell>
          <cell r="D4141">
            <v>2.95</v>
          </cell>
        </row>
        <row r="4142">
          <cell r="A4142" t="str">
            <v>603378</v>
          </cell>
          <cell r="B4142" t="str">
            <v>亚士创能</v>
          </cell>
          <cell r="C4142">
            <v>-0.99</v>
          </cell>
          <cell r="D4142">
            <v>6.02</v>
          </cell>
        </row>
        <row r="4143">
          <cell r="A4143" t="str">
            <v>603379</v>
          </cell>
          <cell r="B4143" t="str">
            <v>三美股份</v>
          </cell>
          <cell r="C4143">
            <v>-0.08</v>
          </cell>
          <cell r="D4143">
            <v>48.16</v>
          </cell>
        </row>
        <row r="4144">
          <cell r="A4144" t="str">
            <v>603380</v>
          </cell>
          <cell r="B4144" t="str">
            <v>易德龙</v>
          </cell>
          <cell r="C4144">
            <v>-0.41</v>
          </cell>
          <cell r="D4144">
            <v>26.71</v>
          </cell>
        </row>
        <row r="4145">
          <cell r="A4145" t="str">
            <v>603381</v>
          </cell>
          <cell r="B4145" t="str">
            <v>永臻股份</v>
          </cell>
          <cell r="C4145">
            <v>-0.63</v>
          </cell>
          <cell r="D4145">
            <v>22.02</v>
          </cell>
        </row>
        <row r="4146">
          <cell r="A4146" t="str">
            <v>603382</v>
          </cell>
          <cell r="B4146" t="str">
            <v>海阳科技</v>
          </cell>
          <cell r="C4146">
            <v>-1.4</v>
          </cell>
          <cell r="D4146">
            <v>30.95</v>
          </cell>
        </row>
        <row r="4147">
          <cell r="A4147" t="str">
            <v>603383</v>
          </cell>
          <cell r="B4147" t="str">
            <v>顶点软件</v>
          </cell>
          <cell r="C4147">
            <v>1.03</v>
          </cell>
          <cell r="D4147">
            <v>41.08</v>
          </cell>
        </row>
        <row r="4148">
          <cell r="A4148" t="str">
            <v>603385</v>
          </cell>
          <cell r="B4148" t="str">
            <v>惠达卫浴</v>
          </cell>
          <cell r="C4148">
            <v>-0.44</v>
          </cell>
          <cell r="D4148">
            <v>6.74</v>
          </cell>
        </row>
        <row r="4149">
          <cell r="A4149" t="str">
            <v>603386</v>
          </cell>
          <cell r="B4149" t="str">
            <v>骏亚科技</v>
          </cell>
          <cell r="C4149">
            <v>-0.76</v>
          </cell>
          <cell r="D4149">
            <v>13.1</v>
          </cell>
        </row>
        <row r="4150">
          <cell r="A4150" t="str">
            <v>603387</v>
          </cell>
          <cell r="B4150" t="str">
            <v>基蛋生物</v>
          </cell>
          <cell r="C4150">
            <v>0.25</v>
          </cell>
          <cell r="D4150">
            <v>8.07</v>
          </cell>
        </row>
        <row r="4151">
          <cell r="A4151" t="str">
            <v>603388</v>
          </cell>
          <cell r="B4151" t="str">
            <v>*ST元成</v>
          </cell>
          <cell r="C4151">
            <v>-5.0199999999999996</v>
          </cell>
          <cell r="D4151">
            <v>3.03</v>
          </cell>
        </row>
        <row r="4152">
          <cell r="A4152" t="str">
            <v>603389</v>
          </cell>
          <cell r="B4152" t="str">
            <v>*ST亚振</v>
          </cell>
          <cell r="C4152">
            <v>5</v>
          </cell>
          <cell r="D4152">
            <v>17.84</v>
          </cell>
        </row>
        <row r="4153">
          <cell r="A4153" t="str">
            <v>603390</v>
          </cell>
          <cell r="B4153" t="str">
            <v>通达电气</v>
          </cell>
          <cell r="C4153">
            <v>-1.91</v>
          </cell>
          <cell r="D4153">
            <v>13.36</v>
          </cell>
        </row>
        <row r="4154">
          <cell r="A4154" t="str">
            <v>603391</v>
          </cell>
          <cell r="B4154" t="str">
            <v>力聚热能</v>
          </cell>
          <cell r="C4154">
            <v>-0.61</v>
          </cell>
          <cell r="D4154">
            <v>39.159999999999997</v>
          </cell>
        </row>
        <row r="4155">
          <cell r="A4155" t="str">
            <v>603392</v>
          </cell>
          <cell r="B4155" t="str">
            <v>万泰生物</v>
          </cell>
          <cell r="C4155">
            <v>-1.61</v>
          </cell>
          <cell r="D4155">
            <v>60.65</v>
          </cell>
        </row>
        <row r="4156">
          <cell r="A4156" t="str">
            <v>603393</v>
          </cell>
          <cell r="B4156" t="str">
            <v>新天然气</v>
          </cell>
          <cell r="C4156">
            <v>-0.38</v>
          </cell>
          <cell r="D4156">
            <v>28.73</v>
          </cell>
        </row>
        <row r="4157">
          <cell r="A4157" t="str">
            <v>603395</v>
          </cell>
          <cell r="B4157" t="str">
            <v>红四方</v>
          </cell>
          <cell r="C4157">
            <v>-1.2</v>
          </cell>
          <cell r="D4157">
            <v>33.049999999999997</v>
          </cell>
        </row>
        <row r="4158">
          <cell r="A4158" t="str">
            <v>603396</v>
          </cell>
          <cell r="B4158" t="str">
            <v>金辰股份</v>
          </cell>
          <cell r="C4158">
            <v>-1.62</v>
          </cell>
          <cell r="D4158">
            <v>26.07</v>
          </cell>
        </row>
        <row r="4159">
          <cell r="A4159" t="str">
            <v>603398</v>
          </cell>
          <cell r="B4159" t="str">
            <v>*ST沐邦</v>
          </cell>
          <cell r="C4159">
            <v>-4.97</v>
          </cell>
          <cell r="D4159">
            <v>5.35</v>
          </cell>
        </row>
        <row r="4160">
          <cell r="A4160" t="str">
            <v>603399</v>
          </cell>
          <cell r="B4160" t="str">
            <v>永杉锂业</v>
          </cell>
          <cell r="C4160">
            <v>-2.99</v>
          </cell>
          <cell r="D4160">
            <v>9.07</v>
          </cell>
        </row>
        <row r="4161">
          <cell r="A4161" t="str">
            <v>603400</v>
          </cell>
          <cell r="B4161" t="str">
            <v>华之杰</v>
          </cell>
          <cell r="C4161">
            <v>-1.63</v>
          </cell>
          <cell r="D4161">
            <v>52.53</v>
          </cell>
        </row>
        <row r="4162">
          <cell r="A4162" t="str">
            <v>603408</v>
          </cell>
          <cell r="B4162" t="str">
            <v>建霖家居</v>
          </cell>
          <cell r="C4162">
            <v>-0.89</v>
          </cell>
          <cell r="D4162">
            <v>11.12</v>
          </cell>
        </row>
        <row r="4163">
          <cell r="A4163" t="str">
            <v>603409</v>
          </cell>
          <cell r="B4163" t="str">
            <v>汇通控股</v>
          </cell>
          <cell r="C4163">
            <v>-1.26</v>
          </cell>
          <cell r="D4163">
            <v>33.799999999999997</v>
          </cell>
        </row>
        <row r="4164">
          <cell r="A4164" t="str">
            <v>603416</v>
          </cell>
          <cell r="B4164" t="str">
            <v>信捷电气</v>
          </cell>
          <cell r="C4164">
            <v>2.2000000000000002</v>
          </cell>
          <cell r="D4164">
            <v>55.19</v>
          </cell>
        </row>
        <row r="4165">
          <cell r="A4165" t="str">
            <v>603421</v>
          </cell>
          <cell r="B4165" t="str">
            <v>鼎信通讯</v>
          </cell>
          <cell r="C4165">
            <v>2.25</v>
          </cell>
          <cell r="D4165">
            <v>6.81</v>
          </cell>
        </row>
        <row r="4166">
          <cell r="A4166" t="str">
            <v>603429</v>
          </cell>
          <cell r="B4166" t="str">
            <v>集友股份</v>
          </cell>
          <cell r="C4166">
            <v>-1.17</v>
          </cell>
          <cell r="D4166">
            <v>9.2899999999999991</v>
          </cell>
        </row>
        <row r="4167">
          <cell r="A4167" t="str">
            <v>603439</v>
          </cell>
          <cell r="B4167" t="str">
            <v>贵州三力</v>
          </cell>
          <cell r="C4167">
            <v>0.42</v>
          </cell>
          <cell r="D4167">
            <v>11.93</v>
          </cell>
        </row>
        <row r="4168">
          <cell r="A4168" t="str">
            <v>603444</v>
          </cell>
          <cell r="B4168" t="str">
            <v>吉比特</v>
          </cell>
          <cell r="C4168">
            <v>3.32</v>
          </cell>
          <cell r="D4168">
            <v>333.73</v>
          </cell>
        </row>
        <row r="4169">
          <cell r="A4169" t="str">
            <v>603456</v>
          </cell>
          <cell r="B4169" t="str">
            <v>九洲药业</v>
          </cell>
          <cell r="C4169">
            <v>0.33</v>
          </cell>
          <cell r="D4169">
            <v>15.34</v>
          </cell>
        </row>
        <row r="4170">
          <cell r="A4170" t="str">
            <v>603458</v>
          </cell>
          <cell r="B4170" t="str">
            <v>勘设股份</v>
          </cell>
          <cell r="C4170">
            <v>0.75</v>
          </cell>
          <cell r="D4170">
            <v>8.08</v>
          </cell>
        </row>
        <row r="4171">
          <cell r="A4171" t="str">
            <v>603466</v>
          </cell>
          <cell r="B4171" t="str">
            <v>风语筑</v>
          </cell>
          <cell r="C4171">
            <v>-0.3</v>
          </cell>
          <cell r="D4171">
            <v>9.9</v>
          </cell>
        </row>
        <row r="4172">
          <cell r="A4172" t="str">
            <v>603477</v>
          </cell>
          <cell r="B4172" t="str">
            <v>巨星农牧</v>
          </cell>
          <cell r="C4172">
            <v>-0.56000000000000005</v>
          </cell>
          <cell r="D4172">
            <v>21.48</v>
          </cell>
        </row>
        <row r="4173">
          <cell r="A4173" t="str">
            <v>603486</v>
          </cell>
          <cell r="B4173" t="str">
            <v>科沃斯</v>
          </cell>
          <cell r="C4173">
            <v>0.23</v>
          </cell>
          <cell r="D4173">
            <v>56.88</v>
          </cell>
        </row>
        <row r="4174">
          <cell r="A4174" t="str">
            <v>603488</v>
          </cell>
          <cell r="B4174" t="str">
            <v>展鹏科技</v>
          </cell>
          <cell r="C4174">
            <v>-2.56</v>
          </cell>
          <cell r="D4174">
            <v>7.98</v>
          </cell>
        </row>
        <row r="4175">
          <cell r="A4175" t="str">
            <v>603489</v>
          </cell>
          <cell r="B4175" t="str">
            <v>八方股份</v>
          </cell>
          <cell r="C4175">
            <v>-2.3199999999999998</v>
          </cell>
          <cell r="D4175">
            <v>26.57</v>
          </cell>
        </row>
        <row r="4176">
          <cell r="A4176" t="str">
            <v>603496</v>
          </cell>
          <cell r="B4176" t="str">
            <v>恒为科技</v>
          </cell>
          <cell r="C4176">
            <v>-1.52</v>
          </cell>
          <cell r="D4176">
            <v>24.69</v>
          </cell>
        </row>
        <row r="4177">
          <cell r="A4177" t="str">
            <v>603499</v>
          </cell>
          <cell r="B4177" t="str">
            <v>翔港科技</v>
          </cell>
          <cell r="C4177">
            <v>-1.31</v>
          </cell>
          <cell r="D4177">
            <v>15.88</v>
          </cell>
        </row>
        <row r="4178">
          <cell r="A4178" t="str">
            <v>603500</v>
          </cell>
          <cell r="B4178" t="str">
            <v>祥和实业</v>
          </cell>
          <cell r="C4178">
            <v>-2.73</v>
          </cell>
          <cell r="D4178">
            <v>8.9</v>
          </cell>
        </row>
        <row r="4179">
          <cell r="A4179" t="str">
            <v>603501</v>
          </cell>
          <cell r="B4179" t="str">
            <v>豪威集团</v>
          </cell>
          <cell r="C4179">
            <v>-1.01</v>
          </cell>
          <cell r="D4179">
            <v>124</v>
          </cell>
        </row>
        <row r="4180">
          <cell r="A4180" t="str">
            <v>603505</v>
          </cell>
          <cell r="B4180" t="str">
            <v>金石资源</v>
          </cell>
          <cell r="C4180">
            <v>-1.2</v>
          </cell>
          <cell r="D4180">
            <v>21.36</v>
          </cell>
        </row>
        <row r="4181">
          <cell r="A4181" t="str">
            <v>603506</v>
          </cell>
          <cell r="B4181" t="str">
            <v>南都物业</v>
          </cell>
          <cell r="C4181">
            <v>-1.64</v>
          </cell>
          <cell r="D4181">
            <v>13.19</v>
          </cell>
        </row>
        <row r="4182">
          <cell r="A4182" t="str">
            <v>603507</v>
          </cell>
          <cell r="B4182" t="str">
            <v>振江股份</v>
          </cell>
          <cell r="C4182">
            <v>-3.44</v>
          </cell>
          <cell r="D4182">
            <v>24.41</v>
          </cell>
        </row>
        <row r="4183">
          <cell r="A4183" t="str">
            <v>603508</v>
          </cell>
          <cell r="B4183" t="str">
            <v>思维列控</v>
          </cell>
          <cell r="C4183">
            <v>-0.76</v>
          </cell>
          <cell r="D4183">
            <v>27.29</v>
          </cell>
        </row>
        <row r="4184">
          <cell r="A4184" t="str">
            <v>603511</v>
          </cell>
          <cell r="B4184" t="str">
            <v>爱慕股份</v>
          </cell>
          <cell r="C4184">
            <v>-1.73</v>
          </cell>
          <cell r="D4184">
            <v>15.89</v>
          </cell>
        </row>
        <row r="4185">
          <cell r="A4185" t="str">
            <v>603515</v>
          </cell>
          <cell r="B4185" t="str">
            <v>XD欧普照</v>
          </cell>
          <cell r="C4185">
            <v>-2.88</v>
          </cell>
          <cell r="D4185">
            <v>16.86</v>
          </cell>
        </row>
        <row r="4186">
          <cell r="A4186" t="str">
            <v>603516</v>
          </cell>
          <cell r="B4186" t="str">
            <v>淳中科技</v>
          </cell>
          <cell r="C4186">
            <v>0.97</v>
          </cell>
          <cell r="D4186">
            <v>35.4</v>
          </cell>
        </row>
        <row r="4187">
          <cell r="A4187" t="str">
            <v>603517</v>
          </cell>
          <cell r="B4187" t="str">
            <v>绝味食品</v>
          </cell>
          <cell r="C4187">
            <v>-0.79</v>
          </cell>
          <cell r="D4187">
            <v>15.1</v>
          </cell>
        </row>
        <row r="4188">
          <cell r="A4188" t="str">
            <v>603518</v>
          </cell>
          <cell r="B4188" t="str">
            <v>锦泓集团</v>
          </cell>
          <cell r="C4188">
            <v>-3</v>
          </cell>
          <cell r="D4188">
            <v>9.6999999999999993</v>
          </cell>
        </row>
        <row r="4189">
          <cell r="A4189" t="str">
            <v>603519</v>
          </cell>
          <cell r="B4189" t="str">
            <v>立霸股份</v>
          </cell>
          <cell r="C4189">
            <v>-0.96</v>
          </cell>
          <cell r="D4189">
            <v>12.43</v>
          </cell>
        </row>
        <row r="4190">
          <cell r="A4190" t="str">
            <v>603520</v>
          </cell>
          <cell r="B4190" t="str">
            <v>司太立</v>
          </cell>
          <cell r="C4190">
            <v>-0.99</v>
          </cell>
          <cell r="D4190">
            <v>10.02</v>
          </cell>
        </row>
        <row r="4191">
          <cell r="A4191" t="str">
            <v>603527</v>
          </cell>
          <cell r="B4191" t="str">
            <v>众源新材</v>
          </cell>
          <cell r="C4191">
            <v>-2.46</v>
          </cell>
          <cell r="D4191">
            <v>11.09</v>
          </cell>
        </row>
        <row r="4192">
          <cell r="A4192" t="str">
            <v>603528</v>
          </cell>
          <cell r="B4192" t="str">
            <v>多伦科技</v>
          </cell>
          <cell r="C4192">
            <v>-0.85</v>
          </cell>
          <cell r="D4192">
            <v>8.1199999999999992</v>
          </cell>
        </row>
        <row r="4193">
          <cell r="A4193" t="str">
            <v>603529</v>
          </cell>
          <cell r="B4193" t="str">
            <v>爱玛科技</v>
          </cell>
          <cell r="C4193">
            <v>3.88</v>
          </cell>
          <cell r="D4193">
            <v>36.72</v>
          </cell>
        </row>
        <row r="4194">
          <cell r="A4194" t="str">
            <v>603530</v>
          </cell>
          <cell r="B4194" t="str">
            <v>神马电力</v>
          </cell>
          <cell r="C4194">
            <v>1.93</v>
          </cell>
          <cell r="D4194">
            <v>27.42</v>
          </cell>
        </row>
        <row r="4195">
          <cell r="A4195" t="str">
            <v>603533</v>
          </cell>
          <cell r="B4195" t="str">
            <v>掌阅科技</v>
          </cell>
          <cell r="C4195">
            <v>-0.98</v>
          </cell>
          <cell r="D4195">
            <v>21.17</v>
          </cell>
        </row>
        <row r="4196">
          <cell r="A4196" t="str">
            <v>603535</v>
          </cell>
          <cell r="B4196" t="str">
            <v>嘉诚国际</v>
          </cell>
          <cell r="C4196">
            <v>1.59</v>
          </cell>
          <cell r="D4196">
            <v>10.85</v>
          </cell>
        </row>
        <row r="4197">
          <cell r="A4197" t="str">
            <v>603536</v>
          </cell>
          <cell r="B4197" t="str">
            <v>惠发食品</v>
          </cell>
          <cell r="C4197">
            <v>-1.69</v>
          </cell>
          <cell r="D4197">
            <v>9.2799999999999994</v>
          </cell>
        </row>
        <row r="4198">
          <cell r="A4198" t="str">
            <v>603538</v>
          </cell>
          <cell r="B4198" t="str">
            <v>美诺华</v>
          </cell>
          <cell r="C4198">
            <v>-0.2</v>
          </cell>
          <cell r="D4198">
            <v>25.45</v>
          </cell>
        </row>
        <row r="4199">
          <cell r="A4199" t="str">
            <v>603551</v>
          </cell>
          <cell r="B4199" t="str">
            <v>奥普科技</v>
          </cell>
          <cell r="C4199">
            <v>-1.34</v>
          </cell>
          <cell r="D4199">
            <v>11.04</v>
          </cell>
        </row>
        <row r="4200">
          <cell r="A4200" t="str">
            <v>603556</v>
          </cell>
          <cell r="B4200" t="str">
            <v>海兴电力</v>
          </cell>
          <cell r="C4200">
            <v>-0.75</v>
          </cell>
          <cell r="D4200">
            <v>25.11</v>
          </cell>
        </row>
        <row r="4201">
          <cell r="A4201" t="str">
            <v>603557</v>
          </cell>
          <cell r="B4201" t="str">
            <v>ST起步</v>
          </cell>
          <cell r="C4201">
            <v>-2.2999999999999998</v>
          </cell>
          <cell r="D4201">
            <v>3.4</v>
          </cell>
        </row>
        <row r="4202">
          <cell r="A4202" t="str">
            <v>603558</v>
          </cell>
          <cell r="B4202" t="str">
            <v>健盛集团</v>
          </cell>
          <cell r="C4202">
            <v>-1.59</v>
          </cell>
          <cell r="D4202">
            <v>9.27</v>
          </cell>
        </row>
        <row r="4203">
          <cell r="A4203" t="str">
            <v>603559</v>
          </cell>
          <cell r="B4203" t="str">
            <v>ST通脉</v>
          </cell>
          <cell r="C4203">
            <v>0.1</v>
          </cell>
          <cell r="D4203">
            <v>9.57</v>
          </cell>
        </row>
        <row r="4204">
          <cell r="A4204" t="str">
            <v>603565</v>
          </cell>
          <cell r="B4204" t="str">
            <v>中谷物流</v>
          </cell>
          <cell r="C4204">
            <v>0.73</v>
          </cell>
          <cell r="D4204">
            <v>9.7100000000000009</v>
          </cell>
        </row>
        <row r="4205">
          <cell r="A4205" t="str">
            <v>603566</v>
          </cell>
          <cell r="B4205" t="str">
            <v>普莱柯</v>
          </cell>
          <cell r="C4205">
            <v>-0.8</v>
          </cell>
          <cell r="D4205">
            <v>13.65</v>
          </cell>
        </row>
        <row r="4206">
          <cell r="A4206" t="str">
            <v>603567</v>
          </cell>
          <cell r="B4206" t="str">
            <v>珍宝岛</v>
          </cell>
          <cell r="C4206">
            <v>-3.95</v>
          </cell>
          <cell r="D4206">
            <v>11.93</v>
          </cell>
        </row>
        <row r="4207">
          <cell r="A4207" t="str">
            <v>603568</v>
          </cell>
          <cell r="B4207" t="str">
            <v>伟明环保</v>
          </cell>
          <cell r="C4207">
            <v>-0.47</v>
          </cell>
          <cell r="D4207">
            <v>19.16</v>
          </cell>
        </row>
        <row r="4208">
          <cell r="A4208" t="str">
            <v>603569</v>
          </cell>
          <cell r="B4208" t="str">
            <v>长久物流</v>
          </cell>
          <cell r="C4208">
            <v>-0.26</v>
          </cell>
          <cell r="D4208">
            <v>7.79</v>
          </cell>
        </row>
        <row r="4209">
          <cell r="A4209" t="str">
            <v>603577</v>
          </cell>
          <cell r="B4209" t="str">
            <v>汇金通</v>
          </cell>
          <cell r="C4209">
            <v>-1.73</v>
          </cell>
          <cell r="D4209">
            <v>9.08</v>
          </cell>
        </row>
        <row r="4210">
          <cell r="A4210" t="str">
            <v>603578</v>
          </cell>
          <cell r="B4210" t="str">
            <v>三星新材</v>
          </cell>
          <cell r="C4210">
            <v>-1.76</v>
          </cell>
          <cell r="D4210">
            <v>13.93</v>
          </cell>
        </row>
        <row r="4211">
          <cell r="A4211" t="str">
            <v>603579</v>
          </cell>
          <cell r="B4211" t="str">
            <v>荣泰健康</v>
          </cell>
          <cell r="C4211">
            <v>2.6</v>
          </cell>
          <cell r="D4211">
            <v>27.67</v>
          </cell>
        </row>
        <row r="4212">
          <cell r="A4212" t="str">
            <v>603580</v>
          </cell>
          <cell r="B4212" t="str">
            <v>*ST艾艾</v>
          </cell>
          <cell r="C4212">
            <v>-0.33</v>
          </cell>
          <cell r="D4212">
            <v>14.92</v>
          </cell>
        </row>
        <row r="4213">
          <cell r="A4213" t="str">
            <v>603583</v>
          </cell>
          <cell r="B4213" t="str">
            <v>捷昌驱动</v>
          </cell>
          <cell r="C4213">
            <v>-0.88</v>
          </cell>
          <cell r="D4213">
            <v>34.72</v>
          </cell>
        </row>
        <row r="4214">
          <cell r="A4214" t="str">
            <v>603585</v>
          </cell>
          <cell r="B4214" t="str">
            <v>苏利股份</v>
          </cell>
          <cell r="C4214">
            <v>0.38</v>
          </cell>
          <cell r="D4214">
            <v>21.4</v>
          </cell>
        </row>
        <row r="4215">
          <cell r="A4215" t="str">
            <v>603586</v>
          </cell>
          <cell r="B4215" t="str">
            <v>金麒麟</v>
          </cell>
          <cell r="C4215">
            <v>-1.82</v>
          </cell>
          <cell r="D4215">
            <v>18.34</v>
          </cell>
        </row>
        <row r="4216">
          <cell r="A4216" t="str">
            <v>603587</v>
          </cell>
          <cell r="B4216" t="str">
            <v>地素时尚</v>
          </cell>
          <cell r="C4216">
            <v>-1.1299999999999999</v>
          </cell>
          <cell r="D4216">
            <v>12.28</v>
          </cell>
        </row>
        <row r="4217">
          <cell r="A4217" t="str">
            <v>603588</v>
          </cell>
          <cell r="B4217" t="str">
            <v>高能环境</v>
          </cell>
          <cell r="C4217">
            <v>-0.69</v>
          </cell>
          <cell r="D4217">
            <v>5.79</v>
          </cell>
        </row>
        <row r="4218">
          <cell r="A4218" t="str">
            <v>603589</v>
          </cell>
          <cell r="B4218" t="str">
            <v>口子窖</v>
          </cell>
          <cell r="C4218">
            <v>-0.26</v>
          </cell>
          <cell r="D4218">
            <v>34.81</v>
          </cell>
        </row>
        <row r="4219">
          <cell r="A4219" t="str">
            <v>603590</v>
          </cell>
          <cell r="B4219" t="str">
            <v>康辰药业</v>
          </cell>
          <cell r="C4219">
            <v>3.7</v>
          </cell>
          <cell r="D4219">
            <v>34.5</v>
          </cell>
        </row>
        <row r="4220">
          <cell r="A4220" t="str">
            <v>603595</v>
          </cell>
          <cell r="B4220" t="str">
            <v>东尼电子</v>
          </cell>
          <cell r="C4220">
            <v>-2.2999999999999998</v>
          </cell>
          <cell r="D4220">
            <v>19.989999999999998</v>
          </cell>
        </row>
        <row r="4221">
          <cell r="A4221" t="str">
            <v>603596</v>
          </cell>
          <cell r="B4221" t="str">
            <v>伯特利</v>
          </cell>
          <cell r="C4221">
            <v>-0.06</v>
          </cell>
          <cell r="D4221">
            <v>49.98</v>
          </cell>
        </row>
        <row r="4222">
          <cell r="A4222" t="str">
            <v>603598</v>
          </cell>
          <cell r="B4222" t="str">
            <v>引力传媒</v>
          </cell>
          <cell r="C4222">
            <v>-1.44</v>
          </cell>
          <cell r="D4222">
            <v>17.13</v>
          </cell>
        </row>
        <row r="4223">
          <cell r="A4223" t="str">
            <v>603599</v>
          </cell>
          <cell r="B4223" t="str">
            <v>广信股份</v>
          </cell>
          <cell r="C4223">
            <v>-0.92</v>
          </cell>
          <cell r="D4223">
            <v>10.8</v>
          </cell>
        </row>
        <row r="4224">
          <cell r="A4224" t="str">
            <v>603600</v>
          </cell>
          <cell r="B4224" t="str">
            <v>永艺股份</v>
          </cell>
          <cell r="C4224">
            <v>-2.41</v>
          </cell>
          <cell r="D4224">
            <v>10.54</v>
          </cell>
        </row>
        <row r="4225">
          <cell r="A4225" t="str">
            <v>603601</v>
          </cell>
          <cell r="B4225" t="str">
            <v>再升科技</v>
          </cell>
          <cell r="C4225">
            <v>10</v>
          </cell>
          <cell r="D4225">
            <v>5.0599999999999996</v>
          </cell>
        </row>
        <row r="4226">
          <cell r="A4226" t="str">
            <v>603602</v>
          </cell>
          <cell r="B4226" t="str">
            <v>纵横通信</v>
          </cell>
          <cell r="C4226">
            <v>-1.78</v>
          </cell>
          <cell r="D4226">
            <v>14.89</v>
          </cell>
        </row>
        <row r="4227">
          <cell r="A4227" t="str">
            <v>603605</v>
          </cell>
          <cell r="B4227" t="str">
            <v>珀莱雅</v>
          </cell>
          <cell r="C4227">
            <v>-1</v>
          </cell>
          <cell r="D4227">
            <v>81</v>
          </cell>
        </row>
        <row r="4228">
          <cell r="A4228" t="str">
            <v>603606</v>
          </cell>
          <cell r="B4228" t="str">
            <v>东方电缆</v>
          </cell>
          <cell r="C4228">
            <v>-1.6</v>
          </cell>
          <cell r="D4228">
            <v>50.92</v>
          </cell>
        </row>
        <row r="4229">
          <cell r="A4229" t="str">
            <v>603607</v>
          </cell>
          <cell r="B4229" t="str">
            <v>京华激光</v>
          </cell>
          <cell r="C4229">
            <v>-2.23</v>
          </cell>
          <cell r="D4229">
            <v>23.63</v>
          </cell>
        </row>
        <row r="4230">
          <cell r="A4230" t="str">
            <v>603608</v>
          </cell>
          <cell r="B4230" t="str">
            <v>天创时尚</v>
          </cell>
          <cell r="C4230">
            <v>1.66</v>
          </cell>
          <cell r="D4230">
            <v>5.5</v>
          </cell>
        </row>
        <row r="4231">
          <cell r="A4231" t="str">
            <v>603609</v>
          </cell>
          <cell r="B4231" t="str">
            <v>禾丰股份</v>
          </cell>
          <cell r="C4231">
            <v>0.47</v>
          </cell>
          <cell r="D4231">
            <v>8.5500000000000007</v>
          </cell>
        </row>
        <row r="4232">
          <cell r="A4232" t="str">
            <v>603610</v>
          </cell>
          <cell r="B4232" t="str">
            <v>麒盛科技</v>
          </cell>
          <cell r="C4232">
            <v>-1.1200000000000001</v>
          </cell>
          <cell r="D4232">
            <v>12.31</v>
          </cell>
        </row>
        <row r="4233">
          <cell r="A4233" t="str">
            <v>603611</v>
          </cell>
          <cell r="B4233" t="str">
            <v>诺力股份</v>
          </cell>
          <cell r="C4233">
            <v>0</v>
          </cell>
          <cell r="D4233">
            <v>21.43</v>
          </cell>
        </row>
        <row r="4234">
          <cell r="A4234" t="str">
            <v>603612</v>
          </cell>
          <cell r="B4234" t="str">
            <v>索通发展</v>
          </cell>
          <cell r="C4234">
            <v>-5.65</v>
          </cell>
          <cell r="D4234">
            <v>17.53</v>
          </cell>
        </row>
        <row r="4235">
          <cell r="A4235" t="str">
            <v>603613</v>
          </cell>
          <cell r="B4235" t="str">
            <v>国联股份</v>
          </cell>
          <cell r="C4235">
            <v>-0.51</v>
          </cell>
          <cell r="D4235">
            <v>23.23</v>
          </cell>
        </row>
        <row r="4236">
          <cell r="A4236" t="str">
            <v>603615</v>
          </cell>
          <cell r="B4236" t="str">
            <v>茶花股份</v>
          </cell>
          <cell r="C4236">
            <v>-2.15</v>
          </cell>
          <cell r="D4236">
            <v>24.16</v>
          </cell>
        </row>
        <row r="4237">
          <cell r="A4237" t="str">
            <v>603616</v>
          </cell>
          <cell r="B4237" t="str">
            <v>韩建河山</v>
          </cell>
          <cell r="C4237">
            <v>-2.81</v>
          </cell>
          <cell r="D4237">
            <v>4.49</v>
          </cell>
        </row>
        <row r="4238">
          <cell r="A4238" t="str">
            <v>603617</v>
          </cell>
          <cell r="B4238" t="str">
            <v>君禾股份</v>
          </cell>
          <cell r="C4238">
            <v>0.28000000000000003</v>
          </cell>
          <cell r="D4238">
            <v>7.2</v>
          </cell>
        </row>
        <row r="4239">
          <cell r="A4239" t="str">
            <v>603618</v>
          </cell>
          <cell r="B4239" t="str">
            <v>杭电股份</v>
          </cell>
          <cell r="C4239">
            <v>-0.98</v>
          </cell>
          <cell r="D4239">
            <v>6.08</v>
          </cell>
        </row>
        <row r="4240">
          <cell r="A4240" t="str">
            <v>603619</v>
          </cell>
          <cell r="B4240" t="str">
            <v>中曼石油</v>
          </cell>
          <cell r="C4240">
            <v>0.3</v>
          </cell>
          <cell r="D4240">
            <v>20</v>
          </cell>
        </row>
        <row r="4241">
          <cell r="A4241" t="str">
            <v>603626</v>
          </cell>
          <cell r="B4241" t="str">
            <v>科森科技</v>
          </cell>
          <cell r="C4241">
            <v>-3.17</v>
          </cell>
          <cell r="D4241">
            <v>8.24</v>
          </cell>
        </row>
        <row r="4242">
          <cell r="A4242" t="str">
            <v>603628</v>
          </cell>
          <cell r="B4242" t="str">
            <v>清源股份</v>
          </cell>
          <cell r="C4242">
            <v>-1.9</v>
          </cell>
          <cell r="D4242">
            <v>12.41</v>
          </cell>
        </row>
        <row r="4243">
          <cell r="A4243" t="str">
            <v>603629</v>
          </cell>
          <cell r="B4243" t="str">
            <v>利通电子</v>
          </cell>
          <cell r="C4243">
            <v>3.74</v>
          </cell>
          <cell r="D4243">
            <v>23.88</v>
          </cell>
        </row>
        <row r="4244">
          <cell r="A4244" t="str">
            <v>603630</v>
          </cell>
          <cell r="B4244" t="str">
            <v>拉芳家化</v>
          </cell>
          <cell r="C4244">
            <v>-5.62</v>
          </cell>
          <cell r="D4244">
            <v>21</v>
          </cell>
        </row>
        <row r="4245">
          <cell r="A4245" t="str">
            <v>603633</v>
          </cell>
          <cell r="B4245" t="str">
            <v>徕木股份</v>
          </cell>
          <cell r="C4245">
            <v>-0.34</v>
          </cell>
          <cell r="D4245">
            <v>8.83</v>
          </cell>
        </row>
        <row r="4246">
          <cell r="A4246" t="str">
            <v>603636</v>
          </cell>
          <cell r="B4246" t="str">
            <v>南威软件</v>
          </cell>
          <cell r="C4246">
            <v>5.91</v>
          </cell>
          <cell r="D4246">
            <v>12.73</v>
          </cell>
        </row>
        <row r="4247">
          <cell r="A4247" t="str">
            <v>603637</v>
          </cell>
          <cell r="B4247" t="str">
            <v>镇海股份</v>
          </cell>
          <cell r="C4247">
            <v>-1.59</v>
          </cell>
          <cell r="D4247">
            <v>10.54</v>
          </cell>
        </row>
        <row r="4248">
          <cell r="A4248" t="str">
            <v>603638</v>
          </cell>
          <cell r="B4248" t="str">
            <v>艾迪精密</v>
          </cell>
          <cell r="C4248">
            <v>-0.86</v>
          </cell>
          <cell r="D4248">
            <v>17.22</v>
          </cell>
        </row>
        <row r="4249">
          <cell r="A4249" t="str">
            <v>603639</v>
          </cell>
          <cell r="B4249" t="str">
            <v>海利尔</v>
          </cell>
          <cell r="C4249">
            <v>-1.19</v>
          </cell>
          <cell r="D4249">
            <v>14.17</v>
          </cell>
        </row>
        <row r="4250">
          <cell r="A4250" t="str">
            <v>603648</v>
          </cell>
          <cell r="B4250" t="str">
            <v>畅联股份</v>
          </cell>
          <cell r="C4250">
            <v>2.11</v>
          </cell>
          <cell r="D4250">
            <v>11.14</v>
          </cell>
        </row>
        <row r="4251">
          <cell r="A4251" t="str">
            <v>603650</v>
          </cell>
          <cell r="B4251" t="str">
            <v>彤程新材</v>
          </cell>
          <cell r="C4251">
            <v>-1.52</v>
          </cell>
          <cell r="D4251">
            <v>31.74</v>
          </cell>
        </row>
        <row r="4252">
          <cell r="A4252" t="str">
            <v>603655</v>
          </cell>
          <cell r="B4252" t="str">
            <v>朗博科技</v>
          </cell>
          <cell r="C4252">
            <v>-0.65</v>
          </cell>
          <cell r="D4252">
            <v>27.68</v>
          </cell>
        </row>
        <row r="4253">
          <cell r="A4253" t="str">
            <v>603656</v>
          </cell>
          <cell r="B4253" t="str">
            <v>泰禾智能</v>
          </cell>
          <cell r="C4253">
            <v>-0.82</v>
          </cell>
          <cell r="D4253">
            <v>18.239999999999998</v>
          </cell>
        </row>
        <row r="4254">
          <cell r="A4254" t="str">
            <v>603657</v>
          </cell>
          <cell r="B4254" t="str">
            <v>春光科技</v>
          </cell>
          <cell r="C4254">
            <v>-1.17</v>
          </cell>
          <cell r="D4254">
            <v>32.909999999999997</v>
          </cell>
        </row>
        <row r="4255">
          <cell r="A4255" t="str">
            <v>603658</v>
          </cell>
          <cell r="B4255" t="str">
            <v>安图生物</v>
          </cell>
          <cell r="C4255">
            <v>-0.11</v>
          </cell>
          <cell r="D4255">
            <v>37.58</v>
          </cell>
        </row>
        <row r="4256">
          <cell r="A4256" t="str">
            <v>603659</v>
          </cell>
          <cell r="B4256" t="str">
            <v>璞泰来</v>
          </cell>
          <cell r="C4256">
            <v>-0.81</v>
          </cell>
          <cell r="D4256">
            <v>18.37</v>
          </cell>
        </row>
        <row r="4257">
          <cell r="A4257" t="str">
            <v>603660</v>
          </cell>
          <cell r="B4257" t="str">
            <v>苏州科达</v>
          </cell>
          <cell r="C4257">
            <v>-1.27</v>
          </cell>
          <cell r="D4257">
            <v>7.02</v>
          </cell>
        </row>
        <row r="4258">
          <cell r="A4258" t="str">
            <v>603661</v>
          </cell>
          <cell r="B4258" t="str">
            <v>恒林股份</v>
          </cell>
          <cell r="C4258">
            <v>-1.83</v>
          </cell>
          <cell r="D4258">
            <v>29.48</v>
          </cell>
        </row>
        <row r="4259">
          <cell r="A4259" t="str">
            <v>603662</v>
          </cell>
          <cell r="B4259" t="str">
            <v>柯力传感</v>
          </cell>
          <cell r="C4259">
            <v>-1.08</v>
          </cell>
          <cell r="D4259">
            <v>61.5</v>
          </cell>
        </row>
        <row r="4260">
          <cell r="A4260" t="str">
            <v>603663</v>
          </cell>
          <cell r="B4260" t="str">
            <v>三祥新材</v>
          </cell>
          <cell r="C4260">
            <v>-3.29</v>
          </cell>
          <cell r="D4260">
            <v>24.96</v>
          </cell>
        </row>
        <row r="4261">
          <cell r="A4261" t="str">
            <v>603665</v>
          </cell>
          <cell r="B4261" t="str">
            <v>康隆达</v>
          </cell>
          <cell r="C4261">
            <v>-2.93</v>
          </cell>
          <cell r="D4261">
            <v>24.81</v>
          </cell>
        </row>
        <row r="4262">
          <cell r="A4262" t="str">
            <v>603666</v>
          </cell>
          <cell r="B4262" t="str">
            <v>亿嘉和</v>
          </cell>
          <cell r="C4262">
            <v>-0.9</v>
          </cell>
          <cell r="D4262">
            <v>33.21</v>
          </cell>
        </row>
        <row r="4263">
          <cell r="A4263" t="str">
            <v>603667</v>
          </cell>
          <cell r="B4263" t="str">
            <v>五洲新春</v>
          </cell>
          <cell r="C4263">
            <v>-1.29</v>
          </cell>
          <cell r="D4263">
            <v>32.130000000000003</v>
          </cell>
        </row>
        <row r="4264">
          <cell r="A4264" t="str">
            <v>603668</v>
          </cell>
          <cell r="B4264" t="str">
            <v>天马科技</v>
          </cell>
          <cell r="C4264">
            <v>-1.86</v>
          </cell>
          <cell r="D4264">
            <v>13.18</v>
          </cell>
        </row>
        <row r="4265">
          <cell r="A4265" t="str">
            <v>603669</v>
          </cell>
          <cell r="B4265" t="str">
            <v>灵康药业</v>
          </cell>
          <cell r="C4265">
            <v>-0.35</v>
          </cell>
          <cell r="D4265">
            <v>5.63</v>
          </cell>
        </row>
        <row r="4266">
          <cell r="A4266" t="str">
            <v>603676</v>
          </cell>
          <cell r="B4266" t="str">
            <v>卫信康</v>
          </cell>
          <cell r="C4266">
            <v>9.9700000000000006</v>
          </cell>
          <cell r="D4266">
            <v>12.68</v>
          </cell>
        </row>
        <row r="4267">
          <cell r="A4267" t="str">
            <v>603677</v>
          </cell>
          <cell r="B4267" t="str">
            <v>奇精机械</v>
          </cell>
          <cell r="C4267">
            <v>3.7</v>
          </cell>
          <cell r="D4267">
            <v>20.48</v>
          </cell>
        </row>
        <row r="4268">
          <cell r="A4268" t="str">
            <v>603678</v>
          </cell>
          <cell r="B4268" t="str">
            <v>火炬电子</v>
          </cell>
          <cell r="C4268">
            <v>-0.03</v>
          </cell>
          <cell r="D4268">
            <v>36.700000000000003</v>
          </cell>
        </row>
        <row r="4269">
          <cell r="A4269" t="str">
            <v>603679</v>
          </cell>
          <cell r="B4269" t="str">
            <v>华体科技</v>
          </cell>
          <cell r="C4269">
            <v>-0.85</v>
          </cell>
          <cell r="D4269">
            <v>14</v>
          </cell>
        </row>
        <row r="4270">
          <cell r="A4270" t="str">
            <v>603680</v>
          </cell>
          <cell r="B4270" t="str">
            <v>今创集团</v>
          </cell>
          <cell r="C4270">
            <v>-1.1399999999999999</v>
          </cell>
          <cell r="D4270">
            <v>11.24</v>
          </cell>
        </row>
        <row r="4271">
          <cell r="A4271" t="str">
            <v>603681</v>
          </cell>
          <cell r="B4271" t="str">
            <v>永冠新材</v>
          </cell>
          <cell r="C4271">
            <v>-1.73</v>
          </cell>
          <cell r="D4271">
            <v>14.77</v>
          </cell>
        </row>
        <row r="4272">
          <cell r="A4272" t="str">
            <v>603682</v>
          </cell>
          <cell r="B4272" t="str">
            <v>锦和商管</v>
          </cell>
          <cell r="C4272">
            <v>0</v>
          </cell>
          <cell r="D4272">
            <v>5.79</v>
          </cell>
        </row>
        <row r="4273">
          <cell r="A4273" t="str">
            <v>603683</v>
          </cell>
          <cell r="B4273" t="str">
            <v>晶华新材</v>
          </cell>
          <cell r="C4273">
            <v>0.89</v>
          </cell>
          <cell r="D4273">
            <v>15.9</v>
          </cell>
        </row>
        <row r="4274">
          <cell r="A4274" t="str">
            <v>603685</v>
          </cell>
          <cell r="B4274" t="str">
            <v>晨丰科技</v>
          </cell>
          <cell r="C4274">
            <v>-2.4</v>
          </cell>
          <cell r="D4274">
            <v>13.44</v>
          </cell>
        </row>
        <row r="4275">
          <cell r="A4275" t="str">
            <v>603686</v>
          </cell>
          <cell r="B4275" t="str">
            <v>福龙马</v>
          </cell>
          <cell r="C4275">
            <v>-1.49</v>
          </cell>
          <cell r="D4275">
            <v>15.87</v>
          </cell>
        </row>
        <row r="4276">
          <cell r="A4276" t="str">
            <v>603687</v>
          </cell>
          <cell r="B4276" t="str">
            <v>大胜达</v>
          </cell>
          <cell r="C4276">
            <v>-1.21</v>
          </cell>
          <cell r="D4276">
            <v>7.37</v>
          </cell>
        </row>
        <row r="4277">
          <cell r="A4277" t="str">
            <v>603688</v>
          </cell>
          <cell r="B4277" t="str">
            <v>石英股份</v>
          </cell>
          <cell r="C4277">
            <v>0.66</v>
          </cell>
          <cell r="D4277">
            <v>36.630000000000003</v>
          </cell>
        </row>
        <row r="4278">
          <cell r="A4278" t="str">
            <v>603689</v>
          </cell>
          <cell r="B4278" t="str">
            <v>皖天然气</v>
          </cell>
          <cell r="C4278">
            <v>0</v>
          </cell>
          <cell r="D4278">
            <v>8.49</v>
          </cell>
        </row>
        <row r="4279">
          <cell r="A4279" t="str">
            <v>603690</v>
          </cell>
          <cell r="B4279" t="str">
            <v>至纯科技</v>
          </cell>
          <cell r="C4279">
            <v>-1.82</v>
          </cell>
          <cell r="D4279">
            <v>24.25</v>
          </cell>
        </row>
        <row r="4280">
          <cell r="A4280" t="str">
            <v>603693</v>
          </cell>
          <cell r="B4280" t="str">
            <v>江苏新能</v>
          </cell>
          <cell r="C4280">
            <v>2.83</v>
          </cell>
          <cell r="D4280">
            <v>14.55</v>
          </cell>
        </row>
        <row r="4281">
          <cell r="A4281" t="str">
            <v>603696</v>
          </cell>
          <cell r="B4281" t="str">
            <v>安记食品</v>
          </cell>
          <cell r="C4281">
            <v>2.08</v>
          </cell>
          <cell r="D4281">
            <v>11.3</v>
          </cell>
        </row>
        <row r="4282">
          <cell r="A4282" t="str">
            <v>603697</v>
          </cell>
          <cell r="B4282" t="str">
            <v>有友食品</v>
          </cell>
          <cell r="C4282">
            <v>-5.57</v>
          </cell>
          <cell r="D4282">
            <v>13.06</v>
          </cell>
        </row>
        <row r="4283">
          <cell r="A4283" t="str">
            <v>603698</v>
          </cell>
          <cell r="B4283" t="str">
            <v>航天工程</v>
          </cell>
          <cell r="C4283">
            <v>-1.39</v>
          </cell>
          <cell r="D4283">
            <v>16.98</v>
          </cell>
        </row>
        <row r="4284">
          <cell r="A4284" t="str">
            <v>603699</v>
          </cell>
          <cell r="B4284" t="str">
            <v>纽威股份</v>
          </cell>
          <cell r="C4284">
            <v>1.4</v>
          </cell>
          <cell r="D4284">
            <v>31.23</v>
          </cell>
        </row>
        <row r="4285">
          <cell r="A4285" t="str">
            <v>603700</v>
          </cell>
          <cell r="B4285" t="str">
            <v>宁水集团</v>
          </cell>
          <cell r="C4285">
            <v>-1.0900000000000001</v>
          </cell>
          <cell r="D4285">
            <v>11.81</v>
          </cell>
        </row>
        <row r="4286">
          <cell r="A4286" t="str">
            <v>603701</v>
          </cell>
          <cell r="B4286" t="str">
            <v>德宏股份</v>
          </cell>
          <cell r="C4286">
            <v>-0.85</v>
          </cell>
          <cell r="D4286">
            <v>17.399999999999999</v>
          </cell>
        </row>
        <row r="4287">
          <cell r="A4287" t="str">
            <v>603703</v>
          </cell>
          <cell r="B4287" t="str">
            <v>盛洋科技</v>
          </cell>
          <cell r="C4287">
            <v>-2.0099999999999998</v>
          </cell>
          <cell r="D4287">
            <v>10.220000000000001</v>
          </cell>
        </row>
        <row r="4288">
          <cell r="A4288" t="str">
            <v>603706</v>
          </cell>
          <cell r="B4288" t="str">
            <v>东方环宇</v>
          </cell>
          <cell r="C4288">
            <v>-1.37</v>
          </cell>
          <cell r="D4288">
            <v>20.13</v>
          </cell>
        </row>
        <row r="4289">
          <cell r="A4289" t="str">
            <v>603707</v>
          </cell>
          <cell r="B4289" t="str">
            <v>健友股份</v>
          </cell>
          <cell r="C4289">
            <v>-0.72</v>
          </cell>
          <cell r="D4289">
            <v>11.1</v>
          </cell>
        </row>
        <row r="4290">
          <cell r="A4290" t="str">
            <v>603708</v>
          </cell>
          <cell r="B4290" t="str">
            <v>家家悦</v>
          </cell>
          <cell r="C4290">
            <v>-1.17</v>
          </cell>
          <cell r="D4290">
            <v>10.17</v>
          </cell>
        </row>
        <row r="4291">
          <cell r="A4291" t="str">
            <v>603709</v>
          </cell>
          <cell r="B4291" t="str">
            <v>中源家居</v>
          </cell>
          <cell r="C4291">
            <v>-1.43</v>
          </cell>
          <cell r="D4291">
            <v>13.06</v>
          </cell>
        </row>
        <row r="4292">
          <cell r="A4292" t="str">
            <v>603711</v>
          </cell>
          <cell r="B4292" t="str">
            <v>香飘飘</v>
          </cell>
          <cell r="C4292">
            <v>-1.21</v>
          </cell>
          <cell r="D4292">
            <v>13.83</v>
          </cell>
        </row>
        <row r="4293">
          <cell r="A4293" t="str">
            <v>603712</v>
          </cell>
          <cell r="B4293" t="str">
            <v>七一二</v>
          </cell>
          <cell r="C4293">
            <v>-1.62</v>
          </cell>
          <cell r="D4293">
            <v>21.31</v>
          </cell>
        </row>
        <row r="4294">
          <cell r="A4294" t="str">
            <v>603713</v>
          </cell>
          <cell r="B4294" t="str">
            <v>密尔克卫</v>
          </cell>
          <cell r="C4294">
            <v>0.32</v>
          </cell>
          <cell r="D4294">
            <v>53.33</v>
          </cell>
        </row>
        <row r="4295">
          <cell r="A4295" t="str">
            <v>603716</v>
          </cell>
          <cell r="B4295" t="str">
            <v>塞力医疗</v>
          </cell>
          <cell r="C4295">
            <v>10.02</v>
          </cell>
          <cell r="D4295">
            <v>21.08</v>
          </cell>
        </row>
        <row r="4296">
          <cell r="A4296" t="str">
            <v>603717</v>
          </cell>
          <cell r="B4296" t="str">
            <v>天域生物</v>
          </cell>
          <cell r="C4296">
            <v>-0.81</v>
          </cell>
          <cell r="D4296">
            <v>7.36</v>
          </cell>
        </row>
        <row r="4297">
          <cell r="A4297" t="str">
            <v>603718</v>
          </cell>
          <cell r="B4297" t="str">
            <v>海利生物</v>
          </cell>
          <cell r="C4297">
            <v>0.93</v>
          </cell>
          <cell r="D4297">
            <v>7.57</v>
          </cell>
        </row>
        <row r="4298">
          <cell r="A4298" t="str">
            <v>603719</v>
          </cell>
          <cell r="B4298" t="str">
            <v>良品铺子</v>
          </cell>
          <cell r="C4298">
            <v>-0.98</v>
          </cell>
          <cell r="D4298">
            <v>12.12</v>
          </cell>
        </row>
        <row r="4299">
          <cell r="A4299" t="str">
            <v>603721</v>
          </cell>
          <cell r="B4299" t="str">
            <v>*ST天择</v>
          </cell>
          <cell r="C4299">
            <v>-0.66</v>
          </cell>
          <cell r="D4299">
            <v>19.66</v>
          </cell>
        </row>
        <row r="4300">
          <cell r="A4300" t="str">
            <v>603722</v>
          </cell>
          <cell r="B4300" t="str">
            <v>阿科力</v>
          </cell>
          <cell r="C4300">
            <v>0.99</v>
          </cell>
          <cell r="D4300">
            <v>42.8</v>
          </cell>
        </row>
        <row r="4301">
          <cell r="A4301" t="str">
            <v>603725</v>
          </cell>
          <cell r="B4301" t="str">
            <v>天安新材</v>
          </cell>
          <cell r="C4301">
            <v>-1.57</v>
          </cell>
          <cell r="D4301">
            <v>8.76</v>
          </cell>
        </row>
        <row r="4302">
          <cell r="A4302" t="str">
            <v>603726</v>
          </cell>
          <cell r="B4302" t="str">
            <v>朗迪集团</v>
          </cell>
          <cell r="C4302">
            <v>-3.67</v>
          </cell>
          <cell r="D4302">
            <v>16.55</v>
          </cell>
        </row>
        <row r="4303">
          <cell r="A4303" t="str">
            <v>603727</v>
          </cell>
          <cell r="B4303" t="str">
            <v>博迈科</v>
          </cell>
          <cell r="C4303">
            <v>-1.02</v>
          </cell>
          <cell r="D4303">
            <v>14.55</v>
          </cell>
        </row>
        <row r="4304">
          <cell r="A4304" t="str">
            <v>603728</v>
          </cell>
          <cell r="B4304" t="str">
            <v>鸣志电器</v>
          </cell>
          <cell r="C4304">
            <v>-1.19</v>
          </cell>
          <cell r="D4304">
            <v>55</v>
          </cell>
        </row>
        <row r="4305">
          <cell r="A4305" t="str">
            <v>603729</v>
          </cell>
          <cell r="B4305" t="str">
            <v>龙韵股份</v>
          </cell>
          <cell r="C4305">
            <v>-1.57</v>
          </cell>
          <cell r="D4305">
            <v>16.88</v>
          </cell>
        </row>
        <row r="4306">
          <cell r="A4306" t="str">
            <v>603730</v>
          </cell>
          <cell r="B4306" t="str">
            <v>岱美股份</v>
          </cell>
          <cell r="C4306">
            <v>-1.05</v>
          </cell>
          <cell r="D4306">
            <v>5.66</v>
          </cell>
        </row>
        <row r="4307">
          <cell r="A4307" t="str">
            <v>603733</v>
          </cell>
          <cell r="B4307" t="str">
            <v>仙鹤股份</v>
          </cell>
          <cell r="C4307">
            <v>2.14</v>
          </cell>
          <cell r="D4307">
            <v>20.99</v>
          </cell>
        </row>
        <row r="4308">
          <cell r="A4308" t="str">
            <v>603737</v>
          </cell>
          <cell r="B4308" t="str">
            <v>三棵树</v>
          </cell>
          <cell r="C4308">
            <v>1.77</v>
          </cell>
          <cell r="D4308">
            <v>37.86</v>
          </cell>
        </row>
        <row r="4309">
          <cell r="A4309" t="str">
            <v>603738</v>
          </cell>
          <cell r="B4309" t="str">
            <v>泰晶科技</v>
          </cell>
          <cell r="C4309">
            <v>-2.06</v>
          </cell>
          <cell r="D4309">
            <v>14.24</v>
          </cell>
        </row>
        <row r="4310">
          <cell r="A4310" t="str">
            <v>603739</v>
          </cell>
          <cell r="B4310" t="str">
            <v>蔚蓝生物</v>
          </cell>
          <cell r="C4310">
            <v>-1.1200000000000001</v>
          </cell>
          <cell r="D4310">
            <v>13.29</v>
          </cell>
        </row>
        <row r="4311">
          <cell r="A4311" t="str">
            <v>603755</v>
          </cell>
          <cell r="B4311" t="str">
            <v>日辰股份</v>
          </cell>
          <cell r="C4311">
            <v>-0.57999999999999996</v>
          </cell>
          <cell r="D4311">
            <v>25.88</v>
          </cell>
        </row>
        <row r="4312">
          <cell r="A4312" t="str">
            <v>603757</v>
          </cell>
          <cell r="B4312" t="str">
            <v>大元泵业</v>
          </cell>
          <cell r="C4312">
            <v>-0.84</v>
          </cell>
          <cell r="D4312">
            <v>22.36</v>
          </cell>
        </row>
        <row r="4313">
          <cell r="A4313" t="str">
            <v>603758</v>
          </cell>
          <cell r="B4313" t="str">
            <v>秦安股份</v>
          </cell>
          <cell r="C4313">
            <v>0</v>
          </cell>
          <cell r="D4313">
            <v>16.48</v>
          </cell>
        </row>
        <row r="4314">
          <cell r="A4314" t="str">
            <v>603759</v>
          </cell>
          <cell r="B4314" t="str">
            <v>海天股份</v>
          </cell>
          <cell r="C4314">
            <v>0</v>
          </cell>
          <cell r="D4314">
            <v>8.64</v>
          </cell>
        </row>
        <row r="4315">
          <cell r="A4315" t="str">
            <v>603766</v>
          </cell>
          <cell r="B4315" t="str">
            <v>隆鑫通用</v>
          </cell>
          <cell r="C4315">
            <v>0.91</v>
          </cell>
          <cell r="D4315">
            <v>13.37</v>
          </cell>
        </row>
        <row r="4316">
          <cell r="A4316" t="str">
            <v>603767</v>
          </cell>
          <cell r="B4316" t="str">
            <v>中马传动</v>
          </cell>
          <cell r="C4316">
            <v>-1.1499999999999999</v>
          </cell>
          <cell r="D4316">
            <v>16.350000000000001</v>
          </cell>
        </row>
        <row r="4317">
          <cell r="A4317" t="str">
            <v>603768</v>
          </cell>
          <cell r="B4317" t="str">
            <v>XD常青股</v>
          </cell>
          <cell r="C4317">
            <v>-2.91</v>
          </cell>
          <cell r="D4317">
            <v>12.35</v>
          </cell>
        </row>
        <row r="4318">
          <cell r="A4318" t="str">
            <v>603773</v>
          </cell>
          <cell r="B4318" t="str">
            <v>沃格光电</v>
          </cell>
          <cell r="C4318">
            <v>-1.57</v>
          </cell>
          <cell r="D4318">
            <v>25.06</v>
          </cell>
        </row>
        <row r="4319">
          <cell r="A4319" t="str">
            <v>603776</v>
          </cell>
          <cell r="B4319" t="str">
            <v>永安行</v>
          </cell>
          <cell r="C4319">
            <v>4.8899999999999997</v>
          </cell>
          <cell r="D4319">
            <v>22.53</v>
          </cell>
        </row>
        <row r="4320">
          <cell r="A4320" t="str">
            <v>603777</v>
          </cell>
          <cell r="B4320" t="str">
            <v>来伊份</v>
          </cell>
          <cell r="C4320">
            <v>-1.38</v>
          </cell>
          <cell r="D4320">
            <v>12.88</v>
          </cell>
        </row>
        <row r="4321">
          <cell r="A4321" t="str">
            <v>603778</v>
          </cell>
          <cell r="B4321" t="str">
            <v>国晟科技</v>
          </cell>
          <cell r="C4321">
            <v>-0.28999999999999998</v>
          </cell>
          <cell r="D4321">
            <v>3.49</v>
          </cell>
        </row>
        <row r="4322">
          <cell r="A4322" t="str">
            <v>603779</v>
          </cell>
          <cell r="B4322" t="str">
            <v>威龙股份</v>
          </cell>
          <cell r="C4322">
            <v>0.53</v>
          </cell>
          <cell r="D4322">
            <v>7.58</v>
          </cell>
        </row>
        <row r="4323">
          <cell r="A4323" t="str">
            <v>603786</v>
          </cell>
          <cell r="B4323" t="str">
            <v>科博达</v>
          </cell>
          <cell r="C4323">
            <v>0.95</v>
          </cell>
          <cell r="D4323">
            <v>55.44</v>
          </cell>
        </row>
        <row r="4324">
          <cell r="A4324" t="str">
            <v>603787</v>
          </cell>
          <cell r="B4324" t="str">
            <v>新日股份</v>
          </cell>
          <cell r="C4324">
            <v>-1.03</v>
          </cell>
          <cell r="D4324">
            <v>12.45</v>
          </cell>
        </row>
        <row r="4325">
          <cell r="A4325" t="str">
            <v>603788</v>
          </cell>
          <cell r="B4325" t="str">
            <v>宁波高发</v>
          </cell>
          <cell r="C4325">
            <v>-1.78</v>
          </cell>
          <cell r="D4325">
            <v>15.45</v>
          </cell>
        </row>
        <row r="4326">
          <cell r="A4326" t="str">
            <v>603789</v>
          </cell>
          <cell r="B4326" t="str">
            <v>*ST星农</v>
          </cell>
          <cell r="C4326">
            <v>-3.47</v>
          </cell>
          <cell r="D4326">
            <v>5.56</v>
          </cell>
        </row>
        <row r="4327">
          <cell r="A4327" t="str">
            <v>603790</v>
          </cell>
          <cell r="B4327" t="str">
            <v>雅运股份</v>
          </cell>
          <cell r="C4327">
            <v>-9.98</v>
          </cell>
          <cell r="D4327">
            <v>18.579999999999998</v>
          </cell>
        </row>
        <row r="4328">
          <cell r="A4328" t="str">
            <v>603797</v>
          </cell>
          <cell r="B4328" t="str">
            <v>联泰环保</v>
          </cell>
          <cell r="C4328">
            <v>-0.66</v>
          </cell>
          <cell r="D4328">
            <v>4.55</v>
          </cell>
        </row>
        <row r="4329">
          <cell r="A4329" t="str">
            <v>603798</v>
          </cell>
          <cell r="B4329" t="str">
            <v>康普顿</v>
          </cell>
          <cell r="C4329">
            <v>-2.27</v>
          </cell>
          <cell r="D4329">
            <v>10.76</v>
          </cell>
        </row>
        <row r="4330">
          <cell r="A4330" t="str">
            <v>603799</v>
          </cell>
          <cell r="B4330" t="str">
            <v>华友钴业</v>
          </cell>
          <cell r="C4330">
            <v>-2</v>
          </cell>
          <cell r="D4330">
            <v>37.65</v>
          </cell>
        </row>
        <row r="4331">
          <cell r="A4331" t="str">
            <v>603800</v>
          </cell>
          <cell r="B4331" t="str">
            <v>洪田股份</v>
          </cell>
          <cell r="C4331">
            <v>-3.58</v>
          </cell>
          <cell r="D4331">
            <v>26.36</v>
          </cell>
        </row>
        <row r="4332">
          <cell r="A4332" t="str">
            <v>603801</v>
          </cell>
          <cell r="B4332" t="str">
            <v>志邦家居</v>
          </cell>
          <cell r="C4332">
            <v>-1.44</v>
          </cell>
          <cell r="D4332">
            <v>9.57</v>
          </cell>
        </row>
        <row r="4333">
          <cell r="A4333" t="str">
            <v>603803</v>
          </cell>
          <cell r="B4333" t="str">
            <v>瑞斯康达</v>
          </cell>
          <cell r="C4333">
            <v>-1.41</v>
          </cell>
          <cell r="D4333">
            <v>9.7899999999999991</v>
          </cell>
        </row>
        <row r="4334">
          <cell r="A4334" t="str">
            <v>603806</v>
          </cell>
          <cell r="B4334" t="str">
            <v>福斯特</v>
          </cell>
          <cell r="C4334">
            <v>-0.95</v>
          </cell>
          <cell r="D4334">
            <v>13.58</v>
          </cell>
        </row>
        <row r="4335">
          <cell r="A4335" t="str">
            <v>603808</v>
          </cell>
          <cell r="B4335" t="str">
            <v>歌力思</v>
          </cell>
          <cell r="C4335">
            <v>-1.1000000000000001</v>
          </cell>
          <cell r="D4335">
            <v>8.1</v>
          </cell>
        </row>
        <row r="4336">
          <cell r="A4336" t="str">
            <v>603809</v>
          </cell>
          <cell r="B4336" t="str">
            <v>豪能股份</v>
          </cell>
          <cell r="C4336">
            <v>-1.0900000000000001</v>
          </cell>
          <cell r="D4336">
            <v>14.54</v>
          </cell>
        </row>
        <row r="4337">
          <cell r="A4337" t="str">
            <v>603810</v>
          </cell>
          <cell r="B4337" t="str">
            <v>丰山集团</v>
          </cell>
          <cell r="C4337">
            <v>-2.48</v>
          </cell>
          <cell r="D4337">
            <v>16.13</v>
          </cell>
        </row>
        <row r="4338">
          <cell r="A4338" t="str">
            <v>603811</v>
          </cell>
          <cell r="B4338" t="str">
            <v>诚意药业</v>
          </cell>
          <cell r="C4338">
            <v>-9.0399999999999991</v>
          </cell>
          <cell r="D4338">
            <v>10.46</v>
          </cell>
        </row>
        <row r="4339">
          <cell r="A4339" t="str">
            <v>603813</v>
          </cell>
          <cell r="B4339" t="str">
            <v>*ST原尚</v>
          </cell>
          <cell r="C4339">
            <v>-1.34</v>
          </cell>
          <cell r="D4339">
            <v>13.22</v>
          </cell>
        </row>
        <row r="4340">
          <cell r="A4340" t="str">
            <v>603815</v>
          </cell>
          <cell r="B4340" t="str">
            <v>交建股份</v>
          </cell>
          <cell r="C4340">
            <v>-0.67</v>
          </cell>
          <cell r="D4340">
            <v>7.4</v>
          </cell>
        </row>
        <row r="4341">
          <cell r="A4341" t="str">
            <v>603816</v>
          </cell>
          <cell r="B4341" t="str">
            <v>XD顾家家</v>
          </cell>
          <cell r="C4341">
            <v>-2.84</v>
          </cell>
          <cell r="D4341">
            <v>24.27</v>
          </cell>
        </row>
        <row r="4342">
          <cell r="A4342" t="str">
            <v>603817</v>
          </cell>
          <cell r="B4342" t="str">
            <v>海峡环保</v>
          </cell>
          <cell r="C4342">
            <v>0.34</v>
          </cell>
          <cell r="D4342">
            <v>5.9</v>
          </cell>
        </row>
        <row r="4343">
          <cell r="A4343" t="str">
            <v>603818</v>
          </cell>
          <cell r="B4343" t="str">
            <v>曲美家居</v>
          </cell>
          <cell r="C4343">
            <v>-5.08</v>
          </cell>
          <cell r="D4343">
            <v>5.04</v>
          </cell>
        </row>
        <row r="4344">
          <cell r="A4344" t="str">
            <v>603819</v>
          </cell>
          <cell r="B4344" t="str">
            <v>神力股份</v>
          </cell>
          <cell r="C4344">
            <v>-3.41</v>
          </cell>
          <cell r="D4344">
            <v>13.59</v>
          </cell>
        </row>
        <row r="4345">
          <cell r="A4345" t="str">
            <v>603822</v>
          </cell>
          <cell r="B4345" t="str">
            <v>嘉澳环保</v>
          </cell>
          <cell r="C4345">
            <v>-2.57</v>
          </cell>
          <cell r="D4345">
            <v>51.96</v>
          </cell>
        </row>
        <row r="4346">
          <cell r="A4346" t="str">
            <v>603823</v>
          </cell>
          <cell r="B4346" t="str">
            <v>百合花</v>
          </cell>
          <cell r="C4346">
            <v>-2.87</v>
          </cell>
          <cell r="D4346">
            <v>14.21</v>
          </cell>
        </row>
        <row r="4347">
          <cell r="A4347" t="str">
            <v>603825</v>
          </cell>
          <cell r="B4347" t="str">
            <v>华扬联众</v>
          </cell>
          <cell r="C4347">
            <v>-1.1299999999999999</v>
          </cell>
          <cell r="D4347">
            <v>12.2</v>
          </cell>
        </row>
        <row r="4348">
          <cell r="A4348" t="str">
            <v>603826</v>
          </cell>
          <cell r="B4348" t="str">
            <v>坤彩科技</v>
          </cell>
          <cell r="C4348">
            <v>-1.58</v>
          </cell>
          <cell r="D4348">
            <v>19.3</v>
          </cell>
        </row>
        <row r="4349">
          <cell r="A4349" t="str">
            <v>603828</v>
          </cell>
          <cell r="B4349" t="str">
            <v>ST柯利达</v>
          </cell>
          <cell r="C4349">
            <v>-0.38</v>
          </cell>
          <cell r="D4349">
            <v>5.21</v>
          </cell>
        </row>
        <row r="4350">
          <cell r="A4350" t="str">
            <v>603829</v>
          </cell>
          <cell r="B4350" t="str">
            <v>XD洛凯股</v>
          </cell>
          <cell r="C4350">
            <v>-1.88</v>
          </cell>
          <cell r="D4350">
            <v>16.739999999999998</v>
          </cell>
        </row>
        <row r="4351">
          <cell r="A4351" t="str">
            <v>603833</v>
          </cell>
          <cell r="B4351" t="str">
            <v>欧派家居</v>
          </cell>
          <cell r="C4351">
            <v>-0.18</v>
          </cell>
          <cell r="D4351">
            <v>55.94</v>
          </cell>
        </row>
        <row r="4352">
          <cell r="A4352" t="str">
            <v>603836</v>
          </cell>
          <cell r="B4352" t="str">
            <v>海程邦达</v>
          </cell>
          <cell r="C4352">
            <v>0.93</v>
          </cell>
          <cell r="D4352">
            <v>14.06</v>
          </cell>
        </row>
        <row r="4353">
          <cell r="A4353" t="str">
            <v>603838</v>
          </cell>
          <cell r="B4353" t="str">
            <v>*ST四通</v>
          </cell>
          <cell r="C4353">
            <v>-0.16</v>
          </cell>
          <cell r="D4353">
            <v>6.31</v>
          </cell>
        </row>
        <row r="4354">
          <cell r="A4354" t="str">
            <v>603839</v>
          </cell>
          <cell r="B4354" t="str">
            <v>安正时尚</v>
          </cell>
          <cell r="C4354">
            <v>-1.54</v>
          </cell>
          <cell r="D4354">
            <v>7.04</v>
          </cell>
        </row>
        <row r="4355">
          <cell r="A4355" t="str">
            <v>603843</v>
          </cell>
          <cell r="B4355" t="str">
            <v>*ST正平</v>
          </cell>
          <cell r="C4355">
            <v>-5.14</v>
          </cell>
          <cell r="D4355">
            <v>2.95</v>
          </cell>
        </row>
        <row r="4356">
          <cell r="A4356" t="str">
            <v>603848</v>
          </cell>
          <cell r="B4356" t="str">
            <v>好太太</v>
          </cell>
          <cell r="C4356">
            <v>-0.57999999999999996</v>
          </cell>
          <cell r="D4356">
            <v>15.36</v>
          </cell>
        </row>
        <row r="4357">
          <cell r="A4357" t="str">
            <v>603855</v>
          </cell>
          <cell r="B4357" t="str">
            <v>华荣股份</v>
          </cell>
          <cell r="C4357">
            <v>-1.57</v>
          </cell>
          <cell r="D4357">
            <v>21.36</v>
          </cell>
        </row>
        <row r="4358">
          <cell r="A4358" t="str">
            <v>603856</v>
          </cell>
          <cell r="B4358" t="str">
            <v>东宏股份</v>
          </cell>
          <cell r="C4358">
            <v>-0.69</v>
          </cell>
          <cell r="D4358">
            <v>11.55</v>
          </cell>
        </row>
        <row r="4359">
          <cell r="A4359" t="str">
            <v>603858</v>
          </cell>
          <cell r="B4359" t="str">
            <v>步长制药</v>
          </cell>
          <cell r="C4359">
            <v>0.79</v>
          </cell>
          <cell r="D4359">
            <v>16.62</v>
          </cell>
        </row>
        <row r="4360">
          <cell r="A4360" t="str">
            <v>603859</v>
          </cell>
          <cell r="B4360" t="str">
            <v>能科科技</v>
          </cell>
          <cell r="C4360">
            <v>-1.03</v>
          </cell>
          <cell r="D4360">
            <v>31.76</v>
          </cell>
        </row>
        <row r="4361">
          <cell r="A4361" t="str">
            <v>603860</v>
          </cell>
          <cell r="B4361" t="str">
            <v>中公高科</v>
          </cell>
          <cell r="C4361">
            <v>-0.84</v>
          </cell>
          <cell r="D4361">
            <v>30.65</v>
          </cell>
        </row>
        <row r="4362">
          <cell r="A4362" t="str">
            <v>603861</v>
          </cell>
          <cell r="B4362" t="str">
            <v>白云电器</v>
          </cell>
          <cell r="C4362">
            <v>-1.53</v>
          </cell>
          <cell r="D4362">
            <v>9.64</v>
          </cell>
        </row>
        <row r="4363">
          <cell r="A4363" t="str">
            <v>603863</v>
          </cell>
          <cell r="B4363" t="str">
            <v>松炀资源</v>
          </cell>
          <cell r="C4363">
            <v>-6.48</v>
          </cell>
          <cell r="D4363">
            <v>13.7</v>
          </cell>
        </row>
        <row r="4364">
          <cell r="A4364" t="str">
            <v>603866</v>
          </cell>
          <cell r="B4364" t="str">
            <v>桃李面包</v>
          </cell>
          <cell r="C4364">
            <v>-0.37</v>
          </cell>
          <cell r="D4364">
            <v>5.41</v>
          </cell>
        </row>
        <row r="4365">
          <cell r="A4365" t="str">
            <v>603867</v>
          </cell>
          <cell r="B4365" t="str">
            <v>新化股份</v>
          </cell>
          <cell r="C4365">
            <v>-0.91</v>
          </cell>
          <cell r="D4365">
            <v>25.08</v>
          </cell>
        </row>
        <row r="4366">
          <cell r="A4366" t="str">
            <v>603868</v>
          </cell>
          <cell r="B4366" t="str">
            <v>飞科电器</v>
          </cell>
          <cell r="C4366">
            <v>0.36</v>
          </cell>
          <cell r="D4366">
            <v>36.11</v>
          </cell>
        </row>
        <row r="4367">
          <cell r="A4367" t="str">
            <v>603869</v>
          </cell>
          <cell r="B4367" t="str">
            <v>ST智知</v>
          </cell>
          <cell r="C4367">
            <v>-1.68</v>
          </cell>
          <cell r="D4367">
            <v>7.02</v>
          </cell>
        </row>
        <row r="4368">
          <cell r="A4368" t="str">
            <v>603871</v>
          </cell>
          <cell r="B4368" t="str">
            <v>嘉友国际</v>
          </cell>
          <cell r="C4368">
            <v>-2.67</v>
          </cell>
          <cell r="D4368">
            <v>10.58</v>
          </cell>
        </row>
        <row r="4369">
          <cell r="A4369" t="str">
            <v>603876</v>
          </cell>
          <cell r="B4369" t="str">
            <v>鼎胜新材</v>
          </cell>
          <cell r="C4369">
            <v>-1.95</v>
          </cell>
          <cell r="D4369">
            <v>9.0399999999999991</v>
          </cell>
        </row>
        <row r="4370">
          <cell r="A4370" t="str">
            <v>603877</v>
          </cell>
          <cell r="B4370" t="str">
            <v>太平鸟</v>
          </cell>
          <cell r="C4370">
            <v>-0.48</v>
          </cell>
          <cell r="D4370">
            <v>14.58</v>
          </cell>
        </row>
        <row r="4371">
          <cell r="A4371" t="str">
            <v>603878</v>
          </cell>
          <cell r="B4371" t="str">
            <v>武进不锈</v>
          </cell>
          <cell r="C4371">
            <v>-1.95</v>
          </cell>
          <cell r="D4371">
            <v>5.52</v>
          </cell>
        </row>
        <row r="4372">
          <cell r="A4372" t="str">
            <v>603879</v>
          </cell>
          <cell r="B4372" t="str">
            <v>永悦科技</v>
          </cell>
          <cell r="C4372">
            <v>-2.4700000000000002</v>
          </cell>
          <cell r="D4372">
            <v>6.31</v>
          </cell>
        </row>
        <row r="4373">
          <cell r="A4373" t="str">
            <v>603880</v>
          </cell>
          <cell r="B4373" t="str">
            <v>南卫股份</v>
          </cell>
          <cell r="C4373">
            <v>-1.59</v>
          </cell>
          <cell r="D4373">
            <v>6.17</v>
          </cell>
        </row>
        <row r="4374">
          <cell r="A4374" t="str">
            <v>603881</v>
          </cell>
          <cell r="B4374" t="str">
            <v>数据港</v>
          </cell>
          <cell r="C4374">
            <v>6.57</v>
          </cell>
          <cell r="D4374">
            <v>25.64</v>
          </cell>
        </row>
        <row r="4375">
          <cell r="A4375" t="str">
            <v>603882</v>
          </cell>
          <cell r="B4375" t="str">
            <v>金域医学</v>
          </cell>
          <cell r="C4375">
            <v>-0.18</v>
          </cell>
          <cell r="D4375">
            <v>28.1</v>
          </cell>
        </row>
        <row r="4376">
          <cell r="A4376" t="str">
            <v>603883</v>
          </cell>
          <cell r="B4376" t="str">
            <v>老百姓</v>
          </cell>
          <cell r="C4376">
            <v>0</v>
          </cell>
          <cell r="D4376">
            <v>20.09</v>
          </cell>
        </row>
        <row r="4377">
          <cell r="A4377" t="str">
            <v>603885</v>
          </cell>
          <cell r="B4377" t="str">
            <v>吉祥航空</v>
          </cell>
          <cell r="C4377">
            <v>-0.85</v>
          </cell>
          <cell r="D4377">
            <v>12.9</v>
          </cell>
        </row>
        <row r="4378">
          <cell r="A4378" t="str">
            <v>603886</v>
          </cell>
          <cell r="B4378" t="str">
            <v>元祖股份</v>
          </cell>
          <cell r="C4378">
            <v>-0.38</v>
          </cell>
          <cell r="D4378">
            <v>13.05</v>
          </cell>
        </row>
        <row r="4379">
          <cell r="A4379" t="str">
            <v>603887</v>
          </cell>
          <cell r="B4379" t="str">
            <v>城地香江</v>
          </cell>
          <cell r="C4379">
            <v>-0.41</v>
          </cell>
          <cell r="D4379">
            <v>16.920000000000002</v>
          </cell>
        </row>
        <row r="4380">
          <cell r="A4380" t="str">
            <v>603888</v>
          </cell>
          <cell r="B4380" t="str">
            <v>新华网</v>
          </cell>
          <cell r="C4380">
            <v>-0.47</v>
          </cell>
          <cell r="D4380">
            <v>23.47</v>
          </cell>
        </row>
        <row r="4381">
          <cell r="A4381" t="str">
            <v>603889</v>
          </cell>
          <cell r="B4381" t="str">
            <v>新澳股份</v>
          </cell>
          <cell r="C4381">
            <v>-0.34</v>
          </cell>
          <cell r="D4381">
            <v>5.82</v>
          </cell>
        </row>
        <row r="4382">
          <cell r="A4382" t="str">
            <v>603890</v>
          </cell>
          <cell r="B4382" t="str">
            <v>春秋电子</v>
          </cell>
          <cell r="C4382">
            <v>-1.86</v>
          </cell>
          <cell r="D4382">
            <v>11.59</v>
          </cell>
        </row>
        <row r="4383">
          <cell r="A4383" t="str">
            <v>603893</v>
          </cell>
          <cell r="B4383" t="str">
            <v>瑞芯微</v>
          </cell>
          <cell r="C4383">
            <v>2.17</v>
          </cell>
          <cell r="D4383">
            <v>150.74</v>
          </cell>
        </row>
        <row r="4384">
          <cell r="A4384" t="str">
            <v>603895</v>
          </cell>
          <cell r="B4384" t="str">
            <v>天永智能</v>
          </cell>
          <cell r="C4384">
            <v>-1.76</v>
          </cell>
          <cell r="D4384">
            <v>25.14</v>
          </cell>
        </row>
        <row r="4385">
          <cell r="A4385" t="str">
            <v>603896</v>
          </cell>
          <cell r="B4385" t="str">
            <v>寿仙谷</v>
          </cell>
          <cell r="C4385">
            <v>-1.07</v>
          </cell>
          <cell r="D4385">
            <v>21.28</v>
          </cell>
        </row>
        <row r="4386">
          <cell r="A4386" t="str">
            <v>603897</v>
          </cell>
          <cell r="B4386" t="str">
            <v>长城科技</v>
          </cell>
          <cell r="C4386">
            <v>-1.39</v>
          </cell>
          <cell r="D4386">
            <v>23.45</v>
          </cell>
        </row>
        <row r="4387">
          <cell r="A4387" t="str">
            <v>603898</v>
          </cell>
          <cell r="B4387" t="str">
            <v>好莱客</v>
          </cell>
          <cell r="C4387">
            <v>-1.19</v>
          </cell>
          <cell r="D4387">
            <v>10.76</v>
          </cell>
        </row>
        <row r="4388">
          <cell r="A4388" t="str">
            <v>603899</v>
          </cell>
          <cell r="B4388" t="str">
            <v>晨光股份</v>
          </cell>
          <cell r="C4388">
            <v>-0.21</v>
          </cell>
          <cell r="D4388">
            <v>29.07</v>
          </cell>
        </row>
        <row r="4389">
          <cell r="A4389" t="str">
            <v>603900</v>
          </cell>
          <cell r="B4389" t="str">
            <v>莱绅通灵</v>
          </cell>
          <cell r="C4389">
            <v>-3.55</v>
          </cell>
          <cell r="D4389">
            <v>10.86</v>
          </cell>
        </row>
        <row r="4390">
          <cell r="A4390" t="str">
            <v>603901</v>
          </cell>
          <cell r="B4390" t="str">
            <v>永创智能</v>
          </cell>
          <cell r="C4390">
            <v>-1.72</v>
          </cell>
          <cell r="D4390">
            <v>10.27</v>
          </cell>
        </row>
        <row r="4391">
          <cell r="A4391" t="str">
            <v>603903</v>
          </cell>
          <cell r="B4391" t="str">
            <v>中持股份</v>
          </cell>
          <cell r="C4391">
            <v>-1.64</v>
          </cell>
          <cell r="D4391">
            <v>7.8</v>
          </cell>
        </row>
        <row r="4392">
          <cell r="A4392" t="str">
            <v>603906</v>
          </cell>
          <cell r="B4392" t="str">
            <v>龙蟠科技</v>
          </cell>
          <cell r="C4392">
            <v>-4.57</v>
          </cell>
          <cell r="D4392">
            <v>14.82</v>
          </cell>
        </row>
        <row r="4393">
          <cell r="A4393" t="str">
            <v>603908</v>
          </cell>
          <cell r="B4393" t="str">
            <v>牧高笛</v>
          </cell>
          <cell r="C4393">
            <v>-1.78</v>
          </cell>
          <cell r="D4393">
            <v>24.81</v>
          </cell>
        </row>
        <row r="4394">
          <cell r="A4394" t="str">
            <v>603909</v>
          </cell>
          <cell r="B4394" t="str">
            <v>建发合诚</v>
          </cell>
          <cell r="C4394">
            <v>-1.1200000000000001</v>
          </cell>
          <cell r="D4394">
            <v>9.69</v>
          </cell>
        </row>
        <row r="4395">
          <cell r="A4395" t="str">
            <v>603912</v>
          </cell>
          <cell r="B4395" t="str">
            <v>佳力图</v>
          </cell>
          <cell r="C4395">
            <v>-0.94</v>
          </cell>
          <cell r="D4395">
            <v>8.4600000000000009</v>
          </cell>
        </row>
        <row r="4396">
          <cell r="A4396" t="str">
            <v>603915</v>
          </cell>
          <cell r="B4396" t="str">
            <v>国茂股份</v>
          </cell>
          <cell r="C4396">
            <v>-1.77</v>
          </cell>
          <cell r="D4396">
            <v>13.89</v>
          </cell>
        </row>
        <row r="4397">
          <cell r="A4397" t="str">
            <v>603916</v>
          </cell>
          <cell r="B4397" t="str">
            <v>苏博特</v>
          </cell>
          <cell r="C4397">
            <v>-0.76</v>
          </cell>
          <cell r="D4397">
            <v>9.1199999999999992</v>
          </cell>
        </row>
        <row r="4398">
          <cell r="A4398" t="str">
            <v>603917</v>
          </cell>
          <cell r="B4398" t="str">
            <v>合力科技</v>
          </cell>
          <cell r="C4398">
            <v>-0.94</v>
          </cell>
          <cell r="D4398">
            <v>13.65</v>
          </cell>
        </row>
        <row r="4399">
          <cell r="A4399" t="str">
            <v>603918</v>
          </cell>
          <cell r="B4399" t="str">
            <v>金桥信息</v>
          </cell>
          <cell r="C4399">
            <v>4.5599999999999996</v>
          </cell>
          <cell r="D4399">
            <v>20.85</v>
          </cell>
        </row>
        <row r="4400">
          <cell r="A4400" t="str">
            <v>603919</v>
          </cell>
          <cell r="B4400" t="str">
            <v>金徽酒</v>
          </cell>
          <cell r="C4400">
            <v>-1.1599999999999999</v>
          </cell>
          <cell r="D4400">
            <v>17.93</v>
          </cell>
        </row>
        <row r="4401">
          <cell r="A4401" t="str">
            <v>603920</v>
          </cell>
          <cell r="B4401" t="str">
            <v>世运电路</v>
          </cell>
          <cell r="C4401">
            <v>0.5</v>
          </cell>
          <cell r="D4401">
            <v>29.92</v>
          </cell>
        </row>
        <row r="4402">
          <cell r="A4402" t="str">
            <v>603922</v>
          </cell>
          <cell r="B4402" t="str">
            <v>金鸿顺</v>
          </cell>
          <cell r="C4402">
            <v>-2.81</v>
          </cell>
          <cell r="D4402">
            <v>17.989999999999998</v>
          </cell>
        </row>
        <row r="4403">
          <cell r="A4403" t="str">
            <v>603926</v>
          </cell>
          <cell r="B4403" t="str">
            <v>铁流股份</v>
          </cell>
          <cell r="C4403">
            <v>-1.93</v>
          </cell>
          <cell r="D4403">
            <v>11.2</v>
          </cell>
        </row>
        <row r="4404">
          <cell r="A4404" t="str">
            <v>603927</v>
          </cell>
          <cell r="B4404" t="str">
            <v>中科软</v>
          </cell>
          <cell r="C4404">
            <v>1.73</v>
          </cell>
          <cell r="D4404">
            <v>20.63</v>
          </cell>
        </row>
        <row r="4405">
          <cell r="A4405" t="str">
            <v>603928</v>
          </cell>
          <cell r="B4405" t="str">
            <v>兴业股份</v>
          </cell>
          <cell r="C4405">
            <v>-9.99</v>
          </cell>
          <cell r="D4405">
            <v>17.739999999999998</v>
          </cell>
        </row>
        <row r="4406">
          <cell r="A4406" t="str">
            <v>603929</v>
          </cell>
          <cell r="B4406" t="str">
            <v>亚翔集成</v>
          </cell>
          <cell r="C4406">
            <v>-1.43</v>
          </cell>
          <cell r="D4406">
            <v>34.409999999999997</v>
          </cell>
        </row>
        <row r="4407">
          <cell r="A4407" t="str">
            <v>603931</v>
          </cell>
          <cell r="B4407" t="str">
            <v>格林达</v>
          </cell>
          <cell r="C4407">
            <v>-2.75</v>
          </cell>
          <cell r="D4407">
            <v>26.19</v>
          </cell>
        </row>
        <row r="4408">
          <cell r="A4408" t="str">
            <v>603933</v>
          </cell>
          <cell r="B4408" t="str">
            <v>睿能科技</v>
          </cell>
          <cell r="C4408">
            <v>-1.45</v>
          </cell>
          <cell r="D4408">
            <v>16.36</v>
          </cell>
        </row>
        <row r="4409">
          <cell r="A4409" t="str">
            <v>603936</v>
          </cell>
          <cell r="B4409" t="str">
            <v>博敏电子</v>
          </cell>
          <cell r="C4409">
            <v>-3.84</v>
          </cell>
          <cell r="D4409">
            <v>10.01</v>
          </cell>
        </row>
        <row r="4410">
          <cell r="A4410" t="str">
            <v>603937</v>
          </cell>
          <cell r="B4410" t="str">
            <v>丽岛新材</v>
          </cell>
          <cell r="C4410">
            <v>-1.52</v>
          </cell>
          <cell r="D4410">
            <v>9.73</v>
          </cell>
        </row>
        <row r="4411">
          <cell r="A4411" t="str">
            <v>603938</v>
          </cell>
          <cell r="B4411" t="str">
            <v>三孚股份</v>
          </cell>
          <cell r="C4411">
            <v>-2.1800000000000002</v>
          </cell>
          <cell r="D4411">
            <v>14.34</v>
          </cell>
        </row>
        <row r="4412">
          <cell r="A4412" t="str">
            <v>603939</v>
          </cell>
          <cell r="B4412" t="str">
            <v>益丰药房</v>
          </cell>
          <cell r="C4412">
            <v>1.1299999999999999</v>
          </cell>
          <cell r="D4412">
            <v>24.99</v>
          </cell>
        </row>
        <row r="4413">
          <cell r="A4413" t="str">
            <v>603948</v>
          </cell>
          <cell r="B4413" t="str">
            <v>建业股份</v>
          </cell>
          <cell r="C4413">
            <v>-0.88</v>
          </cell>
          <cell r="D4413">
            <v>21.52</v>
          </cell>
        </row>
        <row r="4414">
          <cell r="A4414" t="str">
            <v>603949</v>
          </cell>
          <cell r="B4414" t="str">
            <v>雪龙集团</v>
          </cell>
          <cell r="C4414">
            <v>-1.97</v>
          </cell>
          <cell r="D4414">
            <v>18.39</v>
          </cell>
        </row>
        <row r="4415">
          <cell r="A4415" t="str">
            <v>603950</v>
          </cell>
          <cell r="B4415" t="str">
            <v>长源东谷</v>
          </cell>
          <cell r="C4415">
            <v>-1.33</v>
          </cell>
          <cell r="D4415">
            <v>23.82</v>
          </cell>
        </row>
        <row r="4416">
          <cell r="A4416" t="str">
            <v>603955</v>
          </cell>
          <cell r="B4416" t="str">
            <v>大千生态</v>
          </cell>
          <cell r="C4416">
            <v>-0.26</v>
          </cell>
          <cell r="D4416">
            <v>30.97</v>
          </cell>
        </row>
        <row r="4417">
          <cell r="A4417" t="str">
            <v>603956</v>
          </cell>
          <cell r="B4417" t="str">
            <v>威派格</v>
          </cell>
          <cell r="C4417">
            <v>0.59</v>
          </cell>
          <cell r="D4417">
            <v>6.77</v>
          </cell>
        </row>
        <row r="4418">
          <cell r="A4418" t="str">
            <v>603958</v>
          </cell>
          <cell r="B4418" t="str">
            <v>哈森股份</v>
          </cell>
          <cell r="C4418">
            <v>-2.08</v>
          </cell>
          <cell r="D4418">
            <v>17.86</v>
          </cell>
        </row>
        <row r="4419">
          <cell r="A4419" t="str">
            <v>603959</v>
          </cell>
          <cell r="B4419" t="str">
            <v>ST百利</v>
          </cell>
          <cell r="C4419">
            <v>-1.1299999999999999</v>
          </cell>
          <cell r="D4419">
            <v>6.12</v>
          </cell>
        </row>
        <row r="4420">
          <cell r="A4420" t="str">
            <v>603960</v>
          </cell>
          <cell r="B4420" t="str">
            <v>克来机电</v>
          </cell>
          <cell r="C4420">
            <v>-1.33</v>
          </cell>
          <cell r="D4420">
            <v>18.52</v>
          </cell>
        </row>
        <row r="4421">
          <cell r="A4421" t="str">
            <v>603966</v>
          </cell>
          <cell r="B4421" t="str">
            <v>法兰泰克</v>
          </cell>
          <cell r="C4421">
            <v>-1.18</v>
          </cell>
          <cell r="D4421">
            <v>9.24</v>
          </cell>
        </row>
        <row r="4422">
          <cell r="A4422" t="str">
            <v>603967</v>
          </cell>
          <cell r="B4422" t="str">
            <v>中创物流</v>
          </cell>
          <cell r="C4422">
            <v>-0.72</v>
          </cell>
          <cell r="D4422">
            <v>11.07</v>
          </cell>
        </row>
        <row r="4423">
          <cell r="A4423" t="str">
            <v>603968</v>
          </cell>
          <cell r="B4423" t="str">
            <v>醋化股份</v>
          </cell>
          <cell r="C4423">
            <v>-1.02</v>
          </cell>
          <cell r="D4423">
            <v>11.69</v>
          </cell>
        </row>
        <row r="4424">
          <cell r="A4424" t="str">
            <v>603969</v>
          </cell>
          <cell r="B4424" t="str">
            <v>银龙股份</v>
          </cell>
          <cell r="C4424">
            <v>-0.27</v>
          </cell>
          <cell r="D4424">
            <v>7.39</v>
          </cell>
        </row>
        <row r="4425">
          <cell r="A4425" t="str">
            <v>603970</v>
          </cell>
          <cell r="B4425" t="str">
            <v>中农立华</v>
          </cell>
          <cell r="C4425">
            <v>-1.21</v>
          </cell>
          <cell r="D4425">
            <v>13.85</v>
          </cell>
        </row>
        <row r="4426">
          <cell r="A4426" t="str">
            <v>603976</v>
          </cell>
          <cell r="B4426" t="str">
            <v>正川股份</v>
          </cell>
          <cell r="C4426">
            <v>-1.24</v>
          </cell>
          <cell r="D4426">
            <v>18.29</v>
          </cell>
        </row>
        <row r="4427">
          <cell r="A4427" t="str">
            <v>603977</v>
          </cell>
          <cell r="B4427" t="str">
            <v>国泰集团</v>
          </cell>
          <cell r="C4427">
            <v>-1.2</v>
          </cell>
          <cell r="D4427">
            <v>12.34</v>
          </cell>
        </row>
        <row r="4428">
          <cell r="A4428" t="str">
            <v>603978</v>
          </cell>
          <cell r="B4428" t="str">
            <v>深圳新星</v>
          </cell>
          <cell r="C4428">
            <v>-1.96</v>
          </cell>
          <cell r="D4428">
            <v>17.47</v>
          </cell>
        </row>
        <row r="4429">
          <cell r="A4429" t="str">
            <v>603979</v>
          </cell>
          <cell r="B4429" t="str">
            <v>金诚信</v>
          </cell>
          <cell r="C4429">
            <v>-3.13</v>
          </cell>
          <cell r="D4429">
            <v>45.42</v>
          </cell>
        </row>
        <row r="4430">
          <cell r="A4430" t="str">
            <v>603980</v>
          </cell>
          <cell r="B4430" t="str">
            <v>吉华集团</v>
          </cell>
          <cell r="C4430">
            <v>3.65</v>
          </cell>
          <cell r="D4430">
            <v>5.68</v>
          </cell>
        </row>
        <row r="4431">
          <cell r="A4431" t="str">
            <v>603982</v>
          </cell>
          <cell r="B4431" t="str">
            <v>泉峰汽车</v>
          </cell>
          <cell r="C4431">
            <v>-3.85</v>
          </cell>
          <cell r="D4431">
            <v>10.48</v>
          </cell>
        </row>
        <row r="4432">
          <cell r="A4432" t="str">
            <v>603983</v>
          </cell>
          <cell r="B4432" t="str">
            <v>丸美生物</v>
          </cell>
          <cell r="C4432">
            <v>-2.16</v>
          </cell>
          <cell r="D4432">
            <v>42.62</v>
          </cell>
        </row>
        <row r="4433">
          <cell r="A4433" t="str">
            <v>603985</v>
          </cell>
          <cell r="B4433" t="str">
            <v>恒润股份</v>
          </cell>
          <cell r="C4433">
            <v>-2.2599999999999998</v>
          </cell>
          <cell r="D4433">
            <v>15.17</v>
          </cell>
        </row>
        <row r="4434">
          <cell r="A4434" t="str">
            <v>603986</v>
          </cell>
          <cell r="B4434" t="str">
            <v>兆易创新</v>
          </cell>
          <cell r="C4434">
            <v>-0.73</v>
          </cell>
          <cell r="D4434">
            <v>118.85</v>
          </cell>
        </row>
        <row r="4435">
          <cell r="A4435" t="str">
            <v>603987</v>
          </cell>
          <cell r="B4435" t="str">
            <v>康德莱</v>
          </cell>
          <cell r="C4435">
            <v>-0.51</v>
          </cell>
          <cell r="D4435">
            <v>7.76</v>
          </cell>
        </row>
        <row r="4436">
          <cell r="A4436" t="str">
            <v>603988</v>
          </cell>
          <cell r="B4436" t="str">
            <v>中电电机</v>
          </cell>
          <cell r="C4436">
            <v>-2.95</v>
          </cell>
          <cell r="D4436">
            <v>25.36</v>
          </cell>
        </row>
        <row r="4437">
          <cell r="A4437" t="str">
            <v>603989</v>
          </cell>
          <cell r="B4437" t="str">
            <v>艾华集团</v>
          </cell>
          <cell r="C4437">
            <v>-1.03</v>
          </cell>
          <cell r="D4437">
            <v>15.37</v>
          </cell>
        </row>
        <row r="4438">
          <cell r="A4438" t="str">
            <v>603990</v>
          </cell>
          <cell r="B4438" t="str">
            <v>麦迪科技</v>
          </cell>
          <cell r="C4438">
            <v>-1.06</v>
          </cell>
          <cell r="D4438">
            <v>15.92</v>
          </cell>
        </row>
        <row r="4439">
          <cell r="A4439" t="str">
            <v>603991</v>
          </cell>
          <cell r="B4439" t="str">
            <v>至正股份</v>
          </cell>
          <cell r="C4439">
            <v>-1.82</v>
          </cell>
          <cell r="D4439">
            <v>66.95</v>
          </cell>
        </row>
        <row r="4440">
          <cell r="A4440" t="str">
            <v>603992</v>
          </cell>
          <cell r="B4440" t="str">
            <v>松霖科技</v>
          </cell>
          <cell r="C4440">
            <v>-2.19</v>
          </cell>
          <cell r="D4440">
            <v>21.04</v>
          </cell>
        </row>
        <row r="4441">
          <cell r="A4441" t="str">
            <v>603993</v>
          </cell>
          <cell r="B4441" t="str">
            <v>洛阳钼业</v>
          </cell>
          <cell r="C4441">
            <v>-1.39</v>
          </cell>
          <cell r="D4441">
            <v>8.5399999999999991</v>
          </cell>
        </row>
        <row r="4442">
          <cell r="A4442" t="str">
            <v>603995</v>
          </cell>
          <cell r="B4442" t="str">
            <v>甬金股份</v>
          </cell>
          <cell r="C4442">
            <v>-2.25</v>
          </cell>
          <cell r="D4442">
            <v>17.8</v>
          </cell>
        </row>
        <row r="4443">
          <cell r="A4443" t="str">
            <v>603997</v>
          </cell>
          <cell r="B4443" t="str">
            <v>继峰股份</v>
          </cell>
          <cell r="C4443">
            <v>-0.41</v>
          </cell>
          <cell r="D4443">
            <v>12.2</v>
          </cell>
        </row>
        <row r="4444">
          <cell r="A4444" t="str">
            <v>603998</v>
          </cell>
          <cell r="B4444" t="str">
            <v>方盛制药</v>
          </cell>
          <cell r="C4444">
            <v>1.57</v>
          </cell>
          <cell r="D4444">
            <v>10.33</v>
          </cell>
        </row>
        <row r="4445">
          <cell r="A4445" t="str">
            <v>603999</v>
          </cell>
          <cell r="B4445" t="str">
            <v>读者传媒</v>
          </cell>
          <cell r="C4445">
            <v>-1.08</v>
          </cell>
          <cell r="D4445">
            <v>6.42</v>
          </cell>
        </row>
        <row r="4446">
          <cell r="A4446" t="str">
            <v>605001</v>
          </cell>
          <cell r="B4446" t="str">
            <v>威奥股份</v>
          </cell>
          <cell r="C4446">
            <v>-0.83</v>
          </cell>
          <cell r="D4446">
            <v>7.19</v>
          </cell>
        </row>
        <row r="4447">
          <cell r="A4447" t="str">
            <v>605003</v>
          </cell>
          <cell r="B4447" t="str">
            <v>众望布艺</v>
          </cell>
          <cell r="C4447">
            <v>-3.66</v>
          </cell>
          <cell r="D4447">
            <v>20.53</v>
          </cell>
        </row>
        <row r="4448">
          <cell r="A4448" t="str">
            <v>605005</v>
          </cell>
          <cell r="B4448" t="str">
            <v>合兴股份</v>
          </cell>
          <cell r="C4448">
            <v>-1.38</v>
          </cell>
          <cell r="D4448">
            <v>17.899999999999999</v>
          </cell>
        </row>
        <row r="4449">
          <cell r="A4449" t="str">
            <v>605006</v>
          </cell>
          <cell r="B4449" t="str">
            <v>山东玻纤</v>
          </cell>
          <cell r="C4449">
            <v>1.8</v>
          </cell>
          <cell r="D4449">
            <v>7.92</v>
          </cell>
        </row>
        <row r="4450">
          <cell r="A4450" t="str">
            <v>605007</v>
          </cell>
          <cell r="B4450" t="str">
            <v>五洲特纸</v>
          </cell>
          <cell r="C4450">
            <v>-0.26</v>
          </cell>
          <cell r="D4450">
            <v>11.47</v>
          </cell>
        </row>
        <row r="4451">
          <cell r="A4451" t="str">
            <v>605008</v>
          </cell>
          <cell r="B4451" t="str">
            <v>长鸿高科</v>
          </cell>
          <cell r="C4451">
            <v>1.38</v>
          </cell>
          <cell r="D4451">
            <v>15.43</v>
          </cell>
        </row>
        <row r="4452">
          <cell r="A4452" t="str">
            <v>605009</v>
          </cell>
          <cell r="B4452" t="str">
            <v>豪悦护理</v>
          </cell>
          <cell r="C4452">
            <v>-4.33</v>
          </cell>
          <cell r="D4452">
            <v>40.68</v>
          </cell>
        </row>
        <row r="4453">
          <cell r="A4453" t="str">
            <v>605011</v>
          </cell>
          <cell r="B4453" t="str">
            <v>杭州热电</v>
          </cell>
          <cell r="C4453">
            <v>5.22</v>
          </cell>
          <cell r="D4453">
            <v>24.19</v>
          </cell>
        </row>
        <row r="4454">
          <cell r="A4454" t="str">
            <v>605016</v>
          </cell>
          <cell r="B4454" t="str">
            <v>百龙创园</v>
          </cell>
          <cell r="C4454">
            <v>-4.49</v>
          </cell>
          <cell r="D4454">
            <v>21.68</v>
          </cell>
        </row>
        <row r="4455">
          <cell r="A4455" t="str">
            <v>605018</v>
          </cell>
          <cell r="B4455" t="str">
            <v>长华集团</v>
          </cell>
          <cell r="C4455">
            <v>-2.33</v>
          </cell>
          <cell r="D4455">
            <v>12.15</v>
          </cell>
        </row>
        <row r="4456">
          <cell r="A4456" t="str">
            <v>605020</v>
          </cell>
          <cell r="B4456" t="str">
            <v>永和股份</v>
          </cell>
          <cell r="C4456">
            <v>-0.13</v>
          </cell>
          <cell r="D4456">
            <v>23.74</v>
          </cell>
        </row>
        <row r="4457">
          <cell r="A4457" t="str">
            <v>605028</v>
          </cell>
          <cell r="B4457" t="str">
            <v>世茂能源</v>
          </cell>
          <cell r="C4457">
            <v>-0.47</v>
          </cell>
          <cell r="D4457">
            <v>19.09</v>
          </cell>
        </row>
        <row r="4458">
          <cell r="A4458" t="str">
            <v>605033</v>
          </cell>
          <cell r="B4458" t="str">
            <v>美邦股份</v>
          </cell>
          <cell r="C4458">
            <v>-3.22</v>
          </cell>
          <cell r="D4458">
            <v>19.23</v>
          </cell>
        </row>
        <row r="4459">
          <cell r="A4459" t="str">
            <v>605050</v>
          </cell>
          <cell r="B4459" t="str">
            <v>福然德</v>
          </cell>
          <cell r="C4459">
            <v>0.72</v>
          </cell>
          <cell r="D4459">
            <v>14</v>
          </cell>
        </row>
        <row r="4460">
          <cell r="A4460" t="str">
            <v>605055</v>
          </cell>
          <cell r="B4460" t="str">
            <v>迎丰股份</v>
          </cell>
          <cell r="C4460">
            <v>-1.37</v>
          </cell>
          <cell r="D4460">
            <v>7.21</v>
          </cell>
        </row>
        <row r="4461">
          <cell r="A4461" t="str">
            <v>605056</v>
          </cell>
          <cell r="B4461" t="str">
            <v>咸亨国际</v>
          </cell>
          <cell r="C4461">
            <v>-2.42</v>
          </cell>
          <cell r="D4461">
            <v>15.71</v>
          </cell>
        </row>
        <row r="4462">
          <cell r="A4462" t="str">
            <v>605058</v>
          </cell>
          <cell r="B4462" t="str">
            <v>澳弘电子</v>
          </cell>
          <cell r="C4462">
            <v>-0.91</v>
          </cell>
          <cell r="D4462">
            <v>28.34</v>
          </cell>
        </row>
        <row r="4463">
          <cell r="A4463" t="str">
            <v>605060</v>
          </cell>
          <cell r="B4463" t="str">
            <v>联德股份</v>
          </cell>
          <cell r="C4463">
            <v>-0.79</v>
          </cell>
          <cell r="D4463">
            <v>19.98</v>
          </cell>
        </row>
        <row r="4464">
          <cell r="A4464" t="str">
            <v>605066</v>
          </cell>
          <cell r="B4464" t="str">
            <v>天正电气</v>
          </cell>
          <cell r="C4464">
            <v>-1.08</v>
          </cell>
          <cell r="D4464">
            <v>7.36</v>
          </cell>
        </row>
        <row r="4465">
          <cell r="A4465" t="str">
            <v>605068</v>
          </cell>
          <cell r="B4465" t="str">
            <v>明新旭腾</v>
          </cell>
          <cell r="C4465">
            <v>-2.77</v>
          </cell>
          <cell r="D4465">
            <v>17.23</v>
          </cell>
        </row>
        <row r="4466">
          <cell r="A4466" t="str">
            <v>605069</v>
          </cell>
          <cell r="B4466" t="str">
            <v>正和生态</v>
          </cell>
          <cell r="C4466">
            <v>-2.85</v>
          </cell>
          <cell r="D4466">
            <v>10.58</v>
          </cell>
        </row>
        <row r="4467">
          <cell r="A4467" t="str">
            <v>605077</v>
          </cell>
          <cell r="B4467" t="str">
            <v>华康股份</v>
          </cell>
          <cell r="C4467">
            <v>-2.99</v>
          </cell>
          <cell r="D4467">
            <v>16.559999999999999</v>
          </cell>
        </row>
        <row r="4468">
          <cell r="A4468" t="str">
            <v>605080</v>
          </cell>
          <cell r="B4468" t="str">
            <v>XD浙江自</v>
          </cell>
          <cell r="C4468">
            <v>-6.57</v>
          </cell>
          <cell r="D4468">
            <v>27.61</v>
          </cell>
        </row>
        <row r="4469">
          <cell r="A4469" t="str">
            <v>605081</v>
          </cell>
          <cell r="B4469" t="str">
            <v>*ST太和</v>
          </cell>
          <cell r="C4469">
            <v>-2.2400000000000002</v>
          </cell>
          <cell r="D4469">
            <v>12.64</v>
          </cell>
        </row>
        <row r="4470">
          <cell r="A4470" t="str">
            <v>605086</v>
          </cell>
          <cell r="B4470" t="str">
            <v>龙高股份</v>
          </cell>
          <cell r="C4470">
            <v>-1.95</v>
          </cell>
          <cell r="D4470">
            <v>25.69</v>
          </cell>
        </row>
        <row r="4471">
          <cell r="A4471" t="str">
            <v>605088</v>
          </cell>
          <cell r="B4471" t="str">
            <v>冠盛股份</v>
          </cell>
          <cell r="C4471">
            <v>-3.5</v>
          </cell>
          <cell r="D4471">
            <v>37.200000000000003</v>
          </cell>
        </row>
        <row r="4472">
          <cell r="A4472" t="str">
            <v>605089</v>
          </cell>
          <cell r="B4472" t="str">
            <v>味知香</v>
          </cell>
          <cell r="C4472">
            <v>-0.49</v>
          </cell>
          <cell r="D4472">
            <v>24.35</v>
          </cell>
        </row>
        <row r="4473">
          <cell r="A4473" t="str">
            <v>605090</v>
          </cell>
          <cell r="B4473" t="str">
            <v>九丰能源</v>
          </cell>
          <cell r="C4473">
            <v>-0.57999999999999996</v>
          </cell>
          <cell r="D4473">
            <v>25.75</v>
          </cell>
        </row>
        <row r="4474">
          <cell r="A4474" t="str">
            <v>605098</v>
          </cell>
          <cell r="B4474" t="str">
            <v>行动教育</v>
          </cell>
          <cell r="C4474">
            <v>-0.31</v>
          </cell>
          <cell r="D4474">
            <v>35.549999999999997</v>
          </cell>
        </row>
        <row r="4475">
          <cell r="A4475" t="str">
            <v>605099</v>
          </cell>
          <cell r="B4475" t="str">
            <v>共创草坪</v>
          </cell>
          <cell r="C4475">
            <v>0.28999999999999998</v>
          </cell>
          <cell r="D4475">
            <v>34</v>
          </cell>
        </row>
        <row r="4476">
          <cell r="A4476" t="str">
            <v>605100</v>
          </cell>
          <cell r="B4476" t="str">
            <v>华丰股份</v>
          </cell>
          <cell r="C4476">
            <v>-6.34</v>
          </cell>
          <cell r="D4476">
            <v>19.36</v>
          </cell>
        </row>
        <row r="4477">
          <cell r="A4477" t="str">
            <v>605108</v>
          </cell>
          <cell r="B4477" t="str">
            <v>同庆楼</v>
          </cell>
          <cell r="C4477">
            <v>-0.83</v>
          </cell>
          <cell r="D4477">
            <v>19.010000000000002</v>
          </cell>
        </row>
        <row r="4478">
          <cell r="A4478" t="str">
            <v>605111</v>
          </cell>
          <cell r="B4478" t="str">
            <v>新洁能</v>
          </cell>
          <cell r="C4478">
            <v>-1.07</v>
          </cell>
          <cell r="D4478">
            <v>30.53</v>
          </cell>
        </row>
        <row r="4479">
          <cell r="A4479" t="str">
            <v>605116</v>
          </cell>
          <cell r="B4479" t="str">
            <v>奥锐特</v>
          </cell>
          <cell r="C4479">
            <v>1.34</v>
          </cell>
          <cell r="D4479">
            <v>21.86</v>
          </cell>
        </row>
        <row r="4480">
          <cell r="A4480" t="str">
            <v>605117</v>
          </cell>
          <cell r="B4480" t="str">
            <v>德业股份</v>
          </cell>
          <cell r="C4480">
            <v>-1.5</v>
          </cell>
          <cell r="D4480">
            <v>52.55</v>
          </cell>
        </row>
        <row r="4481">
          <cell r="A4481" t="str">
            <v>605118</v>
          </cell>
          <cell r="B4481" t="str">
            <v>力鼎光电</v>
          </cell>
          <cell r="C4481">
            <v>-2.71</v>
          </cell>
          <cell r="D4481">
            <v>25.53</v>
          </cell>
        </row>
        <row r="4482">
          <cell r="A4482" t="str">
            <v>605122</v>
          </cell>
          <cell r="B4482" t="str">
            <v>四方新材</v>
          </cell>
          <cell r="C4482">
            <v>-1.67</v>
          </cell>
          <cell r="D4482">
            <v>11.78</v>
          </cell>
        </row>
        <row r="4483">
          <cell r="A4483" t="str">
            <v>605123</v>
          </cell>
          <cell r="B4483" t="str">
            <v>派克新材</v>
          </cell>
          <cell r="C4483">
            <v>-1.35</v>
          </cell>
          <cell r="D4483">
            <v>80.599999999999994</v>
          </cell>
        </row>
        <row r="4484">
          <cell r="A4484" t="str">
            <v>605128</v>
          </cell>
          <cell r="B4484" t="str">
            <v>上海沿浦</v>
          </cell>
          <cell r="C4484">
            <v>-1.1000000000000001</v>
          </cell>
          <cell r="D4484">
            <v>30.71</v>
          </cell>
        </row>
        <row r="4485">
          <cell r="A4485" t="str">
            <v>605133</v>
          </cell>
          <cell r="B4485" t="str">
            <v>嵘泰股份</v>
          </cell>
          <cell r="C4485">
            <v>-3.66</v>
          </cell>
          <cell r="D4485">
            <v>40.83</v>
          </cell>
        </row>
        <row r="4486">
          <cell r="A4486" t="str">
            <v>605136</v>
          </cell>
          <cell r="B4486" t="str">
            <v>丽人丽妆</v>
          </cell>
          <cell r="C4486">
            <v>0.65</v>
          </cell>
          <cell r="D4486">
            <v>10.78</v>
          </cell>
        </row>
        <row r="4487">
          <cell r="A4487" t="str">
            <v>605138</v>
          </cell>
          <cell r="B4487" t="str">
            <v>盛泰集团</v>
          </cell>
          <cell r="C4487">
            <v>-2.0499999999999998</v>
          </cell>
          <cell r="D4487">
            <v>6.7</v>
          </cell>
        </row>
        <row r="4488">
          <cell r="A4488" t="str">
            <v>605151</v>
          </cell>
          <cell r="B4488" t="str">
            <v>XD西上海</v>
          </cell>
          <cell r="C4488">
            <v>-9.98</v>
          </cell>
          <cell r="D4488">
            <v>18.940000000000001</v>
          </cell>
        </row>
        <row r="4489">
          <cell r="A4489" t="str">
            <v>605155</v>
          </cell>
          <cell r="B4489" t="str">
            <v>西大门</v>
          </cell>
          <cell r="C4489">
            <v>-2.3199999999999998</v>
          </cell>
          <cell r="D4489">
            <v>12.23</v>
          </cell>
        </row>
        <row r="4490">
          <cell r="A4490" t="str">
            <v>605158</v>
          </cell>
          <cell r="B4490" t="str">
            <v>华达新材</v>
          </cell>
          <cell r="C4490">
            <v>-1.3</v>
          </cell>
          <cell r="D4490">
            <v>8.32</v>
          </cell>
        </row>
        <row r="4491">
          <cell r="A4491" t="str">
            <v>605162</v>
          </cell>
          <cell r="B4491" t="str">
            <v>新中港</v>
          </cell>
          <cell r="C4491">
            <v>10.050000000000001</v>
          </cell>
          <cell r="D4491">
            <v>8.5399999999999991</v>
          </cell>
        </row>
        <row r="4492">
          <cell r="A4492" t="str">
            <v>605166</v>
          </cell>
          <cell r="B4492" t="str">
            <v>聚合顺</v>
          </cell>
          <cell r="C4492">
            <v>-1.06</v>
          </cell>
          <cell r="D4492">
            <v>11.19</v>
          </cell>
        </row>
        <row r="4493">
          <cell r="A4493" t="str">
            <v>605167</v>
          </cell>
          <cell r="B4493" t="str">
            <v>利柏特</v>
          </cell>
          <cell r="C4493">
            <v>-2.96</v>
          </cell>
          <cell r="D4493">
            <v>11.48</v>
          </cell>
        </row>
        <row r="4494">
          <cell r="A4494" t="str">
            <v>605168</v>
          </cell>
          <cell r="B4494" t="str">
            <v>三人行</v>
          </cell>
          <cell r="C4494">
            <v>3.88</v>
          </cell>
          <cell r="D4494">
            <v>32.15</v>
          </cell>
        </row>
        <row r="4495">
          <cell r="A4495" t="str">
            <v>605169</v>
          </cell>
          <cell r="B4495" t="str">
            <v>洪通燃气</v>
          </cell>
          <cell r="C4495">
            <v>0.74</v>
          </cell>
          <cell r="D4495">
            <v>10.88</v>
          </cell>
        </row>
        <row r="4496">
          <cell r="A4496" t="str">
            <v>605177</v>
          </cell>
          <cell r="B4496" t="str">
            <v>东亚药业</v>
          </cell>
          <cell r="C4496">
            <v>-0.48</v>
          </cell>
          <cell r="D4496">
            <v>18.73</v>
          </cell>
        </row>
        <row r="4497">
          <cell r="A4497" t="str">
            <v>605178</v>
          </cell>
          <cell r="B4497" t="str">
            <v>时空科技</v>
          </cell>
          <cell r="C4497">
            <v>-1.89</v>
          </cell>
          <cell r="D4497">
            <v>19.22</v>
          </cell>
        </row>
        <row r="4498">
          <cell r="A4498" t="str">
            <v>605179</v>
          </cell>
          <cell r="B4498" t="str">
            <v>一鸣食品</v>
          </cell>
          <cell r="C4498">
            <v>-0.84</v>
          </cell>
          <cell r="D4498">
            <v>19.95</v>
          </cell>
        </row>
        <row r="4499">
          <cell r="A4499" t="str">
            <v>605180</v>
          </cell>
          <cell r="B4499" t="str">
            <v>华生科技</v>
          </cell>
          <cell r="C4499">
            <v>-2.0699999999999998</v>
          </cell>
          <cell r="D4499">
            <v>13.73</v>
          </cell>
        </row>
        <row r="4500">
          <cell r="A4500" t="str">
            <v>605183</v>
          </cell>
          <cell r="B4500" t="str">
            <v>确成股份</v>
          </cell>
          <cell r="C4500">
            <v>-0.17</v>
          </cell>
          <cell r="D4500">
            <v>17.97</v>
          </cell>
        </row>
        <row r="4501">
          <cell r="A4501" t="str">
            <v>605186</v>
          </cell>
          <cell r="B4501" t="str">
            <v>健麾信息</v>
          </cell>
          <cell r="C4501">
            <v>-1.3</v>
          </cell>
          <cell r="D4501">
            <v>20.52</v>
          </cell>
        </row>
        <row r="4502">
          <cell r="A4502" t="str">
            <v>605188</v>
          </cell>
          <cell r="B4502" t="str">
            <v>国光连锁</v>
          </cell>
          <cell r="C4502">
            <v>-1.46</v>
          </cell>
          <cell r="D4502">
            <v>10.77</v>
          </cell>
        </row>
        <row r="4503">
          <cell r="A4503" t="str">
            <v>605189</v>
          </cell>
          <cell r="B4503" t="str">
            <v>富春染织</v>
          </cell>
          <cell r="C4503">
            <v>-3.24</v>
          </cell>
          <cell r="D4503">
            <v>12.54</v>
          </cell>
        </row>
        <row r="4504">
          <cell r="A4504" t="str">
            <v>605196</v>
          </cell>
          <cell r="B4504" t="str">
            <v>华通线缆</v>
          </cell>
          <cell r="C4504">
            <v>-1.87</v>
          </cell>
          <cell r="D4504">
            <v>17.88</v>
          </cell>
        </row>
        <row r="4505">
          <cell r="A4505" t="str">
            <v>605198</v>
          </cell>
          <cell r="B4505" t="str">
            <v>安德利</v>
          </cell>
          <cell r="C4505">
            <v>-0.37</v>
          </cell>
          <cell r="D4505">
            <v>39.909999999999997</v>
          </cell>
        </row>
        <row r="4506">
          <cell r="A4506" t="str">
            <v>605199</v>
          </cell>
          <cell r="B4506" t="str">
            <v>ST葫芦娃</v>
          </cell>
          <cell r="C4506">
            <v>-1.2</v>
          </cell>
          <cell r="D4506">
            <v>9.08</v>
          </cell>
        </row>
        <row r="4507">
          <cell r="A4507" t="str">
            <v>605208</v>
          </cell>
          <cell r="B4507" t="str">
            <v>XD永茂泰</v>
          </cell>
          <cell r="C4507">
            <v>-1.54</v>
          </cell>
          <cell r="D4507">
            <v>12.75</v>
          </cell>
        </row>
        <row r="4508">
          <cell r="A4508" t="str">
            <v>605218</v>
          </cell>
          <cell r="B4508" t="str">
            <v>伟时电子</v>
          </cell>
          <cell r="C4508">
            <v>-1.38</v>
          </cell>
          <cell r="D4508">
            <v>22.08</v>
          </cell>
        </row>
        <row r="4509">
          <cell r="A4509" t="str">
            <v>605222</v>
          </cell>
          <cell r="B4509" t="str">
            <v>起帆电缆</v>
          </cell>
          <cell r="C4509">
            <v>-1.05</v>
          </cell>
          <cell r="D4509">
            <v>15.02</v>
          </cell>
        </row>
        <row r="4510">
          <cell r="A4510" t="str">
            <v>605228</v>
          </cell>
          <cell r="B4510" t="str">
            <v>神通科技</v>
          </cell>
          <cell r="C4510">
            <v>-1.1000000000000001</v>
          </cell>
          <cell r="D4510">
            <v>11.71</v>
          </cell>
        </row>
        <row r="4511">
          <cell r="A4511" t="str">
            <v>605255</v>
          </cell>
          <cell r="B4511" t="str">
            <v>天普股份</v>
          </cell>
          <cell r="C4511">
            <v>-2.5099999999999998</v>
          </cell>
          <cell r="D4511">
            <v>19</v>
          </cell>
        </row>
        <row r="4512">
          <cell r="A4512" t="str">
            <v>605258</v>
          </cell>
          <cell r="B4512" t="str">
            <v>协和电子</v>
          </cell>
          <cell r="C4512">
            <v>-0.35</v>
          </cell>
          <cell r="D4512">
            <v>31.47</v>
          </cell>
        </row>
        <row r="4513">
          <cell r="A4513" t="str">
            <v>605259</v>
          </cell>
          <cell r="B4513" t="str">
            <v>绿田机械</v>
          </cell>
          <cell r="C4513">
            <v>-0.88</v>
          </cell>
          <cell r="D4513">
            <v>20.3</v>
          </cell>
        </row>
        <row r="4514">
          <cell r="A4514" t="str">
            <v>605266</v>
          </cell>
          <cell r="B4514" t="str">
            <v>健之佳</v>
          </cell>
          <cell r="C4514">
            <v>-1.68</v>
          </cell>
          <cell r="D4514">
            <v>20.5</v>
          </cell>
        </row>
        <row r="4515">
          <cell r="A4515" t="str">
            <v>605268</v>
          </cell>
          <cell r="B4515" t="str">
            <v>王力安防</v>
          </cell>
          <cell r="C4515">
            <v>0.93</v>
          </cell>
          <cell r="D4515">
            <v>9.7200000000000006</v>
          </cell>
        </row>
        <row r="4516">
          <cell r="A4516" t="str">
            <v>605277</v>
          </cell>
          <cell r="B4516" t="str">
            <v>新亚电子</v>
          </cell>
          <cell r="C4516">
            <v>0.7</v>
          </cell>
          <cell r="D4516">
            <v>18.59</v>
          </cell>
        </row>
        <row r="4517">
          <cell r="A4517" t="str">
            <v>605286</v>
          </cell>
          <cell r="B4517" t="str">
            <v>同力日升</v>
          </cell>
          <cell r="C4517">
            <v>-0.94</v>
          </cell>
          <cell r="D4517">
            <v>38.14</v>
          </cell>
        </row>
        <row r="4518">
          <cell r="A4518" t="str">
            <v>605287</v>
          </cell>
          <cell r="B4518" t="str">
            <v>德才股份</v>
          </cell>
          <cell r="C4518">
            <v>-2.39</v>
          </cell>
          <cell r="D4518">
            <v>14.72</v>
          </cell>
        </row>
        <row r="4519">
          <cell r="A4519" t="str">
            <v>605288</v>
          </cell>
          <cell r="B4519" t="str">
            <v>凯迪股份</v>
          </cell>
          <cell r="C4519">
            <v>-1.32</v>
          </cell>
          <cell r="D4519">
            <v>50.28</v>
          </cell>
        </row>
        <row r="4520">
          <cell r="A4520" t="str">
            <v>605289</v>
          </cell>
          <cell r="B4520" t="str">
            <v>罗曼股份</v>
          </cell>
          <cell r="C4520">
            <v>-2.4700000000000002</v>
          </cell>
          <cell r="D4520">
            <v>31.56</v>
          </cell>
        </row>
        <row r="4521">
          <cell r="A4521" t="str">
            <v>605296</v>
          </cell>
          <cell r="B4521" t="str">
            <v>神农集团</v>
          </cell>
          <cell r="C4521">
            <v>0.72</v>
          </cell>
          <cell r="D4521">
            <v>32.380000000000003</v>
          </cell>
        </row>
        <row r="4522">
          <cell r="A4522" t="str">
            <v>605298</v>
          </cell>
          <cell r="B4522" t="str">
            <v>必得科技</v>
          </cell>
          <cell r="C4522">
            <v>-2.37</v>
          </cell>
          <cell r="D4522">
            <v>13.98</v>
          </cell>
        </row>
        <row r="4523">
          <cell r="A4523" t="str">
            <v>605299</v>
          </cell>
          <cell r="B4523" t="str">
            <v>舒华体育</v>
          </cell>
          <cell r="C4523">
            <v>-0.99</v>
          </cell>
          <cell r="D4523">
            <v>8.9600000000000009</v>
          </cell>
        </row>
        <row r="4524">
          <cell r="A4524" t="str">
            <v>605300</v>
          </cell>
          <cell r="B4524" t="str">
            <v>佳禾食品</v>
          </cell>
          <cell r="C4524">
            <v>-1.78</v>
          </cell>
          <cell r="D4524">
            <v>13.79</v>
          </cell>
        </row>
        <row r="4525">
          <cell r="A4525" t="str">
            <v>605303</v>
          </cell>
          <cell r="B4525" t="str">
            <v>园林股份</v>
          </cell>
          <cell r="C4525">
            <v>1</v>
          </cell>
          <cell r="D4525">
            <v>13.1</v>
          </cell>
        </row>
        <row r="4526">
          <cell r="A4526" t="str">
            <v>605305</v>
          </cell>
          <cell r="B4526" t="str">
            <v>中际联合</v>
          </cell>
          <cell r="C4526">
            <v>-3.16</v>
          </cell>
          <cell r="D4526">
            <v>28.21</v>
          </cell>
        </row>
        <row r="4527">
          <cell r="A4527" t="str">
            <v>605318</v>
          </cell>
          <cell r="B4527" t="str">
            <v>法狮龙</v>
          </cell>
          <cell r="C4527">
            <v>-2.13</v>
          </cell>
          <cell r="D4527">
            <v>26.7</v>
          </cell>
        </row>
        <row r="4528">
          <cell r="A4528" t="str">
            <v>605319</v>
          </cell>
          <cell r="B4528" t="str">
            <v>无锡振华</v>
          </cell>
          <cell r="C4528">
            <v>-0.62</v>
          </cell>
          <cell r="D4528">
            <v>32</v>
          </cell>
        </row>
        <row r="4529">
          <cell r="A4529" t="str">
            <v>605333</v>
          </cell>
          <cell r="B4529" t="str">
            <v>沪光股份</v>
          </cell>
          <cell r="C4529">
            <v>7.0000000000000007E-2</v>
          </cell>
          <cell r="D4529">
            <v>27.12</v>
          </cell>
        </row>
        <row r="4530">
          <cell r="A4530" t="str">
            <v>605336</v>
          </cell>
          <cell r="B4530" t="str">
            <v>帅丰电器</v>
          </cell>
          <cell r="C4530">
            <v>2.8</v>
          </cell>
          <cell r="D4530">
            <v>19.059999999999999</v>
          </cell>
        </row>
        <row r="4531">
          <cell r="A4531" t="str">
            <v>605337</v>
          </cell>
          <cell r="B4531" t="str">
            <v>李子园</v>
          </cell>
          <cell r="C4531">
            <v>-1.55</v>
          </cell>
          <cell r="D4531">
            <v>12.71</v>
          </cell>
        </row>
        <row r="4532">
          <cell r="A4532" t="str">
            <v>605338</v>
          </cell>
          <cell r="B4532" t="str">
            <v>巴比食品</v>
          </cell>
          <cell r="C4532">
            <v>-1.53</v>
          </cell>
          <cell r="D4532">
            <v>18.670000000000002</v>
          </cell>
        </row>
        <row r="4533">
          <cell r="A4533" t="str">
            <v>605339</v>
          </cell>
          <cell r="B4533" t="str">
            <v>南侨食品</v>
          </cell>
          <cell r="C4533">
            <v>0.66</v>
          </cell>
          <cell r="D4533">
            <v>16.77</v>
          </cell>
        </row>
        <row r="4534">
          <cell r="A4534" t="str">
            <v>605358</v>
          </cell>
          <cell r="B4534" t="str">
            <v>立昂微</v>
          </cell>
          <cell r="C4534">
            <v>-1.56</v>
          </cell>
          <cell r="D4534">
            <v>22.74</v>
          </cell>
        </row>
        <row r="4535">
          <cell r="A4535" t="str">
            <v>605365</v>
          </cell>
          <cell r="B4535" t="str">
            <v>立达信</v>
          </cell>
          <cell r="C4535">
            <v>-0.55000000000000004</v>
          </cell>
          <cell r="D4535">
            <v>14.52</v>
          </cell>
        </row>
        <row r="4536">
          <cell r="A4536" t="str">
            <v>605366</v>
          </cell>
          <cell r="B4536" t="str">
            <v>宏柏新材</v>
          </cell>
          <cell r="C4536">
            <v>-2.37</v>
          </cell>
          <cell r="D4536">
            <v>6.19</v>
          </cell>
        </row>
        <row r="4537">
          <cell r="A4537" t="str">
            <v>605368</v>
          </cell>
          <cell r="B4537" t="str">
            <v>蓝天燃气</v>
          </cell>
          <cell r="C4537">
            <v>-0.2</v>
          </cell>
          <cell r="D4537">
            <v>9.8699999999999992</v>
          </cell>
        </row>
        <row r="4538">
          <cell r="A4538" t="str">
            <v>605369</v>
          </cell>
          <cell r="B4538" t="str">
            <v>拱东医疗</v>
          </cell>
          <cell r="C4538">
            <v>1.42</v>
          </cell>
          <cell r="D4538">
            <v>20.72</v>
          </cell>
        </row>
        <row r="4539">
          <cell r="A4539" t="str">
            <v>605376</v>
          </cell>
          <cell r="B4539" t="str">
            <v>博迁新材</v>
          </cell>
          <cell r="C4539">
            <v>-3.12</v>
          </cell>
          <cell r="D4539">
            <v>37.880000000000003</v>
          </cell>
        </row>
        <row r="4540">
          <cell r="A4540" t="str">
            <v>605377</v>
          </cell>
          <cell r="B4540" t="str">
            <v>华旺科技</v>
          </cell>
          <cell r="C4540">
            <v>-0.45</v>
          </cell>
          <cell r="D4540">
            <v>8.7899999999999991</v>
          </cell>
        </row>
        <row r="4541">
          <cell r="A4541" t="str">
            <v>605378</v>
          </cell>
          <cell r="B4541" t="str">
            <v>野马电池</v>
          </cell>
          <cell r="C4541">
            <v>-5.84</v>
          </cell>
          <cell r="D4541">
            <v>20.96</v>
          </cell>
        </row>
        <row r="4542">
          <cell r="A4542" t="str">
            <v>605388</v>
          </cell>
          <cell r="B4542" t="str">
            <v>均瑶健康</v>
          </cell>
          <cell r="C4542">
            <v>-1.35</v>
          </cell>
          <cell r="D4542">
            <v>8.0399999999999991</v>
          </cell>
        </row>
        <row r="4543">
          <cell r="A4543" t="str">
            <v>605389</v>
          </cell>
          <cell r="B4543" t="str">
            <v>长龄液压</v>
          </cell>
          <cell r="C4543">
            <v>0</v>
          </cell>
          <cell r="D4543">
            <v>38.21</v>
          </cell>
        </row>
        <row r="4544">
          <cell r="A4544" t="str">
            <v>605398</v>
          </cell>
          <cell r="B4544" t="str">
            <v>新炬网络</v>
          </cell>
          <cell r="C4544">
            <v>-0.21</v>
          </cell>
          <cell r="D4544">
            <v>33.82</v>
          </cell>
        </row>
        <row r="4545">
          <cell r="A4545" t="str">
            <v>605399</v>
          </cell>
          <cell r="B4545" t="str">
            <v>晨光新材</v>
          </cell>
          <cell r="C4545">
            <v>-1.36</v>
          </cell>
          <cell r="D4545">
            <v>12.36</v>
          </cell>
        </row>
        <row r="4546">
          <cell r="A4546" t="str">
            <v>605488</v>
          </cell>
          <cell r="B4546" t="str">
            <v>福莱新材</v>
          </cell>
          <cell r="C4546">
            <v>-0.65</v>
          </cell>
          <cell r="D4546">
            <v>30.52</v>
          </cell>
        </row>
        <row r="4547">
          <cell r="A4547" t="str">
            <v>605499</v>
          </cell>
          <cell r="B4547" t="str">
            <v>东鹏饮料</v>
          </cell>
          <cell r="C4547">
            <v>0.43</v>
          </cell>
          <cell r="D4547">
            <v>309.35000000000002</v>
          </cell>
        </row>
        <row r="4548">
          <cell r="A4548" t="str">
            <v>605500</v>
          </cell>
          <cell r="B4548" t="str">
            <v>森林包装</v>
          </cell>
          <cell r="C4548">
            <v>9.9499999999999993</v>
          </cell>
          <cell r="D4548">
            <v>9.06</v>
          </cell>
        </row>
        <row r="4549">
          <cell r="A4549" t="str">
            <v>605507</v>
          </cell>
          <cell r="B4549" t="str">
            <v>国邦医药</v>
          </cell>
          <cell r="C4549">
            <v>0.3</v>
          </cell>
          <cell r="D4549">
            <v>20.32</v>
          </cell>
        </row>
        <row r="4550">
          <cell r="A4550" t="str">
            <v>605555</v>
          </cell>
          <cell r="B4550" t="str">
            <v>德昌股份</v>
          </cell>
          <cell r="C4550">
            <v>-1.3</v>
          </cell>
          <cell r="D4550">
            <v>15.94</v>
          </cell>
        </row>
        <row r="4551">
          <cell r="A4551" t="str">
            <v>605566</v>
          </cell>
          <cell r="B4551" t="str">
            <v>福莱蒽特</v>
          </cell>
          <cell r="C4551">
            <v>-3.67</v>
          </cell>
          <cell r="D4551">
            <v>20.47</v>
          </cell>
        </row>
        <row r="4552">
          <cell r="A4552" t="str">
            <v>605567</v>
          </cell>
          <cell r="B4552" t="str">
            <v>春雪食品</v>
          </cell>
          <cell r="C4552">
            <v>-0.38</v>
          </cell>
          <cell r="D4552">
            <v>10.35</v>
          </cell>
        </row>
        <row r="4553">
          <cell r="A4553" t="str">
            <v>605577</v>
          </cell>
          <cell r="B4553" t="str">
            <v>XD龙版传</v>
          </cell>
          <cell r="C4553">
            <v>-0.47</v>
          </cell>
          <cell r="D4553">
            <v>12.58</v>
          </cell>
        </row>
        <row r="4554">
          <cell r="A4554" t="str">
            <v>605580</v>
          </cell>
          <cell r="B4554" t="str">
            <v>恒盛能源</v>
          </cell>
          <cell r="C4554">
            <v>-2.12</v>
          </cell>
          <cell r="D4554">
            <v>13.38</v>
          </cell>
        </row>
        <row r="4555">
          <cell r="A4555" t="str">
            <v>605588</v>
          </cell>
          <cell r="B4555" t="str">
            <v>冠石科技</v>
          </cell>
          <cell r="C4555">
            <v>-1.82</v>
          </cell>
          <cell r="D4555">
            <v>46.34</v>
          </cell>
        </row>
        <row r="4556">
          <cell r="A4556" t="str">
            <v>605589</v>
          </cell>
          <cell r="B4556" t="str">
            <v>圣泉集团</v>
          </cell>
          <cell r="C4556">
            <v>1.45</v>
          </cell>
          <cell r="D4556">
            <v>28.67</v>
          </cell>
        </row>
        <row r="4557">
          <cell r="A4557" t="str">
            <v>605598</v>
          </cell>
          <cell r="B4557" t="str">
            <v>上海港湾</v>
          </cell>
          <cell r="C4557">
            <v>-0.94</v>
          </cell>
          <cell r="D4557">
            <v>21.07</v>
          </cell>
        </row>
        <row r="4558">
          <cell r="A4558" t="str">
            <v>605599</v>
          </cell>
          <cell r="B4558" t="str">
            <v>菜百股份</v>
          </cell>
          <cell r="C4558">
            <v>-2.78</v>
          </cell>
          <cell r="D4558">
            <v>16.77</v>
          </cell>
        </row>
        <row r="4559">
          <cell r="A4559" t="str">
            <v>688001</v>
          </cell>
          <cell r="B4559" t="str">
            <v>华兴源创</v>
          </cell>
          <cell r="C4559">
            <v>-3.18</v>
          </cell>
          <cell r="D4559">
            <v>24.7</v>
          </cell>
        </row>
        <row r="4560">
          <cell r="A4560" t="str">
            <v>688002</v>
          </cell>
          <cell r="B4560" t="str">
            <v>睿创微纳</v>
          </cell>
          <cell r="C4560">
            <v>-2.37</v>
          </cell>
          <cell r="D4560">
            <v>68.77</v>
          </cell>
        </row>
        <row r="4561">
          <cell r="A4561" t="str">
            <v>688003</v>
          </cell>
          <cell r="B4561" t="str">
            <v>天准科技</v>
          </cell>
          <cell r="C4561">
            <v>-2.61</v>
          </cell>
          <cell r="D4561">
            <v>43.6</v>
          </cell>
        </row>
        <row r="4562">
          <cell r="A4562" t="str">
            <v>688004</v>
          </cell>
          <cell r="B4562" t="str">
            <v>博汇科技</v>
          </cell>
          <cell r="C4562">
            <v>-1.2</v>
          </cell>
          <cell r="D4562">
            <v>19</v>
          </cell>
        </row>
        <row r="4563">
          <cell r="A4563" t="str">
            <v>688005</v>
          </cell>
          <cell r="B4563" t="str">
            <v>容百科技</v>
          </cell>
          <cell r="C4563">
            <v>-4.18</v>
          </cell>
          <cell r="D4563">
            <v>22.46</v>
          </cell>
        </row>
        <row r="4564">
          <cell r="A4564" t="str">
            <v>688006</v>
          </cell>
          <cell r="B4564" t="str">
            <v>杭可科技</v>
          </cell>
          <cell r="C4564">
            <v>-2.0499999999999998</v>
          </cell>
          <cell r="D4564">
            <v>19.149999999999999</v>
          </cell>
        </row>
        <row r="4565">
          <cell r="A4565" t="str">
            <v>688007</v>
          </cell>
          <cell r="B4565" t="str">
            <v>光峰科技</v>
          </cell>
          <cell r="C4565">
            <v>-1.19</v>
          </cell>
          <cell r="D4565">
            <v>14.15</v>
          </cell>
        </row>
        <row r="4566">
          <cell r="A4566" t="str">
            <v>688008</v>
          </cell>
          <cell r="B4566" t="str">
            <v>澜起科技</v>
          </cell>
          <cell r="C4566">
            <v>-0.83</v>
          </cell>
          <cell r="D4566">
            <v>81.62</v>
          </cell>
        </row>
        <row r="4567">
          <cell r="A4567" t="str">
            <v>688009</v>
          </cell>
          <cell r="B4567" t="str">
            <v>中国通号</v>
          </cell>
          <cell r="C4567">
            <v>0.57999999999999996</v>
          </cell>
          <cell r="D4567">
            <v>5.21</v>
          </cell>
        </row>
        <row r="4568">
          <cell r="A4568" t="str">
            <v>688010</v>
          </cell>
          <cell r="B4568" t="str">
            <v>福光股份</v>
          </cell>
          <cell r="C4568">
            <v>-1.77</v>
          </cell>
          <cell r="D4568">
            <v>29.4</v>
          </cell>
        </row>
        <row r="4569">
          <cell r="A4569" t="str">
            <v>688011</v>
          </cell>
          <cell r="B4569" t="str">
            <v>新光光电</v>
          </cell>
          <cell r="C4569">
            <v>-3.13</v>
          </cell>
          <cell r="D4569">
            <v>23.84</v>
          </cell>
        </row>
        <row r="4570">
          <cell r="A4570" t="str">
            <v>688012</v>
          </cell>
          <cell r="B4570" t="str">
            <v>中微公司</v>
          </cell>
          <cell r="C4570">
            <v>1.65</v>
          </cell>
          <cell r="D4570">
            <v>180.95</v>
          </cell>
        </row>
        <row r="4571">
          <cell r="A4571" t="str">
            <v>688013</v>
          </cell>
          <cell r="B4571" t="str">
            <v>天臣医疗</v>
          </cell>
          <cell r="C4571">
            <v>-0.86</v>
          </cell>
          <cell r="D4571">
            <v>29.99</v>
          </cell>
        </row>
        <row r="4572">
          <cell r="A4572" t="str">
            <v>688015</v>
          </cell>
          <cell r="B4572" t="str">
            <v>交控科技</v>
          </cell>
          <cell r="C4572">
            <v>-0.67</v>
          </cell>
          <cell r="D4572">
            <v>20.78</v>
          </cell>
        </row>
        <row r="4573">
          <cell r="A4573" t="str">
            <v>688016</v>
          </cell>
          <cell r="B4573" t="str">
            <v>心脉医疗</v>
          </cell>
          <cell r="C4573">
            <v>-0.66</v>
          </cell>
          <cell r="D4573">
            <v>94.64</v>
          </cell>
        </row>
        <row r="4574">
          <cell r="A4574" t="str">
            <v>688017</v>
          </cell>
          <cell r="B4574" t="str">
            <v>绿的谐波</v>
          </cell>
          <cell r="C4574">
            <v>-0.87</v>
          </cell>
          <cell r="D4574">
            <v>119.06</v>
          </cell>
        </row>
        <row r="4575">
          <cell r="A4575" t="str">
            <v>688018</v>
          </cell>
          <cell r="B4575" t="str">
            <v>乐鑫科技</v>
          </cell>
          <cell r="C4575">
            <v>-1.63</v>
          </cell>
          <cell r="D4575">
            <v>137.13</v>
          </cell>
        </row>
        <row r="4576">
          <cell r="A4576" t="str">
            <v>688019</v>
          </cell>
          <cell r="B4576" t="str">
            <v>安集科技</v>
          </cell>
          <cell r="C4576">
            <v>1.46</v>
          </cell>
          <cell r="D4576">
            <v>155.9</v>
          </cell>
        </row>
        <row r="4577">
          <cell r="A4577" t="str">
            <v>688020</v>
          </cell>
          <cell r="B4577" t="str">
            <v>方邦股份</v>
          </cell>
          <cell r="C4577">
            <v>1.69</v>
          </cell>
          <cell r="D4577">
            <v>39.659999999999997</v>
          </cell>
        </row>
        <row r="4578">
          <cell r="A4578" t="str">
            <v>688021</v>
          </cell>
          <cell r="B4578" t="str">
            <v>奥福科技</v>
          </cell>
          <cell r="C4578">
            <v>-2.7</v>
          </cell>
          <cell r="D4578">
            <v>14.77</v>
          </cell>
        </row>
        <row r="4579">
          <cell r="A4579" t="str">
            <v>688022</v>
          </cell>
          <cell r="B4579" t="str">
            <v>瀚川智能</v>
          </cell>
          <cell r="C4579">
            <v>-3.25</v>
          </cell>
          <cell r="D4579">
            <v>14.57</v>
          </cell>
        </row>
        <row r="4580">
          <cell r="A4580" t="str">
            <v>688023</v>
          </cell>
          <cell r="B4580" t="str">
            <v>安恒信息</v>
          </cell>
          <cell r="C4580">
            <v>-0.6</v>
          </cell>
          <cell r="D4580">
            <v>51.15</v>
          </cell>
        </row>
        <row r="4581">
          <cell r="A4581" t="str">
            <v>688025</v>
          </cell>
          <cell r="B4581" t="str">
            <v>杰普特</v>
          </cell>
          <cell r="C4581">
            <v>0.11</v>
          </cell>
          <cell r="D4581">
            <v>75.61</v>
          </cell>
        </row>
        <row r="4582">
          <cell r="A4582" t="str">
            <v>688026</v>
          </cell>
          <cell r="B4582" t="str">
            <v>洁特生物</v>
          </cell>
          <cell r="C4582">
            <v>1.87</v>
          </cell>
          <cell r="D4582">
            <v>16.87</v>
          </cell>
        </row>
        <row r="4583">
          <cell r="A4583" t="str">
            <v>688027</v>
          </cell>
          <cell r="B4583" t="str">
            <v>国盾量子</v>
          </cell>
          <cell r="C4583">
            <v>-0.3</v>
          </cell>
          <cell r="D4583">
            <v>271.06</v>
          </cell>
        </row>
        <row r="4584">
          <cell r="A4584" t="str">
            <v>688028</v>
          </cell>
          <cell r="B4584" t="str">
            <v>沃尔德</v>
          </cell>
          <cell r="C4584">
            <v>-1.53</v>
          </cell>
          <cell r="D4584">
            <v>21.25</v>
          </cell>
        </row>
        <row r="4585">
          <cell r="A4585" t="str">
            <v>688029</v>
          </cell>
          <cell r="B4585" t="str">
            <v>南微医学</v>
          </cell>
          <cell r="C4585">
            <v>3.46</v>
          </cell>
          <cell r="D4585">
            <v>70.52</v>
          </cell>
        </row>
        <row r="4586">
          <cell r="A4586" t="str">
            <v>688030</v>
          </cell>
          <cell r="B4586" t="str">
            <v>山石网科</v>
          </cell>
          <cell r="C4586">
            <v>-0.82</v>
          </cell>
          <cell r="D4586">
            <v>15.66</v>
          </cell>
        </row>
        <row r="4587">
          <cell r="A4587" t="str">
            <v>688031</v>
          </cell>
          <cell r="B4587" t="str">
            <v>星环科技-U</v>
          </cell>
          <cell r="C4587">
            <v>-1.49</v>
          </cell>
          <cell r="D4587">
            <v>44.31</v>
          </cell>
        </row>
        <row r="4588">
          <cell r="A4588" t="str">
            <v>688032</v>
          </cell>
          <cell r="B4588" t="str">
            <v>禾迈股份</v>
          </cell>
          <cell r="C4588">
            <v>-1.73</v>
          </cell>
          <cell r="D4588">
            <v>99.85</v>
          </cell>
        </row>
        <row r="4589">
          <cell r="A4589" t="str">
            <v>688033</v>
          </cell>
          <cell r="B4589" t="str">
            <v>天宜新材</v>
          </cell>
          <cell r="C4589">
            <v>-1.88</v>
          </cell>
          <cell r="D4589">
            <v>6.27</v>
          </cell>
        </row>
        <row r="4590">
          <cell r="A4590" t="str">
            <v>688035</v>
          </cell>
          <cell r="B4590" t="str">
            <v>德邦科技</v>
          </cell>
          <cell r="C4590">
            <v>-1.1100000000000001</v>
          </cell>
          <cell r="D4590">
            <v>39.35</v>
          </cell>
        </row>
        <row r="4591">
          <cell r="A4591" t="str">
            <v>688036</v>
          </cell>
          <cell r="B4591" t="str">
            <v>传音控股</v>
          </cell>
          <cell r="C4591">
            <v>-2.76</v>
          </cell>
          <cell r="D4591">
            <v>74.63</v>
          </cell>
        </row>
        <row r="4592">
          <cell r="A4592" t="str">
            <v>688037</v>
          </cell>
          <cell r="B4592" t="str">
            <v>芯源微</v>
          </cell>
          <cell r="C4592">
            <v>2.2799999999999998</v>
          </cell>
          <cell r="D4592">
            <v>107.5</v>
          </cell>
        </row>
        <row r="4593">
          <cell r="A4593" t="str">
            <v>688038</v>
          </cell>
          <cell r="B4593" t="str">
            <v>中科通达</v>
          </cell>
          <cell r="C4593">
            <v>-0.52</v>
          </cell>
          <cell r="D4593">
            <v>15.45</v>
          </cell>
        </row>
        <row r="4594">
          <cell r="A4594" t="str">
            <v>688039</v>
          </cell>
          <cell r="B4594" t="str">
            <v>当虹科技</v>
          </cell>
          <cell r="C4594">
            <v>-1.89</v>
          </cell>
          <cell r="D4594">
            <v>31.68</v>
          </cell>
        </row>
        <row r="4595">
          <cell r="A4595" t="str">
            <v>688041</v>
          </cell>
          <cell r="B4595" t="str">
            <v>海光信息</v>
          </cell>
          <cell r="C4595">
            <v>0.15</v>
          </cell>
          <cell r="D4595">
            <v>135.56</v>
          </cell>
        </row>
        <row r="4596">
          <cell r="A4596" t="str">
            <v>688045</v>
          </cell>
          <cell r="B4596" t="str">
            <v>必易微</v>
          </cell>
          <cell r="C4596">
            <v>-1.44</v>
          </cell>
          <cell r="D4596">
            <v>33.56</v>
          </cell>
        </row>
        <row r="4597">
          <cell r="A4597" t="str">
            <v>688046</v>
          </cell>
          <cell r="B4597" t="str">
            <v>药康生物</v>
          </cell>
          <cell r="C4597">
            <v>-1.63</v>
          </cell>
          <cell r="D4597">
            <v>14.5</v>
          </cell>
        </row>
        <row r="4598">
          <cell r="A4598" t="str">
            <v>688047</v>
          </cell>
          <cell r="B4598" t="str">
            <v>龙芯中科</v>
          </cell>
          <cell r="C4598">
            <v>-1.47</v>
          </cell>
          <cell r="D4598">
            <v>132.94999999999999</v>
          </cell>
        </row>
        <row r="4599">
          <cell r="A4599" t="str">
            <v>688048</v>
          </cell>
          <cell r="B4599" t="str">
            <v>长光华芯</v>
          </cell>
          <cell r="C4599">
            <v>-3.12</v>
          </cell>
          <cell r="D4599">
            <v>54.06</v>
          </cell>
        </row>
        <row r="4600">
          <cell r="A4600" t="str">
            <v>688049</v>
          </cell>
          <cell r="B4600" t="str">
            <v>炬芯科技</v>
          </cell>
          <cell r="C4600">
            <v>-2.92</v>
          </cell>
          <cell r="D4600">
            <v>58.88</v>
          </cell>
        </row>
        <row r="4601">
          <cell r="A4601" t="str">
            <v>688050</v>
          </cell>
          <cell r="B4601" t="str">
            <v>爱博医疗</v>
          </cell>
          <cell r="C4601">
            <v>-0.41</v>
          </cell>
          <cell r="D4601">
            <v>67.89</v>
          </cell>
        </row>
        <row r="4602">
          <cell r="A4602" t="str">
            <v>688051</v>
          </cell>
          <cell r="B4602" t="str">
            <v>佳华科技</v>
          </cell>
          <cell r="C4602">
            <v>-1.68</v>
          </cell>
          <cell r="D4602">
            <v>24</v>
          </cell>
        </row>
        <row r="4603">
          <cell r="A4603" t="str">
            <v>688052</v>
          </cell>
          <cell r="B4603" t="str">
            <v>纳芯微</v>
          </cell>
          <cell r="C4603">
            <v>-3.28</v>
          </cell>
          <cell r="D4603">
            <v>170.62</v>
          </cell>
        </row>
        <row r="4604">
          <cell r="A4604" t="str">
            <v>688053</v>
          </cell>
          <cell r="B4604" t="str">
            <v>思科瑞</v>
          </cell>
          <cell r="C4604">
            <v>-4.49</v>
          </cell>
          <cell r="D4604">
            <v>30.39</v>
          </cell>
        </row>
        <row r="4605">
          <cell r="A4605" t="str">
            <v>688055</v>
          </cell>
          <cell r="B4605" t="str">
            <v>龙腾光电</v>
          </cell>
          <cell r="C4605">
            <v>-2.46</v>
          </cell>
          <cell r="D4605">
            <v>3.57</v>
          </cell>
        </row>
        <row r="4606">
          <cell r="A4606" t="str">
            <v>688056</v>
          </cell>
          <cell r="B4606" t="str">
            <v>莱伯泰科</v>
          </cell>
          <cell r="C4606">
            <v>-2</v>
          </cell>
          <cell r="D4606">
            <v>32.369999999999997</v>
          </cell>
        </row>
        <row r="4607">
          <cell r="A4607" t="str">
            <v>688057</v>
          </cell>
          <cell r="B4607" t="str">
            <v>金达莱</v>
          </cell>
          <cell r="C4607">
            <v>-0.49</v>
          </cell>
          <cell r="D4607">
            <v>12.18</v>
          </cell>
        </row>
        <row r="4608">
          <cell r="A4608" t="str">
            <v>688058</v>
          </cell>
          <cell r="B4608" t="str">
            <v>宝兰德</v>
          </cell>
          <cell r="C4608">
            <v>-2.27</v>
          </cell>
          <cell r="D4608">
            <v>27.12</v>
          </cell>
        </row>
        <row r="4609">
          <cell r="A4609" t="str">
            <v>688059</v>
          </cell>
          <cell r="B4609" t="str">
            <v>华锐精密</v>
          </cell>
          <cell r="C4609">
            <v>-2.81</v>
          </cell>
          <cell r="D4609">
            <v>44.6</v>
          </cell>
        </row>
        <row r="4610">
          <cell r="A4610" t="str">
            <v>688060</v>
          </cell>
          <cell r="B4610" t="str">
            <v>云涌科技</v>
          </cell>
          <cell r="C4610">
            <v>-1.31</v>
          </cell>
          <cell r="D4610">
            <v>35.380000000000003</v>
          </cell>
        </row>
        <row r="4611">
          <cell r="A4611" t="str">
            <v>688061</v>
          </cell>
          <cell r="B4611" t="str">
            <v>灿瑞科技</v>
          </cell>
          <cell r="C4611">
            <v>-0.63</v>
          </cell>
          <cell r="D4611">
            <v>31.6</v>
          </cell>
        </row>
        <row r="4612">
          <cell r="A4612" t="str">
            <v>688062</v>
          </cell>
          <cell r="B4612" t="str">
            <v>迈威生物-U</v>
          </cell>
          <cell r="C4612">
            <v>0.49</v>
          </cell>
          <cell r="D4612">
            <v>30.63</v>
          </cell>
        </row>
        <row r="4613">
          <cell r="A4613" t="str">
            <v>688063</v>
          </cell>
          <cell r="B4613" t="str">
            <v>派能科技</v>
          </cell>
          <cell r="C4613">
            <v>-5.0599999999999996</v>
          </cell>
          <cell r="D4613">
            <v>45.56</v>
          </cell>
        </row>
        <row r="4614">
          <cell r="A4614" t="str">
            <v>688065</v>
          </cell>
          <cell r="B4614" t="str">
            <v>凯赛生物</v>
          </cell>
          <cell r="C4614">
            <v>-2</v>
          </cell>
          <cell r="D4614">
            <v>46.1</v>
          </cell>
        </row>
        <row r="4615">
          <cell r="A4615" t="str">
            <v>688066</v>
          </cell>
          <cell r="B4615" t="str">
            <v>航天宏图</v>
          </cell>
          <cell r="C4615">
            <v>-2.77</v>
          </cell>
          <cell r="D4615">
            <v>18.57</v>
          </cell>
        </row>
        <row r="4616">
          <cell r="A4616" t="str">
            <v>688067</v>
          </cell>
          <cell r="B4616" t="str">
            <v>爱威科技</v>
          </cell>
          <cell r="C4616">
            <v>-1.02</v>
          </cell>
          <cell r="D4616">
            <v>21.42</v>
          </cell>
        </row>
        <row r="4617">
          <cell r="A4617" t="str">
            <v>688068</v>
          </cell>
          <cell r="B4617" t="str">
            <v>热景生物</v>
          </cell>
          <cell r="C4617">
            <v>20</v>
          </cell>
          <cell r="D4617">
            <v>194.81</v>
          </cell>
        </row>
        <row r="4618">
          <cell r="A4618" t="str">
            <v>688069</v>
          </cell>
          <cell r="B4618" t="str">
            <v>德林海</v>
          </cell>
          <cell r="C4618">
            <v>-0.86</v>
          </cell>
          <cell r="D4618">
            <v>19.510000000000002</v>
          </cell>
        </row>
        <row r="4619">
          <cell r="A4619" t="str">
            <v>688070</v>
          </cell>
          <cell r="B4619" t="str">
            <v>纵横股份</v>
          </cell>
          <cell r="C4619">
            <v>-0.63</v>
          </cell>
          <cell r="D4619">
            <v>48.72</v>
          </cell>
        </row>
        <row r="4620">
          <cell r="A4620" t="str">
            <v>688071</v>
          </cell>
          <cell r="B4620" t="str">
            <v>华依科技</v>
          </cell>
          <cell r="C4620">
            <v>-2.72</v>
          </cell>
          <cell r="D4620">
            <v>34.32</v>
          </cell>
        </row>
        <row r="4621">
          <cell r="A4621" t="str">
            <v>688072</v>
          </cell>
          <cell r="B4621" t="str">
            <v>拓荆科技</v>
          </cell>
          <cell r="C4621">
            <v>5.78</v>
          </cell>
          <cell r="D4621">
            <v>158.19999999999999</v>
          </cell>
        </row>
        <row r="4622">
          <cell r="A4622" t="str">
            <v>688073</v>
          </cell>
          <cell r="B4622" t="str">
            <v>毕得医药</v>
          </cell>
          <cell r="C4622">
            <v>-3.74</v>
          </cell>
          <cell r="D4622">
            <v>55.8</v>
          </cell>
        </row>
        <row r="4623">
          <cell r="A4623" t="str">
            <v>688075</v>
          </cell>
          <cell r="B4623" t="str">
            <v>安旭生物</v>
          </cell>
          <cell r="C4623">
            <v>-0.18</v>
          </cell>
          <cell r="D4623">
            <v>38.85</v>
          </cell>
        </row>
        <row r="4624">
          <cell r="A4624" t="str">
            <v>688076</v>
          </cell>
          <cell r="B4624" t="str">
            <v>诺泰生物</v>
          </cell>
          <cell r="C4624">
            <v>4.1399999999999997</v>
          </cell>
          <cell r="D4624">
            <v>39.01</v>
          </cell>
        </row>
        <row r="4625">
          <cell r="A4625" t="str">
            <v>688077</v>
          </cell>
          <cell r="B4625" t="str">
            <v>大地熊</v>
          </cell>
          <cell r="C4625">
            <v>-2.7</v>
          </cell>
          <cell r="D4625">
            <v>29.58</v>
          </cell>
        </row>
        <row r="4626">
          <cell r="A4626" t="str">
            <v>688078</v>
          </cell>
          <cell r="B4626" t="str">
            <v>龙软科技</v>
          </cell>
          <cell r="C4626">
            <v>-0.81</v>
          </cell>
          <cell r="D4626">
            <v>30.8</v>
          </cell>
        </row>
        <row r="4627">
          <cell r="A4627" t="str">
            <v>688079</v>
          </cell>
          <cell r="B4627" t="str">
            <v>美迪凯</v>
          </cell>
          <cell r="C4627">
            <v>-2.08</v>
          </cell>
          <cell r="D4627">
            <v>9.8800000000000008</v>
          </cell>
        </row>
        <row r="4628">
          <cell r="A4628" t="str">
            <v>688080</v>
          </cell>
          <cell r="B4628" t="str">
            <v>映翰通</v>
          </cell>
          <cell r="C4628">
            <v>-1.87</v>
          </cell>
          <cell r="D4628">
            <v>47.77</v>
          </cell>
        </row>
        <row r="4629">
          <cell r="A4629" t="str">
            <v>688081</v>
          </cell>
          <cell r="B4629" t="str">
            <v>兴图新科</v>
          </cell>
          <cell r="C4629">
            <v>-3.03</v>
          </cell>
          <cell r="D4629">
            <v>19.18</v>
          </cell>
        </row>
        <row r="4630">
          <cell r="A4630" t="str">
            <v>688082</v>
          </cell>
          <cell r="B4630" t="str">
            <v>盛美上海</v>
          </cell>
          <cell r="C4630">
            <v>0.24</v>
          </cell>
          <cell r="D4630">
            <v>112.76</v>
          </cell>
        </row>
        <row r="4631">
          <cell r="A4631" t="str">
            <v>688083</v>
          </cell>
          <cell r="B4631" t="str">
            <v>中望软件</v>
          </cell>
          <cell r="C4631">
            <v>1.04</v>
          </cell>
          <cell r="D4631">
            <v>62.41</v>
          </cell>
        </row>
        <row r="4632">
          <cell r="A4632" t="str">
            <v>688084</v>
          </cell>
          <cell r="B4632" t="str">
            <v>晶品特装</v>
          </cell>
          <cell r="C4632">
            <v>-7.25</v>
          </cell>
          <cell r="D4632">
            <v>86.26</v>
          </cell>
        </row>
        <row r="4633">
          <cell r="A4633" t="str">
            <v>688085</v>
          </cell>
          <cell r="B4633" t="str">
            <v>三友医疗</v>
          </cell>
          <cell r="C4633">
            <v>-1.24</v>
          </cell>
          <cell r="D4633">
            <v>19.12</v>
          </cell>
        </row>
        <row r="4634">
          <cell r="A4634" t="str">
            <v>688087</v>
          </cell>
          <cell r="B4634" t="str">
            <v>英科再生</v>
          </cell>
          <cell r="C4634">
            <v>-3.08</v>
          </cell>
          <cell r="D4634">
            <v>25.78</v>
          </cell>
        </row>
        <row r="4635">
          <cell r="A4635" t="str">
            <v>688088</v>
          </cell>
          <cell r="B4635" t="str">
            <v>虹软科技</v>
          </cell>
          <cell r="C4635">
            <v>0.21</v>
          </cell>
          <cell r="D4635">
            <v>47.77</v>
          </cell>
        </row>
        <row r="4636">
          <cell r="A4636" t="str">
            <v>688089</v>
          </cell>
          <cell r="B4636" t="str">
            <v>嘉必优</v>
          </cell>
          <cell r="C4636">
            <v>-1.22</v>
          </cell>
          <cell r="D4636">
            <v>25.13</v>
          </cell>
        </row>
        <row r="4637">
          <cell r="A4637" t="str">
            <v>688090</v>
          </cell>
          <cell r="B4637" t="str">
            <v>瑞松科技</v>
          </cell>
          <cell r="C4637">
            <v>-3.58</v>
          </cell>
          <cell r="D4637">
            <v>32.04</v>
          </cell>
        </row>
        <row r="4638">
          <cell r="A4638" t="str">
            <v>688091</v>
          </cell>
          <cell r="B4638" t="str">
            <v>上海谊众</v>
          </cell>
          <cell r="C4638">
            <v>10.199999999999999</v>
          </cell>
          <cell r="D4638">
            <v>60.85</v>
          </cell>
        </row>
        <row r="4639">
          <cell r="A4639" t="str">
            <v>688092</v>
          </cell>
          <cell r="B4639" t="str">
            <v>爱科科技</v>
          </cell>
          <cell r="C4639">
            <v>-0.8</v>
          </cell>
          <cell r="D4639">
            <v>22.32</v>
          </cell>
        </row>
        <row r="4640">
          <cell r="A4640" t="str">
            <v>688093</v>
          </cell>
          <cell r="B4640" t="str">
            <v>世华科技</v>
          </cell>
          <cell r="C4640">
            <v>-4.78</v>
          </cell>
          <cell r="D4640">
            <v>30.88</v>
          </cell>
        </row>
        <row r="4641">
          <cell r="A4641" t="str">
            <v>688095</v>
          </cell>
          <cell r="B4641" t="str">
            <v>福昕软件</v>
          </cell>
          <cell r="C4641">
            <v>0.09</v>
          </cell>
          <cell r="D4641">
            <v>67.02</v>
          </cell>
        </row>
        <row r="4642">
          <cell r="A4642" t="str">
            <v>688096</v>
          </cell>
          <cell r="B4642" t="str">
            <v>京源环保</v>
          </cell>
          <cell r="C4642">
            <v>-1</v>
          </cell>
          <cell r="D4642">
            <v>15.84</v>
          </cell>
        </row>
        <row r="4643">
          <cell r="A4643" t="str">
            <v>688097</v>
          </cell>
          <cell r="B4643" t="str">
            <v>博众精工</v>
          </cell>
          <cell r="C4643">
            <v>-1.63</v>
          </cell>
          <cell r="D4643">
            <v>27.2</v>
          </cell>
        </row>
        <row r="4644">
          <cell r="A4644" t="str">
            <v>688098</v>
          </cell>
          <cell r="B4644" t="str">
            <v>申联生物</v>
          </cell>
          <cell r="C4644">
            <v>-1.1399999999999999</v>
          </cell>
          <cell r="D4644">
            <v>6.05</v>
          </cell>
        </row>
        <row r="4645">
          <cell r="A4645" t="str">
            <v>688099</v>
          </cell>
          <cell r="B4645" t="str">
            <v>晶晨股份</v>
          </cell>
          <cell r="C4645">
            <v>-1.53</v>
          </cell>
          <cell r="D4645">
            <v>70.790000000000006</v>
          </cell>
        </row>
        <row r="4646">
          <cell r="A4646" t="str">
            <v>688100</v>
          </cell>
          <cell r="B4646" t="str">
            <v>威胜信息</v>
          </cell>
          <cell r="C4646">
            <v>-0.48</v>
          </cell>
          <cell r="D4646">
            <v>35.54</v>
          </cell>
        </row>
        <row r="4647">
          <cell r="A4647" t="str">
            <v>688101</v>
          </cell>
          <cell r="B4647" t="str">
            <v>三达膜</v>
          </cell>
          <cell r="C4647">
            <v>7.0000000000000007E-2</v>
          </cell>
          <cell r="D4647">
            <v>13.78</v>
          </cell>
        </row>
        <row r="4648">
          <cell r="A4648" t="str">
            <v>688102</v>
          </cell>
          <cell r="B4648" t="str">
            <v>斯瑞新材</v>
          </cell>
          <cell r="C4648">
            <v>-3.88</v>
          </cell>
          <cell r="D4648">
            <v>13.63</v>
          </cell>
        </row>
        <row r="4649">
          <cell r="A4649" t="str">
            <v>688103</v>
          </cell>
          <cell r="B4649" t="str">
            <v>国力股份</v>
          </cell>
          <cell r="C4649">
            <v>-0.24</v>
          </cell>
          <cell r="D4649">
            <v>58.14</v>
          </cell>
        </row>
        <row r="4650">
          <cell r="A4650" t="str">
            <v>688105</v>
          </cell>
          <cell r="B4650" t="str">
            <v>诺唯赞</v>
          </cell>
          <cell r="C4650">
            <v>-0.13</v>
          </cell>
          <cell r="D4650">
            <v>22.75</v>
          </cell>
        </row>
        <row r="4651">
          <cell r="A4651" t="str">
            <v>688106</v>
          </cell>
          <cell r="B4651" t="str">
            <v>金宏气体</v>
          </cell>
          <cell r="C4651">
            <v>-1.38</v>
          </cell>
          <cell r="D4651">
            <v>17.2</v>
          </cell>
        </row>
        <row r="4652">
          <cell r="A4652" t="str">
            <v>688107</v>
          </cell>
          <cell r="B4652" t="str">
            <v>安路科技</v>
          </cell>
          <cell r="C4652">
            <v>-1.17</v>
          </cell>
          <cell r="D4652">
            <v>27.05</v>
          </cell>
        </row>
        <row r="4653">
          <cell r="A4653" t="str">
            <v>688108</v>
          </cell>
          <cell r="B4653" t="str">
            <v>赛诺医疗</v>
          </cell>
          <cell r="C4653">
            <v>-0.27</v>
          </cell>
          <cell r="D4653">
            <v>11.1</v>
          </cell>
        </row>
        <row r="4654">
          <cell r="A4654" t="str">
            <v>688109</v>
          </cell>
          <cell r="B4654" t="str">
            <v>品茗科技</v>
          </cell>
          <cell r="C4654">
            <v>-2.16</v>
          </cell>
          <cell r="D4654">
            <v>30.75</v>
          </cell>
        </row>
        <row r="4655">
          <cell r="A4655" t="str">
            <v>688110</v>
          </cell>
          <cell r="B4655" t="str">
            <v>东芯股份</v>
          </cell>
          <cell r="C4655">
            <v>1.5</v>
          </cell>
          <cell r="D4655">
            <v>31.16</v>
          </cell>
        </row>
        <row r="4656">
          <cell r="A4656" t="str">
            <v>688111</v>
          </cell>
          <cell r="B4656" t="str">
            <v>金山办公</v>
          </cell>
          <cell r="C4656">
            <v>-0.35</v>
          </cell>
          <cell r="D4656">
            <v>270.60000000000002</v>
          </cell>
        </row>
        <row r="4657">
          <cell r="A4657" t="str">
            <v>688112</v>
          </cell>
          <cell r="B4657" t="str">
            <v>鼎阳科技</v>
          </cell>
          <cell r="C4657">
            <v>-0.87</v>
          </cell>
          <cell r="D4657">
            <v>36.33</v>
          </cell>
        </row>
        <row r="4658">
          <cell r="A4658" t="str">
            <v>688113</v>
          </cell>
          <cell r="B4658" t="str">
            <v>联测科技</v>
          </cell>
          <cell r="C4658">
            <v>-2.19</v>
          </cell>
          <cell r="D4658">
            <v>35.24</v>
          </cell>
        </row>
        <row r="4659">
          <cell r="A4659" t="str">
            <v>688114</v>
          </cell>
          <cell r="B4659" t="str">
            <v>华大智造</v>
          </cell>
          <cell r="C4659">
            <v>0.43</v>
          </cell>
          <cell r="D4659">
            <v>63.47</v>
          </cell>
        </row>
        <row r="4660">
          <cell r="A4660" t="str">
            <v>688115</v>
          </cell>
          <cell r="B4660" t="str">
            <v>思林杰</v>
          </cell>
          <cell r="C4660">
            <v>-3.65</v>
          </cell>
          <cell r="D4660">
            <v>51</v>
          </cell>
        </row>
        <row r="4661">
          <cell r="A4661" t="str">
            <v>688116</v>
          </cell>
          <cell r="B4661" t="str">
            <v>天奈科技</v>
          </cell>
          <cell r="C4661">
            <v>-2.4900000000000002</v>
          </cell>
          <cell r="D4661">
            <v>42.99</v>
          </cell>
        </row>
        <row r="4662">
          <cell r="A4662" t="str">
            <v>688117</v>
          </cell>
          <cell r="B4662" t="str">
            <v>圣诺生物</v>
          </cell>
          <cell r="C4662">
            <v>4.87</v>
          </cell>
          <cell r="D4662">
            <v>35.29</v>
          </cell>
        </row>
        <row r="4663">
          <cell r="A4663" t="str">
            <v>688118</v>
          </cell>
          <cell r="B4663" t="str">
            <v>普元信息</v>
          </cell>
          <cell r="C4663">
            <v>-0.05</v>
          </cell>
          <cell r="D4663">
            <v>21.84</v>
          </cell>
        </row>
        <row r="4664">
          <cell r="A4664" t="str">
            <v>688119</v>
          </cell>
          <cell r="B4664" t="str">
            <v>中钢洛耐</v>
          </cell>
          <cell r="C4664">
            <v>-1.69</v>
          </cell>
          <cell r="D4664">
            <v>4.08</v>
          </cell>
        </row>
        <row r="4665">
          <cell r="A4665" t="str">
            <v>688120</v>
          </cell>
          <cell r="B4665" t="str">
            <v>华海清科</v>
          </cell>
          <cell r="C4665">
            <v>3.43</v>
          </cell>
          <cell r="D4665">
            <v>112.15</v>
          </cell>
        </row>
        <row r="4666">
          <cell r="A4666" t="str">
            <v>688121</v>
          </cell>
          <cell r="B4666" t="str">
            <v>卓然股份</v>
          </cell>
          <cell r="C4666">
            <v>-1.49</v>
          </cell>
          <cell r="D4666">
            <v>11.9</v>
          </cell>
        </row>
        <row r="4667">
          <cell r="A4667" t="str">
            <v>688122</v>
          </cell>
          <cell r="B4667" t="str">
            <v>西部超导</v>
          </cell>
          <cell r="C4667">
            <v>-1.04</v>
          </cell>
          <cell r="D4667">
            <v>50.33</v>
          </cell>
        </row>
        <row r="4668">
          <cell r="A4668" t="str">
            <v>688123</v>
          </cell>
          <cell r="B4668" t="str">
            <v>聚辰股份</v>
          </cell>
          <cell r="C4668">
            <v>-0.11</v>
          </cell>
          <cell r="D4668">
            <v>78.39</v>
          </cell>
        </row>
        <row r="4669">
          <cell r="A4669" t="str">
            <v>688125</v>
          </cell>
          <cell r="B4669" t="str">
            <v>安达智能</v>
          </cell>
          <cell r="C4669">
            <v>-3.62</v>
          </cell>
          <cell r="D4669">
            <v>36.43</v>
          </cell>
        </row>
        <row r="4670">
          <cell r="A4670" t="str">
            <v>688126</v>
          </cell>
          <cell r="B4670" t="str">
            <v>沪硅产业</v>
          </cell>
          <cell r="C4670">
            <v>-0.87</v>
          </cell>
          <cell r="D4670">
            <v>18.27</v>
          </cell>
        </row>
        <row r="4671">
          <cell r="A4671" t="str">
            <v>688127</v>
          </cell>
          <cell r="B4671" t="str">
            <v>蓝特光学</v>
          </cell>
          <cell r="C4671">
            <v>-5.68</v>
          </cell>
          <cell r="D4671">
            <v>25.25</v>
          </cell>
        </row>
        <row r="4672">
          <cell r="A4672" t="str">
            <v>688128</v>
          </cell>
          <cell r="B4672" t="str">
            <v>中国电研</v>
          </cell>
          <cell r="C4672">
            <v>-0.99</v>
          </cell>
          <cell r="D4672">
            <v>24.1</v>
          </cell>
        </row>
        <row r="4673">
          <cell r="A4673" t="str">
            <v>688129</v>
          </cell>
          <cell r="B4673" t="str">
            <v>东来技术</v>
          </cell>
          <cell r="C4673">
            <v>-2.78</v>
          </cell>
          <cell r="D4673">
            <v>28.35</v>
          </cell>
        </row>
        <row r="4674">
          <cell r="A4674" t="str">
            <v>688130</v>
          </cell>
          <cell r="B4674" t="str">
            <v>晶华微</v>
          </cell>
          <cell r="C4674">
            <v>-0.6</v>
          </cell>
          <cell r="D4674">
            <v>21.48</v>
          </cell>
        </row>
        <row r="4675">
          <cell r="A4675" t="str">
            <v>688131</v>
          </cell>
          <cell r="B4675" t="str">
            <v>皓元医药</v>
          </cell>
          <cell r="C4675">
            <v>3.26</v>
          </cell>
          <cell r="D4675">
            <v>51.89</v>
          </cell>
        </row>
        <row r="4676">
          <cell r="A4676" t="str">
            <v>688132</v>
          </cell>
          <cell r="B4676" t="str">
            <v>邦彦技术</v>
          </cell>
          <cell r="C4676">
            <v>-1.99</v>
          </cell>
          <cell r="D4676">
            <v>18.760000000000002</v>
          </cell>
        </row>
        <row r="4677">
          <cell r="A4677" t="str">
            <v>688133</v>
          </cell>
          <cell r="B4677" t="str">
            <v>泰坦科技</v>
          </cell>
          <cell r="C4677">
            <v>-0.46</v>
          </cell>
          <cell r="D4677">
            <v>23.56</v>
          </cell>
        </row>
        <row r="4678">
          <cell r="A4678" t="str">
            <v>688135</v>
          </cell>
          <cell r="B4678" t="str">
            <v>利扬芯片</v>
          </cell>
          <cell r="C4678">
            <v>-0.98</v>
          </cell>
          <cell r="D4678">
            <v>20.18</v>
          </cell>
        </row>
        <row r="4679">
          <cell r="A4679" t="str">
            <v>688136</v>
          </cell>
          <cell r="B4679" t="str">
            <v>科兴制药</v>
          </cell>
          <cell r="C4679">
            <v>1.94</v>
          </cell>
          <cell r="D4679">
            <v>49.95</v>
          </cell>
        </row>
        <row r="4680">
          <cell r="A4680" t="str">
            <v>688137</v>
          </cell>
          <cell r="B4680" t="str">
            <v>近岸蛋白</v>
          </cell>
          <cell r="C4680">
            <v>-2.54</v>
          </cell>
          <cell r="D4680">
            <v>40.630000000000003</v>
          </cell>
        </row>
        <row r="4681">
          <cell r="A4681" t="str">
            <v>688138</v>
          </cell>
          <cell r="B4681" t="str">
            <v>清溢光电</v>
          </cell>
          <cell r="C4681">
            <v>-0.15</v>
          </cell>
          <cell r="D4681">
            <v>26.67</v>
          </cell>
        </row>
        <row r="4682">
          <cell r="A4682" t="str">
            <v>688139</v>
          </cell>
          <cell r="B4682" t="str">
            <v>海尔生物</v>
          </cell>
          <cell r="C4682">
            <v>-0.2</v>
          </cell>
          <cell r="D4682">
            <v>30.58</v>
          </cell>
        </row>
        <row r="4683">
          <cell r="A4683" t="str">
            <v>688141</v>
          </cell>
          <cell r="B4683" t="str">
            <v>杰华特</v>
          </cell>
          <cell r="C4683">
            <v>0.49</v>
          </cell>
          <cell r="D4683">
            <v>30.97</v>
          </cell>
        </row>
        <row r="4684">
          <cell r="A4684" t="str">
            <v>688143</v>
          </cell>
          <cell r="B4684" t="str">
            <v>长盈通</v>
          </cell>
          <cell r="C4684">
            <v>-2.4300000000000002</v>
          </cell>
          <cell r="D4684">
            <v>36.61</v>
          </cell>
        </row>
        <row r="4685">
          <cell r="A4685" t="str">
            <v>688146</v>
          </cell>
          <cell r="B4685" t="str">
            <v>中船特气</v>
          </cell>
          <cell r="C4685">
            <v>-1.77</v>
          </cell>
          <cell r="D4685">
            <v>28.81</v>
          </cell>
        </row>
        <row r="4686">
          <cell r="A4686" t="str">
            <v>688147</v>
          </cell>
          <cell r="B4686" t="str">
            <v>微导纳米</v>
          </cell>
          <cell r="C4686">
            <v>-0.56999999999999995</v>
          </cell>
          <cell r="D4686">
            <v>29.83</v>
          </cell>
        </row>
        <row r="4687">
          <cell r="A4687" t="str">
            <v>688148</v>
          </cell>
          <cell r="B4687" t="str">
            <v>芳源股份</v>
          </cell>
          <cell r="C4687">
            <v>-4.62</v>
          </cell>
          <cell r="D4687">
            <v>5.16</v>
          </cell>
        </row>
        <row r="4688">
          <cell r="A4688" t="str">
            <v>688150</v>
          </cell>
          <cell r="B4688" t="str">
            <v>莱特光电</v>
          </cell>
          <cell r="C4688">
            <v>-1.64</v>
          </cell>
          <cell r="D4688">
            <v>25.23</v>
          </cell>
        </row>
        <row r="4689">
          <cell r="A4689" t="str">
            <v>688151</v>
          </cell>
          <cell r="B4689" t="str">
            <v>华强科技</v>
          </cell>
          <cell r="C4689">
            <v>1.57</v>
          </cell>
          <cell r="D4689">
            <v>25.22</v>
          </cell>
        </row>
        <row r="4690">
          <cell r="A4690" t="str">
            <v>688152</v>
          </cell>
          <cell r="B4690" t="str">
            <v>麒麟信安</v>
          </cell>
          <cell r="C4690">
            <v>-1.87</v>
          </cell>
          <cell r="D4690">
            <v>43.51</v>
          </cell>
        </row>
        <row r="4691">
          <cell r="A4691" t="str">
            <v>688153</v>
          </cell>
          <cell r="B4691" t="str">
            <v>唯捷创芯</v>
          </cell>
          <cell r="C4691">
            <v>-2.02</v>
          </cell>
          <cell r="D4691">
            <v>30.08</v>
          </cell>
        </row>
        <row r="4692">
          <cell r="A4692" t="str">
            <v>688155</v>
          </cell>
          <cell r="B4692" t="str">
            <v>先惠技术</v>
          </cell>
          <cell r="C4692">
            <v>-4.3499999999999996</v>
          </cell>
          <cell r="D4692">
            <v>50.35</v>
          </cell>
        </row>
        <row r="4693">
          <cell r="A4693" t="str">
            <v>688156</v>
          </cell>
          <cell r="B4693" t="str">
            <v>路德环境</v>
          </cell>
          <cell r="C4693">
            <v>-1.91</v>
          </cell>
          <cell r="D4693">
            <v>16.399999999999999</v>
          </cell>
        </row>
        <row r="4694">
          <cell r="A4694" t="str">
            <v>688157</v>
          </cell>
          <cell r="B4694" t="str">
            <v>松井股份</v>
          </cell>
          <cell r="C4694">
            <v>-2.31</v>
          </cell>
          <cell r="D4694">
            <v>38.44</v>
          </cell>
        </row>
        <row r="4695">
          <cell r="A4695" t="str">
            <v>688158</v>
          </cell>
          <cell r="B4695" t="str">
            <v>优刻得-W</v>
          </cell>
          <cell r="C4695">
            <v>-0.05</v>
          </cell>
          <cell r="D4695">
            <v>21.95</v>
          </cell>
        </row>
        <row r="4696">
          <cell r="A4696" t="str">
            <v>688159</v>
          </cell>
          <cell r="B4696" t="str">
            <v>有方科技</v>
          </cell>
          <cell r="C4696">
            <v>2.34</v>
          </cell>
          <cell r="D4696">
            <v>63.5</v>
          </cell>
        </row>
        <row r="4697">
          <cell r="A4697" t="str">
            <v>688160</v>
          </cell>
          <cell r="B4697" t="str">
            <v>步科股份</v>
          </cell>
          <cell r="C4697">
            <v>-3.96</v>
          </cell>
          <cell r="D4697">
            <v>82.41</v>
          </cell>
        </row>
        <row r="4698">
          <cell r="A4698" t="str">
            <v>688161</v>
          </cell>
          <cell r="B4698" t="str">
            <v>威高骨科</v>
          </cell>
          <cell r="C4698">
            <v>0.16</v>
          </cell>
          <cell r="D4698">
            <v>25.79</v>
          </cell>
        </row>
        <row r="4699">
          <cell r="A4699" t="str">
            <v>688162</v>
          </cell>
          <cell r="B4699" t="str">
            <v>巨一科技</v>
          </cell>
          <cell r="C4699">
            <v>-1.38</v>
          </cell>
          <cell r="D4699">
            <v>26.51</v>
          </cell>
        </row>
        <row r="4700">
          <cell r="A4700" t="str">
            <v>688163</v>
          </cell>
          <cell r="B4700" t="str">
            <v>赛伦生物</v>
          </cell>
          <cell r="C4700">
            <v>-2.27</v>
          </cell>
          <cell r="D4700">
            <v>20.2</v>
          </cell>
        </row>
        <row r="4701">
          <cell r="A4701" t="str">
            <v>688165</v>
          </cell>
          <cell r="B4701" t="str">
            <v>埃夫特-U</v>
          </cell>
          <cell r="C4701">
            <v>-1.34</v>
          </cell>
          <cell r="D4701">
            <v>24.34</v>
          </cell>
        </row>
        <row r="4702">
          <cell r="A4702" t="str">
            <v>688166</v>
          </cell>
          <cell r="B4702" t="str">
            <v>博瑞医药</v>
          </cell>
          <cell r="C4702">
            <v>-0.32</v>
          </cell>
          <cell r="D4702">
            <v>56.1</v>
          </cell>
        </row>
        <row r="4703">
          <cell r="A4703" t="str">
            <v>688167</v>
          </cell>
          <cell r="B4703" t="str">
            <v>炬光科技</v>
          </cell>
          <cell r="C4703">
            <v>-1.49</v>
          </cell>
          <cell r="D4703">
            <v>79.44</v>
          </cell>
        </row>
        <row r="4704">
          <cell r="A4704" t="str">
            <v>688168</v>
          </cell>
          <cell r="B4704" t="str">
            <v>安博通</v>
          </cell>
          <cell r="C4704">
            <v>-1.32</v>
          </cell>
          <cell r="D4704">
            <v>68.849999999999994</v>
          </cell>
        </row>
        <row r="4705">
          <cell r="A4705" t="str">
            <v>688169</v>
          </cell>
          <cell r="B4705" t="str">
            <v>石头科技</v>
          </cell>
          <cell r="C4705">
            <v>-1.43</v>
          </cell>
          <cell r="D4705">
            <v>156.18</v>
          </cell>
        </row>
        <row r="4706">
          <cell r="A4706" t="str">
            <v>688170</v>
          </cell>
          <cell r="B4706" t="str">
            <v>德龙激光</v>
          </cell>
          <cell r="C4706">
            <v>-4.58</v>
          </cell>
          <cell r="D4706">
            <v>26.24</v>
          </cell>
        </row>
        <row r="4707">
          <cell r="A4707" t="str">
            <v>688171</v>
          </cell>
          <cell r="B4707" t="str">
            <v>纬德信息</v>
          </cell>
          <cell r="C4707">
            <v>-0.45</v>
          </cell>
          <cell r="D4707">
            <v>29.03</v>
          </cell>
        </row>
        <row r="4708">
          <cell r="A4708" t="str">
            <v>688172</v>
          </cell>
          <cell r="B4708" t="str">
            <v>燕东微</v>
          </cell>
          <cell r="C4708">
            <v>-0.62</v>
          </cell>
          <cell r="D4708">
            <v>19.14</v>
          </cell>
        </row>
        <row r="4709">
          <cell r="A4709" t="str">
            <v>688173</v>
          </cell>
          <cell r="B4709" t="str">
            <v>希荻微</v>
          </cell>
          <cell r="C4709">
            <v>-2.29</v>
          </cell>
          <cell r="D4709">
            <v>13.22</v>
          </cell>
        </row>
        <row r="4710">
          <cell r="A4710" t="str">
            <v>688175</v>
          </cell>
          <cell r="B4710" t="str">
            <v>高凌信息</v>
          </cell>
          <cell r="C4710">
            <v>-1.03</v>
          </cell>
          <cell r="D4710">
            <v>20.11</v>
          </cell>
        </row>
        <row r="4711">
          <cell r="A4711" t="str">
            <v>688176</v>
          </cell>
          <cell r="B4711" t="str">
            <v>亚虹医药-U</v>
          </cell>
          <cell r="C4711">
            <v>0.95</v>
          </cell>
          <cell r="D4711">
            <v>9.59</v>
          </cell>
        </row>
        <row r="4712">
          <cell r="A4712" t="str">
            <v>688177</v>
          </cell>
          <cell r="B4712" t="str">
            <v>百奥泰</v>
          </cell>
          <cell r="C4712">
            <v>0.93</v>
          </cell>
          <cell r="D4712">
            <v>27.11</v>
          </cell>
        </row>
        <row r="4713">
          <cell r="A4713" t="str">
            <v>688178</v>
          </cell>
          <cell r="B4713" t="str">
            <v>万德斯</v>
          </cell>
          <cell r="C4713">
            <v>-2.06</v>
          </cell>
          <cell r="D4713">
            <v>22.81</v>
          </cell>
        </row>
        <row r="4714">
          <cell r="A4714" t="str">
            <v>688179</v>
          </cell>
          <cell r="B4714" t="str">
            <v>阿拉丁</v>
          </cell>
          <cell r="C4714">
            <v>-1.58</v>
          </cell>
          <cell r="D4714">
            <v>12.43</v>
          </cell>
        </row>
        <row r="4715">
          <cell r="A4715" t="str">
            <v>688180</v>
          </cell>
          <cell r="B4715" t="str">
            <v>君实生物-U</v>
          </cell>
          <cell r="C4715">
            <v>5.98</v>
          </cell>
          <cell r="D4715">
            <v>40.21</v>
          </cell>
        </row>
        <row r="4716">
          <cell r="A4716" t="str">
            <v>688181</v>
          </cell>
          <cell r="B4716" t="str">
            <v>八亿时空</v>
          </cell>
          <cell r="C4716">
            <v>-1.96</v>
          </cell>
          <cell r="D4716">
            <v>29.94</v>
          </cell>
        </row>
        <row r="4717">
          <cell r="A4717" t="str">
            <v>688182</v>
          </cell>
          <cell r="B4717" t="str">
            <v>灿勤科技</v>
          </cell>
          <cell r="C4717">
            <v>-2.27</v>
          </cell>
          <cell r="D4717">
            <v>26.24</v>
          </cell>
        </row>
        <row r="4718">
          <cell r="A4718" t="str">
            <v>688183</v>
          </cell>
          <cell r="B4718" t="str">
            <v>生益电子</v>
          </cell>
          <cell r="C4718">
            <v>1.62</v>
          </cell>
          <cell r="D4718">
            <v>50.7</v>
          </cell>
        </row>
        <row r="4719">
          <cell r="A4719" t="str">
            <v>688184</v>
          </cell>
          <cell r="B4719" t="str">
            <v>ST帕瓦</v>
          </cell>
          <cell r="C4719">
            <v>-1.1399999999999999</v>
          </cell>
          <cell r="D4719">
            <v>10.38</v>
          </cell>
        </row>
        <row r="4720">
          <cell r="A4720" t="str">
            <v>688185</v>
          </cell>
          <cell r="B4720" t="str">
            <v>康希诺</v>
          </cell>
          <cell r="C4720">
            <v>0.53</v>
          </cell>
          <cell r="D4720">
            <v>60.3</v>
          </cell>
        </row>
        <row r="4721">
          <cell r="A4721" t="str">
            <v>688186</v>
          </cell>
          <cell r="B4721" t="str">
            <v>广大特材</v>
          </cell>
          <cell r="C4721">
            <v>-2.92</v>
          </cell>
          <cell r="D4721">
            <v>26.9</v>
          </cell>
        </row>
        <row r="4722">
          <cell r="A4722" t="str">
            <v>688187</v>
          </cell>
          <cell r="B4722" t="str">
            <v>时代电气</v>
          </cell>
          <cell r="C4722">
            <v>-0.92</v>
          </cell>
          <cell r="D4722">
            <v>42.87</v>
          </cell>
        </row>
        <row r="4723">
          <cell r="A4723" t="str">
            <v>688188</v>
          </cell>
          <cell r="B4723" t="str">
            <v>柏楚电子</v>
          </cell>
          <cell r="C4723">
            <v>-1.03</v>
          </cell>
          <cell r="D4723">
            <v>131.11000000000001</v>
          </cell>
        </row>
        <row r="4724">
          <cell r="A4724" t="str">
            <v>688189</v>
          </cell>
          <cell r="B4724" t="str">
            <v>南新制药</v>
          </cell>
          <cell r="C4724">
            <v>-1.34</v>
          </cell>
          <cell r="D4724">
            <v>8.1</v>
          </cell>
        </row>
        <row r="4725">
          <cell r="A4725" t="str">
            <v>688190</v>
          </cell>
          <cell r="B4725" t="str">
            <v>云路股份</v>
          </cell>
          <cell r="C4725">
            <v>-2.5099999999999998</v>
          </cell>
          <cell r="D4725">
            <v>89.26</v>
          </cell>
        </row>
        <row r="4726">
          <cell r="A4726" t="str">
            <v>688191</v>
          </cell>
          <cell r="B4726" t="str">
            <v>智洋创新</v>
          </cell>
          <cell r="C4726">
            <v>-1.26</v>
          </cell>
          <cell r="D4726">
            <v>25.14</v>
          </cell>
        </row>
        <row r="4727">
          <cell r="A4727" t="str">
            <v>688192</v>
          </cell>
          <cell r="B4727" t="str">
            <v>迪哲医药-U</v>
          </cell>
          <cell r="C4727">
            <v>1.92</v>
          </cell>
          <cell r="D4727">
            <v>65.8</v>
          </cell>
        </row>
        <row r="4728">
          <cell r="A4728" t="str">
            <v>688193</v>
          </cell>
          <cell r="B4728" t="str">
            <v>仁度生物</v>
          </cell>
          <cell r="C4728">
            <v>-0.98</v>
          </cell>
          <cell r="D4728">
            <v>41.29</v>
          </cell>
        </row>
        <row r="4729">
          <cell r="A4729" t="str">
            <v>688195</v>
          </cell>
          <cell r="B4729" t="str">
            <v>腾景科技</v>
          </cell>
          <cell r="C4729">
            <v>-3.87</v>
          </cell>
          <cell r="D4729">
            <v>41.43</v>
          </cell>
        </row>
        <row r="4730">
          <cell r="A4730" t="str">
            <v>688196</v>
          </cell>
          <cell r="B4730" t="str">
            <v>卓越新能</v>
          </cell>
          <cell r="C4730">
            <v>-1.73</v>
          </cell>
          <cell r="D4730">
            <v>46.5</v>
          </cell>
        </row>
        <row r="4731">
          <cell r="A4731" t="str">
            <v>688197</v>
          </cell>
          <cell r="B4731" t="str">
            <v>首药控股-U</v>
          </cell>
          <cell r="C4731">
            <v>1.02</v>
          </cell>
          <cell r="D4731">
            <v>38.479999999999997</v>
          </cell>
        </row>
        <row r="4732">
          <cell r="A4732" t="str">
            <v>688198</v>
          </cell>
          <cell r="B4732" t="str">
            <v>佰仁医疗</v>
          </cell>
          <cell r="C4732">
            <v>-0.22</v>
          </cell>
          <cell r="D4732">
            <v>100.76</v>
          </cell>
        </row>
        <row r="4733">
          <cell r="A4733" t="str">
            <v>688199</v>
          </cell>
          <cell r="B4733" t="str">
            <v>久日新材</v>
          </cell>
          <cell r="C4733">
            <v>-2.5</v>
          </cell>
          <cell r="D4733">
            <v>26.49</v>
          </cell>
        </row>
        <row r="4734">
          <cell r="A4734" t="str">
            <v>688200</v>
          </cell>
          <cell r="B4734" t="str">
            <v>华峰测控</v>
          </cell>
          <cell r="C4734">
            <v>0.99</v>
          </cell>
          <cell r="D4734">
            <v>139.22</v>
          </cell>
        </row>
        <row r="4735">
          <cell r="A4735" t="str">
            <v>688201</v>
          </cell>
          <cell r="B4735" t="str">
            <v>信安世纪</v>
          </cell>
          <cell r="C4735">
            <v>0.75</v>
          </cell>
          <cell r="D4735">
            <v>12.1</v>
          </cell>
        </row>
        <row r="4736">
          <cell r="A4736" t="str">
            <v>688202</v>
          </cell>
          <cell r="B4736" t="str">
            <v>美迪西</v>
          </cell>
          <cell r="C4736">
            <v>8.07</v>
          </cell>
          <cell r="D4736">
            <v>38.82</v>
          </cell>
        </row>
        <row r="4737">
          <cell r="A4737" t="str">
            <v>688203</v>
          </cell>
          <cell r="B4737" t="str">
            <v>海正生材</v>
          </cell>
          <cell r="C4737">
            <v>-1.55</v>
          </cell>
          <cell r="D4737">
            <v>12.06</v>
          </cell>
        </row>
        <row r="4738">
          <cell r="A4738" t="str">
            <v>688205</v>
          </cell>
          <cell r="B4738" t="str">
            <v>德科立</v>
          </cell>
          <cell r="C4738">
            <v>-5.07</v>
          </cell>
          <cell r="D4738">
            <v>59.3</v>
          </cell>
        </row>
        <row r="4739">
          <cell r="A4739" t="str">
            <v>688206</v>
          </cell>
          <cell r="B4739" t="str">
            <v>概伦电子</v>
          </cell>
          <cell r="C4739">
            <v>-2.59</v>
          </cell>
          <cell r="D4739">
            <v>27.05</v>
          </cell>
        </row>
        <row r="4740">
          <cell r="A4740" t="str">
            <v>688207</v>
          </cell>
          <cell r="B4740" t="str">
            <v>格灵深瞳</v>
          </cell>
          <cell r="C4740">
            <v>-1.37</v>
          </cell>
          <cell r="D4740">
            <v>14.43</v>
          </cell>
        </row>
        <row r="4741">
          <cell r="A4741" t="str">
            <v>688208</v>
          </cell>
          <cell r="B4741" t="str">
            <v>道通科技</v>
          </cell>
          <cell r="C4741">
            <v>-1.34</v>
          </cell>
          <cell r="D4741">
            <v>31.58</v>
          </cell>
        </row>
        <row r="4742">
          <cell r="A4742" t="str">
            <v>688209</v>
          </cell>
          <cell r="B4742" t="str">
            <v>英集芯</v>
          </cell>
          <cell r="C4742">
            <v>-0.51</v>
          </cell>
          <cell r="D4742">
            <v>17.64</v>
          </cell>
        </row>
        <row r="4743">
          <cell r="A4743" t="str">
            <v>688210</v>
          </cell>
          <cell r="B4743" t="str">
            <v>统联精密</v>
          </cell>
          <cell r="C4743">
            <v>-3.16</v>
          </cell>
          <cell r="D4743">
            <v>24.21</v>
          </cell>
        </row>
        <row r="4744">
          <cell r="A4744" t="str">
            <v>688211</v>
          </cell>
          <cell r="B4744" t="str">
            <v>中科微至</v>
          </cell>
          <cell r="C4744">
            <v>-2.11</v>
          </cell>
          <cell r="D4744">
            <v>31.02</v>
          </cell>
        </row>
        <row r="4745">
          <cell r="A4745" t="str">
            <v>688212</v>
          </cell>
          <cell r="B4745" t="str">
            <v>澳华内镜</v>
          </cell>
          <cell r="C4745">
            <v>-3</v>
          </cell>
          <cell r="D4745">
            <v>46.24</v>
          </cell>
        </row>
        <row r="4746">
          <cell r="A4746" t="str">
            <v>688213</v>
          </cell>
          <cell r="B4746" t="str">
            <v>思特威-W</v>
          </cell>
          <cell r="C4746">
            <v>5.36</v>
          </cell>
          <cell r="D4746">
            <v>106.5</v>
          </cell>
        </row>
        <row r="4747">
          <cell r="A4747" t="str">
            <v>688215</v>
          </cell>
          <cell r="B4747" t="str">
            <v>瑞晟智能</v>
          </cell>
          <cell r="C4747">
            <v>1.46</v>
          </cell>
          <cell r="D4747">
            <v>41.81</v>
          </cell>
        </row>
        <row r="4748">
          <cell r="A4748" t="str">
            <v>688216</v>
          </cell>
          <cell r="B4748" t="str">
            <v>气派科技</v>
          </cell>
          <cell r="C4748">
            <v>-5.17</v>
          </cell>
          <cell r="D4748">
            <v>22.91</v>
          </cell>
        </row>
        <row r="4749">
          <cell r="A4749" t="str">
            <v>688217</v>
          </cell>
          <cell r="B4749" t="str">
            <v>睿昂基因</v>
          </cell>
          <cell r="C4749">
            <v>4.1900000000000004</v>
          </cell>
          <cell r="D4749">
            <v>26.85</v>
          </cell>
        </row>
        <row r="4750">
          <cell r="A4750" t="str">
            <v>688218</v>
          </cell>
          <cell r="B4750" t="str">
            <v>江苏北人</v>
          </cell>
          <cell r="C4750">
            <v>-2.81</v>
          </cell>
          <cell r="D4750">
            <v>20.76</v>
          </cell>
        </row>
        <row r="4751">
          <cell r="A4751" t="str">
            <v>688219</v>
          </cell>
          <cell r="B4751" t="str">
            <v>会通股份</v>
          </cell>
          <cell r="C4751">
            <v>-2.86</v>
          </cell>
          <cell r="D4751">
            <v>11.56</v>
          </cell>
        </row>
        <row r="4752">
          <cell r="A4752" t="str">
            <v>688220</v>
          </cell>
          <cell r="B4752" t="str">
            <v>翱捷科技-U</v>
          </cell>
          <cell r="C4752">
            <v>0.2</v>
          </cell>
          <cell r="D4752">
            <v>73.680000000000007</v>
          </cell>
        </row>
        <row r="4753">
          <cell r="A4753" t="str">
            <v>688221</v>
          </cell>
          <cell r="B4753" t="str">
            <v>前沿生物-U</v>
          </cell>
          <cell r="C4753">
            <v>8.26</v>
          </cell>
          <cell r="D4753">
            <v>12.84</v>
          </cell>
        </row>
        <row r="4754">
          <cell r="A4754" t="str">
            <v>688222</v>
          </cell>
          <cell r="B4754" t="str">
            <v>成都先导</v>
          </cell>
          <cell r="C4754">
            <v>0.91</v>
          </cell>
          <cell r="D4754">
            <v>16.59</v>
          </cell>
        </row>
        <row r="4755">
          <cell r="A4755" t="str">
            <v>688223</v>
          </cell>
          <cell r="B4755" t="str">
            <v>晶科能源</v>
          </cell>
          <cell r="C4755">
            <v>-0.38</v>
          </cell>
          <cell r="D4755">
            <v>5.27</v>
          </cell>
        </row>
        <row r="4756">
          <cell r="A4756" t="str">
            <v>688225</v>
          </cell>
          <cell r="B4756" t="str">
            <v>亚信安全</v>
          </cell>
          <cell r="C4756">
            <v>-0.31</v>
          </cell>
          <cell r="D4756">
            <v>19.2</v>
          </cell>
        </row>
        <row r="4757">
          <cell r="A4757" t="str">
            <v>688226</v>
          </cell>
          <cell r="B4757" t="str">
            <v>威腾电气</v>
          </cell>
          <cell r="C4757">
            <v>3.88</v>
          </cell>
          <cell r="D4757">
            <v>27.29</v>
          </cell>
        </row>
        <row r="4758">
          <cell r="A4758" t="str">
            <v>688227</v>
          </cell>
          <cell r="B4758" t="str">
            <v>品高股份</v>
          </cell>
          <cell r="C4758">
            <v>-0.8</v>
          </cell>
          <cell r="D4758">
            <v>30.82</v>
          </cell>
        </row>
        <row r="4759">
          <cell r="A4759" t="str">
            <v>688228</v>
          </cell>
          <cell r="B4759" t="str">
            <v>开普云</v>
          </cell>
          <cell r="C4759">
            <v>-0.81</v>
          </cell>
          <cell r="D4759">
            <v>57.35</v>
          </cell>
        </row>
        <row r="4760">
          <cell r="A4760" t="str">
            <v>688229</v>
          </cell>
          <cell r="B4760" t="str">
            <v>博睿数据</v>
          </cell>
          <cell r="C4760">
            <v>-0.59</v>
          </cell>
          <cell r="D4760">
            <v>49</v>
          </cell>
        </row>
        <row r="4761">
          <cell r="A4761" t="str">
            <v>688230</v>
          </cell>
          <cell r="B4761" t="str">
            <v>芯导科技</v>
          </cell>
          <cell r="C4761">
            <v>0.68</v>
          </cell>
          <cell r="D4761">
            <v>53.55</v>
          </cell>
        </row>
        <row r="4762">
          <cell r="A4762" t="str">
            <v>688231</v>
          </cell>
          <cell r="B4762" t="str">
            <v>隆达股份</v>
          </cell>
          <cell r="C4762">
            <v>-2.46</v>
          </cell>
          <cell r="D4762">
            <v>17.45</v>
          </cell>
        </row>
        <row r="4763">
          <cell r="A4763" t="str">
            <v>688232</v>
          </cell>
          <cell r="B4763" t="str">
            <v>新点软件</v>
          </cell>
          <cell r="C4763">
            <v>-1.05</v>
          </cell>
          <cell r="D4763">
            <v>29.35</v>
          </cell>
        </row>
        <row r="4764">
          <cell r="A4764" t="str">
            <v>688233</v>
          </cell>
          <cell r="B4764" t="str">
            <v>神工股份</v>
          </cell>
          <cell r="C4764">
            <v>-2.06</v>
          </cell>
          <cell r="D4764">
            <v>31.78</v>
          </cell>
        </row>
        <row r="4765">
          <cell r="A4765" t="str">
            <v>688234</v>
          </cell>
          <cell r="B4765" t="str">
            <v>天岳先进</v>
          </cell>
          <cell r="C4765">
            <v>-3.79</v>
          </cell>
          <cell r="D4765">
            <v>55.14</v>
          </cell>
        </row>
        <row r="4766">
          <cell r="A4766" t="str">
            <v>688235</v>
          </cell>
          <cell r="B4766" t="str">
            <v>百济神州-U</v>
          </cell>
          <cell r="C4766">
            <v>-1.4</v>
          </cell>
          <cell r="D4766">
            <v>229.64</v>
          </cell>
        </row>
        <row r="4767">
          <cell r="A4767" t="str">
            <v>688236</v>
          </cell>
          <cell r="B4767" t="str">
            <v>春立医疗</v>
          </cell>
          <cell r="C4767">
            <v>0.32</v>
          </cell>
          <cell r="D4767">
            <v>18.54</v>
          </cell>
        </row>
        <row r="4768">
          <cell r="A4768" t="str">
            <v>688237</v>
          </cell>
          <cell r="B4768" t="str">
            <v>超卓航科</v>
          </cell>
          <cell r="C4768">
            <v>-0.96</v>
          </cell>
          <cell r="D4768">
            <v>28.8</v>
          </cell>
        </row>
        <row r="4769">
          <cell r="A4769" t="str">
            <v>688238</v>
          </cell>
          <cell r="B4769" t="str">
            <v>和元生物</v>
          </cell>
          <cell r="C4769">
            <v>0.31</v>
          </cell>
          <cell r="D4769">
            <v>6.46</v>
          </cell>
        </row>
        <row r="4770">
          <cell r="A4770" t="str">
            <v>688239</v>
          </cell>
          <cell r="B4770" t="str">
            <v>航宇科技</v>
          </cell>
          <cell r="C4770">
            <v>-1.96</v>
          </cell>
          <cell r="D4770">
            <v>33.51</v>
          </cell>
        </row>
        <row r="4771">
          <cell r="A4771" t="str">
            <v>688244</v>
          </cell>
          <cell r="B4771" t="str">
            <v>永信至诚</v>
          </cell>
          <cell r="C4771">
            <v>-1.51</v>
          </cell>
          <cell r="D4771">
            <v>24.12</v>
          </cell>
        </row>
        <row r="4772">
          <cell r="A4772" t="str">
            <v>688246</v>
          </cell>
          <cell r="B4772" t="str">
            <v>嘉和美康</v>
          </cell>
          <cell r="C4772">
            <v>-1.58</v>
          </cell>
          <cell r="D4772">
            <v>29.36</v>
          </cell>
        </row>
        <row r="4773">
          <cell r="A4773" t="str">
            <v>688247</v>
          </cell>
          <cell r="B4773" t="str">
            <v>宣泰医药</v>
          </cell>
          <cell r="C4773">
            <v>1.52</v>
          </cell>
          <cell r="D4773">
            <v>10.71</v>
          </cell>
        </row>
        <row r="4774">
          <cell r="A4774" t="str">
            <v>688248</v>
          </cell>
          <cell r="B4774" t="str">
            <v>南网科技</v>
          </cell>
          <cell r="C4774">
            <v>-0.16</v>
          </cell>
          <cell r="D4774">
            <v>30.91</v>
          </cell>
        </row>
        <row r="4775">
          <cell r="A4775" t="str">
            <v>688249</v>
          </cell>
          <cell r="B4775" t="str">
            <v>晶合集成</v>
          </cell>
          <cell r="C4775">
            <v>-0.3</v>
          </cell>
          <cell r="D4775">
            <v>19.93</v>
          </cell>
        </row>
        <row r="4776">
          <cell r="A4776" t="str">
            <v>688251</v>
          </cell>
          <cell r="B4776" t="str">
            <v>井松智能</v>
          </cell>
          <cell r="C4776">
            <v>-1.52</v>
          </cell>
          <cell r="D4776">
            <v>20.79</v>
          </cell>
        </row>
        <row r="4777">
          <cell r="A4777" t="str">
            <v>688252</v>
          </cell>
          <cell r="B4777" t="str">
            <v>天德钰</v>
          </cell>
          <cell r="C4777">
            <v>-0.89</v>
          </cell>
          <cell r="D4777">
            <v>23.31</v>
          </cell>
        </row>
        <row r="4778">
          <cell r="A4778" t="str">
            <v>688253</v>
          </cell>
          <cell r="B4778" t="str">
            <v>英诺特</v>
          </cell>
          <cell r="C4778">
            <v>-0.92</v>
          </cell>
          <cell r="D4778">
            <v>30.08</v>
          </cell>
        </row>
        <row r="4779">
          <cell r="A4779" t="str">
            <v>688255</v>
          </cell>
          <cell r="B4779" t="str">
            <v>凯尔达</v>
          </cell>
          <cell r="C4779">
            <v>-3.47</v>
          </cell>
          <cell r="D4779">
            <v>33.659999999999997</v>
          </cell>
        </row>
        <row r="4780">
          <cell r="A4780" t="str">
            <v>688256</v>
          </cell>
          <cell r="B4780" t="str">
            <v>寒武纪-U</v>
          </cell>
          <cell r="C4780">
            <v>0.03</v>
          </cell>
          <cell r="D4780">
            <v>547.47</v>
          </cell>
        </row>
        <row r="4781">
          <cell r="A4781" t="str">
            <v>688257</v>
          </cell>
          <cell r="B4781" t="str">
            <v>新锐股份</v>
          </cell>
          <cell r="C4781">
            <v>-1.6</v>
          </cell>
          <cell r="D4781">
            <v>14.17</v>
          </cell>
        </row>
        <row r="4782">
          <cell r="A4782" t="str">
            <v>688258</v>
          </cell>
          <cell r="B4782" t="str">
            <v>卓易信息</v>
          </cell>
          <cell r="C4782">
            <v>-1.68</v>
          </cell>
          <cell r="D4782">
            <v>45.2</v>
          </cell>
        </row>
        <row r="4783">
          <cell r="A4783" t="str">
            <v>688259</v>
          </cell>
          <cell r="B4783" t="str">
            <v>创耀科技</v>
          </cell>
          <cell r="C4783">
            <v>-2.38</v>
          </cell>
          <cell r="D4783">
            <v>38.479999999999997</v>
          </cell>
        </row>
        <row r="4784">
          <cell r="A4784" t="str">
            <v>688260</v>
          </cell>
          <cell r="B4784" t="str">
            <v>昀冢科技</v>
          </cell>
          <cell r="C4784">
            <v>3.63</v>
          </cell>
          <cell r="D4784">
            <v>17.989999999999998</v>
          </cell>
        </row>
        <row r="4785">
          <cell r="A4785" t="str">
            <v>688261</v>
          </cell>
          <cell r="B4785" t="str">
            <v>东微半导</v>
          </cell>
          <cell r="C4785">
            <v>-1.89</v>
          </cell>
          <cell r="D4785">
            <v>39.93</v>
          </cell>
        </row>
        <row r="4786">
          <cell r="A4786" t="str">
            <v>688262</v>
          </cell>
          <cell r="B4786" t="str">
            <v>国芯科技</v>
          </cell>
          <cell r="C4786">
            <v>-2.2599999999999998</v>
          </cell>
          <cell r="D4786">
            <v>25.95</v>
          </cell>
        </row>
        <row r="4787">
          <cell r="A4787" t="str">
            <v>688265</v>
          </cell>
          <cell r="B4787" t="str">
            <v>南模生物</v>
          </cell>
          <cell r="C4787">
            <v>-0.75</v>
          </cell>
          <cell r="D4787">
            <v>31.69</v>
          </cell>
        </row>
        <row r="4788">
          <cell r="A4788" t="str">
            <v>688266</v>
          </cell>
          <cell r="B4788" t="str">
            <v>泽璟制药-U</v>
          </cell>
          <cell r="C4788">
            <v>-0.36</v>
          </cell>
          <cell r="D4788">
            <v>115.63</v>
          </cell>
        </row>
        <row r="4789">
          <cell r="A4789" t="str">
            <v>688267</v>
          </cell>
          <cell r="B4789" t="str">
            <v>中触媒</v>
          </cell>
          <cell r="C4789">
            <v>1.9</v>
          </cell>
          <cell r="D4789">
            <v>30.52</v>
          </cell>
        </row>
        <row r="4790">
          <cell r="A4790" t="str">
            <v>688268</v>
          </cell>
          <cell r="B4790" t="str">
            <v>华特气体</v>
          </cell>
          <cell r="C4790">
            <v>-1.63</v>
          </cell>
          <cell r="D4790">
            <v>48.42</v>
          </cell>
        </row>
        <row r="4791">
          <cell r="A4791" t="str">
            <v>688269</v>
          </cell>
          <cell r="B4791" t="str">
            <v>凯立新材</v>
          </cell>
          <cell r="C4791">
            <v>-1.23</v>
          </cell>
          <cell r="D4791">
            <v>32.229999999999997</v>
          </cell>
        </row>
        <row r="4792">
          <cell r="A4792" t="str">
            <v>688270</v>
          </cell>
          <cell r="B4792" t="str">
            <v>臻镭科技</v>
          </cell>
          <cell r="C4792">
            <v>-3.11</v>
          </cell>
          <cell r="D4792">
            <v>45.84</v>
          </cell>
        </row>
        <row r="4793">
          <cell r="A4793" t="str">
            <v>688271</v>
          </cell>
          <cell r="B4793" t="str">
            <v>联影医疗</v>
          </cell>
          <cell r="C4793">
            <v>0.03</v>
          </cell>
          <cell r="D4793">
            <v>126.42</v>
          </cell>
        </row>
        <row r="4794">
          <cell r="A4794" t="str">
            <v>688272</v>
          </cell>
          <cell r="B4794" t="str">
            <v>富吉瑞</v>
          </cell>
          <cell r="C4794">
            <v>-3.65</v>
          </cell>
          <cell r="D4794">
            <v>24.8</v>
          </cell>
        </row>
        <row r="4795">
          <cell r="A4795" t="str">
            <v>688273</v>
          </cell>
          <cell r="B4795" t="str">
            <v>麦澜德</v>
          </cell>
          <cell r="C4795">
            <v>0.54</v>
          </cell>
          <cell r="D4795">
            <v>29.8</v>
          </cell>
        </row>
        <row r="4796">
          <cell r="A4796" t="str">
            <v>688275</v>
          </cell>
          <cell r="B4796" t="str">
            <v>万润新能</v>
          </cell>
          <cell r="C4796">
            <v>-3.67</v>
          </cell>
          <cell r="D4796">
            <v>39.4</v>
          </cell>
        </row>
        <row r="4797">
          <cell r="A4797" t="str">
            <v>688276</v>
          </cell>
          <cell r="B4797" t="str">
            <v>百克生物</v>
          </cell>
          <cell r="C4797">
            <v>-0.89</v>
          </cell>
          <cell r="D4797">
            <v>21.08</v>
          </cell>
        </row>
        <row r="4798">
          <cell r="A4798" t="str">
            <v>688277</v>
          </cell>
          <cell r="B4798" t="str">
            <v>天智航-U</v>
          </cell>
          <cell r="C4798">
            <v>-0.83</v>
          </cell>
          <cell r="D4798">
            <v>14.32</v>
          </cell>
        </row>
        <row r="4799">
          <cell r="A4799" t="str">
            <v>688278</v>
          </cell>
          <cell r="B4799" t="str">
            <v>特宝生物</v>
          </cell>
          <cell r="C4799">
            <v>-0.53</v>
          </cell>
          <cell r="D4799">
            <v>71.900000000000006</v>
          </cell>
        </row>
        <row r="4800">
          <cell r="A4800" t="str">
            <v>688279</v>
          </cell>
          <cell r="B4800" t="str">
            <v>峰岹科技</v>
          </cell>
          <cell r="C4800">
            <v>4.78</v>
          </cell>
          <cell r="D4800">
            <v>188.6</v>
          </cell>
        </row>
        <row r="4801">
          <cell r="A4801" t="str">
            <v>688280</v>
          </cell>
          <cell r="B4801" t="str">
            <v>精进电动-UW</v>
          </cell>
          <cell r="C4801">
            <v>0.99</v>
          </cell>
          <cell r="D4801">
            <v>7.17</v>
          </cell>
        </row>
        <row r="4802">
          <cell r="A4802" t="str">
            <v>688281</v>
          </cell>
          <cell r="B4802" t="str">
            <v>华秦科技</v>
          </cell>
          <cell r="C4802">
            <v>-0.57999999999999996</v>
          </cell>
          <cell r="D4802">
            <v>58.32</v>
          </cell>
        </row>
        <row r="4803">
          <cell r="A4803" t="str">
            <v>688282</v>
          </cell>
          <cell r="B4803" t="str">
            <v>理工导航</v>
          </cell>
          <cell r="C4803">
            <v>-1.84</v>
          </cell>
          <cell r="D4803">
            <v>44.39</v>
          </cell>
        </row>
        <row r="4804">
          <cell r="A4804" t="str">
            <v>688283</v>
          </cell>
          <cell r="B4804" t="str">
            <v>坤恒顺维</v>
          </cell>
          <cell r="C4804">
            <v>-1.39</v>
          </cell>
          <cell r="D4804">
            <v>26.98</v>
          </cell>
        </row>
        <row r="4805">
          <cell r="A4805" t="str">
            <v>688285</v>
          </cell>
          <cell r="B4805" t="str">
            <v>高铁电气</v>
          </cell>
          <cell r="C4805">
            <v>0.37</v>
          </cell>
          <cell r="D4805">
            <v>8.24</v>
          </cell>
        </row>
        <row r="4806">
          <cell r="A4806" t="str">
            <v>688286</v>
          </cell>
          <cell r="B4806" t="str">
            <v>敏芯股份</v>
          </cell>
          <cell r="C4806">
            <v>-0.4</v>
          </cell>
          <cell r="D4806">
            <v>69.709999999999994</v>
          </cell>
        </row>
        <row r="4807">
          <cell r="A4807" t="str">
            <v>688287</v>
          </cell>
          <cell r="B4807" t="str">
            <v>*ST观典</v>
          </cell>
          <cell r="C4807">
            <v>-2.11</v>
          </cell>
          <cell r="D4807">
            <v>5.57</v>
          </cell>
        </row>
        <row r="4808">
          <cell r="A4808" t="str">
            <v>688288</v>
          </cell>
          <cell r="B4808" t="str">
            <v>鸿泉物联</v>
          </cell>
          <cell r="C4808">
            <v>-2.89</v>
          </cell>
          <cell r="D4808">
            <v>27.55</v>
          </cell>
        </row>
        <row r="4809">
          <cell r="A4809" t="str">
            <v>688289</v>
          </cell>
          <cell r="B4809" t="str">
            <v>圣湘生物</v>
          </cell>
          <cell r="C4809">
            <v>-0.83</v>
          </cell>
          <cell r="D4809">
            <v>20.260000000000002</v>
          </cell>
        </row>
        <row r="4810">
          <cell r="A4810" t="str">
            <v>688290</v>
          </cell>
          <cell r="B4810" t="str">
            <v>景业智能</v>
          </cell>
          <cell r="C4810">
            <v>-0.24</v>
          </cell>
          <cell r="D4810">
            <v>50.26</v>
          </cell>
        </row>
        <row r="4811">
          <cell r="A4811" t="str">
            <v>688291</v>
          </cell>
          <cell r="B4811" t="str">
            <v>金橙子</v>
          </cell>
          <cell r="C4811">
            <v>5.51</v>
          </cell>
          <cell r="D4811">
            <v>32.53</v>
          </cell>
        </row>
        <row r="4812">
          <cell r="A4812" t="str">
            <v>688292</v>
          </cell>
          <cell r="B4812" t="str">
            <v>浩瀚深度</v>
          </cell>
          <cell r="C4812">
            <v>-1.1100000000000001</v>
          </cell>
          <cell r="D4812">
            <v>18.649999999999999</v>
          </cell>
        </row>
        <row r="4813">
          <cell r="A4813" t="str">
            <v>688293</v>
          </cell>
          <cell r="B4813" t="str">
            <v>奥浦迈</v>
          </cell>
          <cell r="C4813">
            <v>-1.1499999999999999</v>
          </cell>
          <cell r="D4813">
            <v>44.01</v>
          </cell>
        </row>
        <row r="4814">
          <cell r="A4814" t="str">
            <v>688295</v>
          </cell>
          <cell r="B4814" t="str">
            <v>中复神鹰</v>
          </cell>
          <cell r="C4814">
            <v>-1.85</v>
          </cell>
          <cell r="D4814">
            <v>19.66</v>
          </cell>
        </row>
        <row r="4815">
          <cell r="A4815" t="str">
            <v>688296</v>
          </cell>
          <cell r="B4815" t="str">
            <v>和达科技</v>
          </cell>
          <cell r="C4815">
            <v>-1.44</v>
          </cell>
          <cell r="D4815">
            <v>13.02</v>
          </cell>
        </row>
        <row r="4816">
          <cell r="A4816" t="str">
            <v>688297</v>
          </cell>
          <cell r="B4816" t="str">
            <v>中无人机</v>
          </cell>
          <cell r="C4816">
            <v>-1.04</v>
          </cell>
          <cell r="D4816">
            <v>50.2</v>
          </cell>
        </row>
        <row r="4817">
          <cell r="A4817" t="str">
            <v>688298</v>
          </cell>
          <cell r="B4817" t="str">
            <v>东方生物</v>
          </cell>
          <cell r="C4817">
            <v>-1.06</v>
          </cell>
          <cell r="D4817">
            <v>27.07</v>
          </cell>
        </row>
        <row r="4818">
          <cell r="A4818" t="str">
            <v>688299</v>
          </cell>
          <cell r="B4818" t="str">
            <v>长阳科技</v>
          </cell>
          <cell r="C4818">
            <v>-2.31</v>
          </cell>
          <cell r="D4818">
            <v>18.59</v>
          </cell>
        </row>
        <row r="4819">
          <cell r="A4819" t="str">
            <v>688300</v>
          </cell>
          <cell r="B4819" t="str">
            <v>联瑞新材</v>
          </cell>
          <cell r="C4819">
            <v>1.1299999999999999</v>
          </cell>
          <cell r="D4819">
            <v>45.82</v>
          </cell>
        </row>
        <row r="4820">
          <cell r="A4820" t="str">
            <v>688301</v>
          </cell>
          <cell r="B4820" t="str">
            <v>奕瑞科技</v>
          </cell>
          <cell r="C4820">
            <v>-0.76</v>
          </cell>
          <cell r="D4820">
            <v>84.85</v>
          </cell>
        </row>
        <row r="4821">
          <cell r="A4821" t="str">
            <v>688302</v>
          </cell>
          <cell r="B4821" t="str">
            <v>海创药业-U</v>
          </cell>
          <cell r="C4821">
            <v>3.37</v>
          </cell>
          <cell r="D4821">
            <v>50.86</v>
          </cell>
        </row>
        <row r="4822">
          <cell r="A4822" t="str">
            <v>688303</v>
          </cell>
          <cell r="B4822" t="str">
            <v>大全能源</v>
          </cell>
          <cell r="C4822">
            <v>5.09</v>
          </cell>
          <cell r="D4822">
            <v>24.35</v>
          </cell>
        </row>
        <row r="4823">
          <cell r="A4823" t="str">
            <v>688305</v>
          </cell>
          <cell r="B4823" t="str">
            <v>科德数控</v>
          </cell>
          <cell r="C4823">
            <v>-0.6</v>
          </cell>
          <cell r="D4823">
            <v>54.74</v>
          </cell>
        </row>
        <row r="4824">
          <cell r="A4824" t="str">
            <v>688306</v>
          </cell>
          <cell r="B4824" t="str">
            <v>均普智能</v>
          </cell>
          <cell r="C4824">
            <v>-0.53</v>
          </cell>
          <cell r="D4824">
            <v>9.41</v>
          </cell>
        </row>
        <row r="4825">
          <cell r="A4825" t="str">
            <v>688307</v>
          </cell>
          <cell r="B4825" t="str">
            <v>中润光学</v>
          </cell>
          <cell r="C4825">
            <v>-2.3199999999999998</v>
          </cell>
          <cell r="D4825">
            <v>28.19</v>
          </cell>
        </row>
        <row r="4826">
          <cell r="A4826" t="str">
            <v>688308</v>
          </cell>
          <cell r="B4826" t="str">
            <v>欧科亿</v>
          </cell>
          <cell r="C4826">
            <v>-1.03</v>
          </cell>
          <cell r="D4826">
            <v>18.21</v>
          </cell>
        </row>
        <row r="4827">
          <cell r="A4827" t="str">
            <v>688309</v>
          </cell>
          <cell r="B4827" t="str">
            <v>恒誉环保</v>
          </cell>
          <cell r="C4827">
            <v>-0.88</v>
          </cell>
          <cell r="D4827">
            <v>18.100000000000001</v>
          </cell>
        </row>
        <row r="4828">
          <cell r="A4828" t="str">
            <v>688310</v>
          </cell>
          <cell r="B4828" t="str">
            <v>迈得医疗</v>
          </cell>
          <cell r="C4828">
            <v>-0.39</v>
          </cell>
          <cell r="D4828">
            <v>15.44</v>
          </cell>
        </row>
        <row r="4829">
          <cell r="A4829" t="str">
            <v>688311</v>
          </cell>
          <cell r="B4829" t="str">
            <v>盟升电子</v>
          </cell>
          <cell r="C4829">
            <v>-2.65</v>
          </cell>
          <cell r="D4829">
            <v>38.6</v>
          </cell>
        </row>
        <row r="4830">
          <cell r="A4830" t="str">
            <v>688312</v>
          </cell>
          <cell r="B4830" t="str">
            <v>燕麦科技</v>
          </cell>
          <cell r="C4830">
            <v>-2.5499999999999998</v>
          </cell>
          <cell r="D4830">
            <v>24.47</v>
          </cell>
        </row>
        <row r="4831">
          <cell r="A4831" t="str">
            <v>688313</v>
          </cell>
          <cell r="B4831" t="str">
            <v>仕佳光子</v>
          </cell>
          <cell r="C4831">
            <v>0</v>
          </cell>
          <cell r="D4831">
            <v>38.049999999999997</v>
          </cell>
        </row>
        <row r="4832">
          <cell r="A4832" t="str">
            <v>688314</v>
          </cell>
          <cell r="B4832" t="str">
            <v>康拓医疗</v>
          </cell>
          <cell r="C4832">
            <v>2.86</v>
          </cell>
          <cell r="D4832">
            <v>31.65</v>
          </cell>
        </row>
        <row r="4833">
          <cell r="A4833" t="str">
            <v>688315</v>
          </cell>
          <cell r="B4833" t="str">
            <v>诺禾致源</v>
          </cell>
          <cell r="C4833">
            <v>0</v>
          </cell>
          <cell r="D4833">
            <v>14.16</v>
          </cell>
        </row>
        <row r="4834">
          <cell r="A4834" t="str">
            <v>688316</v>
          </cell>
          <cell r="B4834" t="str">
            <v>青云科技-U</v>
          </cell>
          <cell r="C4834">
            <v>-1.6</v>
          </cell>
          <cell r="D4834">
            <v>60.97</v>
          </cell>
        </row>
        <row r="4835">
          <cell r="A4835" t="str">
            <v>688317</v>
          </cell>
          <cell r="B4835" t="str">
            <v>之江生物</v>
          </cell>
          <cell r="C4835">
            <v>4.12</v>
          </cell>
          <cell r="D4835">
            <v>18.72</v>
          </cell>
        </row>
        <row r="4836">
          <cell r="A4836" t="str">
            <v>688318</v>
          </cell>
          <cell r="B4836" t="str">
            <v>财富趋势</v>
          </cell>
          <cell r="C4836">
            <v>-8.34</v>
          </cell>
          <cell r="D4836">
            <v>102.95</v>
          </cell>
        </row>
        <row r="4837">
          <cell r="A4837" t="str">
            <v>688319</v>
          </cell>
          <cell r="B4837" t="str">
            <v>欧林生物</v>
          </cell>
          <cell r="C4837">
            <v>-1.93</v>
          </cell>
          <cell r="D4837">
            <v>16.28</v>
          </cell>
        </row>
        <row r="4838">
          <cell r="A4838" t="str">
            <v>688320</v>
          </cell>
          <cell r="B4838" t="str">
            <v>禾川科技</v>
          </cell>
          <cell r="C4838">
            <v>-4.24</v>
          </cell>
          <cell r="D4838">
            <v>47.7</v>
          </cell>
        </row>
        <row r="4839">
          <cell r="A4839" t="str">
            <v>688321</v>
          </cell>
          <cell r="B4839" t="str">
            <v>微芯生物</v>
          </cell>
          <cell r="C4839">
            <v>0.57999999999999996</v>
          </cell>
          <cell r="D4839">
            <v>31</v>
          </cell>
        </row>
        <row r="4840">
          <cell r="A4840" t="str">
            <v>688322</v>
          </cell>
          <cell r="B4840" t="str">
            <v>奥比中光-UW</v>
          </cell>
          <cell r="C4840">
            <v>0.71</v>
          </cell>
          <cell r="D4840">
            <v>58.06</v>
          </cell>
        </row>
        <row r="4841">
          <cell r="A4841" t="str">
            <v>688323</v>
          </cell>
          <cell r="B4841" t="str">
            <v>瑞华泰</v>
          </cell>
          <cell r="C4841">
            <v>-1.1200000000000001</v>
          </cell>
          <cell r="D4841">
            <v>14.11</v>
          </cell>
        </row>
        <row r="4842">
          <cell r="A4842" t="str">
            <v>688325</v>
          </cell>
          <cell r="B4842" t="str">
            <v>赛微微电</v>
          </cell>
          <cell r="C4842">
            <v>-0.4</v>
          </cell>
          <cell r="D4842">
            <v>47.9</v>
          </cell>
        </row>
        <row r="4843">
          <cell r="A4843" t="str">
            <v>688326</v>
          </cell>
          <cell r="B4843" t="str">
            <v>经纬恒润-W</v>
          </cell>
          <cell r="C4843">
            <v>-1.8</v>
          </cell>
          <cell r="D4843">
            <v>82.79</v>
          </cell>
        </row>
        <row r="4844">
          <cell r="A4844" t="str">
            <v>688327</v>
          </cell>
          <cell r="B4844" t="str">
            <v>云从科技-UW</v>
          </cell>
          <cell r="C4844">
            <v>-1.06</v>
          </cell>
          <cell r="D4844">
            <v>13.13</v>
          </cell>
        </row>
        <row r="4845">
          <cell r="A4845" t="str">
            <v>688328</v>
          </cell>
          <cell r="B4845" t="str">
            <v>深科达</v>
          </cell>
          <cell r="C4845">
            <v>-1.05</v>
          </cell>
          <cell r="D4845">
            <v>22.66</v>
          </cell>
        </row>
        <row r="4846">
          <cell r="A4846" t="str">
            <v>688329</v>
          </cell>
          <cell r="B4846" t="str">
            <v>艾隆科技</v>
          </cell>
          <cell r="C4846">
            <v>-2.75</v>
          </cell>
          <cell r="D4846">
            <v>18.41</v>
          </cell>
        </row>
        <row r="4847">
          <cell r="A4847" t="str">
            <v>688330</v>
          </cell>
          <cell r="B4847" t="str">
            <v>宏力达</v>
          </cell>
          <cell r="C4847">
            <v>-0.78</v>
          </cell>
          <cell r="D4847">
            <v>25.41</v>
          </cell>
        </row>
        <row r="4848">
          <cell r="A4848" t="str">
            <v>688331</v>
          </cell>
          <cell r="B4848" t="str">
            <v>荣昌生物</v>
          </cell>
          <cell r="C4848">
            <v>10.65</v>
          </cell>
          <cell r="D4848">
            <v>71.3</v>
          </cell>
        </row>
        <row r="4849">
          <cell r="A4849" t="str">
            <v>688332</v>
          </cell>
          <cell r="B4849" t="str">
            <v>中科蓝讯</v>
          </cell>
          <cell r="C4849">
            <v>-2.97</v>
          </cell>
          <cell r="D4849">
            <v>100.1</v>
          </cell>
        </row>
        <row r="4850">
          <cell r="A4850" t="str">
            <v>688333</v>
          </cell>
          <cell r="B4850" t="str">
            <v>铂力特</v>
          </cell>
          <cell r="C4850">
            <v>-5.6</v>
          </cell>
          <cell r="D4850">
            <v>62.4</v>
          </cell>
        </row>
        <row r="4851">
          <cell r="A4851" t="str">
            <v>688334</v>
          </cell>
          <cell r="B4851" t="str">
            <v>西高院</v>
          </cell>
          <cell r="C4851">
            <v>-0.81</v>
          </cell>
          <cell r="D4851">
            <v>17.04</v>
          </cell>
        </row>
        <row r="4852">
          <cell r="A4852" t="str">
            <v>688335</v>
          </cell>
          <cell r="B4852" t="str">
            <v>复洁环保</v>
          </cell>
          <cell r="C4852">
            <v>-1.41</v>
          </cell>
          <cell r="D4852">
            <v>11.89</v>
          </cell>
        </row>
        <row r="4853">
          <cell r="A4853" t="str">
            <v>688336</v>
          </cell>
          <cell r="B4853" t="str">
            <v>三生国健</v>
          </cell>
          <cell r="C4853">
            <v>0.89</v>
          </cell>
          <cell r="D4853">
            <v>55.38</v>
          </cell>
        </row>
        <row r="4854">
          <cell r="A4854" t="str">
            <v>688337</v>
          </cell>
          <cell r="B4854" t="str">
            <v>普源精电</v>
          </cell>
          <cell r="C4854">
            <v>-2.88</v>
          </cell>
          <cell r="D4854">
            <v>34.71</v>
          </cell>
        </row>
        <row r="4855">
          <cell r="A4855" t="str">
            <v>688338</v>
          </cell>
          <cell r="B4855" t="str">
            <v>赛科希德</v>
          </cell>
          <cell r="C4855">
            <v>0.28000000000000003</v>
          </cell>
          <cell r="D4855">
            <v>25.03</v>
          </cell>
        </row>
        <row r="4856">
          <cell r="A4856" t="str">
            <v>688339</v>
          </cell>
          <cell r="B4856" t="str">
            <v>亿华通-U</v>
          </cell>
          <cell r="C4856">
            <v>-1.77</v>
          </cell>
          <cell r="D4856">
            <v>21.61</v>
          </cell>
        </row>
        <row r="4857">
          <cell r="A4857" t="str">
            <v>688343</v>
          </cell>
          <cell r="B4857" t="str">
            <v>云天励飞-U</v>
          </cell>
          <cell r="C4857">
            <v>-1.5</v>
          </cell>
          <cell r="D4857">
            <v>46.67</v>
          </cell>
        </row>
        <row r="4858">
          <cell r="A4858" t="str">
            <v>688345</v>
          </cell>
          <cell r="B4858" t="str">
            <v>博力威</v>
          </cell>
          <cell r="C4858">
            <v>-3.17</v>
          </cell>
          <cell r="D4858">
            <v>25.68</v>
          </cell>
        </row>
        <row r="4859">
          <cell r="A4859" t="str">
            <v>688347</v>
          </cell>
          <cell r="B4859" t="str">
            <v>华虹公司</v>
          </cell>
          <cell r="C4859">
            <v>1.58</v>
          </cell>
          <cell r="D4859">
            <v>53.5</v>
          </cell>
        </row>
        <row r="4860">
          <cell r="A4860" t="str">
            <v>688348</v>
          </cell>
          <cell r="B4860" t="str">
            <v>XD昱能科</v>
          </cell>
          <cell r="C4860">
            <v>-1.41</v>
          </cell>
          <cell r="D4860">
            <v>42.08</v>
          </cell>
        </row>
        <row r="4861">
          <cell r="A4861" t="str">
            <v>688349</v>
          </cell>
          <cell r="B4861" t="str">
            <v>三一重能</v>
          </cell>
          <cell r="C4861">
            <v>-0.91</v>
          </cell>
          <cell r="D4861">
            <v>23.97</v>
          </cell>
        </row>
        <row r="4862">
          <cell r="A4862" t="str">
            <v>688350</v>
          </cell>
          <cell r="B4862" t="str">
            <v>富淼科技</v>
          </cell>
          <cell r="C4862">
            <v>-0.81</v>
          </cell>
          <cell r="D4862">
            <v>15.83</v>
          </cell>
        </row>
        <row r="4863">
          <cell r="A4863" t="str">
            <v>688351</v>
          </cell>
          <cell r="B4863" t="str">
            <v>微电生理</v>
          </cell>
          <cell r="C4863">
            <v>-0.66</v>
          </cell>
          <cell r="D4863">
            <v>19.62</v>
          </cell>
        </row>
        <row r="4864">
          <cell r="A4864" t="str">
            <v>688352</v>
          </cell>
          <cell r="B4864" t="str">
            <v>颀中科技</v>
          </cell>
          <cell r="C4864">
            <v>-0.63</v>
          </cell>
          <cell r="D4864">
            <v>11.08</v>
          </cell>
        </row>
        <row r="4865">
          <cell r="A4865" t="str">
            <v>688353</v>
          </cell>
          <cell r="B4865" t="str">
            <v>华盛锂电</v>
          </cell>
          <cell r="C4865">
            <v>-9.0500000000000007</v>
          </cell>
          <cell r="D4865">
            <v>36.200000000000003</v>
          </cell>
        </row>
        <row r="4866">
          <cell r="A4866" t="str">
            <v>688355</v>
          </cell>
          <cell r="B4866" t="str">
            <v>明志科技</v>
          </cell>
          <cell r="C4866">
            <v>-1.69</v>
          </cell>
          <cell r="D4866">
            <v>17.48</v>
          </cell>
        </row>
        <row r="4867">
          <cell r="A4867" t="str">
            <v>688356</v>
          </cell>
          <cell r="B4867" t="str">
            <v>键凯科技</v>
          </cell>
          <cell r="C4867">
            <v>0.43</v>
          </cell>
          <cell r="D4867">
            <v>72.59</v>
          </cell>
        </row>
        <row r="4868">
          <cell r="A4868" t="str">
            <v>688357</v>
          </cell>
          <cell r="B4868" t="str">
            <v>建龙微纳</v>
          </cell>
          <cell r="C4868">
            <v>-1.68</v>
          </cell>
          <cell r="D4868">
            <v>27.55</v>
          </cell>
        </row>
        <row r="4869">
          <cell r="A4869" t="str">
            <v>688358</v>
          </cell>
          <cell r="B4869" t="str">
            <v>祥生医疗</v>
          </cell>
          <cell r="C4869">
            <v>-0.37</v>
          </cell>
          <cell r="D4869">
            <v>29.4</v>
          </cell>
        </row>
        <row r="4870">
          <cell r="A4870" t="str">
            <v>688359</v>
          </cell>
          <cell r="B4870" t="str">
            <v>三孚新科</v>
          </cell>
          <cell r="C4870">
            <v>-3.53</v>
          </cell>
          <cell r="D4870">
            <v>56</v>
          </cell>
        </row>
        <row r="4871">
          <cell r="A4871" t="str">
            <v>688360</v>
          </cell>
          <cell r="B4871" t="str">
            <v>德马科技</v>
          </cell>
          <cell r="C4871">
            <v>-3.48</v>
          </cell>
          <cell r="D4871">
            <v>18.309999999999999</v>
          </cell>
        </row>
        <row r="4872">
          <cell r="A4872" t="str">
            <v>688361</v>
          </cell>
          <cell r="B4872" t="str">
            <v>中科飞测</v>
          </cell>
          <cell r="C4872">
            <v>-0.18</v>
          </cell>
          <cell r="D4872">
            <v>81.8</v>
          </cell>
        </row>
        <row r="4873">
          <cell r="A4873" t="str">
            <v>688362</v>
          </cell>
          <cell r="B4873" t="str">
            <v>甬矽电子</v>
          </cell>
          <cell r="C4873">
            <v>-0.95</v>
          </cell>
          <cell r="D4873">
            <v>28.18</v>
          </cell>
        </row>
        <row r="4874">
          <cell r="A4874" t="str">
            <v>688363</v>
          </cell>
          <cell r="B4874" t="str">
            <v>华熙生物</v>
          </cell>
          <cell r="C4874">
            <v>-1.35</v>
          </cell>
          <cell r="D4874">
            <v>50.35</v>
          </cell>
        </row>
        <row r="4875">
          <cell r="A4875" t="str">
            <v>688365</v>
          </cell>
          <cell r="B4875" t="str">
            <v>光云科技</v>
          </cell>
          <cell r="C4875">
            <v>2.89</v>
          </cell>
          <cell r="D4875">
            <v>14.96</v>
          </cell>
        </row>
        <row r="4876">
          <cell r="A4876" t="str">
            <v>688366</v>
          </cell>
          <cell r="B4876" t="str">
            <v>昊海生科</v>
          </cell>
          <cell r="C4876">
            <v>-0.67</v>
          </cell>
          <cell r="D4876">
            <v>50.41</v>
          </cell>
        </row>
        <row r="4877">
          <cell r="A4877" t="str">
            <v>688367</v>
          </cell>
          <cell r="B4877" t="str">
            <v>工大高科</v>
          </cell>
          <cell r="C4877">
            <v>-2.0099999999999998</v>
          </cell>
          <cell r="D4877">
            <v>17.510000000000002</v>
          </cell>
        </row>
        <row r="4878">
          <cell r="A4878" t="str">
            <v>688368</v>
          </cell>
          <cell r="B4878" t="str">
            <v>晶丰明源</v>
          </cell>
          <cell r="C4878">
            <v>0.23</v>
          </cell>
          <cell r="D4878">
            <v>83.77</v>
          </cell>
        </row>
        <row r="4879">
          <cell r="A4879" t="str">
            <v>688369</v>
          </cell>
          <cell r="B4879" t="str">
            <v>致远互联</v>
          </cell>
          <cell r="C4879">
            <v>-2.65</v>
          </cell>
          <cell r="D4879">
            <v>24.22</v>
          </cell>
        </row>
        <row r="4880">
          <cell r="A4880" t="str">
            <v>688370</v>
          </cell>
          <cell r="B4880" t="str">
            <v>丛麟科技</v>
          </cell>
          <cell r="C4880">
            <v>0.25</v>
          </cell>
          <cell r="D4880">
            <v>20.16</v>
          </cell>
        </row>
        <row r="4881">
          <cell r="A4881" t="str">
            <v>688371</v>
          </cell>
          <cell r="B4881" t="str">
            <v>菲沃泰</v>
          </cell>
          <cell r="C4881">
            <v>-1.87</v>
          </cell>
          <cell r="D4881">
            <v>16.309999999999999</v>
          </cell>
        </row>
        <row r="4882">
          <cell r="A4882" t="str">
            <v>688372</v>
          </cell>
          <cell r="B4882" t="str">
            <v>伟测科技</v>
          </cell>
          <cell r="C4882">
            <v>0.47</v>
          </cell>
          <cell r="D4882">
            <v>58.09</v>
          </cell>
        </row>
        <row r="4883">
          <cell r="A4883" t="str">
            <v>688373</v>
          </cell>
          <cell r="B4883" t="str">
            <v>盟科药业-U</v>
          </cell>
          <cell r="C4883">
            <v>1.77</v>
          </cell>
          <cell r="D4883">
            <v>6.91</v>
          </cell>
        </row>
        <row r="4884">
          <cell r="A4884" t="str">
            <v>688375</v>
          </cell>
          <cell r="B4884" t="str">
            <v>国博电子</v>
          </cell>
          <cell r="C4884">
            <v>-0.74</v>
          </cell>
          <cell r="D4884">
            <v>59.24</v>
          </cell>
        </row>
        <row r="4885">
          <cell r="A4885" t="str">
            <v>688376</v>
          </cell>
          <cell r="B4885" t="str">
            <v>美埃科技</v>
          </cell>
          <cell r="C4885">
            <v>-1.91</v>
          </cell>
          <cell r="D4885">
            <v>36.97</v>
          </cell>
        </row>
        <row r="4886">
          <cell r="A4886" t="str">
            <v>688377</v>
          </cell>
          <cell r="B4886" t="str">
            <v>迪威尔</v>
          </cell>
          <cell r="C4886">
            <v>0.99</v>
          </cell>
          <cell r="D4886">
            <v>25.4</v>
          </cell>
        </row>
        <row r="4887">
          <cell r="A4887" t="str">
            <v>688378</v>
          </cell>
          <cell r="B4887" t="str">
            <v>奥来德</v>
          </cell>
          <cell r="C4887">
            <v>-0.85</v>
          </cell>
          <cell r="D4887">
            <v>16.37</v>
          </cell>
        </row>
        <row r="4888">
          <cell r="A4888" t="str">
            <v>688379</v>
          </cell>
          <cell r="B4888" t="str">
            <v>华光新材</v>
          </cell>
          <cell r="C4888">
            <v>0</v>
          </cell>
          <cell r="D4888">
            <v>35.11</v>
          </cell>
        </row>
        <row r="4889">
          <cell r="A4889" t="str">
            <v>688380</v>
          </cell>
          <cell r="B4889" t="str">
            <v>中微半导</v>
          </cell>
          <cell r="C4889">
            <v>-0.79</v>
          </cell>
          <cell r="D4889">
            <v>26.36</v>
          </cell>
        </row>
        <row r="4890">
          <cell r="A4890" t="str">
            <v>688381</v>
          </cell>
          <cell r="B4890" t="str">
            <v>帝奥微</v>
          </cell>
          <cell r="C4890">
            <v>-1.08</v>
          </cell>
          <cell r="D4890">
            <v>21.16</v>
          </cell>
        </row>
        <row r="4891">
          <cell r="A4891" t="str">
            <v>688382</v>
          </cell>
          <cell r="B4891" t="str">
            <v>益方生物-U</v>
          </cell>
          <cell r="C4891">
            <v>-1.64</v>
          </cell>
          <cell r="D4891">
            <v>32.450000000000003</v>
          </cell>
        </row>
        <row r="4892">
          <cell r="A4892" t="str">
            <v>688383</v>
          </cell>
          <cell r="B4892" t="str">
            <v>新益昌</v>
          </cell>
          <cell r="C4892">
            <v>-1.22</v>
          </cell>
          <cell r="D4892">
            <v>49.24</v>
          </cell>
        </row>
        <row r="4893">
          <cell r="A4893" t="str">
            <v>688385</v>
          </cell>
          <cell r="B4893" t="str">
            <v>复旦微电</v>
          </cell>
          <cell r="C4893">
            <v>-2.37</v>
          </cell>
          <cell r="D4893">
            <v>47.03</v>
          </cell>
        </row>
        <row r="4894">
          <cell r="A4894" t="str">
            <v>688386</v>
          </cell>
          <cell r="B4894" t="str">
            <v>泛亚微透</v>
          </cell>
          <cell r="C4894">
            <v>-0.76</v>
          </cell>
          <cell r="D4894">
            <v>52.2</v>
          </cell>
        </row>
        <row r="4895">
          <cell r="A4895" t="str">
            <v>688387</v>
          </cell>
          <cell r="B4895" t="str">
            <v>信科移动-U</v>
          </cell>
          <cell r="C4895">
            <v>-1.07</v>
          </cell>
          <cell r="D4895">
            <v>5.54</v>
          </cell>
        </row>
        <row r="4896">
          <cell r="A4896" t="str">
            <v>688388</v>
          </cell>
          <cell r="B4896" t="str">
            <v>嘉元科技</v>
          </cell>
          <cell r="C4896">
            <v>0.96</v>
          </cell>
          <cell r="D4896">
            <v>21.04</v>
          </cell>
        </row>
        <row r="4897">
          <cell r="A4897" t="str">
            <v>688389</v>
          </cell>
          <cell r="B4897" t="str">
            <v>普门科技</v>
          </cell>
          <cell r="C4897">
            <v>-0.31</v>
          </cell>
          <cell r="D4897">
            <v>12.94</v>
          </cell>
        </row>
        <row r="4898">
          <cell r="A4898" t="str">
            <v>688390</v>
          </cell>
          <cell r="B4898" t="str">
            <v>固德威</v>
          </cell>
          <cell r="C4898">
            <v>-2.44</v>
          </cell>
          <cell r="D4898">
            <v>43.25</v>
          </cell>
        </row>
        <row r="4899">
          <cell r="A4899" t="str">
            <v>688391</v>
          </cell>
          <cell r="B4899" t="str">
            <v>钜泉科技</v>
          </cell>
          <cell r="C4899">
            <v>-1.39</v>
          </cell>
          <cell r="D4899">
            <v>29.15</v>
          </cell>
        </row>
        <row r="4900">
          <cell r="A4900" t="str">
            <v>688392</v>
          </cell>
          <cell r="B4900" t="str">
            <v>骄成超声</v>
          </cell>
          <cell r="C4900">
            <v>-1.05</v>
          </cell>
          <cell r="D4900">
            <v>68.87</v>
          </cell>
        </row>
        <row r="4901">
          <cell r="A4901" t="str">
            <v>688393</v>
          </cell>
          <cell r="B4901" t="str">
            <v>安必平</v>
          </cell>
          <cell r="C4901">
            <v>2.88</v>
          </cell>
          <cell r="D4901">
            <v>29.29</v>
          </cell>
        </row>
        <row r="4902">
          <cell r="A4902" t="str">
            <v>688395</v>
          </cell>
          <cell r="B4902" t="str">
            <v>正弦电气</v>
          </cell>
          <cell r="C4902">
            <v>-2.0299999999999998</v>
          </cell>
          <cell r="D4902">
            <v>22.24</v>
          </cell>
        </row>
        <row r="4903">
          <cell r="A4903" t="str">
            <v>688396</v>
          </cell>
          <cell r="B4903" t="str">
            <v>华润微</v>
          </cell>
          <cell r="C4903">
            <v>-0.52</v>
          </cell>
          <cell r="D4903">
            <v>47.38</v>
          </cell>
        </row>
        <row r="4904">
          <cell r="A4904" t="str">
            <v>688398</v>
          </cell>
          <cell r="B4904" t="str">
            <v>赛特新材</v>
          </cell>
          <cell r="C4904">
            <v>-0.36</v>
          </cell>
          <cell r="D4904">
            <v>19.14</v>
          </cell>
        </row>
        <row r="4905">
          <cell r="A4905" t="str">
            <v>688399</v>
          </cell>
          <cell r="B4905" t="str">
            <v>硕世生物</v>
          </cell>
          <cell r="C4905">
            <v>-0.38</v>
          </cell>
          <cell r="D4905">
            <v>52.18</v>
          </cell>
        </row>
        <row r="4906">
          <cell r="A4906" t="str">
            <v>688400</v>
          </cell>
          <cell r="B4906" t="str">
            <v>凌云光</v>
          </cell>
          <cell r="C4906">
            <v>-1.1200000000000001</v>
          </cell>
          <cell r="D4906">
            <v>26.6</v>
          </cell>
        </row>
        <row r="4907">
          <cell r="A4907" t="str">
            <v>688401</v>
          </cell>
          <cell r="B4907" t="str">
            <v>路维光电</v>
          </cell>
          <cell r="C4907">
            <v>-0.84</v>
          </cell>
          <cell r="D4907">
            <v>33.200000000000003</v>
          </cell>
        </row>
        <row r="4908">
          <cell r="A4908" t="str">
            <v>688403</v>
          </cell>
          <cell r="B4908" t="str">
            <v>汇成股份</v>
          </cell>
          <cell r="C4908">
            <v>-0.61</v>
          </cell>
          <cell r="D4908">
            <v>9.73</v>
          </cell>
        </row>
        <row r="4909">
          <cell r="A4909" t="str">
            <v>688408</v>
          </cell>
          <cell r="B4909" t="str">
            <v>中信博</v>
          </cell>
          <cell r="C4909">
            <v>-2.5</v>
          </cell>
          <cell r="D4909">
            <v>45.33</v>
          </cell>
        </row>
        <row r="4910">
          <cell r="A4910" t="str">
            <v>688409</v>
          </cell>
          <cell r="B4910" t="str">
            <v>富创精密</v>
          </cell>
          <cell r="C4910">
            <v>-1.17</v>
          </cell>
          <cell r="D4910">
            <v>52.4</v>
          </cell>
        </row>
        <row r="4911">
          <cell r="A4911" t="str">
            <v>688410</v>
          </cell>
          <cell r="B4911" t="str">
            <v>山外山</v>
          </cell>
          <cell r="C4911">
            <v>-1.36</v>
          </cell>
          <cell r="D4911">
            <v>13.81</v>
          </cell>
        </row>
        <row r="4912">
          <cell r="A4912" t="str">
            <v>688411</v>
          </cell>
          <cell r="B4912" t="str">
            <v>海博思创</v>
          </cell>
          <cell r="C4912">
            <v>2.23</v>
          </cell>
          <cell r="D4912">
            <v>88</v>
          </cell>
        </row>
        <row r="4913">
          <cell r="A4913" t="str">
            <v>688416</v>
          </cell>
          <cell r="B4913" t="str">
            <v>恒烁股份</v>
          </cell>
          <cell r="C4913">
            <v>-1.79</v>
          </cell>
          <cell r="D4913">
            <v>38.450000000000003</v>
          </cell>
        </row>
        <row r="4914">
          <cell r="A4914" t="str">
            <v>688418</v>
          </cell>
          <cell r="B4914" t="str">
            <v>震有科技</v>
          </cell>
          <cell r="C4914">
            <v>-1.17</v>
          </cell>
          <cell r="D4914">
            <v>25.3</v>
          </cell>
        </row>
        <row r="4915">
          <cell r="A4915" t="str">
            <v>688419</v>
          </cell>
          <cell r="B4915" t="str">
            <v>耐科装备</v>
          </cell>
          <cell r="C4915">
            <v>-2.46</v>
          </cell>
          <cell r="D4915">
            <v>37.68</v>
          </cell>
        </row>
        <row r="4916">
          <cell r="A4916" t="str">
            <v>688420</v>
          </cell>
          <cell r="B4916" t="str">
            <v>美腾科技</v>
          </cell>
          <cell r="C4916">
            <v>0</v>
          </cell>
          <cell r="D4916">
            <v>23.95</v>
          </cell>
        </row>
        <row r="4917">
          <cell r="A4917" t="str">
            <v>688425</v>
          </cell>
          <cell r="B4917" t="str">
            <v>铁建重工</v>
          </cell>
          <cell r="C4917">
            <v>-0.25</v>
          </cell>
          <cell r="D4917">
            <v>4.07</v>
          </cell>
        </row>
        <row r="4918">
          <cell r="A4918" t="str">
            <v>688426</v>
          </cell>
          <cell r="B4918" t="str">
            <v>康为世纪</v>
          </cell>
          <cell r="C4918">
            <v>-0.61</v>
          </cell>
          <cell r="D4918">
            <v>22.86</v>
          </cell>
        </row>
        <row r="4919">
          <cell r="A4919" t="str">
            <v>688428</v>
          </cell>
          <cell r="B4919" t="str">
            <v>诺诚健华-U</v>
          </cell>
          <cell r="C4919">
            <v>0.88</v>
          </cell>
          <cell r="D4919">
            <v>25.22</v>
          </cell>
        </row>
        <row r="4920">
          <cell r="A4920" t="str">
            <v>688429</v>
          </cell>
          <cell r="B4920" t="str">
            <v>时创能源</v>
          </cell>
          <cell r="C4920">
            <v>-2.5</v>
          </cell>
          <cell r="D4920">
            <v>14.06</v>
          </cell>
        </row>
        <row r="4921">
          <cell r="A4921" t="str">
            <v>688432</v>
          </cell>
          <cell r="B4921" t="str">
            <v>有研硅</v>
          </cell>
          <cell r="C4921">
            <v>-0.64</v>
          </cell>
          <cell r="D4921">
            <v>10.91</v>
          </cell>
        </row>
        <row r="4922">
          <cell r="A4922" t="str">
            <v>688433</v>
          </cell>
          <cell r="B4922" t="str">
            <v>华曙高科</v>
          </cell>
          <cell r="C4922">
            <v>-6.97</v>
          </cell>
          <cell r="D4922">
            <v>36.68</v>
          </cell>
        </row>
        <row r="4923">
          <cell r="A4923" t="str">
            <v>688435</v>
          </cell>
          <cell r="B4923" t="str">
            <v>英方软件</v>
          </cell>
          <cell r="C4923">
            <v>-1.3</v>
          </cell>
          <cell r="D4923">
            <v>31.11</v>
          </cell>
        </row>
        <row r="4924">
          <cell r="A4924" t="str">
            <v>688439</v>
          </cell>
          <cell r="B4924" t="str">
            <v>振华风光</v>
          </cell>
          <cell r="C4924">
            <v>-2.1</v>
          </cell>
          <cell r="D4924">
            <v>55.03</v>
          </cell>
        </row>
        <row r="4925">
          <cell r="A4925" t="str">
            <v>688443</v>
          </cell>
          <cell r="B4925" t="str">
            <v>智翔金泰-U</v>
          </cell>
          <cell r="C4925">
            <v>1.97</v>
          </cell>
          <cell r="D4925">
            <v>29.57</v>
          </cell>
        </row>
        <row r="4926">
          <cell r="A4926" t="str">
            <v>688448</v>
          </cell>
          <cell r="B4926" t="str">
            <v>磁谷科技</v>
          </cell>
          <cell r="C4926">
            <v>-1.59</v>
          </cell>
          <cell r="D4926">
            <v>28.55</v>
          </cell>
        </row>
        <row r="4927">
          <cell r="A4927" t="str">
            <v>688449</v>
          </cell>
          <cell r="B4927" t="str">
            <v>联芸科技</v>
          </cell>
          <cell r="C4927">
            <v>-1.61</v>
          </cell>
          <cell r="D4927">
            <v>41.45</v>
          </cell>
        </row>
        <row r="4928">
          <cell r="A4928" t="str">
            <v>688450</v>
          </cell>
          <cell r="B4928" t="str">
            <v>光格科技</v>
          </cell>
          <cell r="C4928">
            <v>-10.98</v>
          </cell>
          <cell r="D4928">
            <v>27</v>
          </cell>
        </row>
        <row r="4929">
          <cell r="A4929" t="str">
            <v>688455</v>
          </cell>
          <cell r="B4929" t="str">
            <v>科捷智能</v>
          </cell>
          <cell r="C4929">
            <v>-2.27</v>
          </cell>
          <cell r="D4929">
            <v>13.78</v>
          </cell>
        </row>
        <row r="4930">
          <cell r="A4930" t="str">
            <v>688456</v>
          </cell>
          <cell r="B4930" t="str">
            <v>有研粉材</v>
          </cell>
          <cell r="C4930">
            <v>-1.38</v>
          </cell>
          <cell r="D4930">
            <v>35.71</v>
          </cell>
        </row>
        <row r="4931">
          <cell r="A4931" t="str">
            <v>688458</v>
          </cell>
          <cell r="B4931" t="str">
            <v>美芯晟</v>
          </cell>
          <cell r="C4931">
            <v>0.35</v>
          </cell>
          <cell r="D4931">
            <v>45.86</v>
          </cell>
        </row>
        <row r="4932">
          <cell r="A4932" t="str">
            <v>688459</v>
          </cell>
          <cell r="B4932" t="str">
            <v>哈铁科技</v>
          </cell>
          <cell r="C4932">
            <v>-0.31</v>
          </cell>
          <cell r="D4932">
            <v>9.58</v>
          </cell>
        </row>
        <row r="4933">
          <cell r="A4933" t="str">
            <v>688466</v>
          </cell>
          <cell r="B4933" t="str">
            <v>金科环境</v>
          </cell>
          <cell r="C4933">
            <v>-1.89</v>
          </cell>
          <cell r="D4933">
            <v>18.2</v>
          </cell>
        </row>
        <row r="4934">
          <cell r="A4934" t="str">
            <v>688468</v>
          </cell>
          <cell r="B4934" t="str">
            <v>科美诊断</v>
          </cell>
          <cell r="C4934">
            <v>-0.41</v>
          </cell>
          <cell r="D4934">
            <v>7.35</v>
          </cell>
        </row>
        <row r="4935">
          <cell r="A4935" t="str">
            <v>688469</v>
          </cell>
          <cell r="B4935" t="str">
            <v>芯联集成-U</v>
          </cell>
          <cell r="C4935">
            <v>-0.84</v>
          </cell>
          <cell r="D4935">
            <v>4.7</v>
          </cell>
        </row>
        <row r="4936">
          <cell r="A4936" t="str">
            <v>688472</v>
          </cell>
          <cell r="B4936" t="str">
            <v>阿特斯</v>
          </cell>
          <cell r="C4936">
            <v>-0.97</v>
          </cell>
          <cell r="D4936">
            <v>9.16</v>
          </cell>
        </row>
        <row r="4937">
          <cell r="A4937" t="str">
            <v>688475</v>
          </cell>
          <cell r="B4937" t="str">
            <v>萤石网络</v>
          </cell>
          <cell r="C4937">
            <v>-1.34</v>
          </cell>
          <cell r="D4937">
            <v>31.57</v>
          </cell>
        </row>
        <row r="4938">
          <cell r="A4938" t="str">
            <v>688478</v>
          </cell>
          <cell r="B4938" t="str">
            <v>晶升股份</v>
          </cell>
          <cell r="C4938">
            <v>-0.98</v>
          </cell>
          <cell r="D4938">
            <v>29.2</v>
          </cell>
        </row>
        <row r="4939">
          <cell r="A4939" t="str">
            <v>688479</v>
          </cell>
          <cell r="B4939" t="str">
            <v>友车科技</v>
          </cell>
          <cell r="C4939">
            <v>-0.63</v>
          </cell>
          <cell r="D4939">
            <v>19.03</v>
          </cell>
        </row>
        <row r="4940">
          <cell r="A4940" t="str">
            <v>688480</v>
          </cell>
          <cell r="B4940" t="str">
            <v>赛恩斯</v>
          </cell>
          <cell r="C4940">
            <v>-1.04</v>
          </cell>
          <cell r="D4940">
            <v>32.29</v>
          </cell>
        </row>
        <row r="4941">
          <cell r="A4941" t="str">
            <v>688484</v>
          </cell>
          <cell r="B4941" t="str">
            <v>南芯科技</v>
          </cell>
          <cell r="C4941">
            <v>-0.08</v>
          </cell>
          <cell r="D4941">
            <v>39.43</v>
          </cell>
        </row>
        <row r="4942">
          <cell r="A4942" t="str">
            <v>688485</v>
          </cell>
          <cell r="B4942" t="str">
            <v>九州一轨</v>
          </cell>
          <cell r="C4942">
            <v>-1.56</v>
          </cell>
          <cell r="D4942">
            <v>10.73</v>
          </cell>
        </row>
        <row r="4943">
          <cell r="A4943" t="str">
            <v>688486</v>
          </cell>
          <cell r="B4943" t="str">
            <v>龙迅股份</v>
          </cell>
          <cell r="C4943">
            <v>-1.37</v>
          </cell>
          <cell r="D4943">
            <v>61.13</v>
          </cell>
        </row>
        <row r="4944">
          <cell r="A4944" t="str">
            <v>688488</v>
          </cell>
          <cell r="B4944" t="str">
            <v>艾迪药业</v>
          </cell>
          <cell r="C4944">
            <v>-0.28000000000000003</v>
          </cell>
          <cell r="D4944">
            <v>14.46</v>
          </cell>
        </row>
        <row r="4945">
          <cell r="A4945" t="str">
            <v>688489</v>
          </cell>
          <cell r="B4945" t="str">
            <v>三未信安</v>
          </cell>
          <cell r="C4945">
            <v>3.22</v>
          </cell>
          <cell r="D4945">
            <v>40.700000000000003</v>
          </cell>
        </row>
        <row r="4946">
          <cell r="A4946" t="str">
            <v>688496</v>
          </cell>
          <cell r="B4946" t="str">
            <v>清越科技</v>
          </cell>
          <cell r="C4946">
            <v>-3.21</v>
          </cell>
          <cell r="D4946">
            <v>8.74</v>
          </cell>
        </row>
        <row r="4947">
          <cell r="A4947" t="str">
            <v>688498</v>
          </cell>
          <cell r="B4947" t="str">
            <v>源杰科技</v>
          </cell>
          <cell r="C4947">
            <v>-4.29</v>
          </cell>
          <cell r="D4947">
            <v>189.5</v>
          </cell>
        </row>
        <row r="4948">
          <cell r="A4948" t="str">
            <v>688499</v>
          </cell>
          <cell r="B4948" t="str">
            <v>利元亨</v>
          </cell>
          <cell r="C4948">
            <v>-0.57999999999999996</v>
          </cell>
          <cell r="D4948">
            <v>39.619999999999997</v>
          </cell>
        </row>
        <row r="4949">
          <cell r="A4949" t="str">
            <v>688500</v>
          </cell>
          <cell r="B4949" t="str">
            <v>慧辰股份</v>
          </cell>
          <cell r="C4949">
            <v>2.67</v>
          </cell>
          <cell r="D4949">
            <v>47.68</v>
          </cell>
        </row>
        <row r="4950">
          <cell r="A4950" t="str">
            <v>688501</v>
          </cell>
          <cell r="B4950" t="str">
            <v>青达环保</v>
          </cell>
          <cell r="C4950">
            <v>-0.57999999999999996</v>
          </cell>
          <cell r="D4950">
            <v>27.4</v>
          </cell>
        </row>
        <row r="4951">
          <cell r="A4951" t="str">
            <v>688502</v>
          </cell>
          <cell r="B4951" t="str">
            <v>茂莱光学</v>
          </cell>
          <cell r="C4951">
            <v>-0.67</v>
          </cell>
          <cell r="D4951">
            <v>268</v>
          </cell>
        </row>
        <row r="4952">
          <cell r="A4952" t="str">
            <v>688503</v>
          </cell>
          <cell r="B4952" t="str">
            <v>聚和材料</v>
          </cell>
          <cell r="C4952">
            <v>-0.75</v>
          </cell>
          <cell r="D4952">
            <v>43.8</v>
          </cell>
        </row>
        <row r="4953">
          <cell r="A4953" t="str">
            <v>688505</v>
          </cell>
          <cell r="B4953" t="str">
            <v>复旦张江</v>
          </cell>
          <cell r="C4953">
            <v>1.23</v>
          </cell>
          <cell r="D4953">
            <v>9.0500000000000007</v>
          </cell>
        </row>
        <row r="4954">
          <cell r="A4954" t="str">
            <v>688506</v>
          </cell>
          <cell r="B4954" t="str">
            <v>百利天恒</v>
          </cell>
          <cell r="C4954">
            <v>3.07</v>
          </cell>
          <cell r="D4954">
            <v>307.14999999999998</v>
          </cell>
        </row>
        <row r="4955">
          <cell r="A4955" t="str">
            <v>688507</v>
          </cell>
          <cell r="B4955" t="str">
            <v>索辰科技</v>
          </cell>
          <cell r="C4955">
            <v>-4.59</v>
          </cell>
          <cell r="D4955">
            <v>69</v>
          </cell>
        </row>
        <row r="4956">
          <cell r="A4956" t="str">
            <v>688508</v>
          </cell>
          <cell r="B4956" t="str">
            <v>芯朋微</v>
          </cell>
          <cell r="C4956">
            <v>-0.2</v>
          </cell>
          <cell r="D4956">
            <v>54.18</v>
          </cell>
        </row>
        <row r="4957">
          <cell r="A4957" t="str">
            <v>688509</v>
          </cell>
          <cell r="B4957" t="str">
            <v>正元地信</v>
          </cell>
          <cell r="C4957">
            <v>-0.7</v>
          </cell>
          <cell r="D4957">
            <v>4.2699999999999996</v>
          </cell>
        </row>
        <row r="4958">
          <cell r="A4958" t="str">
            <v>688510</v>
          </cell>
          <cell r="B4958" t="str">
            <v>航亚科技</v>
          </cell>
          <cell r="C4958">
            <v>-0.83</v>
          </cell>
          <cell r="D4958">
            <v>22.8</v>
          </cell>
        </row>
        <row r="4959">
          <cell r="A4959" t="str">
            <v>688511</v>
          </cell>
          <cell r="B4959" t="str">
            <v>*ST天微</v>
          </cell>
          <cell r="C4959">
            <v>-4.05</v>
          </cell>
          <cell r="D4959">
            <v>18.010000000000002</v>
          </cell>
        </row>
        <row r="4960">
          <cell r="A4960" t="str">
            <v>688512</v>
          </cell>
          <cell r="B4960" t="str">
            <v>慧智微-U</v>
          </cell>
          <cell r="C4960">
            <v>-1.87</v>
          </cell>
          <cell r="D4960">
            <v>10.5</v>
          </cell>
        </row>
        <row r="4961">
          <cell r="A4961" t="str">
            <v>688513</v>
          </cell>
          <cell r="B4961" t="str">
            <v>苑东生物</v>
          </cell>
          <cell r="C4961">
            <v>-2.2999999999999998</v>
          </cell>
          <cell r="D4961">
            <v>41.57</v>
          </cell>
        </row>
        <row r="4962">
          <cell r="A4962" t="str">
            <v>688515</v>
          </cell>
          <cell r="B4962" t="str">
            <v>裕太微-U</v>
          </cell>
          <cell r="C4962">
            <v>-1.69</v>
          </cell>
          <cell r="D4962">
            <v>86.2</v>
          </cell>
        </row>
        <row r="4963">
          <cell r="A4963" t="str">
            <v>688516</v>
          </cell>
          <cell r="B4963" t="str">
            <v>奥特维</v>
          </cell>
          <cell r="C4963">
            <v>-1.58</v>
          </cell>
          <cell r="D4963">
            <v>32.96</v>
          </cell>
        </row>
        <row r="4964">
          <cell r="A4964" t="str">
            <v>688517</v>
          </cell>
          <cell r="B4964" t="str">
            <v>金冠电气</v>
          </cell>
          <cell r="C4964">
            <v>-1.24</v>
          </cell>
          <cell r="D4964">
            <v>14.31</v>
          </cell>
        </row>
        <row r="4965">
          <cell r="A4965" t="str">
            <v>688518</v>
          </cell>
          <cell r="B4965" t="str">
            <v>联赢激光</v>
          </cell>
          <cell r="C4965">
            <v>-1.69</v>
          </cell>
          <cell r="D4965">
            <v>20.92</v>
          </cell>
        </row>
        <row r="4966">
          <cell r="A4966" t="str">
            <v>688519</v>
          </cell>
          <cell r="B4966" t="str">
            <v>南亚新材</v>
          </cell>
          <cell r="C4966">
            <v>0.91</v>
          </cell>
          <cell r="D4966">
            <v>46.5</v>
          </cell>
        </row>
        <row r="4967">
          <cell r="A4967" t="str">
            <v>688520</v>
          </cell>
          <cell r="B4967" t="str">
            <v>神州细胞</v>
          </cell>
          <cell r="C4967">
            <v>16.46</v>
          </cell>
          <cell r="D4967">
            <v>85.41</v>
          </cell>
        </row>
        <row r="4968">
          <cell r="A4968" t="str">
            <v>688521</v>
          </cell>
          <cell r="B4968" t="str">
            <v>芯原股份</v>
          </cell>
          <cell r="C4968">
            <v>0.27</v>
          </cell>
          <cell r="D4968">
            <v>91.5</v>
          </cell>
        </row>
        <row r="4969">
          <cell r="A4969" t="str">
            <v>688522</v>
          </cell>
          <cell r="B4969" t="str">
            <v>纳睿雷达</v>
          </cell>
          <cell r="C4969">
            <v>-0.45</v>
          </cell>
          <cell r="D4969">
            <v>48.27</v>
          </cell>
        </row>
        <row r="4970">
          <cell r="A4970" t="str">
            <v>688523</v>
          </cell>
          <cell r="B4970" t="str">
            <v>航天环宇</v>
          </cell>
          <cell r="C4970">
            <v>0.42</v>
          </cell>
          <cell r="D4970">
            <v>21.36</v>
          </cell>
        </row>
        <row r="4971">
          <cell r="A4971" t="str">
            <v>688525</v>
          </cell>
          <cell r="B4971" t="str">
            <v>佰维存储</v>
          </cell>
          <cell r="C4971">
            <v>-2.0099999999999998</v>
          </cell>
          <cell r="D4971">
            <v>64.97</v>
          </cell>
        </row>
        <row r="4972">
          <cell r="A4972" t="str">
            <v>688526</v>
          </cell>
          <cell r="B4972" t="str">
            <v>科前生物</v>
          </cell>
          <cell r="C4972">
            <v>-0.19</v>
          </cell>
          <cell r="D4972">
            <v>16.079999999999998</v>
          </cell>
        </row>
        <row r="4973">
          <cell r="A4973" t="str">
            <v>688528</v>
          </cell>
          <cell r="B4973" t="str">
            <v>秦川物联</v>
          </cell>
          <cell r="C4973">
            <v>-1.84</v>
          </cell>
          <cell r="D4973">
            <v>10.16</v>
          </cell>
        </row>
        <row r="4974">
          <cell r="A4974" t="str">
            <v>688529</v>
          </cell>
          <cell r="B4974" t="str">
            <v>豪森智能</v>
          </cell>
          <cell r="C4974">
            <v>-2.7</v>
          </cell>
          <cell r="D4974">
            <v>17.3</v>
          </cell>
        </row>
        <row r="4975">
          <cell r="A4975" t="str">
            <v>688530</v>
          </cell>
          <cell r="B4975" t="str">
            <v>欧莱新材</v>
          </cell>
          <cell r="C4975">
            <v>-1.88</v>
          </cell>
          <cell r="D4975">
            <v>16.14</v>
          </cell>
        </row>
        <row r="4976">
          <cell r="A4976" t="str">
            <v>688531</v>
          </cell>
          <cell r="B4976" t="str">
            <v>日联科技</v>
          </cell>
          <cell r="C4976">
            <v>0.28000000000000003</v>
          </cell>
          <cell r="D4976">
            <v>72</v>
          </cell>
        </row>
        <row r="4977">
          <cell r="A4977" t="str">
            <v>688533</v>
          </cell>
          <cell r="B4977" t="str">
            <v>上声电子</v>
          </cell>
          <cell r="C4977">
            <v>-1.1000000000000001</v>
          </cell>
          <cell r="D4977">
            <v>27.05</v>
          </cell>
        </row>
        <row r="4978">
          <cell r="A4978" t="str">
            <v>688535</v>
          </cell>
          <cell r="B4978" t="str">
            <v>华海诚科</v>
          </cell>
          <cell r="C4978">
            <v>0.09</v>
          </cell>
          <cell r="D4978">
            <v>81.400000000000006</v>
          </cell>
        </row>
        <row r="4979">
          <cell r="A4979" t="str">
            <v>688536</v>
          </cell>
          <cell r="B4979" t="str">
            <v>思瑞浦</v>
          </cell>
          <cell r="C4979">
            <v>1.8</v>
          </cell>
          <cell r="D4979">
            <v>132.13</v>
          </cell>
        </row>
        <row r="4980">
          <cell r="A4980" t="str">
            <v>688538</v>
          </cell>
          <cell r="B4980" t="str">
            <v>和辉光电-U</v>
          </cell>
          <cell r="C4980">
            <v>0</v>
          </cell>
          <cell r="D4980">
            <v>2.37</v>
          </cell>
        </row>
        <row r="4981">
          <cell r="A4981" t="str">
            <v>688539</v>
          </cell>
          <cell r="B4981" t="str">
            <v>高华科技</v>
          </cell>
          <cell r="C4981">
            <v>-3.2</v>
          </cell>
          <cell r="D4981">
            <v>25.43</v>
          </cell>
        </row>
        <row r="4982">
          <cell r="A4982" t="str">
            <v>688543</v>
          </cell>
          <cell r="B4982" t="str">
            <v>国科军工</v>
          </cell>
          <cell r="C4982">
            <v>-0.89</v>
          </cell>
          <cell r="D4982">
            <v>56.9</v>
          </cell>
        </row>
        <row r="4983">
          <cell r="A4983" t="str">
            <v>688545</v>
          </cell>
          <cell r="B4983" t="str">
            <v>兴福电子</v>
          </cell>
          <cell r="C4983">
            <v>-0.81</v>
          </cell>
          <cell r="D4983">
            <v>27.08</v>
          </cell>
        </row>
        <row r="4984">
          <cell r="A4984" t="str">
            <v>688548</v>
          </cell>
          <cell r="B4984" t="str">
            <v>广钢气体</v>
          </cell>
          <cell r="C4984">
            <v>-0.8</v>
          </cell>
          <cell r="D4984">
            <v>9.9</v>
          </cell>
        </row>
        <row r="4985">
          <cell r="A4985" t="str">
            <v>688549</v>
          </cell>
          <cell r="B4985" t="str">
            <v>中巨芯-U</v>
          </cell>
          <cell r="C4985">
            <v>-0.92</v>
          </cell>
          <cell r="D4985">
            <v>7.57</v>
          </cell>
        </row>
        <row r="4986">
          <cell r="A4986" t="str">
            <v>688550</v>
          </cell>
          <cell r="B4986" t="str">
            <v>瑞联新材</v>
          </cell>
          <cell r="C4986">
            <v>2.4</v>
          </cell>
          <cell r="D4986">
            <v>45.57</v>
          </cell>
        </row>
        <row r="4987">
          <cell r="A4987" t="str">
            <v>688551</v>
          </cell>
          <cell r="B4987" t="str">
            <v>科威尔</v>
          </cell>
          <cell r="C4987">
            <v>-1.93</v>
          </cell>
          <cell r="D4987">
            <v>28.96</v>
          </cell>
        </row>
        <row r="4988">
          <cell r="A4988" t="str">
            <v>688552</v>
          </cell>
          <cell r="B4988" t="str">
            <v>航天南湖</v>
          </cell>
          <cell r="C4988">
            <v>-1.68</v>
          </cell>
          <cell r="D4988">
            <v>37.56</v>
          </cell>
        </row>
        <row r="4989">
          <cell r="A4989" t="str">
            <v>688553</v>
          </cell>
          <cell r="B4989" t="str">
            <v>汇宇制药-W</v>
          </cell>
          <cell r="C4989">
            <v>18.79</v>
          </cell>
          <cell r="D4989">
            <v>20.93</v>
          </cell>
        </row>
        <row r="4990">
          <cell r="A4990" t="str">
            <v>688556</v>
          </cell>
          <cell r="B4990" t="str">
            <v>高测股份</v>
          </cell>
          <cell r="C4990">
            <v>-1.79</v>
          </cell>
          <cell r="D4990">
            <v>7.12</v>
          </cell>
        </row>
        <row r="4991">
          <cell r="A4991" t="str">
            <v>688557</v>
          </cell>
          <cell r="B4991" t="str">
            <v>兰剑智能</v>
          </cell>
          <cell r="C4991">
            <v>-1.83</v>
          </cell>
          <cell r="D4991">
            <v>30.61</v>
          </cell>
        </row>
        <row r="4992">
          <cell r="A4992" t="str">
            <v>688558</v>
          </cell>
          <cell r="B4992" t="str">
            <v>国盛智科</v>
          </cell>
          <cell r="C4992">
            <v>-1.42</v>
          </cell>
          <cell r="D4992">
            <v>25.01</v>
          </cell>
        </row>
        <row r="4993">
          <cell r="A4993" t="str">
            <v>688559</v>
          </cell>
          <cell r="B4993" t="str">
            <v>海目星</v>
          </cell>
          <cell r="C4993">
            <v>-3.5</v>
          </cell>
          <cell r="D4993">
            <v>31.39</v>
          </cell>
        </row>
        <row r="4994">
          <cell r="A4994" t="str">
            <v>688560</v>
          </cell>
          <cell r="B4994" t="str">
            <v>明冠新材</v>
          </cell>
          <cell r="C4994">
            <v>-3.25</v>
          </cell>
          <cell r="D4994">
            <v>14.59</v>
          </cell>
        </row>
        <row r="4995">
          <cell r="A4995" t="str">
            <v>688561</v>
          </cell>
          <cell r="B4995" t="str">
            <v>奇安信-U</v>
          </cell>
          <cell r="C4995">
            <v>-0.99</v>
          </cell>
          <cell r="D4995">
            <v>32.9</v>
          </cell>
        </row>
        <row r="4996">
          <cell r="A4996" t="str">
            <v>688562</v>
          </cell>
          <cell r="B4996" t="str">
            <v>航天软件</v>
          </cell>
          <cell r="C4996">
            <v>-1.24</v>
          </cell>
          <cell r="D4996">
            <v>17.48</v>
          </cell>
        </row>
        <row r="4997">
          <cell r="A4997" t="str">
            <v>688563</v>
          </cell>
          <cell r="B4997" t="str">
            <v>航材股份</v>
          </cell>
          <cell r="C4997">
            <v>-0.73</v>
          </cell>
          <cell r="D4997">
            <v>55.39</v>
          </cell>
        </row>
        <row r="4998">
          <cell r="A4998" t="str">
            <v>688565</v>
          </cell>
          <cell r="B4998" t="str">
            <v>力源科技</v>
          </cell>
          <cell r="C4998">
            <v>-0.94</v>
          </cell>
          <cell r="D4998">
            <v>9.44</v>
          </cell>
        </row>
        <row r="4999">
          <cell r="A4999" t="str">
            <v>688566</v>
          </cell>
          <cell r="B4999" t="str">
            <v>吉贝尔</v>
          </cell>
          <cell r="C4999">
            <v>6.69</v>
          </cell>
          <cell r="D4999">
            <v>29.34</v>
          </cell>
        </row>
        <row r="5000">
          <cell r="A5000" t="str">
            <v>688567</v>
          </cell>
          <cell r="B5000" t="str">
            <v>孚能科技</v>
          </cell>
          <cell r="C5000">
            <v>-3.56</v>
          </cell>
          <cell r="D5000">
            <v>13.8</v>
          </cell>
        </row>
        <row r="5001">
          <cell r="A5001" t="str">
            <v>688568</v>
          </cell>
          <cell r="B5001" t="str">
            <v>中科星图</v>
          </cell>
          <cell r="C5001">
            <v>-1.1499999999999999</v>
          </cell>
          <cell r="D5001">
            <v>35.090000000000003</v>
          </cell>
        </row>
        <row r="5002">
          <cell r="A5002" t="str">
            <v>688569</v>
          </cell>
          <cell r="B5002" t="str">
            <v>铁科轨道</v>
          </cell>
          <cell r="C5002">
            <v>-0.05</v>
          </cell>
          <cell r="D5002">
            <v>20.66</v>
          </cell>
        </row>
        <row r="5003">
          <cell r="A5003" t="str">
            <v>688570</v>
          </cell>
          <cell r="B5003" t="str">
            <v>天玛智控</v>
          </cell>
          <cell r="C5003">
            <v>-0.88</v>
          </cell>
          <cell r="D5003">
            <v>20.190000000000001</v>
          </cell>
        </row>
        <row r="5004">
          <cell r="A5004" t="str">
            <v>688571</v>
          </cell>
          <cell r="B5004" t="str">
            <v>杭华股份</v>
          </cell>
          <cell r="C5004">
            <v>-2.04</v>
          </cell>
          <cell r="D5004">
            <v>7.68</v>
          </cell>
        </row>
        <row r="5005">
          <cell r="A5005" t="str">
            <v>688573</v>
          </cell>
          <cell r="B5005" t="str">
            <v>信宇人</v>
          </cell>
          <cell r="C5005">
            <v>-12.03</v>
          </cell>
          <cell r="D5005">
            <v>30.7</v>
          </cell>
        </row>
        <row r="5006">
          <cell r="A5006" t="str">
            <v>688575</v>
          </cell>
          <cell r="B5006" t="str">
            <v>亚辉龙</v>
          </cell>
          <cell r="C5006">
            <v>-0.48</v>
          </cell>
          <cell r="D5006">
            <v>14.64</v>
          </cell>
        </row>
        <row r="5007">
          <cell r="A5007" t="str">
            <v>688576</v>
          </cell>
          <cell r="B5007" t="str">
            <v>西山科技</v>
          </cell>
          <cell r="C5007">
            <v>-0.45</v>
          </cell>
          <cell r="D5007">
            <v>63.67</v>
          </cell>
        </row>
        <row r="5008">
          <cell r="A5008" t="str">
            <v>688577</v>
          </cell>
          <cell r="B5008" t="str">
            <v>浙海德曼</v>
          </cell>
          <cell r="C5008">
            <v>2.1</v>
          </cell>
          <cell r="D5008">
            <v>46.15</v>
          </cell>
        </row>
        <row r="5009">
          <cell r="A5009" t="str">
            <v>688578</v>
          </cell>
          <cell r="B5009" t="str">
            <v>艾力斯</v>
          </cell>
          <cell r="C5009">
            <v>-0.01</v>
          </cell>
          <cell r="D5009">
            <v>94.61</v>
          </cell>
        </row>
        <row r="5010">
          <cell r="A5010" t="str">
            <v>688579</v>
          </cell>
          <cell r="B5010" t="str">
            <v>山大地纬</v>
          </cell>
          <cell r="C5010">
            <v>1.05</v>
          </cell>
          <cell r="D5010">
            <v>11.55</v>
          </cell>
        </row>
        <row r="5011">
          <cell r="A5011" t="str">
            <v>688580</v>
          </cell>
          <cell r="B5011" t="str">
            <v>伟思医疗</v>
          </cell>
          <cell r="C5011">
            <v>0.91</v>
          </cell>
          <cell r="D5011">
            <v>46.35</v>
          </cell>
        </row>
        <row r="5012">
          <cell r="A5012" t="str">
            <v>688581</v>
          </cell>
          <cell r="B5012" t="str">
            <v>安杰思</v>
          </cell>
          <cell r="C5012">
            <v>-1.78</v>
          </cell>
          <cell r="D5012">
            <v>64.540000000000006</v>
          </cell>
        </row>
        <row r="5013">
          <cell r="A5013" t="str">
            <v>688582</v>
          </cell>
          <cell r="B5013" t="str">
            <v>芯动联科</v>
          </cell>
          <cell r="C5013">
            <v>0.51</v>
          </cell>
          <cell r="D5013">
            <v>66.400000000000006</v>
          </cell>
        </row>
        <row r="5014">
          <cell r="A5014" t="str">
            <v>688583</v>
          </cell>
          <cell r="B5014" t="str">
            <v>思看科技</v>
          </cell>
          <cell r="C5014">
            <v>2.88</v>
          </cell>
          <cell r="D5014">
            <v>82.05</v>
          </cell>
        </row>
        <row r="5015">
          <cell r="A5015" t="str">
            <v>688584</v>
          </cell>
          <cell r="B5015" t="str">
            <v>上海合晶</v>
          </cell>
          <cell r="C5015">
            <v>-0.4</v>
          </cell>
          <cell r="D5015">
            <v>17.600000000000001</v>
          </cell>
        </row>
        <row r="5016">
          <cell r="A5016" t="str">
            <v>688585</v>
          </cell>
          <cell r="B5016" t="str">
            <v>上纬新材</v>
          </cell>
          <cell r="C5016">
            <v>0</v>
          </cell>
          <cell r="D5016">
            <v>7.78</v>
          </cell>
        </row>
        <row r="5017">
          <cell r="A5017" t="str">
            <v>688586</v>
          </cell>
          <cell r="B5017" t="str">
            <v>江航装备</v>
          </cell>
          <cell r="C5017">
            <v>-1.27</v>
          </cell>
          <cell r="D5017">
            <v>10.89</v>
          </cell>
        </row>
        <row r="5018">
          <cell r="A5018" t="str">
            <v>688588</v>
          </cell>
          <cell r="B5018" t="str">
            <v>凌志软件</v>
          </cell>
          <cell r="C5018">
            <v>-7.0000000000000007E-2</v>
          </cell>
          <cell r="D5018">
            <v>14.24</v>
          </cell>
        </row>
        <row r="5019">
          <cell r="A5019" t="str">
            <v>688589</v>
          </cell>
          <cell r="B5019" t="str">
            <v>力合微</v>
          </cell>
          <cell r="C5019">
            <v>-1.37</v>
          </cell>
          <cell r="D5019">
            <v>20.89</v>
          </cell>
        </row>
        <row r="5020">
          <cell r="A5020" t="str">
            <v>688590</v>
          </cell>
          <cell r="B5020" t="str">
            <v>新致软件</v>
          </cell>
          <cell r="C5020">
            <v>0.05</v>
          </cell>
          <cell r="D5020">
            <v>19.71</v>
          </cell>
        </row>
        <row r="5021">
          <cell r="A5021" t="str">
            <v>688591</v>
          </cell>
          <cell r="B5021" t="str">
            <v>泰凌微</v>
          </cell>
          <cell r="C5021">
            <v>-1.74</v>
          </cell>
          <cell r="D5021">
            <v>47.55</v>
          </cell>
        </row>
        <row r="5022">
          <cell r="A5022" t="str">
            <v>688592</v>
          </cell>
          <cell r="B5022" t="str">
            <v>司南导航</v>
          </cell>
          <cell r="C5022">
            <v>1.36</v>
          </cell>
          <cell r="D5022">
            <v>45.51</v>
          </cell>
        </row>
        <row r="5023">
          <cell r="A5023" t="str">
            <v>688593</v>
          </cell>
          <cell r="B5023" t="str">
            <v>新相微</v>
          </cell>
          <cell r="C5023">
            <v>-1.72</v>
          </cell>
          <cell r="D5023">
            <v>15.47</v>
          </cell>
        </row>
        <row r="5024">
          <cell r="A5024" t="str">
            <v>688595</v>
          </cell>
          <cell r="B5024" t="str">
            <v>芯海科技</v>
          </cell>
          <cell r="C5024">
            <v>-2.37</v>
          </cell>
          <cell r="D5024">
            <v>35.81</v>
          </cell>
        </row>
        <row r="5025">
          <cell r="A5025" t="str">
            <v>688596</v>
          </cell>
          <cell r="B5025" t="str">
            <v>正帆科技</v>
          </cell>
          <cell r="C5025">
            <v>-0.48</v>
          </cell>
          <cell r="D5025">
            <v>35.14</v>
          </cell>
        </row>
        <row r="5026">
          <cell r="A5026" t="str">
            <v>688597</v>
          </cell>
          <cell r="B5026" t="str">
            <v>煜邦电力</v>
          </cell>
          <cell r="C5026">
            <v>-1.39</v>
          </cell>
          <cell r="D5026">
            <v>7.81</v>
          </cell>
        </row>
        <row r="5027">
          <cell r="A5027" t="str">
            <v>688598</v>
          </cell>
          <cell r="B5027" t="str">
            <v>金博股份</v>
          </cell>
          <cell r="C5027">
            <v>-3.15</v>
          </cell>
          <cell r="D5027">
            <v>24.63</v>
          </cell>
        </row>
        <row r="5028">
          <cell r="A5028" t="str">
            <v>688599</v>
          </cell>
          <cell r="B5028" t="str">
            <v>天合光能</v>
          </cell>
          <cell r="C5028">
            <v>-0.54</v>
          </cell>
          <cell r="D5028">
            <v>14.8</v>
          </cell>
        </row>
        <row r="5029">
          <cell r="A5029" t="str">
            <v>688600</v>
          </cell>
          <cell r="B5029" t="str">
            <v>皖仪科技</v>
          </cell>
          <cell r="C5029">
            <v>-2.36</v>
          </cell>
          <cell r="D5029">
            <v>22.74</v>
          </cell>
        </row>
        <row r="5030">
          <cell r="A5030" t="str">
            <v>688601</v>
          </cell>
          <cell r="B5030" t="str">
            <v>力芯微</v>
          </cell>
          <cell r="C5030">
            <v>-4.53</v>
          </cell>
          <cell r="D5030">
            <v>39.380000000000003</v>
          </cell>
        </row>
        <row r="5031">
          <cell r="A5031" t="str">
            <v>688602</v>
          </cell>
          <cell r="B5031" t="str">
            <v>康鹏科技</v>
          </cell>
          <cell r="C5031">
            <v>-2.17</v>
          </cell>
          <cell r="D5031">
            <v>8.1</v>
          </cell>
        </row>
        <row r="5032">
          <cell r="A5032" t="str">
            <v>688603</v>
          </cell>
          <cell r="B5032" t="str">
            <v>天承科技</v>
          </cell>
          <cell r="C5032">
            <v>-1.55</v>
          </cell>
          <cell r="D5032">
            <v>41.89</v>
          </cell>
        </row>
        <row r="5033">
          <cell r="A5033" t="str">
            <v>688605</v>
          </cell>
          <cell r="B5033" t="str">
            <v>先锋精科</v>
          </cell>
          <cell r="C5033">
            <v>-0.82</v>
          </cell>
          <cell r="D5033">
            <v>60.6</v>
          </cell>
        </row>
        <row r="5034">
          <cell r="A5034" t="str">
            <v>688606</v>
          </cell>
          <cell r="B5034" t="str">
            <v>奥泰生物</v>
          </cell>
          <cell r="C5034">
            <v>-0.39</v>
          </cell>
          <cell r="D5034">
            <v>66.8</v>
          </cell>
        </row>
        <row r="5035">
          <cell r="A5035" t="str">
            <v>688607</v>
          </cell>
          <cell r="B5035" t="str">
            <v>康众医疗</v>
          </cell>
          <cell r="C5035">
            <v>-1.06</v>
          </cell>
          <cell r="D5035">
            <v>18.579999999999998</v>
          </cell>
        </row>
        <row r="5036">
          <cell r="A5036" t="str">
            <v>688608</v>
          </cell>
          <cell r="B5036" t="str">
            <v>恒玄科技</v>
          </cell>
          <cell r="C5036">
            <v>-0.14000000000000001</v>
          </cell>
          <cell r="D5036">
            <v>227.78</v>
          </cell>
        </row>
        <row r="5037">
          <cell r="A5037" t="str">
            <v>688609</v>
          </cell>
          <cell r="B5037" t="str">
            <v>九联科技</v>
          </cell>
          <cell r="C5037">
            <v>-1.94</v>
          </cell>
          <cell r="D5037">
            <v>10.11</v>
          </cell>
        </row>
        <row r="5038">
          <cell r="A5038" t="str">
            <v>688610</v>
          </cell>
          <cell r="B5038" t="str">
            <v>埃科光电</v>
          </cell>
          <cell r="C5038">
            <v>-1.36</v>
          </cell>
          <cell r="D5038">
            <v>39.200000000000003</v>
          </cell>
        </row>
        <row r="5039">
          <cell r="A5039" t="str">
            <v>688611</v>
          </cell>
          <cell r="B5039" t="str">
            <v>杭州柯林</v>
          </cell>
          <cell r="C5039">
            <v>0.03</v>
          </cell>
          <cell r="D5039">
            <v>31.62</v>
          </cell>
        </row>
        <row r="5040">
          <cell r="A5040" t="str">
            <v>688612</v>
          </cell>
          <cell r="B5040" t="str">
            <v>威迈斯</v>
          </cell>
          <cell r="C5040">
            <v>-1.17</v>
          </cell>
          <cell r="D5040">
            <v>26.96</v>
          </cell>
        </row>
        <row r="5041">
          <cell r="A5041" t="str">
            <v>688613</v>
          </cell>
          <cell r="B5041" t="str">
            <v>奥精医疗</v>
          </cell>
          <cell r="C5041">
            <v>-1.83</v>
          </cell>
          <cell r="D5041">
            <v>18.27</v>
          </cell>
        </row>
        <row r="5042">
          <cell r="A5042" t="str">
            <v>688615</v>
          </cell>
          <cell r="B5042" t="str">
            <v>合合信息</v>
          </cell>
          <cell r="C5042">
            <v>1.32</v>
          </cell>
          <cell r="D5042">
            <v>154.78</v>
          </cell>
        </row>
        <row r="5043">
          <cell r="A5043" t="str">
            <v>688616</v>
          </cell>
          <cell r="B5043" t="str">
            <v>西力科技</v>
          </cell>
          <cell r="C5043">
            <v>1.36</v>
          </cell>
          <cell r="D5043">
            <v>12.69</v>
          </cell>
        </row>
        <row r="5044">
          <cell r="A5044" t="str">
            <v>688617</v>
          </cell>
          <cell r="B5044" t="str">
            <v>惠泰医疗</v>
          </cell>
          <cell r="C5044">
            <v>-1</v>
          </cell>
          <cell r="D5044">
            <v>291.43</v>
          </cell>
        </row>
        <row r="5045">
          <cell r="A5045" t="str">
            <v>688618</v>
          </cell>
          <cell r="B5045" t="str">
            <v>三旺通信</v>
          </cell>
          <cell r="C5045">
            <v>-1.61</v>
          </cell>
          <cell r="D5045">
            <v>23.9</v>
          </cell>
        </row>
        <row r="5046">
          <cell r="A5046" t="str">
            <v>688619</v>
          </cell>
          <cell r="B5046" t="str">
            <v>罗普特</v>
          </cell>
          <cell r="C5046">
            <v>-2.1</v>
          </cell>
          <cell r="D5046">
            <v>12.58</v>
          </cell>
        </row>
        <row r="5047">
          <cell r="A5047" t="str">
            <v>688620</v>
          </cell>
          <cell r="B5047" t="str">
            <v>安凯微</v>
          </cell>
          <cell r="C5047">
            <v>-2.8</v>
          </cell>
          <cell r="D5047">
            <v>11.79</v>
          </cell>
        </row>
        <row r="5048">
          <cell r="A5048" t="str">
            <v>688621</v>
          </cell>
          <cell r="B5048" t="str">
            <v>阳光诺和</v>
          </cell>
          <cell r="C5048">
            <v>-2.52</v>
          </cell>
          <cell r="D5048">
            <v>49.57</v>
          </cell>
        </row>
        <row r="5049">
          <cell r="A5049" t="str">
            <v>688622</v>
          </cell>
          <cell r="B5049" t="str">
            <v>禾信仪器</v>
          </cell>
          <cell r="C5049">
            <v>-1.53</v>
          </cell>
          <cell r="D5049">
            <v>79.7</v>
          </cell>
        </row>
        <row r="5050">
          <cell r="A5050" t="str">
            <v>688623</v>
          </cell>
          <cell r="B5050" t="str">
            <v>双元科技</v>
          </cell>
          <cell r="C5050">
            <v>-0.97</v>
          </cell>
          <cell r="D5050">
            <v>63.37</v>
          </cell>
        </row>
        <row r="5051">
          <cell r="A5051" t="str">
            <v>688625</v>
          </cell>
          <cell r="B5051" t="str">
            <v>呈和科技</v>
          </cell>
          <cell r="C5051">
            <v>-0.46</v>
          </cell>
          <cell r="D5051">
            <v>30.03</v>
          </cell>
        </row>
        <row r="5052">
          <cell r="A5052" t="str">
            <v>688626</v>
          </cell>
          <cell r="B5052" t="str">
            <v>翔宇医疗</v>
          </cell>
          <cell r="C5052">
            <v>0.19</v>
          </cell>
          <cell r="D5052">
            <v>43.32</v>
          </cell>
        </row>
        <row r="5053">
          <cell r="A5053" t="str">
            <v>688627</v>
          </cell>
          <cell r="B5053" t="str">
            <v>精智达</v>
          </cell>
          <cell r="C5053">
            <v>1.82</v>
          </cell>
          <cell r="D5053">
            <v>85.62</v>
          </cell>
        </row>
        <row r="5054">
          <cell r="A5054" t="str">
            <v>688628</v>
          </cell>
          <cell r="B5054" t="str">
            <v>优利德</v>
          </cell>
          <cell r="C5054">
            <v>-0.96</v>
          </cell>
          <cell r="D5054">
            <v>33.18</v>
          </cell>
        </row>
        <row r="5055">
          <cell r="A5055" t="str">
            <v>688629</v>
          </cell>
          <cell r="B5055" t="str">
            <v>华丰科技</v>
          </cell>
          <cell r="C5055">
            <v>-1.1399999999999999</v>
          </cell>
          <cell r="D5055">
            <v>52.98</v>
          </cell>
        </row>
        <row r="5056">
          <cell r="A5056" t="str">
            <v>688630</v>
          </cell>
          <cell r="B5056" t="str">
            <v>芯碁微装</v>
          </cell>
          <cell r="C5056">
            <v>6.61</v>
          </cell>
          <cell r="D5056">
            <v>83.75</v>
          </cell>
        </row>
        <row r="5057">
          <cell r="A5057" t="str">
            <v>688631</v>
          </cell>
          <cell r="B5057" t="str">
            <v>莱斯信息</v>
          </cell>
          <cell r="C5057">
            <v>-0.94</v>
          </cell>
          <cell r="D5057">
            <v>86.68</v>
          </cell>
        </row>
        <row r="5058">
          <cell r="A5058" t="str">
            <v>688633</v>
          </cell>
          <cell r="B5058" t="str">
            <v>星球石墨</v>
          </cell>
          <cell r="C5058">
            <v>-1.54</v>
          </cell>
          <cell r="D5058">
            <v>26.89</v>
          </cell>
        </row>
        <row r="5059">
          <cell r="A5059" t="str">
            <v>688636</v>
          </cell>
          <cell r="B5059" t="str">
            <v>智明达</v>
          </cell>
          <cell r="C5059">
            <v>0.62</v>
          </cell>
          <cell r="D5059">
            <v>34.159999999999997</v>
          </cell>
        </row>
        <row r="5060">
          <cell r="A5060" t="str">
            <v>688638</v>
          </cell>
          <cell r="B5060" t="str">
            <v>誉辰智能</v>
          </cell>
          <cell r="C5060">
            <v>-5.58</v>
          </cell>
          <cell r="D5060">
            <v>39.56</v>
          </cell>
        </row>
        <row r="5061">
          <cell r="A5061" t="str">
            <v>688639</v>
          </cell>
          <cell r="B5061" t="str">
            <v>华恒生物</v>
          </cell>
          <cell r="C5061">
            <v>-0.32</v>
          </cell>
          <cell r="D5061">
            <v>31.06</v>
          </cell>
        </row>
        <row r="5062">
          <cell r="A5062" t="str">
            <v>688646</v>
          </cell>
          <cell r="B5062" t="str">
            <v>ST逸飞</v>
          </cell>
          <cell r="C5062">
            <v>-0.35</v>
          </cell>
          <cell r="D5062">
            <v>28.8</v>
          </cell>
        </row>
        <row r="5063">
          <cell r="A5063" t="str">
            <v>688648</v>
          </cell>
          <cell r="B5063" t="str">
            <v>中邮科技</v>
          </cell>
          <cell r="C5063">
            <v>-4.12</v>
          </cell>
          <cell r="D5063">
            <v>43.32</v>
          </cell>
        </row>
        <row r="5064">
          <cell r="A5064" t="str">
            <v>688651</v>
          </cell>
          <cell r="B5064" t="str">
            <v>盛邦安全</v>
          </cell>
          <cell r="C5064">
            <v>-1.31</v>
          </cell>
          <cell r="D5064">
            <v>33.200000000000003</v>
          </cell>
        </row>
        <row r="5065">
          <cell r="A5065" t="str">
            <v>688652</v>
          </cell>
          <cell r="B5065" t="str">
            <v>京仪装备</v>
          </cell>
          <cell r="C5065">
            <v>2.95</v>
          </cell>
          <cell r="D5065">
            <v>56.54</v>
          </cell>
        </row>
        <row r="5066">
          <cell r="A5066" t="str">
            <v>688653</v>
          </cell>
          <cell r="B5066" t="str">
            <v>康希通信</v>
          </cell>
          <cell r="C5066">
            <v>-2.5</v>
          </cell>
          <cell r="D5066">
            <v>11.71</v>
          </cell>
        </row>
        <row r="5067">
          <cell r="A5067" t="str">
            <v>688655</v>
          </cell>
          <cell r="B5067" t="str">
            <v>迅捷兴</v>
          </cell>
          <cell r="C5067">
            <v>3.54</v>
          </cell>
          <cell r="D5067">
            <v>21.95</v>
          </cell>
        </row>
        <row r="5068">
          <cell r="A5068" t="str">
            <v>688656</v>
          </cell>
          <cell r="B5068" t="str">
            <v>浩欧博</v>
          </cell>
          <cell r="C5068">
            <v>-1.1599999999999999</v>
          </cell>
          <cell r="D5068">
            <v>127.5</v>
          </cell>
        </row>
        <row r="5069">
          <cell r="A5069" t="str">
            <v>688657</v>
          </cell>
          <cell r="B5069" t="str">
            <v>浩辰软件</v>
          </cell>
          <cell r="C5069">
            <v>-0.73</v>
          </cell>
          <cell r="D5069">
            <v>42</v>
          </cell>
        </row>
        <row r="5070">
          <cell r="A5070" t="str">
            <v>688658</v>
          </cell>
          <cell r="B5070" t="str">
            <v>悦康药业</v>
          </cell>
          <cell r="C5070">
            <v>2.56</v>
          </cell>
          <cell r="D5070">
            <v>24.05</v>
          </cell>
        </row>
        <row r="5071">
          <cell r="A5071" t="str">
            <v>688659</v>
          </cell>
          <cell r="B5071" t="str">
            <v>元琛科技</v>
          </cell>
          <cell r="C5071">
            <v>-2.27</v>
          </cell>
          <cell r="D5071">
            <v>8.6300000000000008</v>
          </cell>
        </row>
        <row r="5072">
          <cell r="A5072" t="str">
            <v>688660</v>
          </cell>
          <cell r="B5072" t="str">
            <v>电气风电</v>
          </cell>
          <cell r="C5072">
            <v>-0.24</v>
          </cell>
          <cell r="D5072">
            <v>8.44</v>
          </cell>
        </row>
        <row r="5073">
          <cell r="A5073" t="str">
            <v>688661</v>
          </cell>
          <cell r="B5073" t="str">
            <v>和林微纳</v>
          </cell>
          <cell r="C5073">
            <v>-0.13</v>
          </cell>
          <cell r="D5073">
            <v>38.130000000000003</v>
          </cell>
        </row>
        <row r="5074">
          <cell r="A5074" t="str">
            <v>688662</v>
          </cell>
          <cell r="B5074" t="str">
            <v>富信科技</v>
          </cell>
          <cell r="C5074">
            <v>-1.39</v>
          </cell>
          <cell r="D5074">
            <v>35.409999999999997</v>
          </cell>
        </row>
        <row r="5075">
          <cell r="A5075" t="str">
            <v>688663</v>
          </cell>
          <cell r="B5075" t="str">
            <v>新风光</v>
          </cell>
          <cell r="C5075">
            <v>-2.91</v>
          </cell>
          <cell r="D5075">
            <v>26.67</v>
          </cell>
        </row>
        <row r="5076">
          <cell r="A5076" t="str">
            <v>688665</v>
          </cell>
          <cell r="B5076" t="str">
            <v>四方光电</v>
          </cell>
          <cell r="C5076">
            <v>-1.47</v>
          </cell>
          <cell r="D5076">
            <v>44.82</v>
          </cell>
        </row>
        <row r="5077">
          <cell r="A5077" t="str">
            <v>688667</v>
          </cell>
          <cell r="B5077" t="str">
            <v>菱电电控</v>
          </cell>
          <cell r="C5077">
            <v>-1.79</v>
          </cell>
          <cell r="D5077">
            <v>53.75</v>
          </cell>
        </row>
        <row r="5078">
          <cell r="A5078" t="str">
            <v>688668</v>
          </cell>
          <cell r="B5078" t="str">
            <v>鼎通科技</v>
          </cell>
          <cell r="C5078">
            <v>2.77</v>
          </cell>
          <cell r="D5078">
            <v>60.84</v>
          </cell>
        </row>
        <row r="5079">
          <cell r="A5079" t="str">
            <v>688669</v>
          </cell>
          <cell r="B5079" t="str">
            <v>聚石化学</v>
          </cell>
          <cell r="C5079">
            <v>-1.18</v>
          </cell>
          <cell r="D5079">
            <v>19.329999999999998</v>
          </cell>
        </row>
        <row r="5080">
          <cell r="A5080" t="str">
            <v>688670</v>
          </cell>
          <cell r="B5080" t="str">
            <v>金迪克</v>
          </cell>
          <cell r="C5080">
            <v>-0.28000000000000003</v>
          </cell>
          <cell r="D5080">
            <v>14</v>
          </cell>
        </row>
        <row r="5081">
          <cell r="A5081" t="str">
            <v>688671</v>
          </cell>
          <cell r="B5081" t="str">
            <v>碧兴物联</v>
          </cell>
          <cell r="C5081">
            <v>-1.55</v>
          </cell>
          <cell r="D5081">
            <v>20.97</v>
          </cell>
        </row>
        <row r="5082">
          <cell r="A5082" t="str">
            <v>688676</v>
          </cell>
          <cell r="B5082" t="str">
            <v>金盘科技</v>
          </cell>
          <cell r="C5082">
            <v>0.73</v>
          </cell>
          <cell r="D5082">
            <v>33.32</v>
          </cell>
        </row>
        <row r="5083">
          <cell r="A5083" t="str">
            <v>688677</v>
          </cell>
          <cell r="B5083" t="str">
            <v>海泰新光</v>
          </cell>
          <cell r="C5083">
            <v>-1.1100000000000001</v>
          </cell>
          <cell r="D5083">
            <v>38.32</v>
          </cell>
        </row>
        <row r="5084">
          <cell r="A5084" t="str">
            <v>688678</v>
          </cell>
          <cell r="B5084" t="str">
            <v>福立旺</v>
          </cell>
          <cell r="C5084">
            <v>-4.7300000000000004</v>
          </cell>
          <cell r="D5084">
            <v>19.13</v>
          </cell>
        </row>
        <row r="5085">
          <cell r="A5085" t="str">
            <v>688679</v>
          </cell>
          <cell r="B5085" t="str">
            <v>通源环境</v>
          </cell>
          <cell r="C5085">
            <v>-1.34</v>
          </cell>
          <cell r="D5085">
            <v>15.5</v>
          </cell>
        </row>
        <row r="5086">
          <cell r="A5086" t="str">
            <v>688680</v>
          </cell>
          <cell r="B5086" t="str">
            <v>海优新材</v>
          </cell>
          <cell r="C5086">
            <v>-3.96</v>
          </cell>
          <cell r="D5086">
            <v>42.93</v>
          </cell>
        </row>
        <row r="5087">
          <cell r="A5087" t="str">
            <v>688681</v>
          </cell>
          <cell r="B5087" t="str">
            <v>科汇股份</v>
          </cell>
          <cell r="C5087">
            <v>-1.77</v>
          </cell>
          <cell r="D5087">
            <v>13.85</v>
          </cell>
        </row>
        <row r="5088">
          <cell r="A5088" t="str">
            <v>688682</v>
          </cell>
          <cell r="B5088" t="str">
            <v>霍莱沃</v>
          </cell>
          <cell r="C5088">
            <v>-3.48</v>
          </cell>
          <cell r="D5088">
            <v>29.96</v>
          </cell>
        </row>
        <row r="5089">
          <cell r="A5089" t="str">
            <v>688683</v>
          </cell>
          <cell r="B5089" t="str">
            <v>莱尔科技</v>
          </cell>
          <cell r="C5089">
            <v>-0.75</v>
          </cell>
          <cell r="D5089">
            <v>25.19</v>
          </cell>
        </row>
        <row r="5090">
          <cell r="A5090" t="str">
            <v>688685</v>
          </cell>
          <cell r="B5090" t="str">
            <v>迈信林</v>
          </cell>
          <cell r="C5090">
            <v>0.04</v>
          </cell>
          <cell r="D5090">
            <v>52.96</v>
          </cell>
        </row>
        <row r="5091">
          <cell r="A5091" t="str">
            <v>688686</v>
          </cell>
          <cell r="B5091" t="str">
            <v>奥普特</v>
          </cell>
          <cell r="C5091">
            <v>-1.39</v>
          </cell>
          <cell r="D5091">
            <v>92.92</v>
          </cell>
        </row>
        <row r="5092">
          <cell r="A5092" t="str">
            <v>688687</v>
          </cell>
          <cell r="B5092" t="str">
            <v>凯因科技</v>
          </cell>
          <cell r="C5092">
            <v>-1.48</v>
          </cell>
          <cell r="D5092">
            <v>25.97</v>
          </cell>
        </row>
        <row r="5093">
          <cell r="A5093" t="str">
            <v>688689</v>
          </cell>
          <cell r="B5093" t="str">
            <v>银河微电</v>
          </cell>
          <cell r="C5093">
            <v>-1.1299999999999999</v>
          </cell>
          <cell r="D5093">
            <v>22.8</v>
          </cell>
        </row>
        <row r="5094">
          <cell r="A5094" t="str">
            <v>688690</v>
          </cell>
          <cell r="B5094" t="str">
            <v>纳微科技</v>
          </cell>
          <cell r="C5094">
            <v>-1.08</v>
          </cell>
          <cell r="D5094">
            <v>22.87</v>
          </cell>
        </row>
        <row r="5095">
          <cell r="A5095" t="str">
            <v>688691</v>
          </cell>
          <cell r="B5095" t="str">
            <v>灿芯股份</v>
          </cell>
          <cell r="C5095">
            <v>0.46</v>
          </cell>
          <cell r="D5095">
            <v>59.07</v>
          </cell>
        </row>
        <row r="5096">
          <cell r="A5096" t="str">
            <v>688692</v>
          </cell>
          <cell r="B5096" t="str">
            <v>达梦数据</v>
          </cell>
          <cell r="C5096">
            <v>-1.1499999999999999</v>
          </cell>
          <cell r="D5096">
            <v>215.65</v>
          </cell>
        </row>
        <row r="5097">
          <cell r="A5097" t="str">
            <v>688693</v>
          </cell>
          <cell r="B5097" t="str">
            <v>锴威特</v>
          </cell>
          <cell r="C5097">
            <v>-3.04</v>
          </cell>
          <cell r="D5097">
            <v>35.049999999999997</v>
          </cell>
        </row>
        <row r="5098">
          <cell r="A5098" t="str">
            <v>688695</v>
          </cell>
          <cell r="B5098" t="str">
            <v>中创股份</v>
          </cell>
          <cell r="C5098">
            <v>-2.06</v>
          </cell>
          <cell r="D5098">
            <v>28.58</v>
          </cell>
        </row>
        <row r="5099">
          <cell r="A5099" t="str">
            <v>688696</v>
          </cell>
          <cell r="B5099" t="str">
            <v>极米科技</v>
          </cell>
          <cell r="C5099">
            <v>-2.2400000000000002</v>
          </cell>
          <cell r="D5099">
            <v>112.52</v>
          </cell>
        </row>
        <row r="5100">
          <cell r="A5100" t="str">
            <v>688697</v>
          </cell>
          <cell r="B5100" t="str">
            <v>纽威数控</v>
          </cell>
          <cell r="C5100">
            <v>-1.73</v>
          </cell>
          <cell r="D5100">
            <v>13.08</v>
          </cell>
        </row>
        <row r="5101">
          <cell r="A5101" t="str">
            <v>688698</v>
          </cell>
          <cell r="B5101" t="str">
            <v>伟创电气</v>
          </cell>
          <cell r="C5101">
            <v>-1.3</v>
          </cell>
          <cell r="D5101">
            <v>44.92</v>
          </cell>
        </row>
        <row r="5102">
          <cell r="A5102" t="str">
            <v>688699</v>
          </cell>
          <cell r="B5102" t="str">
            <v>明微电子</v>
          </cell>
          <cell r="C5102">
            <v>-1.62</v>
          </cell>
          <cell r="D5102">
            <v>31.59</v>
          </cell>
        </row>
        <row r="5103">
          <cell r="A5103" t="str">
            <v>688700</v>
          </cell>
          <cell r="B5103" t="str">
            <v>东威科技</v>
          </cell>
          <cell r="C5103">
            <v>-3.15</v>
          </cell>
          <cell r="D5103">
            <v>41.81</v>
          </cell>
        </row>
        <row r="5104">
          <cell r="A5104" t="str">
            <v>688701</v>
          </cell>
          <cell r="B5104" t="str">
            <v>卓锦股份</v>
          </cell>
          <cell r="C5104">
            <v>-3.31</v>
          </cell>
          <cell r="D5104">
            <v>8.19</v>
          </cell>
        </row>
        <row r="5105">
          <cell r="A5105" t="str">
            <v>688702</v>
          </cell>
          <cell r="B5105" t="str">
            <v>盛科通信-U</v>
          </cell>
          <cell r="C5105">
            <v>0.78</v>
          </cell>
          <cell r="D5105">
            <v>58.45</v>
          </cell>
        </row>
        <row r="5106">
          <cell r="A5106" t="str">
            <v>688707</v>
          </cell>
          <cell r="B5106" t="str">
            <v>振华新材</v>
          </cell>
          <cell r="C5106">
            <v>-2.2400000000000002</v>
          </cell>
          <cell r="D5106">
            <v>13.11</v>
          </cell>
        </row>
        <row r="5107">
          <cell r="A5107" t="str">
            <v>688708</v>
          </cell>
          <cell r="B5107" t="str">
            <v>佳驰科技</v>
          </cell>
          <cell r="C5107">
            <v>-4.18</v>
          </cell>
          <cell r="D5107">
            <v>55.5</v>
          </cell>
        </row>
        <row r="5108">
          <cell r="A5108" t="str">
            <v>688709</v>
          </cell>
          <cell r="B5108" t="str">
            <v>成都华微</v>
          </cell>
          <cell r="C5108">
            <v>-0.6</v>
          </cell>
          <cell r="D5108">
            <v>31.6</v>
          </cell>
        </row>
        <row r="5109">
          <cell r="A5109" t="str">
            <v>688710</v>
          </cell>
          <cell r="B5109" t="str">
            <v>益诺思</v>
          </cell>
          <cell r="C5109">
            <v>1.02</v>
          </cell>
          <cell r="D5109">
            <v>34.83</v>
          </cell>
        </row>
        <row r="5110">
          <cell r="A5110" t="str">
            <v>688711</v>
          </cell>
          <cell r="B5110" t="str">
            <v>宏微科技</v>
          </cell>
          <cell r="C5110">
            <v>-1.27</v>
          </cell>
          <cell r="D5110">
            <v>17.13</v>
          </cell>
        </row>
        <row r="5111">
          <cell r="A5111" t="str">
            <v>688716</v>
          </cell>
          <cell r="B5111" t="str">
            <v>中研股份</v>
          </cell>
          <cell r="C5111">
            <v>-0.86</v>
          </cell>
          <cell r="D5111">
            <v>34.479999999999997</v>
          </cell>
        </row>
        <row r="5112">
          <cell r="A5112" t="str">
            <v>688717</v>
          </cell>
          <cell r="B5112" t="str">
            <v>艾罗能源</v>
          </cell>
          <cell r="C5112">
            <v>-3.29</v>
          </cell>
          <cell r="D5112">
            <v>57.06</v>
          </cell>
        </row>
        <row r="5113">
          <cell r="A5113" t="str">
            <v>688718</v>
          </cell>
          <cell r="B5113" t="str">
            <v>唯赛勃</v>
          </cell>
          <cell r="C5113">
            <v>-1.37</v>
          </cell>
          <cell r="D5113">
            <v>12.2</v>
          </cell>
        </row>
        <row r="5114">
          <cell r="A5114" t="str">
            <v>688719</v>
          </cell>
          <cell r="B5114" t="str">
            <v>爱科赛博</v>
          </cell>
          <cell r="C5114">
            <v>0.32</v>
          </cell>
          <cell r="D5114">
            <v>40.53</v>
          </cell>
        </row>
        <row r="5115">
          <cell r="A5115" t="str">
            <v>688720</v>
          </cell>
          <cell r="B5115" t="str">
            <v>艾森股份</v>
          </cell>
          <cell r="C5115">
            <v>1.45</v>
          </cell>
          <cell r="D5115">
            <v>42.81</v>
          </cell>
        </row>
        <row r="5116">
          <cell r="A5116" t="str">
            <v>688721</v>
          </cell>
          <cell r="B5116" t="str">
            <v>龙图光罩</v>
          </cell>
          <cell r="C5116">
            <v>0.02</v>
          </cell>
          <cell r="D5116">
            <v>43.89</v>
          </cell>
        </row>
        <row r="5117">
          <cell r="A5117" t="str">
            <v>688722</v>
          </cell>
          <cell r="B5117" t="str">
            <v>同益中</v>
          </cell>
          <cell r="C5117">
            <v>-2.58</v>
          </cell>
          <cell r="D5117">
            <v>20.78</v>
          </cell>
        </row>
        <row r="5118">
          <cell r="A5118" t="str">
            <v>688726</v>
          </cell>
          <cell r="B5118" t="str">
            <v>拉普拉斯</v>
          </cell>
          <cell r="C5118">
            <v>-2.37</v>
          </cell>
          <cell r="D5118">
            <v>42.09</v>
          </cell>
        </row>
        <row r="5119">
          <cell r="A5119" t="str">
            <v>688728</v>
          </cell>
          <cell r="B5119" t="str">
            <v>XD格科微</v>
          </cell>
          <cell r="C5119">
            <v>-0.77</v>
          </cell>
          <cell r="D5119">
            <v>15.49</v>
          </cell>
        </row>
        <row r="5120">
          <cell r="A5120" t="str">
            <v>688733</v>
          </cell>
          <cell r="B5120" t="str">
            <v>壹石通</v>
          </cell>
          <cell r="C5120">
            <v>-2.5499999999999998</v>
          </cell>
          <cell r="D5120">
            <v>18.38</v>
          </cell>
        </row>
        <row r="5121">
          <cell r="A5121" t="str">
            <v>688737</v>
          </cell>
          <cell r="B5121" t="str">
            <v>中自科技</v>
          </cell>
          <cell r="C5121">
            <v>-3.44</v>
          </cell>
          <cell r="D5121">
            <v>21.03</v>
          </cell>
        </row>
        <row r="5122">
          <cell r="A5122" t="str">
            <v>688739</v>
          </cell>
          <cell r="B5122" t="str">
            <v>成大生物</v>
          </cell>
          <cell r="C5122">
            <v>-0.61</v>
          </cell>
          <cell r="D5122">
            <v>26.13</v>
          </cell>
        </row>
        <row r="5123">
          <cell r="A5123" t="str">
            <v>688750</v>
          </cell>
          <cell r="B5123" t="str">
            <v>金天钛业</v>
          </cell>
          <cell r="C5123">
            <v>-1.7</v>
          </cell>
          <cell r="D5123">
            <v>20.77</v>
          </cell>
        </row>
        <row r="5124">
          <cell r="A5124" t="str">
            <v>688755</v>
          </cell>
          <cell r="B5124" t="str">
            <v>汉邦科技</v>
          </cell>
          <cell r="C5124">
            <v>-1.25</v>
          </cell>
          <cell r="D5124">
            <v>45.88</v>
          </cell>
        </row>
        <row r="5125">
          <cell r="A5125" t="str">
            <v>688757</v>
          </cell>
          <cell r="B5125" t="str">
            <v>胜科纳米</v>
          </cell>
          <cell r="C5125">
            <v>-0.71</v>
          </cell>
          <cell r="D5125">
            <v>26.5</v>
          </cell>
        </row>
        <row r="5126">
          <cell r="A5126" t="str">
            <v>688758</v>
          </cell>
          <cell r="B5126" t="str">
            <v>赛分科技</v>
          </cell>
          <cell r="C5126">
            <v>-1.85</v>
          </cell>
          <cell r="D5126">
            <v>16.43</v>
          </cell>
        </row>
        <row r="5127">
          <cell r="A5127" t="str">
            <v>688766</v>
          </cell>
          <cell r="B5127" t="str">
            <v>普冉股份</v>
          </cell>
          <cell r="C5127">
            <v>-1.85</v>
          </cell>
          <cell r="D5127">
            <v>62.13</v>
          </cell>
        </row>
        <row r="5128">
          <cell r="A5128" t="str">
            <v>688767</v>
          </cell>
          <cell r="B5128" t="str">
            <v>博拓生物</v>
          </cell>
          <cell r="C5128">
            <v>3.38</v>
          </cell>
          <cell r="D5128">
            <v>37.340000000000003</v>
          </cell>
        </row>
        <row r="5129">
          <cell r="A5129" t="str">
            <v>688768</v>
          </cell>
          <cell r="B5129" t="str">
            <v>容知日新</v>
          </cell>
          <cell r="C5129">
            <v>-1</v>
          </cell>
          <cell r="D5129">
            <v>42.53</v>
          </cell>
        </row>
        <row r="5130">
          <cell r="A5130" t="str">
            <v>688772</v>
          </cell>
          <cell r="B5130" t="str">
            <v>珠海冠宇</v>
          </cell>
          <cell r="C5130">
            <v>-2.82</v>
          </cell>
          <cell r="D5130">
            <v>13.76</v>
          </cell>
        </row>
        <row r="5131">
          <cell r="A5131" t="str">
            <v>688775</v>
          </cell>
          <cell r="B5131" t="str">
            <v>影石创新</v>
          </cell>
          <cell r="C5131">
            <v>-0.88</v>
          </cell>
          <cell r="D5131">
            <v>168.41</v>
          </cell>
        </row>
        <row r="5132">
          <cell r="A5132" t="str">
            <v>688776</v>
          </cell>
          <cell r="B5132" t="str">
            <v>国光电气</v>
          </cell>
          <cell r="C5132">
            <v>0.48</v>
          </cell>
          <cell r="D5132">
            <v>105.5</v>
          </cell>
        </row>
        <row r="5133">
          <cell r="A5133" t="str">
            <v>688777</v>
          </cell>
          <cell r="B5133" t="str">
            <v>中控技术</v>
          </cell>
          <cell r="C5133">
            <v>-0.6</v>
          </cell>
          <cell r="D5133">
            <v>44.41</v>
          </cell>
        </row>
        <row r="5134">
          <cell r="A5134" t="str">
            <v>688778</v>
          </cell>
          <cell r="B5134" t="str">
            <v>厦钨新能</v>
          </cell>
          <cell r="C5134">
            <v>-3.09</v>
          </cell>
          <cell r="D5134">
            <v>46.4</v>
          </cell>
        </row>
        <row r="5135">
          <cell r="A5135" t="str">
            <v>688779</v>
          </cell>
          <cell r="B5135" t="str">
            <v>五矿新能</v>
          </cell>
          <cell r="C5135">
            <v>-2.23</v>
          </cell>
          <cell r="D5135">
            <v>5.27</v>
          </cell>
        </row>
        <row r="5136">
          <cell r="A5136" t="str">
            <v>688786</v>
          </cell>
          <cell r="B5136" t="str">
            <v>悦安新材</v>
          </cell>
          <cell r="C5136">
            <v>-1.92</v>
          </cell>
          <cell r="D5136">
            <v>22.48</v>
          </cell>
        </row>
        <row r="5137">
          <cell r="A5137" t="str">
            <v>688787</v>
          </cell>
          <cell r="B5137" t="str">
            <v>海天瑞声</v>
          </cell>
          <cell r="C5137">
            <v>-1.22</v>
          </cell>
          <cell r="D5137">
            <v>95.52</v>
          </cell>
        </row>
        <row r="5138">
          <cell r="A5138" t="str">
            <v>688788</v>
          </cell>
          <cell r="B5138" t="str">
            <v>科思科技</v>
          </cell>
          <cell r="C5138">
            <v>-3.4</v>
          </cell>
          <cell r="D5138">
            <v>41.42</v>
          </cell>
        </row>
        <row r="5139">
          <cell r="A5139" t="str">
            <v>688789</v>
          </cell>
          <cell r="B5139" t="str">
            <v>宏华数科</v>
          </cell>
          <cell r="C5139">
            <v>-1.1399999999999999</v>
          </cell>
          <cell r="D5139">
            <v>69.099999999999994</v>
          </cell>
        </row>
        <row r="5140">
          <cell r="A5140" t="str">
            <v>688793</v>
          </cell>
          <cell r="B5140" t="str">
            <v>倍轻松</v>
          </cell>
          <cell r="C5140">
            <v>-1.7</v>
          </cell>
          <cell r="D5140">
            <v>32.39</v>
          </cell>
        </row>
        <row r="5141">
          <cell r="A5141" t="str">
            <v>688798</v>
          </cell>
          <cell r="B5141" t="str">
            <v>艾为电子</v>
          </cell>
          <cell r="C5141">
            <v>-1.91</v>
          </cell>
          <cell r="D5141">
            <v>65.69</v>
          </cell>
        </row>
        <row r="5142">
          <cell r="A5142" t="str">
            <v>688799</v>
          </cell>
          <cell r="B5142" t="str">
            <v>华纳药厂</v>
          </cell>
          <cell r="C5142">
            <v>-2.14</v>
          </cell>
          <cell r="D5142">
            <v>46.6</v>
          </cell>
        </row>
        <row r="5143">
          <cell r="A5143" t="str">
            <v>688800</v>
          </cell>
          <cell r="B5143" t="str">
            <v>瑞可达</v>
          </cell>
          <cell r="C5143">
            <v>1.22</v>
          </cell>
          <cell r="D5143">
            <v>45.55</v>
          </cell>
        </row>
        <row r="5144">
          <cell r="A5144" t="str">
            <v>688819</v>
          </cell>
          <cell r="B5144" t="str">
            <v>天能股份</v>
          </cell>
          <cell r="C5144">
            <v>-1.84</v>
          </cell>
          <cell r="D5144">
            <v>26.72</v>
          </cell>
        </row>
        <row r="5145">
          <cell r="A5145" t="str">
            <v>688981</v>
          </cell>
          <cell r="B5145" t="str">
            <v>中芯国际</v>
          </cell>
          <cell r="C5145">
            <v>-0.51</v>
          </cell>
          <cell r="D5145">
            <v>85.8</v>
          </cell>
        </row>
        <row r="5146">
          <cell r="A5146" t="str">
            <v>689009</v>
          </cell>
          <cell r="B5146" t="str">
            <v>九号公司-WD</v>
          </cell>
          <cell r="C5146">
            <v>-1.7</v>
          </cell>
          <cell r="D5146">
            <v>60.6</v>
          </cell>
        </row>
        <row r="5147">
          <cell r="A5147" t="str">
            <v>600930</v>
          </cell>
          <cell r="B5147" t="str">
            <v>华电新能</v>
          </cell>
          <cell r="C5147" t="str">
            <v xml:space="preserve">--  </v>
          </cell>
          <cell r="D5147">
            <v>0</v>
          </cell>
        </row>
        <row r="5148">
          <cell r="A5148" t="str">
            <v>688729</v>
          </cell>
          <cell r="B5148" t="str">
            <v>屹唐股份</v>
          </cell>
          <cell r="C5148" t="str">
            <v xml:space="preserve">--  </v>
          </cell>
          <cell r="D5148">
            <v>0</v>
          </cell>
        </row>
        <row r="5149">
          <cell r="A5149" t="str">
            <v>430017</v>
          </cell>
          <cell r="B5149" t="str">
            <v>星昊医药</v>
          </cell>
          <cell r="C5149">
            <v>0.04</v>
          </cell>
          <cell r="D5149">
            <v>24.21</v>
          </cell>
        </row>
        <row r="5150">
          <cell r="A5150" t="str">
            <v>430047</v>
          </cell>
          <cell r="B5150" t="str">
            <v>诺思兰德</v>
          </cell>
          <cell r="C5150">
            <v>5.25</v>
          </cell>
          <cell r="D5150">
            <v>23.06</v>
          </cell>
        </row>
        <row r="5151">
          <cell r="A5151" t="str">
            <v>430090</v>
          </cell>
          <cell r="B5151" t="str">
            <v>同辉信息</v>
          </cell>
          <cell r="C5151">
            <v>8.42</v>
          </cell>
          <cell r="D5151">
            <v>10.95</v>
          </cell>
        </row>
        <row r="5152">
          <cell r="A5152" t="str">
            <v>430139</v>
          </cell>
          <cell r="B5152" t="str">
            <v>华岭股份</v>
          </cell>
          <cell r="C5152">
            <v>-2.66</v>
          </cell>
          <cell r="D5152">
            <v>25.6</v>
          </cell>
        </row>
        <row r="5153">
          <cell r="A5153" t="str">
            <v>430198</v>
          </cell>
          <cell r="B5153" t="str">
            <v>微创光电</v>
          </cell>
          <cell r="C5153">
            <v>-1.9</v>
          </cell>
          <cell r="D5153">
            <v>13.39</v>
          </cell>
        </row>
        <row r="5154">
          <cell r="A5154" t="str">
            <v>430300</v>
          </cell>
          <cell r="B5154" t="str">
            <v>辰光医疗</v>
          </cell>
          <cell r="C5154">
            <v>0</v>
          </cell>
          <cell r="D5154">
            <v>19.13</v>
          </cell>
        </row>
        <row r="5155">
          <cell r="A5155" t="str">
            <v>430418</v>
          </cell>
          <cell r="B5155" t="str">
            <v>苏轴股份</v>
          </cell>
          <cell r="C5155">
            <v>-1.95</v>
          </cell>
          <cell r="D5155">
            <v>28.7</v>
          </cell>
        </row>
        <row r="5156">
          <cell r="A5156" t="str">
            <v>430425</v>
          </cell>
          <cell r="B5156" t="str">
            <v>乐创技术</v>
          </cell>
          <cell r="C5156">
            <v>-5.47</v>
          </cell>
          <cell r="D5156">
            <v>23.87</v>
          </cell>
        </row>
        <row r="5157">
          <cell r="A5157" t="str">
            <v>430476</v>
          </cell>
          <cell r="B5157" t="str">
            <v>海能技术</v>
          </cell>
          <cell r="C5157">
            <v>-4.2</v>
          </cell>
          <cell r="D5157">
            <v>18.489999999999998</v>
          </cell>
        </row>
        <row r="5158">
          <cell r="A5158" t="str">
            <v>430478</v>
          </cell>
          <cell r="B5158" t="str">
            <v>峆一药业</v>
          </cell>
          <cell r="C5158">
            <v>-3.1</v>
          </cell>
          <cell r="D5158">
            <v>20.66</v>
          </cell>
        </row>
        <row r="5159">
          <cell r="A5159" t="str">
            <v>430510</v>
          </cell>
          <cell r="B5159" t="str">
            <v>丰光精密</v>
          </cell>
          <cell r="C5159">
            <v>-3.03</v>
          </cell>
          <cell r="D5159">
            <v>22.08</v>
          </cell>
        </row>
        <row r="5160">
          <cell r="A5160" t="str">
            <v>430556</v>
          </cell>
          <cell r="B5160" t="str">
            <v>雅达股份</v>
          </cell>
          <cell r="C5160">
            <v>-0.72</v>
          </cell>
          <cell r="D5160">
            <v>11.06</v>
          </cell>
        </row>
        <row r="5161">
          <cell r="A5161" t="str">
            <v>430564</v>
          </cell>
          <cell r="B5161" t="str">
            <v>天润科技</v>
          </cell>
          <cell r="C5161">
            <v>0.9</v>
          </cell>
          <cell r="D5161">
            <v>21.23</v>
          </cell>
        </row>
        <row r="5162">
          <cell r="A5162" t="str">
            <v>430685</v>
          </cell>
          <cell r="B5162" t="str">
            <v>新芝生物</v>
          </cell>
          <cell r="C5162">
            <v>-3.08</v>
          </cell>
          <cell r="D5162">
            <v>15.4</v>
          </cell>
        </row>
        <row r="5163">
          <cell r="A5163" t="str">
            <v>430718</v>
          </cell>
          <cell r="B5163" t="str">
            <v>合肥高科</v>
          </cell>
          <cell r="C5163">
            <v>0</v>
          </cell>
          <cell r="D5163">
            <v>17.95</v>
          </cell>
        </row>
        <row r="5164">
          <cell r="A5164" t="str">
            <v>830779</v>
          </cell>
          <cell r="B5164" t="str">
            <v>武汉蓝电</v>
          </cell>
          <cell r="C5164">
            <v>-3.52</v>
          </cell>
          <cell r="D5164">
            <v>46.55</v>
          </cell>
        </row>
        <row r="5165">
          <cell r="A5165" t="str">
            <v>830809</v>
          </cell>
          <cell r="B5165" t="str">
            <v>安达科技</v>
          </cell>
          <cell r="C5165">
            <v>-1.99</v>
          </cell>
          <cell r="D5165">
            <v>5.9</v>
          </cell>
        </row>
        <row r="5166">
          <cell r="A5166" t="str">
            <v>830832</v>
          </cell>
          <cell r="B5166" t="str">
            <v>齐鲁华信</v>
          </cell>
          <cell r="C5166">
            <v>-2.73</v>
          </cell>
          <cell r="D5166">
            <v>8.18</v>
          </cell>
        </row>
        <row r="5167">
          <cell r="A5167" t="str">
            <v>830839</v>
          </cell>
          <cell r="B5167" t="str">
            <v>万通液压</v>
          </cell>
          <cell r="C5167">
            <v>-3.06</v>
          </cell>
          <cell r="D5167">
            <v>31</v>
          </cell>
        </row>
        <row r="5168">
          <cell r="A5168" t="str">
            <v>830879</v>
          </cell>
          <cell r="B5168" t="str">
            <v>基康仪器</v>
          </cell>
          <cell r="C5168">
            <v>-2.12</v>
          </cell>
          <cell r="D5168">
            <v>17.07</v>
          </cell>
        </row>
        <row r="5169">
          <cell r="A5169" t="str">
            <v>830896</v>
          </cell>
          <cell r="B5169" t="str">
            <v>旺成科技</v>
          </cell>
          <cell r="C5169">
            <v>-3.38</v>
          </cell>
          <cell r="D5169">
            <v>20.32</v>
          </cell>
        </row>
        <row r="5170">
          <cell r="A5170" t="str">
            <v>830946</v>
          </cell>
          <cell r="B5170" t="str">
            <v>森萱医药</v>
          </cell>
          <cell r="C5170">
            <v>-2.36</v>
          </cell>
          <cell r="D5170">
            <v>11.58</v>
          </cell>
        </row>
        <row r="5171">
          <cell r="A5171" t="str">
            <v>830964</v>
          </cell>
          <cell r="B5171" t="str">
            <v>润农节水</v>
          </cell>
          <cell r="C5171">
            <v>2.16</v>
          </cell>
          <cell r="D5171">
            <v>8.99</v>
          </cell>
        </row>
        <row r="5172">
          <cell r="A5172" t="str">
            <v>830974</v>
          </cell>
          <cell r="B5172" t="str">
            <v>凯大催化</v>
          </cell>
          <cell r="C5172">
            <v>-3.11</v>
          </cell>
          <cell r="D5172">
            <v>8.42</v>
          </cell>
        </row>
        <row r="5173">
          <cell r="A5173" t="str">
            <v>831010</v>
          </cell>
          <cell r="B5173" t="str">
            <v>凯添燃气</v>
          </cell>
          <cell r="C5173">
            <v>-3.03</v>
          </cell>
          <cell r="D5173">
            <v>13.45</v>
          </cell>
        </row>
        <row r="5174">
          <cell r="A5174" t="str">
            <v>831039</v>
          </cell>
          <cell r="B5174" t="str">
            <v>国义招标</v>
          </cell>
          <cell r="C5174">
            <v>-3.03</v>
          </cell>
          <cell r="D5174">
            <v>10.55</v>
          </cell>
        </row>
        <row r="5175">
          <cell r="A5175" t="str">
            <v>831087</v>
          </cell>
          <cell r="B5175" t="str">
            <v>秋乐种业</v>
          </cell>
          <cell r="C5175">
            <v>5.49</v>
          </cell>
          <cell r="D5175">
            <v>20.38</v>
          </cell>
        </row>
        <row r="5176">
          <cell r="A5176" t="str">
            <v>831152</v>
          </cell>
          <cell r="B5176" t="str">
            <v>昆工科技</v>
          </cell>
          <cell r="C5176">
            <v>-3.76</v>
          </cell>
          <cell r="D5176">
            <v>21.27</v>
          </cell>
        </row>
        <row r="5177">
          <cell r="A5177" t="str">
            <v>831167</v>
          </cell>
          <cell r="B5177" t="str">
            <v>鑫汇科</v>
          </cell>
          <cell r="C5177">
            <v>-4.04</v>
          </cell>
          <cell r="D5177">
            <v>27.58</v>
          </cell>
        </row>
        <row r="5178">
          <cell r="A5178" t="str">
            <v>831175</v>
          </cell>
          <cell r="B5178" t="str">
            <v>派诺科技</v>
          </cell>
          <cell r="C5178">
            <v>-3.26</v>
          </cell>
          <cell r="D5178">
            <v>16.93</v>
          </cell>
        </row>
        <row r="5179">
          <cell r="A5179" t="str">
            <v>831195</v>
          </cell>
          <cell r="B5179" t="str">
            <v>三祥科技</v>
          </cell>
          <cell r="C5179">
            <v>-2.68</v>
          </cell>
          <cell r="D5179">
            <v>17.399999999999999</v>
          </cell>
        </row>
        <row r="5180">
          <cell r="A5180" t="str">
            <v>831278</v>
          </cell>
          <cell r="B5180" t="str">
            <v>泰德股份</v>
          </cell>
          <cell r="C5180">
            <v>-2.36</v>
          </cell>
          <cell r="D5180">
            <v>12</v>
          </cell>
        </row>
        <row r="5181">
          <cell r="A5181" t="str">
            <v>831304</v>
          </cell>
          <cell r="B5181" t="str">
            <v>迪尔化工</v>
          </cell>
          <cell r="C5181">
            <v>-3.11</v>
          </cell>
          <cell r="D5181">
            <v>14.63</v>
          </cell>
        </row>
        <row r="5182">
          <cell r="A5182" t="str">
            <v>831305</v>
          </cell>
          <cell r="B5182" t="str">
            <v>海希通讯</v>
          </cell>
          <cell r="C5182">
            <v>-2.5</v>
          </cell>
          <cell r="D5182">
            <v>21.8</v>
          </cell>
        </row>
        <row r="5183">
          <cell r="A5183" t="str">
            <v>831370</v>
          </cell>
          <cell r="B5183" t="str">
            <v>新安洁</v>
          </cell>
          <cell r="C5183">
            <v>-2.73</v>
          </cell>
          <cell r="D5183">
            <v>4.6399999999999997</v>
          </cell>
        </row>
        <row r="5184">
          <cell r="A5184" t="str">
            <v>831396</v>
          </cell>
          <cell r="B5184" t="str">
            <v>许昌智能</v>
          </cell>
          <cell r="C5184">
            <v>-1.67</v>
          </cell>
          <cell r="D5184">
            <v>11.2</v>
          </cell>
        </row>
        <row r="5185">
          <cell r="A5185" t="str">
            <v>831526</v>
          </cell>
          <cell r="B5185" t="str">
            <v>凯华材料</v>
          </cell>
          <cell r="C5185">
            <v>-1.17</v>
          </cell>
          <cell r="D5185">
            <v>29.65</v>
          </cell>
        </row>
        <row r="5186">
          <cell r="A5186" t="str">
            <v>831627</v>
          </cell>
          <cell r="B5186" t="str">
            <v>力王股份</v>
          </cell>
          <cell r="C5186">
            <v>-4.5999999999999996</v>
          </cell>
          <cell r="D5186">
            <v>28.42</v>
          </cell>
        </row>
        <row r="5187">
          <cell r="A5187" t="str">
            <v>831641</v>
          </cell>
          <cell r="B5187" t="str">
            <v>格利尔</v>
          </cell>
          <cell r="C5187">
            <v>-3.94</v>
          </cell>
          <cell r="D5187">
            <v>17.559999999999999</v>
          </cell>
        </row>
        <row r="5188">
          <cell r="A5188" t="str">
            <v>831689</v>
          </cell>
          <cell r="B5188" t="str">
            <v>克莱特</v>
          </cell>
          <cell r="C5188">
            <v>-8.08</v>
          </cell>
          <cell r="D5188">
            <v>45.51</v>
          </cell>
        </row>
        <row r="5189">
          <cell r="A5189" t="str">
            <v>831726</v>
          </cell>
          <cell r="B5189" t="str">
            <v>朱老六</v>
          </cell>
          <cell r="C5189">
            <v>-2.8</v>
          </cell>
          <cell r="D5189">
            <v>20.81</v>
          </cell>
        </row>
        <row r="5190">
          <cell r="A5190" t="str">
            <v>831768</v>
          </cell>
          <cell r="B5190" t="str">
            <v>拾比佰</v>
          </cell>
          <cell r="C5190">
            <v>-2.0499999999999998</v>
          </cell>
          <cell r="D5190">
            <v>10.97</v>
          </cell>
        </row>
        <row r="5191">
          <cell r="A5191" t="str">
            <v>831832</v>
          </cell>
          <cell r="B5191" t="str">
            <v>科达自控</v>
          </cell>
          <cell r="C5191">
            <v>-4.29</v>
          </cell>
          <cell r="D5191">
            <v>30.78</v>
          </cell>
        </row>
        <row r="5192">
          <cell r="A5192" t="str">
            <v>831834</v>
          </cell>
          <cell r="B5192" t="str">
            <v>三维股份</v>
          </cell>
          <cell r="C5192">
            <v>-3.35</v>
          </cell>
          <cell r="D5192">
            <v>11.84</v>
          </cell>
        </row>
        <row r="5193">
          <cell r="A5193" t="str">
            <v>831855</v>
          </cell>
          <cell r="B5193" t="str">
            <v>浙江大农</v>
          </cell>
          <cell r="C5193">
            <v>-2.75</v>
          </cell>
          <cell r="D5193">
            <v>20.84</v>
          </cell>
        </row>
        <row r="5194">
          <cell r="A5194" t="str">
            <v>831856</v>
          </cell>
          <cell r="B5194" t="str">
            <v>浩淼科技</v>
          </cell>
          <cell r="C5194">
            <v>-2.8</v>
          </cell>
          <cell r="D5194">
            <v>21.19</v>
          </cell>
        </row>
        <row r="5195">
          <cell r="A5195" t="str">
            <v>831906</v>
          </cell>
          <cell r="B5195" t="str">
            <v>舜宇精工</v>
          </cell>
          <cell r="C5195">
            <v>-2.83</v>
          </cell>
          <cell r="D5195">
            <v>24</v>
          </cell>
        </row>
        <row r="5196">
          <cell r="A5196" t="str">
            <v>831961</v>
          </cell>
          <cell r="B5196" t="str">
            <v>创远信科</v>
          </cell>
          <cell r="C5196">
            <v>-5.7</v>
          </cell>
          <cell r="D5196">
            <v>22.51</v>
          </cell>
        </row>
        <row r="5197">
          <cell r="A5197" t="str">
            <v>832000</v>
          </cell>
          <cell r="B5197" t="str">
            <v>安徽凤凰</v>
          </cell>
          <cell r="C5197">
            <v>-3.16</v>
          </cell>
          <cell r="D5197">
            <v>21.44</v>
          </cell>
        </row>
        <row r="5198">
          <cell r="A5198" t="str">
            <v>832023</v>
          </cell>
          <cell r="B5198" t="str">
            <v>田野股份</v>
          </cell>
          <cell r="C5198">
            <v>-1.1299999999999999</v>
          </cell>
          <cell r="D5198">
            <v>4.3899999999999997</v>
          </cell>
        </row>
        <row r="5199">
          <cell r="A5199" t="str">
            <v>832089</v>
          </cell>
          <cell r="B5199" t="str">
            <v>禾昌聚合</v>
          </cell>
          <cell r="C5199">
            <v>-1.86</v>
          </cell>
          <cell r="D5199">
            <v>16.36</v>
          </cell>
        </row>
        <row r="5200">
          <cell r="A5200" t="str">
            <v>832110</v>
          </cell>
          <cell r="B5200" t="str">
            <v>雷特科技</v>
          </cell>
          <cell r="C5200">
            <v>-1.92</v>
          </cell>
          <cell r="D5200">
            <v>38.24</v>
          </cell>
        </row>
        <row r="5201">
          <cell r="A5201" t="str">
            <v>832145</v>
          </cell>
          <cell r="B5201" t="str">
            <v>恒合股份</v>
          </cell>
          <cell r="C5201">
            <v>3.65</v>
          </cell>
          <cell r="D5201">
            <v>23.29</v>
          </cell>
        </row>
        <row r="5202">
          <cell r="A5202" t="str">
            <v>832149</v>
          </cell>
          <cell r="B5202" t="str">
            <v>利尔达</v>
          </cell>
          <cell r="C5202">
            <v>-3.31</v>
          </cell>
          <cell r="D5202">
            <v>15.19</v>
          </cell>
        </row>
        <row r="5203">
          <cell r="A5203" t="str">
            <v>832171</v>
          </cell>
          <cell r="B5203" t="str">
            <v>志晟信息</v>
          </cell>
          <cell r="C5203">
            <v>-2.57</v>
          </cell>
          <cell r="D5203">
            <v>33.01</v>
          </cell>
        </row>
        <row r="5204">
          <cell r="A5204" t="str">
            <v>832175</v>
          </cell>
          <cell r="B5204" t="str">
            <v>东方碳素</v>
          </cell>
          <cell r="C5204">
            <v>-2.2000000000000002</v>
          </cell>
          <cell r="D5204">
            <v>13.79</v>
          </cell>
        </row>
        <row r="5205">
          <cell r="A5205" t="str">
            <v>832225</v>
          </cell>
          <cell r="B5205" t="str">
            <v>利通科技</v>
          </cell>
          <cell r="C5205">
            <v>-3.09</v>
          </cell>
          <cell r="D5205">
            <v>20.04</v>
          </cell>
        </row>
        <row r="5206">
          <cell r="A5206" t="str">
            <v>832278</v>
          </cell>
          <cell r="B5206" t="str">
            <v>鹿得医疗</v>
          </cell>
          <cell r="C5206">
            <v>-0.74</v>
          </cell>
          <cell r="D5206">
            <v>10.77</v>
          </cell>
        </row>
        <row r="5207">
          <cell r="A5207" t="str">
            <v>832419</v>
          </cell>
          <cell r="B5207" t="str">
            <v>路斯股份</v>
          </cell>
          <cell r="C5207">
            <v>-3.58</v>
          </cell>
          <cell r="D5207">
            <v>23.18</v>
          </cell>
        </row>
        <row r="5208">
          <cell r="A5208" t="str">
            <v>832469</v>
          </cell>
          <cell r="B5208" t="str">
            <v>富恒新材</v>
          </cell>
          <cell r="C5208">
            <v>-1.31</v>
          </cell>
          <cell r="D5208">
            <v>13.55</v>
          </cell>
        </row>
        <row r="5209">
          <cell r="A5209" t="str">
            <v>832471</v>
          </cell>
          <cell r="B5209" t="str">
            <v>美邦科技</v>
          </cell>
          <cell r="C5209">
            <v>-3.95</v>
          </cell>
          <cell r="D5209">
            <v>15.81</v>
          </cell>
        </row>
        <row r="5210">
          <cell r="A5210" t="str">
            <v>832491</v>
          </cell>
          <cell r="B5210" t="str">
            <v>奥迪威</v>
          </cell>
          <cell r="C5210">
            <v>-1.63</v>
          </cell>
          <cell r="D5210">
            <v>28.32</v>
          </cell>
        </row>
        <row r="5211">
          <cell r="A5211" t="str">
            <v>832522</v>
          </cell>
          <cell r="B5211" t="str">
            <v>纳科诺尔</v>
          </cell>
          <cell r="C5211">
            <v>-1.93</v>
          </cell>
          <cell r="D5211">
            <v>48.87</v>
          </cell>
        </row>
        <row r="5212">
          <cell r="A5212" t="str">
            <v>832566</v>
          </cell>
          <cell r="B5212" t="str">
            <v>梓橦宫</v>
          </cell>
          <cell r="C5212">
            <v>-2.6</v>
          </cell>
          <cell r="D5212">
            <v>13.1</v>
          </cell>
        </row>
        <row r="5213">
          <cell r="A5213" t="str">
            <v>832651</v>
          </cell>
          <cell r="B5213" t="str">
            <v>天罡股份</v>
          </cell>
          <cell r="C5213">
            <v>-4.84</v>
          </cell>
          <cell r="D5213">
            <v>29.51</v>
          </cell>
        </row>
        <row r="5214">
          <cell r="A5214" t="str">
            <v>832662</v>
          </cell>
          <cell r="B5214" t="str">
            <v>方盛股份</v>
          </cell>
          <cell r="C5214">
            <v>-4.3099999999999996</v>
          </cell>
          <cell r="D5214">
            <v>24.67</v>
          </cell>
        </row>
        <row r="5215">
          <cell r="A5215" t="str">
            <v>832735</v>
          </cell>
          <cell r="B5215" t="str">
            <v>德源药业</v>
          </cell>
          <cell r="C5215">
            <v>-3.72</v>
          </cell>
          <cell r="D5215">
            <v>35.72</v>
          </cell>
        </row>
        <row r="5216">
          <cell r="A5216" t="str">
            <v>832786</v>
          </cell>
          <cell r="B5216" t="str">
            <v>骑士乳业</v>
          </cell>
          <cell r="C5216">
            <v>-3.76</v>
          </cell>
          <cell r="D5216">
            <v>11.78</v>
          </cell>
        </row>
        <row r="5217">
          <cell r="A5217" t="str">
            <v>832802</v>
          </cell>
          <cell r="B5217" t="str">
            <v>保丽洁</v>
          </cell>
          <cell r="C5217">
            <v>-1.28</v>
          </cell>
          <cell r="D5217">
            <v>18.5</v>
          </cell>
        </row>
        <row r="5218">
          <cell r="A5218" t="str">
            <v>832876</v>
          </cell>
          <cell r="B5218" t="str">
            <v>慧为智能</v>
          </cell>
          <cell r="C5218">
            <v>-2.74</v>
          </cell>
          <cell r="D5218">
            <v>31.9</v>
          </cell>
        </row>
        <row r="5219">
          <cell r="A5219" t="str">
            <v>832885</v>
          </cell>
          <cell r="B5219" t="str">
            <v>星辰科技</v>
          </cell>
          <cell r="C5219">
            <v>-2.4500000000000002</v>
          </cell>
          <cell r="D5219">
            <v>20.68</v>
          </cell>
        </row>
        <row r="5220">
          <cell r="A5220" t="str">
            <v>832978</v>
          </cell>
          <cell r="B5220" t="str">
            <v>开特股份</v>
          </cell>
          <cell r="C5220">
            <v>-1.43</v>
          </cell>
          <cell r="D5220">
            <v>24.1</v>
          </cell>
        </row>
        <row r="5221">
          <cell r="A5221" t="str">
            <v>832982</v>
          </cell>
          <cell r="B5221" t="str">
            <v>锦波生物</v>
          </cell>
          <cell r="C5221">
            <v>-2.2999999999999998</v>
          </cell>
          <cell r="D5221">
            <v>381</v>
          </cell>
        </row>
        <row r="5222">
          <cell r="A5222" t="str">
            <v>833030</v>
          </cell>
          <cell r="B5222" t="str">
            <v>立方控股</v>
          </cell>
          <cell r="C5222">
            <v>-1.03</v>
          </cell>
          <cell r="D5222">
            <v>29.78</v>
          </cell>
        </row>
        <row r="5223">
          <cell r="A5223" t="str">
            <v>833075</v>
          </cell>
          <cell r="B5223" t="str">
            <v>柏星龙</v>
          </cell>
          <cell r="C5223">
            <v>-4.0999999999999996</v>
          </cell>
          <cell r="D5223">
            <v>33.68</v>
          </cell>
        </row>
        <row r="5224">
          <cell r="A5224" t="str">
            <v>833171</v>
          </cell>
          <cell r="B5224" t="str">
            <v>国航远洋</v>
          </cell>
          <cell r="C5224">
            <v>-1.41</v>
          </cell>
          <cell r="D5224">
            <v>12.63</v>
          </cell>
        </row>
        <row r="5225">
          <cell r="A5225" t="str">
            <v>833230</v>
          </cell>
          <cell r="B5225" t="str">
            <v>欧康医药</v>
          </cell>
          <cell r="C5225">
            <v>-1.88</v>
          </cell>
          <cell r="D5225">
            <v>16.71</v>
          </cell>
        </row>
        <row r="5226">
          <cell r="A5226" t="str">
            <v>833266</v>
          </cell>
          <cell r="B5226" t="str">
            <v>生物谷</v>
          </cell>
          <cell r="C5226">
            <v>-2.57</v>
          </cell>
          <cell r="D5226">
            <v>10.63</v>
          </cell>
        </row>
        <row r="5227">
          <cell r="A5227" t="str">
            <v>833284</v>
          </cell>
          <cell r="B5227" t="str">
            <v>灵鸽科技</v>
          </cell>
          <cell r="C5227">
            <v>-5.31</v>
          </cell>
          <cell r="D5227">
            <v>29.63</v>
          </cell>
        </row>
        <row r="5228">
          <cell r="A5228" t="str">
            <v>833346</v>
          </cell>
          <cell r="B5228" t="str">
            <v>威贸电子</v>
          </cell>
          <cell r="C5228">
            <v>-3.64</v>
          </cell>
          <cell r="D5228">
            <v>29.38</v>
          </cell>
        </row>
        <row r="5229">
          <cell r="A5229" t="str">
            <v>833394</v>
          </cell>
          <cell r="B5229" t="str">
            <v>民士达</v>
          </cell>
          <cell r="C5229">
            <v>-1.17</v>
          </cell>
          <cell r="D5229">
            <v>46.45</v>
          </cell>
        </row>
        <row r="5230">
          <cell r="A5230" t="str">
            <v>833427</v>
          </cell>
          <cell r="B5230" t="str">
            <v>华维设计</v>
          </cell>
          <cell r="C5230">
            <v>-6.15</v>
          </cell>
          <cell r="D5230">
            <v>16.47</v>
          </cell>
        </row>
        <row r="5231">
          <cell r="A5231" t="str">
            <v>833429</v>
          </cell>
          <cell r="B5231" t="str">
            <v>康比特</v>
          </cell>
          <cell r="C5231">
            <v>-3.34</v>
          </cell>
          <cell r="D5231">
            <v>23.14</v>
          </cell>
        </row>
        <row r="5232">
          <cell r="A5232" t="str">
            <v>833454</v>
          </cell>
          <cell r="B5232" t="str">
            <v>同心传动</v>
          </cell>
          <cell r="C5232">
            <v>-4.24</v>
          </cell>
          <cell r="D5232">
            <v>19.64</v>
          </cell>
        </row>
        <row r="5233">
          <cell r="A5233" t="str">
            <v>833455</v>
          </cell>
          <cell r="B5233" t="str">
            <v>汇隆活塞</v>
          </cell>
          <cell r="C5233">
            <v>-2.0699999999999998</v>
          </cell>
          <cell r="D5233">
            <v>10.43</v>
          </cell>
        </row>
        <row r="5234">
          <cell r="A5234" t="str">
            <v>833509</v>
          </cell>
          <cell r="B5234" t="str">
            <v>同惠电子</v>
          </cell>
          <cell r="C5234">
            <v>-3.08</v>
          </cell>
          <cell r="D5234">
            <v>25.5</v>
          </cell>
        </row>
        <row r="5235">
          <cell r="A5235" t="str">
            <v>833523</v>
          </cell>
          <cell r="B5235" t="str">
            <v>德瑞锂电</v>
          </cell>
          <cell r="C5235">
            <v>-2.57</v>
          </cell>
          <cell r="D5235">
            <v>25.36</v>
          </cell>
        </row>
        <row r="5236">
          <cell r="A5236" t="str">
            <v>833533</v>
          </cell>
          <cell r="B5236" t="str">
            <v>骏创科技</v>
          </cell>
          <cell r="C5236">
            <v>-2.34</v>
          </cell>
          <cell r="D5236">
            <v>35.04</v>
          </cell>
        </row>
        <row r="5237">
          <cell r="A5237" t="str">
            <v>833575</v>
          </cell>
          <cell r="B5237" t="str">
            <v>康乐卫士</v>
          </cell>
          <cell r="C5237">
            <v>-0.62</v>
          </cell>
          <cell r="D5237">
            <v>16.059999999999999</v>
          </cell>
        </row>
        <row r="5238">
          <cell r="A5238" t="str">
            <v>833580</v>
          </cell>
          <cell r="B5238" t="str">
            <v>科创新材</v>
          </cell>
          <cell r="C5238">
            <v>-3.31</v>
          </cell>
          <cell r="D5238">
            <v>14</v>
          </cell>
        </row>
        <row r="5239">
          <cell r="A5239" t="str">
            <v>833751</v>
          </cell>
          <cell r="B5239" t="str">
            <v>惠同新材</v>
          </cell>
          <cell r="C5239">
            <v>-4.13</v>
          </cell>
          <cell r="D5239">
            <v>17.18</v>
          </cell>
        </row>
        <row r="5240">
          <cell r="A5240" t="str">
            <v>833781</v>
          </cell>
          <cell r="B5240" t="str">
            <v>瑞奇智造</v>
          </cell>
          <cell r="C5240">
            <v>-5.22</v>
          </cell>
          <cell r="D5240">
            <v>12.89</v>
          </cell>
        </row>
        <row r="5241">
          <cell r="A5241" t="str">
            <v>833873</v>
          </cell>
          <cell r="B5241" t="str">
            <v>中设咨询</v>
          </cell>
          <cell r="C5241">
            <v>0</v>
          </cell>
          <cell r="D5241">
            <v>6.83</v>
          </cell>
        </row>
        <row r="5242">
          <cell r="A5242" t="str">
            <v>833914</v>
          </cell>
          <cell r="B5242" t="str">
            <v>远航精密</v>
          </cell>
          <cell r="C5242">
            <v>-9.9</v>
          </cell>
          <cell r="D5242">
            <v>29.2</v>
          </cell>
        </row>
        <row r="5243">
          <cell r="A5243" t="str">
            <v>833943</v>
          </cell>
          <cell r="B5243" t="str">
            <v>优机股份</v>
          </cell>
          <cell r="C5243">
            <v>-3.49</v>
          </cell>
          <cell r="D5243">
            <v>26.03</v>
          </cell>
        </row>
        <row r="5244">
          <cell r="A5244" t="str">
            <v>834014</v>
          </cell>
          <cell r="B5244" t="str">
            <v>特瑞斯</v>
          </cell>
          <cell r="C5244">
            <v>-2.31</v>
          </cell>
          <cell r="D5244">
            <v>13.97</v>
          </cell>
        </row>
        <row r="5245">
          <cell r="A5245" t="str">
            <v>834021</v>
          </cell>
          <cell r="B5245" t="str">
            <v>流金科技</v>
          </cell>
          <cell r="C5245">
            <v>-2.16</v>
          </cell>
          <cell r="D5245">
            <v>7.69</v>
          </cell>
        </row>
        <row r="5246">
          <cell r="A5246" t="str">
            <v>834033</v>
          </cell>
          <cell r="B5246" t="str">
            <v>康普化学</v>
          </cell>
          <cell r="C5246">
            <v>-4.78</v>
          </cell>
          <cell r="D5246">
            <v>20.71</v>
          </cell>
        </row>
        <row r="5247">
          <cell r="A5247" t="str">
            <v>834058</v>
          </cell>
          <cell r="B5247" t="str">
            <v>华洋赛车</v>
          </cell>
          <cell r="C5247">
            <v>-1.42</v>
          </cell>
          <cell r="D5247">
            <v>40.33</v>
          </cell>
        </row>
        <row r="5248">
          <cell r="A5248" t="str">
            <v>834062</v>
          </cell>
          <cell r="B5248" t="str">
            <v>科润智控</v>
          </cell>
          <cell r="C5248">
            <v>-1.6</v>
          </cell>
          <cell r="D5248">
            <v>10.48</v>
          </cell>
        </row>
        <row r="5249">
          <cell r="A5249" t="str">
            <v>834261</v>
          </cell>
          <cell r="B5249" t="str">
            <v>一诺威</v>
          </cell>
          <cell r="C5249">
            <v>-1.25</v>
          </cell>
          <cell r="D5249">
            <v>15.03</v>
          </cell>
        </row>
        <row r="5250">
          <cell r="A5250" t="str">
            <v>834407</v>
          </cell>
          <cell r="B5250" t="str">
            <v>驰诚股份</v>
          </cell>
          <cell r="C5250">
            <v>-3.84</v>
          </cell>
          <cell r="D5250">
            <v>18.510000000000002</v>
          </cell>
        </row>
        <row r="5251">
          <cell r="A5251" t="str">
            <v>834415</v>
          </cell>
          <cell r="B5251" t="str">
            <v>恒拓开源</v>
          </cell>
          <cell r="C5251">
            <v>-2.0699999999999998</v>
          </cell>
          <cell r="D5251">
            <v>16.579999999999998</v>
          </cell>
        </row>
        <row r="5252">
          <cell r="A5252" t="str">
            <v>834475</v>
          </cell>
          <cell r="B5252" t="str">
            <v>三友科技</v>
          </cell>
          <cell r="C5252">
            <v>-3.15</v>
          </cell>
          <cell r="D5252">
            <v>21.83</v>
          </cell>
        </row>
        <row r="5253">
          <cell r="A5253" t="str">
            <v>834599</v>
          </cell>
          <cell r="B5253" t="str">
            <v>同力股份</v>
          </cell>
          <cell r="C5253">
            <v>-3.22</v>
          </cell>
          <cell r="D5253">
            <v>21.04</v>
          </cell>
        </row>
        <row r="5254">
          <cell r="A5254" t="str">
            <v>834639</v>
          </cell>
          <cell r="B5254" t="str">
            <v>晨光电缆</v>
          </cell>
          <cell r="C5254">
            <v>-2.2999999999999998</v>
          </cell>
          <cell r="D5254">
            <v>8.93</v>
          </cell>
        </row>
        <row r="5255">
          <cell r="A5255" t="str">
            <v>834765</v>
          </cell>
          <cell r="B5255" t="str">
            <v>美之高</v>
          </cell>
          <cell r="C5255">
            <v>-3.98</v>
          </cell>
          <cell r="D5255">
            <v>17.13</v>
          </cell>
        </row>
        <row r="5256">
          <cell r="A5256" t="str">
            <v>834770</v>
          </cell>
          <cell r="B5256" t="str">
            <v>艾能聚</v>
          </cell>
          <cell r="C5256">
            <v>1.37</v>
          </cell>
          <cell r="D5256">
            <v>20.77</v>
          </cell>
        </row>
        <row r="5257">
          <cell r="A5257" t="str">
            <v>834950</v>
          </cell>
          <cell r="B5257" t="str">
            <v>迅安科技</v>
          </cell>
          <cell r="C5257">
            <v>-1.96</v>
          </cell>
          <cell r="D5257">
            <v>18.96</v>
          </cell>
        </row>
        <row r="5258">
          <cell r="A5258" t="str">
            <v>835174</v>
          </cell>
          <cell r="B5258" t="str">
            <v>五新隧装</v>
          </cell>
          <cell r="C5258">
            <v>-0.15</v>
          </cell>
          <cell r="D5258">
            <v>38.950000000000003</v>
          </cell>
        </row>
        <row r="5259">
          <cell r="A5259" t="str">
            <v>835179</v>
          </cell>
          <cell r="B5259" t="str">
            <v>凯德石英</v>
          </cell>
          <cell r="C5259">
            <v>-2.48</v>
          </cell>
          <cell r="D5259">
            <v>33.44</v>
          </cell>
        </row>
        <row r="5260">
          <cell r="A5260" t="str">
            <v>835184</v>
          </cell>
          <cell r="B5260" t="str">
            <v>国源科技</v>
          </cell>
          <cell r="C5260">
            <v>1.34</v>
          </cell>
          <cell r="D5260">
            <v>17.39</v>
          </cell>
        </row>
        <row r="5261">
          <cell r="A5261" t="str">
            <v>835185</v>
          </cell>
          <cell r="B5261" t="str">
            <v>贝特瑞</v>
          </cell>
          <cell r="C5261">
            <v>-2.5499999999999998</v>
          </cell>
          <cell r="D5261">
            <v>22.58</v>
          </cell>
        </row>
        <row r="5262">
          <cell r="A5262" t="str">
            <v>835207</v>
          </cell>
          <cell r="B5262" t="str">
            <v>众诚科技</v>
          </cell>
          <cell r="C5262">
            <v>-0.39</v>
          </cell>
          <cell r="D5262">
            <v>27.95</v>
          </cell>
        </row>
        <row r="5263">
          <cell r="A5263" t="str">
            <v>835237</v>
          </cell>
          <cell r="B5263" t="str">
            <v>力佳科技</v>
          </cell>
          <cell r="C5263">
            <v>-2.19</v>
          </cell>
          <cell r="D5263">
            <v>24.99</v>
          </cell>
        </row>
        <row r="5264">
          <cell r="A5264" t="str">
            <v>835305</v>
          </cell>
          <cell r="B5264" t="str">
            <v>*ST云创</v>
          </cell>
          <cell r="C5264">
            <v>22.78</v>
          </cell>
          <cell r="D5264">
            <v>16.329999999999998</v>
          </cell>
        </row>
        <row r="5265">
          <cell r="A5265" t="str">
            <v>835368</v>
          </cell>
          <cell r="B5265" t="str">
            <v>连城数控</v>
          </cell>
          <cell r="C5265">
            <v>-1.47</v>
          </cell>
          <cell r="D5265">
            <v>28.21</v>
          </cell>
        </row>
        <row r="5266">
          <cell r="A5266" t="str">
            <v>835438</v>
          </cell>
          <cell r="B5266" t="str">
            <v>戈碧迦</v>
          </cell>
          <cell r="C5266">
            <v>-3.09</v>
          </cell>
          <cell r="D5266">
            <v>19.420000000000002</v>
          </cell>
        </row>
        <row r="5267">
          <cell r="A5267" t="str">
            <v>835508</v>
          </cell>
          <cell r="B5267" t="str">
            <v>殷图网联</v>
          </cell>
          <cell r="C5267">
            <v>-4.51</v>
          </cell>
          <cell r="D5267">
            <v>30.27</v>
          </cell>
        </row>
        <row r="5268">
          <cell r="A5268" t="str">
            <v>835579</v>
          </cell>
          <cell r="B5268" t="str">
            <v>机科股份</v>
          </cell>
          <cell r="C5268">
            <v>-2.67</v>
          </cell>
          <cell r="D5268">
            <v>28.45</v>
          </cell>
        </row>
        <row r="5269">
          <cell r="A5269" t="str">
            <v>835640</v>
          </cell>
          <cell r="B5269" t="str">
            <v>富士达</v>
          </cell>
          <cell r="C5269">
            <v>-2.5099999999999998</v>
          </cell>
          <cell r="D5269">
            <v>27.91</v>
          </cell>
        </row>
        <row r="5270">
          <cell r="A5270" t="str">
            <v>835670</v>
          </cell>
          <cell r="B5270" t="str">
            <v>数字人</v>
          </cell>
          <cell r="C5270">
            <v>0.61</v>
          </cell>
          <cell r="D5270">
            <v>14.84</v>
          </cell>
        </row>
        <row r="5271">
          <cell r="A5271" t="str">
            <v>835857</v>
          </cell>
          <cell r="B5271" t="str">
            <v>百甲科技</v>
          </cell>
          <cell r="C5271">
            <v>2.86</v>
          </cell>
          <cell r="D5271">
            <v>7.92</v>
          </cell>
        </row>
        <row r="5272">
          <cell r="A5272" t="str">
            <v>835892</v>
          </cell>
          <cell r="B5272" t="str">
            <v>中科美菱</v>
          </cell>
          <cell r="C5272">
            <v>-2.56</v>
          </cell>
          <cell r="D5272">
            <v>20.55</v>
          </cell>
        </row>
        <row r="5273">
          <cell r="A5273" t="str">
            <v>835985</v>
          </cell>
          <cell r="B5273" t="str">
            <v>海泰新能</v>
          </cell>
          <cell r="C5273">
            <v>-0.95</v>
          </cell>
          <cell r="D5273">
            <v>10.44</v>
          </cell>
        </row>
        <row r="5274">
          <cell r="A5274" t="str">
            <v>836077</v>
          </cell>
          <cell r="B5274" t="str">
            <v>吉林碳谷</v>
          </cell>
          <cell r="C5274">
            <v>-1.42</v>
          </cell>
          <cell r="D5274">
            <v>13.88</v>
          </cell>
        </row>
        <row r="5275">
          <cell r="A5275" t="str">
            <v>836149</v>
          </cell>
          <cell r="B5275" t="str">
            <v>旭杰科技</v>
          </cell>
          <cell r="C5275">
            <v>-4.7</v>
          </cell>
          <cell r="D5275">
            <v>15.01</v>
          </cell>
        </row>
        <row r="5276">
          <cell r="A5276" t="str">
            <v>836208</v>
          </cell>
          <cell r="B5276" t="str">
            <v>青矩技术</v>
          </cell>
          <cell r="C5276">
            <v>-1.8</v>
          </cell>
          <cell r="D5276">
            <v>24.54</v>
          </cell>
        </row>
        <row r="5277">
          <cell r="A5277" t="str">
            <v>836221</v>
          </cell>
          <cell r="B5277" t="str">
            <v>易实精密</v>
          </cell>
          <cell r="C5277">
            <v>-4.3099999999999996</v>
          </cell>
          <cell r="D5277">
            <v>21.1</v>
          </cell>
        </row>
        <row r="5278">
          <cell r="A5278" t="str">
            <v>836239</v>
          </cell>
          <cell r="B5278" t="str">
            <v>长虹能源</v>
          </cell>
          <cell r="C5278">
            <v>-3.42</v>
          </cell>
          <cell r="D5278">
            <v>34.15</v>
          </cell>
        </row>
        <row r="5279">
          <cell r="A5279" t="str">
            <v>836247</v>
          </cell>
          <cell r="B5279" t="str">
            <v>华密新材</v>
          </cell>
          <cell r="C5279">
            <v>-3.49</v>
          </cell>
          <cell r="D5279">
            <v>19.63</v>
          </cell>
        </row>
        <row r="5280">
          <cell r="A5280" t="str">
            <v>836260</v>
          </cell>
          <cell r="B5280" t="str">
            <v>中寰股份</v>
          </cell>
          <cell r="C5280">
            <v>-2.81</v>
          </cell>
          <cell r="D5280">
            <v>13.85</v>
          </cell>
        </row>
        <row r="5281">
          <cell r="A5281" t="str">
            <v>836263</v>
          </cell>
          <cell r="B5281" t="str">
            <v>中航泰达</v>
          </cell>
          <cell r="C5281">
            <v>-1.44</v>
          </cell>
          <cell r="D5281">
            <v>14.39</v>
          </cell>
        </row>
        <row r="5282">
          <cell r="A5282" t="str">
            <v>836270</v>
          </cell>
          <cell r="B5282" t="str">
            <v>天铭科技</v>
          </cell>
          <cell r="C5282">
            <v>-3</v>
          </cell>
          <cell r="D5282">
            <v>16.829999999999998</v>
          </cell>
        </row>
        <row r="5283">
          <cell r="A5283" t="str">
            <v>836395</v>
          </cell>
          <cell r="B5283" t="str">
            <v>朗鸿科技</v>
          </cell>
          <cell r="C5283">
            <v>-1.3</v>
          </cell>
          <cell r="D5283">
            <v>14.38</v>
          </cell>
        </row>
        <row r="5284">
          <cell r="A5284" t="str">
            <v>836414</v>
          </cell>
          <cell r="B5284" t="str">
            <v>欧普泰</v>
          </cell>
          <cell r="C5284">
            <v>-2.14</v>
          </cell>
          <cell r="D5284">
            <v>14.63</v>
          </cell>
        </row>
        <row r="5285">
          <cell r="A5285" t="str">
            <v>836419</v>
          </cell>
          <cell r="B5285" t="str">
            <v>万德股份</v>
          </cell>
          <cell r="C5285">
            <v>-2.39</v>
          </cell>
          <cell r="D5285">
            <v>14.31</v>
          </cell>
        </row>
        <row r="5286">
          <cell r="A5286" t="str">
            <v>836422</v>
          </cell>
          <cell r="B5286" t="str">
            <v>润普食品</v>
          </cell>
          <cell r="C5286">
            <v>-3.55</v>
          </cell>
          <cell r="D5286">
            <v>13.6</v>
          </cell>
        </row>
        <row r="5287">
          <cell r="A5287" t="str">
            <v>836433</v>
          </cell>
          <cell r="B5287" t="str">
            <v>大唐药业</v>
          </cell>
          <cell r="C5287">
            <v>-2.2400000000000002</v>
          </cell>
          <cell r="D5287">
            <v>7.41</v>
          </cell>
        </row>
        <row r="5288">
          <cell r="A5288" t="str">
            <v>836504</v>
          </cell>
          <cell r="B5288" t="str">
            <v>博迅生物</v>
          </cell>
          <cell r="C5288">
            <v>-2.0499999999999998</v>
          </cell>
          <cell r="D5288">
            <v>25.36</v>
          </cell>
        </row>
        <row r="5289">
          <cell r="A5289" t="str">
            <v>836547</v>
          </cell>
          <cell r="B5289" t="str">
            <v>无锡晶海</v>
          </cell>
          <cell r="C5289">
            <v>-0.96</v>
          </cell>
          <cell r="D5289">
            <v>25.68</v>
          </cell>
        </row>
        <row r="5290">
          <cell r="A5290" t="str">
            <v>836675</v>
          </cell>
          <cell r="B5290" t="str">
            <v>秉扬科技</v>
          </cell>
          <cell r="C5290">
            <v>-4.12</v>
          </cell>
          <cell r="D5290">
            <v>12.32</v>
          </cell>
        </row>
        <row r="5291">
          <cell r="A5291" t="str">
            <v>836699</v>
          </cell>
          <cell r="B5291" t="str">
            <v>海达尔</v>
          </cell>
          <cell r="C5291">
            <v>-2.82</v>
          </cell>
          <cell r="D5291">
            <v>45.79</v>
          </cell>
        </row>
        <row r="5292">
          <cell r="A5292" t="str">
            <v>836717</v>
          </cell>
          <cell r="B5292" t="str">
            <v>瑞星股份</v>
          </cell>
          <cell r="C5292">
            <v>-3.65</v>
          </cell>
          <cell r="D5292">
            <v>12.92</v>
          </cell>
        </row>
        <row r="5293">
          <cell r="A5293" t="str">
            <v>836720</v>
          </cell>
          <cell r="B5293" t="str">
            <v>吉冈精密</v>
          </cell>
          <cell r="C5293">
            <v>-3.49</v>
          </cell>
          <cell r="D5293">
            <v>14.12</v>
          </cell>
        </row>
        <row r="5294">
          <cell r="A5294" t="str">
            <v>836807</v>
          </cell>
          <cell r="B5294" t="str">
            <v>奔朗新材</v>
          </cell>
          <cell r="C5294">
            <v>-5.21</v>
          </cell>
          <cell r="D5294">
            <v>14</v>
          </cell>
        </row>
        <row r="5295">
          <cell r="A5295" t="str">
            <v>836826</v>
          </cell>
          <cell r="B5295" t="str">
            <v>盖世食品</v>
          </cell>
          <cell r="C5295">
            <v>-3.6</v>
          </cell>
          <cell r="D5295">
            <v>12.59</v>
          </cell>
        </row>
        <row r="5296">
          <cell r="A5296" t="str">
            <v>836871</v>
          </cell>
          <cell r="B5296" t="str">
            <v>派特尔</v>
          </cell>
          <cell r="C5296">
            <v>-6.04</v>
          </cell>
          <cell r="D5296">
            <v>17.73</v>
          </cell>
        </row>
        <row r="5297">
          <cell r="A5297" t="str">
            <v>836892</v>
          </cell>
          <cell r="B5297" t="str">
            <v>广咨国际</v>
          </cell>
          <cell r="C5297">
            <v>0.38</v>
          </cell>
          <cell r="D5297">
            <v>15.7</v>
          </cell>
        </row>
        <row r="5298">
          <cell r="A5298" t="str">
            <v>836942</v>
          </cell>
          <cell r="B5298" t="str">
            <v>XD恒立钻</v>
          </cell>
          <cell r="C5298">
            <v>-2.76</v>
          </cell>
          <cell r="D5298">
            <v>19.39</v>
          </cell>
        </row>
        <row r="5299">
          <cell r="A5299" t="str">
            <v>836957</v>
          </cell>
          <cell r="B5299" t="str">
            <v>汉维科技</v>
          </cell>
          <cell r="C5299">
            <v>-3.75</v>
          </cell>
          <cell r="D5299">
            <v>15.4</v>
          </cell>
        </row>
        <row r="5300">
          <cell r="A5300" t="str">
            <v>836961</v>
          </cell>
          <cell r="B5300" t="str">
            <v>西磁科技</v>
          </cell>
          <cell r="C5300">
            <v>-5.04</v>
          </cell>
          <cell r="D5300">
            <v>39.93</v>
          </cell>
        </row>
        <row r="5301">
          <cell r="A5301" t="str">
            <v>837006</v>
          </cell>
          <cell r="B5301" t="str">
            <v>晟楠科技</v>
          </cell>
          <cell r="C5301">
            <v>1.1599999999999999</v>
          </cell>
          <cell r="D5301">
            <v>36.76</v>
          </cell>
        </row>
        <row r="5302">
          <cell r="A5302" t="str">
            <v>837023</v>
          </cell>
          <cell r="B5302" t="str">
            <v>芭薇股份</v>
          </cell>
          <cell r="C5302">
            <v>-3.37</v>
          </cell>
          <cell r="D5302">
            <v>19.23</v>
          </cell>
        </row>
        <row r="5303">
          <cell r="A5303" t="str">
            <v>837046</v>
          </cell>
          <cell r="B5303" t="str">
            <v>亿能电力</v>
          </cell>
          <cell r="C5303">
            <v>1.1299999999999999</v>
          </cell>
          <cell r="D5303">
            <v>17.04</v>
          </cell>
        </row>
        <row r="5304">
          <cell r="A5304" t="str">
            <v>837092</v>
          </cell>
          <cell r="B5304" t="str">
            <v>汉鑫科技</v>
          </cell>
          <cell r="C5304">
            <v>0.62</v>
          </cell>
          <cell r="D5304">
            <v>43.52</v>
          </cell>
        </row>
        <row r="5305">
          <cell r="A5305" t="str">
            <v>837174</v>
          </cell>
          <cell r="B5305" t="str">
            <v>宏裕包材</v>
          </cell>
          <cell r="C5305">
            <v>-7.77</v>
          </cell>
          <cell r="D5305">
            <v>16.489999999999998</v>
          </cell>
        </row>
        <row r="5306">
          <cell r="A5306" t="str">
            <v>837212</v>
          </cell>
          <cell r="B5306" t="str">
            <v>智新电子</v>
          </cell>
          <cell r="C5306">
            <v>-3.66</v>
          </cell>
          <cell r="D5306">
            <v>17.63</v>
          </cell>
        </row>
        <row r="5307">
          <cell r="A5307" t="str">
            <v>837242</v>
          </cell>
          <cell r="B5307" t="str">
            <v>建邦科技</v>
          </cell>
          <cell r="C5307">
            <v>-4.51</v>
          </cell>
          <cell r="D5307">
            <v>32.619999999999997</v>
          </cell>
        </row>
        <row r="5308">
          <cell r="A5308" t="str">
            <v>837344</v>
          </cell>
          <cell r="B5308" t="str">
            <v>三元基因</v>
          </cell>
          <cell r="C5308">
            <v>2.14</v>
          </cell>
          <cell r="D5308">
            <v>25.75</v>
          </cell>
        </row>
        <row r="5309">
          <cell r="A5309" t="str">
            <v>837403</v>
          </cell>
          <cell r="B5309" t="str">
            <v>康农种业</v>
          </cell>
          <cell r="C5309">
            <v>3.08</v>
          </cell>
          <cell r="D5309">
            <v>26.08</v>
          </cell>
        </row>
        <row r="5310">
          <cell r="A5310" t="str">
            <v>837592</v>
          </cell>
          <cell r="B5310" t="str">
            <v>华信永道</v>
          </cell>
          <cell r="C5310">
            <v>1.52</v>
          </cell>
          <cell r="D5310">
            <v>55.56</v>
          </cell>
        </row>
        <row r="5311">
          <cell r="A5311" t="str">
            <v>837663</v>
          </cell>
          <cell r="B5311" t="str">
            <v>明阳科技</v>
          </cell>
          <cell r="C5311">
            <v>-3.51</v>
          </cell>
          <cell r="D5311">
            <v>19.22</v>
          </cell>
        </row>
        <row r="5312">
          <cell r="A5312" t="str">
            <v>837748</v>
          </cell>
          <cell r="B5312" t="str">
            <v>路桥信息</v>
          </cell>
          <cell r="C5312">
            <v>2.09</v>
          </cell>
          <cell r="D5312">
            <v>68.5</v>
          </cell>
        </row>
        <row r="5313">
          <cell r="A5313" t="str">
            <v>837821</v>
          </cell>
          <cell r="B5313" t="str">
            <v>则成电子</v>
          </cell>
          <cell r="C5313">
            <v>-3.74</v>
          </cell>
          <cell r="D5313">
            <v>31.43</v>
          </cell>
        </row>
        <row r="5314">
          <cell r="A5314" t="str">
            <v>838030</v>
          </cell>
          <cell r="B5314" t="str">
            <v>德众汽车</v>
          </cell>
          <cell r="C5314">
            <v>-2.39</v>
          </cell>
          <cell r="D5314">
            <v>7.35</v>
          </cell>
        </row>
        <row r="5315">
          <cell r="A5315" t="str">
            <v>838163</v>
          </cell>
          <cell r="B5315" t="str">
            <v>方大新材</v>
          </cell>
          <cell r="C5315">
            <v>-1.83</v>
          </cell>
          <cell r="D5315">
            <v>17.739999999999998</v>
          </cell>
        </row>
        <row r="5316">
          <cell r="A5316" t="str">
            <v>838171</v>
          </cell>
          <cell r="B5316" t="str">
            <v>邦德股份</v>
          </cell>
          <cell r="C5316">
            <v>-4.0599999999999996</v>
          </cell>
          <cell r="D5316">
            <v>17.03</v>
          </cell>
        </row>
        <row r="5317">
          <cell r="A5317" t="str">
            <v>838227</v>
          </cell>
          <cell r="B5317" t="str">
            <v>美登科技</v>
          </cell>
          <cell r="C5317">
            <v>-0.55000000000000004</v>
          </cell>
          <cell r="D5317">
            <v>73.75</v>
          </cell>
        </row>
        <row r="5318">
          <cell r="A5318" t="str">
            <v>838262</v>
          </cell>
          <cell r="B5318" t="str">
            <v>太湖雪</v>
          </cell>
          <cell r="C5318">
            <v>-2.2999999999999998</v>
          </cell>
          <cell r="D5318">
            <v>26.29</v>
          </cell>
        </row>
        <row r="5319">
          <cell r="A5319" t="str">
            <v>838275</v>
          </cell>
          <cell r="B5319" t="str">
            <v>驱动力</v>
          </cell>
          <cell r="C5319">
            <v>-2.4700000000000002</v>
          </cell>
          <cell r="D5319">
            <v>10.25</v>
          </cell>
        </row>
        <row r="5320">
          <cell r="A5320" t="str">
            <v>838402</v>
          </cell>
          <cell r="B5320" t="str">
            <v>硅烷科技</v>
          </cell>
          <cell r="C5320">
            <v>-3.27</v>
          </cell>
          <cell r="D5320">
            <v>10.050000000000001</v>
          </cell>
        </row>
        <row r="5321">
          <cell r="A5321" t="str">
            <v>838670</v>
          </cell>
          <cell r="B5321" t="str">
            <v>恒进感应</v>
          </cell>
          <cell r="C5321">
            <v>-2.79</v>
          </cell>
          <cell r="D5321">
            <v>17.760000000000002</v>
          </cell>
        </row>
        <row r="5322">
          <cell r="A5322" t="str">
            <v>838701</v>
          </cell>
          <cell r="B5322" t="str">
            <v>豪声电子</v>
          </cell>
          <cell r="C5322">
            <v>-2.8</v>
          </cell>
          <cell r="D5322">
            <v>19.8</v>
          </cell>
        </row>
        <row r="5323">
          <cell r="A5323" t="str">
            <v>838810</v>
          </cell>
          <cell r="B5323" t="str">
            <v>春光智能</v>
          </cell>
          <cell r="C5323">
            <v>-3.14</v>
          </cell>
          <cell r="D5323">
            <v>20.7</v>
          </cell>
        </row>
        <row r="5324">
          <cell r="A5324" t="str">
            <v>838837</v>
          </cell>
          <cell r="B5324" t="str">
            <v>华原股份</v>
          </cell>
          <cell r="C5324">
            <v>-2.74</v>
          </cell>
          <cell r="D5324">
            <v>16.7</v>
          </cell>
        </row>
        <row r="5325">
          <cell r="A5325" t="str">
            <v>838924</v>
          </cell>
          <cell r="B5325" t="str">
            <v>广脉科技</v>
          </cell>
          <cell r="C5325">
            <v>-1.76</v>
          </cell>
          <cell r="D5325">
            <v>28.52</v>
          </cell>
        </row>
        <row r="5326">
          <cell r="A5326" t="str">
            <v>838971</v>
          </cell>
          <cell r="B5326" t="str">
            <v>天马新材</v>
          </cell>
          <cell r="C5326">
            <v>-4.6399999999999997</v>
          </cell>
          <cell r="D5326">
            <v>37</v>
          </cell>
        </row>
        <row r="5327">
          <cell r="A5327" t="str">
            <v>839273</v>
          </cell>
          <cell r="B5327" t="str">
            <v>一致魔芋</v>
          </cell>
          <cell r="C5327">
            <v>-4.8</v>
          </cell>
          <cell r="D5327">
            <v>39.700000000000003</v>
          </cell>
        </row>
        <row r="5328">
          <cell r="A5328" t="str">
            <v>839371</v>
          </cell>
          <cell r="B5328" t="str">
            <v>欧福蛋业</v>
          </cell>
          <cell r="C5328">
            <v>-1.51</v>
          </cell>
          <cell r="D5328">
            <v>11.08</v>
          </cell>
        </row>
        <row r="5329">
          <cell r="A5329" t="str">
            <v>839493</v>
          </cell>
          <cell r="B5329" t="str">
            <v>并行科技</v>
          </cell>
          <cell r="C5329">
            <v>0.35</v>
          </cell>
          <cell r="D5329">
            <v>145.55000000000001</v>
          </cell>
        </row>
        <row r="5330">
          <cell r="A5330" t="str">
            <v>839680</v>
          </cell>
          <cell r="B5330" t="str">
            <v>*ST广道</v>
          </cell>
          <cell r="C5330">
            <v>29.87</v>
          </cell>
          <cell r="D5330">
            <v>5.87</v>
          </cell>
        </row>
        <row r="5331">
          <cell r="A5331" t="str">
            <v>839719</v>
          </cell>
          <cell r="B5331" t="str">
            <v>宁新新材</v>
          </cell>
          <cell r="C5331">
            <v>-6.8</v>
          </cell>
          <cell r="D5331">
            <v>18.63</v>
          </cell>
        </row>
        <row r="5332">
          <cell r="A5332" t="str">
            <v>839725</v>
          </cell>
          <cell r="B5332" t="str">
            <v>惠丰钻石</v>
          </cell>
          <cell r="C5332">
            <v>-2.15</v>
          </cell>
          <cell r="D5332">
            <v>29.62</v>
          </cell>
        </row>
        <row r="5333">
          <cell r="A5333" t="str">
            <v>839729</v>
          </cell>
          <cell r="B5333" t="str">
            <v>永顺生物</v>
          </cell>
          <cell r="C5333">
            <v>-2.02</v>
          </cell>
          <cell r="D5333">
            <v>9.1999999999999993</v>
          </cell>
        </row>
        <row r="5334">
          <cell r="A5334" t="str">
            <v>839790</v>
          </cell>
          <cell r="B5334" t="str">
            <v>联迪信息</v>
          </cell>
          <cell r="C5334">
            <v>-0.06</v>
          </cell>
          <cell r="D5334">
            <v>51.62</v>
          </cell>
        </row>
        <row r="5335">
          <cell r="A5335" t="str">
            <v>839792</v>
          </cell>
          <cell r="B5335" t="str">
            <v>东和新材</v>
          </cell>
          <cell r="C5335">
            <v>-2.12</v>
          </cell>
          <cell r="D5335">
            <v>12.48</v>
          </cell>
        </row>
        <row r="5336">
          <cell r="A5336" t="str">
            <v>839946</v>
          </cell>
          <cell r="B5336" t="str">
            <v>华阳变速</v>
          </cell>
          <cell r="C5336">
            <v>-3.9</v>
          </cell>
          <cell r="D5336">
            <v>9.85</v>
          </cell>
        </row>
        <row r="5337">
          <cell r="A5337" t="str">
            <v>870199</v>
          </cell>
          <cell r="B5337" t="str">
            <v>倍益康</v>
          </cell>
          <cell r="C5337">
            <v>4.33</v>
          </cell>
          <cell r="D5337">
            <v>37.799999999999997</v>
          </cell>
        </row>
        <row r="5338">
          <cell r="A5338" t="str">
            <v>870204</v>
          </cell>
          <cell r="B5338" t="str">
            <v>沪江材料</v>
          </cell>
          <cell r="C5338">
            <v>-4.8</v>
          </cell>
          <cell r="D5338">
            <v>23.03</v>
          </cell>
        </row>
        <row r="5339">
          <cell r="A5339" t="str">
            <v>870299</v>
          </cell>
          <cell r="B5339" t="str">
            <v>灿能电力</v>
          </cell>
          <cell r="C5339">
            <v>6.08</v>
          </cell>
          <cell r="D5339">
            <v>22.87</v>
          </cell>
        </row>
        <row r="5340">
          <cell r="A5340" t="str">
            <v>870357</v>
          </cell>
          <cell r="B5340" t="str">
            <v>雅葆轩</v>
          </cell>
          <cell r="C5340">
            <v>-6.03</v>
          </cell>
          <cell r="D5340">
            <v>26.17</v>
          </cell>
        </row>
        <row r="5341">
          <cell r="A5341" t="str">
            <v>870436</v>
          </cell>
          <cell r="B5341" t="str">
            <v>大地电气</v>
          </cell>
          <cell r="C5341">
            <v>-3.28</v>
          </cell>
          <cell r="D5341">
            <v>21.24</v>
          </cell>
        </row>
        <row r="5342">
          <cell r="A5342" t="str">
            <v>870508</v>
          </cell>
          <cell r="B5342" t="str">
            <v>丰安股份</v>
          </cell>
          <cell r="C5342">
            <v>-3.01</v>
          </cell>
          <cell r="D5342">
            <v>19.95</v>
          </cell>
        </row>
        <row r="5343">
          <cell r="A5343" t="str">
            <v>870656</v>
          </cell>
          <cell r="B5343" t="str">
            <v>海昇药业</v>
          </cell>
          <cell r="C5343">
            <v>-2.57</v>
          </cell>
          <cell r="D5343">
            <v>18.170000000000002</v>
          </cell>
        </row>
        <row r="5344">
          <cell r="A5344" t="str">
            <v>870726</v>
          </cell>
          <cell r="B5344" t="str">
            <v>鸿智科技</v>
          </cell>
          <cell r="C5344">
            <v>-3.14</v>
          </cell>
          <cell r="D5344">
            <v>17.260000000000002</v>
          </cell>
        </row>
        <row r="5345">
          <cell r="A5345" t="str">
            <v>870866</v>
          </cell>
          <cell r="B5345" t="str">
            <v>绿亨科技</v>
          </cell>
          <cell r="C5345">
            <v>-2.5</v>
          </cell>
          <cell r="D5345">
            <v>10.16</v>
          </cell>
        </row>
        <row r="5346">
          <cell r="A5346" t="str">
            <v>870976</v>
          </cell>
          <cell r="B5346" t="str">
            <v>视声智能</v>
          </cell>
          <cell r="C5346">
            <v>-3.33</v>
          </cell>
          <cell r="D5346">
            <v>27.28</v>
          </cell>
        </row>
        <row r="5347">
          <cell r="A5347" t="str">
            <v>871245</v>
          </cell>
          <cell r="B5347" t="str">
            <v>威博液压</v>
          </cell>
          <cell r="C5347">
            <v>-3.41</v>
          </cell>
          <cell r="D5347">
            <v>30.55</v>
          </cell>
        </row>
        <row r="5348">
          <cell r="A5348" t="str">
            <v>871263</v>
          </cell>
          <cell r="B5348" t="str">
            <v>莱赛激光</v>
          </cell>
          <cell r="C5348">
            <v>-3.22</v>
          </cell>
          <cell r="D5348">
            <v>22.51</v>
          </cell>
        </row>
        <row r="5349">
          <cell r="A5349" t="str">
            <v>871396</v>
          </cell>
          <cell r="B5349" t="str">
            <v>常辅股份</v>
          </cell>
          <cell r="C5349">
            <v>-1.7</v>
          </cell>
          <cell r="D5349">
            <v>38.799999999999997</v>
          </cell>
        </row>
        <row r="5350">
          <cell r="A5350" t="str">
            <v>871478</v>
          </cell>
          <cell r="B5350" t="str">
            <v>巨能股份</v>
          </cell>
          <cell r="C5350">
            <v>-3.09</v>
          </cell>
          <cell r="D5350">
            <v>28.25</v>
          </cell>
        </row>
        <row r="5351">
          <cell r="A5351" t="str">
            <v>871553</v>
          </cell>
          <cell r="B5351" t="str">
            <v>凯腾精工</v>
          </cell>
          <cell r="C5351">
            <v>-2.65</v>
          </cell>
          <cell r="D5351">
            <v>9.9</v>
          </cell>
        </row>
        <row r="5352">
          <cell r="A5352" t="str">
            <v>871634</v>
          </cell>
          <cell r="B5352" t="str">
            <v>新威凌</v>
          </cell>
          <cell r="C5352">
            <v>-5.1100000000000003</v>
          </cell>
          <cell r="D5352">
            <v>28.81</v>
          </cell>
        </row>
        <row r="5353">
          <cell r="A5353" t="str">
            <v>871642</v>
          </cell>
          <cell r="B5353" t="str">
            <v>通易航天</v>
          </cell>
          <cell r="C5353">
            <v>-2.87</v>
          </cell>
          <cell r="D5353">
            <v>19.3</v>
          </cell>
        </row>
        <row r="5354">
          <cell r="A5354" t="str">
            <v>871694</v>
          </cell>
          <cell r="B5354" t="str">
            <v>中裕科技</v>
          </cell>
          <cell r="C5354">
            <v>-4.1500000000000004</v>
          </cell>
          <cell r="D5354">
            <v>18.71</v>
          </cell>
        </row>
        <row r="5355">
          <cell r="A5355" t="str">
            <v>871753</v>
          </cell>
          <cell r="B5355" t="str">
            <v>天纺标</v>
          </cell>
          <cell r="C5355">
            <v>-1.48</v>
          </cell>
          <cell r="D5355">
            <v>27.2</v>
          </cell>
        </row>
        <row r="5356">
          <cell r="A5356" t="str">
            <v>871857</v>
          </cell>
          <cell r="B5356" t="str">
            <v>泓禧科技</v>
          </cell>
          <cell r="C5356">
            <v>-4.28</v>
          </cell>
          <cell r="D5356">
            <v>19.010000000000002</v>
          </cell>
        </row>
        <row r="5357">
          <cell r="A5357" t="str">
            <v>871970</v>
          </cell>
          <cell r="B5357" t="str">
            <v>大禹生物</v>
          </cell>
          <cell r="C5357">
            <v>-1.85</v>
          </cell>
          <cell r="D5357">
            <v>9.0399999999999991</v>
          </cell>
        </row>
        <row r="5358">
          <cell r="A5358" t="str">
            <v>871981</v>
          </cell>
          <cell r="B5358" t="str">
            <v>晶赛科技</v>
          </cell>
          <cell r="C5358">
            <v>-3.23</v>
          </cell>
          <cell r="D5358">
            <v>36.53</v>
          </cell>
        </row>
        <row r="5359">
          <cell r="A5359" t="str">
            <v>872190</v>
          </cell>
          <cell r="B5359" t="str">
            <v>雷神科技</v>
          </cell>
          <cell r="C5359">
            <v>-2.38</v>
          </cell>
          <cell r="D5359">
            <v>31.6</v>
          </cell>
        </row>
        <row r="5360">
          <cell r="A5360" t="str">
            <v>872351</v>
          </cell>
          <cell r="B5360" t="str">
            <v>华光源海</v>
          </cell>
          <cell r="C5360">
            <v>-1.76</v>
          </cell>
          <cell r="D5360">
            <v>31.34</v>
          </cell>
        </row>
        <row r="5361">
          <cell r="A5361" t="str">
            <v>872374</v>
          </cell>
          <cell r="B5361" t="str">
            <v>云里物里</v>
          </cell>
          <cell r="C5361">
            <v>-2.7</v>
          </cell>
          <cell r="D5361">
            <v>32.42</v>
          </cell>
        </row>
        <row r="5362">
          <cell r="A5362" t="str">
            <v>872392</v>
          </cell>
          <cell r="B5362" t="str">
            <v>佳合科技</v>
          </cell>
          <cell r="C5362">
            <v>-7.2</v>
          </cell>
          <cell r="D5362">
            <v>22.55</v>
          </cell>
        </row>
        <row r="5363">
          <cell r="A5363" t="str">
            <v>872541</v>
          </cell>
          <cell r="B5363" t="str">
            <v>铁大科技</v>
          </cell>
          <cell r="C5363">
            <v>-2.86</v>
          </cell>
          <cell r="D5363">
            <v>16.98</v>
          </cell>
        </row>
        <row r="5364">
          <cell r="A5364" t="str">
            <v>872808</v>
          </cell>
          <cell r="B5364" t="str">
            <v>曙光数创</v>
          </cell>
          <cell r="C5364">
            <v>-0.91</v>
          </cell>
          <cell r="D5364">
            <v>57.87</v>
          </cell>
        </row>
        <row r="5365">
          <cell r="A5365" t="str">
            <v>872895</v>
          </cell>
          <cell r="B5365" t="str">
            <v>花溪科技</v>
          </cell>
          <cell r="C5365">
            <v>-3.53</v>
          </cell>
          <cell r="D5365">
            <v>34.44</v>
          </cell>
        </row>
        <row r="5366">
          <cell r="A5366" t="str">
            <v>872925</v>
          </cell>
          <cell r="B5366" t="str">
            <v>锦好医疗</v>
          </cell>
          <cell r="C5366">
            <v>0.89</v>
          </cell>
          <cell r="D5366">
            <v>18.13</v>
          </cell>
        </row>
        <row r="5367">
          <cell r="A5367" t="str">
            <v>872931</v>
          </cell>
          <cell r="B5367" t="str">
            <v>无锡鼎邦</v>
          </cell>
          <cell r="C5367">
            <v>-1.85</v>
          </cell>
          <cell r="D5367">
            <v>17.48</v>
          </cell>
        </row>
        <row r="5368">
          <cell r="A5368" t="str">
            <v>872953</v>
          </cell>
          <cell r="B5368" t="str">
            <v>国子软件</v>
          </cell>
          <cell r="C5368">
            <v>-2.09</v>
          </cell>
          <cell r="D5368">
            <v>36.119999999999997</v>
          </cell>
        </row>
        <row r="5369">
          <cell r="A5369" t="str">
            <v>873001</v>
          </cell>
          <cell r="B5369" t="str">
            <v>纬达光电</v>
          </cell>
          <cell r="C5369">
            <v>-2.52</v>
          </cell>
          <cell r="D5369">
            <v>24.03</v>
          </cell>
        </row>
        <row r="5370">
          <cell r="A5370" t="str">
            <v>873122</v>
          </cell>
          <cell r="B5370" t="str">
            <v>中纺标</v>
          </cell>
          <cell r="C5370">
            <v>-0.88</v>
          </cell>
          <cell r="D5370">
            <v>42.66</v>
          </cell>
        </row>
        <row r="5371">
          <cell r="A5371" t="str">
            <v>873132</v>
          </cell>
          <cell r="B5371" t="str">
            <v>泰鹏智能</v>
          </cell>
          <cell r="C5371">
            <v>-4.6500000000000004</v>
          </cell>
          <cell r="D5371">
            <v>23.35</v>
          </cell>
        </row>
        <row r="5372">
          <cell r="A5372" t="str">
            <v>873152</v>
          </cell>
          <cell r="B5372" t="str">
            <v>天宏锂电</v>
          </cell>
          <cell r="C5372">
            <v>-3.84</v>
          </cell>
          <cell r="D5372">
            <v>18.54</v>
          </cell>
        </row>
        <row r="5373">
          <cell r="A5373" t="str">
            <v>873167</v>
          </cell>
          <cell r="B5373" t="str">
            <v>新赣江</v>
          </cell>
          <cell r="C5373">
            <v>-1.68</v>
          </cell>
          <cell r="D5373">
            <v>25.13</v>
          </cell>
        </row>
        <row r="5374">
          <cell r="A5374" t="str">
            <v>873169</v>
          </cell>
          <cell r="B5374" t="str">
            <v>七丰精工</v>
          </cell>
          <cell r="C5374">
            <v>-0.19</v>
          </cell>
          <cell r="D5374">
            <v>42.94</v>
          </cell>
        </row>
        <row r="5375">
          <cell r="A5375" t="str">
            <v>873223</v>
          </cell>
          <cell r="B5375" t="str">
            <v>荣亿精密</v>
          </cell>
          <cell r="C5375">
            <v>-3.18</v>
          </cell>
          <cell r="D5375">
            <v>10.96</v>
          </cell>
        </row>
        <row r="5376">
          <cell r="A5376" t="str">
            <v>873305</v>
          </cell>
          <cell r="B5376" t="str">
            <v>九菱科技</v>
          </cell>
          <cell r="C5376">
            <v>-4.0199999999999996</v>
          </cell>
          <cell r="D5376">
            <v>69.47</v>
          </cell>
        </row>
        <row r="5377">
          <cell r="A5377" t="str">
            <v>873339</v>
          </cell>
          <cell r="B5377" t="str">
            <v>恒太照明</v>
          </cell>
          <cell r="C5377">
            <v>-3.66</v>
          </cell>
          <cell r="D5377">
            <v>10.78</v>
          </cell>
        </row>
        <row r="5378">
          <cell r="A5378" t="str">
            <v>873527</v>
          </cell>
          <cell r="B5378" t="str">
            <v>夜光明</v>
          </cell>
          <cell r="C5378">
            <v>-3.87</v>
          </cell>
          <cell r="D5378">
            <v>20.59</v>
          </cell>
        </row>
        <row r="5379">
          <cell r="A5379" t="str">
            <v>873570</v>
          </cell>
          <cell r="B5379" t="str">
            <v>坤博精工</v>
          </cell>
          <cell r="C5379">
            <v>-5.01</v>
          </cell>
          <cell r="D5379">
            <v>42.08</v>
          </cell>
        </row>
        <row r="5380">
          <cell r="A5380" t="str">
            <v>873576</v>
          </cell>
          <cell r="B5380" t="str">
            <v>天力复合</v>
          </cell>
          <cell r="C5380">
            <v>-4.79</v>
          </cell>
          <cell r="D5380">
            <v>34.22</v>
          </cell>
        </row>
        <row r="5381">
          <cell r="A5381" t="str">
            <v>873593</v>
          </cell>
          <cell r="B5381" t="str">
            <v>鼎智科技</v>
          </cell>
          <cell r="C5381">
            <v>-2.4</v>
          </cell>
          <cell r="D5381">
            <v>34.520000000000003</v>
          </cell>
        </row>
        <row r="5382">
          <cell r="A5382" t="str">
            <v>873665</v>
          </cell>
          <cell r="B5382" t="str">
            <v>科强股份</v>
          </cell>
          <cell r="C5382">
            <v>-3.92</v>
          </cell>
          <cell r="D5382">
            <v>14.96</v>
          </cell>
        </row>
        <row r="5383">
          <cell r="A5383" t="str">
            <v>873679</v>
          </cell>
          <cell r="B5383" t="str">
            <v>前进科技</v>
          </cell>
          <cell r="C5383">
            <v>-3.7</v>
          </cell>
          <cell r="D5383">
            <v>20.04</v>
          </cell>
        </row>
        <row r="5384">
          <cell r="A5384" t="str">
            <v>873690</v>
          </cell>
          <cell r="B5384" t="str">
            <v>捷众科技</v>
          </cell>
          <cell r="C5384">
            <v>-2.2599999999999998</v>
          </cell>
          <cell r="D5384">
            <v>24.68</v>
          </cell>
        </row>
        <row r="5385">
          <cell r="A5385" t="str">
            <v>873693</v>
          </cell>
          <cell r="B5385" t="str">
            <v>阿为特</v>
          </cell>
          <cell r="C5385">
            <v>-2.2400000000000002</v>
          </cell>
          <cell r="D5385">
            <v>42.43</v>
          </cell>
        </row>
        <row r="5386">
          <cell r="A5386" t="str">
            <v>873703</v>
          </cell>
          <cell r="B5386" t="str">
            <v>广厦环能</v>
          </cell>
          <cell r="C5386">
            <v>-1.91</v>
          </cell>
          <cell r="D5386">
            <v>16.43</v>
          </cell>
        </row>
        <row r="5387">
          <cell r="A5387" t="str">
            <v>873706</v>
          </cell>
          <cell r="B5387" t="str">
            <v>铁拓机械</v>
          </cell>
          <cell r="C5387">
            <v>-3.51</v>
          </cell>
          <cell r="D5387">
            <v>18.670000000000002</v>
          </cell>
        </row>
        <row r="5388">
          <cell r="A5388" t="str">
            <v>873726</v>
          </cell>
          <cell r="B5388" t="str">
            <v>卓兆点胶</v>
          </cell>
          <cell r="C5388">
            <v>-6.61</v>
          </cell>
          <cell r="D5388">
            <v>29.54</v>
          </cell>
        </row>
        <row r="5389">
          <cell r="A5389" t="str">
            <v>873806</v>
          </cell>
          <cell r="B5389" t="str">
            <v>云星宇</v>
          </cell>
          <cell r="C5389">
            <v>-1.58</v>
          </cell>
          <cell r="D5389">
            <v>15.53</v>
          </cell>
        </row>
        <row r="5390">
          <cell r="A5390" t="str">
            <v>873833</v>
          </cell>
          <cell r="B5390" t="str">
            <v>美心翼申</v>
          </cell>
          <cell r="C5390">
            <v>-2.74</v>
          </cell>
          <cell r="D5390">
            <v>19.87</v>
          </cell>
        </row>
        <row r="5391">
          <cell r="A5391" t="str">
            <v>920002</v>
          </cell>
          <cell r="B5391" t="str">
            <v>万达轴承</v>
          </cell>
          <cell r="C5391">
            <v>-3.34</v>
          </cell>
          <cell r="D5391">
            <v>118.76</v>
          </cell>
        </row>
        <row r="5392">
          <cell r="A5392" t="str">
            <v>920008</v>
          </cell>
          <cell r="B5392" t="str">
            <v>成电光信</v>
          </cell>
          <cell r="C5392">
            <v>-2.61</v>
          </cell>
          <cell r="D5392">
            <v>38.76</v>
          </cell>
        </row>
        <row r="5393">
          <cell r="A5393" t="str">
            <v>920016</v>
          </cell>
          <cell r="B5393" t="str">
            <v>中草香料</v>
          </cell>
          <cell r="C5393">
            <v>-3.85</v>
          </cell>
          <cell r="D5393">
            <v>25.73</v>
          </cell>
        </row>
        <row r="5394">
          <cell r="A5394" t="str">
            <v>920019</v>
          </cell>
          <cell r="B5394" t="str">
            <v>铜冠矿建</v>
          </cell>
          <cell r="C5394">
            <v>-6.42</v>
          </cell>
          <cell r="D5394">
            <v>24.04</v>
          </cell>
        </row>
        <row r="5395">
          <cell r="A5395" t="str">
            <v>920027</v>
          </cell>
          <cell r="B5395" t="str">
            <v>交大铁发</v>
          </cell>
          <cell r="C5395">
            <v>-2.2000000000000002</v>
          </cell>
          <cell r="D5395">
            <v>28.88</v>
          </cell>
        </row>
        <row r="5396">
          <cell r="A5396" t="str">
            <v>920029</v>
          </cell>
          <cell r="B5396" t="str">
            <v>开发科技</v>
          </cell>
          <cell r="C5396">
            <v>-1.53</v>
          </cell>
          <cell r="D5396">
            <v>95.5</v>
          </cell>
        </row>
        <row r="5397">
          <cell r="A5397" t="str">
            <v>920037</v>
          </cell>
          <cell r="B5397" t="str">
            <v>广信科技</v>
          </cell>
          <cell r="C5397">
            <v>-5.36</v>
          </cell>
          <cell r="D5397">
            <v>74.400000000000006</v>
          </cell>
        </row>
        <row r="5398">
          <cell r="A5398" t="str">
            <v>920060</v>
          </cell>
          <cell r="B5398" t="str">
            <v>万源通</v>
          </cell>
          <cell r="C5398">
            <v>-2.21</v>
          </cell>
          <cell r="D5398">
            <v>32.340000000000003</v>
          </cell>
        </row>
        <row r="5399">
          <cell r="A5399" t="str">
            <v>920066</v>
          </cell>
          <cell r="B5399" t="str">
            <v>科拜尔</v>
          </cell>
          <cell r="C5399">
            <v>-4.32</v>
          </cell>
          <cell r="D5399">
            <v>32.799999999999997</v>
          </cell>
        </row>
        <row r="5400">
          <cell r="A5400" t="str">
            <v>920068</v>
          </cell>
          <cell r="B5400" t="str">
            <v>天工股份</v>
          </cell>
          <cell r="C5400">
            <v>-2.06</v>
          </cell>
          <cell r="D5400">
            <v>19.95</v>
          </cell>
        </row>
        <row r="5401">
          <cell r="A5401" t="str">
            <v>920082</v>
          </cell>
          <cell r="B5401" t="str">
            <v>方正阀门</v>
          </cell>
          <cell r="C5401">
            <v>-2.23</v>
          </cell>
          <cell r="D5401">
            <v>21.45</v>
          </cell>
        </row>
        <row r="5402">
          <cell r="A5402" t="str">
            <v>920088</v>
          </cell>
          <cell r="B5402" t="str">
            <v>科力股份</v>
          </cell>
          <cell r="C5402">
            <v>-4.3099999999999996</v>
          </cell>
          <cell r="D5402">
            <v>41.11</v>
          </cell>
        </row>
        <row r="5403">
          <cell r="A5403" t="str">
            <v>920098</v>
          </cell>
          <cell r="B5403" t="str">
            <v>科隆新材</v>
          </cell>
          <cell r="C5403">
            <v>-0.69</v>
          </cell>
          <cell r="D5403">
            <v>34.76</v>
          </cell>
        </row>
        <row r="5404">
          <cell r="A5404" t="str">
            <v>920099</v>
          </cell>
          <cell r="B5404" t="str">
            <v>瑞华技术</v>
          </cell>
          <cell r="C5404">
            <v>-2.31</v>
          </cell>
          <cell r="D5404">
            <v>33.9</v>
          </cell>
        </row>
        <row r="5405">
          <cell r="A5405" t="str">
            <v>920106</v>
          </cell>
          <cell r="B5405" t="str">
            <v>林泰新材</v>
          </cell>
          <cell r="C5405">
            <v>-2.67</v>
          </cell>
          <cell r="D5405">
            <v>105.5</v>
          </cell>
        </row>
        <row r="5406">
          <cell r="A5406" t="str">
            <v>920108</v>
          </cell>
          <cell r="B5406" t="str">
            <v>宏海科技</v>
          </cell>
          <cell r="C5406">
            <v>-1.1100000000000001</v>
          </cell>
          <cell r="D5406">
            <v>17.84</v>
          </cell>
        </row>
        <row r="5407">
          <cell r="A5407" t="str">
            <v>920111</v>
          </cell>
          <cell r="B5407" t="str">
            <v>聚星科技</v>
          </cell>
          <cell r="C5407">
            <v>-2.68</v>
          </cell>
          <cell r="D5407">
            <v>28.01</v>
          </cell>
        </row>
        <row r="5408">
          <cell r="A5408" t="str">
            <v>920116</v>
          </cell>
          <cell r="B5408" t="str">
            <v>星图测控</v>
          </cell>
          <cell r="C5408">
            <v>-3.73</v>
          </cell>
          <cell r="D5408">
            <v>69.77</v>
          </cell>
        </row>
        <row r="5409">
          <cell r="A5409" t="str">
            <v>920118</v>
          </cell>
          <cell r="B5409" t="str">
            <v>太湖远大</v>
          </cell>
          <cell r="C5409">
            <v>-1.57</v>
          </cell>
          <cell r="D5409">
            <v>27.5</v>
          </cell>
        </row>
        <row r="5410">
          <cell r="A5410" t="str">
            <v>920128</v>
          </cell>
          <cell r="B5410" t="str">
            <v>胜业电气</v>
          </cell>
          <cell r="C5410">
            <v>-3.83</v>
          </cell>
          <cell r="D5410">
            <v>35.61</v>
          </cell>
        </row>
        <row r="5411">
          <cell r="A5411" t="str">
            <v>920167</v>
          </cell>
          <cell r="B5411" t="str">
            <v>同享科技</v>
          </cell>
          <cell r="C5411">
            <v>-0.59</v>
          </cell>
          <cell r="D5411">
            <v>20.38</v>
          </cell>
        </row>
        <row r="5412">
          <cell r="A5412" t="str">
            <v>920445</v>
          </cell>
          <cell r="B5412" t="str">
            <v>龙竹科技</v>
          </cell>
          <cell r="C5412">
            <v>-1.94</v>
          </cell>
          <cell r="D5412">
            <v>10.09</v>
          </cell>
        </row>
        <row r="5413">
          <cell r="A5413" t="str">
            <v>920489</v>
          </cell>
          <cell r="B5413" t="str">
            <v>佳先股份</v>
          </cell>
          <cell r="C5413">
            <v>-3.22</v>
          </cell>
          <cell r="D5413">
            <v>23.15</v>
          </cell>
        </row>
        <row r="5414">
          <cell r="A5414" t="str">
            <v>920682</v>
          </cell>
          <cell r="B5414" t="str">
            <v>球冠电缆</v>
          </cell>
          <cell r="C5414">
            <v>-2.75</v>
          </cell>
          <cell r="D5414">
            <v>9.5500000000000007</v>
          </cell>
        </row>
        <row r="5415">
          <cell r="A5415" t="str">
            <v>920799</v>
          </cell>
          <cell r="B5415" t="str">
            <v>艾融软件</v>
          </cell>
          <cell r="C5415">
            <v>0.56000000000000005</v>
          </cell>
          <cell r="D5415">
            <v>60.95</v>
          </cell>
        </row>
        <row r="5416">
          <cell r="A5416" t="str">
            <v>920819</v>
          </cell>
          <cell r="B5416" t="str">
            <v>颖泰生物</v>
          </cell>
          <cell r="C5416">
            <v>-2.35</v>
          </cell>
          <cell r="D5416">
            <v>4.1500000000000004</v>
          </cell>
        </row>
        <row r="5417">
          <cell r="A5417" t="str">
            <v>#数据来源:通达信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F基金20250705"/>
    </sheetNames>
    <sheetDataSet>
      <sheetData sheetId="0">
        <row r="1">
          <cell r="A1" t="str">
            <v>代码</v>
          </cell>
          <cell r="B1" t="str">
            <v>名称</v>
          </cell>
          <cell r="C1" t="str">
            <v>涨幅%</v>
          </cell>
          <cell r="D1" t="str">
            <v>现价</v>
          </cell>
        </row>
        <row r="2">
          <cell r="A2" t="str">
            <v>159001</v>
          </cell>
          <cell r="B2" t="str">
            <v>货币ETF</v>
          </cell>
          <cell r="C2">
            <v>0</v>
          </cell>
          <cell r="D2">
            <v>100</v>
          </cell>
        </row>
        <row r="3">
          <cell r="A3" t="str">
            <v>159003</v>
          </cell>
          <cell r="B3" t="str">
            <v>招商快线ETF</v>
          </cell>
          <cell r="C3">
            <v>0</v>
          </cell>
          <cell r="D3">
            <v>100</v>
          </cell>
        </row>
        <row r="4">
          <cell r="A4" t="str">
            <v>159005</v>
          </cell>
          <cell r="B4" t="str">
            <v>汇添富快钱ETF</v>
          </cell>
          <cell r="C4">
            <v>0</v>
          </cell>
          <cell r="D4">
            <v>100.001</v>
          </cell>
        </row>
        <row r="5">
          <cell r="A5" t="str">
            <v>159150</v>
          </cell>
          <cell r="B5" t="str">
            <v>深证50ETF易方达</v>
          </cell>
          <cell r="C5">
            <v>0.08</v>
          </cell>
          <cell r="D5">
            <v>1.1890000000000001</v>
          </cell>
        </row>
        <row r="6">
          <cell r="A6" t="str">
            <v>159201</v>
          </cell>
          <cell r="B6" t="str">
            <v>自由现金流ETF</v>
          </cell>
          <cell r="C6">
            <v>0.39</v>
          </cell>
          <cell r="D6">
            <v>1.0249999999999999</v>
          </cell>
        </row>
        <row r="7">
          <cell r="A7" t="str">
            <v>159202</v>
          </cell>
          <cell r="B7" t="str">
            <v>恒生互联网科技ET</v>
          </cell>
          <cell r="C7">
            <v>0</v>
          </cell>
          <cell r="D7">
            <v>1.038</v>
          </cell>
        </row>
        <row r="8">
          <cell r="A8" t="str">
            <v>159203</v>
          </cell>
          <cell r="B8" t="str">
            <v>大盘成长ETF</v>
          </cell>
          <cell r="C8">
            <v>0.1</v>
          </cell>
          <cell r="D8">
            <v>1.0189999999999999</v>
          </cell>
        </row>
        <row r="9">
          <cell r="A9" t="str">
            <v>159205</v>
          </cell>
          <cell r="B9" t="str">
            <v>创业板ETF东财</v>
          </cell>
          <cell r="C9">
            <v>-0.19</v>
          </cell>
          <cell r="D9">
            <v>1.046</v>
          </cell>
        </row>
        <row r="10">
          <cell r="A10" t="str">
            <v>159206</v>
          </cell>
          <cell r="B10" t="str">
            <v>卫星ETF</v>
          </cell>
          <cell r="C10">
            <v>-1.47</v>
          </cell>
          <cell r="D10">
            <v>1.0049999999999999</v>
          </cell>
        </row>
        <row r="11">
          <cell r="A11" t="str">
            <v>159207</v>
          </cell>
          <cell r="B11" t="str">
            <v>高股息ETF</v>
          </cell>
          <cell r="C11">
            <v>0</v>
          </cell>
          <cell r="D11">
            <v>1.06</v>
          </cell>
        </row>
        <row r="12">
          <cell r="A12" t="str">
            <v>159208</v>
          </cell>
          <cell r="B12" t="str">
            <v>航天航空ETF</v>
          </cell>
          <cell r="C12">
            <v>-0.8</v>
          </cell>
          <cell r="D12">
            <v>1.115</v>
          </cell>
        </row>
        <row r="13">
          <cell r="A13" t="str">
            <v>159209</v>
          </cell>
          <cell r="B13" t="str">
            <v>中证红利质量ETF</v>
          </cell>
          <cell r="C13">
            <v>0.1</v>
          </cell>
          <cell r="D13">
            <v>1.0249999999999999</v>
          </cell>
        </row>
        <row r="14">
          <cell r="A14" t="str">
            <v>159210</v>
          </cell>
          <cell r="B14" t="str">
            <v>港股汽车ETF</v>
          </cell>
          <cell r="C14">
            <v>-1.1299999999999999</v>
          </cell>
          <cell r="D14">
            <v>0.96399999999999997</v>
          </cell>
        </row>
        <row r="15">
          <cell r="A15" t="str">
            <v>159211</v>
          </cell>
          <cell r="B15" t="str">
            <v>深证100ETF富国</v>
          </cell>
          <cell r="C15">
            <v>0.19</v>
          </cell>
          <cell r="D15">
            <v>1.0780000000000001</v>
          </cell>
        </row>
        <row r="16">
          <cell r="A16" t="str">
            <v>159212</v>
          </cell>
          <cell r="B16" t="str">
            <v>深100ETF南方</v>
          </cell>
          <cell r="C16">
            <v>-0.18</v>
          </cell>
          <cell r="D16">
            <v>1.085</v>
          </cell>
        </row>
        <row r="17">
          <cell r="A17" t="str">
            <v>159213</v>
          </cell>
          <cell r="B17" t="str">
            <v>机器人ETF基金</v>
          </cell>
          <cell r="C17">
            <v>-0.99</v>
          </cell>
          <cell r="D17">
            <v>1.0049999999999999</v>
          </cell>
        </row>
        <row r="18">
          <cell r="A18" t="str">
            <v>159215</v>
          </cell>
          <cell r="B18" t="str">
            <v>中证A500ETF指数基金</v>
          </cell>
          <cell r="C18">
            <v>0.28999999999999998</v>
          </cell>
          <cell r="D18">
            <v>1.0289999999999999</v>
          </cell>
        </row>
        <row r="19">
          <cell r="A19" t="str">
            <v>159216</v>
          </cell>
          <cell r="B19" t="str">
            <v>深证100ETF大成</v>
          </cell>
          <cell r="C19">
            <v>-0.18</v>
          </cell>
          <cell r="D19">
            <v>1.107</v>
          </cell>
        </row>
        <row r="20">
          <cell r="A20" t="str">
            <v>159217</v>
          </cell>
          <cell r="B20" t="str">
            <v>港股通创新药ETF工银</v>
          </cell>
          <cell r="C20">
            <v>0.77</v>
          </cell>
          <cell r="D20">
            <v>1.3080000000000001</v>
          </cell>
        </row>
        <row r="21">
          <cell r="A21" t="str">
            <v>159218</v>
          </cell>
          <cell r="B21" t="str">
            <v>卫星产业ETF</v>
          </cell>
          <cell r="C21">
            <v>-1.48</v>
          </cell>
          <cell r="D21">
            <v>1.0629999999999999</v>
          </cell>
        </row>
        <row r="22">
          <cell r="A22" t="str">
            <v>159219</v>
          </cell>
          <cell r="B22" t="str">
            <v>深证100ETF融通</v>
          </cell>
          <cell r="C22">
            <v>0.19</v>
          </cell>
          <cell r="D22">
            <v>1.0409999999999999</v>
          </cell>
        </row>
        <row r="23">
          <cell r="A23" t="str">
            <v>159220</v>
          </cell>
          <cell r="B23" t="str">
            <v>港股通红利ETF</v>
          </cell>
          <cell r="C23">
            <v>-0.09</v>
          </cell>
          <cell r="D23">
            <v>1.1040000000000001</v>
          </cell>
        </row>
        <row r="24">
          <cell r="A24" t="str">
            <v>159221</v>
          </cell>
          <cell r="B24" t="str">
            <v>现金流ETF嘉实</v>
          </cell>
          <cell r="C24">
            <v>0.28999999999999998</v>
          </cell>
          <cell r="D24">
            <v>1.05</v>
          </cell>
        </row>
        <row r="25">
          <cell r="A25" t="str">
            <v>159222</v>
          </cell>
          <cell r="B25" t="str">
            <v>自由现金流ETF易方达</v>
          </cell>
          <cell r="C25">
            <v>0.37</v>
          </cell>
          <cell r="D25">
            <v>1.0840000000000001</v>
          </cell>
        </row>
        <row r="26">
          <cell r="A26" t="str">
            <v>159223</v>
          </cell>
          <cell r="B26" t="str">
            <v>现金流ETF永赢</v>
          </cell>
          <cell r="C26">
            <v>0.6</v>
          </cell>
          <cell r="D26">
            <v>1.0089999999999999</v>
          </cell>
        </row>
        <row r="27">
          <cell r="A27" t="str">
            <v>159225</v>
          </cell>
          <cell r="B27" t="str">
            <v>现金流ETF基金</v>
          </cell>
          <cell r="C27">
            <v>0.37</v>
          </cell>
          <cell r="D27">
            <v>1.079</v>
          </cell>
        </row>
        <row r="28">
          <cell r="A28" t="str">
            <v>159226</v>
          </cell>
          <cell r="B28" t="str">
            <v>中证A500增强ETF</v>
          </cell>
          <cell r="C28">
            <v>0.2</v>
          </cell>
          <cell r="D28">
            <v>1.0249999999999999</v>
          </cell>
        </row>
        <row r="29">
          <cell r="A29" t="str">
            <v>159227</v>
          </cell>
          <cell r="B29" t="str">
            <v>航空航天ETF</v>
          </cell>
          <cell r="C29">
            <v>-0.45</v>
          </cell>
          <cell r="D29">
            <v>1.0940000000000001</v>
          </cell>
        </row>
        <row r="30">
          <cell r="A30" t="str">
            <v>159228</v>
          </cell>
          <cell r="B30" t="str">
            <v>红利低波ETF长城</v>
          </cell>
          <cell r="C30">
            <v>0.69</v>
          </cell>
          <cell r="D30">
            <v>1.018</v>
          </cell>
        </row>
        <row r="31">
          <cell r="A31" t="str">
            <v>159229</v>
          </cell>
          <cell r="B31" t="str">
            <v>自由现金流ETF广发</v>
          </cell>
          <cell r="C31">
            <v>-0.19</v>
          </cell>
          <cell r="D31">
            <v>1.0369999999999999</v>
          </cell>
        </row>
        <row r="32">
          <cell r="A32" t="str">
            <v>159230</v>
          </cell>
          <cell r="B32" t="str">
            <v>通用航空ETF基金</v>
          </cell>
          <cell r="C32">
            <v>-1.1200000000000001</v>
          </cell>
          <cell r="D32">
            <v>1.0629999999999999</v>
          </cell>
        </row>
        <row r="33">
          <cell r="A33" t="str">
            <v>159231</v>
          </cell>
          <cell r="B33" t="str">
            <v>通用航空ETF华宝</v>
          </cell>
          <cell r="C33">
            <v>-0.89</v>
          </cell>
          <cell r="D33">
            <v>1.115</v>
          </cell>
        </row>
        <row r="34">
          <cell r="A34" t="str">
            <v>159232</v>
          </cell>
          <cell r="B34" t="str">
            <v>现金流ETF南方</v>
          </cell>
          <cell r="C34">
            <v>0</v>
          </cell>
          <cell r="D34">
            <v>1.0549999999999999</v>
          </cell>
        </row>
        <row r="35">
          <cell r="A35" t="str">
            <v>159233</v>
          </cell>
          <cell r="B35" t="str">
            <v>自由现金流ETF基金</v>
          </cell>
          <cell r="C35">
            <v>0</v>
          </cell>
          <cell r="D35">
            <v>1.016</v>
          </cell>
        </row>
        <row r="36">
          <cell r="A36" t="str">
            <v>159235</v>
          </cell>
          <cell r="B36" t="str">
            <v>中证现金流ETF</v>
          </cell>
          <cell r="C36">
            <v>0</v>
          </cell>
          <cell r="D36">
            <v>1.0529999999999999</v>
          </cell>
        </row>
        <row r="37">
          <cell r="A37" t="str">
            <v>159236</v>
          </cell>
          <cell r="B37" t="str">
            <v>自由现金流ETF工银</v>
          </cell>
          <cell r="C37">
            <v>-0.1</v>
          </cell>
          <cell r="D37">
            <v>1.036</v>
          </cell>
        </row>
        <row r="38">
          <cell r="A38" t="str">
            <v>159238</v>
          </cell>
          <cell r="B38" t="str">
            <v>300ETF增强</v>
          </cell>
          <cell r="C38">
            <v>0.77</v>
          </cell>
          <cell r="D38">
            <v>1.0449999999999999</v>
          </cell>
        </row>
        <row r="39">
          <cell r="A39" t="str">
            <v>159239</v>
          </cell>
          <cell r="B39" t="str">
            <v>港股通汽车ETF富国</v>
          </cell>
          <cell r="C39">
            <v>-0.82</v>
          </cell>
          <cell r="D39">
            <v>0.96899999999999997</v>
          </cell>
        </row>
        <row r="40">
          <cell r="A40" t="str">
            <v>159240</v>
          </cell>
          <cell r="B40" t="str">
            <v>中证A500增强ETF天弘</v>
          </cell>
          <cell r="C40">
            <v>0.49</v>
          </cell>
          <cell r="D40">
            <v>1.028</v>
          </cell>
        </row>
        <row r="41">
          <cell r="A41" t="str">
            <v>159241</v>
          </cell>
          <cell r="B41" t="str">
            <v>航空航天ETF天弘</v>
          </cell>
          <cell r="C41">
            <v>-0.45</v>
          </cell>
          <cell r="D41">
            <v>1.105</v>
          </cell>
        </row>
        <row r="42">
          <cell r="A42" t="str">
            <v>159242</v>
          </cell>
          <cell r="B42" t="str">
            <v>创业AIDC</v>
          </cell>
          <cell r="C42" t="str">
            <v xml:space="preserve">--  </v>
          </cell>
          <cell r="D42">
            <v>1</v>
          </cell>
        </row>
        <row r="43">
          <cell r="A43" t="str">
            <v>159245</v>
          </cell>
          <cell r="B43" t="str">
            <v>港股通消费ETF</v>
          </cell>
          <cell r="C43">
            <v>-0.4</v>
          </cell>
          <cell r="D43">
            <v>1</v>
          </cell>
        </row>
        <row r="44">
          <cell r="A44" t="str">
            <v>159248</v>
          </cell>
          <cell r="B44" t="str">
            <v>AI万家</v>
          </cell>
          <cell r="C44" t="str">
            <v xml:space="preserve">--  </v>
          </cell>
          <cell r="D44">
            <v>1</v>
          </cell>
        </row>
        <row r="45">
          <cell r="A45" t="str">
            <v>159249</v>
          </cell>
          <cell r="B45" t="str">
            <v>A500增强ETF工银</v>
          </cell>
          <cell r="C45">
            <v>0.1</v>
          </cell>
          <cell r="D45">
            <v>1.0069999999999999</v>
          </cell>
        </row>
        <row r="46">
          <cell r="A46" t="str">
            <v>159251</v>
          </cell>
          <cell r="B46" t="str">
            <v>港科技WJ</v>
          </cell>
          <cell r="C46" t="str">
            <v xml:space="preserve">--  </v>
          </cell>
          <cell r="D46">
            <v>1</v>
          </cell>
        </row>
        <row r="47">
          <cell r="A47" t="str">
            <v>159257</v>
          </cell>
          <cell r="B47" t="str">
            <v>航空基金</v>
          </cell>
          <cell r="C47" t="str">
            <v xml:space="preserve">--  </v>
          </cell>
          <cell r="D47">
            <v>1</v>
          </cell>
        </row>
        <row r="48">
          <cell r="A48" t="str">
            <v>159265</v>
          </cell>
          <cell r="B48" t="str">
            <v>港股消费50ETF</v>
          </cell>
          <cell r="C48">
            <v>-0.49</v>
          </cell>
          <cell r="D48">
            <v>1.008</v>
          </cell>
        </row>
        <row r="49">
          <cell r="A49" t="str">
            <v>159268</v>
          </cell>
          <cell r="B49" t="str">
            <v>HK消费</v>
          </cell>
          <cell r="C49" t="str">
            <v xml:space="preserve">--  </v>
          </cell>
          <cell r="D49">
            <v>1</v>
          </cell>
        </row>
        <row r="50">
          <cell r="A50" t="str">
            <v>159270</v>
          </cell>
          <cell r="B50" t="str">
            <v>创200NF</v>
          </cell>
          <cell r="C50" t="str">
            <v xml:space="preserve">--  </v>
          </cell>
          <cell r="D50">
            <v>1</v>
          </cell>
        </row>
        <row r="51">
          <cell r="A51" t="str">
            <v>159300</v>
          </cell>
          <cell r="B51" t="str">
            <v>300ETF</v>
          </cell>
          <cell r="C51">
            <v>0.39</v>
          </cell>
          <cell r="D51">
            <v>4.125</v>
          </cell>
        </row>
        <row r="52">
          <cell r="A52" t="str">
            <v>159301</v>
          </cell>
          <cell r="B52" t="str">
            <v>公用事业ETF</v>
          </cell>
          <cell r="C52">
            <v>0.76</v>
          </cell>
          <cell r="D52">
            <v>0.93400000000000005</v>
          </cell>
        </row>
        <row r="53">
          <cell r="A53" t="str">
            <v>159302</v>
          </cell>
          <cell r="B53" t="str">
            <v>港股高股息ETF</v>
          </cell>
          <cell r="C53">
            <v>-0.32</v>
          </cell>
          <cell r="D53">
            <v>1.258</v>
          </cell>
        </row>
        <row r="54">
          <cell r="A54" t="str">
            <v>159303</v>
          </cell>
          <cell r="B54" t="str">
            <v>恒生医疗ETF基金</v>
          </cell>
          <cell r="C54">
            <v>0.12</v>
          </cell>
          <cell r="D54">
            <v>1.6120000000000001</v>
          </cell>
        </row>
        <row r="55">
          <cell r="A55" t="str">
            <v>159305</v>
          </cell>
          <cell r="B55" t="str">
            <v>储能电池ETF广发</v>
          </cell>
          <cell r="C55">
            <v>-1.34</v>
          </cell>
          <cell r="D55">
            <v>1.1819999999999999</v>
          </cell>
        </row>
        <row r="56">
          <cell r="A56" t="str">
            <v>159306</v>
          </cell>
          <cell r="B56" t="str">
            <v>汽车零件ETF</v>
          </cell>
          <cell r="C56">
            <v>-0.09</v>
          </cell>
          <cell r="D56">
            <v>1.1060000000000001</v>
          </cell>
        </row>
        <row r="57">
          <cell r="A57" t="str">
            <v>159307</v>
          </cell>
          <cell r="B57" t="str">
            <v>红利低波100ETF</v>
          </cell>
          <cell r="C57">
            <v>0.38</v>
          </cell>
          <cell r="D57">
            <v>1.06</v>
          </cell>
        </row>
        <row r="58">
          <cell r="A58" t="str">
            <v>159309</v>
          </cell>
          <cell r="B58" t="str">
            <v>油气资源ETF</v>
          </cell>
          <cell r="C58">
            <v>-0.21</v>
          </cell>
          <cell r="D58">
            <v>0.97</v>
          </cell>
        </row>
        <row r="59">
          <cell r="A59" t="str">
            <v>159310</v>
          </cell>
          <cell r="B59" t="str">
            <v>芯片ETF天弘</v>
          </cell>
          <cell r="C59">
            <v>-0.21</v>
          </cell>
          <cell r="D59">
            <v>1.4370000000000001</v>
          </cell>
        </row>
        <row r="60">
          <cell r="A60" t="str">
            <v>159312</v>
          </cell>
          <cell r="B60" t="str">
            <v>恒生ETF港股通</v>
          </cell>
          <cell r="C60">
            <v>-0.76</v>
          </cell>
          <cell r="D60">
            <v>1.17</v>
          </cell>
        </row>
        <row r="61">
          <cell r="A61" t="str">
            <v>159315</v>
          </cell>
          <cell r="B61" t="str">
            <v>黄金股ETF基金</v>
          </cell>
          <cell r="C61">
            <v>-0.89</v>
          </cell>
          <cell r="D61">
            <v>1.228</v>
          </cell>
        </row>
        <row r="62">
          <cell r="A62" t="str">
            <v>159316</v>
          </cell>
          <cell r="B62" t="str">
            <v>恒生创新药ETF</v>
          </cell>
          <cell r="C62">
            <v>0.99</v>
          </cell>
          <cell r="D62">
            <v>1.321</v>
          </cell>
        </row>
        <row r="63">
          <cell r="A63" t="str">
            <v>159318</v>
          </cell>
          <cell r="B63" t="str">
            <v>恒生港股通ETF</v>
          </cell>
          <cell r="C63">
            <v>-0.46</v>
          </cell>
          <cell r="D63">
            <v>1.3049999999999999</v>
          </cell>
        </row>
        <row r="64">
          <cell r="A64" t="str">
            <v>159320</v>
          </cell>
          <cell r="B64" t="str">
            <v>电网ETF</v>
          </cell>
          <cell r="C64">
            <v>-0.57999999999999996</v>
          </cell>
          <cell r="D64">
            <v>1.0209999999999999</v>
          </cell>
        </row>
        <row r="65">
          <cell r="A65" t="str">
            <v>159321</v>
          </cell>
          <cell r="B65" t="str">
            <v>黄金股票ETF</v>
          </cell>
          <cell r="C65">
            <v>-0.86</v>
          </cell>
          <cell r="D65">
            <v>1.155</v>
          </cell>
        </row>
        <row r="66">
          <cell r="A66" t="str">
            <v>159322</v>
          </cell>
          <cell r="B66" t="str">
            <v>黄金股票ETF基金</v>
          </cell>
          <cell r="C66">
            <v>-0.97</v>
          </cell>
          <cell r="D66">
            <v>1.2210000000000001</v>
          </cell>
        </row>
        <row r="67">
          <cell r="A67" t="str">
            <v>159323</v>
          </cell>
          <cell r="B67" t="str">
            <v>港股通汽车ETF</v>
          </cell>
          <cell r="C67">
            <v>-0.99</v>
          </cell>
          <cell r="D67">
            <v>1.2010000000000001</v>
          </cell>
        </row>
        <row r="68">
          <cell r="A68" t="str">
            <v>159325</v>
          </cell>
          <cell r="B68" t="str">
            <v>半导体ETF南方</v>
          </cell>
          <cell r="C68">
            <v>0</v>
          </cell>
          <cell r="D68">
            <v>1.0469999999999999</v>
          </cell>
        </row>
        <row r="69">
          <cell r="A69" t="str">
            <v>159326</v>
          </cell>
          <cell r="B69" t="str">
            <v>电网设备ETF</v>
          </cell>
          <cell r="C69">
            <v>-0.37</v>
          </cell>
          <cell r="D69">
            <v>1.079</v>
          </cell>
        </row>
        <row r="70">
          <cell r="A70" t="str">
            <v>159327</v>
          </cell>
          <cell r="B70" t="str">
            <v>半导体设备ETF基金</v>
          </cell>
          <cell r="C70">
            <v>0.32</v>
          </cell>
          <cell r="D70">
            <v>1.2370000000000001</v>
          </cell>
        </row>
        <row r="71">
          <cell r="A71" t="str">
            <v>159328</v>
          </cell>
          <cell r="B71" t="str">
            <v>家电ETF易方达</v>
          </cell>
          <cell r="C71">
            <v>0.1</v>
          </cell>
          <cell r="D71">
            <v>0.98</v>
          </cell>
        </row>
        <row r="72">
          <cell r="A72" t="str">
            <v>159329</v>
          </cell>
          <cell r="B72" t="str">
            <v>沙特ETF</v>
          </cell>
          <cell r="C72">
            <v>0.2</v>
          </cell>
          <cell r="D72">
            <v>0.99299999999999999</v>
          </cell>
        </row>
        <row r="73">
          <cell r="A73" t="str">
            <v>159330</v>
          </cell>
          <cell r="B73" t="str">
            <v>沪深300ETF基金</v>
          </cell>
          <cell r="C73">
            <v>0.5</v>
          </cell>
          <cell r="D73">
            <v>1.208</v>
          </cell>
        </row>
        <row r="74">
          <cell r="A74" t="str">
            <v>159331</v>
          </cell>
          <cell r="B74" t="str">
            <v>红利港股ETF</v>
          </cell>
          <cell r="C74">
            <v>-0.39</v>
          </cell>
          <cell r="D74">
            <v>1.262</v>
          </cell>
        </row>
        <row r="75">
          <cell r="A75" t="str">
            <v>159332</v>
          </cell>
          <cell r="B75" t="str">
            <v>央企红利ETF</v>
          </cell>
          <cell r="C75">
            <v>1.05</v>
          </cell>
          <cell r="D75">
            <v>1.1559999999999999</v>
          </cell>
        </row>
        <row r="76">
          <cell r="A76" t="str">
            <v>159333</v>
          </cell>
          <cell r="B76" t="str">
            <v>港股央企红利ETF</v>
          </cell>
          <cell r="C76">
            <v>-7.0000000000000007E-2</v>
          </cell>
          <cell r="D76">
            <v>1.35</v>
          </cell>
        </row>
        <row r="77">
          <cell r="A77" t="str">
            <v>159335</v>
          </cell>
          <cell r="B77" t="str">
            <v>央企科创ETF</v>
          </cell>
          <cell r="C77">
            <v>0.08</v>
          </cell>
          <cell r="D77">
            <v>1.196</v>
          </cell>
        </row>
        <row r="78">
          <cell r="A78" t="str">
            <v>159336</v>
          </cell>
          <cell r="B78" t="str">
            <v>央企红利50ETF</v>
          </cell>
          <cell r="C78">
            <v>-0.19</v>
          </cell>
          <cell r="D78">
            <v>1.038</v>
          </cell>
        </row>
        <row r="79">
          <cell r="A79" t="str">
            <v>159337</v>
          </cell>
          <cell r="B79" t="str">
            <v>中证500ETF基金</v>
          </cell>
          <cell r="C79">
            <v>0</v>
          </cell>
          <cell r="D79">
            <v>1.3160000000000001</v>
          </cell>
        </row>
        <row r="80">
          <cell r="A80" t="str">
            <v>159338</v>
          </cell>
          <cell r="B80" t="str">
            <v>中证A500ETF</v>
          </cell>
          <cell r="C80">
            <v>0.1</v>
          </cell>
          <cell r="D80">
            <v>0.97499999999999998</v>
          </cell>
        </row>
        <row r="81">
          <cell r="A81" t="str">
            <v>159339</v>
          </cell>
          <cell r="B81" t="str">
            <v>A500ETF</v>
          </cell>
          <cell r="C81">
            <v>0</v>
          </cell>
          <cell r="D81">
            <v>0.98299999999999998</v>
          </cell>
        </row>
        <row r="82">
          <cell r="A82" t="str">
            <v>159350</v>
          </cell>
          <cell r="B82" t="str">
            <v>深证50ETF富国</v>
          </cell>
          <cell r="C82">
            <v>0.09</v>
          </cell>
          <cell r="D82">
            <v>1.173</v>
          </cell>
        </row>
        <row r="83">
          <cell r="A83" t="str">
            <v>159351</v>
          </cell>
          <cell r="B83" t="str">
            <v>A500ETF嘉实</v>
          </cell>
          <cell r="C83">
            <v>0.1</v>
          </cell>
          <cell r="D83">
            <v>0.997</v>
          </cell>
        </row>
        <row r="84">
          <cell r="A84" t="str">
            <v>159352</v>
          </cell>
          <cell r="B84" t="str">
            <v>中证A500ETF南方</v>
          </cell>
          <cell r="C84">
            <v>0.28999999999999998</v>
          </cell>
          <cell r="D84">
            <v>1.026</v>
          </cell>
        </row>
        <row r="85">
          <cell r="A85" t="str">
            <v>159353</v>
          </cell>
          <cell r="B85" t="str">
            <v>中证A500ETF景顺</v>
          </cell>
          <cell r="C85">
            <v>0.2</v>
          </cell>
          <cell r="D85">
            <v>0.98699999999999999</v>
          </cell>
        </row>
        <row r="86">
          <cell r="A86" t="str">
            <v>159355</v>
          </cell>
          <cell r="B86" t="str">
            <v>800红利低波ETF</v>
          </cell>
          <cell r="C86">
            <v>0.66</v>
          </cell>
          <cell r="D86">
            <v>1.0629999999999999</v>
          </cell>
        </row>
        <row r="87">
          <cell r="A87" t="str">
            <v>159356</v>
          </cell>
          <cell r="B87" t="str">
            <v>A500ETF基金</v>
          </cell>
          <cell r="C87">
            <v>0.3</v>
          </cell>
          <cell r="D87">
            <v>1.018</v>
          </cell>
        </row>
        <row r="88">
          <cell r="A88" t="str">
            <v>159357</v>
          </cell>
          <cell r="B88" t="str">
            <v>中证A500指数ETF</v>
          </cell>
          <cell r="C88">
            <v>0</v>
          </cell>
          <cell r="D88">
            <v>1.0249999999999999</v>
          </cell>
        </row>
        <row r="89">
          <cell r="A89" t="str">
            <v>159358</v>
          </cell>
          <cell r="B89" t="str">
            <v>中证A500ETF基金</v>
          </cell>
          <cell r="C89">
            <v>0.28999999999999998</v>
          </cell>
          <cell r="D89">
            <v>1.04</v>
          </cell>
        </row>
        <row r="90">
          <cell r="A90" t="str">
            <v>159359</v>
          </cell>
          <cell r="B90" t="str">
            <v>中证A500ETF华安</v>
          </cell>
          <cell r="C90">
            <v>0.2</v>
          </cell>
          <cell r="D90">
            <v>1.026</v>
          </cell>
        </row>
        <row r="91">
          <cell r="A91" t="str">
            <v>159360</v>
          </cell>
          <cell r="B91" t="str">
            <v>中证A500ETF天弘</v>
          </cell>
          <cell r="C91">
            <v>0</v>
          </cell>
          <cell r="D91">
            <v>1.034</v>
          </cell>
        </row>
        <row r="92">
          <cell r="A92" t="str">
            <v>159361</v>
          </cell>
          <cell r="B92" t="str">
            <v>中证A500ETF易方达</v>
          </cell>
          <cell r="C92">
            <v>0</v>
          </cell>
          <cell r="D92">
            <v>0.99099999999999999</v>
          </cell>
        </row>
        <row r="93">
          <cell r="A93" t="str">
            <v>159362</v>
          </cell>
          <cell r="B93" t="str">
            <v>A500ETF工银</v>
          </cell>
          <cell r="C93">
            <v>0.2</v>
          </cell>
          <cell r="D93">
            <v>1.022</v>
          </cell>
        </row>
        <row r="94">
          <cell r="A94" t="str">
            <v>159363</v>
          </cell>
          <cell r="B94" t="str">
            <v>创业板人工智能ETF</v>
          </cell>
          <cell r="C94">
            <v>-0.38</v>
          </cell>
          <cell r="D94">
            <v>1.042</v>
          </cell>
        </row>
        <row r="95">
          <cell r="A95" t="str">
            <v>159365</v>
          </cell>
          <cell r="B95" t="str">
            <v>恒指ETF</v>
          </cell>
          <cell r="C95">
            <v>-0.7</v>
          </cell>
          <cell r="D95">
            <v>0.99199999999999999</v>
          </cell>
        </row>
        <row r="96">
          <cell r="A96" t="str">
            <v>159366</v>
          </cell>
          <cell r="B96" t="str">
            <v>港股医疗ETF</v>
          </cell>
          <cell r="C96">
            <v>-0.79</v>
          </cell>
          <cell r="D96">
            <v>1.262</v>
          </cell>
        </row>
        <row r="97">
          <cell r="A97" t="str">
            <v>159367</v>
          </cell>
          <cell r="B97" t="str">
            <v>创业板50ETF华夏</v>
          </cell>
          <cell r="C97">
            <v>0</v>
          </cell>
          <cell r="D97">
            <v>1.022</v>
          </cell>
        </row>
        <row r="98">
          <cell r="A98" t="str">
            <v>159368</v>
          </cell>
          <cell r="B98" t="str">
            <v>创业板新能源ETF华夏</v>
          </cell>
          <cell r="C98">
            <v>-1.67</v>
          </cell>
          <cell r="D98">
            <v>0.94299999999999995</v>
          </cell>
        </row>
        <row r="99">
          <cell r="A99" t="str">
            <v>159369</v>
          </cell>
          <cell r="B99" t="str">
            <v>创业板50ETF易方达</v>
          </cell>
          <cell r="C99" t="str">
            <v xml:space="preserve">--  </v>
          </cell>
          <cell r="D99">
            <v>1</v>
          </cell>
        </row>
        <row r="100">
          <cell r="A100" t="str">
            <v>159370</v>
          </cell>
          <cell r="B100" t="str">
            <v>创50ETF工银</v>
          </cell>
          <cell r="C100">
            <v>0</v>
          </cell>
          <cell r="D100">
            <v>1.0629999999999999</v>
          </cell>
        </row>
        <row r="101">
          <cell r="A101" t="str">
            <v>159371</v>
          </cell>
          <cell r="B101" t="str">
            <v>创50ETF富国</v>
          </cell>
          <cell r="C101">
            <v>-0.1</v>
          </cell>
          <cell r="D101">
            <v>1.014</v>
          </cell>
        </row>
        <row r="102">
          <cell r="A102" t="str">
            <v>159372</v>
          </cell>
          <cell r="B102" t="str">
            <v>创业板50ETF万家</v>
          </cell>
          <cell r="C102">
            <v>-0.55000000000000004</v>
          </cell>
          <cell r="D102">
            <v>1.081</v>
          </cell>
        </row>
        <row r="103">
          <cell r="A103" t="str">
            <v>159373</v>
          </cell>
          <cell r="B103" t="str">
            <v>创业板50ETF嘉实</v>
          </cell>
          <cell r="C103">
            <v>-0.19</v>
          </cell>
          <cell r="D103">
            <v>1.028</v>
          </cell>
        </row>
        <row r="104">
          <cell r="A104" t="str">
            <v>159375</v>
          </cell>
          <cell r="B104" t="str">
            <v>创业板50ETF国泰</v>
          </cell>
          <cell r="C104">
            <v>-0.19</v>
          </cell>
          <cell r="D104">
            <v>1.071</v>
          </cell>
        </row>
        <row r="105">
          <cell r="A105" t="str">
            <v>159376</v>
          </cell>
          <cell r="B105" t="str">
            <v>A500ETF指数基金</v>
          </cell>
          <cell r="C105">
            <v>0.38</v>
          </cell>
          <cell r="D105">
            <v>1.0669999999999999</v>
          </cell>
        </row>
        <row r="106">
          <cell r="A106" t="str">
            <v>159377</v>
          </cell>
          <cell r="B106" t="str">
            <v>创业板医药ETF国泰</v>
          </cell>
          <cell r="C106">
            <v>-0.27</v>
          </cell>
          <cell r="D106">
            <v>1.111</v>
          </cell>
        </row>
        <row r="107">
          <cell r="A107" t="str">
            <v>159378</v>
          </cell>
          <cell r="B107" t="str">
            <v>通用航空ETF</v>
          </cell>
          <cell r="C107">
            <v>-0.52</v>
          </cell>
          <cell r="D107">
            <v>1.1499999999999999</v>
          </cell>
        </row>
        <row r="108">
          <cell r="A108" t="str">
            <v>159379</v>
          </cell>
          <cell r="B108" t="str">
            <v>A500ETF融通</v>
          </cell>
          <cell r="C108">
            <v>0</v>
          </cell>
          <cell r="D108">
            <v>1.05</v>
          </cell>
        </row>
        <row r="109">
          <cell r="A109" t="str">
            <v>159380</v>
          </cell>
          <cell r="B109" t="str">
            <v>A500ETF东财</v>
          </cell>
          <cell r="C109">
            <v>0.09</v>
          </cell>
          <cell r="D109">
            <v>1.0669999999999999</v>
          </cell>
        </row>
        <row r="110">
          <cell r="A110" t="str">
            <v>159381</v>
          </cell>
          <cell r="B110" t="str">
            <v>创业板人工智能ET</v>
          </cell>
          <cell r="C110">
            <v>-0.61</v>
          </cell>
          <cell r="D110">
            <v>0.98199999999999998</v>
          </cell>
        </row>
        <row r="111">
          <cell r="A111" t="str">
            <v>159382</v>
          </cell>
          <cell r="B111" t="str">
            <v>创业板人工智能ET</v>
          </cell>
          <cell r="C111">
            <v>-0.62</v>
          </cell>
          <cell r="D111">
            <v>1.1160000000000001</v>
          </cell>
        </row>
        <row r="112">
          <cell r="A112" t="str">
            <v>159383</v>
          </cell>
          <cell r="B112" t="str">
            <v>创业板50ETF华泰柏瑞</v>
          </cell>
          <cell r="C112">
            <v>-0.3</v>
          </cell>
          <cell r="D112">
            <v>0.997</v>
          </cell>
        </row>
        <row r="113">
          <cell r="A113" t="str">
            <v>159385</v>
          </cell>
          <cell r="B113" t="str">
            <v>数字经济ETF富国</v>
          </cell>
          <cell r="C113">
            <v>0.19</v>
          </cell>
          <cell r="D113">
            <v>1.0289999999999999</v>
          </cell>
        </row>
        <row r="114">
          <cell r="A114" t="str">
            <v>159386</v>
          </cell>
          <cell r="B114" t="str">
            <v>A500ETF永赢</v>
          </cell>
          <cell r="C114">
            <v>0.1</v>
          </cell>
          <cell r="D114">
            <v>1.024</v>
          </cell>
        </row>
        <row r="115">
          <cell r="A115" t="str">
            <v>159387</v>
          </cell>
          <cell r="B115" t="str">
            <v>创业板新能源ETF国泰</v>
          </cell>
          <cell r="C115">
            <v>-1.68</v>
          </cell>
          <cell r="D115">
            <v>1.0509999999999999</v>
          </cell>
        </row>
        <row r="116">
          <cell r="A116" t="str">
            <v>159388</v>
          </cell>
          <cell r="B116" t="str">
            <v>创业板人工智能ET</v>
          </cell>
          <cell r="C116">
            <v>-0.56000000000000005</v>
          </cell>
          <cell r="D116">
            <v>1.071</v>
          </cell>
        </row>
        <row r="117">
          <cell r="A117" t="str">
            <v>159389</v>
          </cell>
          <cell r="B117" t="str">
            <v>数字经济ETF嘉实</v>
          </cell>
          <cell r="C117">
            <v>0.19</v>
          </cell>
          <cell r="D117">
            <v>1.0289999999999999</v>
          </cell>
        </row>
        <row r="118">
          <cell r="A118" t="str">
            <v>159390</v>
          </cell>
          <cell r="B118" t="str">
            <v>A50指数ETF</v>
          </cell>
          <cell r="C118">
            <v>0.37</v>
          </cell>
          <cell r="D118">
            <v>1.0740000000000001</v>
          </cell>
        </row>
        <row r="119">
          <cell r="A119" t="str">
            <v>159391</v>
          </cell>
          <cell r="B119" t="str">
            <v>大盘价值ETF</v>
          </cell>
          <cell r="C119">
            <v>0.82</v>
          </cell>
          <cell r="D119">
            <v>1.1120000000000001</v>
          </cell>
        </row>
        <row r="120">
          <cell r="A120" t="str">
            <v>159392</v>
          </cell>
          <cell r="B120" t="str">
            <v>航空ETF</v>
          </cell>
          <cell r="C120">
            <v>-1.05</v>
          </cell>
          <cell r="D120">
            <v>1.04</v>
          </cell>
        </row>
        <row r="121">
          <cell r="A121" t="str">
            <v>159393</v>
          </cell>
          <cell r="B121" t="str">
            <v>沪深300指数ETF</v>
          </cell>
          <cell r="C121">
            <v>0.4</v>
          </cell>
          <cell r="D121">
            <v>4.0259999999999998</v>
          </cell>
        </row>
        <row r="122">
          <cell r="A122" t="str">
            <v>159395</v>
          </cell>
          <cell r="B122" t="str">
            <v>信用债ETF大成</v>
          </cell>
          <cell r="C122">
            <v>0.06</v>
          </cell>
          <cell r="D122">
            <v>101.441</v>
          </cell>
        </row>
        <row r="123">
          <cell r="A123" t="str">
            <v>159396</v>
          </cell>
          <cell r="B123" t="str">
            <v>信用债ETF博时</v>
          </cell>
          <cell r="C123">
            <v>0.08</v>
          </cell>
          <cell r="D123">
            <v>101.321</v>
          </cell>
        </row>
        <row r="124">
          <cell r="A124" t="str">
            <v>159397</v>
          </cell>
          <cell r="B124" t="str">
            <v>信用债ETF广发</v>
          </cell>
          <cell r="C124">
            <v>0.08</v>
          </cell>
          <cell r="D124">
            <v>101.18899999999999</v>
          </cell>
        </row>
        <row r="125">
          <cell r="A125" t="str">
            <v>159398</v>
          </cell>
          <cell r="B125" t="str">
            <v>信用债ETF天弘</v>
          </cell>
          <cell r="C125">
            <v>7.0000000000000007E-2</v>
          </cell>
          <cell r="D125">
            <v>101.224</v>
          </cell>
        </row>
        <row r="126">
          <cell r="A126" t="str">
            <v>159399</v>
          </cell>
          <cell r="B126" t="str">
            <v>现金流ETF</v>
          </cell>
          <cell r="C126">
            <v>0.1</v>
          </cell>
          <cell r="D126">
            <v>1.0369999999999999</v>
          </cell>
        </row>
        <row r="127">
          <cell r="A127" t="str">
            <v>159501</v>
          </cell>
          <cell r="B127" t="str">
            <v>纳指ETF嘉实</v>
          </cell>
          <cell r="C127">
            <v>0.53</v>
          </cell>
          <cell r="D127">
            <v>1.5309999999999999</v>
          </cell>
        </row>
        <row r="128">
          <cell r="A128" t="str">
            <v>159502</v>
          </cell>
          <cell r="B128" t="str">
            <v>标普生物科技ETF</v>
          </cell>
          <cell r="C128">
            <v>-0.33</v>
          </cell>
          <cell r="D128">
            <v>0.90300000000000002</v>
          </cell>
        </row>
        <row r="129">
          <cell r="A129" t="str">
            <v>159505</v>
          </cell>
          <cell r="B129" t="str">
            <v>国证2000指数ETF</v>
          </cell>
          <cell r="C129">
            <v>-0.69</v>
          </cell>
          <cell r="D129">
            <v>1.155</v>
          </cell>
        </row>
        <row r="130">
          <cell r="A130" t="str">
            <v>159506</v>
          </cell>
          <cell r="B130" t="str">
            <v>港股通医疗ETF富国</v>
          </cell>
          <cell r="C130">
            <v>0.38</v>
          </cell>
          <cell r="D130">
            <v>1.3140000000000001</v>
          </cell>
        </row>
        <row r="131">
          <cell r="A131" t="str">
            <v>159507</v>
          </cell>
          <cell r="B131" t="str">
            <v>电信ETF</v>
          </cell>
          <cell r="C131">
            <v>-1.1000000000000001</v>
          </cell>
          <cell r="D131">
            <v>1.1659999999999999</v>
          </cell>
        </row>
        <row r="132">
          <cell r="A132" t="str">
            <v>159508</v>
          </cell>
          <cell r="B132" t="str">
            <v>生物医药ETF基金</v>
          </cell>
          <cell r="C132">
            <v>0.38</v>
          </cell>
          <cell r="D132">
            <v>0.79300000000000004</v>
          </cell>
        </row>
        <row r="133">
          <cell r="A133" t="str">
            <v>159509</v>
          </cell>
          <cell r="B133" t="str">
            <v>纳指科技ETF</v>
          </cell>
          <cell r="C133">
            <v>0</v>
          </cell>
          <cell r="D133">
            <v>1.6639999999999999</v>
          </cell>
        </row>
        <row r="134">
          <cell r="A134" t="str">
            <v>159510</v>
          </cell>
          <cell r="B134" t="str">
            <v>沪深300价值ETF</v>
          </cell>
          <cell r="C134">
            <v>0.96</v>
          </cell>
          <cell r="D134">
            <v>1.151</v>
          </cell>
        </row>
        <row r="135">
          <cell r="A135" t="str">
            <v>159511</v>
          </cell>
          <cell r="B135" t="str">
            <v>通信ETF南方</v>
          </cell>
          <cell r="C135">
            <v>-0.18</v>
          </cell>
          <cell r="D135">
            <v>1.133</v>
          </cell>
        </row>
        <row r="136">
          <cell r="A136" t="str">
            <v>159512</v>
          </cell>
          <cell r="B136" t="str">
            <v>汽车ETF</v>
          </cell>
          <cell r="C136">
            <v>0</v>
          </cell>
          <cell r="D136">
            <v>1.389</v>
          </cell>
        </row>
        <row r="137">
          <cell r="A137" t="str">
            <v>159513</v>
          </cell>
          <cell r="B137" t="str">
            <v>纳斯达克100指数E</v>
          </cell>
          <cell r="C137">
            <v>0.44</v>
          </cell>
          <cell r="D137">
            <v>1.37</v>
          </cell>
        </row>
        <row r="138">
          <cell r="A138" t="str">
            <v>159515</v>
          </cell>
          <cell r="B138" t="str">
            <v>国企红利ETF</v>
          </cell>
          <cell r="C138">
            <v>0.71</v>
          </cell>
          <cell r="D138">
            <v>1.129</v>
          </cell>
        </row>
        <row r="139">
          <cell r="A139" t="str">
            <v>159516</v>
          </cell>
          <cell r="B139" t="str">
            <v>半导体设备ETF</v>
          </cell>
          <cell r="C139">
            <v>0.57999999999999996</v>
          </cell>
          <cell r="D139">
            <v>1.048</v>
          </cell>
        </row>
        <row r="140">
          <cell r="A140" t="str">
            <v>159517</v>
          </cell>
          <cell r="B140" t="str">
            <v>800增强ETF</v>
          </cell>
          <cell r="C140">
            <v>0</v>
          </cell>
          <cell r="D140">
            <v>1.1040000000000001</v>
          </cell>
        </row>
        <row r="141">
          <cell r="A141" t="str">
            <v>159518</v>
          </cell>
          <cell r="B141" t="str">
            <v>标普油气ETF</v>
          </cell>
          <cell r="C141">
            <v>-0.55000000000000004</v>
          </cell>
          <cell r="D141">
            <v>0.90700000000000003</v>
          </cell>
        </row>
        <row r="142">
          <cell r="A142" t="str">
            <v>159519</v>
          </cell>
          <cell r="B142" t="str">
            <v>港股国企ETF</v>
          </cell>
          <cell r="C142">
            <v>-0.26</v>
          </cell>
          <cell r="D142">
            <v>1.5589999999999999</v>
          </cell>
        </row>
        <row r="143">
          <cell r="A143" t="str">
            <v>159520</v>
          </cell>
          <cell r="B143" t="str">
            <v>消费龙头ETF</v>
          </cell>
          <cell r="C143">
            <v>0</v>
          </cell>
          <cell r="D143">
            <v>1.012</v>
          </cell>
        </row>
        <row r="144">
          <cell r="A144" t="str">
            <v>159521</v>
          </cell>
          <cell r="B144" t="str">
            <v>国证2000ETF指数基金</v>
          </cell>
          <cell r="C144">
            <v>-0.56999999999999995</v>
          </cell>
          <cell r="D144">
            <v>1.038</v>
          </cell>
        </row>
        <row r="145">
          <cell r="A145" t="str">
            <v>159523</v>
          </cell>
          <cell r="B145" t="str">
            <v>沪深300成长ETF</v>
          </cell>
          <cell r="C145">
            <v>0.28000000000000003</v>
          </cell>
          <cell r="D145">
            <v>1.0589999999999999</v>
          </cell>
        </row>
        <row r="146">
          <cell r="A146" t="str">
            <v>159525</v>
          </cell>
          <cell r="B146" t="str">
            <v>红利低波ETF</v>
          </cell>
          <cell r="C146">
            <v>1.07</v>
          </cell>
          <cell r="D146">
            <v>1.133</v>
          </cell>
        </row>
        <row r="147">
          <cell r="A147" t="str">
            <v>159526</v>
          </cell>
          <cell r="B147" t="str">
            <v>机器人ETF嘉实</v>
          </cell>
          <cell r="C147">
            <v>-1.06</v>
          </cell>
          <cell r="D147">
            <v>1.216</v>
          </cell>
        </row>
        <row r="148">
          <cell r="A148" t="str">
            <v>159527</v>
          </cell>
          <cell r="B148" t="str">
            <v>云计算50ETF</v>
          </cell>
          <cell r="C148">
            <v>-7.0000000000000007E-2</v>
          </cell>
          <cell r="D148">
            <v>1.482</v>
          </cell>
        </row>
        <row r="149">
          <cell r="A149" t="str">
            <v>159528</v>
          </cell>
          <cell r="B149" t="str">
            <v>国企改革ETF</v>
          </cell>
          <cell r="C149">
            <v>0.28000000000000003</v>
          </cell>
          <cell r="D149">
            <v>1.0640000000000001</v>
          </cell>
        </row>
        <row r="150">
          <cell r="A150" t="str">
            <v>159529</v>
          </cell>
          <cell r="B150" t="str">
            <v>标普消费ETF</v>
          </cell>
          <cell r="C150">
            <v>0.13</v>
          </cell>
          <cell r="D150">
            <v>1.5469999999999999</v>
          </cell>
        </row>
        <row r="151">
          <cell r="A151" t="str">
            <v>159530</v>
          </cell>
          <cell r="B151" t="str">
            <v>机器人ETF易方达</v>
          </cell>
          <cell r="C151">
            <v>-1.19</v>
          </cell>
          <cell r="D151">
            <v>1.248</v>
          </cell>
        </row>
        <row r="152">
          <cell r="A152" t="str">
            <v>159531</v>
          </cell>
          <cell r="B152" t="str">
            <v>中证2000ETF</v>
          </cell>
          <cell r="C152">
            <v>-0.77</v>
          </cell>
          <cell r="D152">
            <v>1.161</v>
          </cell>
        </row>
        <row r="153">
          <cell r="A153" t="str">
            <v>159532</v>
          </cell>
          <cell r="B153" t="str">
            <v>中证2000ETF易方达</v>
          </cell>
          <cell r="C153">
            <v>-0.94</v>
          </cell>
          <cell r="D153">
            <v>1.268</v>
          </cell>
        </row>
        <row r="154">
          <cell r="A154" t="str">
            <v>159533</v>
          </cell>
          <cell r="B154" t="str">
            <v>中证2000ETF基金</v>
          </cell>
          <cell r="C154">
            <v>7.0000000000000007E-2</v>
          </cell>
          <cell r="D154">
            <v>1.4590000000000001</v>
          </cell>
        </row>
        <row r="155">
          <cell r="A155" t="str">
            <v>159535</v>
          </cell>
          <cell r="B155" t="str">
            <v>中证2000ETF嘉实</v>
          </cell>
          <cell r="C155">
            <v>-0.66</v>
          </cell>
          <cell r="D155">
            <v>1.204</v>
          </cell>
        </row>
        <row r="156">
          <cell r="A156" t="str">
            <v>159536</v>
          </cell>
          <cell r="B156" t="str">
            <v>中证2000ETF汇添富</v>
          </cell>
          <cell r="C156">
            <v>-0.91</v>
          </cell>
          <cell r="D156">
            <v>1.2</v>
          </cell>
        </row>
        <row r="157">
          <cell r="A157" t="str">
            <v>159537</v>
          </cell>
          <cell r="B157" t="str">
            <v>信创ETF</v>
          </cell>
          <cell r="C157">
            <v>-0.26</v>
          </cell>
          <cell r="D157">
            <v>1.1499999999999999</v>
          </cell>
        </row>
        <row r="158">
          <cell r="A158" t="str">
            <v>159538</v>
          </cell>
          <cell r="B158" t="str">
            <v>信创ETF富国</v>
          </cell>
          <cell r="C158">
            <v>0</v>
          </cell>
          <cell r="D158">
            <v>1.1639999999999999</v>
          </cell>
        </row>
        <row r="159">
          <cell r="A159" t="str">
            <v>159539</v>
          </cell>
          <cell r="B159" t="str">
            <v>信创ETF广发</v>
          </cell>
          <cell r="C159">
            <v>-0.18</v>
          </cell>
          <cell r="D159">
            <v>1.139</v>
          </cell>
        </row>
        <row r="160">
          <cell r="A160" t="str">
            <v>159540</v>
          </cell>
          <cell r="B160" t="str">
            <v>信创ETF易方达</v>
          </cell>
          <cell r="C160">
            <v>-0.25</v>
          </cell>
          <cell r="D160">
            <v>1.19</v>
          </cell>
        </row>
        <row r="161">
          <cell r="A161" t="str">
            <v>159541</v>
          </cell>
          <cell r="B161" t="str">
            <v>创业板综ETF万家</v>
          </cell>
          <cell r="C161">
            <v>-0.51</v>
          </cell>
          <cell r="D161">
            <v>1.177</v>
          </cell>
        </row>
        <row r="162">
          <cell r="A162" t="str">
            <v>159542</v>
          </cell>
          <cell r="B162" t="str">
            <v>工程机械ETF</v>
          </cell>
          <cell r="C162">
            <v>-0.61</v>
          </cell>
          <cell r="D162">
            <v>1.145</v>
          </cell>
        </row>
        <row r="163">
          <cell r="A163" t="str">
            <v>159543</v>
          </cell>
          <cell r="B163" t="str">
            <v>国证2000ETF基金</v>
          </cell>
          <cell r="C163">
            <v>0.09</v>
          </cell>
          <cell r="D163">
            <v>1.085</v>
          </cell>
        </row>
        <row r="164">
          <cell r="A164" t="str">
            <v>159545</v>
          </cell>
          <cell r="B164" t="str">
            <v>恒生红利低波ETF</v>
          </cell>
          <cell r="C164">
            <v>-0.14000000000000001</v>
          </cell>
          <cell r="D164">
            <v>1.399</v>
          </cell>
        </row>
        <row r="165">
          <cell r="A165" t="str">
            <v>159546</v>
          </cell>
          <cell r="B165" t="str">
            <v>集成电路ETF</v>
          </cell>
          <cell r="C165">
            <v>-0.77</v>
          </cell>
          <cell r="D165">
            <v>1.2889999999999999</v>
          </cell>
        </row>
        <row r="166">
          <cell r="A166" t="str">
            <v>159547</v>
          </cell>
          <cell r="B166" t="str">
            <v>红利低波ETF基金</v>
          </cell>
          <cell r="C166">
            <v>0.97</v>
          </cell>
          <cell r="D166">
            <v>1.2509999999999999</v>
          </cell>
        </row>
        <row r="167">
          <cell r="A167" t="str">
            <v>159549</v>
          </cell>
          <cell r="B167" t="str">
            <v>红利低波ETF天弘</v>
          </cell>
          <cell r="C167">
            <v>0.51</v>
          </cell>
          <cell r="D167">
            <v>1.1779999999999999</v>
          </cell>
        </row>
        <row r="168">
          <cell r="A168" t="str">
            <v>159550</v>
          </cell>
          <cell r="B168" t="str">
            <v>互联网ETF沪港深</v>
          </cell>
          <cell r="C168">
            <v>-0.2</v>
          </cell>
          <cell r="D168">
            <v>0.98099999999999998</v>
          </cell>
        </row>
        <row r="169">
          <cell r="A169" t="str">
            <v>159551</v>
          </cell>
          <cell r="B169" t="str">
            <v>机器人产业ETF</v>
          </cell>
          <cell r="C169">
            <v>-1.01</v>
          </cell>
          <cell r="D169">
            <v>1.073</v>
          </cell>
        </row>
        <row r="170">
          <cell r="A170" t="str">
            <v>159552</v>
          </cell>
          <cell r="B170" t="str">
            <v>中证2000增强ETF</v>
          </cell>
          <cell r="C170">
            <v>-1.29</v>
          </cell>
          <cell r="D170">
            <v>1.6839999999999999</v>
          </cell>
        </row>
        <row r="171">
          <cell r="A171" t="str">
            <v>159553</v>
          </cell>
          <cell r="B171" t="str">
            <v>2000ETF增强</v>
          </cell>
          <cell r="C171">
            <v>-1.22</v>
          </cell>
          <cell r="D171">
            <v>1.4610000000000001</v>
          </cell>
        </row>
        <row r="172">
          <cell r="A172" t="str">
            <v>159555</v>
          </cell>
          <cell r="B172" t="str">
            <v>2000增强ETF</v>
          </cell>
          <cell r="C172">
            <v>-1.26</v>
          </cell>
          <cell r="D172">
            <v>1.3340000000000001</v>
          </cell>
        </row>
        <row r="173">
          <cell r="A173" t="str">
            <v>159556</v>
          </cell>
          <cell r="B173" t="str">
            <v>中证2000ETF增强</v>
          </cell>
          <cell r="C173">
            <v>-0.67</v>
          </cell>
          <cell r="D173">
            <v>1.0309999999999999</v>
          </cell>
        </row>
        <row r="174">
          <cell r="A174" t="str">
            <v>159557</v>
          </cell>
          <cell r="B174" t="str">
            <v>恒生医疗ETF嘉实</v>
          </cell>
          <cell r="C174">
            <v>0</v>
          </cell>
          <cell r="D174">
            <v>1.466</v>
          </cell>
        </row>
        <row r="175">
          <cell r="A175" t="str">
            <v>159558</v>
          </cell>
          <cell r="B175" t="str">
            <v>半导体设备ETF易方达</v>
          </cell>
          <cell r="C175">
            <v>0.82</v>
          </cell>
          <cell r="D175">
            <v>1.224</v>
          </cell>
        </row>
        <row r="176">
          <cell r="A176" t="str">
            <v>159559</v>
          </cell>
          <cell r="B176" t="str">
            <v>机器人50ETF</v>
          </cell>
          <cell r="C176">
            <v>-1.06</v>
          </cell>
          <cell r="D176">
            <v>1.125</v>
          </cell>
        </row>
        <row r="177">
          <cell r="A177" t="str">
            <v>159560</v>
          </cell>
          <cell r="B177" t="str">
            <v>芯片50ETF</v>
          </cell>
          <cell r="C177">
            <v>-0.09</v>
          </cell>
          <cell r="D177">
            <v>1.161</v>
          </cell>
        </row>
        <row r="178">
          <cell r="A178" t="str">
            <v>159561</v>
          </cell>
          <cell r="B178" t="str">
            <v>德国ETF</v>
          </cell>
          <cell r="C178">
            <v>-0.57999999999999996</v>
          </cell>
          <cell r="D178">
            <v>1.365</v>
          </cell>
        </row>
        <row r="179">
          <cell r="A179" t="str">
            <v>159562</v>
          </cell>
          <cell r="B179" t="str">
            <v>黄金股ETF</v>
          </cell>
          <cell r="C179">
            <v>-0.97</v>
          </cell>
          <cell r="D179">
            <v>1.6279999999999999</v>
          </cell>
        </row>
        <row r="180">
          <cell r="A180" t="str">
            <v>159563</v>
          </cell>
          <cell r="B180" t="str">
            <v>创业板综ETF华夏</v>
          </cell>
          <cell r="C180">
            <v>-0.51</v>
          </cell>
          <cell r="D180">
            <v>1.369</v>
          </cell>
        </row>
        <row r="181">
          <cell r="A181" t="str">
            <v>159565</v>
          </cell>
          <cell r="B181" t="str">
            <v>汽车零部件ETF</v>
          </cell>
          <cell r="C181">
            <v>-0.57999999999999996</v>
          </cell>
          <cell r="D181">
            <v>1.2070000000000001</v>
          </cell>
        </row>
        <row r="182">
          <cell r="A182" t="str">
            <v>159566</v>
          </cell>
          <cell r="B182" t="str">
            <v>储能电池ETF</v>
          </cell>
          <cell r="C182">
            <v>-1.19</v>
          </cell>
          <cell r="D182">
            <v>1.327</v>
          </cell>
        </row>
        <row r="183">
          <cell r="A183" t="str">
            <v>159567</v>
          </cell>
          <cell r="B183" t="str">
            <v>港股创新药ETF</v>
          </cell>
          <cell r="C183">
            <v>0.95</v>
          </cell>
          <cell r="D183">
            <v>1.595</v>
          </cell>
        </row>
        <row r="184">
          <cell r="A184" t="str">
            <v>159568</v>
          </cell>
          <cell r="B184" t="str">
            <v>港股互联网ETF</v>
          </cell>
          <cell r="C184">
            <v>-0.66</v>
          </cell>
          <cell r="D184">
            <v>1.6679999999999999</v>
          </cell>
        </row>
        <row r="185">
          <cell r="A185" t="str">
            <v>159569</v>
          </cell>
          <cell r="B185" t="str">
            <v>港股红利低波ETF</v>
          </cell>
          <cell r="C185">
            <v>0</v>
          </cell>
          <cell r="D185">
            <v>1.284</v>
          </cell>
        </row>
        <row r="186">
          <cell r="A186" t="str">
            <v>159570</v>
          </cell>
          <cell r="B186" t="str">
            <v>港股通创新药ETF</v>
          </cell>
          <cell r="C186">
            <v>1.01</v>
          </cell>
          <cell r="D186">
            <v>1.607</v>
          </cell>
        </row>
        <row r="187">
          <cell r="A187" t="str">
            <v>159571</v>
          </cell>
          <cell r="B187" t="str">
            <v>创业板200ETF富国</v>
          </cell>
          <cell r="C187">
            <v>-0.79</v>
          </cell>
          <cell r="D187">
            <v>1.248</v>
          </cell>
        </row>
        <row r="188">
          <cell r="A188" t="str">
            <v>159572</v>
          </cell>
          <cell r="B188" t="str">
            <v>创业板200ETF易方</v>
          </cell>
          <cell r="C188">
            <v>-0.73</v>
          </cell>
          <cell r="D188">
            <v>1.23</v>
          </cell>
        </row>
        <row r="189">
          <cell r="A189" t="str">
            <v>159573</v>
          </cell>
          <cell r="B189" t="str">
            <v>创业板200ETF华夏</v>
          </cell>
          <cell r="C189">
            <v>-0.89</v>
          </cell>
          <cell r="D189">
            <v>1.23</v>
          </cell>
        </row>
        <row r="190">
          <cell r="A190" t="str">
            <v>159575</v>
          </cell>
          <cell r="B190" t="str">
            <v>创业板200ETF银华</v>
          </cell>
          <cell r="C190">
            <v>-0.56999999999999995</v>
          </cell>
          <cell r="D190">
            <v>1.2250000000000001</v>
          </cell>
        </row>
        <row r="191">
          <cell r="A191" t="str">
            <v>159576</v>
          </cell>
          <cell r="B191" t="str">
            <v>深证100ETF广发</v>
          </cell>
          <cell r="C191">
            <v>0</v>
          </cell>
          <cell r="D191">
            <v>1.1679999999999999</v>
          </cell>
        </row>
        <row r="192">
          <cell r="A192" t="str">
            <v>159577</v>
          </cell>
          <cell r="B192" t="str">
            <v>美国50ETF</v>
          </cell>
          <cell r="C192">
            <v>0.54</v>
          </cell>
          <cell r="D192">
            <v>1.2989999999999999</v>
          </cell>
        </row>
        <row r="193">
          <cell r="A193" t="str">
            <v>159578</v>
          </cell>
          <cell r="B193" t="str">
            <v>深证主板50ETF南方</v>
          </cell>
          <cell r="C193">
            <v>-0.19</v>
          </cell>
          <cell r="D193">
            <v>1.0780000000000001</v>
          </cell>
        </row>
        <row r="194">
          <cell r="A194" t="str">
            <v>159581</v>
          </cell>
          <cell r="B194" t="str">
            <v>红利ETF基金</v>
          </cell>
          <cell r="C194">
            <v>0.56999999999999995</v>
          </cell>
          <cell r="D194">
            <v>1.05</v>
          </cell>
        </row>
        <row r="195">
          <cell r="A195" t="str">
            <v>159582</v>
          </cell>
          <cell r="B195" t="str">
            <v>半导体产业ETF</v>
          </cell>
          <cell r="C195">
            <v>0.99</v>
          </cell>
          <cell r="D195">
            <v>1.4219999999999999</v>
          </cell>
        </row>
        <row r="196">
          <cell r="A196" t="str">
            <v>159583</v>
          </cell>
          <cell r="B196" t="str">
            <v>通信设备ETF</v>
          </cell>
          <cell r="C196">
            <v>-1.42</v>
          </cell>
          <cell r="D196">
            <v>1.2490000000000001</v>
          </cell>
        </row>
        <row r="197">
          <cell r="A197" t="str">
            <v>159586</v>
          </cell>
          <cell r="B197" t="str">
            <v>计算机ETF南方</v>
          </cell>
          <cell r="C197">
            <v>0.24</v>
          </cell>
          <cell r="D197">
            <v>1.232</v>
          </cell>
        </row>
        <row r="198">
          <cell r="A198" t="str">
            <v>159587</v>
          </cell>
          <cell r="B198" t="str">
            <v>粮食ETF广发</v>
          </cell>
          <cell r="C198">
            <v>-0.09</v>
          </cell>
          <cell r="D198">
            <v>1.157</v>
          </cell>
        </row>
        <row r="199">
          <cell r="A199" t="str">
            <v>159588</v>
          </cell>
          <cell r="B199" t="str">
            <v>石油天然气ETF</v>
          </cell>
          <cell r="C199">
            <v>0</v>
          </cell>
          <cell r="D199">
            <v>0.94199999999999995</v>
          </cell>
        </row>
        <row r="200">
          <cell r="A200" t="str">
            <v>159589</v>
          </cell>
          <cell r="B200" t="str">
            <v>红利ETF广发</v>
          </cell>
          <cell r="C200">
            <v>0.38</v>
          </cell>
          <cell r="D200">
            <v>1.0660000000000001</v>
          </cell>
        </row>
        <row r="201">
          <cell r="A201" t="str">
            <v>159590</v>
          </cell>
          <cell r="B201" t="str">
            <v>软件50ETF</v>
          </cell>
          <cell r="C201">
            <v>0.76</v>
          </cell>
          <cell r="D201">
            <v>1.0569999999999999</v>
          </cell>
        </row>
        <row r="202">
          <cell r="A202" t="str">
            <v>159591</v>
          </cell>
          <cell r="B202" t="str">
            <v>中证A50ETF</v>
          </cell>
          <cell r="C202">
            <v>0.43</v>
          </cell>
          <cell r="D202">
            <v>1.161</v>
          </cell>
        </row>
        <row r="203">
          <cell r="A203" t="str">
            <v>159592</v>
          </cell>
          <cell r="B203" t="str">
            <v>A50ETF基金</v>
          </cell>
          <cell r="C203">
            <v>0.44</v>
          </cell>
          <cell r="D203">
            <v>1.1479999999999999</v>
          </cell>
        </row>
        <row r="204">
          <cell r="A204" t="str">
            <v>159593</v>
          </cell>
          <cell r="B204" t="str">
            <v>中证A50指数ETF</v>
          </cell>
          <cell r="C204">
            <v>0.43</v>
          </cell>
          <cell r="D204">
            <v>1.1679999999999999</v>
          </cell>
        </row>
        <row r="205">
          <cell r="A205" t="str">
            <v>159595</v>
          </cell>
          <cell r="B205" t="str">
            <v>中证A50ETF基金</v>
          </cell>
          <cell r="C205">
            <v>0.43</v>
          </cell>
          <cell r="D205">
            <v>1.1679999999999999</v>
          </cell>
        </row>
        <row r="206">
          <cell r="A206" t="str">
            <v>159596</v>
          </cell>
          <cell r="B206" t="str">
            <v>A50ETF华宝</v>
          </cell>
          <cell r="C206">
            <v>0.53</v>
          </cell>
          <cell r="D206">
            <v>1.131</v>
          </cell>
        </row>
        <row r="207">
          <cell r="A207" t="str">
            <v>159597</v>
          </cell>
          <cell r="B207" t="str">
            <v>创业板成长ETF易方达</v>
          </cell>
          <cell r="C207">
            <v>-0.4</v>
          </cell>
          <cell r="D207">
            <v>1.2549999999999999</v>
          </cell>
        </row>
        <row r="208">
          <cell r="A208" t="str">
            <v>159599</v>
          </cell>
          <cell r="B208" t="str">
            <v>芯片ETF基金</v>
          </cell>
          <cell r="C208">
            <v>-0.21</v>
          </cell>
          <cell r="D208">
            <v>1.4359999999999999</v>
          </cell>
        </row>
        <row r="209">
          <cell r="A209" t="str">
            <v>159601</v>
          </cell>
          <cell r="B209" t="str">
            <v>A50ETF</v>
          </cell>
          <cell r="C209">
            <v>0.59</v>
          </cell>
          <cell r="D209">
            <v>0.84899999999999998</v>
          </cell>
        </row>
        <row r="210">
          <cell r="A210" t="str">
            <v>159602</v>
          </cell>
          <cell r="B210" t="str">
            <v>中国A50ETF</v>
          </cell>
          <cell r="C210">
            <v>0.6</v>
          </cell>
          <cell r="D210">
            <v>0.83499999999999996</v>
          </cell>
        </row>
        <row r="211">
          <cell r="A211" t="str">
            <v>159603</v>
          </cell>
          <cell r="B211" t="str">
            <v>双创龙头ETF</v>
          </cell>
          <cell r="C211">
            <v>-0.35</v>
          </cell>
          <cell r="D211">
            <v>0.85699999999999998</v>
          </cell>
        </row>
        <row r="212">
          <cell r="A212" t="str">
            <v>159605</v>
          </cell>
          <cell r="B212" t="str">
            <v>中概互联ETF</v>
          </cell>
          <cell r="C212">
            <v>-0.48</v>
          </cell>
          <cell r="D212">
            <v>1.0349999999999999</v>
          </cell>
        </row>
        <row r="213">
          <cell r="A213" t="str">
            <v>159606</v>
          </cell>
          <cell r="B213" t="str">
            <v>中证500成长ETF</v>
          </cell>
          <cell r="C213">
            <v>0.21</v>
          </cell>
          <cell r="D213">
            <v>0.94799999999999995</v>
          </cell>
        </row>
        <row r="214">
          <cell r="A214" t="str">
            <v>159607</v>
          </cell>
          <cell r="B214" t="str">
            <v>中概互联网ETF</v>
          </cell>
          <cell r="C214">
            <v>-0.68</v>
          </cell>
          <cell r="D214">
            <v>1.028</v>
          </cell>
        </row>
        <row r="215">
          <cell r="A215" t="str">
            <v>159608</v>
          </cell>
          <cell r="B215" t="str">
            <v>稀有金属ETF</v>
          </cell>
          <cell r="C215">
            <v>-1.74</v>
          </cell>
          <cell r="D215">
            <v>0.622</v>
          </cell>
        </row>
        <row r="216">
          <cell r="A216" t="str">
            <v>159609</v>
          </cell>
          <cell r="B216" t="str">
            <v>光伏龙头ETF</v>
          </cell>
          <cell r="C216">
            <v>-0.5</v>
          </cell>
          <cell r="D216">
            <v>0.39800000000000002</v>
          </cell>
        </row>
        <row r="217">
          <cell r="A217" t="str">
            <v>159610</v>
          </cell>
          <cell r="B217" t="str">
            <v>500ETF增强</v>
          </cell>
          <cell r="C217">
            <v>0.45</v>
          </cell>
          <cell r="D217">
            <v>0.88500000000000001</v>
          </cell>
        </row>
        <row r="218">
          <cell r="A218" t="str">
            <v>159611</v>
          </cell>
          <cell r="B218" t="str">
            <v>电力ETF</v>
          </cell>
          <cell r="C218">
            <v>0.71</v>
          </cell>
          <cell r="D218">
            <v>0.98899999999999999</v>
          </cell>
        </row>
        <row r="219">
          <cell r="A219" t="str">
            <v>159612</v>
          </cell>
          <cell r="B219" t="str">
            <v>标普500ETF</v>
          </cell>
          <cell r="C219">
            <v>-0.32</v>
          </cell>
          <cell r="D219">
            <v>1.867</v>
          </cell>
        </row>
        <row r="220">
          <cell r="A220" t="str">
            <v>159613</v>
          </cell>
          <cell r="B220" t="str">
            <v>信息安全ETF</v>
          </cell>
          <cell r="C220">
            <v>0.11</v>
          </cell>
          <cell r="D220">
            <v>0.88200000000000001</v>
          </cell>
        </row>
        <row r="221">
          <cell r="A221" t="str">
            <v>159615</v>
          </cell>
          <cell r="B221" t="str">
            <v>恒生生物科技ETF</v>
          </cell>
          <cell r="C221">
            <v>0</v>
          </cell>
          <cell r="D221">
            <v>1.085</v>
          </cell>
        </row>
        <row r="222">
          <cell r="A222" t="str">
            <v>159616</v>
          </cell>
          <cell r="B222" t="str">
            <v>农牧ETF</v>
          </cell>
          <cell r="C222">
            <v>-0.53</v>
          </cell>
          <cell r="D222">
            <v>0.748</v>
          </cell>
        </row>
        <row r="223">
          <cell r="A223" t="str">
            <v>159617</v>
          </cell>
          <cell r="B223" t="str">
            <v>500价值ETF</v>
          </cell>
          <cell r="C223">
            <v>-0.26</v>
          </cell>
          <cell r="D223">
            <v>1.1619999999999999</v>
          </cell>
        </row>
        <row r="224">
          <cell r="A224" t="str">
            <v>159618</v>
          </cell>
          <cell r="B224" t="str">
            <v>光伏ETF指数基金</v>
          </cell>
          <cell r="C224">
            <v>-0.55000000000000004</v>
          </cell>
          <cell r="D224">
            <v>0.54500000000000004</v>
          </cell>
        </row>
        <row r="225">
          <cell r="A225" t="str">
            <v>159619</v>
          </cell>
          <cell r="B225" t="str">
            <v>基建ETF</v>
          </cell>
          <cell r="C225">
            <v>-0.21</v>
          </cell>
          <cell r="D225">
            <v>0.95199999999999996</v>
          </cell>
        </row>
        <row r="226">
          <cell r="A226" t="str">
            <v>159620</v>
          </cell>
          <cell r="B226" t="str">
            <v>500成长ETF</v>
          </cell>
          <cell r="C226">
            <v>0</v>
          </cell>
          <cell r="D226">
            <v>0.97</v>
          </cell>
        </row>
        <row r="227">
          <cell r="A227" t="str">
            <v>159621</v>
          </cell>
          <cell r="B227" t="str">
            <v>MSCIESGETF</v>
          </cell>
          <cell r="C227">
            <v>0.4</v>
          </cell>
          <cell r="D227">
            <v>1.0149999999999999</v>
          </cell>
        </row>
        <row r="228">
          <cell r="A228" t="str">
            <v>159622</v>
          </cell>
          <cell r="B228" t="str">
            <v>创新药ETF沪港深</v>
          </cell>
          <cell r="C228">
            <v>0.9</v>
          </cell>
          <cell r="D228">
            <v>1.006</v>
          </cell>
        </row>
        <row r="229">
          <cell r="A229" t="str">
            <v>159623</v>
          </cell>
          <cell r="B229" t="str">
            <v>成渝经济圈ETF</v>
          </cell>
          <cell r="C229">
            <v>0</v>
          </cell>
          <cell r="D229">
            <v>0.83099999999999996</v>
          </cell>
        </row>
        <row r="230">
          <cell r="A230" t="str">
            <v>159625</v>
          </cell>
          <cell r="B230" t="str">
            <v>绿色电力ETF</v>
          </cell>
          <cell r="C230">
            <v>0.7</v>
          </cell>
          <cell r="D230">
            <v>1.157</v>
          </cell>
        </row>
        <row r="231">
          <cell r="A231" t="str">
            <v>159627</v>
          </cell>
          <cell r="B231" t="str">
            <v>A100ETF</v>
          </cell>
          <cell r="C231">
            <v>0.28000000000000003</v>
          </cell>
          <cell r="D231">
            <v>1.08</v>
          </cell>
        </row>
        <row r="232">
          <cell r="A232" t="str">
            <v>159628</v>
          </cell>
          <cell r="B232" t="str">
            <v>国证2000ETF</v>
          </cell>
          <cell r="C232">
            <v>-0.45</v>
          </cell>
          <cell r="D232">
            <v>1.103</v>
          </cell>
        </row>
        <row r="233">
          <cell r="A233" t="str">
            <v>159629</v>
          </cell>
          <cell r="B233" t="str">
            <v>1000ETF</v>
          </cell>
          <cell r="C233">
            <v>-0.39</v>
          </cell>
          <cell r="D233">
            <v>2.585</v>
          </cell>
        </row>
        <row r="234">
          <cell r="A234" t="str">
            <v>159630</v>
          </cell>
          <cell r="B234" t="str">
            <v>A100ETF基金</v>
          </cell>
          <cell r="C234">
            <v>-0.88</v>
          </cell>
          <cell r="D234">
            <v>1.1259999999999999</v>
          </cell>
        </row>
        <row r="235">
          <cell r="A235" t="str">
            <v>159631</v>
          </cell>
          <cell r="B235" t="str">
            <v>中证A100ETF</v>
          </cell>
          <cell r="C235">
            <v>0.49</v>
          </cell>
          <cell r="D235">
            <v>1.032</v>
          </cell>
        </row>
        <row r="236">
          <cell r="A236" t="str">
            <v>159632</v>
          </cell>
          <cell r="B236" t="str">
            <v>纳斯达克ETF</v>
          </cell>
          <cell r="C236">
            <v>0.49</v>
          </cell>
          <cell r="D236">
            <v>1.8520000000000001</v>
          </cell>
        </row>
        <row r="237">
          <cell r="A237" t="str">
            <v>159633</v>
          </cell>
          <cell r="B237" t="str">
            <v>中证1000ETF易方达</v>
          </cell>
          <cell r="C237">
            <v>-0.27</v>
          </cell>
          <cell r="D237">
            <v>2.6139999999999999</v>
          </cell>
        </row>
        <row r="238">
          <cell r="A238" t="str">
            <v>159635</v>
          </cell>
          <cell r="B238" t="str">
            <v>基建50ETF</v>
          </cell>
          <cell r="C238">
            <v>-0.1</v>
          </cell>
          <cell r="D238">
            <v>1.008</v>
          </cell>
        </row>
        <row r="239">
          <cell r="A239" t="str">
            <v>159636</v>
          </cell>
          <cell r="B239" t="str">
            <v>港股通科技30ETF</v>
          </cell>
          <cell r="C239">
            <v>-0.78</v>
          </cell>
          <cell r="D239">
            <v>1.2669999999999999</v>
          </cell>
        </row>
        <row r="240">
          <cell r="A240" t="str">
            <v>159637</v>
          </cell>
          <cell r="B240" t="str">
            <v>新能源车龙头ETF</v>
          </cell>
          <cell r="C240">
            <v>-1.43</v>
          </cell>
          <cell r="D240">
            <v>0.62</v>
          </cell>
        </row>
        <row r="241">
          <cell r="A241" t="str">
            <v>159638</v>
          </cell>
          <cell r="B241" t="str">
            <v>高端装备ETF</v>
          </cell>
          <cell r="C241">
            <v>-0.24</v>
          </cell>
          <cell r="D241">
            <v>0.83599999999999997</v>
          </cell>
        </row>
        <row r="242">
          <cell r="A242" t="str">
            <v>159639</v>
          </cell>
          <cell r="B242" t="str">
            <v>碳中和ETF南方</v>
          </cell>
          <cell r="C242">
            <v>-0.26</v>
          </cell>
          <cell r="D242">
            <v>0.77400000000000002</v>
          </cell>
        </row>
        <row r="243">
          <cell r="A243" t="str">
            <v>159640</v>
          </cell>
          <cell r="B243" t="str">
            <v>碳中和龙头ETF</v>
          </cell>
          <cell r="C243">
            <v>-0.39</v>
          </cell>
          <cell r="D243">
            <v>0.76400000000000001</v>
          </cell>
        </row>
        <row r="244">
          <cell r="A244" t="str">
            <v>159641</v>
          </cell>
          <cell r="B244" t="str">
            <v>双碳ETF</v>
          </cell>
          <cell r="C244">
            <v>-0.12</v>
          </cell>
          <cell r="D244">
            <v>0.81200000000000006</v>
          </cell>
        </row>
        <row r="245">
          <cell r="A245" t="str">
            <v>159642</v>
          </cell>
          <cell r="B245" t="str">
            <v>碳中和100ETF</v>
          </cell>
          <cell r="C245">
            <v>-0.13</v>
          </cell>
          <cell r="D245">
            <v>0.77700000000000002</v>
          </cell>
        </row>
        <row r="246">
          <cell r="A246" t="str">
            <v>159643</v>
          </cell>
          <cell r="B246" t="str">
            <v>疫苗ETF</v>
          </cell>
          <cell r="C246">
            <v>0</v>
          </cell>
          <cell r="D246">
            <v>0.59</v>
          </cell>
        </row>
        <row r="247">
          <cell r="A247" t="str">
            <v>159645</v>
          </cell>
          <cell r="B247" t="str">
            <v>疫苗ETF富国</v>
          </cell>
          <cell r="C247">
            <v>0</v>
          </cell>
          <cell r="D247">
            <v>0.66700000000000004</v>
          </cell>
        </row>
        <row r="248">
          <cell r="A248" t="str">
            <v>159647</v>
          </cell>
          <cell r="B248" t="str">
            <v>中药ETF</v>
          </cell>
          <cell r="C248">
            <v>-0.1</v>
          </cell>
          <cell r="D248">
            <v>0.98499999999999999</v>
          </cell>
        </row>
        <row r="249">
          <cell r="A249" t="str">
            <v>159649</v>
          </cell>
          <cell r="B249" t="str">
            <v>国开债ETF</v>
          </cell>
          <cell r="C249">
            <v>0.02</v>
          </cell>
          <cell r="D249">
            <v>108.211</v>
          </cell>
        </row>
        <row r="250">
          <cell r="A250" t="str">
            <v>159650</v>
          </cell>
          <cell r="B250" t="str">
            <v>国开ETF</v>
          </cell>
          <cell r="C250">
            <v>0.03</v>
          </cell>
          <cell r="D250">
            <v>106.99299999999999</v>
          </cell>
        </row>
        <row r="251">
          <cell r="A251" t="str">
            <v>159651</v>
          </cell>
          <cell r="B251" t="str">
            <v>国开债券ETF</v>
          </cell>
          <cell r="C251">
            <v>0.02</v>
          </cell>
          <cell r="D251">
            <v>106.291</v>
          </cell>
        </row>
        <row r="252">
          <cell r="A252" t="str">
            <v>159652</v>
          </cell>
          <cell r="B252" t="str">
            <v>有色50ETF</v>
          </cell>
          <cell r="C252">
            <v>-0.99</v>
          </cell>
          <cell r="D252">
            <v>0.999</v>
          </cell>
        </row>
        <row r="253">
          <cell r="A253" t="str">
            <v>159653</v>
          </cell>
          <cell r="B253" t="str">
            <v>ESG300ETF</v>
          </cell>
          <cell r="C253">
            <v>0.5</v>
          </cell>
          <cell r="D253">
            <v>1.0029999999999999</v>
          </cell>
        </row>
        <row r="254">
          <cell r="A254" t="str">
            <v>159655</v>
          </cell>
          <cell r="B254" t="str">
            <v>标普ETF</v>
          </cell>
          <cell r="C254">
            <v>0.37</v>
          </cell>
          <cell r="D254">
            <v>1.625</v>
          </cell>
        </row>
        <row r="255">
          <cell r="A255" t="str">
            <v>159656</v>
          </cell>
          <cell r="B255" t="str">
            <v>300成长ETF</v>
          </cell>
          <cell r="C255">
            <v>0.12</v>
          </cell>
          <cell r="D255">
            <v>0.86799999999999999</v>
          </cell>
        </row>
        <row r="256">
          <cell r="A256" t="str">
            <v>159657</v>
          </cell>
          <cell r="B256" t="str">
            <v>生物疫苗ETF</v>
          </cell>
          <cell r="C256">
            <v>0.31</v>
          </cell>
          <cell r="D256">
            <v>0.64500000000000002</v>
          </cell>
        </row>
        <row r="257">
          <cell r="A257" t="str">
            <v>159658</v>
          </cell>
          <cell r="B257" t="str">
            <v>数字经济ETF</v>
          </cell>
          <cell r="C257">
            <v>-0.08</v>
          </cell>
          <cell r="D257">
            <v>1.1879999999999999</v>
          </cell>
        </row>
        <row r="258">
          <cell r="A258" t="str">
            <v>159659</v>
          </cell>
          <cell r="B258" t="str">
            <v>纳斯达克100ETF</v>
          </cell>
          <cell r="C258">
            <v>0.51</v>
          </cell>
          <cell r="D258">
            <v>1.7569999999999999</v>
          </cell>
        </row>
        <row r="259">
          <cell r="A259" t="str">
            <v>159660</v>
          </cell>
          <cell r="B259" t="str">
            <v>纳指100ETF</v>
          </cell>
          <cell r="C259">
            <v>0.51</v>
          </cell>
          <cell r="D259">
            <v>1.7809999999999999</v>
          </cell>
        </row>
        <row r="260">
          <cell r="A260" t="str">
            <v>159661</v>
          </cell>
          <cell r="B260" t="str">
            <v>A100ETF嘉实</v>
          </cell>
          <cell r="C260">
            <v>0.09</v>
          </cell>
          <cell r="D260">
            <v>1.1639999999999999</v>
          </cell>
        </row>
        <row r="261">
          <cell r="A261" t="str">
            <v>159662</v>
          </cell>
          <cell r="B261" t="str">
            <v>交运ETF</v>
          </cell>
          <cell r="C261">
            <v>0</v>
          </cell>
          <cell r="D261">
            <v>1.012</v>
          </cell>
        </row>
        <row r="262">
          <cell r="A262" t="str">
            <v>159663</v>
          </cell>
          <cell r="B262" t="str">
            <v>机床ETF</v>
          </cell>
          <cell r="C262">
            <v>-1.07</v>
          </cell>
          <cell r="D262">
            <v>1.105</v>
          </cell>
        </row>
        <row r="263">
          <cell r="A263" t="str">
            <v>159665</v>
          </cell>
          <cell r="B263" t="str">
            <v>半导体龙头ETF</v>
          </cell>
          <cell r="C263">
            <v>-0.16</v>
          </cell>
          <cell r="D263">
            <v>1.2310000000000001</v>
          </cell>
        </row>
        <row r="264">
          <cell r="A264" t="str">
            <v>159666</v>
          </cell>
          <cell r="B264" t="str">
            <v>交通运输ETF</v>
          </cell>
          <cell r="C264">
            <v>0.1</v>
          </cell>
          <cell r="D264">
            <v>0.98499999999999999</v>
          </cell>
        </row>
        <row r="265">
          <cell r="A265" t="str">
            <v>159667</v>
          </cell>
          <cell r="B265" t="str">
            <v>工业母机ETF</v>
          </cell>
          <cell r="C265">
            <v>-1.24</v>
          </cell>
          <cell r="D265">
            <v>1.115</v>
          </cell>
        </row>
        <row r="266">
          <cell r="A266" t="str">
            <v>159669</v>
          </cell>
          <cell r="B266" t="str">
            <v>绿电ETF</v>
          </cell>
          <cell r="C266">
            <v>0.66</v>
          </cell>
          <cell r="D266">
            <v>1.0609999999999999</v>
          </cell>
        </row>
        <row r="267">
          <cell r="A267" t="str">
            <v>159670</v>
          </cell>
          <cell r="B267" t="str">
            <v>消费ETF基金</v>
          </cell>
          <cell r="C267">
            <v>-0.11</v>
          </cell>
          <cell r="D267">
            <v>0.94399999999999995</v>
          </cell>
        </row>
        <row r="268">
          <cell r="A268" t="str">
            <v>159671</v>
          </cell>
          <cell r="B268" t="str">
            <v>稀有金属ETF基金</v>
          </cell>
          <cell r="C268">
            <v>-1.69</v>
          </cell>
          <cell r="D268">
            <v>0.754</v>
          </cell>
        </row>
        <row r="269">
          <cell r="A269" t="str">
            <v>159672</v>
          </cell>
          <cell r="B269" t="str">
            <v>主要消费ETF</v>
          </cell>
          <cell r="C269">
            <v>0.26</v>
          </cell>
          <cell r="D269">
            <v>0.75700000000000001</v>
          </cell>
        </row>
        <row r="270">
          <cell r="A270" t="str">
            <v>159673</v>
          </cell>
          <cell r="B270" t="str">
            <v>沪深300ETF鹏华</v>
          </cell>
          <cell r="C270">
            <v>0.56000000000000005</v>
          </cell>
          <cell r="D270">
            <v>1.0760000000000001</v>
          </cell>
        </row>
        <row r="271">
          <cell r="A271" t="str">
            <v>159675</v>
          </cell>
          <cell r="B271" t="str">
            <v>创业板增强ETF</v>
          </cell>
          <cell r="C271">
            <v>-0.78</v>
          </cell>
          <cell r="D271">
            <v>0.89500000000000002</v>
          </cell>
        </row>
        <row r="272">
          <cell r="A272" t="str">
            <v>159676</v>
          </cell>
          <cell r="B272" t="str">
            <v>创业板增强ETF富国</v>
          </cell>
          <cell r="C272">
            <v>-0.73</v>
          </cell>
          <cell r="D272">
            <v>0.95199999999999996</v>
          </cell>
        </row>
        <row r="273">
          <cell r="A273" t="str">
            <v>159677</v>
          </cell>
          <cell r="B273" t="str">
            <v>1000增强ETF</v>
          </cell>
          <cell r="C273">
            <v>-0.35</v>
          </cell>
          <cell r="D273">
            <v>1.135</v>
          </cell>
        </row>
        <row r="274">
          <cell r="A274" t="str">
            <v>159678</v>
          </cell>
          <cell r="B274" t="str">
            <v>中证500增强ETF</v>
          </cell>
          <cell r="C274">
            <v>0</v>
          </cell>
          <cell r="D274">
            <v>1.099</v>
          </cell>
        </row>
        <row r="275">
          <cell r="A275" t="str">
            <v>159679</v>
          </cell>
          <cell r="B275" t="str">
            <v>中证1000增强ETF</v>
          </cell>
          <cell r="C275">
            <v>-0.38</v>
          </cell>
          <cell r="D275">
            <v>1.046</v>
          </cell>
        </row>
        <row r="276">
          <cell r="A276" t="str">
            <v>159680</v>
          </cell>
          <cell r="B276" t="str">
            <v>1000ETF增强</v>
          </cell>
          <cell r="C276">
            <v>-0.7</v>
          </cell>
          <cell r="D276">
            <v>1.276</v>
          </cell>
        </row>
        <row r="277">
          <cell r="A277" t="str">
            <v>159681</v>
          </cell>
          <cell r="B277" t="str">
            <v>创50ETF</v>
          </cell>
          <cell r="C277">
            <v>-0.1</v>
          </cell>
          <cell r="D277">
            <v>0.95299999999999996</v>
          </cell>
        </row>
        <row r="278">
          <cell r="A278" t="str">
            <v>159682</v>
          </cell>
          <cell r="B278" t="str">
            <v>创业50ETF</v>
          </cell>
          <cell r="C278">
            <v>-0.32</v>
          </cell>
          <cell r="D278">
            <v>0.93899999999999995</v>
          </cell>
        </row>
        <row r="279">
          <cell r="A279" t="str">
            <v>159685</v>
          </cell>
          <cell r="B279" t="str">
            <v>1000增强ETF天弘</v>
          </cell>
          <cell r="C279">
            <v>-0.36</v>
          </cell>
          <cell r="D279">
            <v>1.1080000000000001</v>
          </cell>
        </row>
        <row r="280">
          <cell r="A280" t="str">
            <v>159686</v>
          </cell>
          <cell r="B280" t="str">
            <v>中证A100ETF易方达</v>
          </cell>
          <cell r="C280">
            <v>0.28999999999999998</v>
          </cell>
          <cell r="D280">
            <v>1.0489999999999999</v>
          </cell>
        </row>
        <row r="281">
          <cell r="A281" t="str">
            <v>159687</v>
          </cell>
          <cell r="B281" t="str">
            <v>亚太精选ETF</v>
          </cell>
          <cell r="C281">
            <v>-0.36</v>
          </cell>
          <cell r="D281">
            <v>1.4</v>
          </cell>
        </row>
        <row r="282">
          <cell r="A282" t="str">
            <v>159688</v>
          </cell>
          <cell r="B282" t="str">
            <v>恒生互联网ETF</v>
          </cell>
          <cell r="C282">
            <v>0</v>
          </cell>
          <cell r="D282">
            <v>0.97299999999999998</v>
          </cell>
        </row>
        <row r="283">
          <cell r="A283" t="str">
            <v>159689</v>
          </cell>
          <cell r="B283" t="str">
            <v>消费ETF南方</v>
          </cell>
          <cell r="C283">
            <v>0.13</v>
          </cell>
          <cell r="D283">
            <v>0.75700000000000001</v>
          </cell>
        </row>
        <row r="284">
          <cell r="A284" t="str">
            <v>159690</v>
          </cell>
          <cell r="B284" t="str">
            <v>矿业ETF</v>
          </cell>
          <cell r="C284">
            <v>-1.21</v>
          </cell>
          <cell r="D284">
            <v>1.1419999999999999</v>
          </cell>
        </row>
        <row r="285">
          <cell r="A285" t="str">
            <v>159691</v>
          </cell>
          <cell r="B285" t="str">
            <v>港股红利ETF</v>
          </cell>
          <cell r="C285">
            <v>-0.57999999999999996</v>
          </cell>
          <cell r="D285">
            <v>1.2</v>
          </cell>
        </row>
        <row r="286">
          <cell r="A286" t="str">
            <v>159692</v>
          </cell>
          <cell r="B286" t="str">
            <v>证券ETF东财</v>
          </cell>
          <cell r="C286">
            <v>-0.16</v>
          </cell>
          <cell r="D286">
            <v>1.2410000000000001</v>
          </cell>
        </row>
        <row r="287">
          <cell r="A287" t="str">
            <v>159695</v>
          </cell>
          <cell r="B287" t="str">
            <v>通信ETF</v>
          </cell>
          <cell r="C287">
            <v>-1.17</v>
          </cell>
          <cell r="D287">
            <v>1.272</v>
          </cell>
        </row>
        <row r="288">
          <cell r="A288" t="str">
            <v>159696</v>
          </cell>
          <cell r="B288" t="str">
            <v>纳指ETF易方达</v>
          </cell>
          <cell r="C288">
            <v>0.4</v>
          </cell>
          <cell r="D288">
            <v>1.514</v>
          </cell>
        </row>
        <row r="289">
          <cell r="A289" t="str">
            <v>159697</v>
          </cell>
          <cell r="B289" t="str">
            <v>油气ETF</v>
          </cell>
          <cell r="C289">
            <v>-0.3</v>
          </cell>
          <cell r="D289">
            <v>1.0029999999999999</v>
          </cell>
        </row>
        <row r="290">
          <cell r="A290" t="str">
            <v>159698</v>
          </cell>
          <cell r="B290" t="str">
            <v>粮食ETF</v>
          </cell>
          <cell r="C290">
            <v>-0.22</v>
          </cell>
          <cell r="D290">
            <v>0.89700000000000002</v>
          </cell>
        </row>
        <row r="291">
          <cell r="A291" t="str">
            <v>159699</v>
          </cell>
          <cell r="B291" t="str">
            <v>恒生消费ETF</v>
          </cell>
          <cell r="C291">
            <v>-0.19</v>
          </cell>
          <cell r="D291">
            <v>1.03</v>
          </cell>
        </row>
        <row r="292">
          <cell r="A292" t="str">
            <v>159701</v>
          </cell>
          <cell r="B292" t="str">
            <v>物联网ETF招商</v>
          </cell>
          <cell r="C292">
            <v>-0.62</v>
          </cell>
          <cell r="D292">
            <v>0.8</v>
          </cell>
        </row>
        <row r="293">
          <cell r="A293" t="str">
            <v>159703</v>
          </cell>
          <cell r="B293" t="str">
            <v>新材料ETF</v>
          </cell>
          <cell r="C293">
            <v>0.17</v>
          </cell>
          <cell r="D293">
            <v>0.59799999999999998</v>
          </cell>
        </row>
        <row r="294">
          <cell r="A294" t="str">
            <v>159706</v>
          </cell>
          <cell r="B294" t="str">
            <v>深证100ETF华安</v>
          </cell>
          <cell r="C294">
            <v>0.14000000000000001</v>
          </cell>
          <cell r="D294">
            <v>0.70399999999999996</v>
          </cell>
        </row>
        <row r="295">
          <cell r="A295" t="str">
            <v>159707</v>
          </cell>
          <cell r="B295" t="str">
            <v>地产ETF</v>
          </cell>
          <cell r="C295">
            <v>-0.34</v>
          </cell>
          <cell r="D295">
            <v>0.58299999999999996</v>
          </cell>
        </row>
        <row r="296">
          <cell r="A296" t="str">
            <v>159708</v>
          </cell>
          <cell r="B296" t="str">
            <v>红利ETF</v>
          </cell>
          <cell r="C296">
            <v>0.26</v>
          </cell>
          <cell r="D296">
            <v>0.78500000000000003</v>
          </cell>
        </row>
        <row r="297">
          <cell r="A297" t="str">
            <v>159709</v>
          </cell>
          <cell r="B297" t="str">
            <v>物联网ETF工银</v>
          </cell>
          <cell r="C297">
            <v>-0.32</v>
          </cell>
          <cell r="D297">
            <v>0.92600000000000005</v>
          </cell>
        </row>
        <row r="298">
          <cell r="A298" t="str">
            <v>159711</v>
          </cell>
          <cell r="B298" t="str">
            <v>港股通ETF</v>
          </cell>
          <cell r="C298">
            <v>-0.47</v>
          </cell>
          <cell r="D298">
            <v>1.2769999999999999</v>
          </cell>
        </row>
        <row r="299">
          <cell r="A299" t="str">
            <v>159712</v>
          </cell>
          <cell r="B299" t="str">
            <v>港股通50ETF</v>
          </cell>
          <cell r="C299">
            <v>-0.93</v>
          </cell>
          <cell r="D299">
            <v>1.1779999999999999</v>
          </cell>
        </row>
        <row r="300">
          <cell r="A300" t="str">
            <v>159713</v>
          </cell>
          <cell r="B300" t="str">
            <v>稀土ETF</v>
          </cell>
          <cell r="C300">
            <v>-1.42</v>
          </cell>
          <cell r="D300">
            <v>0.83599999999999997</v>
          </cell>
        </row>
        <row r="301">
          <cell r="A301" t="str">
            <v>159715</v>
          </cell>
          <cell r="B301" t="str">
            <v>稀土ETF易方达</v>
          </cell>
          <cell r="C301">
            <v>-1.3</v>
          </cell>
          <cell r="D301">
            <v>0.76200000000000001</v>
          </cell>
        </row>
        <row r="302">
          <cell r="A302" t="str">
            <v>159716</v>
          </cell>
          <cell r="B302" t="str">
            <v>深创100ETF</v>
          </cell>
          <cell r="C302">
            <v>-0.25</v>
          </cell>
          <cell r="D302">
            <v>0.81200000000000006</v>
          </cell>
        </row>
        <row r="303">
          <cell r="A303" t="str">
            <v>159717</v>
          </cell>
          <cell r="B303" t="str">
            <v>ESGETF</v>
          </cell>
          <cell r="C303">
            <v>0.45</v>
          </cell>
          <cell r="D303">
            <v>0.89300000000000002</v>
          </cell>
        </row>
        <row r="304">
          <cell r="A304" t="str">
            <v>159718</v>
          </cell>
          <cell r="B304" t="str">
            <v>港股医药ETF</v>
          </cell>
          <cell r="C304">
            <v>0.12</v>
          </cell>
          <cell r="D304">
            <v>0.86399999999999999</v>
          </cell>
        </row>
        <row r="305">
          <cell r="A305" t="str">
            <v>159719</v>
          </cell>
          <cell r="B305" t="str">
            <v>国企共赢ETF</v>
          </cell>
          <cell r="C305">
            <v>0.39</v>
          </cell>
          <cell r="D305">
            <v>1.5469999999999999</v>
          </cell>
        </row>
        <row r="306">
          <cell r="A306" t="str">
            <v>159720</v>
          </cell>
          <cell r="B306" t="str">
            <v>智能车ETF泰康</v>
          </cell>
          <cell r="C306">
            <v>-0.62</v>
          </cell>
          <cell r="D306">
            <v>0.63800000000000001</v>
          </cell>
        </row>
        <row r="307">
          <cell r="A307" t="str">
            <v>159721</v>
          </cell>
          <cell r="B307" t="str">
            <v>深证100ETF永赢</v>
          </cell>
          <cell r="C307">
            <v>-0.13</v>
          </cell>
          <cell r="D307">
            <v>0.78900000000000003</v>
          </cell>
        </row>
        <row r="308">
          <cell r="A308" t="str">
            <v>159723</v>
          </cell>
          <cell r="B308" t="str">
            <v>科技龙头ETF</v>
          </cell>
          <cell r="C308">
            <v>-0.79</v>
          </cell>
          <cell r="D308">
            <v>0.874</v>
          </cell>
        </row>
        <row r="309">
          <cell r="A309" t="str">
            <v>159725</v>
          </cell>
          <cell r="B309" t="str">
            <v>线上消费ETF</v>
          </cell>
          <cell r="C309">
            <v>0.72</v>
          </cell>
          <cell r="D309">
            <v>0.84199999999999997</v>
          </cell>
        </row>
        <row r="310">
          <cell r="A310" t="str">
            <v>159726</v>
          </cell>
          <cell r="B310" t="str">
            <v>恒生红利ETF</v>
          </cell>
          <cell r="C310">
            <v>-0.16</v>
          </cell>
          <cell r="D310">
            <v>1.228</v>
          </cell>
        </row>
        <row r="311">
          <cell r="A311" t="str">
            <v>159728</v>
          </cell>
          <cell r="B311" t="str">
            <v>在线消费ETF</v>
          </cell>
          <cell r="C311">
            <v>0.24</v>
          </cell>
          <cell r="D311">
            <v>0.85</v>
          </cell>
        </row>
        <row r="312">
          <cell r="A312" t="str">
            <v>159729</v>
          </cell>
          <cell r="B312" t="str">
            <v>互联网ETF</v>
          </cell>
          <cell r="C312">
            <v>-0.12</v>
          </cell>
          <cell r="D312">
            <v>0.84799999999999998</v>
          </cell>
        </row>
        <row r="313">
          <cell r="A313" t="str">
            <v>159730</v>
          </cell>
          <cell r="B313" t="str">
            <v>龙头家电ETF</v>
          </cell>
          <cell r="C313">
            <v>-0.21</v>
          </cell>
          <cell r="D313">
            <v>0.97299999999999998</v>
          </cell>
        </row>
        <row r="314">
          <cell r="A314" t="str">
            <v>159731</v>
          </cell>
          <cell r="B314" t="str">
            <v>石化ETF</v>
          </cell>
          <cell r="C314">
            <v>-0.44</v>
          </cell>
          <cell r="D314">
            <v>0.67400000000000004</v>
          </cell>
        </row>
        <row r="315">
          <cell r="A315" t="str">
            <v>159732</v>
          </cell>
          <cell r="B315" t="str">
            <v>消费电子ETF</v>
          </cell>
          <cell r="C315">
            <v>-0.97</v>
          </cell>
          <cell r="D315">
            <v>0.81899999999999995</v>
          </cell>
        </row>
        <row r="316">
          <cell r="A316" t="str">
            <v>159735</v>
          </cell>
          <cell r="B316" t="str">
            <v>港股消费ETF</v>
          </cell>
          <cell r="C316">
            <v>-0.75</v>
          </cell>
          <cell r="D316">
            <v>0.79500000000000004</v>
          </cell>
        </row>
        <row r="317">
          <cell r="A317" t="str">
            <v>159736</v>
          </cell>
          <cell r="B317" t="str">
            <v>食品饮料ETF天弘</v>
          </cell>
          <cell r="C317">
            <v>0</v>
          </cell>
          <cell r="D317">
            <v>0.69199999999999995</v>
          </cell>
        </row>
        <row r="318">
          <cell r="A318" t="str">
            <v>159738</v>
          </cell>
          <cell r="B318" t="str">
            <v>云计算ETF华泰柏瑞</v>
          </cell>
          <cell r="C318">
            <v>-0.16</v>
          </cell>
          <cell r="D318">
            <v>1.212</v>
          </cell>
        </row>
        <row r="319">
          <cell r="A319" t="str">
            <v>159739</v>
          </cell>
          <cell r="B319" t="str">
            <v>大数据ETF</v>
          </cell>
          <cell r="C319">
            <v>0.36</v>
          </cell>
          <cell r="D319">
            <v>1.1220000000000001</v>
          </cell>
        </row>
        <row r="320">
          <cell r="A320" t="str">
            <v>159740</v>
          </cell>
          <cell r="B320" t="str">
            <v>恒生科技ETF</v>
          </cell>
          <cell r="C320">
            <v>-0.56999999999999995</v>
          </cell>
          <cell r="D320">
            <v>0.69299999999999995</v>
          </cell>
        </row>
        <row r="321">
          <cell r="A321" t="str">
            <v>159741</v>
          </cell>
          <cell r="B321" t="str">
            <v>恒生科技ETF嘉实</v>
          </cell>
          <cell r="C321">
            <v>-0.57999999999999996</v>
          </cell>
          <cell r="D321">
            <v>0.68899999999999995</v>
          </cell>
        </row>
        <row r="322">
          <cell r="A322" t="str">
            <v>159742</v>
          </cell>
          <cell r="B322" t="str">
            <v>恒生科技指数ETF</v>
          </cell>
          <cell r="C322">
            <v>-0.56000000000000005</v>
          </cell>
          <cell r="D322">
            <v>0.70899999999999996</v>
          </cell>
        </row>
        <row r="323">
          <cell r="A323" t="str">
            <v>159743</v>
          </cell>
          <cell r="B323" t="str">
            <v>湖北ETF</v>
          </cell>
          <cell r="C323">
            <v>-0.94</v>
          </cell>
          <cell r="D323">
            <v>0.94599999999999995</v>
          </cell>
        </row>
        <row r="324">
          <cell r="A324" t="str">
            <v>159745</v>
          </cell>
          <cell r="B324" t="str">
            <v>建材ETF</v>
          </cell>
          <cell r="C324">
            <v>-0.52</v>
          </cell>
          <cell r="D324">
            <v>0.57799999999999996</v>
          </cell>
        </row>
        <row r="325">
          <cell r="A325" t="str">
            <v>159747</v>
          </cell>
          <cell r="B325" t="str">
            <v>香港科技ETF</v>
          </cell>
          <cell r="C325">
            <v>-0.66</v>
          </cell>
          <cell r="D325">
            <v>1.359</v>
          </cell>
        </row>
        <row r="326">
          <cell r="A326" t="str">
            <v>159748</v>
          </cell>
          <cell r="B326" t="str">
            <v>创新药ETF富国</v>
          </cell>
          <cell r="C326">
            <v>1</v>
          </cell>
          <cell r="D326">
            <v>0.70599999999999996</v>
          </cell>
        </row>
        <row r="327">
          <cell r="A327" t="str">
            <v>159750</v>
          </cell>
          <cell r="B327" t="str">
            <v>港股科技50ETF</v>
          </cell>
          <cell r="C327">
            <v>-0.7</v>
          </cell>
          <cell r="D327">
            <v>0.998</v>
          </cell>
        </row>
        <row r="328">
          <cell r="A328" t="str">
            <v>159751</v>
          </cell>
          <cell r="B328" t="str">
            <v>港股科技ETF</v>
          </cell>
          <cell r="C328">
            <v>-0.39</v>
          </cell>
          <cell r="D328">
            <v>1.02</v>
          </cell>
        </row>
        <row r="329">
          <cell r="A329" t="str">
            <v>159752</v>
          </cell>
          <cell r="B329" t="str">
            <v>新能源龙头ETF</v>
          </cell>
          <cell r="C329">
            <v>-0.87</v>
          </cell>
          <cell r="D329">
            <v>0.45800000000000002</v>
          </cell>
        </row>
        <row r="330">
          <cell r="A330" t="str">
            <v>159755</v>
          </cell>
          <cell r="B330" t="str">
            <v>电池ETF</v>
          </cell>
          <cell r="C330">
            <v>-1.55</v>
          </cell>
          <cell r="D330">
            <v>0.7</v>
          </cell>
        </row>
        <row r="331">
          <cell r="A331" t="str">
            <v>159757</v>
          </cell>
          <cell r="B331" t="str">
            <v>电池30ETF</v>
          </cell>
          <cell r="C331">
            <v>-1.19</v>
          </cell>
          <cell r="D331">
            <v>0.58099999999999996</v>
          </cell>
        </row>
        <row r="332">
          <cell r="A332" t="str">
            <v>159758</v>
          </cell>
          <cell r="B332" t="str">
            <v>红利质量ETF</v>
          </cell>
          <cell r="C332">
            <v>0</v>
          </cell>
          <cell r="D332">
            <v>0.94799999999999995</v>
          </cell>
        </row>
        <row r="333">
          <cell r="A333" t="str">
            <v>159760</v>
          </cell>
          <cell r="B333" t="str">
            <v>医疗健康ETF泰康</v>
          </cell>
          <cell r="C333">
            <v>0.84</v>
          </cell>
          <cell r="D333">
            <v>0.59799999999999998</v>
          </cell>
        </row>
        <row r="334">
          <cell r="A334" t="str">
            <v>159761</v>
          </cell>
          <cell r="B334" t="str">
            <v>新材料50ETF</v>
          </cell>
          <cell r="C334">
            <v>0</v>
          </cell>
          <cell r="D334">
            <v>0.51600000000000001</v>
          </cell>
        </row>
        <row r="335">
          <cell r="A335" t="str">
            <v>159763</v>
          </cell>
          <cell r="B335" t="str">
            <v>新材料ETF基金</v>
          </cell>
          <cell r="C335">
            <v>-0.42</v>
          </cell>
          <cell r="D335">
            <v>0.47899999999999998</v>
          </cell>
        </row>
        <row r="336">
          <cell r="A336" t="str">
            <v>159766</v>
          </cell>
          <cell r="B336" t="str">
            <v>旅游ETF</v>
          </cell>
          <cell r="C336">
            <v>-0.3</v>
          </cell>
          <cell r="D336">
            <v>0.66900000000000004</v>
          </cell>
        </row>
        <row r="337">
          <cell r="A337" t="str">
            <v>159767</v>
          </cell>
          <cell r="B337" t="str">
            <v>电池龙头ETF</v>
          </cell>
          <cell r="C337">
            <v>-0.87</v>
          </cell>
          <cell r="D337">
            <v>0.57299999999999995</v>
          </cell>
        </row>
        <row r="338">
          <cell r="A338" t="str">
            <v>159768</v>
          </cell>
          <cell r="B338" t="str">
            <v>房地产ETF</v>
          </cell>
          <cell r="C338">
            <v>-0.38</v>
          </cell>
          <cell r="D338">
            <v>0.52300000000000002</v>
          </cell>
        </row>
        <row r="339">
          <cell r="A339" t="str">
            <v>159770</v>
          </cell>
          <cell r="B339" t="str">
            <v>机器人ETF</v>
          </cell>
          <cell r="C339">
            <v>-1.03</v>
          </cell>
          <cell r="D339">
            <v>0.86199999999999999</v>
          </cell>
        </row>
        <row r="340">
          <cell r="A340" t="str">
            <v>159773</v>
          </cell>
          <cell r="B340" t="str">
            <v>创业板科技ETF</v>
          </cell>
          <cell r="C340">
            <v>-1.1000000000000001</v>
          </cell>
          <cell r="D340">
            <v>0.72099999999999997</v>
          </cell>
        </row>
        <row r="341">
          <cell r="A341" t="str">
            <v>159775</v>
          </cell>
          <cell r="B341" t="str">
            <v>新能源车电池ETF</v>
          </cell>
          <cell r="C341">
            <v>-1.17</v>
          </cell>
          <cell r="D341">
            <v>0.58899999999999997</v>
          </cell>
        </row>
        <row r="342">
          <cell r="A342" t="str">
            <v>159776</v>
          </cell>
          <cell r="B342" t="str">
            <v>港股通医药ETF</v>
          </cell>
          <cell r="C342">
            <v>0.09</v>
          </cell>
          <cell r="D342">
            <v>1.1519999999999999</v>
          </cell>
        </row>
        <row r="343">
          <cell r="A343" t="str">
            <v>159777</v>
          </cell>
          <cell r="B343" t="str">
            <v>创科技ETF</v>
          </cell>
          <cell r="C343">
            <v>-0.14000000000000001</v>
          </cell>
          <cell r="D343">
            <v>0.69799999999999995</v>
          </cell>
        </row>
        <row r="344">
          <cell r="A344" t="str">
            <v>159778</v>
          </cell>
          <cell r="B344" t="str">
            <v>工业互联ETF</v>
          </cell>
          <cell r="C344">
            <v>-0.36</v>
          </cell>
          <cell r="D344">
            <v>0.83099999999999996</v>
          </cell>
        </row>
        <row r="345">
          <cell r="A345" t="str">
            <v>159779</v>
          </cell>
          <cell r="B345" t="str">
            <v>消费电子50ETF</v>
          </cell>
          <cell r="C345">
            <v>-0.78</v>
          </cell>
          <cell r="D345">
            <v>0.76200000000000001</v>
          </cell>
        </row>
        <row r="346">
          <cell r="A346" t="str">
            <v>159780</v>
          </cell>
          <cell r="B346" t="str">
            <v>双创ETF</v>
          </cell>
          <cell r="C346">
            <v>-0.36</v>
          </cell>
          <cell r="D346">
            <v>0.55700000000000005</v>
          </cell>
        </row>
        <row r="347">
          <cell r="A347" t="str">
            <v>159781</v>
          </cell>
          <cell r="B347" t="str">
            <v>科创创业ETF</v>
          </cell>
          <cell r="C347">
            <v>-0.54</v>
          </cell>
          <cell r="D347">
            <v>0.55200000000000005</v>
          </cell>
        </row>
        <row r="348">
          <cell r="A348" t="str">
            <v>159782</v>
          </cell>
          <cell r="B348" t="str">
            <v>双创50ETF</v>
          </cell>
          <cell r="C348">
            <v>-0.18</v>
          </cell>
          <cell r="D348">
            <v>0.55700000000000005</v>
          </cell>
        </row>
        <row r="349">
          <cell r="A349" t="str">
            <v>159783</v>
          </cell>
          <cell r="B349" t="str">
            <v>科创创业50ETF</v>
          </cell>
          <cell r="C349">
            <v>-0.36</v>
          </cell>
          <cell r="D349">
            <v>0.55900000000000005</v>
          </cell>
        </row>
        <row r="350">
          <cell r="A350" t="str">
            <v>159786</v>
          </cell>
          <cell r="B350" t="str">
            <v>VRETF</v>
          </cell>
          <cell r="C350">
            <v>-0.78</v>
          </cell>
          <cell r="D350">
            <v>0.89200000000000002</v>
          </cell>
        </row>
        <row r="351">
          <cell r="A351" t="str">
            <v>159787</v>
          </cell>
          <cell r="B351" t="str">
            <v>建材ETF易方达</v>
          </cell>
          <cell r="C351">
            <v>-0.63</v>
          </cell>
          <cell r="D351">
            <v>0.629</v>
          </cell>
        </row>
        <row r="352">
          <cell r="A352" t="str">
            <v>159788</v>
          </cell>
          <cell r="B352" t="str">
            <v>港股通100ETF</v>
          </cell>
          <cell r="C352">
            <v>-0.31</v>
          </cell>
          <cell r="D352">
            <v>1.274</v>
          </cell>
        </row>
        <row r="353">
          <cell r="A353" t="str">
            <v>159790</v>
          </cell>
          <cell r="B353" t="str">
            <v>碳中和ETF</v>
          </cell>
          <cell r="C353">
            <v>-0.18</v>
          </cell>
          <cell r="D353">
            <v>0.56699999999999995</v>
          </cell>
        </row>
        <row r="354">
          <cell r="A354" t="str">
            <v>159791</v>
          </cell>
          <cell r="B354" t="str">
            <v>300ESGETF</v>
          </cell>
          <cell r="C354">
            <v>0.42</v>
          </cell>
          <cell r="D354">
            <v>0.95499999999999996</v>
          </cell>
        </row>
        <row r="355">
          <cell r="A355" t="str">
            <v>159792</v>
          </cell>
          <cell r="B355" t="str">
            <v>港股通互联网ETF</v>
          </cell>
          <cell r="C355">
            <v>-0.81</v>
          </cell>
          <cell r="D355">
            <v>0.85199999999999998</v>
          </cell>
        </row>
        <row r="356">
          <cell r="A356" t="str">
            <v>159793</v>
          </cell>
          <cell r="B356" t="str">
            <v>线上消费ETF基金</v>
          </cell>
          <cell r="C356">
            <v>0.33</v>
          </cell>
          <cell r="D356">
            <v>0.91300000000000003</v>
          </cell>
        </row>
        <row r="357">
          <cell r="A357" t="str">
            <v>159795</v>
          </cell>
          <cell r="B357" t="str">
            <v>智能汽车ETF基金</v>
          </cell>
          <cell r="C357">
            <v>-0.55000000000000004</v>
          </cell>
          <cell r="D357">
            <v>0.89800000000000002</v>
          </cell>
        </row>
        <row r="358">
          <cell r="A358" t="str">
            <v>159796</v>
          </cell>
          <cell r="B358" t="str">
            <v>电池50ETF</v>
          </cell>
          <cell r="C358">
            <v>-1.68</v>
          </cell>
          <cell r="D358">
            <v>0.58399999999999996</v>
          </cell>
        </row>
        <row r="359">
          <cell r="A359" t="str">
            <v>159797</v>
          </cell>
          <cell r="B359" t="str">
            <v>医疗器械ETF基金</v>
          </cell>
          <cell r="C359">
            <v>0.4</v>
          </cell>
          <cell r="D359">
            <v>0.747</v>
          </cell>
        </row>
        <row r="360">
          <cell r="A360" t="str">
            <v>159798</v>
          </cell>
          <cell r="B360" t="str">
            <v>消费ETF易方达</v>
          </cell>
          <cell r="C360">
            <v>0.22</v>
          </cell>
          <cell r="D360">
            <v>0.92600000000000005</v>
          </cell>
        </row>
        <row r="361">
          <cell r="A361" t="str">
            <v>159800</v>
          </cell>
          <cell r="B361" t="str">
            <v>中证800ETF</v>
          </cell>
          <cell r="C361">
            <v>0.34</v>
          </cell>
          <cell r="D361">
            <v>1.18</v>
          </cell>
        </row>
        <row r="362">
          <cell r="A362" t="str">
            <v>159801</v>
          </cell>
          <cell r="B362" t="str">
            <v>芯片ETF龙头</v>
          </cell>
          <cell r="C362">
            <v>-0.34</v>
          </cell>
          <cell r="D362">
            <v>0.59499999999999997</v>
          </cell>
        </row>
        <row r="363">
          <cell r="A363" t="str">
            <v>159804</v>
          </cell>
          <cell r="B363" t="str">
            <v>创中盘88ETF</v>
          </cell>
          <cell r="C363">
            <v>-0.49</v>
          </cell>
          <cell r="D363">
            <v>1.2070000000000001</v>
          </cell>
        </row>
        <row r="364">
          <cell r="A364" t="str">
            <v>159805</v>
          </cell>
          <cell r="B364" t="str">
            <v>传媒ETF</v>
          </cell>
          <cell r="C364">
            <v>1.01</v>
          </cell>
          <cell r="D364">
            <v>1.2</v>
          </cell>
        </row>
        <row r="365">
          <cell r="A365" t="str">
            <v>159806</v>
          </cell>
          <cell r="B365" t="str">
            <v>新能源车ETF</v>
          </cell>
          <cell r="C365">
            <v>-1.27</v>
          </cell>
          <cell r="D365">
            <v>0.54600000000000004</v>
          </cell>
        </row>
        <row r="366">
          <cell r="A366" t="str">
            <v>159807</v>
          </cell>
          <cell r="B366" t="str">
            <v>科技ETF</v>
          </cell>
          <cell r="C366">
            <v>-0.2</v>
          </cell>
          <cell r="D366">
            <v>0.501</v>
          </cell>
        </row>
        <row r="367">
          <cell r="A367" t="str">
            <v>159808</v>
          </cell>
          <cell r="B367" t="str">
            <v>创100ETF融通</v>
          </cell>
          <cell r="C367">
            <v>-0.24</v>
          </cell>
          <cell r="D367">
            <v>0.82299999999999995</v>
          </cell>
        </row>
        <row r="368">
          <cell r="A368" t="str">
            <v>159810</v>
          </cell>
          <cell r="B368" t="str">
            <v>创业板ETF浦银</v>
          </cell>
          <cell r="C368">
            <v>-0.23</v>
          </cell>
          <cell r="D368">
            <v>0.86899999999999999</v>
          </cell>
        </row>
        <row r="369">
          <cell r="A369" t="str">
            <v>159811</v>
          </cell>
          <cell r="B369" t="str">
            <v>5G50ETF</v>
          </cell>
          <cell r="C369">
            <v>-0.08</v>
          </cell>
          <cell r="D369">
            <v>1.319</v>
          </cell>
        </row>
        <row r="370">
          <cell r="A370" t="str">
            <v>159812</v>
          </cell>
          <cell r="B370" t="str">
            <v>黄金基金ETF</v>
          </cell>
          <cell r="C370">
            <v>-0.51</v>
          </cell>
          <cell r="D370">
            <v>7.3819999999999997</v>
          </cell>
        </row>
        <row r="371">
          <cell r="A371" t="str">
            <v>159813</v>
          </cell>
          <cell r="B371" t="str">
            <v>半导体ETF</v>
          </cell>
          <cell r="C371">
            <v>-0.13</v>
          </cell>
          <cell r="D371">
            <v>0.76900000000000002</v>
          </cell>
        </row>
        <row r="372">
          <cell r="A372" t="str">
            <v>159814</v>
          </cell>
          <cell r="B372" t="str">
            <v>创业大盘ETF</v>
          </cell>
          <cell r="C372">
            <v>-0.24</v>
          </cell>
          <cell r="D372">
            <v>0.42199999999999999</v>
          </cell>
        </row>
        <row r="373">
          <cell r="A373" t="str">
            <v>159816</v>
          </cell>
          <cell r="B373" t="str">
            <v>0-4地债ETF</v>
          </cell>
          <cell r="C373">
            <v>0.04</v>
          </cell>
          <cell r="D373">
            <v>113.886</v>
          </cell>
        </row>
        <row r="374">
          <cell r="A374" t="str">
            <v>159819</v>
          </cell>
          <cell r="B374" t="str">
            <v>人工智能ETF</v>
          </cell>
          <cell r="C374">
            <v>-0.32</v>
          </cell>
          <cell r="D374">
            <v>0.94699999999999995</v>
          </cell>
        </row>
        <row r="375">
          <cell r="A375" t="str">
            <v>159820</v>
          </cell>
          <cell r="B375" t="str">
            <v>中证500ETF天弘</v>
          </cell>
          <cell r="C375">
            <v>-0.1</v>
          </cell>
          <cell r="D375">
            <v>0.997</v>
          </cell>
        </row>
        <row r="376">
          <cell r="A376" t="str">
            <v>159821</v>
          </cell>
          <cell r="B376" t="str">
            <v>BOCI创业板ETF</v>
          </cell>
          <cell r="C376">
            <v>-0.49</v>
          </cell>
          <cell r="D376">
            <v>0.80900000000000005</v>
          </cell>
        </row>
        <row r="377">
          <cell r="A377" t="str">
            <v>159822</v>
          </cell>
          <cell r="B377" t="str">
            <v>新经济ETF</v>
          </cell>
          <cell r="C377">
            <v>-0.6</v>
          </cell>
          <cell r="D377">
            <v>0.66100000000000003</v>
          </cell>
        </row>
        <row r="378">
          <cell r="A378" t="str">
            <v>159824</v>
          </cell>
          <cell r="B378" t="str">
            <v>新能车ETF</v>
          </cell>
          <cell r="C378">
            <v>-1.41</v>
          </cell>
          <cell r="D378">
            <v>0.83799999999999997</v>
          </cell>
        </row>
        <row r="379">
          <cell r="A379" t="str">
            <v>159825</v>
          </cell>
          <cell r="B379" t="str">
            <v>农业ETF</v>
          </cell>
          <cell r="C379">
            <v>-0.41</v>
          </cell>
          <cell r="D379">
            <v>0.72899999999999998</v>
          </cell>
        </row>
        <row r="380">
          <cell r="A380" t="str">
            <v>159827</v>
          </cell>
          <cell r="B380" t="str">
            <v>农业50ETF</v>
          </cell>
          <cell r="C380">
            <v>0</v>
          </cell>
          <cell r="D380">
            <v>0.78500000000000003</v>
          </cell>
        </row>
        <row r="381">
          <cell r="A381" t="str">
            <v>159828</v>
          </cell>
          <cell r="B381" t="str">
            <v>医疗ETF</v>
          </cell>
          <cell r="C381">
            <v>-0.24</v>
          </cell>
          <cell r="D381">
            <v>0.40899999999999997</v>
          </cell>
        </row>
        <row r="382">
          <cell r="A382" t="str">
            <v>159830</v>
          </cell>
          <cell r="B382" t="str">
            <v>上海金ETF</v>
          </cell>
          <cell r="C382">
            <v>-0.57999999999999996</v>
          </cell>
          <cell r="D382">
            <v>7.7069999999999999</v>
          </cell>
        </row>
        <row r="383">
          <cell r="A383" t="str">
            <v>159831</v>
          </cell>
          <cell r="B383" t="str">
            <v>上海金ETF嘉实</v>
          </cell>
          <cell r="C383">
            <v>-0.45</v>
          </cell>
          <cell r="D383">
            <v>7.4820000000000002</v>
          </cell>
        </row>
        <row r="384">
          <cell r="A384" t="str">
            <v>159834</v>
          </cell>
          <cell r="B384" t="str">
            <v>金ETF</v>
          </cell>
          <cell r="C384">
            <v>-0.52</v>
          </cell>
          <cell r="D384">
            <v>7.7249999999999996</v>
          </cell>
        </row>
        <row r="385">
          <cell r="A385" t="str">
            <v>159835</v>
          </cell>
          <cell r="B385" t="str">
            <v>创新药50ETF</v>
          </cell>
          <cell r="C385">
            <v>0.47</v>
          </cell>
          <cell r="D385">
            <v>0.63500000000000001</v>
          </cell>
        </row>
        <row r="386">
          <cell r="A386" t="str">
            <v>159836</v>
          </cell>
          <cell r="B386" t="str">
            <v>创业板300ETF天弘</v>
          </cell>
          <cell r="C386">
            <v>-0.47</v>
          </cell>
          <cell r="D386">
            <v>0.85299999999999998</v>
          </cell>
        </row>
        <row r="387">
          <cell r="A387" t="str">
            <v>159837</v>
          </cell>
          <cell r="B387" t="str">
            <v>生物科技ETF</v>
          </cell>
          <cell r="C387">
            <v>0.83</v>
          </cell>
          <cell r="D387">
            <v>0.48399999999999999</v>
          </cell>
        </row>
        <row r="388">
          <cell r="A388" t="str">
            <v>159838</v>
          </cell>
          <cell r="B388" t="str">
            <v>医药50ETF</v>
          </cell>
          <cell r="C388">
            <v>0.18</v>
          </cell>
          <cell r="D388">
            <v>0.56699999999999995</v>
          </cell>
        </row>
        <row r="389">
          <cell r="A389" t="str">
            <v>159839</v>
          </cell>
          <cell r="B389" t="str">
            <v>生物药ETF</v>
          </cell>
          <cell r="C389">
            <v>0.56000000000000005</v>
          </cell>
          <cell r="D389">
            <v>0.35599999999999998</v>
          </cell>
        </row>
        <row r="390">
          <cell r="A390" t="str">
            <v>159840</v>
          </cell>
          <cell r="B390" t="str">
            <v>锂电池ETF</v>
          </cell>
          <cell r="C390">
            <v>-1.4</v>
          </cell>
          <cell r="D390">
            <v>0.56200000000000006</v>
          </cell>
        </row>
        <row r="391">
          <cell r="A391" t="str">
            <v>159841</v>
          </cell>
          <cell r="B391" t="str">
            <v>证券ETF</v>
          </cell>
          <cell r="C391">
            <v>0</v>
          </cell>
          <cell r="D391">
            <v>1.0249999999999999</v>
          </cell>
        </row>
        <row r="392">
          <cell r="A392" t="str">
            <v>159842</v>
          </cell>
          <cell r="B392" t="str">
            <v>券商ETF</v>
          </cell>
          <cell r="C392">
            <v>-0.19</v>
          </cell>
          <cell r="D392">
            <v>1.071</v>
          </cell>
        </row>
        <row r="393">
          <cell r="A393" t="str">
            <v>159843</v>
          </cell>
          <cell r="B393" t="str">
            <v>食品饮料ETF</v>
          </cell>
          <cell r="C393">
            <v>0.16</v>
          </cell>
          <cell r="D393">
            <v>0.63600000000000001</v>
          </cell>
        </row>
        <row r="394">
          <cell r="A394" t="str">
            <v>159845</v>
          </cell>
          <cell r="B394" t="str">
            <v>中证1000ETF</v>
          </cell>
          <cell r="C394">
            <v>-0.38</v>
          </cell>
          <cell r="D394">
            <v>2.5939999999999999</v>
          </cell>
        </row>
        <row r="395">
          <cell r="A395" t="str">
            <v>159847</v>
          </cell>
          <cell r="B395" t="str">
            <v>医疗ETF易方达</v>
          </cell>
          <cell r="C395">
            <v>0</v>
          </cell>
          <cell r="D395">
            <v>0.38700000000000001</v>
          </cell>
        </row>
        <row r="396">
          <cell r="A396" t="str">
            <v>159848</v>
          </cell>
          <cell r="B396" t="str">
            <v>证券ETF基金</v>
          </cell>
          <cell r="C396">
            <v>-0.22</v>
          </cell>
          <cell r="D396">
            <v>0.9</v>
          </cell>
        </row>
        <row r="397">
          <cell r="A397" t="str">
            <v>159849</v>
          </cell>
          <cell r="B397" t="str">
            <v>生物科技指数ETF</v>
          </cell>
          <cell r="C397">
            <v>1</v>
          </cell>
          <cell r="D397">
            <v>0.505</v>
          </cell>
        </row>
        <row r="398">
          <cell r="A398" t="str">
            <v>159850</v>
          </cell>
          <cell r="B398" t="str">
            <v>恒生国企ETF</v>
          </cell>
          <cell r="C398">
            <v>-0.34</v>
          </cell>
          <cell r="D398">
            <v>0.875</v>
          </cell>
        </row>
        <row r="399">
          <cell r="A399" t="str">
            <v>159851</v>
          </cell>
          <cell r="B399" t="str">
            <v>金融科技ETF</v>
          </cell>
          <cell r="C399">
            <v>1.43</v>
          </cell>
          <cell r="D399">
            <v>1.6319999999999999</v>
          </cell>
        </row>
        <row r="400">
          <cell r="A400" t="str">
            <v>159852</v>
          </cell>
          <cell r="B400" t="str">
            <v>软件ETF</v>
          </cell>
          <cell r="C400">
            <v>0</v>
          </cell>
          <cell r="D400">
            <v>0.79</v>
          </cell>
        </row>
        <row r="401">
          <cell r="A401" t="str">
            <v>159855</v>
          </cell>
          <cell r="B401" t="str">
            <v>影视ETF</v>
          </cell>
          <cell r="C401">
            <v>-0.9</v>
          </cell>
          <cell r="D401">
            <v>0.877</v>
          </cell>
        </row>
        <row r="402">
          <cell r="A402" t="str">
            <v>159856</v>
          </cell>
          <cell r="B402" t="str">
            <v>互联网龙头ETF</v>
          </cell>
          <cell r="C402">
            <v>-0.14000000000000001</v>
          </cell>
          <cell r="D402">
            <v>0.71399999999999997</v>
          </cell>
        </row>
        <row r="403">
          <cell r="A403" t="str">
            <v>159857</v>
          </cell>
          <cell r="B403" t="str">
            <v>光伏ETF</v>
          </cell>
          <cell r="C403">
            <v>-0.68</v>
          </cell>
          <cell r="D403">
            <v>0.57999999999999996</v>
          </cell>
        </row>
        <row r="404">
          <cell r="A404" t="str">
            <v>159858</v>
          </cell>
          <cell r="B404" t="str">
            <v>创新药ETF南方</v>
          </cell>
          <cell r="C404">
            <v>0.47</v>
          </cell>
          <cell r="D404">
            <v>0.64600000000000002</v>
          </cell>
        </row>
        <row r="405">
          <cell r="A405" t="str">
            <v>159859</v>
          </cell>
          <cell r="B405" t="str">
            <v>生物医药ETF</v>
          </cell>
          <cell r="C405">
            <v>0.26</v>
          </cell>
          <cell r="D405">
            <v>0.38</v>
          </cell>
        </row>
        <row r="406">
          <cell r="A406" t="str">
            <v>159861</v>
          </cell>
          <cell r="B406" t="str">
            <v>碳中和50ETF</v>
          </cell>
          <cell r="C406">
            <v>-0.73</v>
          </cell>
          <cell r="D406">
            <v>0.81699999999999995</v>
          </cell>
        </row>
        <row r="407">
          <cell r="A407" t="str">
            <v>159862</v>
          </cell>
          <cell r="B407" t="str">
            <v>食品ETF</v>
          </cell>
          <cell r="C407">
            <v>0</v>
          </cell>
          <cell r="D407">
            <v>0.65800000000000003</v>
          </cell>
        </row>
        <row r="408">
          <cell r="A408" t="str">
            <v>159863</v>
          </cell>
          <cell r="B408" t="str">
            <v>光伏ETF基金</v>
          </cell>
          <cell r="C408">
            <v>-0.66</v>
          </cell>
          <cell r="D408">
            <v>0.45500000000000002</v>
          </cell>
        </row>
        <row r="409">
          <cell r="A409" t="str">
            <v>159864</v>
          </cell>
          <cell r="B409" t="str">
            <v>光伏50ETF</v>
          </cell>
          <cell r="C409">
            <v>-0.45</v>
          </cell>
          <cell r="D409">
            <v>0.44400000000000001</v>
          </cell>
        </row>
        <row r="410">
          <cell r="A410" t="str">
            <v>159865</v>
          </cell>
          <cell r="B410" t="str">
            <v>养殖ETF</v>
          </cell>
          <cell r="C410">
            <v>0.33</v>
          </cell>
          <cell r="D410">
            <v>0.60799999999999998</v>
          </cell>
        </row>
        <row r="411">
          <cell r="A411" t="str">
            <v>159866</v>
          </cell>
          <cell r="B411" t="str">
            <v>日经ETF</v>
          </cell>
          <cell r="C411">
            <v>-0.26</v>
          </cell>
          <cell r="D411">
            <v>1.1439999999999999</v>
          </cell>
        </row>
        <row r="412">
          <cell r="A412" t="str">
            <v>159867</v>
          </cell>
          <cell r="B412" t="str">
            <v>畜牧ETF</v>
          </cell>
          <cell r="C412">
            <v>0.16</v>
          </cell>
          <cell r="D412">
            <v>0.61799999999999999</v>
          </cell>
        </row>
        <row r="413">
          <cell r="A413" t="str">
            <v>159869</v>
          </cell>
          <cell r="B413" t="str">
            <v>游戏ETF</v>
          </cell>
          <cell r="C413">
            <v>2.21</v>
          </cell>
          <cell r="D413">
            <v>1.2929999999999999</v>
          </cell>
        </row>
        <row r="414">
          <cell r="A414" t="str">
            <v>159870</v>
          </cell>
          <cell r="B414" t="str">
            <v>化工ETF</v>
          </cell>
          <cell r="C414">
            <v>-0.87</v>
          </cell>
          <cell r="D414">
            <v>0.57299999999999995</v>
          </cell>
        </row>
        <row r="415">
          <cell r="A415" t="str">
            <v>159871</v>
          </cell>
          <cell r="B415" t="str">
            <v>有色金属ETF</v>
          </cell>
          <cell r="C415">
            <v>-1.34</v>
          </cell>
          <cell r="D415">
            <v>1.1739999999999999</v>
          </cell>
        </row>
        <row r="416">
          <cell r="A416" t="str">
            <v>159872</v>
          </cell>
          <cell r="B416" t="str">
            <v>智能网联汽车ETF</v>
          </cell>
          <cell r="C416">
            <v>-0.22</v>
          </cell>
          <cell r="D416">
            <v>0.89300000000000002</v>
          </cell>
        </row>
        <row r="417">
          <cell r="A417" t="str">
            <v>159873</v>
          </cell>
          <cell r="B417" t="str">
            <v>医疗设备ETF</v>
          </cell>
          <cell r="C417">
            <v>0.18</v>
          </cell>
          <cell r="D417">
            <v>0.56999999999999995</v>
          </cell>
        </row>
        <row r="418">
          <cell r="A418" t="str">
            <v>159875</v>
          </cell>
          <cell r="B418" t="str">
            <v>新能源ETF</v>
          </cell>
          <cell r="C418">
            <v>-0.66</v>
          </cell>
          <cell r="D418">
            <v>0.45300000000000001</v>
          </cell>
        </row>
        <row r="419">
          <cell r="A419" t="str">
            <v>159876</v>
          </cell>
          <cell r="B419" t="str">
            <v>有色龙头ETF</v>
          </cell>
          <cell r="C419">
            <v>-1.4</v>
          </cell>
          <cell r="D419">
            <v>1.2010000000000001</v>
          </cell>
        </row>
        <row r="420">
          <cell r="A420" t="str">
            <v>159877</v>
          </cell>
          <cell r="B420" t="str">
            <v>医疗ETF南方</v>
          </cell>
          <cell r="C420">
            <v>0</v>
          </cell>
          <cell r="D420">
            <v>0.56599999999999995</v>
          </cell>
        </row>
        <row r="421">
          <cell r="A421" t="str">
            <v>159880</v>
          </cell>
          <cell r="B421" t="str">
            <v>有色ETF基金</v>
          </cell>
          <cell r="C421">
            <v>-1.27</v>
          </cell>
          <cell r="D421">
            <v>1.163</v>
          </cell>
        </row>
        <row r="422">
          <cell r="A422" t="str">
            <v>159881</v>
          </cell>
          <cell r="B422" t="str">
            <v>有色60ETF</v>
          </cell>
          <cell r="C422">
            <v>-1.5</v>
          </cell>
          <cell r="D422">
            <v>1.1200000000000001</v>
          </cell>
        </row>
        <row r="423">
          <cell r="A423" t="str">
            <v>159883</v>
          </cell>
          <cell r="B423" t="str">
            <v>医疗器械ETF</v>
          </cell>
          <cell r="C423">
            <v>0.83</v>
          </cell>
          <cell r="D423">
            <v>0.48599999999999999</v>
          </cell>
        </row>
        <row r="424">
          <cell r="A424" t="str">
            <v>159885</v>
          </cell>
          <cell r="B424" t="str">
            <v>碳中和ETF基金</v>
          </cell>
          <cell r="C424">
            <v>-0.51</v>
          </cell>
          <cell r="D424">
            <v>0.58499999999999996</v>
          </cell>
        </row>
        <row r="425">
          <cell r="A425" t="str">
            <v>159886</v>
          </cell>
          <cell r="B425" t="str">
            <v>机械ETF</v>
          </cell>
          <cell r="C425">
            <v>0</v>
          </cell>
          <cell r="D425">
            <v>0.76</v>
          </cell>
        </row>
        <row r="426">
          <cell r="A426" t="str">
            <v>159887</v>
          </cell>
          <cell r="B426" t="str">
            <v>银行ETF</v>
          </cell>
          <cell r="C426">
            <v>1.9</v>
          </cell>
          <cell r="D426">
            <v>1.4470000000000001</v>
          </cell>
        </row>
        <row r="427">
          <cell r="A427" t="str">
            <v>159888</v>
          </cell>
          <cell r="B427" t="str">
            <v>智能车ETF</v>
          </cell>
          <cell r="C427">
            <v>-0.56999999999999995</v>
          </cell>
          <cell r="D427">
            <v>1.054</v>
          </cell>
        </row>
        <row r="428">
          <cell r="A428" t="str">
            <v>159889</v>
          </cell>
          <cell r="B428" t="str">
            <v>智能汽车ETF</v>
          </cell>
          <cell r="C428">
            <v>-0.44</v>
          </cell>
          <cell r="D428">
            <v>0.91100000000000003</v>
          </cell>
        </row>
        <row r="429">
          <cell r="A429" t="str">
            <v>159890</v>
          </cell>
          <cell r="B429" t="str">
            <v>云计算ETF</v>
          </cell>
          <cell r="C429">
            <v>0</v>
          </cell>
          <cell r="D429">
            <v>1.1839999999999999</v>
          </cell>
        </row>
        <row r="430">
          <cell r="A430" t="str">
            <v>159891</v>
          </cell>
          <cell r="B430" t="str">
            <v>医疗ETF基金</v>
          </cell>
          <cell r="C430">
            <v>0.23</v>
          </cell>
          <cell r="D430">
            <v>0.42799999999999999</v>
          </cell>
        </row>
        <row r="431">
          <cell r="A431" t="str">
            <v>159892</v>
          </cell>
          <cell r="B431" t="str">
            <v>恒生医药ETF</v>
          </cell>
          <cell r="C431">
            <v>0.4</v>
          </cell>
          <cell r="D431">
            <v>0.754</v>
          </cell>
        </row>
        <row r="432">
          <cell r="A432" t="str">
            <v>159895</v>
          </cell>
          <cell r="B432" t="str">
            <v>物联网ETF易方达</v>
          </cell>
          <cell r="C432">
            <v>-0.57999999999999996</v>
          </cell>
          <cell r="D432">
            <v>0.85699999999999998</v>
          </cell>
        </row>
        <row r="433">
          <cell r="A433" t="str">
            <v>159896</v>
          </cell>
          <cell r="B433" t="str">
            <v>物联网ETF南方</v>
          </cell>
          <cell r="C433">
            <v>-0.75</v>
          </cell>
          <cell r="D433">
            <v>0.79600000000000004</v>
          </cell>
        </row>
        <row r="434">
          <cell r="A434" t="str">
            <v>159898</v>
          </cell>
          <cell r="B434" t="str">
            <v>医疗器械指数ETF</v>
          </cell>
          <cell r="C434">
            <v>0.38</v>
          </cell>
          <cell r="D434">
            <v>0.52700000000000002</v>
          </cell>
        </row>
        <row r="435">
          <cell r="A435" t="str">
            <v>159899</v>
          </cell>
          <cell r="B435" t="str">
            <v>软件龙头ETF</v>
          </cell>
          <cell r="C435">
            <v>0.37</v>
          </cell>
          <cell r="D435">
            <v>0.82199999999999995</v>
          </cell>
        </row>
        <row r="436">
          <cell r="A436" t="str">
            <v>159901</v>
          </cell>
          <cell r="B436" t="str">
            <v>深证100ETF</v>
          </cell>
          <cell r="C436">
            <v>7.0000000000000007E-2</v>
          </cell>
          <cell r="D436">
            <v>2.7669999999999999</v>
          </cell>
        </row>
        <row r="437">
          <cell r="A437" t="str">
            <v>159902</v>
          </cell>
          <cell r="B437" t="str">
            <v>中小100ETF</v>
          </cell>
          <cell r="C437">
            <v>-0.06</v>
          </cell>
          <cell r="D437">
            <v>3.4710000000000001</v>
          </cell>
        </row>
        <row r="438">
          <cell r="A438" t="str">
            <v>159903</v>
          </cell>
          <cell r="B438" t="str">
            <v>深成ETF</v>
          </cell>
          <cell r="C438">
            <v>-0.08</v>
          </cell>
          <cell r="D438">
            <v>1.27</v>
          </cell>
        </row>
        <row r="439">
          <cell r="A439" t="str">
            <v>159905</v>
          </cell>
          <cell r="B439" t="str">
            <v>深红利ETF</v>
          </cell>
          <cell r="C439">
            <v>0.24</v>
          </cell>
          <cell r="D439">
            <v>1.6439999999999999</v>
          </cell>
        </row>
        <row r="440">
          <cell r="A440" t="str">
            <v>159906</v>
          </cell>
          <cell r="B440" t="str">
            <v>深成长龙头ETF</v>
          </cell>
          <cell r="C440">
            <v>-0.61</v>
          </cell>
          <cell r="D440">
            <v>0.97299999999999998</v>
          </cell>
        </row>
        <row r="441">
          <cell r="A441" t="str">
            <v>159907</v>
          </cell>
          <cell r="B441" t="str">
            <v>2000ETF</v>
          </cell>
          <cell r="C441">
            <v>-0.35</v>
          </cell>
          <cell r="D441">
            <v>0.84899999999999998</v>
          </cell>
        </row>
        <row r="442">
          <cell r="A442" t="str">
            <v>159908</v>
          </cell>
          <cell r="B442" t="str">
            <v>创业板ETF博时</v>
          </cell>
          <cell r="C442">
            <v>-0.35</v>
          </cell>
          <cell r="D442">
            <v>2.004</v>
          </cell>
        </row>
        <row r="443">
          <cell r="A443" t="str">
            <v>159909</v>
          </cell>
          <cell r="B443" t="str">
            <v>TMT50ETF</v>
          </cell>
          <cell r="C443">
            <v>-0.43</v>
          </cell>
          <cell r="D443">
            <v>0.68899999999999995</v>
          </cell>
        </row>
        <row r="444">
          <cell r="A444" t="str">
            <v>159910</v>
          </cell>
          <cell r="B444" t="str">
            <v>基本面120ETF</v>
          </cell>
          <cell r="C444">
            <v>0</v>
          </cell>
          <cell r="D444">
            <v>2.085</v>
          </cell>
        </row>
        <row r="445">
          <cell r="A445" t="str">
            <v>159912</v>
          </cell>
          <cell r="B445" t="str">
            <v>深300ETF</v>
          </cell>
          <cell r="C445">
            <v>-0.14000000000000001</v>
          </cell>
          <cell r="D445">
            <v>1.4319999999999999</v>
          </cell>
        </row>
        <row r="446">
          <cell r="A446" t="str">
            <v>159913</v>
          </cell>
          <cell r="B446" t="str">
            <v>深价值ETF</v>
          </cell>
          <cell r="C446">
            <v>-0.05</v>
          </cell>
          <cell r="D446">
            <v>2.1720000000000002</v>
          </cell>
        </row>
        <row r="447">
          <cell r="A447" t="str">
            <v>159915</v>
          </cell>
          <cell r="B447" t="str">
            <v>创业板ETF</v>
          </cell>
          <cell r="C447">
            <v>-0.37</v>
          </cell>
          <cell r="D447">
            <v>2.133</v>
          </cell>
        </row>
        <row r="448">
          <cell r="A448" t="str">
            <v>159916</v>
          </cell>
          <cell r="B448" t="str">
            <v>深F60ETF</v>
          </cell>
          <cell r="C448">
            <v>-0.04</v>
          </cell>
          <cell r="D448">
            <v>4.7</v>
          </cell>
        </row>
        <row r="449">
          <cell r="A449" t="str">
            <v>159918</v>
          </cell>
          <cell r="B449" t="str">
            <v>中创400ETF</v>
          </cell>
          <cell r="C449">
            <v>-0.42</v>
          </cell>
          <cell r="D449">
            <v>1.901</v>
          </cell>
        </row>
        <row r="450">
          <cell r="A450" t="str">
            <v>159919</v>
          </cell>
          <cell r="B450" t="str">
            <v>沪深300ETF</v>
          </cell>
          <cell r="C450">
            <v>0.28999999999999998</v>
          </cell>
          <cell r="D450">
            <v>4.1589999999999998</v>
          </cell>
        </row>
        <row r="451">
          <cell r="A451" t="str">
            <v>159920</v>
          </cell>
          <cell r="B451" t="str">
            <v>恒生ETF</v>
          </cell>
          <cell r="C451">
            <v>-0.75</v>
          </cell>
          <cell r="D451">
            <v>1.4650000000000001</v>
          </cell>
        </row>
        <row r="452">
          <cell r="A452" t="str">
            <v>159922</v>
          </cell>
          <cell r="B452" t="str">
            <v>中证500ETF</v>
          </cell>
          <cell r="C452">
            <v>0.04</v>
          </cell>
          <cell r="D452">
            <v>2.387</v>
          </cell>
        </row>
        <row r="453">
          <cell r="A453" t="str">
            <v>159923</v>
          </cell>
          <cell r="B453" t="str">
            <v>中证A100ETF基金</v>
          </cell>
          <cell r="C453">
            <v>0.39</v>
          </cell>
          <cell r="D453">
            <v>1.7869999999999999</v>
          </cell>
        </row>
        <row r="454">
          <cell r="A454" t="str">
            <v>159925</v>
          </cell>
          <cell r="B454" t="str">
            <v>沪深300ETF南方</v>
          </cell>
          <cell r="C454">
            <v>0.45</v>
          </cell>
          <cell r="D454">
            <v>4.0549999999999997</v>
          </cell>
        </row>
        <row r="455">
          <cell r="A455" t="str">
            <v>159928</v>
          </cell>
          <cell r="B455" t="str">
            <v>消费ETF</v>
          </cell>
          <cell r="C455">
            <v>0.13</v>
          </cell>
          <cell r="D455">
            <v>0.79800000000000004</v>
          </cell>
        </row>
        <row r="456">
          <cell r="A456" t="str">
            <v>159929</v>
          </cell>
          <cell r="B456" t="str">
            <v>医药ETF</v>
          </cell>
          <cell r="C456">
            <v>0.23</v>
          </cell>
          <cell r="D456">
            <v>1.323</v>
          </cell>
        </row>
        <row r="457">
          <cell r="A457" t="str">
            <v>159930</v>
          </cell>
          <cell r="B457" t="str">
            <v>能源ETF</v>
          </cell>
          <cell r="C457">
            <v>0.23</v>
          </cell>
          <cell r="D457">
            <v>1.284</v>
          </cell>
        </row>
        <row r="458">
          <cell r="A458" t="str">
            <v>159931</v>
          </cell>
          <cell r="B458" t="str">
            <v>金融ETF</v>
          </cell>
          <cell r="C458">
            <v>1.1200000000000001</v>
          </cell>
          <cell r="D458">
            <v>1.988</v>
          </cell>
        </row>
        <row r="459">
          <cell r="A459" t="str">
            <v>159933</v>
          </cell>
          <cell r="B459" t="str">
            <v>国投金融地产ETF</v>
          </cell>
          <cell r="C459">
            <v>1.77</v>
          </cell>
          <cell r="D459">
            <v>3.0979999999999999</v>
          </cell>
        </row>
        <row r="460">
          <cell r="A460" t="str">
            <v>159934</v>
          </cell>
          <cell r="B460" t="str">
            <v>黄金ETF</v>
          </cell>
          <cell r="C460">
            <v>-0.5</v>
          </cell>
          <cell r="D460">
            <v>7.335</v>
          </cell>
        </row>
        <row r="461">
          <cell r="A461" t="str">
            <v>159935</v>
          </cell>
          <cell r="B461" t="str">
            <v>中证500ETF景顺</v>
          </cell>
          <cell r="C461">
            <v>0</v>
          </cell>
          <cell r="D461">
            <v>1.8560000000000001</v>
          </cell>
        </row>
        <row r="462">
          <cell r="A462" t="str">
            <v>159936</v>
          </cell>
          <cell r="B462" t="str">
            <v>可选消费ETF</v>
          </cell>
          <cell r="C462">
            <v>-0.05</v>
          </cell>
          <cell r="D462">
            <v>1.998</v>
          </cell>
        </row>
        <row r="463">
          <cell r="A463" t="str">
            <v>159937</v>
          </cell>
          <cell r="B463" t="str">
            <v>黄金ETF基金</v>
          </cell>
          <cell r="C463">
            <v>-0.5</v>
          </cell>
          <cell r="D463">
            <v>7.3959999999999999</v>
          </cell>
        </row>
        <row r="464">
          <cell r="A464" t="str">
            <v>159938</v>
          </cell>
          <cell r="B464" t="str">
            <v>医药卫生ETF</v>
          </cell>
          <cell r="C464">
            <v>0.16</v>
          </cell>
          <cell r="D464">
            <v>0.64500000000000002</v>
          </cell>
        </row>
        <row r="465">
          <cell r="A465" t="str">
            <v>159939</v>
          </cell>
          <cell r="B465" t="str">
            <v>信息技术ETF</v>
          </cell>
          <cell r="C465">
            <v>-0.16</v>
          </cell>
          <cell r="D465">
            <v>0.64100000000000001</v>
          </cell>
        </row>
        <row r="466">
          <cell r="A466" t="str">
            <v>159940</v>
          </cell>
          <cell r="B466" t="str">
            <v>金融地产ETF</v>
          </cell>
          <cell r="C466">
            <v>0.87</v>
          </cell>
          <cell r="D466">
            <v>1.272</v>
          </cell>
        </row>
        <row r="467">
          <cell r="A467" t="str">
            <v>159941</v>
          </cell>
          <cell r="B467" t="str">
            <v>纳指ETF</v>
          </cell>
          <cell r="C467">
            <v>0.56999999999999995</v>
          </cell>
          <cell r="D467">
            <v>1.23</v>
          </cell>
        </row>
        <row r="468">
          <cell r="A468" t="str">
            <v>159943</v>
          </cell>
          <cell r="B468" t="str">
            <v>深证成指ETF</v>
          </cell>
          <cell r="C468">
            <v>0</v>
          </cell>
          <cell r="D468">
            <v>1.1399999999999999</v>
          </cell>
        </row>
        <row r="469">
          <cell r="A469" t="str">
            <v>159944</v>
          </cell>
          <cell r="B469" t="str">
            <v>材料ETF</v>
          </cell>
          <cell r="C469">
            <v>-0.81</v>
          </cell>
          <cell r="D469">
            <v>0.98299999999999998</v>
          </cell>
        </row>
        <row r="470">
          <cell r="A470" t="str">
            <v>159945</v>
          </cell>
          <cell r="B470" t="str">
            <v>能源ETF广发</v>
          </cell>
          <cell r="C470">
            <v>0.19</v>
          </cell>
          <cell r="D470">
            <v>1.0549999999999999</v>
          </cell>
        </row>
        <row r="471">
          <cell r="A471" t="str">
            <v>159948</v>
          </cell>
          <cell r="B471" t="str">
            <v>创业板ETF南方</v>
          </cell>
          <cell r="C471">
            <v>-0.21</v>
          </cell>
          <cell r="D471">
            <v>2.375</v>
          </cell>
        </row>
        <row r="472">
          <cell r="A472" t="str">
            <v>159949</v>
          </cell>
          <cell r="B472" t="str">
            <v>创业板50ETF</v>
          </cell>
          <cell r="C472">
            <v>-0.21</v>
          </cell>
          <cell r="D472">
            <v>0.96799999999999997</v>
          </cell>
        </row>
        <row r="473">
          <cell r="A473" t="str">
            <v>159952</v>
          </cell>
          <cell r="B473" t="str">
            <v>创业板ETF广发</v>
          </cell>
          <cell r="C473">
            <v>-0.31</v>
          </cell>
          <cell r="D473">
            <v>1.3049999999999999</v>
          </cell>
        </row>
        <row r="474">
          <cell r="A474" t="str">
            <v>159954</v>
          </cell>
          <cell r="B474" t="str">
            <v>H股ETF</v>
          </cell>
          <cell r="C474">
            <v>-0.71</v>
          </cell>
          <cell r="D474">
            <v>0.98499999999999999</v>
          </cell>
        </row>
        <row r="475">
          <cell r="A475" t="str">
            <v>159956</v>
          </cell>
          <cell r="B475" t="str">
            <v>创业板ETF建信</v>
          </cell>
          <cell r="C475">
            <v>-7.0000000000000007E-2</v>
          </cell>
          <cell r="D475">
            <v>1.365</v>
          </cell>
        </row>
        <row r="476">
          <cell r="A476" t="str">
            <v>159957</v>
          </cell>
          <cell r="B476" t="str">
            <v>创业板ETF华夏</v>
          </cell>
          <cell r="C476">
            <v>-0.35</v>
          </cell>
          <cell r="D476">
            <v>1.41</v>
          </cell>
        </row>
        <row r="477">
          <cell r="A477" t="str">
            <v>159958</v>
          </cell>
          <cell r="B477" t="str">
            <v>创业板ETF工银</v>
          </cell>
          <cell r="C477">
            <v>-0.15</v>
          </cell>
          <cell r="D477">
            <v>1.3</v>
          </cell>
        </row>
        <row r="478">
          <cell r="A478" t="str">
            <v>159959</v>
          </cell>
          <cell r="B478" t="str">
            <v>央企ETF</v>
          </cell>
          <cell r="C478">
            <v>-7.0000000000000007E-2</v>
          </cell>
          <cell r="D478">
            <v>1.4339999999999999</v>
          </cell>
        </row>
        <row r="479">
          <cell r="A479" t="str">
            <v>159960</v>
          </cell>
          <cell r="B479" t="str">
            <v>恒生中国企业ETF</v>
          </cell>
          <cell r="C479">
            <v>-0.56000000000000005</v>
          </cell>
          <cell r="D479">
            <v>0.89500000000000002</v>
          </cell>
        </row>
        <row r="480">
          <cell r="A480" t="str">
            <v>159961</v>
          </cell>
          <cell r="B480" t="str">
            <v>深100ETF方正富邦</v>
          </cell>
          <cell r="C480">
            <v>-0.06</v>
          </cell>
          <cell r="D480">
            <v>1.6519999999999999</v>
          </cell>
        </row>
        <row r="481">
          <cell r="A481" t="str">
            <v>159964</v>
          </cell>
          <cell r="B481" t="str">
            <v>创业板ETF平安</v>
          </cell>
          <cell r="C481">
            <v>-0.28999999999999998</v>
          </cell>
          <cell r="D481">
            <v>1.399</v>
          </cell>
        </row>
        <row r="482">
          <cell r="A482" t="str">
            <v>159965</v>
          </cell>
          <cell r="B482" t="str">
            <v>央视50ETF</v>
          </cell>
          <cell r="C482">
            <v>0.6</v>
          </cell>
          <cell r="D482">
            <v>1.5149999999999999</v>
          </cell>
        </row>
        <row r="483">
          <cell r="A483" t="str">
            <v>159966</v>
          </cell>
          <cell r="B483" t="str">
            <v>创业板价值ETF</v>
          </cell>
          <cell r="C483">
            <v>0.21</v>
          </cell>
          <cell r="D483">
            <v>0.47</v>
          </cell>
        </row>
        <row r="484">
          <cell r="A484" t="str">
            <v>159967</v>
          </cell>
          <cell r="B484" t="str">
            <v>创业板成长ETF</v>
          </cell>
          <cell r="C484">
            <v>-0.22</v>
          </cell>
          <cell r="D484">
            <v>0.45</v>
          </cell>
        </row>
        <row r="485">
          <cell r="A485" t="str">
            <v>159968</v>
          </cell>
          <cell r="B485" t="str">
            <v>中证500ETF博时</v>
          </cell>
          <cell r="C485">
            <v>0.01</v>
          </cell>
          <cell r="D485">
            <v>7.3920000000000003</v>
          </cell>
        </row>
        <row r="486">
          <cell r="A486" t="str">
            <v>159969</v>
          </cell>
          <cell r="B486" t="str">
            <v>深100ETF银华</v>
          </cell>
          <cell r="C486">
            <v>0</v>
          </cell>
          <cell r="D486">
            <v>1.173</v>
          </cell>
        </row>
        <row r="487">
          <cell r="A487" t="str">
            <v>159970</v>
          </cell>
          <cell r="B487" t="str">
            <v>深100ETF工银</v>
          </cell>
          <cell r="C487">
            <v>0.06</v>
          </cell>
          <cell r="D487">
            <v>4.6829999999999998</v>
          </cell>
        </row>
        <row r="488">
          <cell r="A488" t="str">
            <v>159971</v>
          </cell>
          <cell r="B488" t="str">
            <v>创业板ETF富国</v>
          </cell>
          <cell r="C488">
            <v>-0.2</v>
          </cell>
          <cell r="D488">
            <v>1.498</v>
          </cell>
        </row>
        <row r="489">
          <cell r="A489" t="str">
            <v>159972</v>
          </cell>
          <cell r="B489" t="str">
            <v>5年地债ETF</v>
          </cell>
          <cell r="C489">
            <v>0.01</v>
          </cell>
          <cell r="D489">
            <v>116.379</v>
          </cell>
        </row>
        <row r="490">
          <cell r="A490" t="str">
            <v>159973</v>
          </cell>
          <cell r="B490" t="str">
            <v>民企ETF</v>
          </cell>
          <cell r="C490">
            <v>-0.28999999999999998</v>
          </cell>
          <cell r="D490">
            <v>1.373</v>
          </cell>
        </row>
        <row r="491">
          <cell r="A491" t="str">
            <v>159974</v>
          </cell>
          <cell r="B491" t="str">
            <v>央企创新ETF</v>
          </cell>
          <cell r="C491">
            <v>0.06</v>
          </cell>
          <cell r="D491">
            <v>1.5860000000000001</v>
          </cell>
        </row>
        <row r="492">
          <cell r="A492" t="str">
            <v>159975</v>
          </cell>
          <cell r="B492" t="str">
            <v>深100ETF招商</v>
          </cell>
          <cell r="C492">
            <v>0</v>
          </cell>
          <cell r="D492">
            <v>0.57199999999999995</v>
          </cell>
        </row>
        <row r="493">
          <cell r="A493" t="str">
            <v>159976</v>
          </cell>
          <cell r="B493" t="str">
            <v>湾创ETF</v>
          </cell>
          <cell r="C493">
            <v>0.09</v>
          </cell>
          <cell r="D493">
            <v>1.175</v>
          </cell>
        </row>
        <row r="494">
          <cell r="A494" t="str">
            <v>159977</v>
          </cell>
          <cell r="B494" t="str">
            <v>创业板ETF天弘</v>
          </cell>
          <cell r="C494">
            <v>-0.36</v>
          </cell>
          <cell r="D494">
            <v>2.2360000000000002</v>
          </cell>
        </row>
        <row r="495">
          <cell r="A495" t="str">
            <v>159980</v>
          </cell>
          <cell r="B495" t="str">
            <v>有色ETF</v>
          </cell>
          <cell r="C495">
            <v>-0.64</v>
          </cell>
          <cell r="D495">
            <v>1.7110000000000001</v>
          </cell>
        </row>
        <row r="496">
          <cell r="A496" t="str">
            <v>159981</v>
          </cell>
          <cell r="B496" t="str">
            <v>能源化工ETF</v>
          </cell>
          <cell r="C496">
            <v>-0.74</v>
          </cell>
          <cell r="D496">
            <v>1.333</v>
          </cell>
        </row>
        <row r="497">
          <cell r="A497" t="str">
            <v>159982</v>
          </cell>
          <cell r="B497" t="str">
            <v>中证500ETF鹏华</v>
          </cell>
          <cell r="C497">
            <v>-0.2</v>
          </cell>
          <cell r="D497">
            <v>1.526</v>
          </cell>
        </row>
        <row r="498">
          <cell r="A498" t="str">
            <v>159985</v>
          </cell>
          <cell r="B498" t="str">
            <v>豆粕ETF</v>
          </cell>
          <cell r="C498">
            <v>0.05</v>
          </cell>
          <cell r="D498">
            <v>1.9279999999999999</v>
          </cell>
        </row>
        <row r="499">
          <cell r="A499" t="str">
            <v>159991</v>
          </cell>
          <cell r="B499" t="str">
            <v>创大盘ETF</v>
          </cell>
          <cell r="C499">
            <v>-0.41</v>
          </cell>
          <cell r="D499">
            <v>0.48099999999999998</v>
          </cell>
        </row>
        <row r="500">
          <cell r="A500" t="str">
            <v>159992</v>
          </cell>
          <cell r="B500" t="str">
            <v>创新药ETF</v>
          </cell>
          <cell r="C500">
            <v>0.74</v>
          </cell>
          <cell r="D500">
            <v>0.81899999999999995</v>
          </cell>
        </row>
        <row r="501">
          <cell r="A501" t="str">
            <v>159993</v>
          </cell>
          <cell r="B501" t="str">
            <v>证券ETF龙头</v>
          </cell>
          <cell r="C501">
            <v>0.17</v>
          </cell>
          <cell r="D501">
            <v>1.206</v>
          </cell>
        </row>
        <row r="502">
          <cell r="A502" t="str">
            <v>159994</v>
          </cell>
          <cell r="B502" t="str">
            <v>5GETF</v>
          </cell>
          <cell r="C502">
            <v>-0.31</v>
          </cell>
          <cell r="D502">
            <v>0.97299999999999998</v>
          </cell>
        </row>
        <row r="503">
          <cell r="A503" t="str">
            <v>159995</v>
          </cell>
          <cell r="B503" t="str">
            <v>芯片ETF</v>
          </cell>
          <cell r="C503">
            <v>-0.25</v>
          </cell>
          <cell r="D503">
            <v>1.1970000000000001</v>
          </cell>
        </row>
        <row r="504">
          <cell r="A504" t="str">
            <v>159996</v>
          </cell>
          <cell r="B504" t="str">
            <v>家电ETF</v>
          </cell>
          <cell r="C504">
            <v>7.0000000000000007E-2</v>
          </cell>
          <cell r="D504">
            <v>1.349</v>
          </cell>
        </row>
        <row r="505">
          <cell r="A505" t="str">
            <v>159997</v>
          </cell>
          <cell r="B505" t="str">
            <v>电子ETF</v>
          </cell>
          <cell r="C505">
            <v>-0.18</v>
          </cell>
          <cell r="D505">
            <v>1.127</v>
          </cell>
        </row>
        <row r="506">
          <cell r="A506" t="str">
            <v>159998</v>
          </cell>
          <cell r="B506" t="str">
            <v>计算机ETF</v>
          </cell>
          <cell r="C506">
            <v>-0.34</v>
          </cell>
          <cell r="D506">
            <v>0.88200000000000001</v>
          </cell>
        </row>
        <row r="507">
          <cell r="A507" t="str">
            <v>159006</v>
          </cell>
          <cell r="B507" t="str">
            <v>快钱B</v>
          </cell>
          <cell r="C507" t="str">
            <v xml:space="preserve">--  </v>
          </cell>
          <cell r="D507">
            <v>0</v>
          </cell>
        </row>
        <row r="508">
          <cell r="A508" t="str">
            <v>159200</v>
          </cell>
          <cell r="B508" t="str">
            <v>科创债ETF富国</v>
          </cell>
          <cell r="C508" t="str">
            <v xml:space="preserve">--  </v>
          </cell>
          <cell r="D508">
            <v>0</v>
          </cell>
        </row>
        <row r="509">
          <cell r="A509" t="str">
            <v>159237</v>
          </cell>
          <cell r="B509" t="str">
            <v>港股汽车ETF基金</v>
          </cell>
          <cell r="C509" t="str">
            <v xml:space="preserve">--  </v>
          </cell>
          <cell r="D509">
            <v>0</v>
          </cell>
        </row>
        <row r="510">
          <cell r="A510" t="str">
            <v>159246</v>
          </cell>
          <cell r="B510" t="str">
            <v>人工智能ETF富国</v>
          </cell>
          <cell r="C510" t="str">
            <v xml:space="preserve">--  </v>
          </cell>
          <cell r="D510">
            <v>0</v>
          </cell>
        </row>
        <row r="511">
          <cell r="A511" t="str">
            <v>159256</v>
          </cell>
          <cell r="B511" t="str">
            <v>创业板软件ETF华夏</v>
          </cell>
          <cell r="C511" t="str">
            <v xml:space="preserve">--  </v>
          </cell>
          <cell r="D511">
            <v>0</v>
          </cell>
        </row>
        <row r="512">
          <cell r="A512" t="str">
            <v>159261</v>
          </cell>
          <cell r="B512" t="str">
            <v>创业板新能源ETF鹏华</v>
          </cell>
          <cell r="C512" t="str">
            <v xml:space="preserve">--  </v>
          </cell>
          <cell r="D512">
            <v>0</v>
          </cell>
        </row>
        <row r="513">
          <cell r="A513" t="str">
            <v>159262</v>
          </cell>
          <cell r="B513" t="str">
            <v>港股通科技ETF</v>
          </cell>
          <cell r="C513" t="str">
            <v xml:space="preserve">--  </v>
          </cell>
          <cell r="D513">
            <v>0</v>
          </cell>
        </row>
        <row r="514">
          <cell r="A514" t="str">
            <v>159263</v>
          </cell>
          <cell r="B514" t="str">
            <v>价值ETF</v>
          </cell>
          <cell r="C514" t="str">
            <v xml:space="preserve">--  </v>
          </cell>
          <cell r="D514">
            <v>0</v>
          </cell>
        </row>
        <row r="515">
          <cell r="A515" t="str">
            <v>159266</v>
          </cell>
          <cell r="B515" t="str">
            <v>港股通央企红利ET</v>
          </cell>
          <cell r="C515" t="str">
            <v xml:space="preserve">--  </v>
          </cell>
          <cell r="D515">
            <v>0</v>
          </cell>
        </row>
        <row r="516">
          <cell r="A516" t="str">
            <v>159267</v>
          </cell>
          <cell r="B516" t="str">
            <v>航天ETF</v>
          </cell>
          <cell r="C516" t="str">
            <v xml:space="preserve">--  </v>
          </cell>
          <cell r="D516">
            <v>0</v>
          </cell>
        </row>
        <row r="517">
          <cell r="A517" t="str">
            <v>159269</v>
          </cell>
          <cell r="B517" t="str">
            <v>港股通科技ETF南方</v>
          </cell>
          <cell r="C517" t="str">
            <v xml:space="preserve">--  </v>
          </cell>
          <cell r="D517">
            <v>0</v>
          </cell>
        </row>
        <row r="518">
          <cell r="A518" t="str">
            <v>159276</v>
          </cell>
          <cell r="B518" t="str">
            <v>现金流ETF汇添富</v>
          </cell>
          <cell r="C518" t="str">
            <v xml:space="preserve">--  </v>
          </cell>
          <cell r="D518">
            <v>0</v>
          </cell>
        </row>
        <row r="519">
          <cell r="A519" t="str">
            <v>159311</v>
          </cell>
          <cell r="B519" t="str">
            <v>数字经济ETF易方达</v>
          </cell>
          <cell r="C519" t="str">
            <v xml:space="preserve">--  </v>
          </cell>
          <cell r="D519">
            <v>0</v>
          </cell>
        </row>
        <row r="520">
          <cell r="A520" t="str">
            <v>159319</v>
          </cell>
          <cell r="B520" t="str">
            <v>粮食产业ETF</v>
          </cell>
          <cell r="C520" t="str">
            <v xml:space="preserve">--  </v>
          </cell>
          <cell r="D520">
            <v>0</v>
          </cell>
        </row>
        <row r="521">
          <cell r="A521" t="str">
            <v>159400</v>
          </cell>
          <cell r="B521" t="str">
            <v>科创债ETF景顺</v>
          </cell>
          <cell r="C521" t="str">
            <v xml:space="preserve">--  </v>
          </cell>
          <cell r="D521">
            <v>0</v>
          </cell>
        </row>
        <row r="522">
          <cell r="A522" t="str">
            <v>159585</v>
          </cell>
          <cell r="B522" t="str">
            <v>软件ETF富国</v>
          </cell>
          <cell r="C522" t="str">
            <v xml:space="preserve">--  </v>
          </cell>
          <cell r="D522">
            <v>0</v>
          </cell>
        </row>
        <row r="523">
          <cell r="A523" t="str">
            <v>159600</v>
          </cell>
          <cell r="B523" t="str">
            <v>科创债ETF嘉实</v>
          </cell>
          <cell r="C523" t="str">
            <v xml:space="preserve">--  </v>
          </cell>
          <cell r="D523">
            <v>0</v>
          </cell>
        </row>
        <row r="524">
          <cell r="A524" t="str">
            <v>159700</v>
          </cell>
          <cell r="B524" t="str">
            <v>科创债ETF南方</v>
          </cell>
          <cell r="C524" t="str">
            <v xml:space="preserve">--  </v>
          </cell>
          <cell r="D524">
            <v>0</v>
          </cell>
        </row>
        <row r="525">
          <cell r="A525" t="str">
            <v>159756</v>
          </cell>
          <cell r="B525" t="str">
            <v>BOCI电池ETF</v>
          </cell>
          <cell r="C525" t="str">
            <v xml:space="preserve">--  </v>
          </cell>
          <cell r="D525">
            <v>0</v>
          </cell>
        </row>
        <row r="526">
          <cell r="A526" t="str">
            <v>159799</v>
          </cell>
          <cell r="B526" t="str">
            <v>港股通消费ETF</v>
          </cell>
          <cell r="C526" t="str">
            <v xml:space="preserve">--  </v>
          </cell>
          <cell r="D526">
            <v>0</v>
          </cell>
        </row>
        <row r="527">
          <cell r="A527" t="str">
            <v>510010</v>
          </cell>
          <cell r="B527" t="str">
            <v>180治理ETF</v>
          </cell>
          <cell r="C527">
            <v>-0.78</v>
          </cell>
          <cell r="D527">
            <v>1.649</v>
          </cell>
        </row>
        <row r="528">
          <cell r="A528" t="str">
            <v>510020</v>
          </cell>
          <cell r="B528" t="str">
            <v>超大盘ETF</v>
          </cell>
          <cell r="C528">
            <v>0.37</v>
          </cell>
          <cell r="D528">
            <v>3.2850000000000001</v>
          </cell>
        </row>
        <row r="529">
          <cell r="A529" t="str">
            <v>510030</v>
          </cell>
          <cell r="B529" t="str">
            <v>价值ETF</v>
          </cell>
          <cell r="C529">
            <v>1.29</v>
          </cell>
          <cell r="D529">
            <v>1.099</v>
          </cell>
        </row>
        <row r="530">
          <cell r="A530" t="str">
            <v>510040</v>
          </cell>
          <cell r="B530" t="str">
            <v>上证180ETF指数</v>
          </cell>
          <cell r="C530">
            <v>0.69</v>
          </cell>
          <cell r="D530">
            <v>1.024</v>
          </cell>
        </row>
        <row r="531">
          <cell r="A531" t="str">
            <v>510050</v>
          </cell>
          <cell r="B531" t="str">
            <v>上证50ETF</v>
          </cell>
          <cell r="C531">
            <v>0.56999999999999995</v>
          </cell>
          <cell r="D531">
            <v>2.8359999999999999</v>
          </cell>
        </row>
        <row r="532">
          <cell r="A532" t="str">
            <v>510060</v>
          </cell>
          <cell r="B532" t="str">
            <v>央企ETF</v>
          </cell>
          <cell r="C532">
            <v>0.57999999999999996</v>
          </cell>
          <cell r="D532">
            <v>2.6</v>
          </cell>
        </row>
        <row r="533">
          <cell r="A533" t="str">
            <v>510090</v>
          </cell>
          <cell r="B533" t="str">
            <v>ESGETF基金</v>
          </cell>
          <cell r="C533">
            <v>0.85</v>
          </cell>
          <cell r="D533">
            <v>2.6080000000000001</v>
          </cell>
        </row>
        <row r="534">
          <cell r="A534" t="str">
            <v>510100</v>
          </cell>
          <cell r="B534" t="str">
            <v>上证50ETF易方达</v>
          </cell>
          <cell r="C534">
            <v>0.65</v>
          </cell>
          <cell r="D534">
            <v>2.7759999999999998</v>
          </cell>
        </row>
        <row r="535">
          <cell r="A535" t="str">
            <v>510130</v>
          </cell>
          <cell r="B535" t="str">
            <v>上证中盘ETF易方达</v>
          </cell>
          <cell r="C535">
            <v>0.32</v>
          </cell>
          <cell r="D535">
            <v>6.2789999999999999</v>
          </cell>
        </row>
        <row r="536">
          <cell r="A536" t="str">
            <v>510150</v>
          </cell>
          <cell r="B536" t="str">
            <v>消费ETF</v>
          </cell>
          <cell r="C536">
            <v>0.38</v>
          </cell>
          <cell r="D536">
            <v>0.52700000000000002</v>
          </cell>
        </row>
        <row r="537">
          <cell r="A537" t="str">
            <v>510160</v>
          </cell>
          <cell r="B537" t="str">
            <v>产业升级ETF</v>
          </cell>
          <cell r="C537">
            <v>0.81</v>
          </cell>
          <cell r="D537">
            <v>0.86799999999999999</v>
          </cell>
        </row>
        <row r="538">
          <cell r="A538" t="str">
            <v>510170</v>
          </cell>
          <cell r="B538" t="str">
            <v>大宗商品ETF</v>
          </cell>
          <cell r="C538">
            <v>-0.43</v>
          </cell>
          <cell r="D538">
            <v>0.91600000000000004</v>
          </cell>
        </row>
        <row r="539">
          <cell r="A539" t="str">
            <v>510180</v>
          </cell>
          <cell r="B539" t="str">
            <v>上证180ETF</v>
          </cell>
          <cell r="C539">
            <v>0.28000000000000003</v>
          </cell>
          <cell r="D539">
            <v>3.6280000000000001</v>
          </cell>
        </row>
        <row r="540">
          <cell r="A540" t="str">
            <v>510190</v>
          </cell>
          <cell r="B540" t="str">
            <v>上证50ETF指数基金</v>
          </cell>
          <cell r="C540">
            <v>0.46</v>
          </cell>
          <cell r="D540">
            <v>3.9319999999999999</v>
          </cell>
        </row>
        <row r="541">
          <cell r="A541" t="str">
            <v>510200</v>
          </cell>
          <cell r="B541" t="str">
            <v>上证券商ETF</v>
          </cell>
          <cell r="C541">
            <v>-0.08</v>
          </cell>
          <cell r="D541">
            <v>1.2090000000000001</v>
          </cell>
        </row>
        <row r="542">
          <cell r="A542" t="str">
            <v>510210</v>
          </cell>
          <cell r="B542" t="str">
            <v>上证指数ETF</v>
          </cell>
          <cell r="C542">
            <v>0.35</v>
          </cell>
          <cell r="D542">
            <v>0.87</v>
          </cell>
        </row>
        <row r="543">
          <cell r="A543" t="str">
            <v>510230</v>
          </cell>
          <cell r="B543" t="str">
            <v>金融ETF</v>
          </cell>
          <cell r="C543">
            <v>1.44</v>
          </cell>
          <cell r="D543">
            <v>1.413</v>
          </cell>
        </row>
        <row r="544">
          <cell r="A544" t="str">
            <v>510270</v>
          </cell>
          <cell r="B544" t="str">
            <v>国企ETF</v>
          </cell>
          <cell r="C544">
            <v>0.51</v>
          </cell>
          <cell r="D544">
            <v>1.38</v>
          </cell>
        </row>
        <row r="545">
          <cell r="A545" t="str">
            <v>510290</v>
          </cell>
          <cell r="B545" t="str">
            <v>上证380ETF</v>
          </cell>
          <cell r="C545">
            <v>-0.34</v>
          </cell>
          <cell r="D545">
            <v>2.0489999999999999</v>
          </cell>
        </row>
        <row r="546">
          <cell r="A546" t="str">
            <v>510300</v>
          </cell>
          <cell r="B546" t="str">
            <v>沪深300ETF</v>
          </cell>
          <cell r="C546">
            <v>0.42</v>
          </cell>
          <cell r="D546">
            <v>4.032</v>
          </cell>
        </row>
        <row r="547">
          <cell r="A547" t="str">
            <v>510310</v>
          </cell>
          <cell r="B547" t="str">
            <v>沪深300ETF易方达</v>
          </cell>
          <cell r="C547">
            <v>0.41</v>
          </cell>
          <cell r="D547">
            <v>3.9420000000000002</v>
          </cell>
        </row>
        <row r="548">
          <cell r="A548" t="str">
            <v>510320</v>
          </cell>
          <cell r="B548" t="str">
            <v>沪深300ETF中金</v>
          </cell>
          <cell r="C548">
            <v>0.38</v>
          </cell>
          <cell r="D548">
            <v>1.0620000000000001</v>
          </cell>
        </row>
        <row r="549">
          <cell r="A549" t="str">
            <v>510330</v>
          </cell>
          <cell r="B549" t="str">
            <v>沪深300ETF华夏</v>
          </cell>
          <cell r="C549">
            <v>0.34</v>
          </cell>
          <cell r="D549">
            <v>4.1470000000000002</v>
          </cell>
        </row>
        <row r="550">
          <cell r="A550" t="str">
            <v>510350</v>
          </cell>
          <cell r="B550" t="str">
            <v>沪深300ETF工银</v>
          </cell>
          <cell r="C550">
            <v>0.44</v>
          </cell>
          <cell r="D550">
            <v>4.08</v>
          </cell>
        </row>
        <row r="551">
          <cell r="A551" t="str">
            <v>510360</v>
          </cell>
          <cell r="B551" t="str">
            <v>沪深300ETF基金</v>
          </cell>
          <cell r="C551">
            <v>0.47</v>
          </cell>
          <cell r="D551">
            <v>1.496</v>
          </cell>
        </row>
        <row r="552">
          <cell r="A552" t="str">
            <v>510370</v>
          </cell>
          <cell r="B552" t="str">
            <v>300指数ETF</v>
          </cell>
          <cell r="C552">
            <v>0.34</v>
          </cell>
          <cell r="D552">
            <v>0.88300000000000001</v>
          </cell>
        </row>
        <row r="553">
          <cell r="A553" t="str">
            <v>510380</v>
          </cell>
          <cell r="B553" t="str">
            <v>国寿300ETF</v>
          </cell>
          <cell r="C553">
            <v>0.35</v>
          </cell>
          <cell r="D553">
            <v>1.1559999999999999</v>
          </cell>
        </row>
        <row r="554">
          <cell r="A554" t="str">
            <v>510390</v>
          </cell>
          <cell r="B554" t="str">
            <v>沪深300ETF平安</v>
          </cell>
          <cell r="C554">
            <v>0.44</v>
          </cell>
          <cell r="D554">
            <v>4.38</v>
          </cell>
        </row>
        <row r="555">
          <cell r="A555" t="str">
            <v>510410</v>
          </cell>
          <cell r="B555" t="str">
            <v>资源ETF</v>
          </cell>
          <cell r="C555">
            <v>-0.55000000000000004</v>
          </cell>
          <cell r="D555">
            <v>1.2769999999999999</v>
          </cell>
        </row>
        <row r="556">
          <cell r="A556" t="str">
            <v>510500</v>
          </cell>
          <cell r="B556" t="str">
            <v>中证500ETF</v>
          </cell>
          <cell r="C556">
            <v>-0.13</v>
          </cell>
          <cell r="D556">
            <v>5.9630000000000001</v>
          </cell>
        </row>
        <row r="557">
          <cell r="A557" t="str">
            <v>510510</v>
          </cell>
          <cell r="B557" t="str">
            <v>中证500ETF基金</v>
          </cell>
          <cell r="C557">
            <v>0</v>
          </cell>
          <cell r="D557">
            <v>1.8680000000000001</v>
          </cell>
        </row>
        <row r="558">
          <cell r="A558" t="str">
            <v>510530</v>
          </cell>
          <cell r="B558" t="str">
            <v>中证500ETF工银</v>
          </cell>
          <cell r="C558">
            <v>-0.1</v>
          </cell>
          <cell r="D558">
            <v>6.3</v>
          </cell>
        </row>
        <row r="559">
          <cell r="A559" t="str">
            <v>510550</v>
          </cell>
          <cell r="B559" t="str">
            <v>方正中证500ETF</v>
          </cell>
          <cell r="C559">
            <v>0.2</v>
          </cell>
          <cell r="D559">
            <v>1.494</v>
          </cell>
        </row>
        <row r="560">
          <cell r="A560" t="str">
            <v>510560</v>
          </cell>
          <cell r="B560" t="str">
            <v>国寿500ETF</v>
          </cell>
          <cell r="C560">
            <v>0.43</v>
          </cell>
          <cell r="D560">
            <v>1.417</v>
          </cell>
        </row>
        <row r="561">
          <cell r="A561" t="str">
            <v>510570</v>
          </cell>
          <cell r="B561" t="str">
            <v>兴业中证500ETF</v>
          </cell>
          <cell r="C561">
            <v>0</v>
          </cell>
          <cell r="D561">
            <v>0.92600000000000005</v>
          </cell>
        </row>
        <row r="562">
          <cell r="A562" t="str">
            <v>510580</v>
          </cell>
          <cell r="B562" t="str">
            <v>中证500ETF易方达</v>
          </cell>
          <cell r="C562">
            <v>-0.2</v>
          </cell>
          <cell r="D562">
            <v>2.9980000000000002</v>
          </cell>
        </row>
        <row r="563">
          <cell r="A563" t="str">
            <v>510590</v>
          </cell>
          <cell r="B563" t="str">
            <v>中证500ETF平安</v>
          </cell>
          <cell r="C563">
            <v>0.28000000000000003</v>
          </cell>
          <cell r="D563">
            <v>6.1950000000000003</v>
          </cell>
        </row>
        <row r="564">
          <cell r="A564" t="str">
            <v>510600</v>
          </cell>
          <cell r="B564" t="str">
            <v>申万上证50ETF</v>
          </cell>
          <cell r="C564">
            <v>0.65</v>
          </cell>
          <cell r="D564">
            <v>3.552</v>
          </cell>
        </row>
        <row r="565">
          <cell r="A565" t="str">
            <v>510630</v>
          </cell>
          <cell r="B565" t="str">
            <v>消费30ETF</v>
          </cell>
          <cell r="C565">
            <v>0</v>
          </cell>
          <cell r="D565">
            <v>0.91800000000000004</v>
          </cell>
        </row>
        <row r="566">
          <cell r="A566" t="str">
            <v>510650</v>
          </cell>
          <cell r="B566" t="str">
            <v>金融地产ETF</v>
          </cell>
          <cell r="C566">
            <v>1.39</v>
          </cell>
          <cell r="D566">
            <v>3.0739999999999998</v>
          </cell>
        </row>
        <row r="567">
          <cell r="A567" t="str">
            <v>510660</v>
          </cell>
          <cell r="B567" t="str">
            <v>医药卫生ETF</v>
          </cell>
          <cell r="C567">
            <v>0.56000000000000005</v>
          </cell>
          <cell r="D567">
            <v>2.3210000000000002</v>
          </cell>
        </row>
        <row r="568">
          <cell r="A568" t="str">
            <v>510680</v>
          </cell>
          <cell r="B568" t="str">
            <v>上证50ETF基金</v>
          </cell>
          <cell r="C568">
            <v>0.45</v>
          </cell>
          <cell r="D568">
            <v>2.8809999999999998</v>
          </cell>
        </row>
        <row r="569">
          <cell r="A569" t="str">
            <v>510710</v>
          </cell>
          <cell r="B569" t="str">
            <v>上证50ETF博时</v>
          </cell>
          <cell r="C569">
            <v>0.66</v>
          </cell>
          <cell r="D569">
            <v>3.82</v>
          </cell>
        </row>
        <row r="570">
          <cell r="A570" t="str">
            <v>510720</v>
          </cell>
          <cell r="B570" t="str">
            <v>红利国企ETF</v>
          </cell>
          <cell r="C570">
            <v>0.61</v>
          </cell>
          <cell r="D570">
            <v>0.99299999999999999</v>
          </cell>
        </row>
        <row r="571">
          <cell r="A571" t="str">
            <v>510760</v>
          </cell>
          <cell r="B571" t="str">
            <v>上证综指ETF</v>
          </cell>
          <cell r="C571">
            <v>0.45</v>
          </cell>
          <cell r="D571">
            <v>1.1200000000000001</v>
          </cell>
        </row>
        <row r="572">
          <cell r="A572" t="str">
            <v>510770</v>
          </cell>
          <cell r="B572" t="str">
            <v>G60创新ETF</v>
          </cell>
          <cell r="C572">
            <v>-0.34</v>
          </cell>
          <cell r="D572">
            <v>0.58399999999999996</v>
          </cell>
        </row>
        <row r="573">
          <cell r="A573" t="str">
            <v>510800</v>
          </cell>
          <cell r="B573" t="str">
            <v>50ETF基金</v>
          </cell>
          <cell r="C573">
            <v>0.55000000000000004</v>
          </cell>
          <cell r="D573">
            <v>1.2749999999999999</v>
          </cell>
        </row>
        <row r="574">
          <cell r="A574" t="str">
            <v>510810</v>
          </cell>
          <cell r="B574" t="str">
            <v>上海国企ETF</v>
          </cell>
          <cell r="C574">
            <v>0.36</v>
          </cell>
          <cell r="D574">
            <v>0.84799999999999998</v>
          </cell>
        </row>
        <row r="575">
          <cell r="A575" t="str">
            <v>510850</v>
          </cell>
          <cell r="B575" t="str">
            <v>上证50ETF工银</v>
          </cell>
          <cell r="C575">
            <v>0.66</v>
          </cell>
          <cell r="D575">
            <v>3.194</v>
          </cell>
        </row>
        <row r="576">
          <cell r="A576" t="str">
            <v>510880</v>
          </cell>
          <cell r="B576" t="str">
            <v>红利ETF</v>
          </cell>
          <cell r="C576">
            <v>0.75</v>
          </cell>
          <cell r="D576">
            <v>3.222</v>
          </cell>
        </row>
        <row r="577">
          <cell r="A577" t="str">
            <v>510900</v>
          </cell>
          <cell r="B577" t="str">
            <v>H股ETF</v>
          </cell>
          <cell r="C577">
            <v>-0.63</v>
          </cell>
          <cell r="D577">
            <v>1.111</v>
          </cell>
        </row>
        <row r="578">
          <cell r="A578" t="str">
            <v>510950</v>
          </cell>
          <cell r="B578" t="str">
            <v>上证50ETF广发</v>
          </cell>
          <cell r="C578">
            <v>0.52</v>
          </cell>
          <cell r="D578">
            <v>1.1499999999999999</v>
          </cell>
        </row>
        <row r="579">
          <cell r="A579" t="str">
            <v>510980</v>
          </cell>
          <cell r="B579" t="str">
            <v>上证综合ETF</v>
          </cell>
          <cell r="C579">
            <v>0.25</v>
          </cell>
          <cell r="D579">
            <v>1.1950000000000001</v>
          </cell>
        </row>
        <row r="580">
          <cell r="A580" t="str">
            <v>510990</v>
          </cell>
          <cell r="B580" t="str">
            <v>180ESGETF</v>
          </cell>
          <cell r="C580">
            <v>0.43</v>
          </cell>
          <cell r="D580">
            <v>0.93899999999999995</v>
          </cell>
        </row>
        <row r="581">
          <cell r="A581" t="str">
            <v>511010</v>
          </cell>
          <cell r="B581" t="str">
            <v>国债ETF</v>
          </cell>
          <cell r="C581">
            <v>0.02</v>
          </cell>
          <cell r="D581">
            <v>141.762</v>
          </cell>
        </row>
        <row r="582">
          <cell r="A582" t="str">
            <v>511020</v>
          </cell>
          <cell r="B582" t="str">
            <v>国债ETF5至10年</v>
          </cell>
          <cell r="C582">
            <v>0.01</v>
          </cell>
          <cell r="D582">
            <v>117.708</v>
          </cell>
        </row>
        <row r="583">
          <cell r="A583" t="str">
            <v>511030</v>
          </cell>
          <cell r="B583" t="str">
            <v>公司债ETF</v>
          </cell>
          <cell r="C583">
            <v>7.0000000000000007E-2</v>
          </cell>
          <cell r="D583">
            <v>106.22799999999999</v>
          </cell>
        </row>
        <row r="584">
          <cell r="A584" t="str">
            <v>511060</v>
          </cell>
          <cell r="B584" t="str">
            <v>5年地方债ETF</v>
          </cell>
          <cell r="C584">
            <v>0.01</v>
          </cell>
          <cell r="D584">
            <v>106.947</v>
          </cell>
        </row>
        <row r="585">
          <cell r="A585" t="str">
            <v>511070</v>
          </cell>
          <cell r="B585" t="str">
            <v>上证公司债ETF</v>
          </cell>
          <cell r="C585">
            <v>0.12</v>
          </cell>
          <cell r="D585">
            <v>101.209</v>
          </cell>
        </row>
        <row r="586">
          <cell r="A586" t="str">
            <v>511090</v>
          </cell>
          <cell r="B586" t="str">
            <v>30年国债ETF</v>
          </cell>
          <cell r="C586">
            <v>0.01</v>
          </cell>
          <cell r="D586">
            <v>125.07299999999999</v>
          </cell>
        </row>
        <row r="587">
          <cell r="A587" t="str">
            <v>511100</v>
          </cell>
          <cell r="B587" t="str">
            <v>基准国债ETF</v>
          </cell>
          <cell r="C587">
            <v>0</v>
          </cell>
          <cell r="D587">
            <v>109.89400000000001</v>
          </cell>
        </row>
        <row r="588">
          <cell r="A588" t="str">
            <v>511110</v>
          </cell>
          <cell r="B588" t="str">
            <v>公司债ETF易方达</v>
          </cell>
          <cell r="C588">
            <v>0.08</v>
          </cell>
          <cell r="D588">
            <v>101.34</v>
          </cell>
        </row>
        <row r="589">
          <cell r="A589" t="str">
            <v>511130</v>
          </cell>
          <cell r="B589" t="str">
            <v>30年国债ETF博时</v>
          </cell>
          <cell r="C589">
            <v>-0.02</v>
          </cell>
          <cell r="D589">
            <v>112.861</v>
          </cell>
        </row>
        <row r="590">
          <cell r="A590" t="str">
            <v>511160</v>
          </cell>
          <cell r="B590" t="str">
            <v>国债ETF东财</v>
          </cell>
          <cell r="C590">
            <v>0.04</v>
          </cell>
          <cell r="D590">
            <v>100.31399999999999</v>
          </cell>
        </row>
        <row r="591">
          <cell r="A591" t="str">
            <v>511180</v>
          </cell>
          <cell r="B591" t="str">
            <v>上证可转债ETF</v>
          </cell>
          <cell r="C591">
            <v>0.3</v>
          </cell>
          <cell r="D591">
            <v>11.946999999999999</v>
          </cell>
        </row>
        <row r="592">
          <cell r="A592" t="str">
            <v>511190</v>
          </cell>
          <cell r="B592" t="str">
            <v>信用债ETF</v>
          </cell>
          <cell r="C592">
            <v>0.17</v>
          </cell>
          <cell r="D592">
            <v>101.358</v>
          </cell>
        </row>
        <row r="593">
          <cell r="A593" t="str">
            <v>511200</v>
          </cell>
          <cell r="B593" t="str">
            <v>信用债ETF基金</v>
          </cell>
          <cell r="C593">
            <v>0.12</v>
          </cell>
          <cell r="D593">
            <v>101.399</v>
          </cell>
        </row>
        <row r="594">
          <cell r="A594" t="str">
            <v>511220</v>
          </cell>
          <cell r="B594" t="str">
            <v>城投债ETF</v>
          </cell>
          <cell r="C594">
            <v>0.05</v>
          </cell>
          <cell r="D594">
            <v>10.32</v>
          </cell>
        </row>
        <row r="595">
          <cell r="A595" t="str">
            <v>511260</v>
          </cell>
          <cell r="B595" t="str">
            <v>十年国债ETF</v>
          </cell>
          <cell r="C595">
            <v>0.01</v>
          </cell>
          <cell r="D595">
            <v>136.923</v>
          </cell>
        </row>
        <row r="596">
          <cell r="A596" t="str">
            <v>511270</v>
          </cell>
          <cell r="B596" t="str">
            <v>10年地方债ETF</v>
          </cell>
          <cell r="C596">
            <v>0.06</v>
          </cell>
          <cell r="D596">
            <v>118.465</v>
          </cell>
        </row>
        <row r="597">
          <cell r="A597" t="str">
            <v>511360</v>
          </cell>
          <cell r="B597" t="str">
            <v>短融ETF</v>
          </cell>
          <cell r="C597">
            <v>0.02</v>
          </cell>
          <cell r="D597">
            <v>112.032</v>
          </cell>
        </row>
        <row r="598">
          <cell r="A598" t="str">
            <v>511380</v>
          </cell>
          <cell r="B598" t="str">
            <v>可转债ETF</v>
          </cell>
          <cell r="C598">
            <v>-0.01</v>
          </cell>
          <cell r="D598">
            <v>12.488</v>
          </cell>
        </row>
        <row r="599">
          <cell r="A599" t="str">
            <v>511520</v>
          </cell>
          <cell r="B599" t="str">
            <v>政金债券ETF</v>
          </cell>
          <cell r="C599">
            <v>0.02</v>
          </cell>
          <cell r="D599">
            <v>115.97199999999999</v>
          </cell>
        </row>
        <row r="600">
          <cell r="A600" t="str">
            <v>511580</v>
          </cell>
          <cell r="B600" t="str">
            <v>国债政金债ETF</v>
          </cell>
          <cell r="C600">
            <v>0.02</v>
          </cell>
          <cell r="D600">
            <v>107.90300000000001</v>
          </cell>
        </row>
        <row r="601">
          <cell r="A601" t="str">
            <v>511600</v>
          </cell>
          <cell r="B601" t="str">
            <v>货币ETF</v>
          </cell>
          <cell r="C601">
            <v>0.05</v>
          </cell>
          <cell r="D601">
            <v>100.05200000000001</v>
          </cell>
        </row>
        <row r="602">
          <cell r="A602" t="str">
            <v>511620</v>
          </cell>
          <cell r="B602" t="str">
            <v>货币基金ETF</v>
          </cell>
          <cell r="C602">
            <v>0.01</v>
          </cell>
          <cell r="D602">
            <v>100.015</v>
          </cell>
        </row>
        <row r="603">
          <cell r="A603" t="str">
            <v>511650</v>
          </cell>
          <cell r="B603" t="str">
            <v>华夏快线ETF</v>
          </cell>
          <cell r="C603">
            <v>0</v>
          </cell>
          <cell r="D603">
            <v>100.005</v>
          </cell>
        </row>
        <row r="604">
          <cell r="A604" t="str">
            <v>511660</v>
          </cell>
          <cell r="B604" t="str">
            <v>货币ETF建信添益</v>
          </cell>
          <cell r="C604">
            <v>0</v>
          </cell>
          <cell r="D604">
            <v>100.006</v>
          </cell>
        </row>
        <row r="605">
          <cell r="A605" t="str">
            <v>511670</v>
          </cell>
          <cell r="B605" t="str">
            <v>华泰天天金ETF</v>
          </cell>
          <cell r="C605">
            <v>0</v>
          </cell>
          <cell r="D605">
            <v>100.005</v>
          </cell>
        </row>
        <row r="606">
          <cell r="A606" t="str">
            <v>511690</v>
          </cell>
          <cell r="B606" t="str">
            <v>交易货币ETF</v>
          </cell>
          <cell r="C606">
            <v>0</v>
          </cell>
          <cell r="D606">
            <v>100.008</v>
          </cell>
        </row>
        <row r="607">
          <cell r="A607" t="str">
            <v>511700</v>
          </cell>
          <cell r="B607" t="str">
            <v>场内货币ETF</v>
          </cell>
          <cell r="C607">
            <v>0</v>
          </cell>
          <cell r="D607">
            <v>100.015</v>
          </cell>
        </row>
        <row r="608">
          <cell r="A608" t="str">
            <v>511770</v>
          </cell>
          <cell r="B608" t="str">
            <v>金鹰增益货币ETF</v>
          </cell>
          <cell r="C608">
            <v>0.01</v>
          </cell>
          <cell r="D608">
            <v>100.005</v>
          </cell>
        </row>
        <row r="609">
          <cell r="A609" t="str">
            <v>511800</v>
          </cell>
          <cell r="B609" t="str">
            <v>易方达货币ETF</v>
          </cell>
          <cell r="C609">
            <v>0.01</v>
          </cell>
          <cell r="D609">
            <v>100.01300000000001</v>
          </cell>
        </row>
        <row r="610">
          <cell r="A610" t="str">
            <v>511810</v>
          </cell>
          <cell r="B610" t="str">
            <v>理财金货币ETF</v>
          </cell>
          <cell r="C610">
            <v>0</v>
          </cell>
          <cell r="D610">
            <v>100.006</v>
          </cell>
        </row>
        <row r="611">
          <cell r="A611" t="str">
            <v>511820</v>
          </cell>
          <cell r="B611" t="str">
            <v>鹏华添利ETF</v>
          </cell>
          <cell r="C611">
            <v>0.01</v>
          </cell>
          <cell r="D611">
            <v>100.00700000000001</v>
          </cell>
        </row>
        <row r="612">
          <cell r="A612" t="str">
            <v>511830</v>
          </cell>
          <cell r="B612" t="str">
            <v>华泰货币ETF</v>
          </cell>
          <cell r="C612">
            <v>0.01</v>
          </cell>
          <cell r="D612">
            <v>100.00700000000001</v>
          </cell>
        </row>
        <row r="613">
          <cell r="A613" t="str">
            <v>511850</v>
          </cell>
          <cell r="B613" t="str">
            <v>财富宝ETF</v>
          </cell>
          <cell r="C613">
            <v>0</v>
          </cell>
          <cell r="D613">
            <v>100.011</v>
          </cell>
        </row>
        <row r="614">
          <cell r="A614" t="str">
            <v>511860</v>
          </cell>
          <cell r="B614" t="str">
            <v>保证金货币ETF</v>
          </cell>
          <cell r="C614">
            <v>0.01</v>
          </cell>
          <cell r="D614">
            <v>100.00700000000001</v>
          </cell>
        </row>
        <row r="615">
          <cell r="A615" t="str">
            <v>511880</v>
          </cell>
          <cell r="B615" t="str">
            <v>银华日利ETF</v>
          </cell>
          <cell r="C615">
            <v>0.02</v>
          </cell>
          <cell r="D615">
            <v>100.7</v>
          </cell>
        </row>
        <row r="616">
          <cell r="A616" t="str">
            <v>511900</v>
          </cell>
          <cell r="B616" t="str">
            <v>富国货币ETF</v>
          </cell>
          <cell r="C616">
            <v>0</v>
          </cell>
          <cell r="D616">
            <v>100.01</v>
          </cell>
        </row>
        <row r="617">
          <cell r="A617" t="str">
            <v>511910</v>
          </cell>
          <cell r="B617" t="str">
            <v>融通货币ETF</v>
          </cell>
          <cell r="C617">
            <v>0.01</v>
          </cell>
          <cell r="D617">
            <v>100.00700000000001</v>
          </cell>
        </row>
        <row r="618">
          <cell r="A618" t="str">
            <v>511920</v>
          </cell>
          <cell r="B618" t="str">
            <v>广发货币ETF</v>
          </cell>
          <cell r="C618">
            <v>0</v>
          </cell>
          <cell r="D618">
            <v>100.006</v>
          </cell>
        </row>
        <row r="619">
          <cell r="A619" t="str">
            <v>511930</v>
          </cell>
          <cell r="B619" t="str">
            <v>国联日盈货币ETF</v>
          </cell>
          <cell r="C619">
            <v>0.01</v>
          </cell>
          <cell r="D619">
            <v>100.00700000000001</v>
          </cell>
        </row>
        <row r="620">
          <cell r="A620" t="str">
            <v>511950</v>
          </cell>
          <cell r="B620" t="str">
            <v>添利货币ETF</v>
          </cell>
          <cell r="C620">
            <v>0.01</v>
          </cell>
          <cell r="D620">
            <v>100.00700000000001</v>
          </cell>
        </row>
        <row r="621">
          <cell r="A621" t="str">
            <v>511960</v>
          </cell>
          <cell r="B621" t="str">
            <v>嘉实快线ETF</v>
          </cell>
          <cell r="C621">
            <v>0.01</v>
          </cell>
          <cell r="D621">
            <v>100.008</v>
          </cell>
        </row>
        <row r="622">
          <cell r="A622" t="str">
            <v>511970</v>
          </cell>
          <cell r="B622" t="str">
            <v>国寿货币ETF</v>
          </cell>
          <cell r="C622">
            <v>0.01</v>
          </cell>
          <cell r="D622">
            <v>100.006</v>
          </cell>
        </row>
        <row r="623">
          <cell r="A623" t="str">
            <v>511980</v>
          </cell>
          <cell r="B623" t="str">
            <v>现金添富ETF</v>
          </cell>
          <cell r="C623">
            <v>0.01</v>
          </cell>
          <cell r="D623">
            <v>100.111</v>
          </cell>
        </row>
        <row r="624">
          <cell r="A624" t="str">
            <v>511990</v>
          </cell>
          <cell r="B624" t="str">
            <v>华宝添益ETF</v>
          </cell>
          <cell r="C624">
            <v>0</v>
          </cell>
          <cell r="D624">
            <v>100.008</v>
          </cell>
        </row>
        <row r="625">
          <cell r="A625" t="str">
            <v>512000</v>
          </cell>
          <cell r="B625" t="str">
            <v>券商ETF</v>
          </cell>
          <cell r="C625">
            <v>0</v>
          </cell>
          <cell r="D625">
            <v>1.0820000000000001</v>
          </cell>
        </row>
        <row r="626">
          <cell r="A626" t="str">
            <v>512010</v>
          </cell>
          <cell r="B626" t="str">
            <v>医药ETF</v>
          </cell>
          <cell r="C626">
            <v>0.27</v>
          </cell>
          <cell r="D626">
            <v>0.371</v>
          </cell>
        </row>
        <row r="627">
          <cell r="A627" t="str">
            <v>512020</v>
          </cell>
          <cell r="B627" t="str">
            <v>A500ETF指数</v>
          </cell>
          <cell r="C627">
            <v>0.28999999999999998</v>
          </cell>
          <cell r="D627">
            <v>1.03</v>
          </cell>
        </row>
        <row r="628">
          <cell r="A628" t="str">
            <v>512040</v>
          </cell>
          <cell r="B628" t="str">
            <v>价值100ETF</v>
          </cell>
          <cell r="C628">
            <v>-0.21</v>
          </cell>
          <cell r="D628">
            <v>0.97299999999999998</v>
          </cell>
        </row>
        <row r="629">
          <cell r="A629" t="str">
            <v>512050</v>
          </cell>
          <cell r="B629" t="str">
            <v>A500ETF基金</v>
          </cell>
          <cell r="C629">
            <v>0.1</v>
          </cell>
          <cell r="D629">
            <v>0.97099999999999997</v>
          </cell>
        </row>
        <row r="630">
          <cell r="A630" t="str">
            <v>512070</v>
          </cell>
          <cell r="B630" t="str">
            <v>证券保险ETF</v>
          </cell>
          <cell r="C630">
            <v>0.37</v>
          </cell>
          <cell r="D630">
            <v>0.82199999999999995</v>
          </cell>
        </row>
        <row r="631">
          <cell r="A631" t="str">
            <v>512080</v>
          </cell>
          <cell r="B631" t="str">
            <v>A500ETF中金</v>
          </cell>
          <cell r="C631">
            <v>0.28999999999999998</v>
          </cell>
          <cell r="D631">
            <v>1.0489999999999999</v>
          </cell>
        </row>
        <row r="632">
          <cell r="A632" t="str">
            <v>512090</v>
          </cell>
          <cell r="B632" t="str">
            <v>MSCIA股ETF易方达</v>
          </cell>
          <cell r="C632">
            <v>0.31</v>
          </cell>
          <cell r="D632">
            <v>1.619</v>
          </cell>
        </row>
        <row r="633">
          <cell r="A633" t="str">
            <v>512100</v>
          </cell>
          <cell r="B633" t="str">
            <v>中证1000ETF</v>
          </cell>
          <cell r="C633">
            <v>-0.39</v>
          </cell>
          <cell r="D633">
            <v>2.5470000000000002</v>
          </cell>
        </row>
        <row r="634">
          <cell r="A634" t="str">
            <v>512120</v>
          </cell>
          <cell r="B634" t="str">
            <v>医药50ETF</v>
          </cell>
          <cell r="C634">
            <v>0</v>
          </cell>
          <cell r="D634">
            <v>0.439</v>
          </cell>
        </row>
        <row r="635">
          <cell r="A635" t="str">
            <v>512130</v>
          </cell>
          <cell r="B635" t="str">
            <v>现金流ETF中证全?0.00</v>
          </cell>
          <cell r="C635">
            <v>1.0269999999999999</v>
          </cell>
          <cell r="D635">
            <v>0</v>
          </cell>
        </row>
        <row r="636">
          <cell r="A636" t="str">
            <v>512150</v>
          </cell>
          <cell r="B636" t="str">
            <v>A50ETF</v>
          </cell>
          <cell r="C636">
            <v>0.66</v>
          </cell>
          <cell r="D636">
            <v>1.69</v>
          </cell>
        </row>
        <row r="637">
          <cell r="A637" t="str">
            <v>512160</v>
          </cell>
          <cell r="B637" t="str">
            <v>MSCI中国A股ETF</v>
          </cell>
          <cell r="C637">
            <v>0.41</v>
          </cell>
          <cell r="D637">
            <v>1.2370000000000001</v>
          </cell>
        </row>
        <row r="638">
          <cell r="A638" t="str">
            <v>512170</v>
          </cell>
          <cell r="B638" t="str">
            <v>医疗ETF</v>
          </cell>
          <cell r="C638">
            <v>0</v>
          </cell>
          <cell r="D638">
            <v>0.33200000000000002</v>
          </cell>
        </row>
        <row r="639">
          <cell r="A639" t="str">
            <v>512180</v>
          </cell>
          <cell r="B639" t="str">
            <v>MSCIA股ETF基金</v>
          </cell>
          <cell r="C639">
            <v>0.28000000000000003</v>
          </cell>
          <cell r="D639">
            <v>1.4370000000000001</v>
          </cell>
        </row>
        <row r="640">
          <cell r="A640" t="str">
            <v>512190</v>
          </cell>
          <cell r="B640" t="str">
            <v>浙商之江凤凰ETF</v>
          </cell>
          <cell r="C640">
            <v>-0.1</v>
          </cell>
          <cell r="D640">
            <v>2.0369999999999999</v>
          </cell>
        </row>
        <row r="641">
          <cell r="A641" t="str">
            <v>512200</v>
          </cell>
          <cell r="B641" t="str">
            <v>房地产ETF</v>
          </cell>
          <cell r="C641">
            <v>-0.51</v>
          </cell>
          <cell r="D641">
            <v>1.353</v>
          </cell>
        </row>
        <row r="642">
          <cell r="A642" t="str">
            <v>512220</v>
          </cell>
          <cell r="B642" t="str">
            <v>TMTETF</v>
          </cell>
          <cell r="C642">
            <v>-0.34</v>
          </cell>
          <cell r="D642">
            <v>1.7769999999999999</v>
          </cell>
        </row>
        <row r="643">
          <cell r="A643" t="str">
            <v>512240</v>
          </cell>
          <cell r="B643" t="str">
            <v>A50ETF龙头</v>
          </cell>
          <cell r="C643">
            <v>0.1</v>
          </cell>
          <cell r="D643">
            <v>1.0149999999999999</v>
          </cell>
        </row>
        <row r="644">
          <cell r="A644" t="str">
            <v>512250</v>
          </cell>
          <cell r="B644" t="str">
            <v>中证A50ETF招商</v>
          </cell>
          <cell r="C644">
            <v>0.47</v>
          </cell>
          <cell r="D644">
            <v>1.079</v>
          </cell>
        </row>
        <row r="645">
          <cell r="A645" t="str">
            <v>512260</v>
          </cell>
          <cell r="B645" t="str">
            <v>中证500低波动ETF</v>
          </cell>
          <cell r="C645">
            <v>-0.32</v>
          </cell>
          <cell r="D645">
            <v>1.5649999999999999</v>
          </cell>
        </row>
        <row r="646">
          <cell r="A646" t="str">
            <v>512280</v>
          </cell>
          <cell r="B646" t="str">
            <v>MSCIA股ETF景顺</v>
          </cell>
          <cell r="C646">
            <v>0</v>
          </cell>
          <cell r="D646">
            <v>1.4319999999999999</v>
          </cell>
        </row>
        <row r="647">
          <cell r="A647" t="str">
            <v>512290</v>
          </cell>
          <cell r="B647" t="str">
            <v>生物医药ETF</v>
          </cell>
          <cell r="C647">
            <v>0.41</v>
          </cell>
          <cell r="D647">
            <v>0.98599999999999999</v>
          </cell>
        </row>
        <row r="648">
          <cell r="A648" t="str">
            <v>512330</v>
          </cell>
          <cell r="B648" t="str">
            <v>信息科技ETF</v>
          </cell>
          <cell r="C648">
            <v>-0.19</v>
          </cell>
          <cell r="D648">
            <v>1.0409999999999999</v>
          </cell>
        </row>
        <row r="649">
          <cell r="A649" t="str">
            <v>512360</v>
          </cell>
          <cell r="B649" t="str">
            <v>MSCI中国A股ETF基</v>
          </cell>
          <cell r="C649">
            <v>0.33</v>
          </cell>
          <cell r="D649">
            <v>1.522</v>
          </cell>
        </row>
        <row r="650">
          <cell r="A650" t="str">
            <v>512380</v>
          </cell>
          <cell r="B650" t="str">
            <v>MSCI中国ETF</v>
          </cell>
          <cell r="C650">
            <v>0.3</v>
          </cell>
          <cell r="D650">
            <v>1.3560000000000001</v>
          </cell>
        </row>
        <row r="651">
          <cell r="A651" t="str">
            <v>512390</v>
          </cell>
          <cell r="B651" t="str">
            <v>平安MSCI低波ETF</v>
          </cell>
          <cell r="C651">
            <v>0.27</v>
          </cell>
          <cell r="D651">
            <v>1.131</v>
          </cell>
        </row>
        <row r="652">
          <cell r="A652" t="str">
            <v>512400</v>
          </cell>
          <cell r="B652" t="str">
            <v>有色金属ETF</v>
          </cell>
          <cell r="C652">
            <v>-1.46</v>
          </cell>
          <cell r="D652">
            <v>1.149</v>
          </cell>
        </row>
        <row r="653">
          <cell r="A653" t="str">
            <v>512480</v>
          </cell>
          <cell r="B653" t="str">
            <v>半导体ETF</v>
          </cell>
          <cell r="C653">
            <v>-0.2</v>
          </cell>
          <cell r="D653">
            <v>1.022</v>
          </cell>
        </row>
        <row r="654">
          <cell r="A654" t="str">
            <v>512500</v>
          </cell>
          <cell r="B654" t="str">
            <v>中证500ETF华夏</v>
          </cell>
          <cell r="C654">
            <v>-0.09</v>
          </cell>
          <cell r="D654">
            <v>3.2719999999999998</v>
          </cell>
        </row>
        <row r="655">
          <cell r="A655" t="str">
            <v>512510</v>
          </cell>
          <cell r="B655" t="str">
            <v>中证500ETF华泰柏</v>
          </cell>
          <cell r="C655">
            <v>0.06</v>
          </cell>
          <cell r="D655">
            <v>1.6950000000000001</v>
          </cell>
        </row>
        <row r="656">
          <cell r="A656" t="str">
            <v>512520</v>
          </cell>
          <cell r="B656" t="str">
            <v>MSCIETF</v>
          </cell>
          <cell r="C656">
            <v>0.25</v>
          </cell>
          <cell r="D656">
            <v>1.216</v>
          </cell>
        </row>
        <row r="657">
          <cell r="A657" t="str">
            <v>512530</v>
          </cell>
          <cell r="B657" t="str">
            <v>沪深300红利ETF</v>
          </cell>
          <cell r="C657">
            <v>0.89</v>
          </cell>
          <cell r="D657">
            <v>1.585</v>
          </cell>
        </row>
        <row r="658">
          <cell r="A658" t="str">
            <v>512550</v>
          </cell>
          <cell r="B658" t="str">
            <v>富时A50ETF嘉实</v>
          </cell>
          <cell r="C658">
            <v>0.83</v>
          </cell>
          <cell r="D658">
            <v>1.5860000000000001</v>
          </cell>
        </row>
        <row r="659">
          <cell r="A659" t="str">
            <v>512560</v>
          </cell>
          <cell r="B659" t="str">
            <v>军工ETF易方达</v>
          </cell>
          <cell r="C659">
            <v>-0.73</v>
          </cell>
          <cell r="D659">
            <v>0.68300000000000005</v>
          </cell>
        </row>
        <row r="660">
          <cell r="A660" t="str">
            <v>512570</v>
          </cell>
          <cell r="B660" t="str">
            <v>证券ETF易方达</v>
          </cell>
          <cell r="C660">
            <v>-0.09</v>
          </cell>
          <cell r="D660">
            <v>1.1299999999999999</v>
          </cell>
        </row>
        <row r="661">
          <cell r="A661" t="str">
            <v>512580</v>
          </cell>
          <cell r="B661" t="str">
            <v>环保ETF</v>
          </cell>
          <cell r="C661">
            <v>-0.42</v>
          </cell>
          <cell r="D661">
            <v>0.95</v>
          </cell>
        </row>
        <row r="662">
          <cell r="A662" t="str">
            <v>512600</v>
          </cell>
          <cell r="B662" t="str">
            <v>消费ETF嘉实</v>
          </cell>
          <cell r="C662">
            <v>0</v>
          </cell>
          <cell r="D662">
            <v>0.67800000000000005</v>
          </cell>
        </row>
        <row r="663">
          <cell r="A663" t="str">
            <v>512640</v>
          </cell>
          <cell r="B663" t="str">
            <v>金融地产ETF嘉实</v>
          </cell>
          <cell r="C663">
            <v>0.93</v>
          </cell>
          <cell r="D663">
            <v>2.5019999999999998</v>
          </cell>
        </row>
        <row r="664">
          <cell r="A664" t="str">
            <v>512650</v>
          </cell>
          <cell r="B664" t="str">
            <v>长三角ETF</v>
          </cell>
          <cell r="C664">
            <v>0.39</v>
          </cell>
          <cell r="D664">
            <v>1.032</v>
          </cell>
        </row>
        <row r="665">
          <cell r="A665" t="str">
            <v>512660</v>
          </cell>
          <cell r="B665" t="str">
            <v>军工ETF</v>
          </cell>
          <cell r="C665">
            <v>-0.71</v>
          </cell>
          <cell r="D665">
            <v>1.1160000000000001</v>
          </cell>
        </row>
        <row r="666">
          <cell r="A666" t="str">
            <v>512670</v>
          </cell>
          <cell r="B666" t="str">
            <v>国防ETF</v>
          </cell>
          <cell r="C666">
            <v>-0.52</v>
          </cell>
          <cell r="D666">
            <v>0.76800000000000002</v>
          </cell>
        </row>
        <row r="667">
          <cell r="A667" t="str">
            <v>512680</v>
          </cell>
          <cell r="B667" t="str">
            <v>军工ETF龙头</v>
          </cell>
          <cell r="C667">
            <v>-0.7</v>
          </cell>
          <cell r="D667">
            <v>1.143</v>
          </cell>
        </row>
        <row r="668">
          <cell r="A668" t="str">
            <v>512690</v>
          </cell>
          <cell r="B668" t="str">
            <v>酒ETF</v>
          </cell>
          <cell r="C668">
            <v>0</v>
          </cell>
          <cell r="D668">
            <v>0.55500000000000005</v>
          </cell>
        </row>
        <row r="669">
          <cell r="A669" t="str">
            <v>512700</v>
          </cell>
          <cell r="B669" t="str">
            <v>银行ETF南方</v>
          </cell>
          <cell r="C669">
            <v>1.87</v>
          </cell>
          <cell r="D669">
            <v>1.7969999999999999</v>
          </cell>
        </row>
        <row r="670">
          <cell r="A670" t="str">
            <v>512710</v>
          </cell>
          <cell r="B670" t="str">
            <v>军工龙头ETF</v>
          </cell>
          <cell r="C670">
            <v>-0.15</v>
          </cell>
          <cell r="D670">
            <v>0.67</v>
          </cell>
        </row>
        <row r="671">
          <cell r="A671" t="str">
            <v>512720</v>
          </cell>
          <cell r="B671" t="str">
            <v>计算机ETF</v>
          </cell>
          <cell r="C671">
            <v>0.09</v>
          </cell>
          <cell r="D671">
            <v>1.0549999999999999</v>
          </cell>
        </row>
        <row r="672">
          <cell r="A672" t="str">
            <v>512730</v>
          </cell>
          <cell r="B672" t="str">
            <v>银行ETF指数</v>
          </cell>
          <cell r="C672">
            <v>1.8</v>
          </cell>
          <cell r="D672">
            <v>1.8140000000000001</v>
          </cell>
        </row>
        <row r="673">
          <cell r="A673" t="str">
            <v>512750</v>
          </cell>
          <cell r="B673" t="str">
            <v>基本面50ETF</v>
          </cell>
          <cell r="C673">
            <v>1.1399999999999999</v>
          </cell>
          <cell r="D673">
            <v>1.502</v>
          </cell>
        </row>
        <row r="674">
          <cell r="A674" t="str">
            <v>512760</v>
          </cell>
          <cell r="B674" t="str">
            <v>芯片ETF</v>
          </cell>
          <cell r="C674">
            <v>-0.18</v>
          </cell>
          <cell r="D674">
            <v>1.1299999999999999</v>
          </cell>
        </row>
        <row r="675">
          <cell r="A675" t="str">
            <v>512770</v>
          </cell>
          <cell r="B675" t="str">
            <v>战略新兴ETF</v>
          </cell>
          <cell r="C675">
            <v>0.14000000000000001</v>
          </cell>
          <cell r="D675">
            <v>1.397</v>
          </cell>
        </row>
        <row r="676">
          <cell r="A676" t="str">
            <v>512800</v>
          </cell>
          <cell r="B676" t="str">
            <v>银行ETF</v>
          </cell>
          <cell r="C676">
            <v>1.78</v>
          </cell>
          <cell r="D676">
            <v>1.7769999999999999</v>
          </cell>
        </row>
        <row r="677">
          <cell r="A677" t="str">
            <v>512810</v>
          </cell>
          <cell r="B677" t="str">
            <v>国防军工ETF</v>
          </cell>
          <cell r="C677">
            <v>-0.62</v>
          </cell>
          <cell r="D677">
            <v>0.64600000000000002</v>
          </cell>
        </row>
        <row r="678">
          <cell r="A678" t="str">
            <v>512820</v>
          </cell>
          <cell r="B678" t="str">
            <v>银行ETF龙头</v>
          </cell>
          <cell r="C678">
            <v>1.83</v>
          </cell>
          <cell r="D678">
            <v>1.56</v>
          </cell>
        </row>
        <row r="679">
          <cell r="A679" t="str">
            <v>512870</v>
          </cell>
          <cell r="B679" t="str">
            <v>杭州湾区ETF</v>
          </cell>
          <cell r="C679">
            <v>0</v>
          </cell>
          <cell r="D679">
            <v>1.194</v>
          </cell>
        </row>
        <row r="680">
          <cell r="A680" t="str">
            <v>512880</v>
          </cell>
          <cell r="B680" t="str">
            <v>证券ETF</v>
          </cell>
          <cell r="C680">
            <v>0</v>
          </cell>
          <cell r="D680">
            <v>1.131</v>
          </cell>
        </row>
        <row r="681">
          <cell r="A681" t="str">
            <v>512890</v>
          </cell>
          <cell r="B681" t="str">
            <v>红利低波ETF</v>
          </cell>
          <cell r="C681">
            <v>0.83</v>
          </cell>
          <cell r="D681">
            <v>1.2110000000000001</v>
          </cell>
        </row>
        <row r="682">
          <cell r="A682" t="str">
            <v>512900</v>
          </cell>
          <cell r="B682" t="str">
            <v>证券ETF南方</v>
          </cell>
          <cell r="C682">
            <v>-0.09</v>
          </cell>
          <cell r="D682">
            <v>1.119</v>
          </cell>
        </row>
        <row r="683">
          <cell r="A683" t="str">
            <v>512910</v>
          </cell>
          <cell r="B683" t="str">
            <v>中证A100ETF</v>
          </cell>
          <cell r="C683">
            <v>0.19</v>
          </cell>
          <cell r="D683">
            <v>1.052</v>
          </cell>
        </row>
        <row r="684">
          <cell r="A684" t="str">
            <v>512930</v>
          </cell>
          <cell r="B684" t="str">
            <v>AI人工智能ETF</v>
          </cell>
          <cell r="C684">
            <v>-0.22</v>
          </cell>
          <cell r="D684">
            <v>1.3520000000000001</v>
          </cell>
        </row>
        <row r="685">
          <cell r="A685" t="str">
            <v>512950</v>
          </cell>
          <cell r="B685" t="str">
            <v>央企改革ETF</v>
          </cell>
          <cell r="C685">
            <v>0.08</v>
          </cell>
          <cell r="D685">
            <v>1.325</v>
          </cell>
        </row>
        <row r="686">
          <cell r="A686" t="str">
            <v>512960</v>
          </cell>
          <cell r="B686" t="str">
            <v>央企结构调整ETF</v>
          </cell>
          <cell r="C686">
            <v>0.23</v>
          </cell>
          <cell r="D686">
            <v>1.2849999999999999</v>
          </cell>
        </row>
        <row r="687">
          <cell r="A687" t="str">
            <v>512970</v>
          </cell>
          <cell r="B687" t="str">
            <v>大湾区ETF</v>
          </cell>
          <cell r="C687">
            <v>0.24</v>
          </cell>
          <cell r="D687">
            <v>1.232</v>
          </cell>
        </row>
        <row r="688">
          <cell r="A688" t="str">
            <v>512980</v>
          </cell>
          <cell r="B688" t="str">
            <v>传媒ETF</v>
          </cell>
          <cell r="C688">
            <v>0.95</v>
          </cell>
          <cell r="D688">
            <v>0.85399999999999998</v>
          </cell>
        </row>
        <row r="689">
          <cell r="A689" t="str">
            <v>512990</v>
          </cell>
          <cell r="B689" t="str">
            <v>MSCIA股ETF</v>
          </cell>
          <cell r="C689">
            <v>0.24</v>
          </cell>
          <cell r="D689">
            <v>1.647</v>
          </cell>
        </row>
        <row r="690">
          <cell r="A690" t="str">
            <v>513000</v>
          </cell>
          <cell r="B690" t="str">
            <v>日经225ETF易方达</v>
          </cell>
          <cell r="C690">
            <v>-0.46</v>
          </cell>
          <cell r="D690">
            <v>1.5269999999999999</v>
          </cell>
        </row>
        <row r="691">
          <cell r="A691" t="str">
            <v>513010</v>
          </cell>
          <cell r="B691" t="str">
            <v>恒生科技ETF易方达</v>
          </cell>
          <cell r="C691">
            <v>-0.55000000000000004</v>
          </cell>
          <cell r="D691">
            <v>0.71799999999999997</v>
          </cell>
        </row>
        <row r="692">
          <cell r="A692" t="str">
            <v>513020</v>
          </cell>
          <cell r="B692" t="str">
            <v>港股科技ETF</v>
          </cell>
          <cell r="C692">
            <v>-0.72</v>
          </cell>
          <cell r="D692">
            <v>1.0960000000000001</v>
          </cell>
        </row>
        <row r="693">
          <cell r="A693" t="str">
            <v>513030</v>
          </cell>
          <cell r="B693" t="str">
            <v>德国ETF</v>
          </cell>
          <cell r="C693">
            <v>-0.48</v>
          </cell>
          <cell r="D693">
            <v>1.8819999999999999</v>
          </cell>
        </row>
        <row r="694">
          <cell r="A694" t="str">
            <v>513040</v>
          </cell>
          <cell r="B694" t="str">
            <v>港股通互联网ETF</v>
          </cell>
          <cell r="C694">
            <v>-0.65</v>
          </cell>
          <cell r="D694">
            <v>1.385</v>
          </cell>
        </row>
        <row r="695">
          <cell r="A695" t="str">
            <v>513050</v>
          </cell>
          <cell r="B695" t="str">
            <v>中概互联网ETF</v>
          </cell>
          <cell r="C695">
            <v>-0.44</v>
          </cell>
          <cell r="D695">
            <v>1.347</v>
          </cell>
        </row>
        <row r="696">
          <cell r="A696" t="str">
            <v>513060</v>
          </cell>
          <cell r="B696" t="str">
            <v>恒生医疗ETF</v>
          </cell>
          <cell r="C696">
            <v>0</v>
          </cell>
          <cell r="D696">
            <v>0.57999999999999996</v>
          </cell>
        </row>
        <row r="697">
          <cell r="A697" t="str">
            <v>513070</v>
          </cell>
          <cell r="B697" t="str">
            <v>港股消费ETF易方达</v>
          </cell>
          <cell r="C697">
            <v>-0.84</v>
          </cell>
          <cell r="D697">
            <v>1.2909999999999999</v>
          </cell>
        </row>
        <row r="698">
          <cell r="A698" t="str">
            <v>513080</v>
          </cell>
          <cell r="B698" t="str">
            <v>法国CAC40ETF</v>
          </cell>
          <cell r="C698">
            <v>-0.81</v>
          </cell>
          <cell r="D698">
            <v>1.7150000000000001</v>
          </cell>
        </row>
        <row r="699">
          <cell r="A699" t="str">
            <v>513090</v>
          </cell>
          <cell r="B699" t="str">
            <v>香港证券ETF</v>
          </cell>
          <cell r="C699">
            <v>0.7</v>
          </cell>
          <cell r="D699">
            <v>1.867</v>
          </cell>
        </row>
        <row r="700">
          <cell r="A700" t="str">
            <v>513100</v>
          </cell>
          <cell r="B700" t="str">
            <v>纳指ETF</v>
          </cell>
          <cell r="C700">
            <v>0.62</v>
          </cell>
          <cell r="D700">
            <v>1.6359999999999999</v>
          </cell>
        </row>
        <row r="701">
          <cell r="A701" t="str">
            <v>513110</v>
          </cell>
          <cell r="B701" t="str">
            <v>纳斯达克100ETF</v>
          </cell>
          <cell r="C701">
            <v>0.43</v>
          </cell>
          <cell r="D701">
            <v>1.881</v>
          </cell>
        </row>
        <row r="702">
          <cell r="A702" t="str">
            <v>513120</v>
          </cell>
          <cell r="B702" t="str">
            <v>港股创新药ETF</v>
          </cell>
          <cell r="C702">
            <v>0.93</v>
          </cell>
          <cell r="D702">
            <v>1.198</v>
          </cell>
        </row>
        <row r="703">
          <cell r="A703" t="str">
            <v>513130</v>
          </cell>
          <cell r="B703" t="str">
            <v>恒生科技ETF</v>
          </cell>
          <cell r="C703">
            <v>-0.56999999999999995</v>
          </cell>
          <cell r="D703">
            <v>0.69199999999999995</v>
          </cell>
        </row>
        <row r="704">
          <cell r="A704" t="str">
            <v>513140</v>
          </cell>
          <cell r="B704" t="str">
            <v>港股金融ETF</v>
          </cell>
          <cell r="C704">
            <v>-0.47</v>
          </cell>
          <cell r="D704">
            <v>1.478</v>
          </cell>
        </row>
        <row r="705">
          <cell r="A705" t="str">
            <v>513150</v>
          </cell>
          <cell r="B705" t="str">
            <v>港股通科技ETF华泰柏瑞</v>
          </cell>
          <cell r="C705">
            <v>-0.8</v>
          </cell>
          <cell r="D705">
            <v>1.1140000000000001</v>
          </cell>
        </row>
        <row r="706">
          <cell r="A706" t="str">
            <v>513160</v>
          </cell>
          <cell r="B706" t="str">
            <v>港股科技30ETF</v>
          </cell>
          <cell r="C706">
            <v>-0.45</v>
          </cell>
          <cell r="D706">
            <v>1.1020000000000001</v>
          </cell>
        </row>
        <row r="707">
          <cell r="A707" t="str">
            <v>513170</v>
          </cell>
          <cell r="B707" t="str">
            <v>恒生央企ETF</v>
          </cell>
          <cell r="C707">
            <v>-0.15</v>
          </cell>
          <cell r="D707">
            <v>1.377</v>
          </cell>
        </row>
        <row r="708">
          <cell r="A708" t="str">
            <v>513180</v>
          </cell>
          <cell r="B708" t="str">
            <v>恒生科技指数ETF</v>
          </cell>
          <cell r="C708">
            <v>-0.56000000000000005</v>
          </cell>
          <cell r="D708">
            <v>0.70399999999999996</v>
          </cell>
        </row>
        <row r="709">
          <cell r="A709" t="str">
            <v>513190</v>
          </cell>
          <cell r="B709" t="str">
            <v>港股通金融ETF</v>
          </cell>
          <cell r="C709">
            <v>0.24</v>
          </cell>
          <cell r="D709">
            <v>1.6719999999999999</v>
          </cell>
        </row>
        <row r="710">
          <cell r="A710" t="str">
            <v>513200</v>
          </cell>
          <cell r="B710" t="str">
            <v>港股通医药ETF</v>
          </cell>
          <cell r="C710">
            <v>0.28999999999999998</v>
          </cell>
          <cell r="D710">
            <v>1.022</v>
          </cell>
        </row>
        <row r="711">
          <cell r="A711" t="str">
            <v>513210</v>
          </cell>
          <cell r="B711" t="str">
            <v>恒生ETF易方达</v>
          </cell>
          <cell r="C711">
            <v>-0.73</v>
          </cell>
          <cell r="D711">
            <v>1.486</v>
          </cell>
        </row>
        <row r="712">
          <cell r="A712" t="str">
            <v>513220</v>
          </cell>
          <cell r="B712" t="str">
            <v>中概互联ETF</v>
          </cell>
          <cell r="C712">
            <v>-0.74</v>
          </cell>
          <cell r="D712">
            <v>1.204</v>
          </cell>
        </row>
        <row r="713">
          <cell r="A713" t="str">
            <v>513230</v>
          </cell>
          <cell r="B713" t="str">
            <v>港股消费ETF</v>
          </cell>
          <cell r="C713">
            <v>-0.87</v>
          </cell>
          <cell r="D713">
            <v>1.0229999999999999</v>
          </cell>
        </row>
        <row r="714">
          <cell r="A714" t="str">
            <v>513260</v>
          </cell>
          <cell r="B714" t="str">
            <v>恒生科技ETF基金</v>
          </cell>
          <cell r="C714">
            <v>-0.45</v>
          </cell>
          <cell r="D714">
            <v>1.341</v>
          </cell>
        </row>
        <row r="715">
          <cell r="A715" t="str">
            <v>513280</v>
          </cell>
          <cell r="B715" t="str">
            <v>恒生生物科技ETF</v>
          </cell>
          <cell r="C715">
            <v>0.19</v>
          </cell>
          <cell r="D715">
            <v>1.0660000000000001</v>
          </cell>
        </row>
        <row r="716">
          <cell r="A716" t="str">
            <v>513290</v>
          </cell>
          <cell r="B716" t="str">
            <v>纳指生物科技ETF</v>
          </cell>
          <cell r="C716">
            <v>-0.62</v>
          </cell>
          <cell r="D716">
            <v>1.1279999999999999</v>
          </cell>
        </row>
        <row r="717">
          <cell r="A717" t="str">
            <v>513300</v>
          </cell>
          <cell r="B717" t="str">
            <v>纳斯达克ETF</v>
          </cell>
          <cell r="C717">
            <v>0.44</v>
          </cell>
          <cell r="D717">
            <v>2.0369999999999999</v>
          </cell>
        </row>
        <row r="718">
          <cell r="A718" t="str">
            <v>513310</v>
          </cell>
          <cell r="B718" t="str">
            <v>中韩半导体ETF</v>
          </cell>
          <cell r="C718">
            <v>-1.0900000000000001</v>
          </cell>
          <cell r="D718">
            <v>1.64</v>
          </cell>
        </row>
        <row r="719">
          <cell r="A719" t="str">
            <v>513320</v>
          </cell>
          <cell r="B719" t="str">
            <v>恒生新经济ETF</v>
          </cell>
          <cell r="C719">
            <v>-0.78</v>
          </cell>
          <cell r="D719">
            <v>1.2709999999999999</v>
          </cell>
        </row>
        <row r="720">
          <cell r="A720" t="str">
            <v>513330</v>
          </cell>
          <cell r="B720" t="str">
            <v>恒生互联网ETF</v>
          </cell>
          <cell r="C720">
            <v>0.21</v>
          </cell>
          <cell r="D720">
            <v>0.48099999999999998</v>
          </cell>
        </row>
        <row r="721">
          <cell r="A721" t="str">
            <v>513350</v>
          </cell>
          <cell r="B721" t="str">
            <v>标普油气ETF</v>
          </cell>
          <cell r="C721">
            <v>-0.32</v>
          </cell>
          <cell r="D721">
            <v>0.94899999999999995</v>
          </cell>
        </row>
        <row r="722">
          <cell r="A722" t="str">
            <v>513360</v>
          </cell>
          <cell r="B722" t="str">
            <v>教育ETF</v>
          </cell>
          <cell r="C722">
            <v>0</v>
          </cell>
          <cell r="D722">
            <v>0.51600000000000001</v>
          </cell>
        </row>
        <row r="723">
          <cell r="A723" t="str">
            <v>513380</v>
          </cell>
          <cell r="B723" t="str">
            <v>恒生科技ETF龙头</v>
          </cell>
          <cell r="C723">
            <v>-0.47</v>
          </cell>
          <cell r="D723">
            <v>0.63600000000000001</v>
          </cell>
        </row>
        <row r="724">
          <cell r="A724" t="str">
            <v>513390</v>
          </cell>
          <cell r="B724" t="str">
            <v>纳指100ETF</v>
          </cell>
          <cell r="C724">
            <v>0.38</v>
          </cell>
          <cell r="D724">
            <v>1.8340000000000001</v>
          </cell>
        </row>
        <row r="725">
          <cell r="A725" t="str">
            <v>513400</v>
          </cell>
          <cell r="B725" t="str">
            <v>道琼斯ETF</v>
          </cell>
          <cell r="C725">
            <v>0.09</v>
          </cell>
          <cell r="D725">
            <v>1.1519999999999999</v>
          </cell>
        </row>
        <row r="726">
          <cell r="A726" t="str">
            <v>513500</v>
          </cell>
          <cell r="B726" t="str">
            <v>标普500ETF</v>
          </cell>
          <cell r="C726">
            <v>0.52</v>
          </cell>
          <cell r="D726">
            <v>2.125</v>
          </cell>
        </row>
        <row r="727">
          <cell r="A727" t="str">
            <v>513520</v>
          </cell>
          <cell r="B727" t="str">
            <v>日经ETF</v>
          </cell>
          <cell r="C727">
            <v>-0.39</v>
          </cell>
          <cell r="D727">
            <v>1.5269999999999999</v>
          </cell>
        </row>
        <row r="728">
          <cell r="A728" t="str">
            <v>513530</v>
          </cell>
          <cell r="B728" t="str">
            <v>港股通红利ETF</v>
          </cell>
          <cell r="C728">
            <v>-0.36</v>
          </cell>
          <cell r="D728">
            <v>1.6379999999999999</v>
          </cell>
        </row>
        <row r="729">
          <cell r="A729" t="str">
            <v>513550</v>
          </cell>
          <cell r="B729" t="str">
            <v>港股通50ETF</v>
          </cell>
          <cell r="C729">
            <v>-0.65</v>
          </cell>
          <cell r="D729">
            <v>1.073</v>
          </cell>
        </row>
        <row r="730">
          <cell r="A730" t="str">
            <v>513560</v>
          </cell>
          <cell r="B730" t="str">
            <v>香港科技ETF</v>
          </cell>
          <cell r="C730">
            <v>-0.46</v>
          </cell>
          <cell r="D730">
            <v>1.302</v>
          </cell>
        </row>
        <row r="731">
          <cell r="A731" t="str">
            <v>513580</v>
          </cell>
          <cell r="B731" t="str">
            <v>恒生科技ETF指数基金</v>
          </cell>
          <cell r="C731">
            <v>-0.43</v>
          </cell>
          <cell r="D731">
            <v>0.69599999999999995</v>
          </cell>
        </row>
        <row r="732">
          <cell r="A732" t="str">
            <v>513590</v>
          </cell>
          <cell r="B732" t="str">
            <v>香港消费ETF</v>
          </cell>
          <cell r="C732">
            <v>-0.87</v>
          </cell>
          <cell r="D732">
            <v>0.90800000000000003</v>
          </cell>
        </row>
        <row r="733">
          <cell r="A733" t="str">
            <v>513600</v>
          </cell>
          <cell r="B733" t="str">
            <v>恒生指数ETF</v>
          </cell>
          <cell r="C733">
            <v>-0.76</v>
          </cell>
          <cell r="D733">
            <v>2.7309999999999999</v>
          </cell>
        </row>
        <row r="734">
          <cell r="A734" t="str">
            <v>513630</v>
          </cell>
          <cell r="B734" t="str">
            <v>港股红利指数ETF</v>
          </cell>
          <cell r="C734">
            <v>-7.0000000000000007E-2</v>
          </cell>
          <cell r="D734">
            <v>1.4870000000000001</v>
          </cell>
        </row>
        <row r="735">
          <cell r="A735" t="str">
            <v>513650</v>
          </cell>
          <cell r="B735" t="str">
            <v>标普500ETF南方</v>
          </cell>
          <cell r="C735">
            <v>0.31</v>
          </cell>
          <cell r="D735">
            <v>1.613</v>
          </cell>
        </row>
        <row r="736">
          <cell r="A736" t="str">
            <v>513660</v>
          </cell>
          <cell r="B736" t="str">
            <v>恒生ETF</v>
          </cell>
          <cell r="C736">
            <v>-0.71</v>
          </cell>
          <cell r="D736">
            <v>2.9369999999999998</v>
          </cell>
        </row>
        <row r="737">
          <cell r="A737" t="str">
            <v>513690</v>
          </cell>
          <cell r="B737" t="str">
            <v>港股红利ETF博时</v>
          </cell>
          <cell r="C737">
            <v>-0.38</v>
          </cell>
          <cell r="D737">
            <v>1.0369999999999999</v>
          </cell>
        </row>
        <row r="738">
          <cell r="A738" t="str">
            <v>513700</v>
          </cell>
          <cell r="B738" t="str">
            <v>香港医药ETF</v>
          </cell>
          <cell r="C738">
            <v>-0.16</v>
          </cell>
          <cell r="D738">
            <v>0.61</v>
          </cell>
        </row>
        <row r="739">
          <cell r="A739" t="str">
            <v>513730</v>
          </cell>
          <cell r="B739" t="str">
            <v>东南亚科技ETF</v>
          </cell>
          <cell r="C739">
            <v>0.17</v>
          </cell>
          <cell r="D739">
            <v>1.2050000000000001</v>
          </cell>
        </row>
        <row r="740">
          <cell r="A740" t="str">
            <v>513750</v>
          </cell>
          <cell r="B740" t="str">
            <v>港股通非银ETF</v>
          </cell>
          <cell r="C740">
            <v>-0.8</v>
          </cell>
          <cell r="D740">
            <v>1.488</v>
          </cell>
        </row>
        <row r="741">
          <cell r="A741" t="str">
            <v>513770</v>
          </cell>
          <cell r="B741" t="str">
            <v>港股互联网ETF</v>
          </cell>
          <cell r="C741">
            <v>-0.48</v>
          </cell>
          <cell r="D741">
            <v>1.044</v>
          </cell>
        </row>
        <row r="742">
          <cell r="A742" t="str">
            <v>513780</v>
          </cell>
          <cell r="B742" t="str">
            <v>港股创新药50ETF</v>
          </cell>
          <cell r="C742">
            <v>1.1200000000000001</v>
          </cell>
          <cell r="D742">
            <v>1.5369999999999999</v>
          </cell>
        </row>
        <row r="743">
          <cell r="A743" t="str">
            <v>513800</v>
          </cell>
          <cell r="B743" t="str">
            <v>日本东证指数ETF</v>
          </cell>
          <cell r="C743">
            <v>-0.2</v>
          </cell>
          <cell r="D743">
            <v>1.5</v>
          </cell>
        </row>
        <row r="744">
          <cell r="A744" t="str">
            <v>513810</v>
          </cell>
          <cell r="B744" t="str">
            <v>港股国企ETF</v>
          </cell>
          <cell r="C744">
            <v>-0.26</v>
          </cell>
          <cell r="D744">
            <v>1.5349999999999999</v>
          </cell>
        </row>
        <row r="745">
          <cell r="A745" t="str">
            <v>513820</v>
          </cell>
          <cell r="B745" t="str">
            <v>港股红利ETF基金</v>
          </cell>
          <cell r="C745">
            <v>0</v>
          </cell>
          <cell r="D745">
            <v>1.2270000000000001</v>
          </cell>
        </row>
        <row r="746">
          <cell r="A746" t="str">
            <v>513830</v>
          </cell>
          <cell r="B746" t="str">
            <v>港股红利ETF</v>
          </cell>
          <cell r="C746">
            <v>-0.09</v>
          </cell>
          <cell r="D746">
            <v>1.1279999999999999</v>
          </cell>
        </row>
        <row r="747">
          <cell r="A747" t="str">
            <v>513850</v>
          </cell>
          <cell r="B747" t="str">
            <v>美国50ETF</v>
          </cell>
          <cell r="C747">
            <v>0.35</v>
          </cell>
          <cell r="D747">
            <v>1.444</v>
          </cell>
        </row>
        <row r="748">
          <cell r="A748" t="str">
            <v>513860</v>
          </cell>
          <cell r="B748" t="str">
            <v>港股通科技ETF</v>
          </cell>
          <cell r="C748">
            <v>-0.71</v>
          </cell>
          <cell r="D748">
            <v>0.70299999999999996</v>
          </cell>
        </row>
        <row r="749">
          <cell r="A749" t="str">
            <v>513870</v>
          </cell>
          <cell r="B749" t="str">
            <v>纳指ETF富国</v>
          </cell>
          <cell r="C749">
            <v>0.52</v>
          </cell>
          <cell r="D749">
            <v>1.5509999999999999</v>
          </cell>
        </row>
        <row r="750">
          <cell r="A750" t="str">
            <v>513880</v>
          </cell>
          <cell r="B750" t="str">
            <v>日经225ETF</v>
          </cell>
          <cell r="C750">
            <v>-0.28000000000000003</v>
          </cell>
          <cell r="D750">
            <v>1.417</v>
          </cell>
        </row>
        <row r="751">
          <cell r="A751" t="str">
            <v>513890</v>
          </cell>
          <cell r="B751" t="str">
            <v>恒生科技HKETF</v>
          </cell>
          <cell r="C751">
            <v>-0.47</v>
          </cell>
          <cell r="D751">
            <v>1.0589999999999999</v>
          </cell>
        </row>
        <row r="752">
          <cell r="A752" t="str">
            <v>513900</v>
          </cell>
          <cell r="B752" t="str">
            <v>港股通100ETF</v>
          </cell>
          <cell r="C752">
            <v>-0.9</v>
          </cell>
          <cell r="D752">
            <v>0.995</v>
          </cell>
        </row>
        <row r="753">
          <cell r="A753" t="str">
            <v>513910</v>
          </cell>
          <cell r="B753" t="str">
            <v>港股央企红利ETF</v>
          </cell>
          <cell r="C753">
            <v>0</v>
          </cell>
          <cell r="D753">
            <v>1.4990000000000001</v>
          </cell>
        </row>
        <row r="754">
          <cell r="A754" t="str">
            <v>513920</v>
          </cell>
          <cell r="B754" t="str">
            <v>港股通央企红利ET</v>
          </cell>
          <cell r="C754">
            <v>7.0000000000000007E-2</v>
          </cell>
          <cell r="D754">
            <v>1.508</v>
          </cell>
        </row>
        <row r="755">
          <cell r="A755" t="str">
            <v>513950</v>
          </cell>
          <cell r="B755" t="str">
            <v>恒生红利ETF</v>
          </cell>
          <cell r="C755">
            <v>-7.0000000000000007E-2</v>
          </cell>
          <cell r="D755">
            <v>1.37</v>
          </cell>
        </row>
        <row r="756">
          <cell r="A756" t="str">
            <v>513970</v>
          </cell>
          <cell r="B756" t="str">
            <v>恒生消费ETF</v>
          </cell>
          <cell r="C756">
            <v>-0.32</v>
          </cell>
          <cell r="D756">
            <v>0.94699999999999995</v>
          </cell>
        </row>
        <row r="757">
          <cell r="A757" t="str">
            <v>513980</v>
          </cell>
          <cell r="B757" t="str">
            <v>港股科技50ETF</v>
          </cell>
          <cell r="C757">
            <v>-0.56000000000000005</v>
          </cell>
          <cell r="D757">
            <v>0.70599999999999996</v>
          </cell>
        </row>
        <row r="758">
          <cell r="A758" t="str">
            <v>513990</v>
          </cell>
          <cell r="B758" t="str">
            <v>港股通ETF</v>
          </cell>
          <cell r="C758">
            <v>-0.46</v>
          </cell>
          <cell r="D758">
            <v>1.0840000000000001</v>
          </cell>
        </row>
        <row r="759">
          <cell r="A759" t="str">
            <v>515000</v>
          </cell>
          <cell r="B759" t="str">
            <v>科技ETF</v>
          </cell>
          <cell r="C759">
            <v>0.3</v>
          </cell>
          <cell r="D759">
            <v>1.3580000000000001</v>
          </cell>
        </row>
        <row r="760">
          <cell r="A760" t="str">
            <v>515010</v>
          </cell>
          <cell r="B760" t="str">
            <v>券商ETF基金</v>
          </cell>
          <cell r="C760">
            <v>-0.08</v>
          </cell>
          <cell r="D760">
            <v>1.292</v>
          </cell>
        </row>
        <row r="761">
          <cell r="A761" t="str">
            <v>515020</v>
          </cell>
          <cell r="B761" t="str">
            <v>银行ETF基金</v>
          </cell>
          <cell r="C761">
            <v>1.67</v>
          </cell>
          <cell r="D761">
            <v>1.8819999999999999</v>
          </cell>
        </row>
        <row r="762">
          <cell r="A762" t="str">
            <v>515030</v>
          </cell>
          <cell r="B762" t="str">
            <v>新能源车ETF</v>
          </cell>
          <cell r="C762">
            <v>-1.34</v>
          </cell>
          <cell r="D762">
            <v>1.254</v>
          </cell>
        </row>
        <row r="763">
          <cell r="A763" t="str">
            <v>515050</v>
          </cell>
          <cell r="B763" t="str">
            <v>5G通信ETF</v>
          </cell>
          <cell r="C763">
            <v>-0.5</v>
          </cell>
          <cell r="D763">
            <v>1.1839999999999999</v>
          </cell>
        </row>
        <row r="764">
          <cell r="A764" t="str">
            <v>515060</v>
          </cell>
          <cell r="B764" t="str">
            <v>房地产ETF基金</v>
          </cell>
          <cell r="C764">
            <v>-0.62</v>
          </cell>
          <cell r="D764">
            <v>0.64200000000000002</v>
          </cell>
        </row>
        <row r="765">
          <cell r="A765" t="str">
            <v>515070</v>
          </cell>
          <cell r="B765" t="str">
            <v>人工智能AIETF</v>
          </cell>
          <cell r="C765">
            <v>-0.33</v>
          </cell>
          <cell r="D765">
            <v>1.204</v>
          </cell>
        </row>
        <row r="766">
          <cell r="A766" t="str">
            <v>515080</v>
          </cell>
          <cell r="B766" t="str">
            <v>中证红利ETF</v>
          </cell>
          <cell r="C766">
            <v>0.39</v>
          </cell>
          <cell r="D766">
            <v>1.556</v>
          </cell>
        </row>
        <row r="767">
          <cell r="A767" t="str">
            <v>515090</v>
          </cell>
          <cell r="B767" t="str">
            <v>可持续发展ETF</v>
          </cell>
          <cell r="C767">
            <v>0.41</v>
          </cell>
          <cell r="D767">
            <v>1.21</v>
          </cell>
        </row>
        <row r="768">
          <cell r="A768" t="str">
            <v>515100</v>
          </cell>
          <cell r="B768" t="str">
            <v>红利低波100ETF</v>
          </cell>
          <cell r="C768">
            <v>0.53</v>
          </cell>
          <cell r="D768">
            <v>1.5129999999999999</v>
          </cell>
        </row>
        <row r="769">
          <cell r="A769" t="str">
            <v>515110</v>
          </cell>
          <cell r="B769" t="str">
            <v>一带一路ETF易方达</v>
          </cell>
          <cell r="C769">
            <v>0.37</v>
          </cell>
          <cell r="D769">
            <v>1.3660000000000001</v>
          </cell>
        </row>
        <row r="770">
          <cell r="A770" t="str">
            <v>515120</v>
          </cell>
          <cell r="B770" t="str">
            <v>创新药ETF</v>
          </cell>
          <cell r="C770">
            <v>0.33</v>
          </cell>
          <cell r="D770">
            <v>0.61199999999999999</v>
          </cell>
        </row>
        <row r="771">
          <cell r="A771" t="str">
            <v>515130</v>
          </cell>
          <cell r="B771" t="str">
            <v>沪深300ETF博时</v>
          </cell>
          <cell r="C771">
            <v>0.63</v>
          </cell>
          <cell r="D771">
            <v>1.2809999999999999</v>
          </cell>
        </row>
        <row r="772">
          <cell r="A772" t="str">
            <v>515150</v>
          </cell>
          <cell r="B772" t="str">
            <v>一带一路ETF</v>
          </cell>
          <cell r="C772">
            <v>0.08</v>
          </cell>
          <cell r="D772">
            <v>1.2849999999999999</v>
          </cell>
        </row>
        <row r="773">
          <cell r="A773" t="str">
            <v>515160</v>
          </cell>
          <cell r="B773" t="str">
            <v>MSCI中国ETF招商</v>
          </cell>
          <cell r="C773">
            <v>0.15</v>
          </cell>
          <cell r="D773">
            <v>1.325</v>
          </cell>
        </row>
        <row r="774">
          <cell r="A774" t="str">
            <v>515170</v>
          </cell>
          <cell r="B774" t="str">
            <v>食品饮料ETF</v>
          </cell>
          <cell r="C774">
            <v>0.18</v>
          </cell>
          <cell r="D774">
            <v>0.56200000000000006</v>
          </cell>
        </row>
        <row r="775">
          <cell r="A775" t="str">
            <v>515180</v>
          </cell>
          <cell r="B775" t="str">
            <v>红利ETF易方达</v>
          </cell>
          <cell r="C775">
            <v>0.5</v>
          </cell>
          <cell r="D775">
            <v>1.4039999999999999</v>
          </cell>
        </row>
        <row r="776">
          <cell r="A776" t="str">
            <v>515190</v>
          </cell>
          <cell r="B776" t="str">
            <v>中银证券500ETF</v>
          </cell>
          <cell r="C776">
            <v>0</v>
          </cell>
          <cell r="D776">
            <v>1.222</v>
          </cell>
        </row>
        <row r="777">
          <cell r="A777" t="str">
            <v>515200</v>
          </cell>
          <cell r="B777" t="str">
            <v>创新100ETF</v>
          </cell>
          <cell r="C777">
            <v>1.19</v>
          </cell>
          <cell r="D777">
            <v>1.61</v>
          </cell>
        </row>
        <row r="778">
          <cell r="A778" t="str">
            <v>515210</v>
          </cell>
          <cell r="B778" t="str">
            <v>钢铁ETF</v>
          </cell>
          <cell r="C778">
            <v>0.56000000000000005</v>
          </cell>
          <cell r="D778">
            <v>1.2669999999999999</v>
          </cell>
        </row>
        <row r="779">
          <cell r="A779" t="str">
            <v>515220</v>
          </cell>
          <cell r="B779" t="str">
            <v>煤炭ETF</v>
          </cell>
          <cell r="C779">
            <v>0</v>
          </cell>
          <cell r="D779">
            <v>1.0029999999999999</v>
          </cell>
        </row>
        <row r="780">
          <cell r="A780" t="str">
            <v>515230</v>
          </cell>
          <cell r="B780" t="str">
            <v>软件ETF</v>
          </cell>
          <cell r="C780">
            <v>0.36</v>
          </cell>
          <cell r="D780">
            <v>0.82499999999999996</v>
          </cell>
        </row>
        <row r="781">
          <cell r="A781" t="str">
            <v>515250</v>
          </cell>
          <cell r="B781" t="str">
            <v>智能汽车ETF</v>
          </cell>
          <cell r="C781">
            <v>-0.52</v>
          </cell>
          <cell r="D781">
            <v>0.94899999999999995</v>
          </cell>
        </row>
        <row r="782">
          <cell r="A782" t="str">
            <v>515260</v>
          </cell>
          <cell r="B782" t="str">
            <v>电子ETF</v>
          </cell>
          <cell r="C782">
            <v>-0.22</v>
          </cell>
          <cell r="D782">
            <v>0.89300000000000002</v>
          </cell>
        </row>
        <row r="783">
          <cell r="A783" t="str">
            <v>515290</v>
          </cell>
          <cell r="B783" t="str">
            <v>银行ETF天弘</v>
          </cell>
          <cell r="C783">
            <v>1.85</v>
          </cell>
          <cell r="D783">
            <v>1.593</v>
          </cell>
        </row>
        <row r="784">
          <cell r="A784" t="str">
            <v>515300</v>
          </cell>
          <cell r="B784" t="str">
            <v>300红利低波ETF</v>
          </cell>
          <cell r="C784">
            <v>0.93</v>
          </cell>
          <cell r="D784">
            <v>1.407</v>
          </cell>
        </row>
        <row r="785">
          <cell r="A785" t="str">
            <v>515310</v>
          </cell>
          <cell r="B785" t="str">
            <v>沪深300指数ETF</v>
          </cell>
          <cell r="C785">
            <v>0.34</v>
          </cell>
          <cell r="D785">
            <v>1.173</v>
          </cell>
        </row>
        <row r="786">
          <cell r="A786" t="str">
            <v>515320</v>
          </cell>
          <cell r="B786" t="str">
            <v>电子50ETF</v>
          </cell>
          <cell r="C786">
            <v>0</v>
          </cell>
          <cell r="D786">
            <v>0.82899999999999996</v>
          </cell>
        </row>
        <row r="787">
          <cell r="A787" t="str">
            <v>515330</v>
          </cell>
          <cell r="B787" t="str">
            <v>沪深300ETF天弘</v>
          </cell>
          <cell r="C787">
            <v>0.36</v>
          </cell>
          <cell r="D787">
            <v>1.129</v>
          </cell>
        </row>
        <row r="788">
          <cell r="A788" t="str">
            <v>515350</v>
          </cell>
          <cell r="B788" t="str">
            <v>民生加银300ETF</v>
          </cell>
          <cell r="C788">
            <v>0.4</v>
          </cell>
          <cell r="D788">
            <v>5.2510000000000003</v>
          </cell>
        </row>
        <row r="789">
          <cell r="A789" t="str">
            <v>515360</v>
          </cell>
          <cell r="B789" t="str">
            <v>方正沪深300ETF</v>
          </cell>
          <cell r="C789">
            <v>0.46</v>
          </cell>
          <cell r="D789">
            <v>5.4560000000000004</v>
          </cell>
        </row>
        <row r="790">
          <cell r="A790" t="str">
            <v>515380</v>
          </cell>
          <cell r="B790" t="str">
            <v>沪深300ETF泰康</v>
          </cell>
          <cell r="C790">
            <v>0.38</v>
          </cell>
          <cell r="D790">
            <v>4.5270000000000001</v>
          </cell>
        </row>
        <row r="791">
          <cell r="A791" t="str">
            <v>515390</v>
          </cell>
          <cell r="B791" t="str">
            <v>沪深300ETF指数基</v>
          </cell>
          <cell r="C791">
            <v>0.44</v>
          </cell>
          <cell r="D791">
            <v>1.141</v>
          </cell>
        </row>
        <row r="792">
          <cell r="A792" t="str">
            <v>515400</v>
          </cell>
          <cell r="B792" t="str">
            <v>大数据ETF</v>
          </cell>
          <cell r="C792">
            <v>0</v>
          </cell>
          <cell r="D792">
            <v>0.84699999999999998</v>
          </cell>
        </row>
        <row r="793">
          <cell r="A793" t="str">
            <v>515450</v>
          </cell>
          <cell r="B793" t="str">
            <v>红利低波50ETF</v>
          </cell>
          <cell r="C793">
            <v>0.95</v>
          </cell>
          <cell r="D793">
            <v>1.4950000000000001</v>
          </cell>
        </row>
        <row r="794">
          <cell r="A794" t="str">
            <v>515530</v>
          </cell>
          <cell r="B794" t="str">
            <v>中证500ETF泰康</v>
          </cell>
          <cell r="C794">
            <v>0</v>
          </cell>
          <cell r="D794">
            <v>3.1920000000000002</v>
          </cell>
        </row>
        <row r="795">
          <cell r="A795" t="str">
            <v>515550</v>
          </cell>
          <cell r="B795" t="str">
            <v>国联中证500ETF</v>
          </cell>
          <cell r="C795">
            <v>-0.38</v>
          </cell>
          <cell r="D795">
            <v>1.3069999999999999</v>
          </cell>
        </row>
        <row r="796">
          <cell r="A796" t="str">
            <v>515560</v>
          </cell>
          <cell r="B796" t="str">
            <v>证券ETF建信</v>
          </cell>
          <cell r="C796">
            <v>0</v>
          </cell>
          <cell r="D796">
            <v>1.034</v>
          </cell>
        </row>
        <row r="797">
          <cell r="A797" t="str">
            <v>515580</v>
          </cell>
          <cell r="B797" t="str">
            <v>科技100ETF</v>
          </cell>
          <cell r="C797">
            <v>-0.35</v>
          </cell>
          <cell r="D797">
            <v>0.86399999999999999</v>
          </cell>
        </row>
        <row r="798">
          <cell r="A798" t="str">
            <v>515590</v>
          </cell>
          <cell r="B798" t="str">
            <v>500等权ETF</v>
          </cell>
          <cell r="C798">
            <v>0.27</v>
          </cell>
          <cell r="D798">
            <v>1.486</v>
          </cell>
        </row>
        <row r="799">
          <cell r="A799" t="str">
            <v>515600</v>
          </cell>
          <cell r="B799" t="str">
            <v>央企创新ETF</v>
          </cell>
          <cell r="C799">
            <v>-7.0000000000000007E-2</v>
          </cell>
          <cell r="D799">
            <v>1.4590000000000001</v>
          </cell>
        </row>
        <row r="800">
          <cell r="A800" t="str">
            <v>515630</v>
          </cell>
          <cell r="B800" t="str">
            <v>保险证券ETF</v>
          </cell>
          <cell r="C800">
            <v>0.23</v>
          </cell>
          <cell r="D800">
            <v>1.3180000000000001</v>
          </cell>
        </row>
        <row r="801">
          <cell r="A801" t="str">
            <v>515650</v>
          </cell>
          <cell r="B801" t="str">
            <v>消费50ETF</v>
          </cell>
          <cell r="C801">
            <v>0.09</v>
          </cell>
          <cell r="D801">
            <v>1.1459999999999999</v>
          </cell>
        </row>
        <row r="802">
          <cell r="A802" t="str">
            <v>515660</v>
          </cell>
          <cell r="B802" t="str">
            <v>沪深300ETF国联安</v>
          </cell>
          <cell r="C802">
            <v>0.46</v>
          </cell>
          <cell r="D802">
            <v>4.8559999999999999</v>
          </cell>
        </row>
        <row r="803">
          <cell r="A803" t="str">
            <v>515680</v>
          </cell>
          <cell r="B803" t="str">
            <v>央企创新ETF嘉实</v>
          </cell>
          <cell r="C803">
            <v>7.0000000000000007E-2</v>
          </cell>
          <cell r="D803">
            <v>1.468</v>
          </cell>
        </row>
        <row r="804">
          <cell r="A804" t="str">
            <v>515700</v>
          </cell>
          <cell r="B804" t="str">
            <v>新能车ETF</v>
          </cell>
          <cell r="C804">
            <v>-1.54</v>
          </cell>
          <cell r="D804">
            <v>1.665</v>
          </cell>
        </row>
        <row r="805">
          <cell r="A805" t="str">
            <v>515710</v>
          </cell>
          <cell r="B805" t="str">
            <v>食品ETF</v>
          </cell>
          <cell r="C805">
            <v>0.17</v>
          </cell>
          <cell r="D805">
            <v>0.59799999999999998</v>
          </cell>
        </row>
        <row r="806">
          <cell r="A806" t="str">
            <v>515750</v>
          </cell>
          <cell r="B806" t="str">
            <v>科技50ETF</v>
          </cell>
          <cell r="C806">
            <v>-0.5</v>
          </cell>
          <cell r="D806">
            <v>1.3859999999999999</v>
          </cell>
        </row>
        <row r="807">
          <cell r="A807" t="str">
            <v>515760</v>
          </cell>
          <cell r="B807" t="str">
            <v>浙江国资ETF</v>
          </cell>
          <cell r="C807">
            <v>1.1100000000000001</v>
          </cell>
          <cell r="D807">
            <v>1.37</v>
          </cell>
        </row>
        <row r="808">
          <cell r="A808" t="str">
            <v>515770</v>
          </cell>
          <cell r="B808" t="str">
            <v>摩根MSCIAETF</v>
          </cell>
          <cell r="C808">
            <v>0.34</v>
          </cell>
          <cell r="D808">
            <v>1.1879999999999999</v>
          </cell>
        </row>
        <row r="809">
          <cell r="A809" t="str">
            <v>515790</v>
          </cell>
          <cell r="B809" t="str">
            <v>光伏ETF</v>
          </cell>
          <cell r="C809">
            <v>-0.57999999999999996</v>
          </cell>
          <cell r="D809">
            <v>0.68700000000000006</v>
          </cell>
        </row>
        <row r="810">
          <cell r="A810" t="str">
            <v>515800</v>
          </cell>
          <cell r="B810" t="str">
            <v>800ETF</v>
          </cell>
          <cell r="C810">
            <v>0.28999999999999998</v>
          </cell>
          <cell r="D810">
            <v>1.042</v>
          </cell>
        </row>
        <row r="811">
          <cell r="A811" t="str">
            <v>515810</v>
          </cell>
          <cell r="B811" t="str">
            <v>中证800ETF</v>
          </cell>
          <cell r="C811">
            <v>0.3</v>
          </cell>
          <cell r="D811">
            <v>1.34</v>
          </cell>
        </row>
        <row r="812">
          <cell r="A812" t="str">
            <v>515850</v>
          </cell>
          <cell r="B812" t="str">
            <v>券商指数ETF</v>
          </cell>
          <cell r="C812">
            <v>7.0000000000000007E-2</v>
          </cell>
          <cell r="D812">
            <v>1.387</v>
          </cell>
        </row>
        <row r="813">
          <cell r="A813" t="str">
            <v>515860</v>
          </cell>
          <cell r="B813" t="str">
            <v>科技ETF嘉实</v>
          </cell>
          <cell r="C813">
            <v>0.08</v>
          </cell>
          <cell r="D813">
            <v>1.2470000000000001</v>
          </cell>
        </row>
        <row r="814">
          <cell r="A814" t="str">
            <v>515880</v>
          </cell>
          <cell r="B814" t="str">
            <v>通信ETF</v>
          </cell>
          <cell r="C814">
            <v>-1.38</v>
          </cell>
          <cell r="D814">
            <v>1.4339999999999999</v>
          </cell>
        </row>
        <row r="815">
          <cell r="A815" t="str">
            <v>515890</v>
          </cell>
          <cell r="B815" t="str">
            <v>红利ETF博时</v>
          </cell>
          <cell r="C815">
            <v>0.56000000000000005</v>
          </cell>
          <cell r="D815">
            <v>1.43</v>
          </cell>
        </row>
        <row r="816">
          <cell r="A816" t="str">
            <v>515900</v>
          </cell>
          <cell r="B816" t="str">
            <v>央企创新驱动ETF</v>
          </cell>
          <cell r="C816">
            <v>0</v>
          </cell>
          <cell r="D816">
            <v>1.46</v>
          </cell>
        </row>
        <row r="817">
          <cell r="A817" t="str">
            <v>515910</v>
          </cell>
          <cell r="B817" t="str">
            <v>质量ETF</v>
          </cell>
          <cell r="C817">
            <v>-0.2</v>
          </cell>
          <cell r="D817">
            <v>0.499</v>
          </cell>
        </row>
        <row r="818">
          <cell r="A818" t="str">
            <v>515920</v>
          </cell>
          <cell r="B818" t="str">
            <v>智能消费ETF</v>
          </cell>
          <cell r="C818">
            <v>-0.34</v>
          </cell>
          <cell r="D818">
            <v>0.871</v>
          </cell>
        </row>
        <row r="819">
          <cell r="A819" t="str">
            <v>515950</v>
          </cell>
          <cell r="B819" t="str">
            <v>医药龙头ETF</v>
          </cell>
          <cell r="C819">
            <v>0.33</v>
          </cell>
          <cell r="D819">
            <v>0.90300000000000002</v>
          </cell>
        </row>
        <row r="820">
          <cell r="A820" t="str">
            <v>515960</v>
          </cell>
          <cell r="B820" t="str">
            <v>医药ETF嘉实</v>
          </cell>
          <cell r="C820">
            <v>0.25</v>
          </cell>
          <cell r="D820">
            <v>0.78700000000000003</v>
          </cell>
        </row>
        <row r="821">
          <cell r="A821" t="str">
            <v>515980</v>
          </cell>
          <cell r="B821" t="str">
            <v>人工智能ETF</v>
          </cell>
          <cell r="C821">
            <v>-0.28999999999999998</v>
          </cell>
          <cell r="D821">
            <v>1.0229999999999999</v>
          </cell>
        </row>
        <row r="822">
          <cell r="A822" t="str">
            <v>515990</v>
          </cell>
          <cell r="B822" t="str">
            <v>国企一带一路ETF</v>
          </cell>
          <cell r="C822">
            <v>0.16</v>
          </cell>
          <cell r="D822">
            <v>1.2849999999999999</v>
          </cell>
        </row>
        <row r="823">
          <cell r="A823" t="str">
            <v>516000</v>
          </cell>
          <cell r="B823" t="str">
            <v>数据ETF</v>
          </cell>
          <cell r="C823">
            <v>0.22</v>
          </cell>
          <cell r="D823">
            <v>0.91600000000000004</v>
          </cell>
        </row>
        <row r="824">
          <cell r="A824" t="str">
            <v>516010</v>
          </cell>
          <cell r="B824" t="str">
            <v>游戏ETF</v>
          </cell>
          <cell r="C824">
            <v>2.4700000000000002</v>
          </cell>
          <cell r="D824">
            <v>1.2869999999999999</v>
          </cell>
        </row>
        <row r="825">
          <cell r="A825" t="str">
            <v>516020</v>
          </cell>
          <cell r="B825" t="str">
            <v>化工ETF</v>
          </cell>
          <cell r="C825">
            <v>-1.1399999999999999</v>
          </cell>
          <cell r="D825">
            <v>0.60499999999999998</v>
          </cell>
        </row>
        <row r="826">
          <cell r="A826" t="str">
            <v>516050</v>
          </cell>
          <cell r="B826" t="str">
            <v>科技龙头ETF</v>
          </cell>
          <cell r="C826">
            <v>0</v>
          </cell>
          <cell r="D826">
            <v>0.71399999999999997</v>
          </cell>
        </row>
        <row r="827">
          <cell r="A827" t="str">
            <v>516060</v>
          </cell>
          <cell r="B827" t="str">
            <v>创新药产业ETF</v>
          </cell>
          <cell r="C827">
            <v>0.71</v>
          </cell>
          <cell r="D827">
            <v>0.56399999999999995</v>
          </cell>
        </row>
        <row r="828">
          <cell r="A828" t="str">
            <v>516070</v>
          </cell>
          <cell r="B828" t="str">
            <v>低碳ETF易方达</v>
          </cell>
          <cell r="C828">
            <v>-0.44</v>
          </cell>
          <cell r="D828">
            <v>0.45100000000000001</v>
          </cell>
        </row>
        <row r="829">
          <cell r="A829" t="str">
            <v>516080</v>
          </cell>
          <cell r="B829" t="str">
            <v>创新药ETF易方达</v>
          </cell>
          <cell r="C829">
            <v>0.63</v>
          </cell>
          <cell r="D829">
            <v>0.63800000000000001</v>
          </cell>
        </row>
        <row r="830">
          <cell r="A830" t="str">
            <v>516090</v>
          </cell>
          <cell r="B830" t="str">
            <v>新能源ETF易方达</v>
          </cell>
          <cell r="C830">
            <v>-0.8</v>
          </cell>
          <cell r="D830">
            <v>0.372</v>
          </cell>
        </row>
        <row r="831">
          <cell r="A831" t="str">
            <v>516100</v>
          </cell>
          <cell r="B831" t="str">
            <v>金融科技ETF华夏</v>
          </cell>
          <cell r="C831">
            <v>1.21</v>
          </cell>
          <cell r="D831">
            <v>1.335</v>
          </cell>
        </row>
        <row r="832">
          <cell r="A832" t="str">
            <v>516110</v>
          </cell>
          <cell r="B832" t="str">
            <v>汽车ETF</v>
          </cell>
          <cell r="C832">
            <v>0.08</v>
          </cell>
          <cell r="D832">
            <v>1.2949999999999999</v>
          </cell>
        </row>
        <row r="833">
          <cell r="A833" t="str">
            <v>516120</v>
          </cell>
          <cell r="B833" t="str">
            <v>化工50ETF</v>
          </cell>
          <cell r="C833">
            <v>-0.97</v>
          </cell>
          <cell r="D833">
            <v>0.61499999999999999</v>
          </cell>
        </row>
        <row r="834">
          <cell r="A834" t="str">
            <v>516130</v>
          </cell>
          <cell r="B834" t="str">
            <v>消费龙头ETF</v>
          </cell>
          <cell r="C834">
            <v>0</v>
          </cell>
          <cell r="D834">
            <v>0.753</v>
          </cell>
        </row>
        <row r="835">
          <cell r="A835" t="str">
            <v>516150</v>
          </cell>
          <cell r="B835" t="str">
            <v>稀土ETF嘉实</v>
          </cell>
          <cell r="C835">
            <v>-1.35</v>
          </cell>
          <cell r="D835">
            <v>1.169</v>
          </cell>
        </row>
        <row r="836">
          <cell r="A836" t="str">
            <v>516160</v>
          </cell>
          <cell r="B836" t="str">
            <v>新能源ETF</v>
          </cell>
          <cell r="C836">
            <v>-0.83</v>
          </cell>
          <cell r="D836">
            <v>1.913</v>
          </cell>
        </row>
        <row r="837">
          <cell r="A837" t="str">
            <v>516180</v>
          </cell>
          <cell r="B837" t="str">
            <v>光伏ETF基金</v>
          </cell>
          <cell r="C837">
            <v>-0.7</v>
          </cell>
          <cell r="D837">
            <v>0.56599999999999995</v>
          </cell>
        </row>
        <row r="838">
          <cell r="A838" t="str">
            <v>516190</v>
          </cell>
          <cell r="B838" t="str">
            <v>文娱传媒ETF</v>
          </cell>
          <cell r="C838">
            <v>0.77</v>
          </cell>
          <cell r="D838">
            <v>1.0409999999999999</v>
          </cell>
        </row>
        <row r="839">
          <cell r="A839" t="str">
            <v>516200</v>
          </cell>
          <cell r="B839" t="str">
            <v>证券ETF指数基金</v>
          </cell>
          <cell r="C839">
            <v>-0.09</v>
          </cell>
          <cell r="D839">
            <v>1.0820000000000001</v>
          </cell>
        </row>
        <row r="840">
          <cell r="A840" t="str">
            <v>516210</v>
          </cell>
          <cell r="B840" t="str">
            <v>银行ETF指数基金</v>
          </cell>
          <cell r="C840">
            <v>1.82</v>
          </cell>
          <cell r="D840">
            <v>1.51</v>
          </cell>
        </row>
        <row r="841">
          <cell r="A841" t="str">
            <v>516220</v>
          </cell>
          <cell r="B841" t="str">
            <v>化工龙头ETF</v>
          </cell>
          <cell r="C841">
            <v>-0.94</v>
          </cell>
          <cell r="D841">
            <v>0.63100000000000001</v>
          </cell>
        </row>
        <row r="842">
          <cell r="A842" t="str">
            <v>516260</v>
          </cell>
          <cell r="B842" t="str">
            <v>物联网50ETF</v>
          </cell>
          <cell r="C842">
            <v>-0.7</v>
          </cell>
          <cell r="D842">
            <v>0.85099999999999998</v>
          </cell>
        </row>
        <row r="843">
          <cell r="A843" t="str">
            <v>516270</v>
          </cell>
          <cell r="B843" t="str">
            <v>新能源50ETF</v>
          </cell>
          <cell r="C843">
            <v>-1.1100000000000001</v>
          </cell>
          <cell r="D843">
            <v>0.44500000000000001</v>
          </cell>
        </row>
        <row r="844">
          <cell r="A844" t="str">
            <v>516290</v>
          </cell>
          <cell r="B844" t="str">
            <v>光伏龙头ETF</v>
          </cell>
          <cell r="C844">
            <v>-0.47</v>
          </cell>
          <cell r="D844">
            <v>0.42699999999999999</v>
          </cell>
        </row>
        <row r="845">
          <cell r="A845" t="str">
            <v>516300</v>
          </cell>
          <cell r="B845" t="str">
            <v>中证1000ETF华泰柏瑞</v>
          </cell>
          <cell r="C845">
            <v>-0.34</v>
          </cell>
          <cell r="D845">
            <v>2.6040000000000001</v>
          </cell>
        </row>
        <row r="846">
          <cell r="A846" t="str">
            <v>516310</v>
          </cell>
          <cell r="B846" t="str">
            <v>银行ETF易方达</v>
          </cell>
          <cell r="C846">
            <v>2.02</v>
          </cell>
          <cell r="D846">
            <v>1.4650000000000001</v>
          </cell>
        </row>
        <row r="847">
          <cell r="A847" t="str">
            <v>516320</v>
          </cell>
          <cell r="B847" t="str">
            <v>高端装备ETF</v>
          </cell>
          <cell r="C847">
            <v>-0.27</v>
          </cell>
          <cell r="D847">
            <v>0.73799999999999999</v>
          </cell>
        </row>
        <row r="848">
          <cell r="A848" t="str">
            <v>516330</v>
          </cell>
          <cell r="B848" t="str">
            <v>物联网ETF</v>
          </cell>
          <cell r="C848">
            <v>-0.6</v>
          </cell>
          <cell r="D848">
            <v>0.98899999999999999</v>
          </cell>
        </row>
        <row r="849">
          <cell r="A849" t="str">
            <v>516350</v>
          </cell>
          <cell r="B849" t="str">
            <v>芯片ETF易方达</v>
          </cell>
          <cell r="C849">
            <v>-0.12</v>
          </cell>
          <cell r="D849">
            <v>0.82799999999999996</v>
          </cell>
        </row>
        <row r="850">
          <cell r="A850" t="str">
            <v>516360</v>
          </cell>
          <cell r="B850" t="str">
            <v>新材料ETF</v>
          </cell>
          <cell r="C850">
            <v>-0.28999999999999998</v>
          </cell>
          <cell r="D850">
            <v>0.68200000000000005</v>
          </cell>
        </row>
        <row r="851">
          <cell r="A851" t="str">
            <v>516380</v>
          </cell>
          <cell r="B851" t="str">
            <v>智能电动车ETF</v>
          </cell>
          <cell r="C851">
            <v>-0.52</v>
          </cell>
          <cell r="D851">
            <v>0.76400000000000001</v>
          </cell>
        </row>
        <row r="852">
          <cell r="A852" t="str">
            <v>516390</v>
          </cell>
          <cell r="B852" t="str">
            <v>新能源汽车ETF</v>
          </cell>
          <cell r="C852">
            <v>-1.1599999999999999</v>
          </cell>
          <cell r="D852">
            <v>0.68</v>
          </cell>
        </row>
        <row r="853">
          <cell r="A853" t="str">
            <v>516460</v>
          </cell>
          <cell r="B853" t="str">
            <v>现金流ETF800</v>
          </cell>
          <cell r="C853">
            <v>0.19</v>
          </cell>
          <cell r="D853">
            <v>1.048</v>
          </cell>
        </row>
        <row r="854">
          <cell r="A854" t="str">
            <v>516480</v>
          </cell>
          <cell r="B854" t="str">
            <v>新材料ETF基金</v>
          </cell>
          <cell r="C854">
            <v>-0.33</v>
          </cell>
          <cell r="D854">
            <v>0.61</v>
          </cell>
        </row>
        <row r="855">
          <cell r="A855" t="str">
            <v>516500</v>
          </cell>
          <cell r="B855" t="str">
            <v>生物科技ETF</v>
          </cell>
          <cell r="C855">
            <v>0.81</v>
          </cell>
          <cell r="D855">
            <v>0.621</v>
          </cell>
        </row>
        <row r="856">
          <cell r="A856" t="str">
            <v>516510</v>
          </cell>
          <cell r="B856" t="str">
            <v>云计算ETF</v>
          </cell>
          <cell r="C856">
            <v>-0.09</v>
          </cell>
          <cell r="D856">
            <v>1.1659999999999999</v>
          </cell>
        </row>
        <row r="857">
          <cell r="A857" t="str">
            <v>516520</v>
          </cell>
          <cell r="B857" t="str">
            <v>智能驾驶ETF</v>
          </cell>
          <cell r="C857">
            <v>-0.66</v>
          </cell>
          <cell r="D857">
            <v>1.05</v>
          </cell>
        </row>
        <row r="858">
          <cell r="A858" t="str">
            <v>516530</v>
          </cell>
          <cell r="B858" t="str">
            <v>物流快递ETF</v>
          </cell>
          <cell r="C858">
            <v>0.11</v>
          </cell>
          <cell r="D858">
            <v>0.92</v>
          </cell>
        </row>
        <row r="859">
          <cell r="A859" t="str">
            <v>516550</v>
          </cell>
          <cell r="B859" t="str">
            <v>农业ETF</v>
          </cell>
          <cell r="C859">
            <v>-0.45</v>
          </cell>
          <cell r="D859">
            <v>0.67</v>
          </cell>
        </row>
        <row r="860">
          <cell r="A860" t="str">
            <v>516560</v>
          </cell>
          <cell r="B860" t="str">
            <v>养老ETF</v>
          </cell>
          <cell r="C860">
            <v>-0.12</v>
          </cell>
          <cell r="D860">
            <v>0.84299999999999997</v>
          </cell>
        </row>
        <row r="861">
          <cell r="A861" t="str">
            <v>516570</v>
          </cell>
          <cell r="B861" t="str">
            <v>化工行业ETF</v>
          </cell>
          <cell r="C861">
            <v>-0.82</v>
          </cell>
          <cell r="D861">
            <v>0.72799999999999998</v>
          </cell>
        </row>
        <row r="862">
          <cell r="A862" t="str">
            <v>516580</v>
          </cell>
          <cell r="B862" t="str">
            <v>新能源主题ETF</v>
          </cell>
          <cell r="C862">
            <v>-0.66</v>
          </cell>
          <cell r="D862">
            <v>0.45100000000000001</v>
          </cell>
        </row>
        <row r="863">
          <cell r="A863" t="str">
            <v>516590</v>
          </cell>
          <cell r="B863" t="str">
            <v>智能汽车ETF易方达</v>
          </cell>
          <cell r="C863">
            <v>-0.52</v>
          </cell>
          <cell r="D863">
            <v>0.95899999999999996</v>
          </cell>
        </row>
        <row r="864">
          <cell r="A864" t="str">
            <v>516600</v>
          </cell>
          <cell r="B864" t="str">
            <v>消费服务ETF</v>
          </cell>
          <cell r="C864">
            <v>0.49</v>
          </cell>
          <cell r="D864">
            <v>0.61399999999999999</v>
          </cell>
        </row>
        <row r="865">
          <cell r="A865" t="str">
            <v>516610</v>
          </cell>
          <cell r="B865" t="str">
            <v>医疗服务ETF</v>
          </cell>
          <cell r="C865">
            <v>-0.21</v>
          </cell>
          <cell r="D865">
            <v>0.47399999999999998</v>
          </cell>
        </row>
        <row r="866">
          <cell r="A866" t="str">
            <v>516620</v>
          </cell>
          <cell r="B866" t="str">
            <v>影视ETF</v>
          </cell>
          <cell r="C866">
            <v>-0.71</v>
          </cell>
          <cell r="D866">
            <v>0.98099999999999998</v>
          </cell>
        </row>
        <row r="867">
          <cell r="A867" t="str">
            <v>516630</v>
          </cell>
          <cell r="B867" t="str">
            <v>云计算50ETF</v>
          </cell>
          <cell r="C867">
            <v>0.18</v>
          </cell>
          <cell r="D867">
            <v>1.133</v>
          </cell>
        </row>
        <row r="868">
          <cell r="A868" t="str">
            <v>516640</v>
          </cell>
          <cell r="B868" t="str">
            <v>芯片龙头ETF</v>
          </cell>
          <cell r="C868">
            <v>-0.13</v>
          </cell>
          <cell r="D868">
            <v>0.74199999999999999</v>
          </cell>
        </row>
        <row r="869">
          <cell r="A869" t="str">
            <v>516650</v>
          </cell>
          <cell r="B869" t="str">
            <v>有色金属ETF基金</v>
          </cell>
          <cell r="C869">
            <v>-1.31</v>
          </cell>
          <cell r="D869">
            <v>1.127</v>
          </cell>
        </row>
        <row r="870">
          <cell r="A870" t="str">
            <v>516660</v>
          </cell>
          <cell r="B870" t="str">
            <v>新能源车ETF基金</v>
          </cell>
          <cell r="C870">
            <v>-1.41</v>
          </cell>
          <cell r="D870">
            <v>0.77100000000000002</v>
          </cell>
        </row>
        <row r="871">
          <cell r="A871" t="str">
            <v>516670</v>
          </cell>
          <cell r="B871" t="str">
            <v>畜牧养殖ETF</v>
          </cell>
          <cell r="C871">
            <v>0</v>
          </cell>
          <cell r="D871">
            <v>0.66800000000000004</v>
          </cell>
        </row>
        <row r="872">
          <cell r="A872" t="str">
            <v>516700</v>
          </cell>
          <cell r="B872" t="str">
            <v>大数据产业ETF</v>
          </cell>
          <cell r="C872">
            <v>0.34</v>
          </cell>
          <cell r="D872">
            <v>0.89400000000000002</v>
          </cell>
        </row>
        <row r="873">
          <cell r="A873" t="str">
            <v>516710</v>
          </cell>
          <cell r="B873" t="str">
            <v>新材料50ETF</v>
          </cell>
          <cell r="C873">
            <v>0.61</v>
          </cell>
          <cell r="D873">
            <v>0.49299999999999999</v>
          </cell>
        </row>
        <row r="874">
          <cell r="A874" t="str">
            <v>516720</v>
          </cell>
          <cell r="B874" t="str">
            <v>ESGETF</v>
          </cell>
          <cell r="C874">
            <v>0.55000000000000004</v>
          </cell>
          <cell r="D874">
            <v>0.91900000000000004</v>
          </cell>
        </row>
        <row r="875">
          <cell r="A875" t="str">
            <v>516730</v>
          </cell>
          <cell r="B875" t="str">
            <v>证券公司ETF</v>
          </cell>
          <cell r="C875">
            <v>0</v>
          </cell>
          <cell r="D875">
            <v>1.0169999999999999</v>
          </cell>
        </row>
        <row r="876">
          <cell r="A876" t="str">
            <v>516750</v>
          </cell>
          <cell r="B876" t="str">
            <v>建材ETF</v>
          </cell>
          <cell r="C876">
            <v>-0.47</v>
          </cell>
          <cell r="D876">
            <v>0.63200000000000001</v>
          </cell>
        </row>
        <row r="877">
          <cell r="A877" t="str">
            <v>516760</v>
          </cell>
          <cell r="B877" t="str">
            <v>养殖ETF</v>
          </cell>
          <cell r="C877">
            <v>0</v>
          </cell>
          <cell r="D877">
            <v>0.64600000000000002</v>
          </cell>
        </row>
        <row r="878">
          <cell r="A878" t="str">
            <v>516770</v>
          </cell>
          <cell r="B878" t="str">
            <v>游戏ETF华泰柏瑞</v>
          </cell>
          <cell r="C878">
            <v>2.2200000000000002</v>
          </cell>
          <cell r="D878">
            <v>1.3360000000000001</v>
          </cell>
        </row>
        <row r="879">
          <cell r="A879" t="str">
            <v>516780</v>
          </cell>
          <cell r="B879" t="str">
            <v>稀土ETF</v>
          </cell>
          <cell r="C879">
            <v>-1.49</v>
          </cell>
          <cell r="D879">
            <v>1.1259999999999999</v>
          </cell>
        </row>
        <row r="880">
          <cell r="A880" t="str">
            <v>516790</v>
          </cell>
          <cell r="B880" t="str">
            <v>医疗ETF华泰柏瑞</v>
          </cell>
          <cell r="C880">
            <v>0.35</v>
          </cell>
          <cell r="D880">
            <v>0.56999999999999995</v>
          </cell>
        </row>
        <row r="881">
          <cell r="A881" t="str">
            <v>516800</v>
          </cell>
          <cell r="B881" t="str">
            <v>智能制造ETF</v>
          </cell>
          <cell r="C881">
            <v>-0.62</v>
          </cell>
          <cell r="D881">
            <v>1.1140000000000001</v>
          </cell>
        </row>
        <row r="882">
          <cell r="A882" t="str">
            <v>516810</v>
          </cell>
          <cell r="B882" t="str">
            <v>农业50ETF</v>
          </cell>
          <cell r="C882">
            <v>-0.13</v>
          </cell>
          <cell r="D882">
            <v>0.74299999999999999</v>
          </cell>
        </row>
        <row r="883">
          <cell r="A883" t="str">
            <v>516820</v>
          </cell>
          <cell r="B883" t="str">
            <v>医疗创新ETF</v>
          </cell>
          <cell r="C883">
            <v>0.28000000000000003</v>
          </cell>
          <cell r="D883">
            <v>0.35399999999999998</v>
          </cell>
        </row>
        <row r="884">
          <cell r="A884" t="str">
            <v>516830</v>
          </cell>
          <cell r="B884" t="str">
            <v>300ESGETF</v>
          </cell>
          <cell r="C884">
            <v>0.57999999999999996</v>
          </cell>
          <cell r="D884">
            <v>0.86699999999999999</v>
          </cell>
        </row>
        <row r="885">
          <cell r="A885" t="str">
            <v>516850</v>
          </cell>
          <cell r="B885" t="str">
            <v>新能源ETF基金</v>
          </cell>
          <cell r="C885">
            <v>-0.71</v>
          </cell>
          <cell r="D885">
            <v>0.69699999999999995</v>
          </cell>
        </row>
        <row r="886">
          <cell r="A886" t="str">
            <v>516860</v>
          </cell>
          <cell r="B886" t="str">
            <v>金融科技ETF</v>
          </cell>
          <cell r="C886">
            <v>1.53</v>
          </cell>
          <cell r="D886">
            <v>1.395</v>
          </cell>
        </row>
        <row r="887">
          <cell r="A887" t="str">
            <v>516880</v>
          </cell>
          <cell r="B887" t="str">
            <v>光伏50ETF</v>
          </cell>
          <cell r="C887">
            <v>-0.51</v>
          </cell>
          <cell r="D887">
            <v>0.57999999999999996</v>
          </cell>
        </row>
        <row r="888">
          <cell r="A888" t="str">
            <v>516890</v>
          </cell>
          <cell r="B888" t="str">
            <v>新材料ETF指数基金</v>
          </cell>
          <cell r="C888">
            <v>-0.19</v>
          </cell>
          <cell r="D888">
            <v>0.51500000000000001</v>
          </cell>
        </row>
        <row r="889">
          <cell r="A889" t="str">
            <v>516900</v>
          </cell>
          <cell r="B889" t="str">
            <v>食品饮料ETF基金</v>
          </cell>
          <cell r="C889">
            <v>0</v>
          </cell>
          <cell r="D889">
            <v>0.58799999999999997</v>
          </cell>
        </row>
        <row r="890">
          <cell r="A890" t="str">
            <v>516910</v>
          </cell>
          <cell r="B890" t="str">
            <v>物流ETF</v>
          </cell>
          <cell r="C890">
            <v>0</v>
          </cell>
          <cell r="D890">
            <v>1.0660000000000001</v>
          </cell>
        </row>
        <row r="891">
          <cell r="A891" t="str">
            <v>516920</v>
          </cell>
          <cell r="B891" t="str">
            <v>芯片50ETF</v>
          </cell>
          <cell r="C891">
            <v>-0.41</v>
          </cell>
          <cell r="D891">
            <v>0.72199999999999998</v>
          </cell>
        </row>
        <row r="892">
          <cell r="A892" t="str">
            <v>516930</v>
          </cell>
          <cell r="B892" t="str">
            <v>生物科技ETF基金</v>
          </cell>
          <cell r="C892">
            <v>0.81</v>
          </cell>
          <cell r="D892">
            <v>0.5</v>
          </cell>
        </row>
        <row r="893">
          <cell r="A893" t="str">
            <v>516950</v>
          </cell>
          <cell r="B893" t="str">
            <v>基建ETF</v>
          </cell>
          <cell r="C893">
            <v>-0.28000000000000003</v>
          </cell>
          <cell r="D893">
            <v>1.05</v>
          </cell>
        </row>
        <row r="894">
          <cell r="A894" t="str">
            <v>516960</v>
          </cell>
          <cell r="B894" t="str">
            <v>机械ETF</v>
          </cell>
          <cell r="C894">
            <v>-0.14000000000000001</v>
          </cell>
          <cell r="D894">
            <v>0.73599999999999999</v>
          </cell>
        </row>
        <row r="895">
          <cell r="A895" t="str">
            <v>516970</v>
          </cell>
          <cell r="B895" t="str">
            <v>基建50ETF</v>
          </cell>
          <cell r="C895">
            <v>0</v>
          </cell>
          <cell r="D895">
            <v>1.071</v>
          </cell>
        </row>
        <row r="896">
          <cell r="A896" t="str">
            <v>516980</v>
          </cell>
          <cell r="B896" t="str">
            <v>证券ETF先锋</v>
          </cell>
          <cell r="C896">
            <v>0.18</v>
          </cell>
          <cell r="D896">
            <v>1.1120000000000001</v>
          </cell>
        </row>
        <row r="897">
          <cell r="A897" t="str">
            <v>517000</v>
          </cell>
          <cell r="B897" t="str">
            <v>沪港深500ETF</v>
          </cell>
          <cell r="C897">
            <v>-0.22</v>
          </cell>
          <cell r="D897">
            <v>0.88800000000000001</v>
          </cell>
        </row>
        <row r="898">
          <cell r="A898" t="str">
            <v>517010</v>
          </cell>
          <cell r="B898" t="str">
            <v>沪港深500ETF易方</v>
          </cell>
          <cell r="C898">
            <v>0.3</v>
          </cell>
          <cell r="D898">
            <v>0.995</v>
          </cell>
        </row>
        <row r="899">
          <cell r="A899" t="str">
            <v>517030</v>
          </cell>
          <cell r="B899" t="str">
            <v>沪港深300ETF易方</v>
          </cell>
          <cell r="C899">
            <v>0.41</v>
          </cell>
          <cell r="D899">
            <v>0.98599999999999999</v>
          </cell>
        </row>
        <row r="900">
          <cell r="A900" t="str">
            <v>517050</v>
          </cell>
          <cell r="B900" t="str">
            <v>互联网ETF华泰柏瑞</v>
          </cell>
          <cell r="C900">
            <v>-0.25</v>
          </cell>
          <cell r="D900">
            <v>0.80100000000000005</v>
          </cell>
        </row>
        <row r="901">
          <cell r="A901" t="str">
            <v>517080</v>
          </cell>
          <cell r="B901" t="str">
            <v>沪港深500ETF基金</v>
          </cell>
          <cell r="C901">
            <v>-0.23</v>
          </cell>
          <cell r="D901">
            <v>0.88100000000000001</v>
          </cell>
        </row>
        <row r="902">
          <cell r="A902" t="str">
            <v>517090</v>
          </cell>
          <cell r="B902" t="str">
            <v>央企共赢ETF</v>
          </cell>
          <cell r="C902">
            <v>0.33</v>
          </cell>
          <cell r="D902">
            <v>1.5049999999999999</v>
          </cell>
        </row>
        <row r="903">
          <cell r="A903" t="str">
            <v>517100</v>
          </cell>
          <cell r="B903" t="str">
            <v>AH500ETF</v>
          </cell>
          <cell r="C903">
            <v>-0.22</v>
          </cell>
          <cell r="D903">
            <v>0.89500000000000002</v>
          </cell>
        </row>
        <row r="904">
          <cell r="A904" t="str">
            <v>517110</v>
          </cell>
          <cell r="B904" t="str">
            <v>创新药ETF国泰</v>
          </cell>
          <cell r="C904">
            <v>0.91</v>
          </cell>
          <cell r="D904">
            <v>0.66800000000000004</v>
          </cell>
        </row>
        <row r="905">
          <cell r="A905" t="str">
            <v>517120</v>
          </cell>
          <cell r="B905" t="str">
            <v>创新药ETF华泰柏瑞</v>
          </cell>
          <cell r="C905">
            <v>0.16</v>
          </cell>
          <cell r="D905">
            <v>0.63400000000000001</v>
          </cell>
        </row>
        <row r="906">
          <cell r="A906" t="str">
            <v>517160</v>
          </cell>
          <cell r="B906" t="str">
            <v>长江保护主题ETF</v>
          </cell>
          <cell r="C906">
            <v>0.4</v>
          </cell>
          <cell r="D906">
            <v>0.75800000000000001</v>
          </cell>
        </row>
        <row r="907">
          <cell r="A907" t="str">
            <v>517170</v>
          </cell>
          <cell r="B907" t="str">
            <v>沪港深ETF</v>
          </cell>
          <cell r="C907">
            <v>-0.33</v>
          </cell>
          <cell r="D907">
            <v>0.89900000000000002</v>
          </cell>
        </row>
        <row r="908">
          <cell r="A908" t="str">
            <v>517180</v>
          </cell>
          <cell r="B908" t="str">
            <v>中国国企ETF</v>
          </cell>
          <cell r="C908">
            <v>0.34</v>
          </cell>
          <cell r="D908">
            <v>1.4610000000000001</v>
          </cell>
        </row>
        <row r="909">
          <cell r="A909" t="str">
            <v>517200</v>
          </cell>
          <cell r="B909" t="str">
            <v>互联网ETF</v>
          </cell>
          <cell r="C909">
            <v>-0.28000000000000003</v>
          </cell>
          <cell r="D909">
            <v>0.72199999999999998</v>
          </cell>
        </row>
        <row r="910">
          <cell r="A910" t="str">
            <v>517300</v>
          </cell>
          <cell r="B910" t="str">
            <v>沪港深300ETF</v>
          </cell>
          <cell r="C910">
            <v>-0.12</v>
          </cell>
          <cell r="D910">
            <v>0.81599999999999995</v>
          </cell>
        </row>
        <row r="911">
          <cell r="A911" t="str">
            <v>517330</v>
          </cell>
          <cell r="B911" t="str">
            <v>长江保护ETF</v>
          </cell>
          <cell r="C911">
            <v>-0.26</v>
          </cell>
          <cell r="D911">
            <v>0.75800000000000001</v>
          </cell>
        </row>
        <row r="912">
          <cell r="A912" t="str">
            <v>517350</v>
          </cell>
          <cell r="B912" t="str">
            <v>科技ETF沪港深</v>
          </cell>
          <cell r="C912">
            <v>-0.4</v>
          </cell>
          <cell r="D912">
            <v>0.75600000000000001</v>
          </cell>
        </row>
        <row r="913">
          <cell r="A913" t="str">
            <v>517360</v>
          </cell>
          <cell r="B913" t="str">
            <v>沪港深科技ETF</v>
          </cell>
          <cell r="C913">
            <v>-0.57999999999999996</v>
          </cell>
          <cell r="D913">
            <v>1.0309999999999999</v>
          </cell>
        </row>
        <row r="914">
          <cell r="A914" t="str">
            <v>517380</v>
          </cell>
          <cell r="B914" t="str">
            <v>创新药ETF天弘</v>
          </cell>
          <cell r="C914">
            <v>1.35</v>
          </cell>
          <cell r="D914">
            <v>0.67800000000000005</v>
          </cell>
        </row>
        <row r="915">
          <cell r="A915" t="str">
            <v>517390</v>
          </cell>
          <cell r="B915" t="str">
            <v>云计算ETF沪港深</v>
          </cell>
          <cell r="C915">
            <v>-0.26</v>
          </cell>
          <cell r="D915">
            <v>1.147</v>
          </cell>
        </row>
        <row r="916">
          <cell r="A916" t="str">
            <v>517400</v>
          </cell>
          <cell r="B916" t="str">
            <v>黄金股票ETF</v>
          </cell>
          <cell r="C916">
            <v>-0.92</v>
          </cell>
          <cell r="D916">
            <v>1.1850000000000001</v>
          </cell>
        </row>
        <row r="917">
          <cell r="A917" t="str">
            <v>517520</v>
          </cell>
          <cell r="B917" t="str">
            <v>黄金股ETF</v>
          </cell>
          <cell r="C917">
            <v>-1</v>
          </cell>
          <cell r="D917">
            <v>1.492</v>
          </cell>
        </row>
        <row r="918">
          <cell r="A918" t="str">
            <v>517550</v>
          </cell>
          <cell r="B918" t="str">
            <v>消费ETF沪港深</v>
          </cell>
          <cell r="C918">
            <v>-0.52</v>
          </cell>
          <cell r="D918">
            <v>0.76700000000000002</v>
          </cell>
        </row>
        <row r="919">
          <cell r="A919" t="str">
            <v>517660</v>
          </cell>
          <cell r="B919" t="str">
            <v>物联网ETF沪港深</v>
          </cell>
          <cell r="C919">
            <v>-0.93</v>
          </cell>
          <cell r="D919">
            <v>0.95899999999999996</v>
          </cell>
        </row>
        <row r="920">
          <cell r="A920" t="str">
            <v>517770</v>
          </cell>
          <cell r="B920" t="str">
            <v>游戏传媒ETF</v>
          </cell>
          <cell r="C920">
            <v>1.05</v>
          </cell>
          <cell r="D920">
            <v>1.056</v>
          </cell>
        </row>
        <row r="921">
          <cell r="A921" t="str">
            <v>517800</v>
          </cell>
          <cell r="B921" t="str">
            <v>人工智能50ETF</v>
          </cell>
          <cell r="C921">
            <v>-0.27</v>
          </cell>
          <cell r="D921">
            <v>0.73899999999999999</v>
          </cell>
        </row>
        <row r="922">
          <cell r="A922" t="str">
            <v>517850</v>
          </cell>
          <cell r="B922" t="str">
            <v>张江ETF</v>
          </cell>
          <cell r="C922">
            <v>0</v>
          </cell>
          <cell r="D922">
            <v>0.89600000000000002</v>
          </cell>
        </row>
        <row r="923">
          <cell r="A923" t="str">
            <v>517880</v>
          </cell>
          <cell r="B923" t="str">
            <v>品牌消费ETF</v>
          </cell>
          <cell r="C923">
            <v>-0.23</v>
          </cell>
          <cell r="D923">
            <v>0.86899999999999999</v>
          </cell>
        </row>
        <row r="924">
          <cell r="A924" t="str">
            <v>517900</v>
          </cell>
          <cell r="B924" t="str">
            <v>银行AH优选ETF</v>
          </cell>
          <cell r="C924">
            <v>1.29</v>
          </cell>
          <cell r="D924">
            <v>1.6459999999999999</v>
          </cell>
        </row>
        <row r="925">
          <cell r="A925" t="str">
            <v>517990</v>
          </cell>
          <cell r="B925" t="str">
            <v>医药ETF沪港深</v>
          </cell>
          <cell r="C925">
            <v>0.23</v>
          </cell>
          <cell r="D925">
            <v>0.85399999999999998</v>
          </cell>
        </row>
        <row r="926">
          <cell r="A926" t="str">
            <v>518600</v>
          </cell>
          <cell r="B926" t="str">
            <v>上海金ETF</v>
          </cell>
          <cell r="C926">
            <v>-0.53</v>
          </cell>
          <cell r="D926">
            <v>7.7210000000000001</v>
          </cell>
        </row>
        <row r="927">
          <cell r="A927" t="str">
            <v>518660</v>
          </cell>
          <cell r="B927" t="str">
            <v>黄金ETF基金</v>
          </cell>
          <cell r="C927">
            <v>-0.51</v>
          </cell>
          <cell r="D927">
            <v>7.3970000000000002</v>
          </cell>
        </row>
        <row r="928">
          <cell r="A928" t="str">
            <v>518680</v>
          </cell>
          <cell r="B928" t="str">
            <v>金ETF</v>
          </cell>
          <cell r="C928">
            <v>-0.48</v>
          </cell>
          <cell r="D928">
            <v>7.7249999999999996</v>
          </cell>
        </row>
        <row r="929">
          <cell r="A929" t="str">
            <v>518800</v>
          </cell>
          <cell r="B929" t="str">
            <v>黄金基金ETF</v>
          </cell>
          <cell r="C929">
            <v>-0.52</v>
          </cell>
          <cell r="D929">
            <v>7.3170000000000002</v>
          </cell>
        </row>
        <row r="930">
          <cell r="A930" t="str">
            <v>518850</v>
          </cell>
          <cell r="B930" t="str">
            <v>黄金ETF华夏</v>
          </cell>
          <cell r="C930">
            <v>-0.51</v>
          </cell>
          <cell r="D930">
            <v>7.4470000000000001</v>
          </cell>
        </row>
        <row r="931">
          <cell r="A931" t="str">
            <v>518860</v>
          </cell>
          <cell r="B931" t="str">
            <v>黄金ETFAU</v>
          </cell>
          <cell r="C931">
            <v>-0.54</v>
          </cell>
          <cell r="D931">
            <v>7.4219999999999997</v>
          </cell>
        </row>
        <row r="932">
          <cell r="A932" t="str">
            <v>518880</v>
          </cell>
          <cell r="B932" t="str">
            <v>黄金ETF</v>
          </cell>
          <cell r="C932">
            <v>-0.51</v>
          </cell>
          <cell r="D932">
            <v>7.407</v>
          </cell>
        </row>
        <row r="933">
          <cell r="A933" t="str">
            <v>518890</v>
          </cell>
          <cell r="B933" t="str">
            <v>中银上海金ETF</v>
          </cell>
          <cell r="C933">
            <v>-0.52</v>
          </cell>
          <cell r="D933">
            <v>7.42</v>
          </cell>
        </row>
        <row r="934">
          <cell r="A934" t="str">
            <v>520500</v>
          </cell>
          <cell r="B934" t="str">
            <v>恒生创新药ETF</v>
          </cell>
          <cell r="C934">
            <v>0.8</v>
          </cell>
          <cell r="D934">
            <v>1.641</v>
          </cell>
        </row>
        <row r="935">
          <cell r="A935" t="str">
            <v>520520</v>
          </cell>
          <cell r="B935" t="str">
            <v>恒生消费ETF华泰柏瑞</v>
          </cell>
          <cell r="C935">
            <v>-0.36</v>
          </cell>
          <cell r="D935">
            <v>1.1140000000000001</v>
          </cell>
        </row>
        <row r="936">
          <cell r="A936" t="str">
            <v>520550</v>
          </cell>
          <cell r="B936" t="str">
            <v>港股红利低波ETF</v>
          </cell>
          <cell r="C936">
            <v>-0.08</v>
          </cell>
          <cell r="D936">
            <v>1.1779999999999999</v>
          </cell>
        </row>
        <row r="937">
          <cell r="A937" t="str">
            <v>520580</v>
          </cell>
          <cell r="B937" t="str">
            <v>新兴亚洲ETF</v>
          </cell>
          <cell r="C937">
            <v>-0.1</v>
          </cell>
          <cell r="D937">
            <v>1.01</v>
          </cell>
        </row>
        <row r="938">
          <cell r="A938" t="str">
            <v>520600</v>
          </cell>
          <cell r="B938" t="str">
            <v>港股汽车ETF</v>
          </cell>
          <cell r="C938">
            <v>-1.19</v>
          </cell>
          <cell r="D938">
            <v>1.1579999999999999</v>
          </cell>
        </row>
        <row r="939">
          <cell r="A939" t="str">
            <v>520660</v>
          </cell>
          <cell r="B939" t="str">
            <v>港股通央企红利ET</v>
          </cell>
          <cell r="C939">
            <v>-0.31</v>
          </cell>
          <cell r="D939">
            <v>0.97</v>
          </cell>
        </row>
        <row r="940">
          <cell r="A940" t="str">
            <v>520700</v>
          </cell>
          <cell r="B940" t="str">
            <v>港股创新药ETF基金</v>
          </cell>
          <cell r="C940">
            <v>1.02</v>
          </cell>
          <cell r="D940">
            <v>1.4810000000000001</v>
          </cell>
        </row>
        <row r="941">
          <cell r="A941" t="str">
            <v>520830</v>
          </cell>
          <cell r="B941" t="str">
            <v>沙特ETF</v>
          </cell>
          <cell r="C941">
            <v>0.42</v>
          </cell>
          <cell r="D941">
            <v>0.95799999999999996</v>
          </cell>
        </row>
        <row r="942">
          <cell r="A942" t="str">
            <v>520890</v>
          </cell>
          <cell r="B942" t="str">
            <v>港股通红利低波ET</v>
          </cell>
          <cell r="C942">
            <v>-0.14000000000000001</v>
          </cell>
          <cell r="D942">
            <v>1.3839999999999999</v>
          </cell>
        </row>
        <row r="943">
          <cell r="A943" t="str">
            <v>520900</v>
          </cell>
          <cell r="B943" t="str">
            <v>红利ETF港股</v>
          </cell>
          <cell r="C943">
            <v>-0.51</v>
          </cell>
          <cell r="D943">
            <v>0.96899999999999997</v>
          </cell>
        </row>
        <row r="944">
          <cell r="A944" t="str">
            <v>520940</v>
          </cell>
          <cell r="B944" t="str">
            <v>港股通恒生ETF</v>
          </cell>
          <cell r="C944">
            <v>-0.4</v>
          </cell>
          <cell r="D944">
            <v>1.006</v>
          </cell>
        </row>
        <row r="945">
          <cell r="A945" t="str">
            <v>520980</v>
          </cell>
          <cell r="B945" t="str">
            <v>港股通科技30ETF</v>
          </cell>
          <cell r="C945">
            <v>-0.5</v>
          </cell>
          <cell r="D945">
            <v>0.995</v>
          </cell>
        </row>
        <row r="946">
          <cell r="A946" t="str">
            <v>520990</v>
          </cell>
          <cell r="B946" t="str">
            <v>港股央企红利50ET</v>
          </cell>
          <cell r="C946">
            <v>-0.11</v>
          </cell>
          <cell r="D946">
            <v>0.95099999999999996</v>
          </cell>
        </row>
        <row r="947">
          <cell r="A947" t="str">
            <v>530000</v>
          </cell>
          <cell r="B947" t="str">
            <v>上证50ETF天弘</v>
          </cell>
          <cell r="C947">
            <v>0.4</v>
          </cell>
          <cell r="D947">
            <v>1.2470000000000001</v>
          </cell>
        </row>
        <row r="948">
          <cell r="A948" t="str">
            <v>530050</v>
          </cell>
          <cell r="B948" t="str">
            <v>上证50ETF东财</v>
          </cell>
          <cell r="C948">
            <v>0.38</v>
          </cell>
          <cell r="D948">
            <v>1.056</v>
          </cell>
        </row>
        <row r="949">
          <cell r="A949" t="str">
            <v>530080</v>
          </cell>
          <cell r="B949" t="str">
            <v>上证180ETF天弘</v>
          </cell>
          <cell r="C949">
            <v>0.38</v>
          </cell>
          <cell r="D949">
            <v>1.0620000000000001</v>
          </cell>
        </row>
        <row r="950">
          <cell r="A950" t="str">
            <v>530180</v>
          </cell>
          <cell r="B950" t="str">
            <v>上证180ETF易方达</v>
          </cell>
          <cell r="C950">
            <v>0.39</v>
          </cell>
          <cell r="D950">
            <v>1.02</v>
          </cell>
        </row>
        <row r="951">
          <cell r="A951" t="str">
            <v>530280</v>
          </cell>
          <cell r="B951" t="str">
            <v>上证180ETF指数基</v>
          </cell>
          <cell r="C951">
            <v>0.56999999999999995</v>
          </cell>
          <cell r="D951">
            <v>1.054</v>
          </cell>
        </row>
        <row r="952">
          <cell r="A952" t="str">
            <v>530300</v>
          </cell>
          <cell r="B952" t="str">
            <v>上证180ETF华泰柏</v>
          </cell>
          <cell r="C952">
            <v>0.38</v>
          </cell>
          <cell r="D952">
            <v>1.054</v>
          </cell>
        </row>
        <row r="953">
          <cell r="A953" t="str">
            <v>530580</v>
          </cell>
          <cell r="B953" t="str">
            <v>上证180ETF南方</v>
          </cell>
          <cell r="C953">
            <v>0.4</v>
          </cell>
          <cell r="D953">
            <v>1.014</v>
          </cell>
        </row>
        <row r="954">
          <cell r="A954" t="str">
            <v>530680</v>
          </cell>
          <cell r="B954" t="str">
            <v>上证180指数ETF基</v>
          </cell>
          <cell r="C954">
            <v>0.57999999999999996</v>
          </cell>
          <cell r="D954">
            <v>1.0389999999999999</v>
          </cell>
        </row>
        <row r="955">
          <cell r="A955" t="str">
            <v>530800</v>
          </cell>
          <cell r="B955" t="str">
            <v>上证180ETF基金</v>
          </cell>
          <cell r="C955">
            <v>0.19</v>
          </cell>
          <cell r="D955">
            <v>1.0569999999999999</v>
          </cell>
        </row>
        <row r="956">
          <cell r="A956" t="str">
            <v>530880</v>
          </cell>
          <cell r="B956" t="str">
            <v>红利ETF国企</v>
          </cell>
          <cell r="C956">
            <v>0.57999999999999996</v>
          </cell>
          <cell r="D956">
            <v>1.034</v>
          </cell>
        </row>
        <row r="957">
          <cell r="A957" t="str">
            <v>560000</v>
          </cell>
          <cell r="B957" t="str">
            <v>智慧电车ETF</v>
          </cell>
          <cell r="C957">
            <v>-0.6</v>
          </cell>
          <cell r="D957">
            <v>0.66200000000000003</v>
          </cell>
        </row>
        <row r="958">
          <cell r="A958" t="str">
            <v>560010</v>
          </cell>
          <cell r="B958" t="str">
            <v>中证1000ETF指数</v>
          </cell>
          <cell r="C958">
            <v>-0.38</v>
          </cell>
          <cell r="D958">
            <v>2.5880000000000001</v>
          </cell>
        </row>
        <row r="959">
          <cell r="A959" t="str">
            <v>560020</v>
          </cell>
          <cell r="B959" t="str">
            <v>红利ETF汇添富</v>
          </cell>
          <cell r="C959">
            <v>0.55000000000000004</v>
          </cell>
          <cell r="D959">
            <v>1.105</v>
          </cell>
        </row>
        <row r="960">
          <cell r="A960" t="str">
            <v>560030</v>
          </cell>
          <cell r="B960" t="str">
            <v>800价值ETF</v>
          </cell>
          <cell r="C960">
            <v>0.72</v>
          </cell>
          <cell r="D960">
            <v>1.252</v>
          </cell>
        </row>
        <row r="961">
          <cell r="A961" t="str">
            <v>560050</v>
          </cell>
          <cell r="B961" t="str">
            <v>MSCI中国A50ETF</v>
          </cell>
          <cell r="C961">
            <v>0.6</v>
          </cell>
          <cell r="D961">
            <v>0.84499999999999997</v>
          </cell>
        </row>
        <row r="962">
          <cell r="A962" t="str">
            <v>560060</v>
          </cell>
          <cell r="B962" t="str">
            <v>碳中和ETF</v>
          </cell>
          <cell r="C962">
            <v>-0.52</v>
          </cell>
          <cell r="D962">
            <v>0.75800000000000001</v>
          </cell>
        </row>
        <row r="963">
          <cell r="A963" t="str">
            <v>560070</v>
          </cell>
          <cell r="B963" t="str">
            <v>央企红利ETF基金</v>
          </cell>
          <cell r="C963">
            <v>0.19</v>
          </cell>
          <cell r="D963">
            <v>1.056</v>
          </cell>
        </row>
        <row r="964">
          <cell r="A964" t="str">
            <v>560080</v>
          </cell>
          <cell r="B964" t="str">
            <v>中药ETF</v>
          </cell>
          <cell r="C964">
            <v>0.09</v>
          </cell>
          <cell r="D964">
            <v>1.0640000000000001</v>
          </cell>
        </row>
        <row r="965">
          <cell r="A965" t="str">
            <v>560090</v>
          </cell>
          <cell r="B965" t="str">
            <v>证券ETF龙头</v>
          </cell>
          <cell r="C965">
            <v>0</v>
          </cell>
          <cell r="D965">
            <v>1.214</v>
          </cell>
        </row>
        <row r="966">
          <cell r="A966" t="str">
            <v>560100</v>
          </cell>
          <cell r="B966" t="str">
            <v>中证500增强ETF</v>
          </cell>
          <cell r="C966">
            <v>-0.2</v>
          </cell>
          <cell r="D966">
            <v>1.002</v>
          </cell>
        </row>
        <row r="967">
          <cell r="A967" t="str">
            <v>560110</v>
          </cell>
          <cell r="B967" t="str">
            <v>中证1000ETF基金</v>
          </cell>
          <cell r="C967">
            <v>-0.11</v>
          </cell>
          <cell r="D967">
            <v>0.92900000000000005</v>
          </cell>
        </row>
        <row r="968">
          <cell r="A968" t="str">
            <v>560150</v>
          </cell>
          <cell r="B968" t="str">
            <v>红利低波ETF泰康</v>
          </cell>
          <cell r="C968">
            <v>0.92</v>
          </cell>
          <cell r="D968">
            <v>1.21</v>
          </cell>
        </row>
        <row r="969">
          <cell r="A969" t="str">
            <v>560170</v>
          </cell>
          <cell r="B969" t="str">
            <v>央企科技ETF</v>
          </cell>
          <cell r="C969">
            <v>-0.23</v>
          </cell>
          <cell r="D969">
            <v>0.873</v>
          </cell>
        </row>
        <row r="970">
          <cell r="A970" t="str">
            <v>560180</v>
          </cell>
          <cell r="B970" t="str">
            <v>沪深300ESGETF南方</v>
          </cell>
          <cell r="C970">
            <v>0.39</v>
          </cell>
          <cell r="D970">
            <v>1.026</v>
          </cell>
        </row>
        <row r="971">
          <cell r="A971" t="str">
            <v>560190</v>
          </cell>
          <cell r="B971" t="str">
            <v>公用事业ETF</v>
          </cell>
          <cell r="C971">
            <v>0.1</v>
          </cell>
          <cell r="D971">
            <v>0.98899999999999999</v>
          </cell>
        </row>
        <row r="972">
          <cell r="A972" t="str">
            <v>560220</v>
          </cell>
          <cell r="B972" t="str">
            <v>中证2000ETF基金</v>
          </cell>
          <cell r="C972">
            <v>-1.5</v>
          </cell>
          <cell r="D972">
            <v>1.25</v>
          </cell>
        </row>
        <row r="973">
          <cell r="A973" t="str">
            <v>560260</v>
          </cell>
          <cell r="B973" t="str">
            <v>医疗ETF龙头</v>
          </cell>
          <cell r="C973">
            <v>-0.24</v>
          </cell>
          <cell r="D973">
            <v>0.82599999999999996</v>
          </cell>
        </row>
        <row r="974">
          <cell r="A974" t="str">
            <v>560280</v>
          </cell>
          <cell r="B974" t="str">
            <v>工程机械ETF</v>
          </cell>
          <cell r="C974">
            <v>-0.54</v>
          </cell>
          <cell r="D974">
            <v>1.2869999999999999</v>
          </cell>
        </row>
        <row r="975">
          <cell r="A975" t="str">
            <v>560300</v>
          </cell>
          <cell r="B975" t="str">
            <v>电信50ETF</v>
          </cell>
          <cell r="C975">
            <v>-0.9</v>
          </cell>
          <cell r="D975">
            <v>1.4390000000000001</v>
          </cell>
        </row>
        <row r="976">
          <cell r="A976" t="str">
            <v>560330</v>
          </cell>
          <cell r="B976" t="str">
            <v>沪深300价值ETF申</v>
          </cell>
          <cell r="C976">
            <v>0.9</v>
          </cell>
          <cell r="D976">
            <v>1.234</v>
          </cell>
        </row>
        <row r="977">
          <cell r="A977" t="str">
            <v>560350</v>
          </cell>
          <cell r="B977" t="str">
            <v>中证A50ETF指数基</v>
          </cell>
          <cell r="C977">
            <v>0.53</v>
          </cell>
          <cell r="D977">
            <v>1.1339999999999999</v>
          </cell>
        </row>
        <row r="978">
          <cell r="A978" t="str">
            <v>560360</v>
          </cell>
          <cell r="B978" t="str">
            <v>软件指数ETF</v>
          </cell>
          <cell r="C978">
            <v>-0.15</v>
          </cell>
          <cell r="D978">
            <v>1.373</v>
          </cell>
        </row>
        <row r="979">
          <cell r="A979" t="str">
            <v>560380</v>
          </cell>
          <cell r="B979" t="str">
            <v>A100ETF南方</v>
          </cell>
          <cell r="C979">
            <v>0.3</v>
          </cell>
          <cell r="D979">
            <v>1.016</v>
          </cell>
        </row>
        <row r="980">
          <cell r="A980" t="str">
            <v>560500</v>
          </cell>
          <cell r="B980" t="str">
            <v>500质量成长ETF</v>
          </cell>
          <cell r="C980">
            <v>0.1</v>
          </cell>
          <cell r="D980">
            <v>0.99</v>
          </cell>
        </row>
        <row r="981">
          <cell r="A981" t="str">
            <v>560510</v>
          </cell>
          <cell r="B981" t="str">
            <v>中证A500ETF</v>
          </cell>
          <cell r="C981">
            <v>0.21</v>
          </cell>
          <cell r="D981">
            <v>0.97199999999999998</v>
          </cell>
        </row>
        <row r="982">
          <cell r="A982" t="str">
            <v>560520</v>
          </cell>
          <cell r="B982" t="str">
            <v>红利低波100ETF基</v>
          </cell>
          <cell r="C982">
            <v>0.37</v>
          </cell>
          <cell r="D982">
            <v>1.0980000000000001</v>
          </cell>
        </row>
        <row r="983">
          <cell r="A983" t="str">
            <v>560530</v>
          </cell>
          <cell r="B983" t="str">
            <v>中证A500ETF摩根</v>
          </cell>
          <cell r="C983">
            <v>0.2</v>
          </cell>
          <cell r="D983">
            <v>1.0029999999999999</v>
          </cell>
        </row>
        <row r="984">
          <cell r="A984" t="str">
            <v>560550</v>
          </cell>
          <cell r="B984" t="str">
            <v>碳中和ETF龙头</v>
          </cell>
          <cell r="C984">
            <v>-0.26</v>
          </cell>
          <cell r="D984">
            <v>0.77500000000000002</v>
          </cell>
        </row>
        <row r="985">
          <cell r="A985" t="str">
            <v>560560</v>
          </cell>
          <cell r="B985" t="str">
            <v>碳中和ETF泰康</v>
          </cell>
          <cell r="C985">
            <v>-0.54</v>
          </cell>
          <cell r="D985">
            <v>0.55100000000000005</v>
          </cell>
        </row>
        <row r="986">
          <cell r="A986" t="str">
            <v>560580</v>
          </cell>
          <cell r="B986" t="str">
            <v>电力ETF南方</v>
          </cell>
          <cell r="C986">
            <v>0.57999999999999996</v>
          </cell>
          <cell r="D986">
            <v>1.042</v>
          </cell>
        </row>
        <row r="987">
          <cell r="A987" t="str">
            <v>560590</v>
          </cell>
          <cell r="B987" t="str">
            <v>1000ETF增强</v>
          </cell>
          <cell r="C987">
            <v>-0.09</v>
          </cell>
          <cell r="D987">
            <v>1.1599999999999999</v>
          </cell>
        </row>
        <row r="988">
          <cell r="A988" t="str">
            <v>560610</v>
          </cell>
          <cell r="B988" t="str">
            <v>A500指数ETF</v>
          </cell>
          <cell r="C988">
            <v>0.1</v>
          </cell>
          <cell r="D988">
            <v>0.97199999999999998</v>
          </cell>
        </row>
        <row r="989">
          <cell r="A989" t="str">
            <v>560620</v>
          </cell>
          <cell r="B989" t="str">
            <v>公用事业ETF基金</v>
          </cell>
          <cell r="C989">
            <v>0.33</v>
          </cell>
          <cell r="D989">
            <v>0.92400000000000004</v>
          </cell>
        </row>
        <row r="990">
          <cell r="A990" t="str">
            <v>560630</v>
          </cell>
          <cell r="B990" t="str">
            <v>机器人产业ETF</v>
          </cell>
          <cell r="C990">
            <v>-0.87</v>
          </cell>
          <cell r="D990">
            <v>0.90800000000000003</v>
          </cell>
        </row>
        <row r="991">
          <cell r="A991" t="str">
            <v>560650</v>
          </cell>
          <cell r="B991" t="str">
            <v>核心50ETF</v>
          </cell>
          <cell r="C991">
            <v>0</v>
          </cell>
          <cell r="D991">
            <v>0.84599999999999997</v>
          </cell>
        </row>
        <row r="992">
          <cell r="A992" t="str">
            <v>560660</v>
          </cell>
          <cell r="B992" t="str">
            <v>云50ETF</v>
          </cell>
          <cell r="C992">
            <v>-0.25</v>
          </cell>
          <cell r="D992">
            <v>1.1850000000000001</v>
          </cell>
        </row>
        <row r="993">
          <cell r="A993" t="str">
            <v>560680</v>
          </cell>
          <cell r="B993" t="str">
            <v>消费ETF龙头</v>
          </cell>
          <cell r="C993">
            <v>0.11</v>
          </cell>
          <cell r="D993">
            <v>0.872</v>
          </cell>
        </row>
        <row r="994">
          <cell r="A994" t="str">
            <v>560690</v>
          </cell>
          <cell r="B994" t="str">
            <v>电信ETF基金</v>
          </cell>
          <cell r="C994">
            <v>-0.72</v>
          </cell>
          <cell r="D994">
            <v>1.3839999999999999</v>
          </cell>
        </row>
        <row r="995">
          <cell r="A995" t="str">
            <v>560700</v>
          </cell>
          <cell r="B995" t="str">
            <v>央企红利50ETF</v>
          </cell>
          <cell r="C995">
            <v>0.38</v>
          </cell>
          <cell r="D995">
            <v>1.0669999999999999</v>
          </cell>
        </row>
        <row r="996">
          <cell r="A996" t="str">
            <v>560750</v>
          </cell>
          <cell r="B996" t="str">
            <v>A500ETF申万菱信</v>
          </cell>
          <cell r="C996">
            <v>0.19</v>
          </cell>
          <cell r="D996">
            <v>1.0529999999999999</v>
          </cell>
        </row>
        <row r="997">
          <cell r="A997" t="str">
            <v>560780</v>
          </cell>
          <cell r="B997" t="str">
            <v>芯片设备ETF</v>
          </cell>
          <cell r="C997">
            <v>0.53</v>
          </cell>
          <cell r="D997">
            <v>1.1479999999999999</v>
          </cell>
        </row>
        <row r="998">
          <cell r="A998" t="str">
            <v>560800</v>
          </cell>
          <cell r="B998" t="str">
            <v>数字经济ETF</v>
          </cell>
          <cell r="C998">
            <v>0</v>
          </cell>
          <cell r="D998">
            <v>0.75900000000000001</v>
          </cell>
        </row>
        <row r="999">
          <cell r="A999" t="str">
            <v>560810</v>
          </cell>
          <cell r="B999" t="str">
            <v>央企ESGETF</v>
          </cell>
          <cell r="C999">
            <v>0.21</v>
          </cell>
          <cell r="D999">
            <v>0.97099999999999997</v>
          </cell>
        </row>
        <row r="1000">
          <cell r="A1000" t="str">
            <v>560820</v>
          </cell>
          <cell r="B1000" t="str">
            <v>中证A50ETF新华</v>
          </cell>
          <cell r="C1000">
            <v>0.56999999999999995</v>
          </cell>
          <cell r="D1000">
            <v>1.054</v>
          </cell>
        </row>
        <row r="1001">
          <cell r="A1001" t="str">
            <v>560850</v>
          </cell>
          <cell r="B1001" t="str">
            <v>信创50ETF</v>
          </cell>
          <cell r="C1001">
            <v>-0.08</v>
          </cell>
          <cell r="D1001">
            <v>1.2649999999999999</v>
          </cell>
        </row>
        <row r="1002">
          <cell r="A1002" t="str">
            <v>560860</v>
          </cell>
          <cell r="B1002" t="str">
            <v>工业有色ETF</v>
          </cell>
          <cell r="C1002">
            <v>-0.77</v>
          </cell>
          <cell r="D1002">
            <v>0.90200000000000002</v>
          </cell>
        </row>
        <row r="1003">
          <cell r="A1003" t="str">
            <v>560880</v>
          </cell>
          <cell r="B1003" t="str">
            <v>家电ETF龙头</v>
          </cell>
          <cell r="C1003">
            <v>0</v>
          </cell>
          <cell r="D1003">
            <v>1.4039999999999999</v>
          </cell>
        </row>
        <row r="1004">
          <cell r="A1004" t="str">
            <v>560890</v>
          </cell>
          <cell r="B1004" t="str">
            <v>红利低波ETF新华</v>
          </cell>
          <cell r="C1004">
            <v>0.96</v>
          </cell>
          <cell r="D1004">
            <v>1.258</v>
          </cell>
        </row>
        <row r="1005">
          <cell r="A1005" t="str">
            <v>560900</v>
          </cell>
          <cell r="B1005" t="str">
            <v>创新药企ETF</v>
          </cell>
          <cell r="C1005">
            <v>0.91</v>
          </cell>
          <cell r="D1005">
            <v>0.88300000000000001</v>
          </cell>
        </row>
        <row r="1006">
          <cell r="A1006" t="str">
            <v>560950</v>
          </cell>
          <cell r="B1006" t="str">
            <v>500ETF增强</v>
          </cell>
          <cell r="C1006">
            <v>-0.27</v>
          </cell>
          <cell r="D1006">
            <v>1.097</v>
          </cell>
        </row>
        <row r="1007">
          <cell r="A1007" t="str">
            <v>560980</v>
          </cell>
          <cell r="B1007" t="str">
            <v>光伏ETF龙头</v>
          </cell>
          <cell r="C1007">
            <v>-0.87</v>
          </cell>
          <cell r="D1007">
            <v>0.45600000000000002</v>
          </cell>
        </row>
        <row r="1008">
          <cell r="A1008" t="str">
            <v>560990</v>
          </cell>
          <cell r="B1008" t="str">
            <v>中金科技先锋ETF</v>
          </cell>
          <cell r="C1008">
            <v>0.24</v>
          </cell>
          <cell r="D1008">
            <v>0.83799999999999997</v>
          </cell>
        </row>
        <row r="1009">
          <cell r="A1009" t="str">
            <v>561000</v>
          </cell>
          <cell r="B1009" t="str">
            <v>沪深300ETF增强基</v>
          </cell>
          <cell r="C1009">
            <v>0.26</v>
          </cell>
          <cell r="D1009">
            <v>1.139</v>
          </cell>
        </row>
        <row r="1010">
          <cell r="A1010" t="str">
            <v>561010</v>
          </cell>
          <cell r="B1010" t="str">
            <v>软件ETF基金</v>
          </cell>
          <cell r="C1010">
            <v>0.47</v>
          </cell>
          <cell r="D1010">
            <v>1.069</v>
          </cell>
        </row>
        <row r="1011">
          <cell r="A1011" t="str">
            <v>561060</v>
          </cell>
          <cell r="B1011" t="str">
            <v>国企红利ETF</v>
          </cell>
          <cell r="C1011">
            <v>0.45</v>
          </cell>
          <cell r="D1011">
            <v>1.1060000000000001</v>
          </cell>
        </row>
        <row r="1012">
          <cell r="A1012" t="str">
            <v>561080</v>
          </cell>
          <cell r="B1012" t="str">
            <v>全指现金流ETF华安</v>
          </cell>
          <cell r="C1012">
            <v>-0.09</v>
          </cell>
          <cell r="D1012">
            <v>1.0529999999999999</v>
          </cell>
        </row>
        <row r="1013">
          <cell r="A1013" t="str">
            <v>561090</v>
          </cell>
          <cell r="B1013" t="str">
            <v>中证A500增强ETF</v>
          </cell>
          <cell r="C1013">
            <v>-0.1</v>
          </cell>
          <cell r="D1013">
            <v>1.008</v>
          </cell>
        </row>
        <row r="1014">
          <cell r="A1014" t="str">
            <v>561100</v>
          </cell>
          <cell r="B1014" t="str">
            <v>消费电子ETF富国</v>
          </cell>
          <cell r="C1014">
            <v>-0.91</v>
          </cell>
          <cell r="D1014">
            <v>0.86799999999999999</v>
          </cell>
        </row>
        <row r="1015">
          <cell r="A1015" t="str">
            <v>561120</v>
          </cell>
          <cell r="B1015" t="str">
            <v>家电ETF</v>
          </cell>
          <cell r="C1015">
            <v>-0.41</v>
          </cell>
          <cell r="D1015">
            <v>1.2</v>
          </cell>
        </row>
        <row r="1016">
          <cell r="A1016" t="str">
            <v>561130</v>
          </cell>
          <cell r="B1016" t="str">
            <v>国货ETF</v>
          </cell>
          <cell r="C1016">
            <v>0</v>
          </cell>
          <cell r="D1016">
            <v>0.78700000000000003</v>
          </cell>
        </row>
        <row r="1017">
          <cell r="A1017" t="str">
            <v>561160</v>
          </cell>
          <cell r="B1017" t="str">
            <v>锂电池ETF</v>
          </cell>
          <cell r="C1017">
            <v>-1.59</v>
          </cell>
          <cell r="D1017">
            <v>0.496</v>
          </cell>
        </row>
        <row r="1018">
          <cell r="A1018" t="str">
            <v>561170</v>
          </cell>
          <cell r="B1018" t="str">
            <v>绿色电力ETF</v>
          </cell>
          <cell r="C1018">
            <v>1.02</v>
          </cell>
          <cell r="D1018">
            <v>1.0880000000000001</v>
          </cell>
        </row>
        <row r="1019">
          <cell r="A1019" t="str">
            <v>561180</v>
          </cell>
          <cell r="B1019" t="str">
            <v>A100ETF</v>
          </cell>
          <cell r="C1019">
            <v>0.09</v>
          </cell>
          <cell r="D1019">
            <v>1.0900000000000001</v>
          </cell>
        </row>
        <row r="1020">
          <cell r="A1020" t="str">
            <v>561190</v>
          </cell>
          <cell r="B1020" t="str">
            <v>双碳ETF</v>
          </cell>
          <cell r="C1020">
            <v>-0.39</v>
          </cell>
          <cell r="D1020">
            <v>0.77400000000000002</v>
          </cell>
        </row>
        <row r="1021">
          <cell r="A1021" t="str">
            <v>561200</v>
          </cell>
          <cell r="B1021" t="str">
            <v>中证A100ETF工银</v>
          </cell>
          <cell r="C1021">
            <v>0.84</v>
          </cell>
          <cell r="D1021">
            <v>1.2030000000000001</v>
          </cell>
        </row>
        <row r="1022">
          <cell r="A1022" t="str">
            <v>561220</v>
          </cell>
          <cell r="B1022" t="str">
            <v>数字经济ETF工银</v>
          </cell>
          <cell r="C1022">
            <v>0.1</v>
          </cell>
          <cell r="D1022">
            <v>1.026</v>
          </cell>
        </row>
        <row r="1023">
          <cell r="A1023" t="str">
            <v>561230</v>
          </cell>
          <cell r="B1023" t="str">
            <v>中证A50ETF基金</v>
          </cell>
          <cell r="C1023">
            <v>0.44</v>
          </cell>
          <cell r="D1023">
            <v>1.137</v>
          </cell>
        </row>
        <row r="1024">
          <cell r="A1024" t="str">
            <v>561260</v>
          </cell>
          <cell r="B1024" t="str">
            <v>能源ETF</v>
          </cell>
          <cell r="C1024">
            <v>0.37</v>
          </cell>
          <cell r="D1024">
            <v>1.087</v>
          </cell>
        </row>
        <row r="1025">
          <cell r="A1025" t="str">
            <v>561280</v>
          </cell>
          <cell r="B1025" t="str">
            <v>中证1000ETF增强</v>
          </cell>
          <cell r="C1025">
            <v>-0.24</v>
          </cell>
          <cell r="D1025">
            <v>1.2250000000000001</v>
          </cell>
        </row>
        <row r="1026">
          <cell r="A1026" t="str">
            <v>561300</v>
          </cell>
          <cell r="B1026" t="str">
            <v>300增强ETF</v>
          </cell>
          <cell r="C1026">
            <v>0.35</v>
          </cell>
          <cell r="D1026">
            <v>0.85</v>
          </cell>
        </row>
        <row r="1027">
          <cell r="A1027" t="str">
            <v>561310</v>
          </cell>
          <cell r="B1027" t="str">
            <v>消电ETF</v>
          </cell>
          <cell r="C1027">
            <v>-0.76</v>
          </cell>
          <cell r="D1027">
            <v>0.78400000000000003</v>
          </cell>
        </row>
        <row r="1028">
          <cell r="A1028" t="str">
            <v>561320</v>
          </cell>
          <cell r="B1028" t="str">
            <v>交运ETF</v>
          </cell>
          <cell r="C1028">
            <v>0.31</v>
          </cell>
          <cell r="D1028">
            <v>0.96199999999999997</v>
          </cell>
        </row>
        <row r="1029">
          <cell r="A1029" t="str">
            <v>561330</v>
          </cell>
          <cell r="B1029" t="str">
            <v>矿业ETF</v>
          </cell>
          <cell r="C1029">
            <v>-1.6</v>
          </cell>
          <cell r="D1029">
            <v>1.1060000000000001</v>
          </cell>
        </row>
        <row r="1030">
          <cell r="A1030" t="str">
            <v>561350</v>
          </cell>
          <cell r="B1030" t="str">
            <v>国泰中证500ETF</v>
          </cell>
          <cell r="C1030">
            <v>-0.21</v>
          </cell>
          <cell r="D1030">
            <v>0.93500000000000005</v>
          </cell>
        </row>
        <row r="1031">
          <cell r="A1031" t="str">
            <v>561360</v>
          </cell>
          <cell r="B1031" t="str">
            <v>石油ETF</v>
          </cell>
          <cell r="C1031">
            <v>-0.1</v>
          </cell>
          <cell r="D1031">
            <v>1.0269999999999999</v>
          </cell>
        </row>
        <row r="1032">
          <cell r="A1032" t="str">
            <v>561370</v>
          </cell>
          <cell r="B1032" t="str">
            <v>2000ETF</v>
          </cell>
          <cell r="C1032">
            <v>-0.17</v>
          </cell>
          <cell r="D1032">
            <v>1.1619999999999999</v>
          </cell>
        </row>
        <row r="1033">
          <cell r="A1033" t="str">
            <v>561380</v>
          </cell>
          <cell r="B1033" t="str">
            <v>电网ETF</v>
          </cell>
          <cell r="C1033">
            <v>-0.57999999999999996</v>
          </cell>
          <cell r="D1033">
            <v>1.0209999999999999</v>
          </cell>
        </row>
        <row r="1034">
          <cell r="A1034" t="str">
            <v>561500</v>
          </cell>
          <cell r="B1034" t="str">
            <v>漂亮50ETF</v>
          </cell>
          <cell r="C1034">
            <v>-0.15</v>
          </cell>
          <cell r="D1034">
            <v>0.66200000000000003</v>
          </cell>
        </row>
        <row r="1035">
          <cell r="A1035" t="str">
            <v>561510</v>
          </cell>
          <cell r="B1035" t="str">
            <v>中药ETF华泰柏瑞</v>
          </cell>
          <cell r="C1035">
            <v>-0.1</v>
          </cell>
          <cell r="D1035">
            <v>1.038</v>
          </cell>
        </row>
        <row r="1036">
          <cell r="A1036" t="str">
            <v>561550</v>
          </cell>
          <cell r="B1036" t="str">
            <v>500增强ETF</v>
          </cell>
          <cell r="C1036">
            <v>-0.31</v>
          </cell>
          <cell r="D1036">
            <v>0.98</v>
          </cell>
        </row>
        <row r="1037">
          <cell r="A1037" t="str">
            <v>561560</v>
          </cell>
          <cell r="B1037" t="str">
            <v>电力ETF</v>
          </cell>
          <cell r="C1037">
            <v>0.84</v>
          </cell>
          <cell r="D1037">
            <v>1.1970000000000001</v>
          </cell>
        </row>
        <row r="1038">
          <cell r="A1038" t="str">
            <v>561570</v>
          </cell>
          <cell r="B1038" t="str">
            <v>油气ETF华泰柏瑞</v>
          </cell>
          <cell r="C1038">
            <v>-0.21</v>
          </cell>
          <cell r="D1038">
            <v>0.96299999999999997</v>
          </cell>
        </row>
        <row r="1039">
          <cell r="A1039" t="str">
            <v>561580</v>
          </cell>
          <cell r="B1039" t="str">
            <v>央企红利ETF</v>
          </cell>
          <cell r="C1039">
            <v>0.89</v>
          </cell>
          <cell r="D1039">
            <v>1.242</v>
          </cell>
        </row>
        <row r="1040">
          <cell r="A1040" t="str">
            <v>561590</v>
          </cell>
          <cell r="B1040" t="str">
            <v>中证1000增强ETF</v>
          </cell>
          <cell r="C1040">
            <v>0.27</v>
          </cell>
          <cell r="D1040">
            <v>1.1120000000000001</v>
          </cell>
        </row>
        <row r="1041">
          <cell r="A1041" t="str">
            <v>561600</v>
          </cell>
          <cell r="B1041" t="str">
            <v>消费电子ETF</v>
          </cell>
          <cell r="C1041">
            <v>-0.86</v>
          </cell>
          <cell r="D1041">
            <v>0.81</v>
          </cell>
        </row>
        <row r="1042">
          <cell r="A1042" t="str">
            <v>561700</v>
          </cell>
          <cell r="B1042" t="str">
            <v>电力ETF基金</v>
          </cell>
          <cell r="C1042">
            <v>1.07</v>
          </cell>
          <cell r="D1042">
            <v>1.042</v>
          </cell>
        </row>
        <row r="1043">
          <cell r="A1043" t="str">
            <v>561750</v>
          </cell>
          <cell r="B1043" t="str">
            <v>中证A50ETF博时</v>
          </cell>
          <cell r="C1043">
            <v>0.3</v>
          </cell>
          <cell r="D1043">
            <v>1.014</v>
          </cell>
        </row>
        <row r="1044">
          <cell r="A1044" t="str">
            <v>561760</v>
          </cell>
          <cell r="B1044" t="str">
            <v>油气ETF博时</v>
          </cell>
          <cell r="C1044">
            <v>-0.53</v>
          </cell>
          <cell r="D1044">
            <v>0.93899999999999995</v>
          </cell>
        </row>
        <row r="1045">
          <cell r="A1045" t="str">
            <v>561770</v>
          </cell>
          <cell r="B1045" t="str">
            <v>中证A100指数ETF</v>
          </cell>
          <cell r="C1045">
            <v>0.19</v>
          </cell>
          <cell r="D1045">
            <v>1.0289999999999999</v>
          </cell>
        </row>
        <row r="1046">
          <cell r="A1046" t="str">
            <v>561780</v>
          </cell>
          <cell r="B1046" t="str">
            <v>1000增强ETF</v>
          </cell>
          <cell r="C1046">
            <v>-0.08</v>
          </cell>
          <cell r="D1046">
            <v>1.19</v>
          </cell>
        </row>
        <row r="1047">
          <cell r="A1047" t="str">
            <v>561790</v>
          </cell>
          <cell r="B1047" t="str">
            <v>央企现代能源ETF</v>
          </cell>
          <cell r="C1047">
            <v>0.09</v>
          </cell>
          <cell r="D1047">
            <v>1.0860000000000001</v>
          </cell>
        </row>
        <row r="1048">
          <cell r="A1048" t="str">
            <v>561800</v>
          </cell>
          <cell r="B1048" t="str">
            <v>稀有金属ETF基金</v>
          </cell>
          <cell r="C1048">
            <v>-1.7</v>
          </cell>
          <cell r="D1048">
            <v>0.57699999999999996</v>
          </cell>
        </row>
        <row r="1049">
          <cell r="A1049" t="str">
            <v>561870</v>
          </cell>
          <cell r="B1049" t="str">
            <v>自由现金流ETF全指</v>
          </cell>
          <cell r="C1049">
            <v>0.19</v>
          </cell>
          <cell r="D1049">
            <v>1.048</v>
          </cell>
        </row>
        <row r="1050">
          <cell r="A1050" t="str">
            <v>561880</v>
          </cell>
          <cell r="B1050" t="str">
            <v>A100ETF基金</v>
          </cell>
          <cell r="C1050">
            <v>0.19</v>
          </cell>
          <cell r="D1050">
            <v>1.048</v>
          </cell>
        </row>
        <row r="1051">
          <cell r="A1051" t="str">
            <v>561900</v>
          </cell>
          <cell r="B1051" t="str">
            <v>沪深300ESGETF</v>
          </cell>
          <cell r="C1051">
            <v>0.12</v>
          </cell>
          <cell r="D1051">
            <v>0.85099999999999998</v>
          </cell>
        </row>
        <row r="1052">
          <cell r="A1052" t="str">
            <v>561910</v>
          </cell>
          <cell r="B1052" t="str">
            <v>电池ETF</v>
          </cell>
          <cell r="C1052">
            <v>-1.79</v>
          </cell>
          <cell r="D1052">
            <v>0.49399999999999999</v>
          </cell>
        </row>
        <row r="1053">
          <cell r="A1053" t="str">
            <v>561920</v>
          </cell>
          <cell r="B1053" t="str">
            <v>疫苗龙头ETF</v>
          </cell>
          <cell r="C1053">
            <v>0.42</v>
          </cell>
          <cell r="D1053">
            <v>0.71499999999999997</v>
          </cell>
        </row>
        <row r="1054">
          <cell r="A1054" t="str">
            <v>561930</v>
          </cell>
          <cell r="B1054" t="str">
            <v>沪深300ETF招商</v>
          </cell>
          <cell r="C1054">
            <v>0.63</v>
          </cell>
          <cell r="D1054">
            <v>1.2789999999999999</v>
          </cell>
        </row>
        <row r="1055">
          <cell r="A1055" t="str">
            <v>561950</v>
          </cell>
          <cell r="B1055" t="str">
            <v>500指数增强ETF</v>
          </cell>
          <cell r="C1055">
            <v>-0.09</v>
          </cell>
          <cell r="D1055">
            <v>1.1160000000000001</v>
          </cell>
        </row>
        <row r="1056">
          <cell r="A1056" t="str">
            <v>561960</v>
          </cell>
          <cell r="B1056" t="str">
            <v>央企回报ETF</v>
          </cell>
          <cell r="C1056">
            <v>0.18</v>
          </cell>
          <cell r="D1056">
            <v>1.1080000000000001</v>
          </cell>
        </row>
        <row r="1057">
          <cell r="A1057" t="str">
            <v>561980</v>
          </cell>
          <cell r="B1057" t="str">
            <v>半导体设备ETF</v>
          </cell>
          <cell r="C1057">
            <v>0.78</v>
          </cell>
          <cell r="D1057">
            <v>1.2929999999999999</v>
          </cell>
        </row>
        <row r="1058">
          <cell r="A1058" t="str">
            <v>561990</v>
          </cell>
          <cell r="B1058" t="str">
            <v>沪深300增强ETF</v>
          </cell>
          <cell r="C1058">
            <v>0.22</v>
          </cell>
          <cell r="D1058">
            <v>0.89700000000000002</v>
          </cell>
        </row>
        <row r="1059">
          <cell r="A1059" t="str">
            <v>562000</v>
          </cell>
          <cell r="B1059" t="str">
            <v>中证A100ETF基金</v>
          </cell>
          <cell r="C1059">
            <v>0.31</v>
          </cell>
          <cell r="D1059">
            <v>0.97299999999999998</v>
          </cell>
        </row>
        <row r="1060">
          <cell r="A1060" t="str">
            <v>562010</v>
          </cell>
          <cell r="B1060" t="str">
            <v>绿色能源ETF</v>
          </cell>
          <cell r="C1060">
            <v>-0.55000000000000004</v>
          </cell>
          <cell r="D1060">
            <v>0.72899999999999998</v>
          </cell>
        </row>
        <row r="1061">
          <cell r="A1061" t="str">
            <v>562030</v>
          </cell>
          <cell r="B1061" t="str">
            <v>信创ETF基金</v>
          </cell>
          <cell r="C1061">
            <v>-0.21</v>
          </cell>
          <cell r="D1061">
            <v>0.95099999999999996</v>
          </cell>
        </row>
        <row r="1062">
          <cell r="A1062" t="str">
            <v>562050</v>
          </cell>
          <cell r="B1062" t="str">
            <v>药ETF</v>
          </cell>
          <cell r="C1062">
            <v>0.2</v>
          </cell>
          <cell r="D1062">
            <v>1.002</v>
          </cell>
        </row>
        <row r="1063">
          <cell r="A1063" t="str">
            <v>562060</v>
          </cell>
          <cell r="B1063" t="str">
            <v>标普红利ETF</v>
          </cell>
          <cell r="C1063">
            <v>0.26</v>
          </cell>
          <cell r="D1063">
            <v>1.169</v>
          </cell>
        </row>
        <row r="1064">
          <cell r="A1064" t="str">
            <v>562080</v>
          </cell>
          <cell r="B1064" t="str">
            <v>300现金流ETF</v>
          </cell>
          <cell r="C1064">
            <v>0.28000000000000003</v>
          </cell>
          <cell r="D1064">
            <v>1.0720000000000001</v>
          </cell>
        </row>
        <row r="1065">
          <cell r="A1065" t="str">
            <v>562260</v>
          </cell>
          <cell r="B1065" t="str">
            <v>汽车配件ETF</v>
          </cell>
          <cell r="C1065">
            <v>0</v>
          </cell>
          <cell r="D1065">
            <v>1.08</v>
          </cell>
        </row>
        <row r="1066">
          <cell r="A1066" t="str">
            <v>562300</v>
          </cell>
          <cell r="B1066" t="str">
            <v>碳中和ETF基金</v>
          </cell>
          <cell r="C1066">
            <v>-0.18</v>
          </cell>
          <cell r="D1066">
            <v>0.55600000000000005</v>
          </cell>
        </row>
        <row r="1067">
          <cell r="A1067" t="str">
            <v>562310</v>
          </cell>
          <cell r="B1067" t="str">
            <v>沪深300成长ETF</v>
          </cell>
          <cell r="C1067">
            <v>0</v>
          </cell>
          <cell r="D1067">
            <v>0.78600000000000003</v>
          </cell>
        </row>
        <row r="1068">
          <cell r="A1068" t="str">
            <v>562320</v>
          </cell>
          <cell r="B1068" t="str">
            <v>沪深300价值ETF</v>
          </cell>
          <cell r="C1068">
            <v>0.92</v>
          </cell>
          <cell r="D1068">
            <v>1.321</v>
          </cell>
        </row>
        <row r="1069">
          <cell r="A1069" t="str">
            <v>562330</v>
          </cell>
          <cell r="B1069" t="str">
            <v>中证500价值ETF</v>
          </cell>
          <cell r="C1069">
            <v>0.4</v>
          </cell>
          <cell r="D1069">
            <v>1.0089999999999999</v>
          </cell>
        </row>
        <row r="1070">
          <cell r="A1070" t="str">
            <v>562340</v>
          </cell>
          <cell r="B1070" t="str">
            <v>中证500成长ETF</v>
          </cell>
          <cell r="C1070">
            <v>0.09</v>
          </cell>
          <cell r="D1070">
            <v>1.0720000000000001</v>
          </cell>
        </row>
        <row r="1071">
          <cell r="A1071" t="str">
            <v>562350</v>
          </cell>
          <cell r="B1071" t="str">
            <v>电力指数ETF</v>
          </cell>
          <cell r="C1071">
            <v>1.06</v>
          </cell>
          <cell r="D1071">
            <v>1.046</v>
          </cell>
        </row>
        <row r="1072">
          <cell r="A1072" t="str">
            <v>562360</v>
          </cell>
          <cell r="B1072" t="str">
            <v>机器人ETF基金</v>
          </cell>
          <cell r="C1072">
            <v>-0.99</v>
          </cell>
          <cell r="D1072">
            <v>0.90400000000000003</v>
          </cell>
        </row>
        <row r="1073">
          <cell r="A1073" t="str">
            <v>562380</v>
          </cell>
          <cell r="B1073" t="str">
            <v>央企科技引领ETF</v>
          </cell>
          <cell r="C1073">
            <v>-0.22</v>
          </cell>
          <cell r="D1073">
            <v>0.90300000000000002</v>
          </cell>
        </row>
        <row r="1074">
          <cell r="A1074" t="str">
            <v>562390</v>
          </cell>
          <cell r="B1074" t="str">
            <v>中药50ETF</v>
          </cell>
          <cell r="C1074">
            <v>-0.1</v>
          </cell>
          <cell r="D1074">
            <v>0.97499999999999998</v>
          </cell>
        </row>
        <row r="1075">
          <cell r="A1075" t="str">
            <v>562500</v>
          </cell>
          <cell r="B1075" t="str">
            <v>机器人ETF</v>
          </cell>
          <cell r="C1075">
            <v>-1.07</v>
          </cell>
          <cell r="D1075">
            <v>0.83099999999999996</v>
          </cell>
        </row>
        <row r="1076">
          <cell r="A1076" t="str">
            <v>562510</v>
          </cell>
          <cell r="B1076" t="str">
            <v>旅游ETF</v>
          </cell>
          <cell r="C1076">
            <v>-0.15</v>
          </cell>
          <cell r="D1076">
            <v>0.67500000000000004</v>
          </cell>
        </row>
        <row r="1077">
          <cell r="A1077" t="str">
            <v>562520</v>
          </cell>
          <cell r="B1077" t="str">
            <v>中证1000成长ETF</v>
          </cell>
          <cell r="C1077">
            <v>-0.65</v>
          </cell>
          <cell r="D1077">
            <v>1.0660000000000001</v>
          </cell>
        </row>
        <row r="1078">
          <cell r="A1078" t="str">
            <v>562530</v>
          </cell>
          <cell r="B1078" t="str">
            <v>中证1000价值ETF</v>
          </cell>
          <cell r="C1078">
            <v>-0.25</v>
          </cell>
          <cell r="D1078">
            <v>1.1910000000000001</v>
          </cell>
        </row>
        <row r="1079">
          <cell r="A1079" t="str">
            <v>562550</v>
          </cell>
          <cell r="B1079" t="str">
            <v>绿电ETF</v>
          </cell>
          <cell r="C1079">
            <v>0.75</v>
          </cell>
          <cell r="D1079">
            <v>1.081</v>
          </cell>
        </row>
        <row r="1080">
          <cell r="A1080" t="str">
            <v>562560</v>
          </cell>
          <cell r="B1080" t="str">
            <v>信息技术ETF</v>
          </cell>
          <cell r="C1080">
            <v>7.0000000000000007E-2</v>
          </cell>
          <cell r="D1080">
            <v>1.335</v>
          </cell>
        </row>
        <row r="1081">
          <cell r="A1081" t="str">
            <v>562570</v>
          </cell>
          <cell r="B1081" t="str">
            <v>信创ETF</v>
          </cell>
          <cell r="C1081">
            <v>-0.24</v>
          </cell>
          <cell r="D1081">
            <v>1.2390000000000001</v>
          </cell>
        </row>
        <row r="1082">
          <cell r="A1082" t="str">
            <v>562580</v>
          </cell>
          <cell r="B1082" t="str">
            <v>可选消费ETF</v>
          </cell>
          <cell r="C1082">
            <v>0</v>
          </cell>
          <cell r="D1082">
            <v>1.161</v>
          </cell>
        </row>
        <row r="1083">
          <cell r="A1083" t="str">
            <v>562590</v>
          </cell>
          <cell r="B1083" t="str">
            <v>半导体材料ETF</v>
          </cell>
          <cell r="C1083">
            <v>0.64</v>
          </cell>
          <cell r="D1083">
            <v>1.1020000000000001</v>
          </cell>
        </row>
        <row r="1084">
          <cell r="A1084" t="str">
            <v>562600</v>
          </cell>
          <cell r="B1084" t="str">
            <v>医疗器械ETF</v>
          </cell>
          <cell r="C1084">
            <v>0.48</v>
          </cell>
          <cell r="D1084">
            <v>0.84199999999999997</v>
          </cell>
        </row>
        <row r="1085">
          <cell r="A1085" t="str">
            <v>562660</v>
          </cell>
          <cell r="B1085" t="str">
            <v>中证2000ETF华夏</v>
          </cell>
          <cell r="C1085">
            <v>-1.27</v>
          </cell>
          <cell r="D1085">
            <v>1.3939999999999999</v>
          </cell>
        </row>
        <row r="1086">
          <cell r="A1086" t="str">
            <v>562700</v>
          </cell>
          <cell r="B1086" t="str">
            <v>汽车零部件ETF</v>
          </cell>
          <cell r="C1086">
            <v>-0.36</v>
          </cell>
          <cell r="D1086">
            <v>1.119</v>
          </cell>
        </row>
        <row r="1087">
          <cell r="A1087" t="str">
            <v>562800</v>
          </cell>
          <cell r="B1087" t="str">
            <v>稀有金属ETF</v>
          </cell>
          <cell r="C1087">
            <v>-1.81</v>
          </cell>
          <cell r="D1087">
            <v>0.54100000000000004</v>
          </cell>
        </row>
        <row r="1088">
          <cell r="A1088" t="str">
            <v>562810</v>
          </cell>
          <cell r="B1088" t="str">
            <v>上证指数增强ETF</v>
          </cell>
          <cell r="C1088">
            <v>0.1</v>
          </cell>
          <cell r="D1088">
            <v>1.0529999999999999</v>
          </cell>
        </row>
        <row r="1089">
          <cell r="A1089" t="str">
            <v>562820</v>
          </cell>
          <cell r="B1089" t="str">
            <v>集成电路ETF</v>
          </cell>
          <cell r="C1089">
            <v>-0.62</v>
          </cell>
          <cell r="D1089">
            <v>1.5920000000000001</v>
          </cell>
        </row>
        <row r="1090">
          <cell r="A1090" t="str">
            <v>562850</v>
          </cell>
          <cell r="B1090" t="str">
            <v>央企能源ETF</v>
          </cell>
          <cell r="C1090">
            <v>0.28000000000000003</v>
          </cell>
          <cell r="D1090">
            <v>1.089</v>
          </cell>
        </row>
        <row r="1091">
          <cell r="A1091" t="str">
            <v>562860</v>
          </cell>
          <cell r="B1091" t="str">
            <v>生物疫苗ETF</v>
          </cell>
          <cell r="C1091">
            <v>0.59</v>
          </cell>
          <cell r="D1091">
            <v>0.68300000000000005</v>
          </cell>
        </row>
        <row r="1092">
          <cell r="A1092" t="str">
            <v>562880</v>
          </cell>
          <cell r="B1092" t="str">
            <v>电池ETF嘉实</v>
          </cell>
          <cell r="C1092">
            <v>-1.74</v>
          </cell>
          <cell r="D1092">
            <v>0.50700000000000001</v>
          </cell>
        </row>
        <row r="1093">
          <cell r="A1093" t="str">
            <v>562890</v>
          </cell>
          <cell r="B1093" t="str">
            <v>A50ETF嘉实</v>
          </cell>
          <cell r="C1093">
            <v>0.43</v>
          </cell>
          <cell r="D1093">
            <v>1.163</v>
          </cell>
        </row>
        <row r="1094">
          <cell r="A1094" t="str">
            <v>562900</v>
          </cell>
          <cell r="B1094" t="str">
            <v>农业ETF易方达</v>
          </cell>
          <cell r="C1094">
            <v>0.26</v>
          </cell>
          <cell r="D1094">
            <v>0.76500000000000001</v>
          </cell>
        </row>
        <row r="1095">
          <cell r="A1095" t="str">
            <v>562910</v>
          </cell>
          <cell r="B1095" t="str">
            <v>高端制造ETF</v>
          </cell>
          <cell r="C1095">
            <v>-0.16</v>
          </cell>
          <cell r="D1095">
            <v>0.63600000000000001</v>
          </cell>
        </row>
        <row r="1096">
          <cell r="A1096" t="str">
            <v>562920</v>
          </cell>
          <cell r="B1096" t="str">
            <v>信息安全ETF</v>
          </cell>
          <cell r="C1096">
            <v>0.11</v>
          </cell>
          <cell r="D1096">
            <v>0.93500000000000005</v>
          </cell>
        </row>
        <row r="1097">
          <cell r="A1097" t="str">
            <v>562930</v>
          </cell>
          <cell r="B1097" t="str">
            <v>软件ETF易方达</v>
          </cell>
          <cell r="C1097">
            <v>0</v>
          </cell>
          <cell r="D1097">
            <v>0.80500000000000005</v>
          </cell>
        </row>
        <row r="1098">
          <cell r="A1098" t="str">
            <v>562950</v>
          </cell>
          <cell r="B1098" t="str">
            <v>消费电子ETF易方达</v>
          </cell>
          <cell r="C1098">
            <v>-1.08</v>
          </cell>
          <cell r="D1098">
            <v>0.82199999999999995</v>
          </cell>
        </row>
        <row r="1099">
          <cell r="A1099" t="str">
            <v>562960</v>
          </cell>
          <cell r="B1099" t="str">
            <v>绿色电力ETF易方达</v>
          </cell>
          <cell r="C1099">
            <v>0.75</v>
          </cell>
          <cell r="D1099">
            <v>1.079</v>
          </cell>
        </row>
        <row r="1100">
          <cell r="A1100" t="str">
            <v>562970</v>
          </cell>
          <cell r="B1100" t="str">
            <v>光伏ETF易方达</v>
          </cell>
          <cell r="C1100">
            <v>-0.51</v>
          </cell>
          <cell r="D1100">
            <v>0.77700000000000002</v>
          </cell>
        </row>
        <row r="1101">
          <cell r="A1101" t="str">
            <v>562990</v>
          </cell>
          <cell r="B1101" t="str">
            <v>碳中和ETF易方达</v>
          </cell>
          <cell r="C1101">
            <v>-0.26</v>
          </cell>
          <cell r="D1101">
            <v>0.77300000000000002</v>
          </cell>
        </row>
        <row r="1102">
          <cell r="A1102" t="str">
            <v>563000</v>
          </cell>
          <cell r="B1102" t="str">
            <v>中国A50ETF</v>
          </cell>
          <cell r="C1102">
            <v>0.59</v>
          </cell>
          <cell r="D1102">
            <v>0.85199999999999998</v>
          </cell>
        </row>
        <row r="1103">
          <cell r="A1103" t="str">
            <v>563010</v>
          </cell>
          <cell r="B1103" t="str">
            <v>电信ETF</v>
          </cell>
          <cell r="C1103">
            <v>-0.59</v>
          </cell>
          <cell r="D1103">
            <v>1.3460000000000001</v>
          </cell>
        </row>
        <row r="1104">
          <cell r="A1104" t="str">
            <v>563020</v>
          </cell>
          <cell r="B1104" t="str">
            <v>红利低波动ETF</v>
          </cell>
          <cell r="C1104">
            <v>0.81</v>
          </cell>
          <cell r="D1104">
            <v>1.252</v>
          </cell>
        </row>
        <row r="1105">
          <cell r="A1105" t="str">
            <v>563030</v>
          </cell>
          <cell r="B1105" t="str">
            <v>中证500增强ETF易</v>
          </cell>
          <cell r="C1105">
            <v>0</v>
          </cell>
          <cell r="D1105">
            <v>1.077</v>
          </cell>
        </row>
        <row r="1106">
          <cell r="A1106" t="str">
            <v>563050</v>
          </cell>
          <cell r="B1106" t="str">
            <v>央企科技50ETF</v>
          </cell>
          <cell r="C1106">
            <v>0</v>
          </cell>
          <cell r="D1106">
            <v>0.91500000000000004</v>
          </cell>
        </row>
        <row r="1107">
          <cell r="A1107" t="str">
            <v>563060</v>
          </cell>
          <cell r="B1107" t="str">
            <v>央企50ETF</v>
          </cell>
          <cell r="C1107">
            <v>-0.1</v>
          </cell>
          <cell r="D1107">
            <v>1.0169999999999999</v>
          </cell>
        </row>
        <row r="1108">
          <cell r="A1108" t="str">
            <v>563080</v>
          </cell>
          <cell r="B1108" t="str">
            <v>中证A50ETF易方达</v>
          </cell>
          <cell r="C1108">
            <v>0.43</v>
          </cell>
          <cell r="D1108">
            <v>1.1679999999999999</v>
          </cell>
        </row>
        <row r="1109">
          <cell r="A1109" t="str">
            <v>563090</v>
          </cell>
          <cell r="B1109" t="str">
            <v>上证50增强ETF易方达</v>
          </cell>
          <cell r="C1109">
            <v>0.56000000000000005</v>
          </cell>
          <cell r="D1109">
            <v>1.087</v>
          </cell>
        </row>
        <row r="1110">
          <cell r="A1110" t="str">
            <v>563150</v>
          </cell>
          <cell r="B1110" t="str">
            <v>油气资源ETF</v>
          </cell>
          <cell r="C1110">
            <v>-0.64</v>
          </cell>
          <cell r="D1110">
            <v>0.92900000000000005</v>
          </cell>
        </row>
        <row r="1111">
          <cell r="A1111" t="str">
            <v>563180</v>
          </cell>
          <cell r="B1111" t="str">
            <v>高股息ETF</v>
          </cell>
          <cell r="C1111">
            <v>0.19</v>
          </cell>
          <cell r="D1111">
            <v>1.075</v>
          </cell>
        </row>
        <row r="1112">
          <cell r="A1112" t="str">
            <v>563200</v>
          </cell>
          <cell r="B1112" t="str">
            <v>中证2000ETF富国</v>
          </cell>
          <cell r="C1112">
            <v>-0.89</v>
          </cell>
          <cell r="D1112">
            <v>1.2210000000000001</v>
          </cell>
        </row>
        <row r="1113">
          <cell r="A1113" t="str">
            <v>563210</v>
          </cell>
          <cell r="B1113" t="str">
            <v>专精特新ETF</v>
          </cell>
          <cell r="C1113">
            <v>0</v>
          </cell>
          <cell r="D1113">
            <v>1.038</v>
          </cell>
        </row>
        <row r="1114">
          <cell r="A1114" t="str">
            <v>563220</v>
          </cell>
          <cell r="B1114" t="str">
            <v>中证A500ETF富国</v>
          </cell>
          <cell r="C1114">
            <v>0.1</v>
          </cell>
          <cell r="D1114">
            <v>1.0129999999999999</v>
          </cell>
        </row>
        <row r="1115">
          <cell r="A1115" t="str">
            <v>563280</v>
          </cell>
          <cell r="B1115" t="str">
            <v>A50增强ETF</v>
          </cell>
          <cell r="C1115">
            <v>0.99</v>
          </cell>
          <cell r="D1115">
            <v>1.1180000000000001</v>
          </cell>
        </row>
        <row r="1116">
          <cell r="A1116" t="str">
            <v>563300</v>
          </cell>
          <cell r="B1116" t="str">
            <v>中证2000ETF</v>
          </cell>
          <cell r="C1116">
            <v>-1.1200000000000001</v>
          </cell>
          <cell r="D1116">
            <v>1.145</v>
          </cell>
        </row>
        <row r="1117">
          <cell r="A1117" t="str">
            <v>563330</v>
          </cell>
          <cell r="B1117" t="str">
            <v>A股ETF</v>
          </cell>
          <cell r="C1117">
            <v>-0.06</v>
          </cell>
          <cell r="D1117">
            <v>3.46</v>
          </cell>
        </row>
        <row r="1118">
          <cell r="A1118" t="str">
            <v>563350</v>
          </cell>
          <cell r="B1118" t="str">
            <v>中证A50ETF</v>
          </cell>
          <cell r="C1118">
            <v>0.51</v>
          </cell>
          <cell r="D1118">
            <v>1.18</v>
          </cell>
        </row>
        <row r="1119">
          <cell r="A1119" t="str">
            <v>563360</v>
          </cell>
          <cell r="B1119" t="str">
            <v>A500ETF华泰柏瑞</v>
          </cell>
          <cell r="C1119">
            <v>0.19</v>
          </cell>
          <cell r="D1119">
            <v>1.0329999999999999</v>
          </cell>
        </row>
        <row r="1120">
          <cell r="A1120" t="str">
            <v>563390</v>
          </cell>
          <cell r="B1120" t="str">
            <v>现金流ETF全指</v>
          </cell>
          <cell r="C1120">
            <v>0</v>
          </cell>
          <cell r="D1120">
            <v>1.0549999999999999</v>
          </cell>
        </row>
        <row r="1121">
          <cell r="A1121" t="str">
            <v>563500</v>
          </cell>
          <cell r="B1121" t="str">
            <v>中证A500ETF华宝</v>
          </cell>
          <cell r="C1121">
            <v>0.1</v>
          </cell>
          <cell r="D1121">
            <v>1.0309999999999999</v>
          </cell>
        </row>
        <row r="1122">
          <cell r="A1122" t="str">
            <v>563520</v>
          </cell>
          <cell r="B1122" t="str">
            <v>沪深300ETF永赢</v>
          </cell>
          <cell r="C1122">
            <v>0.5</v>
          </cell>
          <cell r="D1122">
            <v>1.004</v>
          </cell>
        </row>
        <row r="1123">
          <cell r="A1123" t="str">
            <v>563550</v>
          </cell>
          <cell r="B1123" t="str">
            <v>A500增强ETF摩根</v>
          </cell>
          <cell r="C1123">
            <v>-0.1</v>
          </cell>
          <cell r="D1123">
            <v>1.0209999999999999</v>
          </cell>
        </row>
        <row r="1124">
          <cell r="A1124" t="str">
            <v>563630</v>
          </cell>
          <cell r="B1124" t="str">
            <v>A500增强ETF</v>
          </cell>
          <cell r="C1124">
            <v>0.2</v>
          </cell>
          <cell r="D1124">
            <v>1.006</v>
          </cell>
        </row>
        <row r="1125">
          <cell r="A1125" t="str">
            <v>563650</v>
          </cell>
          <cell r="B1125" t="str">
            <v>中证A500龙头ETF</v>
          </cell>
          <cell r="C1125">
            <v>0.28999999999999998</v>
          </cell>
          <cell r="D1125">
            <v>1.0229999999999999</v>
          </cell>
        </row>
        <row r="1126">
          <cell r="A1126" t="str">
            <v>563660</v>
          </cell>
          <cell r="B1126" t="str">
            <v>A500ETF银河</v>
          </cell>
          <cell r="C1126">
            <v>0.1</v>
          </cell>
          <cell r="D1126">
            <v>1.018</v>
          </cell>
        </row>
        <row r="1127">
          <cell r="A1127" t="str">
            <v>563680</v>
          </cell>
          <cell r="B1127" t="str">
            <v>800自由现金流ETF</v>
          </cell>
          <cell r="C1127">
            <v>-0.38</v>
          </cell>
          <cell r="D1127">
            <v>1.04</v>
          </cell>
        </row>
        <row r="1128">
          <cell r="A1128" t="str">
            <v>563700</v>
          </cell>
          <cell r="B1128" t="str">
            <v>红利价值ETF</v>
          </cell>
          <cell r="C1128">
            <v>0.85</v>
          </cell>
          <cell r="D1128">
            <v>1.073</v>
          </cell>
        </row>
        <row r="1129">
          <cell r="A1129" t="str">
            <v>563760</v>
          </cell>
          <cell r="B1129" t="str">
            <v>全指自由现金流ET</v>
          </cell>
          <cell r="C1129">
            <v>-0.2</v>
          </cell>
          <cell r="D1129">
            <v>1.0169999999999999</v>
          </cell>
        </row>
        <row r="1130">
          <cell r="A1130" t="str">
            <v>563770</v>
          </cell>
          <cell r="B1130" t="str">
            <v>全指现金流ETF</v>
          </cell>
          <cell r="C1130">
            <v>-0.19</v>
          </cell>
          <cell r="D1130">
            <v>1.036</v>
          </cell>
        </row>
        <row r="1131">
          <cell r="A1131" t="str">
            <v>563780</v>
          </cell>
          <cell r="B1131" t="str">
            <v>现金流全指ETF</v>
          </cell>
          <cell r="C1131">
            <v>-0.28999999999999998</v>
          </cell>
          <cell r="D1131">
            <v>1.0389999999999999</v>
          </cell>
        </row>
        <row r="1132">
          <cell r="A1132" t="str">
            <v>563800</v>
          </cell>
          <cell r="B1132" t="str">
            <v>中证A500ETF龙头</v>
          </cell>
          <cell r="C1132">
            <v>0.31</v>
          </cell>
          <cell r="D1132">
            <v>0.97399999999999998</v>
          </cell>
        </row>
        <row r="1133">
          <cell r="A1133" t="str">
            <v>563830</v>
          </cell>
          <cell r="B1133" t="str">
            <v>全指现金流ETF基金</v>
          </cell>
          <cell r="C1133">
            <v>-0.1</v>
          </cell>
          <cell r="D1133">
            <v>1.0249999999999999</v>
          </cell>
        </row>
        <row r="1134">
          <cell r="A1134" t="str">
            <v>563860</v>
          </cell>
          <cell r="B1134" t="str">
            <v>A500ETF海富通</v>
          </cell>
          <cell r="C1134">
            <v>0.2</v>
          </cell>
          <cell r="D1134">
            <v>1.0229999999999999</v>
          </cell>
        </row>
        <row r="1135">
          <cell r="A1135" t="str">
            <v>563880</v>
          </cell>
          <cell r="B1135" t="str">
            <v>中证A500指数ETF</v>
          </cell>
          <cell r="C1135">
            <v>0.3</v>
          </cell>
          <cell r="D1135">
            <v>1.008</v>
          </cell>
        </row>
        <row r="1136">
          <cell r="A1136" t="str">
            <v>563900</v>
          </cell>
          <cell r="B1136" t="str">
            <v>沪深300自由现金流</v>
          </cell>
          <cell r="C1136">
            <v>0.38</v>
          </cell>
          <cell r="D1136">
            <v>1.056</v>
          </cell>
        </row>
        <row r="1137">
          <cell r="A1137" t="str">
            <v>563990</v>
          </cell>
          <cell r="B1137" t="str">
            <v>800现金流ETF</v>
          </cell>
          <cell r="C1137">
            <v>0</v>
          </cell>
          <cell r="D1137">
            <v>1.0529999999999999</v>
          </cell>
        </row>
        <row r="1138">
          <cell r="A1138" t="str">
            <v>588000</v>
          </cell>
          <cell r="B1138" t="str">
            <v>科创50ETF</v>
          </cell>
          <cell r="C1138">
            <v>-0.1</v>
          </cell>
          <cell r="D1138">
            <v>1.0349999999999999</v>
          </cell>
        </row>
        <row r="1139">
          <cell r="A1139" t="str">
            <v>588010</v>
          </cell>
          <cell r="B1139" t="str">
            <v>科创新材料ETF</v>
          </cell>
          <cell r="C1139">
            <v>-1.42</v>
          </cell>
          <cell r="D1139">
            <v>0.626</v>
          </cell>
        </row>
        <row r="1140">
          <cell r="A1140" t="str">
            <v>588020</v>
          </cell>
          <cell r="B1140" t="str">
            <v>科创成长50ETF</v>
          </cell>
          <cell r="C1140">
            <v>-0.41</v>
          </cell>
          <cell r="D1140">
            <v>1.2190000000000001</v>
          </cell>
        </row>
        <row r="1141">
          <cell r="A1141" t="str">
            <v>588030</v>
          </cell>
          <cell r="B1141" t="str">
            <v>科创100指数ETF</v>
          </cell>
          <cell r="C1141">
            <v>-0.49</v>
          </cell>
          <cell r="D1141">
            <v>1.0089999999999999</v>
          </cell>
        </row>
        <row r="1142">
          <cell r="A1142" t="str">
            <v>588040</v>
          </cell>
          <cell r="B1142" t="str">
            <v>科创50ETF指数</v>
          </cell>
          <cell r="C1142">
            <v>0.59</v>
          </cell>
          <cell r="D1142">
            <v>1.0309999999999999</v>
          </cell>
        </row>
        <row r="1143">
          <cell r="A1143" t="str">
            <v>588050</v>
          </cell>
          <cell r="B1143" t="str">
            <v>科创ETF</v>
          </cell>
          <cell r="C1143">
            <v>0</v>
          </cell>
          <cell r="D1143">
            <v>1.0129999999999999</v>
          </cell>
        </row>
        <row r="1144">
          <cell r="A1144" t="str">
            <v>588060</v>
          </cell>
          <cell r="B1144" t="str">
            <v>科创50ETF龙头</v>
          </cell>
          <cell r="C1144">
            <v>0</v>
          </cell>
          <cell r="D1144">
            <v>0.628</v>
          </cell>
        </row>
        <row r="1145">
          <cell r="A1145" t="str">
            <v>588070</v>
          </cell>
          <cell r="B1145" t="str">
            <v>科创板成长ETF</v>
          </cell>
          <cell r="C1145">
            <v>-0.47</v>
          </cell>
          <cell r="D1145">
            <v>1.0489999999999999</v>
          </cell>
        </row>
        <row r="1146">
          <cell r="A1146" t="str">
            <v>588080</v>
          </cell>
          <cell r="B1146" t="str">
            <v>科创板50ETF</v>
          </cell>
          <cell r="C1146">
            <v>0.1</v>
          </cell>
          <cell r="D1146">
            <v>1.01</v>
          </cell>
        </row>
        <row r="1147">
          <cell r="A1147" t="str">
            <v>588090</v>
          </cell>
          <cell r="B1147" t="str">
            <v>科创板ETF</v>
          </cell>
          <cell r="C1147">
            <v>0</v>
          </cell>
          <cell r="D1147">
            <v>1.016</v>
          </cell>
        </row>
        <row r="1148">
          <cell r="A1148" t="str">
            <v>588100</v>
          </cell>
          <cell r="B1148" t="str">
            <v>科创信息技术ETF</v>
          </cell>
          <cell r="C1148">
            <v>-0.31</v>
          </cell>
          <cell r="D1148">
            <v>1.306</v>
          </cell>
        </row>
        <row r="1149">
          <cell r="A1149" t="str">
            <v>588110</v>
          </cell>
          <cell r="B1149" t="str">
            <v>科创成长ETF</v>
          </cell>
          <cell r="C1149">
            <v>-0.33</v>
          </cell>
          <cell r="D1149">
            <v>1.194</v>
          </cell>
        </row>
        <row r="1150">
          <cell r="A1150" t="str">
            <v>588120</v>
          </cell>
          <cell r="B1150" t="str">
            <v>科创板100ETF</v>
          </cell>
          <cell r="C1150">
            <v>-0.39</v>
          </cell>
          <cell r="D1150">
            <v>1.0109999999999999</v>
          </cell>
        </row>
        <row r="1151">
          <cell r="A1151" t="str">
            <v>588130</v>
          </cell>
          <cell r="B1151" t="str">
            <v>科创医药ETF基金</v>
          </cell>
          <cell r="C1151">
            <v>1.19</v>
          </cell>
          <cell r="D1151">
            <v>1.101</v>
          </cell>
        </row>
        <row r="1152">
          <cell r="A1152" t="str">
            <v>588150</v>
          </cell>
          <cell r="B1152" t="str">
            <v>科创50ETF南方</v>
          </cell>
          <cell r="C1152">
            <v>0</v>
          </cell>
          <cell r="D1152">
            <v>0.69099999999999995</v>
          </cell>
        </row>
        <row r="1153">
          <cell r="A1153" t="str">
            <v>588160</v>
          </cell>
          <cell r="B1153" t="str">
            <v>科创材料ETF</v>
          </cell>
          <cell r="C1153">
            <v>-1.4</v>
          </cell>
          <cell r="D1153">
            <v>0.63600000000000001</v>
          </cell>
        </row>
        <row r="1154">
          <cell r="A1154" t="str">
            <v>588170</v>
          </cell>
          <cell r="B1154" t="str">
            <v>科创半导体ETF</v>
          </cell>
          <cell r="C1154">
            <v>0.89</v>
          </cell>
          <cell r="D1154">
            <v>1.0169999999999999</v>
          </cell>
        </row>
        <row r="1155">
          <cell r="A1155" t="str">
            <v>588180</v>
          </cell>
          <cell r="B1155" t="str">
            <v>科创50ETF基金</v>
          </cell>
          <cell r="C1155">
            <v>-0.31</v>
          </cell>
          <cell r="D1155">
            <v>0.63600000000000001</v>
          </cell>
        </row>
        <row r="1156">
          <cell r="A1156" t="str">
            <v>588190</v>
          </cell>
          <cell r="B1156" t="str">
            <v>科创100ETF</v>
          </cell>
          <cell r="C1156">
            <v>-0.5</v>
          </cell>
          <cell r="D1156">
            <v>1.0049999999999999</v>
          </cell>
        </row>
        <row r="1157">
          <cell r="A1157" t="str">
            <v>588200</v>
          </cell>
          <cell r="B1157" t="str">
            <v>科创芯片ETF</v>
          </cell>
          <cell r="C1157">
            <v>-7.0000000000000007E-2</v>
          </cell>
          <cell r="D1157">
            <v>1.508</v>
          </cell>
        </row>
        <row r="1158">
          <cell r="A1158" t="str">
            <v>588210</v>
          </cell>
          <cell r="B1158" t="str">
            <v>科创100ETF易方达</v>
          </cell>
          <cell r="C1158">
            <v>-0.5</v>
          </cell>
          <cell r="D1158">
            <v>0.98799999999999999</v>
          </cell>
        </row>
        <row r="1159">
          <cell r="A1159" t="str">
            <v>588220</v>
          </cell>
          <cell r="B1159" t="str">
            <v>科创100ETF基金</v>
          </cell>
          <cell r="C1159">
            <v>-0.69</v>
          </cell>
          <cell r="D1159">
            <v>1.0089999999999999</v>
          </cell>
        </row>
        <row r="1160">
          <cell r="A1160" t="str">
            <v>588230</v>
          </cell>
          <cell r="B1160" t="str">
            <v>科创200ETF</v>
          </cell>
          <cell r="C1160">
            <v>-0.44</v>
          </cell>
          <cell r="D1160">
            <v>1.1299999999999999</v>
          </cell>
        </row>
        <row r="1161">
          <cell r="A1161" t="str">
            <v>588240</v>
          </cell>
          <cell r="B1161" t="str">
            <v>科创200ETF指数</v>
          </cell>
          <cell r="C1161">
            <v>-0.38</v>
          </cell>
          <cell r="D1161">
            <v>1.05</v>
          </cell>
        </row>
        <row r="1162">
          <cell r="A1162" t="str">
            <v>588250</v>
          </cell>
          <cell r="B1162" t="str">
            <v>科创生物医药ETF</v>
          </cell>
          <cell r="C1162">
            <v>1.17</v>
          </cell>
          <cell r="D1162">
            <v>1.121</v>
          </cell>
        </row>
        <row r="1163">
          <cell r="A1163" t="str">
            <v>588260</v>
          </cell>
          <cell r="B1163" t="str">
            <v>科创信息ETF</v>
          </cell>
          <cell r="C1163">
            <v>-0.38</v>
          </cell>
          <cell r="D1163">
            <v>1.2969999999999999</v>
          </cell>
        </row>
        <row r="1164">
          <cell r="A1164" t="str">
            <v>588270</v>
          </cell>
          <cell r="B1164" t="str">
            <v>科创200ETF易方达</v>
          </cell>
          <cell r="C1164">
            <v>-0.38</v>
          </cell>
          <cell r="D1164">
            <v>1.046</v>
          </cell>
        </row>
        <row r="1165">
          <cell r="A1165" t="str">
            <v>588280</v>
          </cell>
          <cell r="B1165" t="str">
            <v>科创50ETF指数基金</v>
          </cell>
          <cell r="C1165">
            <v>-0.28000000000000003</v>
          </cell>
          <cell r="D1165">
            <v>0.71099999999999997</v>
          </cell>
        </row>
        <row r="1166">
          <cell r="A1166" t="str">
            <v>588290</v>
          </cell>
          <cell r="B1166" t="str">
            <v>科创芯片ETF基金</v>
          </cell>
          <cell r="C1166">
            <v>-0.14000000000000001</v>
          </cell>
          <cell r="D1166">
            <v>1.472</v>
          </cell>
        </row>
        <row r="1167">
          <cell r="A1167" t="str">
            <v>588300</v>
          </cell>
          <cell r="B1167" t="str">
            <v>双创ETF</v>
          </cell>
          <cell r="C1167">
            <v>-0.17</v>
          </cell>
          <cell r="D1167">
            <v>0.57299999999999995</v>
          </cell>
        </row>
        <row r="1168">
          <cell r="A1168" t="str">
            <v>588310</v>
          </cell>
          <cell r="B1168" t="str">
            <v>双创ETF基金</v>
          </cell>
          <cell r="C1168">
            <v>-0.16</v>
          </cell>
          <cell r="D1168">
            <v>0.61299999999999999</v>
          </cell>
        </row>
        <row r="1169">
          <cell r="A1169" t="str">
            <v>588320</v>
          </cell>
          <cell r="B1169" t="str">
            <v>双创50ETF增强</v>
          </cell>
          <cell r="C1169">
            <v>-0.44</v>
          </cell>
          <cell r="D1169">
            <v>0.90400000000000003</v>
          </cell>
        </row>
        <row r="1170">
          <cell r="A1170" t="str">
            <v>588330</v>
          </cell>
          <cell r="B1170" t="str">
            <v>双创龙头ETF</v>
          </cell>
          <cell r="C1170">
            <v>-0.35</v>
          </cell>
          <cell r="D1170">
            <v>0.56499999999999995</v>
          </cell>
        </row>
        <row r="1171">
          <cell r="A1171" t="str">
            <v>588350</v>
          </cell>
          <cell r="B1171" t="str">
            <v>双创50ETF基金</v>
          </cell>
          <cell r="C1171">
            <v>-0.35</v>
          </cell>
          <cell r="D1171">
            <v>0.86099999999999999</v>
          </cell>
        </row>
        <row r="1172">
          <cell r="A1172" t="str">
            <v>588360</v>
          </cell>
          <cell r="B1172" t="str">
            <v>科创创业ETF</v>
          </cell>
          <cell r="C1172">
            <v>-0.33</v>
          </cell>
          <cell r="D1172">
            <v>0.60299999999999998</v>
          </cell>
        </row>
        <row r="1173">
          <cell r="A1173" t="str">
            <v>588370</v>
          </cell>
          <cell r="B1173" t="str">
            <v>科创50增强ETF南方</v>
          </cell>
          <cell r="C1173">
            <v>0.28999999999999998</v>
          </cell>
          <cell r="D1173">
            <v>1.024</v>
          </cell>
        </row>
        <row r="1174">
          <cell r="A1174" t="str">
            <v>588380</v>
          </cell>
          <cell r="B1174" t="str">
            <v>双创50ETF</v>
          </cell>
          <cell r="C1174">
            <v>-0.18</v>
          </cell>
          <cell r="D1174">
            <v>0.56899999999999995</v>
          </cell>
        </row>
        <row r="1175">
          <cell r="A1175" t="str">
            <v>588390</v>
          </cell>
          <cell r="B1175" t="str">
            <v>科创创业50ETF</v>
          </cell>
          <cell r="C1175">
            <v>-0.33</v>
          </cell>
          <cell r="D1175">
            <v>0.60599999999999998</v>
          </cell>
        </row>
        <row r="1176">
          <cell r="A1176" t="str">
            <v>588400</v>
          </cell>
          <cell r="B1176" t="str">
            <v>科创创业ETF嘉实</v>
          </cell>
          <cell r="C1176">
            <v>-0.35</v>
          </cell>
          <cell r="D1176">
            <v>0.56200000000000006</v>
          </cell>
        </row>
        <row r="1177">
          <cell r="A1177" t="str">
            <v>588450</v>
          </cell>
          <cell r="B1177" t="str">
            <v>科创50ETF增强</v>
          </cell>
          <cell r="C1177">
            <v>-0.55000000000000004</v>
          </cell>
          <cell r="D1177">
            <v>1.2589999999999999</v>
          </cell>
        </row>
        <row r="1178">
          <cell r="A1178" t="str">
            <v>588460</v>
          </cell>
          <cell r="B1178" t="str">
            <v>科创50增强ETF</v>
          </cell>
          <cell r="C1178">
            <v>0</v>
          </cell>
          <cell r="D1178">
            <v>1.1499999999999999</v>
          </cell>
        </row>
        <row r="1179">
          <cell r="A1179" t="str">
            <v>588500</v>
          </cell>
          <cell r="B1179" t="str">
            <v>科创100增强ETF易</v>
          </cell>
          <cell r="C1179">
            <v>-0.56000000000000005</v>
          </cell>
          <cell r="D1179">
            <v>1.409</v>
          </cell>
        </row>
        <row r="1180">
          <cell r="A1180" t="str">
            <v>588660</v>
          </cell>
          <cell r="B1180" t="str">
            <v>科创创业50ETF基金</v>
          </cell>
          <cell r="C1180">
            <v>-0.52</v>
          </cell>
          <cell r="D1180">
            <v>0.95299999999999996</v>
          </cell>
        </row>
        <row r="1181">
          <cell r="A1181" t="str">
            <v>588670</v>
          </cell>
          <cell r="B1181" t="str">
            <v>科创综指增强ETF</v>
          </cell>
          <cell r="C1181">
            <v>-0.59</v>
          </cell>
          <cell r="D1181">
            <v>1.006</v>
          </cell>
        </row>
        <row r="1182">
          <cell r="A1182" t="str">
            <v>588680</v>
          </cell>
          <cell r="B1182" t="str">
            <v>科创100ETF增强指</v>
          </cell>
          <cell r="C1182">
            <v>-0.54</v>
          </cell>
          <cell r="D1182">
            <v>1.484</v>
          </cell>
        </row>
        <row r="1183">
          <cell r="A1183" t="str">
            <v>588700</v>
          </cell>
          <cell r="B1183" t="str">
            <v>科创医药ETF嘉实</v>
          </cell>
          <cell r="C1183">
            <v>1.04</v>
          </cell>
          <cell r="D1183">
            <v>1.0649999999999999</v>
          </cell>
        </row>
        <row r="1184">
          <cell r="A1184" t="str">
            <v>588710</v>
          </cell>
          <cell r="B1184" t="str">
            <v>科创半导体设备ET</v>
          </cell>
          <cell r="C1184">
            <v>1.1599999999999999</v>
          </cell>
          <cell r="D1184">
            <v>1.05</v>
          </cell>
        </row>
        <row r="1185">
          <cell r="A1185" t="str">
            <v>588720</v>
          </cell>
          <cell r="B1185" t="str">
            <v>科创50ETF中银</v>
          </cell>
          <cell r="C1185">
            <v>0.2</v>
          </cell>
          <cell r="D1185">
            <v>0.999</v>
          </cell>
        </row>
        <row r="1186">
          <cell r="A1186" t="str">
            <v>588730</v>
          </cell>
          <cell r="B1186" t="str">
            <v>科创人工智能ETF</v>
          </cell>
          <cell r="C1186">
            <v>-0.67</v>
          </cell>
          <cell r="D1186">
            <v>1.032</v>
          </cell>
        </row>
        <row r="1187">
          <cell r="A1187" t="str">
            <v>588750</v>
          </cell>
          <cell r="B1187" t="str">
            <v>科创芯片50ETF</v>
          </cell>
          <cell r="C1187">
            <v>-0.1</v>
          </cell>
          <cell r="D1187">
            <v>1.008</v>
          </cell>
        </row>
        <row r="1188">
          <cell r="A1188" t="str">
            <v>588760</v>
          </cell>
          <cell r="B1188" t="str">
            <v>人工智能ETF科创</v>
          </cell>
          <cell r="C1188">
            <v>-0.75</v>
          </cell>
          <cell r="D1188">
            <v>0.53200000000000003</v>
          </cell>
        </row>
        <row r="1189">
          <cell r="A1189" t="str">
            <v>588770</v>
          </cell>
          <cell r="B1189" t="str">
            <v>科创信息技术ETF摩根</v>
          </cell>
          <cell r="C1189">
            <v>-0.32</v>
          </cell>
          <cell r="D1189">
            <v>0.94099999999999995</v>
          </cell>
        </row>
        <row r="1190">
          <cell r="A1190" t="str">
            <v>588780</v>
          </cell>
          <cell r="B1190" t="str">
            <v>科创芯片设计ETF</v>
          </cell>
          <cell r="C1190">
            <v>-0.38</v>
          </cell>
          <cell r="D1190">
            <v>1.0369999999999999</v>
          </cell>
        </row>
        <row r="1191">
          <cell r="A1191" t="str">
            <v>588790</v>
          </cell>
          <cell r="B1191" t="str">
            <v>科创AIETF</v>
          </cell>
          <cell r="C1191">
            <v>-0.7</v>
          </cell>
          <cell r="D1191">
            <v>0.56499999999999995</v>
          </cell>
        </row>
        <row r="1192">
          <cell r="A1192" t="str">
            <v>588800</v>
          </cell>
          <cell r="B1192" t="str">
            <v>科创100ETF华夏</v>
          </cell>
          <cell r="C1192">
            <v>-0.41</v>
          </cell>
          <cell r="D1192">
            <v>0.97799999999999998</v>
          </cell>
        </row>
        <row r="1193">
          <cell r="A1193" t="str">
            <v>588810</v>
          </cell>
          <cell r="B1193" t="str">
            <v>科创芯片ETF富国</v>
          </cell>
          <cell r="C1193">
            <v>0</v>
          </cell>
          <cell r="D1193">
            <v>1.0589999999999999</v>
          </cell>
        </row>
        <row r="1194">
          <cell r="A1194" t="str">
            <v>588820</v>
          </cell>
          <cell r="B1194" t="str">
            <v>科创200ETF基金</v>
          </cell>
          <cell r="C1194">
            <v>0.41</v>
          </cell>
          <cell r="D1194">
            <v>1.2130000000000001</v>
          </cell>
        </row>
        <row r="1195">
          <cell r="A1195" t="str">
            <v>588830</v>
          </cell>
          <cell r="B1195" t="str">
            <v>科创新能源ETF</v>
          </cell>
          <cell r="C1195">
            <v>-1.68</v>
          </cell>
          <cell r="D1195">
            <v>1.1120000000000001</v>
          </cell>
        </row>
        <row r="1196">
          <cell r="A1196" t="str">
            <v>588840</v>
          </cell>
          <cell r="B1196" t="str">
            <v>科创板50ETF基金</v>
          </cell>
          <cell r="C1196">
            <v>0</v>
          </cell>
          <cell r="D1196">
            <v>0.90700000000000003</v>
          </cell>
        </row>
        <row r="1197">
          <cell r="A1197" t="str">
            <v>588850</v>
          </cell>
          <cell r="B1197" t="str">
            <v>科创机械ETF</v>
          </cell>
          <cell r="C1197">
            <v>-1.1299999999999999</v>
          </cell>
          <cell r="D1197">
            <v>1.054</v>
          </cell>
        </row>
        <row r="1198">
          <cell r="A1198" t="str">
            <v>588860</v>
          </cell>
          <cell r="B1198" t="str">
            <v>科创医药ETF</v>
          </cell>
          <cell r="C1198">
            <v>1.29</v>
          </cell>
          <cell r="D1198">
            <v>1.413</v>
          </cell>
        </row>
        <row r="1199">
          <cell r="A1199" t="str">
            <v>588870</v>
          </cell>
          <cell r="B1199" t="str">
            <v>科创50指数ETF</v>
          </cell>
          <cell r="C1199">
            <v>-0.2</v>
          </cell>
          <cell r="D1199">
            <v>1.0109999999999999</v>
          </cell>
        </row>
        <row r="1200">
          <cell r="A1200" t="str">
            <v>588880</v>
          </cell>
          <cell r="B1200" t="str">
            <v>科创100ETF华泰柏</v>
          </cell>
          <cell r="C1200">
            <v>-0.61</v>
          </cell>
          <cell r="D1200">
            <v>0.97799999999999998</v>
          </cell>
        </row>
        <row r="1201">
          <cell r="A1201" t="str">
            <v>588890</v>
          </cell>
          <cell r="B1201" t="str">
            <v>科创芯片ETF南方</v>
          </cell>
          <cell r="C1201">
            <v>0</v>
          </cell>
          <cell r="D1201">
            <v>1.6879999999999999</v>
          </cell>
        </row>
        <row r="1202">
          <cell r="A1202" t="str">
            <v>588900</v>
          </cell>
          <cell r="B1202" t="str">
            <v>科创100ETF南方</v>
          </cell>
          <cell r="C1202">
            <v>-0.69</v>
          </cell>
          <cell r="D1202">
            <v>1.0129999999999999</v>
          </cell>
        </row>
        <row r="1203">
          <cell r="A1203" t="str">
            <v>588910</v>
          </cell>
          <cell r="B1203" t="str">
            <v>科创价值ETF</v>
          </cell>
          <cell r="C1203">
            <v>-1</v>
          </cell>
          <cell r="D1203">
            <v>0.99299999999999999</v>
          </cell>
        </row>
        <row r="1204">
          <cell r="A1204" t="str">
            <v>588930</v>
          </cell>
          <cell r="B1204" t="str">
            <v>科创板人工智能ET</v>
          </cell>
          <cell r="C1204">
            <v>-0.81</v>
          </cell>
          <cell r="D1204">
            <v>1.1080000000000001</v>
          </cell>
        </row>
        <row r="1205">
          <cell r="A1205" t="str">
            <v>588940</v>
          </cell>
          <cell r="B1205" t="str">
            <v>科创50ETF富国</v>
          </cell>
          <cell r="C1205">
            <v>0</v>
          </cell>
          <cell r="D1205">
            <v>1.0069999999999999</v>
          </cell>
        </row>
        <row r="1206">
          <cell r="A1206" t="str">
            <v>588950</v>
          </cell>
          <cell r="B1206" t="str">
            <v>科创50ETF景顺</v>
          </cell>
          <cell r="C1206">
            <v>-0.28999999999999998</v>
          </cell>
          <cell r="D1206">
            <v>1.016</v>
          </cell>
        </row>
        <row r="1207">
          <cell r="A1207" t="str">
            <v>588960</v>
          </cell>
          <cell r="B1207" t="str">
            <v>科创板新能源ETF</v>
          </cell>
          <cell r="C1207">
            <v>-1.77</v>
          </cell>
          <cell r="D1207">
            <v>0.998</v>
          </cell>
        </row>
        <row r="1208">
          <cell r="A1208" t="str">
            <v>588990</v>
          </cell>
          <cell r="B1208" t="str">
            <v>科创芯片ETF博时</v>
          </cell>
          <cell r="C1208">
            <v>0.32</v>
          </cell>
          <cell r="D1208">
            <v>1.58</v>
          </cell>
        </row>
        <row r="1209">
          <cell r="A1209" t="str">
            <v>589000</v>
          </cell>
          <cell r="B1209" t="str">
            <v>科创综指ETF华夏</v>
          </cell>
          <cell r="C1209">
            <v>-0.31</v>
          </cell>
          <cell r="D1209">
            <v>0.96799999999999997</v>
          </cell>
        </row>
        <row r="1210">
          <cell r="A1210" t="str">
            <v>589010</v>
          </cell>
          <cell r="B1210" t="str">
            <v>科创人工智能ETF华夏</v>
          </cell>
          <cell r="C1210">
            <v>-0.8</v>
          </cell>
          <cell r="D1210">
            <v>0.99199999999999999</v>
          </cell>
        </row>
        <row r="1211">
          <cell r="A1211" t="str">
            <v>589060</v>
          </cell>
          <cell r="B1211" t="str">
            <v>科创综指ETF东财</v>
          </cell>
          <cell r="C1211">
            <v>-0.3</v>
          </cell>
          <cell r="D1211">
            <v>1.01</v>
          </cell>
        </row>
        <row r="1212">
          <cell r="A1212" t="str">
            <v>589080</v>
          </cell>
          <cell r="B1212" t="str">
            <v>科创综指ETF汇添富</v>
          </cell>
          <cell r="C1212">
            <v>-0.21</v>
          </cell>
          <cell r="D1212">
            <v>0.97</v>
          </cell>
        </row>
        <row r="1213">
          <cell r="A1213" t="str">
            <v>589100</v>
          </cell>
          <cell r="B1213" t="str">
            <v>科创芯片ETF国泰</v>
          </cell>
          <cell r="C1213">
            <v>0</v>
          </cell>
          <cell r="D1213">
            <v>0.97299999999999998</v>
          </cell>
        </row>
        <row r="1214">
          <cell r="A1214" t="str">
            <v>589180</v>
          </cell>
          <cell r="B1214" t="str">
            <v>科创新材料ETF汇添富</v>
          </cell>
          <cell r="C1214">
            <v>-0.86</v>
          </cell>
          <cell r="D1214">
            <v>1.0409999999999999</v>
          </cell>
        </row>
        <row r="1215">
          <cell r="A1215" t="str">
            <v>589300</v>
          </cell>
          <cell r="B1215" t="str">
            <v>科创综指ETF嘉实</v>
          </cell>
          <cell r="C1215">
            <v>-0.28000000000000003</v>
          </cell>
          <cell r="D1215">
            <v>1.0509999999999999</v>
          </cell>
        </row>
        <row r="1216">
          <cell r="A1216" t="str">
            <v>589380</v>
          </cell>
          <cell r="B1216" t="str">
            <v>AIETF富国</v>
          </cell>
          <cell r="C1216">
            <v>-0.8</v>
          </cell>
          <cell r="D1216">
            <v>0.99</v>
          </cell>
        </row>
        <row r="1217">
          <cell r="A1217" t="str">
            <v>589500</v>
          </cell>
          <cell r="B1217" t="str">
            <v>科创综指ETF工银</v>
          </cell>
          <cell r="C1217">
            <v>-0.21</v>
          </cell>
          <cell r="D1217">
            <v>0.96699999999999997</v>
          </cell>
        </row>
        <row r="1218">
          <cell r="A1218" t="str">
            <v>589520</v>
          </cell>
          <cell r="B1218" t="str">
            <v>科创人工智能ETF华宝</v>
          </cell>
          <cell r="C1218">
            <v>-0.7</v>
          </cell>
          <cell r="D1218">
            <v>0.84799999999999998</v>
          </cell>
        </row>
        <row r="1219">
          <cell r="A1219" t="str">
            <v>589580</v>
          </cell>
          <cell r="B1219" t="str">
            <v>科创综指ETF兴银</v>
          </cell>
          <cell r="C1219">
            <v>-0.2</v>
          </cell>
          <cell r="D1219">
            <v>1.016</v>
          </cell>
        </row>
        <row r="1220">
          <cell r="A1220" t="str">
            <v>589600</v>
          </cell>
          <cell r="B1220" t="str">
            <v>科创综指ETF富国</v>
          </cell>
          <cell r="C1220">
            <v>-0.31</v>
          </cell>
          <cell r="D1220">
            <v>0.95099999999999996</v>
          </cell>
        </row>
        <row r="1221">
          <cell r="A1221" t="str">
            <v>589630</v>
          </cell>
          <cell r="B1221" t="str">
            <v>科创综指ETF国泰</v>
          </cell>
          <cell r="C1221">
            <v>-0.51</v>
          </cell>
          <cell r="D1221">
            <v>0.96599999999999997</v>
          </cell>
        </row>
        <row r="1222">
          <cell r="A1222" t="str">
            <v>589660</v>
          </cell>
          <cell r="B1222" t="str">
            <v>科创综指ETF南方</v>
          </cell>
          <cell r="C1222">
            <v>-0.31</v>
          </cell>
          <cell r="D1222">
            <v>0.97</v>
          </cell>
        </row>
        <row r="1223">
          <cell r="A1223" t="str">
            <v>589680</v>
          </cell>
          <cell r="B1223" t="str">
            <v>科创综指ETF鹏华</v>
          </cell>
          <cell r="C1223">
            <v>-0.41</v>
          </cell>
          <cell r="D1223">
            <v>0.96599999999999997</v>
          </cell>
        </row>
        <row r="1224">
          <cell r="A1224" t="str">
            <v>589700</v>
          </cell>
          <cell r="B1224" t="str">
            <v>科创成长ETF南方</v>
          </cell>
          <cell r="C1224">
            <v>-0.28999999999999998</v>
          </cell>
          <cell r="D1224">
            <v>1.0209999999999999</v>
          </cell>
        </row>
        <row r="1225">
          <cell r="A1225" t="str">
            <v>589770</v>
          </cell>
          <cell r="B1225" t="str">
            <v>科创综指ETF招商</v>
          </cell>
          <cell r="C1225">
            <v>-0.31</v>
          </cell>
          <cell r="D1225">
            <v>0.97</v>
          </cell>
        </row>
        <row r="1226">
          <cell r="A1226" t="str">
            <v>589800</v>
          </cell>
          <cell r="B1226" t="str">
            <v>科创综指ETF易方达</v>
          </cell>
          <cell r="C1226">
            <v>-0.31</v>
          </cell>
          <cell r="D1226">
            <v>0.96199999999999997</v>
          </cell>
        </row>
        <row r="1227">
          <cell r="A1227" t="str">
            <v>589860</v>
          </cell>
          <cell r="B1227" t="str">
            <v>科创综指ETF天弘</v>
          </cell>
          <cell r="C1227">
            <v>-0.52</v>
          </cell>
          <cell r="D1227">
            <v>0.95699999999999996</v>
          </cell>
        </row>
        <row r="1228">
          <cell r="A1228" t="str">
            <v>589880</v>
          </cell>
          <cell r="B1228" t="str">
            <v>科创综指ETF建信</v>
          </cell>
          <cell r="C1228">
            <v>-0.31</v>
          </cell>
          <cell r="D1228">
            <v>0.97099999999999997</v>
          </cell>
        </row>
        <row r="1229">
          <cell r="A1229" t="str">
            <v>589890</v>
          </cell>
          <cell r="B1229" t="str">
            <v>科创综指ETF景顺</v>
          </cell>
          <cell r="C1229">
            <v>-0.21</v>
          </cell>
          <cell r="D1229">
            <v>0.96599999999999997</v>
          </cell>
        </row>
        <row r="1230">
          <cell r="A1230" t="str">
            <v>589900</v>
          </cell>
          <cell r="B1230" t="str">
            <v>科创综指ETF博时</v>
          </cell>
          <cell r="C1230">
            <v>-0.31</v>
          </cell>
          <cell r="D1230">
            <v>0.96699999999999997</v>
          </cell>
        </row>
        <row r="1231">
          <cell r="A1231" t="str">
            <v>589980</v>
          </cell>
          <cell r="B1231" t="str">
            <v>科创100ETF汇添富</v>
          </cell>
          <cell r="C1231">
            <v>-0.39</v>
          </cell>
          <cell r="D1231">
            <v>1.0329999999999999</v>
          </cell>
        </row>
        <row r="1232">
          <cell r="A1232" t="str">
            <v>589990</v>
          </cell>
          <cell r="B1232" t="str">
            <v>科创综指ETF华泰柏瑞</v>
          </cell>
          <cell r="C1232">
            <v>-0.2</v>
          </cell>
          <cell r="D1232">
            <v>0.97699999999999998</v>
          </cell>
        </row>
        <row r="1233">
          <cell r="A1233" t="str">
            <v>511120</v>
          </cell>
          <cell r="B1233" t="str">
            <v>科创债基</v>
          </cell>
          <cell r="C1233" t="str">
            <v xml:space="preserve">--  </v>
          </cell>
          <cell r="D1233">
            <v>0</v>
          </cell>
        </row>
        <row r="1234">
          <cell r="A1234" t="str">
            <v>512030</v>
          </cell>
          <cell r="B1234" t="str">
            <v>A50增</v>
          </cell>
          <cell r="C1234" t="str">
            <v xml:space="preserve">--  </v>
          </cell>
          <cell r="D1234">
            <v>0</v>
          </cell>
        </row>
        <row r="1235">
          <cell r="A1235" t="str">
            <v>512060</v>
          </cell>
          <cell r="B1235" t="str">
            <v>中证A100ETF天弘</v>
          </cell>
          <cell r="C1235" t="str">
            <v xml:space="preserve">--  </v>
          </cell>
          <cell r="D1235">
            <v>0</v>
          </cell>
        </row>
        <row r="1236">
          <cell r="A1236" t="str">
            <v>512830</v>
          </cell>
          <cell r="B1236" t="str">
            <v>战略新产</v>
          </cell>
          <cell r="C1236" t="str">
            <v xml:space="preserve">--  </v>
          </cell>
          <cell r="D1236">
            <v>0</v>
          </cell>
        </row>
        <row r="1237">
          <cell r="A1237" t="str">
            <v>516170</v>
          </cell>
          <cell r="B1237" t="str">
            <v>食品行业</v>
          </cell>
          <cell r="C1237" t="str">
            <v xml:space="preserve">--  </v>
          </cell>
          <cell r="D1237">
            <v>0</v>
          </cell>
        </row>
        <row r="1238">
          <cell r="A1238" t="str">
            <v>517980</v>
          </cell>
          <cell r="B1238" t="str">
            <v>银行AH</v>
          </cell>
          <cell r="C1238" t="str">
            <v xml:space="preserve">--  </v>
          </cell>
          <cell r="D1238">
            <v>0</v>
          </cell>
        </row>
        <row r="1239">
          <cell r="A1239" t="str">
            <v>520510</v>
          </cell>
          <cell r="B1239" t="str">
            <v>港股医疗</v>
          </cell>
          <cell r="C1239" t="str">
            <v xml:space="preserve">--  </v>
          </cell>
          <cell r="D1239">
            <v>0</v>
          </cell>
        </row>
        <row r="1240">
          <cell r="A1240" t="str">
            <v>520860</v>
          </cell>
          <cell r="B1240" t="str">
            <v>港股通科</v>
          </cell>
          <cell r="C1240" t="str">
            <v xml:space="preserve">--  </v>
          </cell>
          <cell r="D1240">
            <v>0</v>
          </cell>
        </row>
        <row r="1241">
          <cell r="A1241" t="str">
            <v>520880</v>
          </cell>
          <cell r="B1241" t="str">
            <v>港股通创新药ETF</v>
          </cell>
          <cell r="C1241" t="str">
            <v xml:space="preserve">--  </v>
          </cell>
          <cell r="D1241">
            <v>0</v>
          </cell>
        </row>
        <row r="1242">
          <cell r="A1242" t="str">
            <v>551000</v>
          </cell>
          <cell r="B1242" t="str">
            <v>科创债</v>
          </cell>
          <cell r="C1242" t="str">
            <v xml:space="preserve">--  </v>
          </cell>
          <cell r="D1242">
            <v>0</v>
          </cell>
        </row>
        <row r="1243">
          <cell r="A1243" t="str">
            <v>551030</v>
          </cell>
          <cell r="B1243" t="str">
            <v>科创债券</v>
          </cell>
          <cell r="C1243" t="str">
            <v xml:space="preserve">--  </v>
          </cell>
          <cell r="D1243">
            <v>0</v>
          </cell>
        </row>
        <row r="1244">
          <cell r="A1244" t="str">
            <v>551500</v>
          </cell>
          <cell r="B1244" t="str">
            <v>科创债易</v>
          </cell>
          <cell r="C1244" t="str">
            <v xml:space="preserve">--  </v>
          </cell>
          <cell r="D1244">
            <v>0</v>
          </cell>
        </row>
        <row r="1245">
          <cell r="A1245" t="str">
            <v>551550</v>
          </cell>
          <cell r="B1245" t="str">
            <v>科创AAA</v>
          </cell>
          <cell r="C1245" t="str">
            <v xml:space="preserve">--  </v>
          </cell>
          <cell r="D1245">
            <v>0</v>
          </cell>
        </row>
        <row r="1246">
          <cell r="A1246" t="str">
            <v>551900</v>
          </cell>
          <cell r="B1246" t="str">
            <v>科创债指</v>
          </cell>
          <cell r="C1246" t="str">
            <v xml:space="preserve">--  </v>
          </cell>
          <cell r="D1246">
            <v>0</v>
          </cell>
        </row>
        <row r="1247">
          <cell r="A1247" t="str">
            <v>560160</v>
          </cell>
          <cell r="B1247" t="str">
            <v>医疗器械</v>
          </cell>
          <cell r="C1247" t="str">
            <v xml:space="preserve">--  </v>
          </cell>
          <cell r="D1247">
            <v>0</v>
          </cell>
        </row>
        <row r="1248">
          <cell r="A1248" t="str">
            <v>562870</v>
          </cell>
          <cell r="B1248" t="str">
            <v>证券全指</v>
          </cell>
          <cell r="C1248" t="str">
            <v xml:space="preserve">--  </v>
          </cell>
          <cell r="D1248">
            <v>0</v>
          </cell>
        </row>
        <row r="1249">
          <cell r="A1249" t="str">
            <v>563580</v>
          </cell>
          <cell r="B1249" t="str">
            <v>现金800</v>
          </cell>
          <cell r="C1249" t="str">
            <v xml:space="preserve">--  </v>
          </cell>
          <cell r="D1249">
            <v>0</v>
          </cell>
        </row>
        <row r="1250">
          <cell r="A1250" t="str">
            <v>588520</v>
          </cell>
          <cell r="B1250" t="str">
            <v>科创增</v>
          </cell>
          <cell r="C1250" t="str">
            <v xml:space="preserve">--  </v>
          </cell>
          <cell r="D1250">
            <v>0</v>
          </cell>
        </row>
        <row r="1251">
          <cell r="A1251" t="str">
            <v>588920</v>
          </cell>
          <cell r="B1251" t="str">
            <v>KC芯片</v>
          </cell>
          <cell r="C1251" t="str">
            <v xml:space="preserve">--  </v>
          </cell>
          <cell r="D1251">
            <v>0</v>
          </cell>
        </row>
        <row r="1252">
          <cell r="A1252" t="str">
            <v>588980</v>
          </cell>
          <cell r="B1252" t="str">
            <v>科创广发</v>
          </cell>
          <cell r="C1252" t="str">
            <v xml:space="preserve">--  </v>
          </cell>
          <cell r="D1252">
            <v>0</v>
          </cell>
        </row>
        <row r="1253">
          <cell r="A1253" t="str">
            <v>589050</v>
          </cell>
          <cell r="B1253" t="str">
            <v>科创E</v>
          </cell>
          <cell r="C1253" t="str">
            <v xml:space="preserve">--  </v>
          </cell>
          <cell r="D1253">
            <v>0</v>
          </cell>
        </row>
        <row r="1254">
          <cell r="A1254" t="str">
            <v>589200</v>
          </cell>
          <cell r="B1254" t="str">
            <v>科200E</v>
          </cell>
          <cell r="C1254" t="str">
            <v xml:space="preserve">--  </v>
          </cell>
          <cell r="D1254">
            <v>0</v>
          </cell>
        </row>
        <row r="1255">
          <cell r="A1255" t="str">
            <v>589550</v>
          </cell>
          <cell r="B1255" t="str">
            <v>KC价值</v>
          </cell>
          <cell r="C1255" t="str">
            <v xml:space="preserve">--  </v>
          </cell>
          <cell r="D1255">
            <v>0</v>
          </cell>
        </row>
        <row r="1256">
          <cell r="A1256" t="str">
            <v>#数据来源:通达信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7C80"/>
  </sheetPr>
  <dimension ref="B1:E129"/>
  <sheetViews>
    <sheetView topLeftCell="A13" workbookViewId="0">
      <selection activeCell="E37" sqref="E37"/>
    </sheetView>
  </sheetViews>
  <sheetFormatPr defaultRowHeight="13.8" x14ac:dyDescent="0.25"/>
  <cols>
    <col min="2" max="2" width="6.77734375" style="1" customWidth="1"/>
    <col min="3" max="3" width="11" style="8" bestFit="1" customWidth="1"/>
    <col min="5" max="5" width="12.21875" customWidth="1"/>
    <col min="6" max="6" width="10.109375" customWidth="1"/>
  </cols>
  <sheetData>
    <row r="1" spans="2:5" x14ac:dyDescent="0.25">
      <c r="C1" s="1"/>
      <c r="D1" s="145"/>
    </row>
    <row r="2" spans="2:5" x14ac:dyDescent="0.25">
      <c r="B2" s="25" t="s">
        <v>201</v>
      </c>
      <c r="C2" s="27" t="s">
        <v>20</v>
      </c>
      <c r="D2" s="115" t="s">
        <v>202</v>
      </c>
      <c r="E2" s="130" t="s">
        <v>203</v>
      </c>
    </row>
    <row r="3" spans="2:5" x14ac:dyDescent="0.25">
      <c r="B3" s="25">
        <v>1</v>
      </c>
      <c r="C3" s="25" t="s">
        <v>21</v>
      </c>
      <c r="D3" s="26">
        <v>1000000</v>
      </c>
      <c r="E3" s="112"/>
    </row>
    <row r="4" spans="2:5" x14ac:dyDescent="0.25">
      <c r="B4" s="25">
        <v>2</v>
      </c>
      <c r="C4" s="25" t="s">
        <v>22</v>
      </c>
      <c r="D4" s="26">
        <v>1000000</v>
      </c>
      <c r="E4" s="112"/>
    </row>
    <row r="5" spans="2:5" x14ac:dyDescent="0.25">
      <c r="B5" s="25">
        <v>3</v>
      </c>
      <c r="C5" s="25" t="s">
        <v>143</v>
      </c>
      <c r="D5" s="26">
        <v>1000000</v>
      </c>
      <c r="E5" s="112"/>
    </row>
    <row r="6" spans="2:5" x14ac:dyDescent="0.25">
      <c r="B6" s="25">
        <v>4</v>
      </c>
      <c r="C6" s="25" t="s">
        <v>161</v>
      </c>
      <c r="D6" s="26">
        <v>1000000</v>
      </c>
      <c r="E6" s="112"/>
    </row>
    <row r="7" spans="2:5" x14ac:dyDescent="0.25">
      <c r="B7" s="25">
        <v>5</v>
      </c>
      <c r="C7" s="25" t="s">
        <v>163</v>
      </c>
      <c r="D7" s="26">
        <v>1000000</v>
      </c>
      <c r="E7" s="112"/>
    </row>
    <row r="8" spans="2:5" x14ac:dyDescent="0.25">
      <c r="B8" s="25">
        <v>6</v>
      </c>
      <c r="C8" s="25" t="s">
        <v>167</v>
      </c>
      <c r="D8" s="26">
        <v>1000000</v>
      </c>
      <c r="E8" s="112"/>
    </row>
    <row r="9" spans="2:5" x14ac:dyDescent="0.25">
      <c r="B9" s="25">
        <v>7</v>
      </c>
      <c r="C9" s="25" t="s">
        <v>168</v>
      </c>
      <c r="D9" s="26">
        <v>1000000</v>
      </c>
      <c r="E9" s="112"/>
    </row>
    <row r="10" spans="2:5" x14ac:dyDescent="0.25">
      <c r="B10" s="25">
        <v>8</v>
      </c>
      <c r="C10" s="25" t="s">
        <v>23</v>
      </c>
      <c r="D10" s="26">
        <v>1000000</v>
      </c>
      <c r="E10" s="112"/>
    </row>
    <row r="11" spans="2:5" x14ac:dyDescent="0.25">
      <c r="B11" s="25">
        <v>9</v>
      </c>
      <c r="C11" s="25" t="s">
        <v>141</v>
      </c>
      <c r="D11" s="26">
        <v>1000000</v>
      </c>
      <c r="E11" s="112"/>
    </row>
    <row r="12" spans="2:5" x14ac:dyDescent="0.25">
      <c r="B12" s="25">
        <v>10</v>
      </c>
      <c r="C12" s="25" t="s">
        <v>171</v>
      </c>
      <c r="D12" s="26">
        <v>1000000</v>
      </c>
      <c r="E12" s="112"/>
    </row>
    <row r="13" spans="2:5" x14ac:dyDescent="0.25">
      <c r="B13" s="25">
        <v>11</v>
      </c>
      <c r="C13" s="25" t="s">
        <v>172</v>
      </c>
      <c r="D13" s="26">
        <v>1000000</v>
      </c>
      <c r="E13" s="112"/>
    </row>
    <row r="14" spans="2:5" x14ac:dyDescent="0.25">
      <c r="B14" s="25">
        <v>12</v>
      </c>
      <c r="C14" s="25" t="s">
        <v>174</v>
      </c>
      <c r="D14" s="26">
        <v>1000000</v>
      </c>
      <c r="E14" s="112"/>
    </row>
    <row r="15" spans="2:5" x14ac:dyDescent="0.25">
      <c r="B15" s="25">
        <v>13</v>
      </c>
      <c r="C15" s="25" t="s">
        <v>175</v>
      </c>
      <c r="D15" s="26">
        <v>1000000</v>
      </c>
      <c r="E15" s="112"/>
    </row>
    <row r="16" spans="2:5" x14ac:dyDescent="0.25">
      <c r="B16" s="25">
        <v>14</v>
      </c>
      <c r="C16" s="25" t="s">
        <v>177</v>
      </c>
      <c r="D16" s="26">
        <v>1000000</v>
      </c>
      <c r="E16" s="112"/>
    </row>
    <row r="17" spans="2:5" x14ac:dyDescent="0.25">
      <c r="B17" s="25">
        <v>15</v>
      </c>
      <c r="C17" s="25" t="s">
        <v>178</v>
      </c>
      <c r="D17" s="26">
        <v>1000000</v>
      </c>
      <c r="E17" s="112"/>
    </row>
    <row r="18" spans="2:5" x14ac:dyDescent="0.25">
      <c r="B18" s="25">
        <v>16</v>
      </c>
      <c r="C18" s="25" t="s">
        <v>24</v>
      </c>
      <c r="D18" s="26">
        <v>1000000</v>
      </c>
      <c r="E18" s="112"/>
    </row>
    <row r="19" spans="2:5" x14ac:dyDescent="0.25">
      <c r="B19" s="25">
        <v>17</v>
      </c>
      <c r="C19" s="25" t="s">
        <v>113</v>
      </c>
      <c r="D19" s="26">
        <v>1000000</v>
      </c>
      <c r="E19" s="112"/>
    </row>
    <row r="20" spans="2:5" x14ac:dyDescent="0.25">
      <c r="B20" s="25">
        <v>18</v>
      </c>
      <c r="C20" s="25" t="s">
        <v>180</v>
      </c>
      <c r="D20" s="26">
        <v>1000000</v>
      </c>
      <c r="E20" s="112"/>
    </row>
    <row r="21" spans="2:5" x14ac:dyDescent="0.25">
      <c r="B21" s="25">
        <v>19</v>
      </c>
      <c r="C21" s="25" t="s">
        <v>182</v>
      </c>
      <c r="D21" s="26">
        <v>1000000</v>
      </c>
      <c r="E21" s="112"/>
    </row>
    <row r="22" spans="2:5" x14ac:dyDescent="0.25">
      <c r="B22" s="25">
        <v>20</v>
      </c>
      <c r="C22" s="25" t="s">
        <v>183</v>
      </c>
      <c r="D22" s="26">
        <v>1000000</v>
      </c>
      <c r="E22" s="112"/>
    </row>
    <row r="23" spans="2:5" x14ac:dyDescent="0.25">
      <c r="B23" s="25">
        <v>21</v>
      </c>
      <c r="C23" s="25" t="s">
        <v>185</v>
      </c>
      <c r="D23" s="26">
        <v>1000000</v>
      </c>
      <c r="E23" s="112"/>
    </row>
    <row r="24" spans="2:5" x14ac:dyDescent="0.25">
      <c r="B24" s="25">
        <v>22</v>
      </c>
      <c r="C24" s="25" t="s">
        <v>187</v>
      </c>
      <c r="D24" s="26">
        <v>1000000</v>
      </c>
      <c r="E24" s="112"/>
    </row>
    <row r="25" spans="2:5" x14ac:dyDescent="0.25">
      <c r="B25" s="25">
        <v>23</v>
      </c>
      <c r="C25" s="25" t="s">
        <v>192</v>
      </c>
      <c r="D25" s="26">
        <v>1000000</v>
      </c>
      <c r="E25" s="112"/>
    </row>
    <row r="26" spans="2:5" x14ac:dyDescent="0.25">
      <c r="B26" s="25">
        <v>24</v>
      </c>
      <c r="C26" s="25" t="s">
        <v>196</v>
      </c>
      <c r="D26" s="26">
        <v>1000000</v>
      </c>
      <c r="E26" s="112"/>
    </row>
    <row r="27" spans="2:5" x14ac:dyDescent="0.25">
      <c r="B27" s="25">
        <v>25</v>
      </c>
      <c r="C27" s="25" t="s">
        <v>193</v>
      </c>
      <c r="D27" s="26">
        <v>1000000</v>
      </c>
      <c r="E27" s="112"/>
    </row>
    <row r="28" spans="2:5" x14ac:dyDescent="0.25">
      <c r="B28" s="25">
        <v>26</v>
      </c>
      <c r="C28" s="25" t="s">
        <v>188</v>
      </c>
      <c r="D28" s="26">
        <v>1000000</v>
      </c>
      <c r="E28" s="112"/>
    </row>
    <row r="29" spans="2:5" x14ac:dyDescent="0.25">
      <c r="B29" s="25">
        <v>27</v>
      </c>
      <c r="C29" s="25" t="s">
        <v>142</v>
      </c>
      <c r="D29" s="26">
        <v>1000000</v>
      </c>
      <c r="E29" s="112"/>
    </row>
    <row r="30" spans="2:5" x14ac:dyDescent="0.25">
      <c r="B30" s="25">
        <v>28</v>
      </c>
      <c r="C30" s="25" t="s">
        <v>199</v>
      </c>
      <c r="D30" s="26">
        <v>1000000</v>
      </c>
      <c r="E30" s="112"/>
    </row>
    <row r="31" spans="2:5" x14ac:dyDescent="0.25">
      <c r="B31" s="25">
        <v>29</v>
      </c>
      <c r="C31" s="27" t="s">
        <v>286</v>
      </c>
      <c r="D31" s="26">
        <v>1000000</v>
      </c>
      <c r="E31" s="112"/>
    </row>
    <row r="32" spans="2:5" x14ac:dyDescent="0.25">
      <c r="B32" s="113">
        <v>30</v>
      </c>
      <c r="C32" s="61" t="s">
        <v>387</v>
      </c>
      <c r="D32" s="114">
        <v>1000000</v>
      </c>
      <c r="E32" s="112"/>
    </row>
    <row r="33" spans="2:5" x14ac:dyDescent="0.25">
      <c r="B33" s="113">
        <v>31</v>
      </c>
      <c r="C33" s="61" t="s">
        <v>388</v>
      </c>
      <c r="D33" s="114">
        <v>1000000</v>
      </c>
      <c r="E33" s="112"/>
    </row>
    <row r="34" spans="2:5" x14ac:dyDescent="0.25">
      <c r="B34" s="25">
        <v>32</v>
      </c>
      <c r="C34" s="25" t="s">
        <v>402</v>
      </c>
      <c r="D34" s="26">
        <v>1000000</v>
      </c>
      <c r="E34" s="112"/>
    </row>
    <row r="35" spans="2:5" x14ac:dyDescent="0.25">
      <c r="B35" s="25">
        <v>33</v>
      </c>
      <c r="C35" s="25" t="s">
        <v>403</v>
      </c>
      <c r="D35" s="26">
        <v>1000000</v>
      </c>
      <c r="E35" s="26"/>
    </row>
    <row r="36" spans="2:5" x14ac:dyDescent="0.25">
      <c r="B36" s="25">
        <v>34</v>
      </c>
      <c r="C36" s="25" t="s">
        <v>609</v>
      </c>
      <c r="D36" s="26">
        <v>1000000</v>
      </c>
      <c r="E36" s="26"/>
    </row>
    <row r="37" spans="2:5" x14ac:dyDescent="0.25">
      <c r="B37" s="25">
        <v>35</v>
      </c>
      <c r="C37" s="25" t="s">
        <v>610</v>
      </c>
      <c r="D37" s="26">
        <v>1000000</v>
      </c>
      <c r="E37" s="26"/>
    </row>
    <row r="38" spans="2:5" x14ac:dyDescent="0.25">
      <c r="B38" s="25">
        <v>36</v>
      </c>
      <c r="C38" s="25" t="s">
        <v>404</v>
      </c>
      <c r="D38" s="26">
        <v>1000000</v>
      </c>
      <c r="E38" s="26"/>
    </row>
    <row r="39" spans="2:5" x14ac:dyDescent="0.25">
      <c r="C39" s="1"/>
    </row>
    <row r="40" spans="2:5" x14ac:dyDescent="0.25">
      <c r="C40" s="1"/>
    </row>
    <row r="41" spans="2:5" x14ac:dyDescent="0.25">
      <c r="C41" s="1"/>
    </row>
    <row r="42" spans="2:5" x14ac:dyDescent="0.25">
      <c r="C42" s="1"/>
    </row>
    <row r="43" spans="2:5" x14ac:dyDescent="0.25">
      <c r="C43" s="1"/>
    </row>
    <row r="44" spans="2:5" x14ac:dyDescent="0.25">
      <c r="C44" s="1"/>
    </row>
    <row r="45" spans="2:5" x14ac:dyDescent="0.25">
      <c r="C45" s="1"/>
    </row>
    <row r="46" spans="2:5" x14ac:dyDescent="0.25">
      <c r="C46" s="1"/>
    </row>
    <row r="47" spans="2:5" x14ac:dyDescent="0.25">
      <c r="C47" s="1"/>
    </row>
    <row r="48" spans="2:5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FF00"/>
  </sheetPr>
  <dimension ref="A1:P185"/>
  <sheetViews>
    <sheetView showGridLines="0" topLeftCell="A127" zoomScale="90" zoomScaleNormal="90" workbookViewId="0">
      <selection activeCell="D124" sqref="D124:M144"/>
    </sheetView>
  </sheetViews>
  <sheetFormatPr defaultColWidth="10.6640625" defaultRowHeight="18" customHeight="1" x14ac:dyDescent="0.25"/>
  <cols>
    <col min="1" max="1" width="5.109375" customWidth="1"/>
    <col min="2" max="3" width="3.77734375" customWidth="1"/>
    <col min="4" max="4" width="14.44140625" bestFit="1" customWidth="1"/>
    <col min="5" max="5" width="5.44140625" bestFit="1" customWidth="1"/>
    <col min="6" max="6" width="23" bestFit="1" customWidth="1"/>
    <col min="7" max="7" width="12.88671875" customWidth="1"/>
    <col min="8" max="8" width="5.44140625" bestFit="1" customWidth="1"/>
    <col min="9" max="9" width="10.6640625" style="1"/>
    <col min="10" max="10" width="18.33203125" bestFit="1" customWidth="1"/>
    <col min="11" max="11" width="13" style="12" bestFit="1" customWidth="1"/>
    <col min="12" max="12" width="10.77734375" customWidth="1"/>
    <col min="13" max="13" width="14.77734375" bestFit="1" customWidth="1"/>
    <col min="14" max="14" width="5.77734375" customWidth="1"/>
  </cols>
  <sheetData>
    <row r="1" spans="1:13" ht="20.25" customHeight="1" thickBot="1" x14ac:dyDescent="0.3">
      <c r="A1" s="104" t="s">
        <v>148</v>
      </c>
      <c r="D1" s="7" t="s">
        <v>160</v>
      </c>
      <c r="E1" s="7"/>
      <c r="F1" s="8"/>
      <c r="K1"/>
      <c r="L1" s="12"/>
    </row>
    <row r="2" spans="1:13" ht="20.25" customHeight="1" thickBot="1" x14ac:dyDescent="0.3">
      <c r="D2" s="2" t="s">
        <v>3</v>
      </c>
      <c r="E2" s="3" t="s">
        <v>45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hidden="1" customHeight="1" thickTop="1" x14ac:dyDescent="0.25">
      <c r="C3">
        <v>1</v>
      </c>
      <c r="D3" s="158">
        <v>45136</v>
      </c>
      <c r="E3" s="159" t="s">
        <v>335</v>
      </c>
      <c r="F3" s="160" t="s">
        <v>283</v>
      </c>
      <c r="G3" s="160" t="s">
        <v>55</v>
      </c>
      <c r="H3" s="160" t="s">
        <v>40</v>
      </c>
      <c r="I3" s="160">
        <v>200</v>
      </c>
      <c r="J3" s="160"/>
      <c r="K3" s="160"/>
      <c r="L3" s="161">
        <v>350.4</v>
      </c>
      <c r="M3" s="162">
        <f t="shared" ref="M3:M8" si="0">L3*I3</f>
        <v>70080</v>
      </c>
    </row>
    <row r="4" spans="1:13" ht="20.25" hidden="1" customHeight="1" x14ac:dyDescent="0.25">
      <c r="C4">
        <v>2</v>
      </c>
      <c r="D4" s="158">
        <v>45171</v>
      </c>
      <c r="E4" s="159" t="s">
        <v>47</v>
      </c>
      <c r="F4" s="160" t="s">
        <v>283</v>
      </c>
      <c r="G4" s="160" t="s">
        <v>55</v>
      </c>
      <c r="H4" s="166" t="s">
        <v>514</v>
      </c>
      <c r="I4" s="160">
        <v>-200</v>
      </c>
      <c r="J4" s="160"/>
      <c r="K4" s="160"/>
      <c r="L4" s="161">
        <v>325</v>
      </c>
      <c r="M4" s="162">
        <f t="shared" si="0"/>
        <v>-65000</v>
      </c>
    </row>
    <row r="5" spans="1:13" ht="20.25" hidden="1" customHeight="1" x14ac:dyDescent="0.25">
      <c r="C5">
        <v>3</v>
      </c>
      <c r="D5" s="158">
        <v>45136</v>
      </c>
      <c r="E5" s="159" t="s">
        <v>335</v>
      </c>
      <c r="F5" s="160" t="s">
        <v>331</v>
      </c>
      <c r="G5" s="160">
        <v>1797</v>
      </c>
      <c r="H5" s="160" t="s">
        <v>333</v>
      </c>
      <c r="I5" s="160">
        <v>1000</v>
      </c>
      <c r="J5" s="160"/>
      <c r="K5" s="160"/>
      <c r="L5" s="161">
        <v>38.9</v>
      </c>
      <c r="M5" s="162">
        <f t="shared" si="0"/>
        <v>38900</v>
      </c>
    </row>
    <row r="6" spans="1:13" ht="20.25" hidden="1" customHeight="1" x14ac:dyDescent="0.25">
      <c r="C6">
        <v>4</v>
      </c>
      <c r="D6" s="158">
        <v>45290</v>
      </c>
      <c r="E6" s="159" t="s">
        <v>47</v>
      </c>
      <c r="F6" s="160" t="s">
        <v>331</v>
      </c>
      <c r="G6" s="160">
        <v>1797</v>
      </c>
      <c r="H6" s="160" t="s">
        <v>57</v>
      </c>
      <c r="I6" s="160">
        <v>-1000</v>
      </c>
      <c r="J6" s="160"/>
      <c r="K6" s="160"/>
      <c r="L6" s="161">
        <v>27.8</v>
      </c>
      <c r="M6" s="162">
        <f t="shared" si="0"/>
        <v>-27800</v>
      </c>
    </row>
    <row r="7" spans="1:13" ht="20.25" hidden="1" customHeight="1" x14ac:dyDescent="0.25">
      <c r="C7">
        <v>5</v>
      </c>
      <c r="D7" s="158">
        <v>45171</v>
      </c>
      <c r="E7" s="159" t="s">
        <v>47</v>
      </c>
      <c r="F7" s="160" t="s">
        <v>331</v>
      </c>
      <c r="G7" s="160">
        <v>1797</v>
      </c>
      <c r="H7" s="160" t="s">
        <v>40</v>
      </c>
      <c r="I7" s="160">
        <v>500</v>
      </c>
      <c r="J7" s="160"/>
      <c r="K7" s="160"/>
      <c r="L7" s="161">
        <v>39.75</v>
      </c>
      <c r="M7" s="162">
        <f t="shared" si="0"/>
        <v>19875</v>
      </c>
    </row>
    <row r="8" spans="1:13" ht="20.25" hidden="1" customHeight="1" x14ac:dyDescent="0.25">
      <c r="C8">
        <v>6</v>
      </c>
      <c r="D8" s="158">
        <v>45241</v>
      </c>
      <c r="E8" s="159" t="s">
        <v>47</v>
      </c>
      <c r="F8" s="160" t="s">
        <v>331</v>
      </c>
      <c r="G8" s="160">
        <v>1797</v>
      </c>
      <c r="H8" s="160" t="s">
        <v>11339</v>
      </c>
      <c r="I8" s="160">
        <v>-500</v>
      </c>
      <c r="J8" s="160"/>
      <c r="K8" s="160"/>
      <c r="L8" s="161">
        <v>29.6</v>
      </c>
      <c r="M8" s="162">
        <f t="shared" si="0"/>
        <v>-14800</v>
      </c>
    </row>
    <row r="9" spans="1:13" ht="20.25" hidden="1" customHeight="1" x14ac:dyDescent="0.25">
      <c r="C9">
        <v>7</v>
      </c>
      <c r="D9" s="158">
        <v>45150</v>
      </c>
      <c r="E9" s="159" t="s">
        <v>411</v>
      </c>
      <c r="F9" s="160" t="s">
        <v>413</v>
      </c>
      <c r="G9" s="160">
        <v>9618</v>
      </c>
      <c r="H9" s="160" t="s">
        <v>0</v>
      </c>
      <c r="I9" s="160">
        <v>1000</v>
      </c>
      <c r="J9" s="160"/>
      <c r="K9" s="160"/>
      <c r="L9" s="161">
        <v>146.1</v>
      </c>
      <c r="M9" s="162">
        <f>L9*I9</f>
        <v>146100</v>
      </c>
    </row>
    <row r="10" spans="1:13" ht="20.25" hidden="1" customHeight="1" x14ac:dyDescent="0.25">
      <c r="C10">
        <v>8</v>
      </c>
      <c r="D10" s="158">
        <v>45241</v>
      </c>
      <c r="E10" s="159" t="s">
        <v>47</v>
      </c>
      <c r="F10" s="160" t="s">
        <v>412</v>
      </c>
      <c r="G10" s="160">
        <v>9618</v>
      </c>
      <c r="H10" s="160" t="s">
        <v>57</v>
      </c>
      <c r="I10" s="160">
        <v>-400</v>
      </c>
      <c r="J10" s="160"/>
      <c r="K10" s="160"/>
      <c r="L10" s="161">
        <v>99</v>
      </c>
      <c r="M10" s="162">
        <f>L10*I10</f>
        <v>-39600</v>
      </c>
    </row>
    <row r="11" spans="1:13" ht="20.25" hidden="1" customHeight="1" x14ac:dyDescent="0.25">
      <c r="C11">
        <v>9</v>
      </c>
      <c r="D11" s="158">
        <v>45346</v>
      </c>
      <c r="E11" s="159" t="s">
        <v>47</v>
      </c>
      <c r="F11" s="160" t="s">
        <v>412</v>
      </c>
      <c r="G11" s="160">
        <v>9618</v>
      </c>
      <c r="H11" s="160" t="s">
        <v>57</v>
      </c>
      <c r="I11" s="160">
        <v>-600</v>
      </c>
      <c r="J11" s="160"/>
      <c r="K11" s="160"/>
      <c r="L11" s="161">
        <v>93.75</v>
      </c>
      <c r="M11" s="162">
        <f>L11*I11</f>
        <v>-56250</v>
      </c>
    </row>
    <row r="12" spans="1:13" ht="19.2" hidden="1" customHeight="1" x14ac:dyDescent="0.25">
      <c r="C12">
        <v>10</v>
      </c>
      <c r="D12" s="158">
        <v>45136</v>
      </c>
      <c r="E12" s="159" t="s">
        <v>335</v>
      </c>
      <c r="F12" s="160" t="s">
        <v>228</v>
      </c>
      <c r="G12" s="160">
        <v>1211</v>
      </c>
      <c r="H12" s="160" t="s">
        <v>0</v>
      </c>
      <c r="I12" s="160">
        <v>200</v>
      </c>
      <c r="J12" s="160"/>
      <c r="K12" s="160"/>
      <c r="L12" s="161">
        <v>271.2</v>
      </c>
      <c r="M12" s="162">
        <f t="shared" ref="M12:M122" si="1">L12*I12</f>
        <v>54240</v>
      </c>
    </row>
    <row r="13" spans="1:13" ht="20.25" hidden="1" customHeight="1" x14ac:dyDescent="0.25">
      <c r="C13">
        <v>11</v>
      </c>
      <c r="D13" s="158">
        <v>45346</v>
      </c>
      <c r="E13" s="159" t="s">
        <v>47</v>
      </c>
      <c r="F13" s="160" t="s">
        <v>228</v>
      </c>
      <c r="G13" s="160">
        <v>1211</v>
      </c>
      <c r="H13" s="160" t="s">
        <v>57</v>
      </c>
      <c r="I13" s="160">
        <v>-200</v>
      </c>
      <c r="J13" s="160"/>
      <c r="K13" s="160"/>
      <c r="L13" s="161">
        <v>185.2</v>
      </c>
      <c r="M13" s="162">
        <f t="shared" ref="M13:M18" si="2">L13*I13</f>
        <v>-37040</v>
      </c>
    </row>
    <row r="14" spans="1:13" ht="19.95" hidden="1" customHeight="1" x14ac:dyDescent="0.25">
      <c r="C14">
        <v>12</v>
      </c>
      <c r="D14" s="158">
        <v>45150</v>
      </c>
      <c r="E14" s="159" t="s">
        <v>416</v>
      </c>
      <c r="F14" s="160" t="s">
        <v>414</v>
      </c>
      <c r="G14" s="160">
        <v>2382</v>
      </c>
      <c r="H14" s="160" t="s">
        <v>0</v>
      </c>
      <c r="I14" s="160">
        <v>2382</v>
      </c>
      <c r="J14" s="160"/>
      <c r="K14" s="160"/>
      <c r="L14" s="161">
        <v>68.95</v>
      </c>
      <c r="M14" s="162">
        <f t="shared" si="2"/>
        <v>164238.9</v>
      </c>
    </row>
    <row r="15" spans="1:13" ht="20.25" hidden="1" customHeight="1" x14ac:dyDescent="0.25">
      <c r="C15">
        <v>13</v>
      </c>
      <c r="D15" s="158">
        <v>45171</v>
      </c>
      <c r="E15" s="159" t="s">
        <v>47</v>
      </c>
      <c r="F15" s="160" t="s">
        <v>414</v>
      </c>
      <c r="G15" s="160">
        <v>2382</v>
      </c>
      <c r="H15" s="160" t="s">
        <v>0</v>
      </c>
      <c r="I15" s="160">
        <v>500</v>
      </c>
      <c r="J15" s="160"/>
      <c r="K15" s="160"/>
      <c r="L15" s="161">
        <v>64.099999999999994</v>
      </c>
      <c r="M15" s="162">
        <f t="shared" si="2"/>
        <v>32049.999999999996</v>
      </c>
    </row>
    <row r="16" spans="1:13" ht="20.25" hidden="1" customHeight="1" x14ac:dyDescent="0.25">
      <c r="C16">
        <v>14</v>
      </c>
      <c r="D16" s="158">
        <v>45353</v>
      </c>
      <c r="E16" s="159" t="s">
        <v>47</v>
      </c>
      <c r="F16" s="160" t="s">
        <v>414</v>
      </c>
      <c r="G16" s="160">
        <v>2382</v>
      </c>
      <c r="H16" s="160" t="s">
        <v>57</v>
      </c>
      <c r="I16" s="160">
        <v>-2882</v>
      </c>
      <c r="J16" s="160"/>
      <c r="K16" s="160"/>
      <c r="L16" s="161">
        <v>50.9</v>
      </c>
      <c r="M16" s="162">
        <f t="shared" si="2"/>
        <v>-146693.79999999999</v>
      </c>
    </row>
    <row r="17" spans="3:13" ht="20.25" hidden="1" customHeight="1" thickTop="1" x14ac:dyDescent="0.25">
      <c r="C17">
        <v>15</v>
      </c>
      <c r="D17" s="158">
        <v>45213</v>
      </c>
      <c r="E17" s="159" t="s">
        <v>11236</v>
      </c>
      <c r="F17" s="160" t="s">
        <v>436</v>
      </c>
      <c r="G17" s="160" t="s">
        <v>438</v>
      </c>
      <c r="H17" s="160" t="s">
        <v>0</v>
      </c>
      <c r="I17" s="160">
        <v>500</v>
      </c>
      <c r="J17" s="160"/>
      <c r="K17" s="160"/>
      <c r="L17" s="161">
        <v>125.892</v>
      </c>
      <c r="M17" s="162">
        <f t="shared" si="2"/>
        <v>62946</v>
      </c>
    </row>
    <row r="18" spans="3:13" ht="20.25" hidden="1" customHeight="1" x14ac:dyDescent="0.25">
      <c r="C18">
        <v>16</v>
      </c>
      <c r="D18" s="158">
        <v>45360</v>
      </c>
      <c r="E18" s="159" t="s">
        <v>223</v>
      </c>
      <c r="F18" s="160" t="s">
        <v>436</v>
      </c>
      <c r="G18" s="160" t="s">
        <v>438</v>
      </c>
      <c r="H18" s="160" t="s">
        <v>57</v>
      </c>
      <c r="I18" s="160">
        <v>-500</v>
      </c>
      <c r="J18" s="160"/>
      <c r="K18" s="160"/>
      <c r="L18" s="161">
        <v>74.256</v>
      </c>
      <c r="M18" s="162">
        <f t="shared" si="2"/>
        <v>-37128</v>
      </c>
    </row>
    <row r="19" spans="3:13" ht="20.25" hidden="1" customHeight="1" x14ac:dyDescent="0.25">
      <c r="C19">
        <v>20</v>
      </c>
      <c r="D19" s="158">
        <v>45241</v>
      </c>
      <c r="E19" s="159" t="s">
        <v>234</v>
      </c>
      <c r="F19" s="160" t="s">
        <v>275</v>
      </c>
      <c r="G19" s="160">
        <v>300896</v>
      </c>
      <c r="H19" s="160" t="s">
        <v>0</v>
      </c>
      <c r="I19" s="160">
        <v>500</v>
      </c>
      <c r="J19" s="160"/>
      <c r="K19" s="160"/>
      <c r="L19" s="161">
        <v>326.85000000000002</v>
      </c>
      <c r="M19" s="162">
        <f t="shared" ref="M19:M25" si="3">L19*I19</f>
        <v>163425</v>
      </c>
    </row>
    <row r="20" spans="3:13" ht="20.25" hidden="1" customHeight="1" x14ac:dyDescent="0.25">
      <c r="D20" s="158">
        <v>45416</v>
      </c>
      <c r="E20" s="159" t="s">
        <v>234</v>
      </c>
      <c r="F20" s="160" t="s">
        <v>275</v>
      </c>
      <c r="G20" s="160">
        <v>300896</v>
      </c>
      <c r="H20" s="160" t="s">
        <v>11598</v>
      </c>
      <c r="I20" s="160">
        <v>200</v>
      </c>
      <c r="J20" s="160"/>
      <c r="K20" s="160"/>
      <c r="L20" s="161">
        <v>0</v>
      </c>
      <c r="M20" s="162">
        <f t="shared" si="3"/>
        <v>0</v>
      </c>
    </row>
    <row r="21" spans="3:13" ht="20.25" hidden="1" customHeight="1" x14ac:dyDescent="0.25">
      <c r="D21" s="158">
        <v>45423</v>
      </c>
      <c r="E21" s="159" t="s">
        <v>234</v>
      </c>
      <c r="F21" s="160" t="s">
        <v>275</v>
      </c>
      <c r="G21" s="160">
        <v>300896</v>
      </c>
      <c r="H21" s="160" t="s">
        <v>57</v>
      </c>
      <c r="I21" s="160">
        <v>-700</v>
      </c>
      <c r="J21" s="160"/>
      <c r="K21" s="160"/>
      <c r="L21" s="161">
        <v>215.54</v>
      </c>
      <c r="M21" s="162">
        <f t="shared" si="3"/>
        <v>-150878</v>
      </c>
    </row>
    <row r="22" spans="3:13" ht="20.25" hidden="1" customHeight="1" x14ac:dyDescent="0.25">
      <c r="D22" s="158">
        <v>45423</v>
      </c>
      <c r="E22" s="159" t="s">
        <v>223</v>
      </c>
      <c r="F22" s="160" t="s">
        <v>11623</v>
      </c>
      <c r="G22" s="160" t="s">
        <v>11625</v>
      </c>
      <c r="H22" s="160" t="s">
        <v>0</v>
      </c>
      <c r="I22" s="160">
        <v>80</v>
      </c>
      <c r="J22" s="160"/>
      <c r="K22" s="160"/>
      <c r="L22" s="161">
        <v>220.428</v>
      </c>
      <c r="M22" s="162">
        <f t="shared" si="3"/>
        <v>17634.239999999998</v>
      </c>
    </row>
    <row r="23" spans="3:13" ht="20.25" hidden="1" customHeight="1" x14ac:dyDescent="0.25">
      <c r="D23" s="158">
        <v>45430</v>
      </c>
      <c r="E23" s="159" t="s">
        <v>223</v>
      </c>
      <c r="F23" s="160" t="s">
        <v>11623</v>
      </c>
      <c r="G23" s="160" t="s">
        <v>11625</v>
      </c>
      <c r="H23" s="160" t="s">
        <v>57</v>
      </c>
      <c r="I23" s="160">
        <v>-80</v>
      </c>
      <c r="J23" s="160"/>
      <c r="K23" s="160"/>
      <c r="L23" s="161">
        <v>202.79999999999998</v>
      </c>
      <c r="M23" s="162">
        <f t="shared" si="3"/>
        <v>-16223.999999999998</v>
      </c>
    </row>
    <row r="24" spans="3:13" ht="19.95" hidden="1" customHeight="1" x14ac:dyDescent="0.25">
      <c r="D24" s="158">
        <v>45430</v>
      </c>
      <c r="E24" s="159" t="s">
        <v>39</v>
      </c>
      <c r="F24" s="160" t="s">
        <v>155</v>
      </c>
      <c r="G24" s="160">
        <v>1880</v>
      </c>
      <c r="H24" s="160" t="s">
        <v>0</v>
      </c>
      <c r="I24" s="160">
        <v>200</v>
      </c>
      <c r="J24" s="160"/>
      <c r="K24" s="160"/>
      <c r="L24" s="161">
        <v>74.599999999999994</v>
      </c>
      <c r="M24" s="162">
        <f t="shared" si="3"/>
        <v>14919.999999999998</v>
      </c>
    </row>
    <row r="25" spans="3:13" ht="20.25" hidden="1" customHeight="1" x14ac:dyDescent="0.25">
      <c r="D25" s="158">
        <v>45451</v>
      </c>
      <c r="E25" s="159" t="s">
        <v>47</v>
      </c>
      <c r="F25" s="160" t="s">
        <v>155</v>
      </c>
      <c r="G25" s="160">
        <v>1880</v>
      </c>
      <c r="H25" s="160" t="s">
        <v>57</v>
      </c>
      <c r="I25" s="160">
        <v>-200</v>
      </c>
      <c r="J25" s="160"/>
      <c r="K25" s="160"/>
      <c r="L25" s="161">
        <v>63.1</v>
      </c>
      <c r="M25" s="162">
        <f t="shared" si="3"/>
        <v>-12620</v>
      </c>
    </row>
    <row r="26" spans="3:13" ht="20.25" hidden="1" customHeight="1" x14ac:dyDescent="0.25">
      <c r="D26" s="158">
        <v>45430</v>
      </c>
      <c r="E26" s="159" t="s">
        <v>223</v>
      </c>
      <c r="F26" s="160" t="s">
        <v>289</v>
      </c>
      <c r="G26" s="160" t="s">
        <v>291</v>
      </c>
      <c r="H26" s="160" t="s">
        <v>0</v>
      </c>
      <c r="I26" s="160">
        <v>20</v>
      </c>
      <c r="J26" s="160"/>
      <c r="K26" s="160"/>
      <c r="L26" s="161">
        <v>1440.6599999999999</v>
      </c>
      <c r="M26" s="162">
        <f t="shared" ref="M26:M36" si="4">L26*I26</f>
        <v>28813.199999999997</v>
      </c>
    </row>
    <row r="27" spans="3:13" ht="20.25" hidden="1" customHeight="1" x14ac:dyDescent="0.25">
      <c r="D27" s="158">
        <v>45458</v>
      </c>
      <c r="E27" s="159" t="s">
        <v>223</v>
      </c>
      <c r="F27" s="160" t="s">
        <v>289</v>
      </c>
      <c r="G27" s="160" t="s">
        <v>291</v>
      </c>
      <c r="H27" s="160" t="s">
        <v>57</v>
      </c>
      <c r="I27" s="160">
        <v>-10</v>
      </c>
      <c r="J27" s="160"/>
      <c r="K27" s="160"/>
      <c r="L27" s="161">
        <v>1432.548</v>
      </c>
      <c r="M27" s="162">
        <f t="shared" si="4"/>
        <v>-14325.48</v>
      </c>
    </row>
    <row r="28" spans="3:13" ht="20.25" hidden="1" customHeight="1" x14ac:dyDescent="0.25">
      <c r="D28" s="158">
        <v>45472</v>
      </c>
      <c r="E28" s="159" t="s">
        <v>223</v>
      </c>
      <c r="F28" s="160" t="s">
        <v>289</v>
      </c>
      <c r="G28" s="160" t="s">
        <v>291</v>
      </c>
      <c r="H28" s="160" t="s">
        <v>57</v>
      </c>
      <c r="I28" s="160">
        <v>-10</v>
      </c>
      <c r="J28" s="160"/>
      <c r="K28" s="160"/>
      <c r="L28" s="161">
        <v>1507.35</v>
      </c>
      <c r="M28" s="162">
        <f t="shared" si="4"/>
        <v>-15073.5</v>
      </c>
    </row>
    <row r="29" spans="3:13" ht="20.25" customHeight="1" thickTop="1" x14ac:dyDescent="0.25">
      <c r="D29" s="158">
        <v>45430</v>
      </c>
      <c r="E29" s="159" t="s">
        <v>223</v>
      </c>
      <c r="F29" s="160" t="s">
        <v>11600</v>
      </c>
      <c r="G29" s="160" t="s">
        <v>351</v>
      </c>
      <c r="H29" s="160" t="s">
        <v>0</v>
      </c>
      <c r="I29" s="160">
        <v>30</v>
      </c>
      <c r="J29" s="160"/>
      <c r="K29" s="160"/>
      <c r="L29" s="161">
        <v>1373.268</v>
      </c>
      <c r="M29" s="162">
        <f t="shared" si="4"/>
        <v>41198.04</v>
      </c>
    </row>
    <row r="30" spans="3:13" ht="20.25" customHeight="1" x14ac:dyDescent="0.25">
      <c r="D30" s="158">
        <v>45451</v>
      </c>
      <c r="E30" s="159" t="s">
        <v>223</v>
      </c>
      <c r="F30" s="160" t="s">
        <v>11303</v>
      </c>
      <c r="G30" s="160" t="s">
        <v>11305</v>
      </c>
      <c r="H30" s="160" t="s">
        <v>0</v>
      </c>
      <c r="I30" s="160">
        <v>12</v>
      </c>
      <c r="J30" s="160"/>
      <c r="K30" s="160"/>
      <c r="L30" s="161">
        <v>3306.03</v>
      </c>
      <c r="M30" s="162">
        <f t="shared" si="4"/>
        <v>39672.36</v>
      </c>
    </row>
    <row r="31" spans="3:13" ht="20.25" customHeight="1" x14ac:dyDescent="0.25">
      <c r="D31" s="158">
        <v>45486</v>
      </c>
      <c r="E31" s="159" t="s">
        <v>223</v>
      </c>
      <c r="F31" s="160" t="s">
        <v>11303</v>
      </c>
      <c r="G31" s="160" t="s">
        <v>11305</v>
      </c>
      <c r="H31" s="160" t="s">
        <v>0</v>
      </c>
      <c r="I31" s="160">
        <v>2</v>
      </c>
      <c r="J31" s="160"/>
      <c r="K31" s="160"/>
      <c r="L31" s="161">
        <v>3537.69</v>
      </c>
      <c r="M31" s="162">
        <f t="shared" si="4"/>
        <v>7075.38</v>
      </c>
    </row>
    <row r="32" spans="3:13" ht="20.25" customHeight="1" x14ac:dyDescent="0.25">
      <c r="D32" s="158">
        <v>45493</v>
      </c>
      <c r="E32" s="159" t="s">
        <v>223</v>
      </c>
      <c r="F32" s="160" t="s">
        <v>11303</v>
      </c>
      <c r="G32" s="160" t="s">
        <v>11305</v>
      </c>
      <c r="H32" s="160" t="s">
        <v>57</v>
      </c>
      <c r="I32" s="160">
        <v>-14</v>
      </c>
      <c r="J32" s="160"/>
      <c r="K32" s="160"/>
      <c r="L32" s="161">
        <v>3409.4580000000001</v>
      </c>
      <c r="M32" s="162">
        <f t="shared" si="4"/>
        <v>-47732.412000000004</v>
      </c>
    </row>
    <row r="33" spans="3:13" ht="20.25" customHeight="1" x14ac:dyDescent="0.25">
      <c r="D33" s="158">
        <v>45556</v>
      </c>
      <c r="E33" s="159" t="s">
        <v>223</v>
      </c>
      <c r="F33" s="160" t="s">
        <v>11303</v>
      </c>
      <c r="G33" s="160" t="s">
        <v>11305</v>
      </c>
      <c r="H33" s="160" t="s">
        <v>0</v>
      </c>
      <c r="I33" s="160">
        <v>13</v>
      </c>
      <c r="J33" s="160"/>
      <c r="K33" s="160"/>
      <c r="L33" s="161">
        <v>3395.1059999999998</v>
      </c>
      <c r="M33" s="162">
        <f t="shared" si="4"/>
        <v>44136.377999999997</v>
      </c>
    </row>
    <row r="34" spans="3:13" ht="20.25" customHeight="1" x14ac:dyDescent="0.25">
      <c r="D34" s="158">
        <v>45577</v>
      </c>
      <c r="E34" s="159" t="s">
        <v>223</v>
      </c>
      <c r="F34" s="160" t="s">
        <v>11303</v>
      </c>
      <c r="G34" s="160" t="s">
        <v>11305</v>
      </c>
      <c r="H34" s="160" t="s">
        <v>57</v>
      </c>
      <c r="I34" s="160">
        <v>-5</v>
      </c>
      <c r="J34" s="160"/>
      <c r="K34" s="160"/>
      <c r="L34" s="161">
        <v>3247.2959999999998</v>
      </c>
      <c r="M34" s="162">
        <f t="shared" si="4"/>
        <v>-16236.48</v>
      </c>
    </row>
    <row r="35" spans="3:13" ht="20.25" customHeight="1" x14ac:dyDescent="0.25">
      <c r="D35" s="158">
        <v>45633</v>
      </c>
      <c r="E35" s="159" t="s">
        <v>223</v>
      </c>
      <c r="F35" s="160" t="s">
        <v>11303</v>
      </c>
      <c r="G35" s="160" t="s">
        <v>11305</v>
      </c>
      <c r="H35" s="160" t="s">
        <v>57</v>
      </c>
      <c r="I35" s="160">
        <v>-8</v>
      </c>
      <c r="J35" s="160"/>
      <c r="K35" s="160"/>
      <c r="L35" s="161">
        <v>3459.846</v>
      </c>
      <c r="M35" s="162">
        <f t="shared" si="4"/>
        <v>-27678.768</v>
      </c>
    </row>
    <row r="36" spans="3:13" ht="20.25" customHeight="1" x14ac:dyDescent="0.25">
      <c r="D36" s="158">
        <v>45633</v>
      </c>
      <c r="E36" s="159" t="s">
        <v>223</v>
      </c>
      <c r="F36" s="160" t="s">
        <v>11600</v>
      </c>
      <c r="G36" s="160" t="s">
        <v>351</v>
      </c>
      <c r="H36" s="160" t="s">
        <v>57</v>
      </c>
      <c r="I36" s="160">
        <v>-30</v>
      </c>
      <c r="J36" s="160"/>
      <c r="K36" s="160"/>
      <c r="L36" s="161">
        <v>1362.7380000000001</v>
      </c>
      <c r="M36" s="162">
        <f t="shared" si="4"/>
        <v>-40882.14</v>
      </c>
    </row>
    <row r="37" spans="3:13" ht="20.25" customHeight="1" x14ac:dyDescent="0.25">
      <c r="C37">
        <v>17</v>
      </c>
      <c r="D37" s="158">
        <v>45136</v>
      </c>
      <c r="E37" s="159" t="s">
        <v>334</v>
      </c>
      <c r="F37" s="160" t="s">
        <v>215</v>
      </c>
      <c r="G37" s="160" t="s">
        <v>221</v>
      </c>
      <c r="H37" s="160" t="s">
        <v>0</v>
      </c>
      <c r="I37" s="160">
        <v>50</v>
      </c>
      <c r="J37" s="160"/>
      <c r="K37" s="160"/>
      <c r="L37" s="161">
        <v>696.93</v>
      </c>
      <c r="M37" s="162">
        <f t="shared" si="1"/>
        <v>34846.5</v>
      </c>
    </row>
    <row r="38" spans="3:13" ht="20.25" customHeight="1" x14ac:dyDescent="0.25">
      <c r="C38">
        <v>18</v>
      </c>
      <c r="D38" s="158">
        <v>45241</v>
      </c>
      <c r="E38" s="159" t="s">
        <v>223</v>
      </c>
      <c r="F38" s="160" t="s">
        <v>621</v>
      </c>
      <c r="G38" s="160" t="s">
        <v>622</v>
      </c>
      <c r="H38" s="160" t="s">
        <v>0</v>
      </c>
      <c r="I38" s="160">
        <v>150</v>
      </c>
      <c r="J38" s="160"/>
      <c r="K38" s="160"/>
      <c r="L38" s="161">
        <v>789.28199999999993</v>
      </c>
      <c r="M38" s="162">
        <f t="shared" si="1"/>
        <v>118392.29999999999</v>
      </c>
    </row>
    <row r="39" spans="3:13" ht="20.25" customHeight="1" x14ac:dyDescent="0.25">
      <c r="C39">
        <v>19</v>
      </c>
      <c r="D39" s="158">
        <v>45241</v>
      </c>
      <c r="E39" s="159" t="s">
        <v>234</v>
      </c>
      <c r="F39" s="160" t="s">
        <v>230</v>
      </c>
      <c r="G39" s="160">
        <v>300750</v>
      </c>
      <c r="H39" s="160" t="s">
        <v>0</v>
      </c>
      <c r="I39" s="160">
        <v>800</v>
      </c>
      <c r="J39" s="160"/>
      <c r="K39" s="160"/>
      <c r="L39" s="161">
        <v>189.03</v>
      </c>
      <c r="M39" s="162">
        <f t="shared" si="1"/>
        <v>151224</v>
      </c>
    </row>
    <row r="40" spans="3:13" ht="20.25" customHeight="1" x14ac:dyDescent="0.25">
      <c r="C40">
        <v>21</v>
      </c>
      <c r="D40" s="158">
        <v>45290</v>
      </c>
      <c r="E40" s="159" t="s">
        <v>223</v>
      </c>
      <c r="F40" s="160" t="s">
        <v>215</v>
      </c>
      <c r="G40" s="160" t="s">
        <v>221</v>
      </c>
      <c r="H40" s="160" t="s">
        <v>0</v>
      </c>
      <c r="I40" s="160">
        <v>30</v>
      </c>
      <c r="J40" s="160"/>
      <c r="K40" s="160"/>
      <c r="L40" s="161">
        <v>1141.2180000000001</v>
      </c>
      <c r="M40" s="162">
        <f t="shared" si="1"/>
        <v>34236.54</v>
      </c>
    </row>
    <row r="41" spans="3:13" ht="20.25" customHeight="1" x14ac:dyDescent="0.25">
      <c r="C41">
        <v>22</v>
      </c>
      <c r="D41" s="158">
        <v>45346</v>
      </c>
      <c r="E41" s="159" t="s">
        <v>223</v>
      </c>
      <c r="F41" s="160" t="s">
        <v>215</v>
      </c>
      <c r="G41" s="160" t="s">
        <v>221</v>
      </c>
      <c r="H41" s="160" t="s">
        <v>0</v>
      </c>
      <c r="I41" s="160">
        <v>120</v>
      </c>
      <c r="J41" s="160"/>
      <c r="K41" s="160"/>
      <c r="L41" s="161">
        <v>995.98199999999997</v>
      </c>
      <c r="M41" s="162">
        <f t="shared" si="1"/>
        <v>119517.84</v>
      </c>
    </row>
    <row r="42" spans="3:13" ht="20.25" customHeight="1" x14ac:dyDescent="0.25">
      <c r="C42">
        <v>23</v>
      </c>
      <c r="D42" s="158">
        <v>45353</v>
      </c>
      <c r="E42" s="159" t="s">
        <v>234</v>
      </c>
      <c r="F42" s="160" t="s">
        <v>230</v>
      </c>
      <c r="G42" s="160">
        <v>300750</v>
      </c>
      <c r="H42" s="160" t="s">
        <v>57</v>
      </c>
      <c r="I42" s="160">
        <v>-400</v>
      </c>
      <c r="J42" s="160"/>
      <c r="K42" s="160"/>
      <c r="L42" s="161">
        <v>164.55</v>
      </c>
      <c r="M42" s="162">
        <f t="shared" ref="M42:M49" si="5">L42*I42</f>
        <v>-65820</v>
      </c>
    </row>
    <row r="43" spans="3:13" ht="20.25" customHeight="1" x14ac:dyDescent="0.25">
      <c r="C43">
        <v>27</v>
      </c>
      <c r="D43" s="158">
        <v>45409</v>
      </c>
      <c r="E43" s="159" t="s">
        <v>234</v>
      </c>
      <c r="F43" s="160" t="s">
        <v>230</v>
      </c>
      <c r="G43" s="160">
        <v>300750</v>
      </c>
      <c r="H43" s="160" t="s">
        <v>57</v>
      </c>
      <c r="I43" s="160">
        <v>-400</v>
      </c>
      <c r="J43" s="160"/>
      <c r="K43" s="160"/>
      <c r="L43" s="161">
        <v>198.48</v>
      </c>
      <c r="M43" s="162">
        <f t="shared" si="5"/>
        <v>-79392</v>
      </c>
    </row>
    <row r="44" spans="3:13" ht="20.25" customHeight="1" x14ac:dyDescent="0.25">
      <c r="D44" s="158">
        <v>45493</v>
      </c>
      <c r="E44" s="159" t="s">
        <v>223</v>
      </c>
      <c r="F44" s="160" t="s">
        <v>621</v>
      </c>
      <c r="G44" s="160" t="s">
        <v>622</v>
      </c>
      <c r="H44" s="160" t="s">
        <v>57</v>
      </c>
      <c r="I44" s="160">
        <v>-100</v>
      </c>
      <c r="J44" s="160"/>
      <c r="K44" s="160"/>
      <c r="L44" s="161">
        <v>1026.0119999999999</v>
      </c>
      <c r="M44" s="162">
        <f t="shared" si="5"/>
        <v>-102601.2</v>
      </c>
    </row>
    <row r="45" spans="3:13" ht="20.25" customHeight="1" x14ac:dyDescent="0.25">
      <c r="D45" s="158">
        <v>45556</v>
      </c>
      <c r="E45" s="159" t="s">
        <v>223</v>
      </c>
      <c r="F45" s="160" t="s">
        <v>621</v>
      </c>
      <c r="G45" s="160" t="s">
        <v>622</v>
      </c>
      <c r="H45" s="160" t="s">
        <v>57</v>
      </c>
      <c r="I45" s="160">
        <v>-20</v>
      </c>
      <c r="J45" s="160"/>
      <c r="K45" s="160"/>
      <c r="L45" s="161">
        <v>994.57799999999997</v>
      </c>
      <c r="M45" s="162">
        <f t="shared" si="5"/>
        <v>-19891.559999999998</v>
      </c>
    </row>
    <row r="46" spans="3:13" ht="20.25" customHeight="1" x14ac:dyDescent="0.25">
      <c r="D46" s="158">
        <v>45563</v>
      </c>
      <c r="E46" s="159" t="s">
        <v>223</v>
      </c>
      <c r="F46" s="160" t="s">
        <v>621</v>
      </c>
      <c r="G46" s="160" t="s">
        <v>622</v>
      </c>
      <c r="H46" s="160" t="s">
        <v>57</v>
      </c>
      <c r="I46" s="160">
        <v>-30</v>
      </c>
      <c r="J46" s="160"/>
      <c r="K46" s="160"/>
      <c r="L46" s="161">
        <v>941.928</v>
      </c>
      <c r="M46" s="162">
        <f t="shared" si="5"/>
        <v>-28257.84</v>
      </c>
    </row>
    <row r="47" spans="3:13" ht="20.25" customHeight="1" x14ac:dyDescent="0.25">
      <c r="D47" s="158">
        <v>45556</v>
      </c>
      <c r="E47" s="159" t="s">
        <v>223</v>
      </c>
      <c r="F47" s="160" t="s">
        <v>215</v>
      </c>
      <c r="G47" s="160" t="s">
        <v>221</v>
      </c>
      <c r="H47" s="160" t="s">
        <v>57</v>
      </c>
      <c r="I47" s="160">
        <v>-50</v>
      </c>
      <c r="J47" s="160"/>
      <c r="K47" s="160"/>
      <c r="L47" s="161">
        <v>779.22</v>
      </c>
      <c r="M47" s="162">
        <f t="shared" si="5"/>
        <v>-38961</v>
      </c>
    </row>
    <row r="48" spans="3:13" ht="20.25" customHeight="1" x14ac:dyDescent="0.25">
      <c r="D48" s="158">
        <v>45430</v>
      </c>
      <c r="E48" s="159" t="s">
        <v>223</v>
      </c>
      <c r="F48" s="160" t="s">
        <v>215</v>
      </c>
      <c r="G48" s="160" t="s">
        <v>221</v>
      </c>
      <c r="H48" s="160" t="s">
        <v>57</v>
      </c>
      <c r="I48" s="160">
        <v>-100</v>
      </c>
      <c r="J48" s="160"/>
      <c r="K48" s="160"/>
      <c r="L48" s="161">
        <v>1140.2819999999999</v>
      </c>
      <c r="M48" s="162">
        <f t="shared" si="5"/>
        <v>-114028.2</v>
      </c>
    </row>
    <row r="49" spans="3:13" ht="20.25" customHeight="1" x14ac:dyDescent="0.25">
      <c r="D49" s="158">
        <v>45423</v>
      </c>
      <c r="E49" s="159" t="s">
        <v>223</v>
      </c>
      <c r="F49" s="160" t="s">
        <v>215</v>
      </c>
      <c r="G49" s="160" t="s">
        <v>221</v>
      </c>
      <c r="H49" s="160" t="s">
        <v>57</v>
      </c>
      <c r="I49" s="160">
        <v>-50</v>
      </c>
      <c r="J49" s="160"/>
      <c r="K49" s="160"/>
      <c r="L49" s="161">
        <v>1062.9059999999999</v>
      </c>
      <c r="M49" s="162">
        <f t="shared" si="5"/>
        <v>-53145.299999999996</v>
      </c>
    </row>
    <row r="50" spans="3:13" ht="20.25" customHeight="1" x14ac:dyDescent="0.25">
      <c r="C50">
        <v>24</v>
      </c>
      <c r="D50" s="34">
        <v>45353</v>
      </c>
      <c r="E50" s="47" t="s">
        <v>224</v>
      </c>
      <c r="F50" s="35" t="s">
        <v>246</v>
      </c>
      <c r="G50" s="35" t="s">
        <v>248</v>
      </c>
      <c r="H50" s="35" t="s">
        <v>0</v>
      </c>
      <c r="I50" s="35">
        <v>15</v>
      </c>
      <c r="J50" s="35"/>
      <c r="K50" s="35"/>
      <c r="L50" s="131">
        <v>6417.7619999999997</v>
      </c>
      <c r="M50" s="36">
        <f t="shared" si="1"/>
        <v>96266.43</v>
      </c>
    </row>
    <row r="51" spans="3:13" ht="20.25" customHeight="1" x14ac:dyDescent="0.25">
      <c r="C51">
        <v>25</v>
      </c>
      <c r="D51" s="34">
        <v>45353</v>
      </c>
      <c r="E51" s="47" t="s">
        <v>224</v>
      </c>
      <c r="F51" s="35" t="s">
        <v>475</v>
      </c>
      <c r="G51" s="35" t="s">
        <v>477</v>
      </c>
      <c r="H51" s="35" t="s">
        <v>0</v>
      </c>
      <c r="I51" s="35">
        <v>15</v>
      </c>
      <c r="J51" s="35"/>
      <c r="K51" s="35"/>
      <c r="L51" s="131">
        <v>3917.94</v>
      </c>
      <c r="M51" s="36">
        <f t="shared" si="1"/>
        <v>58769.1</v>
      </c>
    </row>
    <row r="52" spans="3:13" ht="20.25" customHeight="1" x14ac:dyDescent="0.25">
      <c r="C52">
        <v>26</v>
      </c>
      <c r="D52" s="34">
        <v>45360</v>
      </c>
      <c r="E52" s="47" t="s">
        <v>223</v>
      </c>
      <c r="F52" s="35" t="s">
        <v>246</v>
      </c>
      <c r="G52" s="35" t="s">
        <v>248</v>
      </c>
      <c r="H52" s="35" t="s">
        <v>0</v>
      </c>
      <c r="I52" s="35">
        <v>15</v>
      </c>
      <c r="J52" s="35"/>
      <c r="K52" s="35"/>
      <c r="L52" s="131">
        <v>6827.1839999999993</v>
      </c>
      <c r="M52" s="36">
        <f t="shared" si="1"/>
        <v>102407.76</v>
      </c>
    </row>
    <row r="53" spans="3:13" ht="20.25" customHeight="1" x14ac:dyDescent="0.25">
      <c r="C53">
        <v>28</v>
      </c>
      <c r="D53" s="34">
        <v>45409</v>
      </c>
      <c r="E53" s="47" t="s">
        <v>223</v>
      </c>
      <c r="F53" s="35" t="s">
        <v>217</v>
      </c>
      <c r="G53" s="35" t="s">
        <v>219</v>
      </c>
      <c r="H53" s="35" t="s">
        <v>0</v>
      </c>
      <c r="I53" s="35">
        <v>69</v>
      </c>
      <c r="J53" s="35"/>
      <c r="K53" s="35"/>
      <c r="L53" s="131">
        <v>1312.6619999999998</v>
      </c>
      <c r="M53" s="36">
        <f>L53*I53</f>
        <v>90573.677999999985</v>
      </c>
    </row>
    <row r="54" spans="3:13" ht="20.25" customHeight="1" x14ac:dyDescent="0.25">
      <c r="D54" s="34">
        <v>45423</v>
      </c>
      <c r="E54" s="47" t="s">
        <v>223</v>
      </c>
      <c r="F54" s="35" t="s">
        <v>475</v>
      </c>
      <c r="G54" s="35" t="s">
        <v>477</v>
      </c>
      <c r="H54" s="35" t="s">
        <v>0</v>
      </c>
      <c r="I54" s="35">
        <v>15</v>
      </c>
      <c r="J54" s="35"/>
      <c r="K54" s="35"/>
      <c r="L54" s="131">
        <v>3714.3599999999997</v>
      </c>
      <c r="M54" s="36">
        <f t="shared" si="1"/>
        <v>55715.399999999994</v>
      </c>
    </row>
    <row r="55" spans="3:13" ht="20.25" customHeight="1" x14ac:dyDescent="0.25">
      <c r="D55" s="34">
        <v>45423</v>
      </c>
      <c r="E55" s="47" t="s">
        <v>223</v>
      </c>
      <c r="F55" s="35" t="s">
        <v>217</v>
      </c>
      <c r="G55" s="35" t="s">
        <v>219</v>
      </c>
      <c r="H55" s="35" t="s">
        <v>0</v>
      </c>
      <c r="I55" s="35">
        <v>11</v>
      </c>
      <c r="J55" s="35"/>
      <c r="K55" s="35"/>
      <c r="L55" s="131">
        <v>1314.066</v>
      </c>
      <c r="M55" s="36">
        <f t="shared" si="1"/>
        <v>14454.726000000001</v>
      </c>
    </row>
    <row r="56" spans="3:13" ht="20.25" customHeight="1" x14ac:dyDescent="0.25">
      <c r="D56" s="34">
        <v>45423</v>
      </c>
      <c r="E56" s="47" t="s">
        <v>223</v>
      </c>
      <c r="F56" s="35" t="s">
        <v>11438</v>
      </c>
      <c r="G56" s="35" t="s">
        <v>11436</v>
      </c>
      <c r="H56" s="35" t="s">
        <v>0</v>
      </c>
      <c r="I56" s="35">
        <v>8</v>
      </c>
      <c r="J56" s="35"/>
      <c r="K56" s="35"/>
      <c r="L56" s="131">
        <v>6228.3</v>
      </c>
      <c r="M56" s="36">
        <f t="shared" si="1"/>
        <v>49826.400000000001</v>
      </c>
    </row>
    <row r="57" spans="3:13" ht="20.25" customHeight="1" x14ac:dyDescent="0.25">
      <c r="D57" s="34">
        <v>45423</v>
      </c>
      <c r="E57" s="47" t="s">
        <v>223</v>
      </c>
      <c r="F57" s="35" t="s">
        <v>11483</v>
      </c>
      <c r="G57" s="35" t="s">
        <v>11485</v>
      </c>
      <c r="H57" s="35" t="s">
        <v>0</v>
      </c>
      <c r="I57" s="35">
        <v>30</v>
      </c>
      <c r="J57" s="35"/>
      <c r="K57" s="35"/>
      <c r="L57" s="131">
        <v>1164.2279999999998</v>
      </c>
      <c r="M57" s="36">
        <f t="shared" si="1"/>
        <v>34926.839999999997</v>
      </c>
    </row>
    <row r="58" spans="3:13" ht="20.25" customHeight="1" x14ac:dyDescent="0.25">
      <c r="D58" s="34">
        <v>45430</v>
      </c>
      <c r="E58" s="47" t="s">
        <v>223</v>
      </c>
      <c r="F58" s="35" t="s">
        <v>217</v>
      </c>
      <c r="G58" s="35" t="s">
        <v>219</v>
      </c>
      <c r="H58" s="35" t="s">
        <v>0</v>
      </c>
      <c r="I58" s="35">
        <v>28</v>
      </c>
      <c r="J58" s="35"/>
      <c r="K58" s="35"/>
      <c r="L58" s="131">
        <v>1384.1880000000001</v>
      </c>
      <c r="M58" s="36">
        <f t="shared" si="1"/>
        <v>38757.264000000003</v>
      </c>
    </row>
    <row r="59" spans="3:13" ht="20.25" customHeight="1" x14ac:dyDescent="0.25">
      <c r="D59" s="34">
        <v>45430</v>
      </c>
      <c r="E59" s="47" t="s">
        <v>223</v>
      </c>
      <c r="F59" s="35" t="s">
        <v>11438</v>
      </c>
      <c r="G59" s="35" t="s">
        <v>11436</v>
      </c>
      <c r="H59" s="35" t="s">
        <v>0</v>
      </c>
      <c r="I59" s="35">
        <v>5</v>
      </c>
      <c r="J59" s="35"/>
      <c r="K59" s="35"/>
      <c r="L59" s="131">
        <v>6925.5419999999995</v>
      </c>
      <c r="M59" s="36">
        <f t="shared" si="1"/>
        <v>34627.71</v>
      </c>
    </row>
    <row r="60" spans="3:13" ht="20.25" customHeight="1" x14ac:dyDescent="0.25">
      <c r="D60" s="34">
        <v>45451</v>
      </c>
      <c r="E60" s="47" t="s">
        <v>223</v>
      </c>
      <c r="F60" s="35" t="s">
        <v>11438</v>
      </c>
      <c r="G60" s="35" t="s">
        <v>11436</v>
      </c>
      <c r="H60" s="35" t="s">
        <v>57</v>
      </c>
      <c r="I60" s="35">
        <v>-2</v>
      </c>
      <c r="J60" s="35"/>
      <c r="K60" s="35"/>
      <c r="L60" s="131">
        <v>5999.058</v>
      </c>
      <c r="M60" s="36">
        <f t="shared" si="1"/>
        <v>-11998.116</v>
      </c>
    </row>
    <row r="61" spans="3:13" ht="20.25" customHeight="1" x14ac:dyDescent="0.25">
      <c r="D61" s="34">
        <v>45451</v>
      </c>
      <c r="E61" s="47" t="s">
        <v>223</v>
      </c>
      <c r="F61" s="35" t="s">
        <v>11483</v>
      </c>
      <c r="G61" s="35" t="s">
        <v>11485</v>
      </c>
      <c r="H61" s="35" t="s">
        <v>0</v>
      </c>
      <c r="I61" s="35">
        <v>10</v>
      </c>
      <c r="J61" s="35"/>
      <c r="K61" s="35"/>
      <c r="L61" s="131">
        <v>1282.242</v>
      </c>
      <c r="M61" s="36">
        <f t="shared" si="1"/>
        <v>12822.42</v>
      </c>
    </row>
    <row r="62" spans="3:13" ht="20.25" customHeight="1" x14ac:dyDescent="0.25">
      <c r="D62" s="34">
        <v>45451</v>
      </c>
      <c r="E62" s="47" t="s">
        <v>223</v>
      </c>
      <c r="F62" s="35" t="s">
        <v>217</v>
      </c>
      <c r="G62" s="35" t="s">
        <v>219</v>
      </c>
      <c r="H62" s="35" t="s">
        <v>57</v>
      </c>
      <c r="I62" s="35">
        <v>-18</v>
      </c>
      <c r="J62" s="35"/>
      <c r="K62" s="35"/>
      <c r="L62" s="131">
        <v>1384.3439999999998</v>
      </c>
      <c r="M62" s="36">
        <f t="shared" si="1"/>
        <v>-24918.191999999995</v>
      </c>
    </row>
    <row r="63" spans="3:13" ht="20.25" customHeight="1" x14ac:dyDescent="0.25">
      <c r="D63" s="34">
        <v>45458</v>
      </c>
      <c r="E63" s="47" t="s">
        <v>223</v>
      </c>
      <c r="F63" s="35" t="s">
        <v>246</v>
      </c>
      <c r="G63" s="35" t="s">
        <v>248</v>
      </c>
      <c r="H63" s="35" t="s">
        <v>11718</v>
      </c>
      <c r="I63" s="35">
        <v>270</v>
      </c>
      <c r="J63" s="35"/>
      <c r="K63" s="35"/>
      <c r="L63" s="131">
        <v>0</v>
      </c>
      <c r="M63" s="36">
        <f t="shared" si="1"/>
        <v>0</v>
      </c>
    </row>
    <row r="64" spans="3:13" ht="20.25" customHeight="1" x14ac:dyDescent="0.25">
      <c r="D64" s="34">
        <v>45458</v>
      </c>
      <c r="E64" s="47" t="s">
        <v>223</v>
      </c>
      <c r="F64" s="35" t="s">
        <v>11438</v>
      </c>
      <c r="G64" s="35" t="s">
        <v>11436</v>
      </c>
      <c r="H64" s="35" t="s">
        <v>57</v>
      </c>
      <c r="I64" s="35">
        <v>-3</v>
      </c>
      <c r="J64" s="35"/>
      <c r="K64" s="35"/>
      <c r="L64" s="131">
        <v>6587.4119999999994</v>
      </c>
      <c r="M64" s="36">
        <f t="shared" si="1"/>
        <v>-19762.235999999997</v>
      </c>
    </row>
    <row r="65" spans="4:13" ht="20.25" customHeight="1" x14ac:dyDescent="0.25">
      <c r="D65" s="34">
        <v>45458</v>
      </c>
      <c r="E65" s="47" t="s">
        <v>223</v>
      </c>
      <c r="F65" s="35" t="s">
        <v>475</v>
      </c>
      <c r="G65" s="35" t="s">
        <v>477</v>
      </c>
      <c r="H65" s="35" t="s">
        <v>57</v>
      </c>
      <c r="I65" s="35">
        <v>-10</v>
      </c>
      <c r="J65" s="35"/>
      <c r="K65" s="35"/>
      <c r="L65" s="131">
        <v>3932.4480000000003</v>
      </c>
      <c r="M65" s="36">
        <f t="shared" si="1"/>
        <v>-39324.480000000003</v>
      </c>
    </row>
    <row r="66" spans="4:13" ht="20.25" customHeight="1" x14ac:dyDescent="0.25">
      <c r="D66" s="34">
        <v>45458</v>
      </c>
      <c r="E66" s="47" t="s">
        <v>223</v>
      </c>
      <c r="F66" s="35" t="s">
        <v>246</v>
      </c>
      <c r="G66" s="35" t="s">
        <v>248</v>
      </c>
      <c r="H66" s="35" t="s">
        <v>0</v>
      </c>
      <c r="I66" s="35">
        <v>70</v>
      </c>
      <c r="J66" s="35"/>
      <c r="K66" s="35"/>
      <c r="L66" s="131">
        <v>1028.664</v>
      </c>
      <c r="M66" s="36">
        <f t="shared" si="1"/>
        <v>72006.48</v>
      </c>
    </row>
    <row r="67" spans="4:13" ht="20.25" customHeight="1" x14ac:dyDescent="0.25">
      <c r="D67" s="34">
        <v>45472</v>
      </c>
      <c r="E67" s="47" t="s">
        <v>223</v>
      </c>
      <c r="F67" s="35" t="s">
        <v>11438</v>
      </c>
      <c r="G67" s="35" t="s">
        <v>11436</v>
      </c>
      <c r="H67" s="35" t="s">
        <v>0</v>
      </c>
      <c r="I67" s="35">
        <v>2</v>
      </c>
      <c r="J67" s="35"/>
      <c r="K67" s="35"/>
      <c r="L67" s="131">
        <v>6390.93</v>
      </c>
      <c r="M67" s="36">
        <f t="shared" si="1"/>
        <v>12781.86</v>
      </c>
    </row>
    <row r="68" spans="4:13" ht="20.25" customHeight="1" x14ac:dyDescent="0.25">
      <c r="D68" s="34">
        <v>45486</v>
      </c>
      <c r="E68" s="47" t="s">
        <v>223</v>
      </c>
      <c r="F68" s="35" t="s">
        <v>11438</v>
      </c>
      <c r="G68" s="35" t="s">
        <v>11436</v>
      </c>
      <c r="H68" s="35" t="s">
        <v>57</v>
      </c>
      <c r="I68" s="35">
        <v>-7</v>
      </c>
      <c r="J68" s="35"/>
      <c r="K68" s="35"/>
      <c r="L68" s="131">
        <v>7094.88</v>
      </c>
      <c r="M68" s="36">
        <f t="shared" si="1"/>
        <v>-49664.160000000003</v>
      </c>
    </row>
    <row r="69" spans="4:13" ht="20.25" customHeight="1" x14ac:dyDescent="0.25">
      <c r="D69" s="34">
        <v>45486</v>
      </c>
      <c r="E69" s="47" t="s">
        <v>223</v>
      </c>
      <c r="F69" s="35" t="s">
        <v>217</v>
      </c>
      <c r="G69" s="35" t="s">
        <v>219</v>
      </c>
      <c r="H69" s="35" t="s">
        <v>0</v>
      </c>
      <c r="I69" s="35">
        <v>21</v>
      </c>
      <c r="J69" s="35"/>
      <c r="K69" s="35"/>
      <c r="L69" s="131">
        <v>1936.194</v>
      </c>
      <c r="M69" s="36">
        <f t="shared" si="1"/>
        <v>40660.074000000001</v>
      </c>
    </row>
    <row r="70" spans="4:13" ht="20.25" customHeight="1" x14ac:dyDescent="0.25">
      <c r="D70" s="34">
        <v>45486</v>
      </c>
      <c r="E70" s="47" t="s">
        <v>223</v>
      </c>
      <c r="F70" s="35" t="s">
        <v>246</v>
      </c>
      <c r="G70" s="35" t="s">
        <v>248</v>
      </c>
      <c r="H70" s="35" t="s">
        <v>57</v>
      </c>
      <c r="I70" s="35">
        <v>-90</v>
      </c>
      <c r="J70" s="35"/>
      <c r="K70" s="35"/>
      <c r="L70" s="131">
        <v>1008.072</v>
      </c>
      <c r="M70" s="36">
        <f t="shared" si="1"/>
        <v>-90726.48</v>
      </c>
    </row>
    <row r="71" spans="4:13" ht="20.25" customHeight="1" x14ac:dyDescent="0.25">
      <c r="D71" s="34">
        <v>45486</v>
      </c>
      <c r="E71" s="47" t="s">
        <v>223</v>
      </c>
      <c r="F71" s="35" t="s">
        <v>11791</v>
      </c>
      <c r="G71" s="35" t="s">
        <v>11793</v>
      </c>
      <c r="H71" s="35" t="s">
        <v>0</v>
      </c>
      <c r="I71" s="35">
        <v>3</v>
      </c>
      <c r="J71" s="35"/>
      <c r="K71" s="35"/>
      <c r="L71" s="131">
        <v>7400.6399999999994</v>
      </c>
      <c r="M71" s="36">
        <f t="shared" si="1"/>
        <v>22201.919999999998</v>
      </c>
    </row>
    <row r="72" spans="4:13" ht="20.25" customHeight="1" x14ac:dyDescent="0.25">
      <c r="D72" s="34">
        <v>45493</v>
      </c>
      <c r="E72" s="47" t="s">
        <v>223</v>
      </c>
      <c r="F72" s="35" t="s">
        <v>217</v>
      </c>
      <c r="G72" s="35" t="s">
        <v>219</v>
      </c>
      <c r="H72" s="35" t="s">
        <v>57</v>
      </c>
      <c r="I72" s="35">
        <v>-60</v>
      </c>
      <c r="J72" s="35"/>
      <c r="K72" s="35"/>
      <c r="L72" s="131">
        <v>1865.7599999999998</v>
      </c>
      <c r="M72" s="36">
        <f t="shared" si="1"/>
        <v>-111945.59999999999</v>
      </c>
    </row>
    <row r="73" spans="4:13" ht="20.25" customHeight="1" x14ac:dyDescent="0.25">
      <c r="D73" s="34">
        <v>45493</v>
      </c>
      <c r="E73" s="47" t="s">
        <v>223</v>
      </c>
      <c r="F73" s="35" t="s">
        <v>11438</v>
      </c>
      <c r="G73" s="35" t="s">
        <v>11436</v>
      </c>
      <c r="H73" s="35" t="s">
        <v>0</v>
      </c>
      <c r="I73" s="35">
        <v>30</v>
      </c>
      <c r="J73" s="35"/>
      <c r="K73" s="35"/>
      <c r="L73" s="131">
        <v>6214.884</v>
      </c>
      <c r="M73" s="36">
        <f t="shared" si="1"/>
        <v>186446.52</v>
      </c>
    </row>
    <row r="74" spans="4:13" ht="20.25" customHeight="1" x14ac:dyDescent="0.25">
      <c r="D74" s="34">
        <v>45493</v>
      </c>
      <c r="E74" s="47" t="s">
        <v>223</v>
      </c>
      <c r="F74" s="35" t="s">
        <v>11791</v>
      </c>
      <c r="G74" s="35" t="s">
        <v>11793</v>
      </c>
      <c r="H74" s="35" t="s">
        <v>0</v>
      </c>
      <c r="I74" s="35">
        <v>15</v>
      </c>
      <c r="J74" s="35"/>
      <c r="K74" s="35"/>
      <c r="L74" s="131">
        <v>6688.2659999999996</v>
      </c>
      <c r="M74" s="36">
        <f t="shared" si="1"/>
        <v>100323.98999999999</v>
      </c>
    </row>
    <row r="75" spans="4:13" ht="20.25" customHeight="1" x14ac:dyDescent="0.25">
      <c r="D75" s="34">
        <v>45500</v>
      </c>
      <c r="E75" s="47" t="s">
        <v>223</v>
      </c>
      <c r="F75" s="35" t="s">
        <v>11438</v>
      </c>
      <c r="G75" s="35" t="s">
        <v>11436</v>
      </c>
      <c r="H75" s="35" t="s">
        <v>0</v>
      </c>
      <c r="I75" s="35">
        <v>5</v>
      </c>
      <c r="J75" s="35"/>
      <c r="K75" s="35"/>
      <c r="L75" s="131">
        <v>5555.0820000000003</v>
      </c>
      <c r="M75" s="36">
        <f t="shared" si="1"/>
        <v>27775.410000000003</v>
      </c>
    </row>
    <row r="76" spans="4:13" ht="20.25" customHeight="1" x14ac:dyDescent="0.25">
      <c r="D76" s="34">
        <v>45500</v>
      </c>
      <c r="E76" s="47" t="s">
        <v>223</v>
      </c>
      <c r="F76" s="35" t="s">
        <v>11483</v>
      </c>
      <c r="G76" s="35" t="s">
        <v>11485</v>
      </c>
      <c r="H76" s="35" t="s">
        <v>0</v>
      </c>
      <c r="I76" s="35">
        <v>13</v>
      </c>
      <c r="J76" s="35"/>
      <c r="K76" s="35"/>
      <c r="L76" s="131">
        <f>VLOOKUP(G76,股价!C:D,2,FALSE)</f>
        <v>2253.81</v>
      </c>
      <c r="M76" s="36">
        <f t="shared" si="1"/>
        <v>29299.53</v>
      </c>
    </row>
    <row r="77" spans="4:13" ht="20.25" customHeight="1" x14ac:dyDescent="0.25">
      <c r="D77" s="34">
        <v>45556</v>
      </c>
      <c r="E77" s="47" t="s">
        <v>223</v>
      </c>
      <c r="F77" s="35" t="s">
        <v>246</v>
      </c>
      <c r="G77" s="35" t="s">
        <v>248</v>
      </c>
      <c r="H77" s="35" t="s">
        <v>57</v>
      </c>
      <c r="I77" s="35">
        <v>-60</v>
      </c>
      <c r="J77" s="35"/>
      <c r="K77" s="35"/>
      <c r="L77" s="131">
        <v>904.8</v>
      </c>
      <c r="M77" s="36">
        <f t="shared" si="1"/>
        <v>-54288</v>
      </c>
    </row>
    <row r="78" spans="4:13" ht="20.25" customHeight="1" x14ac:dyDescent="0.25">
      <c r="D78" s="34">
        <v>45556</v>
      </c>
      <c r="E78" s="47" t="s">
        <v>223</v>
      </c>
      <c r="F78" s="35" t="s">
        <v>217</v>
      </c>
      <c r="G78" s="35" t="s">
        <v>219</v>
      </c>
      <c r="H78" s="35" t="s">
        <v>57</v>
      </c>
      <c r="I78" s="35">
        <v>-18</v>
      </c>
      <c r="J78" s="35"/>
      <c r="K78" s="35"/>
      <c r="L78" s="131">
        <v>1858.35</v>
      </c>
      <c r="M78" s="36">
        <f t="shared" si="1"/>
        <v>-33450.299999999996</v>
      </c>
    </row>
    <row r="79" spans="4:13" ht="20.25" customHeight="1" x14ac:dyDescent="0.25">
      <c r="D79" s="34">
        <v>45556</v>
      </c>
      <c r="E79" s="47" t="s">
        <v>223</v>
      </c>
      <c r="F79" s="35" t="s">
        <v>11945</v>
      </c>
      <c r="G79" s="35" t="s">
        <v>11943</v>
      </c>
      <c r="H79" s="35" t="s">
        <v>0</v>
      </c>
      <c r="I79" s="35">
        <v>38</v>
      </c>
      <c r="J79" s="35"/>
      <c r="K79" s="35"/>
      <c r="L79" s="131">
        <v>2338.83</v>
      </c>
      <c r="M79" s="36">
        <f t="shared" si="1"/>
        <v>88875.54</v>
      </c>
    </row>
    <row r="80" spans="4:13" ht="20.25" customHeight="1" x14ac:dyDescent="0.25">
      <c r="D80" s="34">
        <v>45563</v>
      </c>
      <c r="E80" s="47" t="s">
        <v>223</v>
      </c>
      <c r="F80" s="35" t="s">
        <v>246</v>
      </c>
      <c r="G80" s="35" t="s">
        <v>248</v>
      </c>
      <c r="H80" s="35" t="s">
        <v>57</v>
      </c>
      <c r="I80" s="35">
        <v>-40</v>
      </c>
      <c r="J80" s="35"/>
      <c r="K80" s="35"/>
      <c r="L80" s="131">
        <v>946.92000000000007</v>
      </c>
      <c r="M80" s="36">
        <f t="shared" si="1"/>
        <v>-37876.800000000003</v>
      </c>
    </row>
    <row r="81" spans="4:13" ht="20.25" customHeight="1" x14ac:dyDescent="0.25">
      <c r="D81" s="34">
        <v>45566</v>
      </c>
      <c r="E81" s="47" t="s">
        <v>223</v>
      </c>
      <c r="F81" s="35" t="s">
        <v>11438</v>
      </c>
      <c r="G81" s="35" t="s">
        <v>11436</v>
      </c>
      <c r="H81" s="35" t="s">
        <v>11801</v>
      </c>
      <c r="I81" s="35">
        <v>342</v>
      </c>
      <c r="J81" s="35"/>
      <c r="K81" s="35"/>
      <c r="L81" s="131"/>
      <c r="M81" s="36">
        <f t="shared" si="1"/>
        <v>0</v>
      </c>
    </row>
    <row r="82" spans="4:13" ht="20.25" customHeight="1" x14ac:dyDescent="0.25">
      <c r="D82" s="34">
        <v>45577</v>
      </c>
      <c r="E82" s="47" t="s">
        <v>223</v>
      </c>
      <c r="F82" s="35" t="s">
        <v>217</v>
      </c>
      <c r="G82" s="35" t="s">
        <v>219</v>
      </c>
      <c r="H82" s="35" t="s">
        <v>57</v>
      </c>
      <c r="I82" s="35">
        <v>-15</v>
      </c>
      <c r="J82" s="35"/>
      <c r="K82" s="35"/>
      <c r="L82" s="131">
        <v>1698.8400000000001</v>
      </c>
      <c r="M82" s="36">
        <f t="shared" si="1"/>
        <v>-25482.600000000002</v>
      </c>
    </row>
    <row r="83" spans="4:13" ht="20.25" customHeight="1" x14ac:dyDescent="0.25">
      <c r="D83" s="34">
        <v>45577</v>
      </c>
      <c r="E83" s="47" t="s">
        <v>223</v>
      </c>
      <c r="F83" s="35" t="s">
        <v>246</v>
      </c>
      <c r="G83" s="35" t="s">
        <v>248</v>
      </c>
      <c r="H83" s="35" t="s">
        <v>57</v>
      </c>
      <c r="I83" s="35">
        <v>-72</v>
      </c>
      <c r="J83" s="35"/>
      <c r="K83" s="35"/>
      <c r="L83" s="131">
        <v>1051.44</v>
      </c>
      <c r="M83" s="36">
        <f t="shared" si="1"/>
        <v>-75703.680000000008</v>
      </c>
    </row>
    <row r="84" spans="4:13" ht="20.25" customHeight="1" x14ac:dyDescent="0.25">
      <c r="D84" s="34">
        <v>45577</v>
      </c>
      <c r="E84" s="47" t="s">
        <v>223</v>
      </c>
      <c r="F84" s="35" t="s">
        <v>11483</v>
      </c>
      <c r="G84" s="35" t="s">
        <v>11485</v>
      </c>
      <c r="H84" s="35" t="s">
        <v>57</v>
      </c>
      <c r="I84" s="35">
        <v>-20</v>
      </c>
      <c r="J84" s="35"/>
      <c r="K84" s="35"/>
      <c r="L84" s="131">
        <v>1488.318</v>
      </c>
      <c r="M84" s="36">
        <f t="shared" si="1"/>
        <v>-29766.36</v>
      </c>
    </row>
    <row r="85" spans="4:13" ht="20.25" customHeight="1" x14ac:dyDescent="0.25">
      <c r="D85" s="34">
        <v>45577</v>
      </c>
      <c r="E85" s="47" t="s">
        <v>223</v>
      </c>
      <c r="F85" s="35" t="s">
        <v>11791</v>
      </c>
      <c r="G85" s="35" t="s">
        <v>11793</v>
      </c>
      <c r="H85" s="35" t="s">
        <v>57</v>
      </c>
      <c r="I85" s="35">
        <v>-10</v>
      </c>
      <c r="J85" s="35"/>
      <c r="K85" s="35"/>
      <c r="L85" s="131">
        <v>7270.0679999999993</v>
      </c>
      <c r="M85" s="36">
        <f t="shared" si="1"/>
        <v>-72700.679999999993</v>
      </c>
    </row>
    <row r="86" spans="4:13" ht="20.25" customHeight="1" x14ac:dyDescent="0.25">
      <c r="D86" s="34">
        <v>45584</v>
      </c>
      <c r="E86" s="47" t="s">
        <v>223</v>
      </c>
      <c r="F86" s="35" t="s">
        <v>355</v>
      </c>
      <c r="G86" s="35" t="s">
        <v>357</v>
      </c>
      <c r="H86" s="35" t="s">
        <v>0</v>
      </c>
      <c r="I86" s="35">
        <v>48</v>
      </c>
      <c r="J86" s="35"/>
      <c r="K86" s="35"/>
      <c r="L86" s="131">
        <v>5641.4279999999999</v>
      </c>
      <c r="M86" s="36">
        <f t="shared" si="1"/>
        <v>270788.54399999999</v>
      </c>
    </row>
    <row r="87" spans="4:13" ht="20.25" customHeight="1" x14ac:dyDescent="0.25">
      <c r="D87" s="34">
        <v>45584</v>
      </c>
      <c r="E87" s="47" t="s">
        <v>223</v>
      </c>
      <c r="F87" s="35" t="s">
        <v>11483</v>
      </c>
      <c r="G87" s="35" t="s">
        <v>11485</v>
      </c>
      <c r="H87" s="35" t="s">
        <v>0</v>
      </c>
      <c r="I87" s="35">
        <v>25</v>
      </c>
      <c r="J87" s="35"/>
      <c r="K87" s="35"/>
      <c r="L87" s="131">
        <v>1566.0840000000001</v>
      </c>
      <c r="M87" s="36">
        <f t="shared" si="1"/>
        <v>39152.1</v>
      </c>
    </row>
    <row r="88" spans="4:13" ht="20.25" customHeight="1" x14ac:dyDescent="0.25">
      <c r="D88" s="34">
        <v>45689</v>
      </c>
      <c r="E88" s="47" t="s">
        <v>223</v>
      </c>
      <c r="F88" s="35" t="s">
        <v>11438</v>
      </c>
      <c r="G88" s="35" t="s">
        <v>11436</v>
      </c>
      <c r="H88" s="35" t="s">
        <v>57</v>
      </c>
      <c r="I88" s="35">
        <v>-80</v>
      </c>
      <c r="J88" s="35"/>
      <c r="K88" s="35"/>
      <c r="L88" s="131">
        <v>222.45599999999999</v>
      </c>
      <c r="M88" s="36">
        <f t="shared" si="1"/>
        <v>-17796.48</v>
      </c>
    </row>
    <row r="89" spans="4:13" ht="20.25" customHeight="1" x14ac:dyDescent="0.25">
      <c r="D89" s="34">
        <v>45689</v>
      </c>
      <c r="E89" s="47" t="s">
        <v>223</v>
      </c>
      <c r="F89" s="35" t="s">
        <v>246</v>
      </c>
      <c r="G89" s="35" t="s">
        <v>248</v>
      </c>
      <c r="H89" s="35" t="s">
        <v>40</v>
      </c>
      <c r="I89" s="35">
        <v>20</v>
      </c>
      <c r="J89" s="35"/>
      <c r="K89" s="35"/>
      <c r="L89" s="131">
        <v>936.54599999999994</v>
      </c>
      <c r="M89" s="36">
        <f t="shared" si="1"/>
        <v>18730.919999999998</v>
      </c>
    </row>
    <row r="90" spans="4:13" ht="20.25" customHeight="1" x14ac:dyDescent="0.25">
      <c r="D90" s="34">
        <v>45689</v>
      </c>
      <c r="E90" s="47" t="s">
        <v>223</v>
      </c>
      <c r="F90" s="35" t="s">
        <v>217</v>
      </c>
      <c r="G90" s="35" t="s">
        <v>219</v>
      </c>
      <c r="H90" s="35" t="s">
        <v>40</v>
      </c>
      <c r="I90" s="35">
        <v>20</v>
      </c>
      <c r="J90" s="35"/>
      <c r="K90" s="35"/>
      <c r="L90" s="131">
        <v>3155.88</v>
      </c>
      <c r="M90" s="36">
        <f t="shared" si="1"/>
        <v>63117.600000000006</v>
      </c>
    </row>
    <row r="91" spans="4:13" ht="20.25" customHeight="1" x14ac:dyDescent="0.25">
      <c r="D91" s="34">
        <v>45738</v>
      </c>
      <c r="E91" s="47" t="s">
        <v>223</v>
      </c>
      <c r="F91" s="35" t="s">
        <v>11945</v>
      </c>
      <c r="G91" s="35" t="s">
        <v>11943</v>
      </c>
      <c r="H91" s="35" t="s">
        <v>57</v>
      </c>
      <c r="I91" s="35">
        <v>-38</v>
      </c>
      <c r="J91" s="35"/>
      <c r="K91" s="35"/>
      <c r="L91" s="131">
        <v>2825.4720000000002</v>
      </c>
      <c r="M91" s="36">
        <f t="shared" si="1"/>
        <v>-107367.936</v>
      </c>
    </row>
    <row r="92" spans="4:13" ht="20.25" customHeight="1" x14ac:dyDescent="0.25">
      <c r="D92" s="34">
        <v>45738</v>
      </c>
      <c r="E92" s="47" t="s">
        <v>223</v>
      </c>
      <c r="F92" s="35" t="s">
        <v>11791</v>
      </c>
      <c r="G92" s="35" t="s">
        <v>11793</v>
      </c>
      <c r="H92" s="35" t="s">
        <v>57</v>
      </c>
      <c r="I92" s="35">
        <v>-8</v>
      </c>
      <c r="J92" s="35"/>
      <c r="K92" s="35"/>
      <c r="L92" s="131">
        <v>6533.0460000000003</v>
      </c>
      <c r="M92" s="36">
        <f t="shared" si="1"/>
        <v>-52264.368000000002</v>
      </c>
    </row>
    <row r="93" spans="4:13" ht="20.25" customHeight="1" x14ac:dyDescent="0.25">
      <c r="D93" s="34">
        <v>45738</v>
      </c>
      <c r="E93" s="47" t="s">
        <v>223</v>
      </c>
      <c r="F93" s="35" t="s">
        <v>12213</v>
      </c>
      <c r="G93" s="35" t="s">
        <v>12215</v>
      </c>
      <c r="H93" s="35" t="s">
        <v>40</v>
      </c>
      <c r="I93" s="35">
        <v>100</v>
      </c>
      <c r="J93" s="35"/>
      <c r="K93" s="35"/>
      <c r="L93" s="131">
        <v>346.00799999999998</v>
      </c>
      <c r="M93" s="36">
        <f>L93*I93</f>
        <v>34600.799999999996</v>
      </c>
    </row>
    <row r="94" spans="4:13" ht="20.25" customHeight="1" x14ac:dyDescent="0.25">
      <c r="D94" s="34">
        <v>45738</v>
      </c>
      <c r="E94" s="47" t="s">
        <v>223</v>
      </c>
      <c r="F94" s="35" t="s">
        <v>11477</v>
      </c>
      <c r="G94" s="35" t="s">
        <v>11475</v>
      </c>
      <c r="H94" s="35" t="s">
        <v>40</v>
      </c>
      <c r="I94" s="35">
        <v>30</v>
      </c>
      <c r="J94" s="35"/>
      <c r="K94" s="35"/>
      <c r="L94" s="131">
        <v>1494.9479999999999</v>
      </c>
      <c r="M94" s="36">
        <f t="shared" si="1"/>
        <v>44848.439999999995</v>
      </c>
    </row>
    <row r="95" spans="4:13" ht="20.25" customHeight="1" x14ac:dyDescent="0.25">
      <c r="D95" s="34">
        <v>45738</v>
      </c>
      <c r="E95" s="47" t="s">
        <v>223</v>
      </c>
      <c r="F95" s="35" t="s">
        <v>475</v>
      </c>
      <c r="G95" s="35" t="s">
        <v>477</v>
      </c>
      <c r="H95" s="35" t="s">
        <v>40</v>
      </c>
      <c r="I95" s="35">
        <v>8</v>
      </c>
      <c r="J95" s="35"/>
      <c r="K95" s="35"/>
      <c r="L95" s="131">
        <v>4650.75</v>
      </c>
      <c r="M95" s="36">
        <f t="shared" si="1"/>
        <v>37206</v>
      </c>
    </row>
    <row r="96" spans="4:13" ht="21" customHeight="1" x14ac:dyDescent="0.25">
      <c r="D96" s="34">
        <v>45738</v>
      </c>
      <c r="E96" s="47" t="s">
        <v>223</v>
      </c>
      <c r="F96" s="35" t="s">
        <v>217</v>
      </c>
      <c r="G96" s="35" t="s">
        <v>219</v>
      </c>
      <c r="H96" s="35" t="s">
        <v>40</v>
      </c>
      <c r="I96" s="35">
        <v>10</v>
      </c>
      <c r="J96" s="35"/>
      <c r="K96" s="35"/>
      <c r="L96" s="131">
        <v>1939.9380000000001</v>
      </c>
      <c r="M96" s="36">
        <f t="shared" si="1"/>
        <v>19399.38</v>
      </c>
    </row>
    <row r="97" spans="4:13" ht="21" customHeight="1" x14ac:dyDescent="0.25">
      <c r="D97" s="34">
        <v>45738</v>
      </c>
      <c r="E97" s="47" t="s">
        <v>223</v>
      </c>
      <c r="F97" s="35" t="s">
        <v>11600</v>
      </c>
      <c r="G97" s="35" t="s">
        <v>351</v>
      </c>
      <c r="H97" s="35" t="s">
        <v>40</v>
      </c>
      <c r="I97" s="35">
        <v>25</v>
      </c>
      <c r="J97" s="35"/>
      <c r="K97" s="35"/>
      <c r="L97" s="131">
        <v>1279.1220000000001</v>
      </c>
      <c r="M97" s="36">
        <f t="shared" si="1"/>
        <v>31978.050000000003</v>
      </c>
    </row>
    <row r="98" spans="4:13" ht="21" customHeight="1" x14ac:dyDescent="0.25">
      <c r="D98" s="34">
        <v>45787</v>
      </c>
      <c r="E98" s="47" t="s">
        <v>223</v>
      </c>
      <c r="F98" s="35" t="s">
        <v>11600</v>
      </c>
      <c r="G98" s="35" t="s">
        <v>351</v>
      </c>
      <c r="H98" s="35" t="s">
        <v>57</v>
      </c>
      <c r="I98" s="35">
        <v>-25</v>
      </c>
      <c r="J98" s="35"/>
      <c r="K98" s="35"/>
      <c r="L98" s="131">
        <v>1191.45</v>
      </c>
      <c r="M98" s="36">
        <f t="shared" si="1"/>
        <v>-29786.25</v>
      </c>
    </row>
    <row r="99" spans="4:13" ht="21" customHeight="1" x14ac:dyDescent="0.25">
      <c r="D99" s="34">
        <v>45822</v>
      </c>
      <c r="E99" s="47" t="s">
        <v>223</v>
      </c>
      <c r="F99" s="35" t="s">
        <v>11438</v>
      </c>
      <c r="G99" s="35" t="s">
        <v>11436</v>
      </c>
      <c r="H99" s="35" t="s">
        <v>57</v>
      </c>
      <c r="I99" s="35">
        <v>-150</v>
      </c>
      <c r="J99" s="35"/>
      <c r="K99" s="35"/>
      <c r="L99" s="131">
        <v>324.16800000000001</v>
      </c>
      <c r="M99" s="36">
        <f t="shared" si="1"/>
        <v>-48625.200000000004</v>
      </c>
    </row>
    <row r="100" spans="4:13" ht="21" customHeight="1" x14ac:dyDescent="0.25">
      <c r="D100" s="34">
        <v>45822</v>
      </c>
      <c r="E100" s="47" t="s">
        <v>223</v>
      </c>
      <c r="F100" s="35" t="s">
        <v>217</v>
      </c>
      <c r="G100" s="35" t="s">
        <v>219</v>
      </c>
      <c r="H100" s="35" t="s">
        <v>40</v>
      </c>
      <c r="I100" s="35">
        <v>30</v>
      </c>
      <c r="J100" s="35"/>
      <c r="K100" s="35"/>
      <c r="L100" s="131">
        <v>2537.4180000000001</v>
      </c>
      <c r="M100" s="36">
        <f t="shared" si="1"/>
        <v>76122.540000000008</v>
      </c>
    </row>
    <row r="101" spans="4:13" ht="21" customHeight="1" x14ac:dyDescent="0.25">
      <c r="D101" s="34">
        <v>45836</v>
      </c>
      <c r="E101" s="47" t="s">
        <v>223</v>
      </c>
      <c r="F101" s="35" t="s">
        <v>475</v>
      </c>
      <c r="G101" s="35" t="s">
        <v>477</v>
      </c>
      <c r="H101" s="35" t="s">
        <v>57</v>
      </c>
      <c r="I101" s="35">
        <v>-10</v>
      </c>
      <c r="J101" s="35"/>
      <c r="K101" s="35"/>
      <c r="L101" s="131">
        <v>5722.3139999999994</v>
      </c>
      <c r="M101" s="36">
        <f t="shared" si="1"/>
        <v>-57223.139999999992</v>
      </c>
    </row>
    <row r="102" spans="4:13" ht="21" customHeight="1" x14ac:dyDescent="0.25">
      <c r="D102" s="34">
        <v>45836</v>
      </c>
      <c r="E102" s="47" t="s">
        <v>223</v>
      </c>
      <c r="F102" s="35" t="s">
        <v>11438</v>
      </c>
      <c r="G102" s="35" t="s">
        <v>11436</v>
      </c>
      <c r="H102" s="35" t="s">
        <v>57</v>
      </c>
      <c r="I102" s="35">
        <v>-50</v>
      </c>
      <c r="J102" s="35"/>
      <c r="K102" s="35"/>
      <c r="L102" s="131">
        <v>371.12399999999997</v>
      </c>
      <c r="M102" s="36">
        <f t="shared" si="1"/>
        <v>-18556.199999999997</v>
      </c>
    </row>
    <row r="103" spans="4:13" ht="21" customHeight="1" x14ac:dyDescent="0.25">
      <c r="D103" s="34">
        <v>45836</v>
      </c>
      <c r="E103" s="47" t="s">
        <v>223</v>
      </c>
      <c r="F103" s="35" t="s">
        <v>355</v>
      </c>
      <c r="G103" s="35" t="s">
        <v>357</v>
      </c>
      <c r="H103" s="35" t="s">
        <v>57</v>
      </c>
      <c r="I103" s="35">
        <v>-20</v>
      </c>
      <c r="J103" s="35"/>
      <c r="K103" s="35"/>
      <c r="L103" s="131">
        <v>6208.41</v>
      </c>
      <c r="M103" s="36">
        <f t="shared" si="1"/>
        <v>-124168.2</v>
      </c>
    </row>
    <row r="104" spans="4:13" ht="21" customHeight="1" x14ac:dyDescent="0.25">
      <c r="D104" s="34">
        <v>45836</v>
      </c>
      <c r="E104" s="47" t="s">
        <v>223</v>
      </c>
      <c r="F104" s="35" t="s">
        <v>12213</v>
      </c>
      <c r="G104" s="35" t="s">
        <v>12215</v>
      </c>
      <c r="H104" s="35" t="s">
        <v>57</v>
      </c>
      <c r="I104" s="35">
        <v>-50</v>
      </c>
      <c r="J104" s="35"/>
      <c r="K104" s="35"/>
      <c r="L104" s="131">
        <v>647.63400000000001</v>
      </c>
      <c r="M104" s="36">
        <f t="shared" si="1"/>
        <v>-32381.7</v>
      </c>
    </row>
    <row r="105" spans="4:13" ht="21" customHeight="1" x14ac:dyDescent="0.25">
      <c r="D105" s="34">
        <v>45836</v>
      </c>
      <c r="E105" s="47" t="s">
        <v>223</v>
      </c>
      <c r="F105" s="35" t="s">
        <v>11477</v>
      </c>
      <c r="G105" s="35" t="s">
        <v>11475</v>
      </c>
      <c r="H105" s="35" t="s">
        <v>57</v>
      </c>
      <c r="I105" s="35">
        <v>-15</v>
      </c>
      <c r="J105" s="35"/>
      <c r="K105" s="35"/>
      <c r="L105" s="131">
        <v>2100.9300000000003</v>
      </c>
      <c r="M105" s="36">
        <f t="shared" si="1"/>
        <v>-31513.950000000004</v>
      </c>
    </row>
    <row r="106" spans="4:13" ht="21" customHeight="1" x14ac:dyDescent="0.25">
      <c r="D106" s="34">
        <v>45836</v>
      </c>
      <c r="E106" s="47" t="s">
        <v>223</v>
      </c>
      <c r="F106" s="35" t="s">
        <v>217</v>
      </c>
      <c r="G106" s="35" t="s">
        <v>219</v>
      </c>
      <c r="H106" s="35" t="s">
        <v>40</v>
      </c>
      <c r="I106" s="35">
        <v>10</v>
      </c>
      <c r="J106" s="35"/>
      <c r="K106" s="35"/>
      <c r="L106" s="131">
        <v>2524.3139999999999</v>
      </c>
      <c r="M106" s="36">
        <f t="shared" si="1"/>
        <v>25243.14</v>
      </c>
    </row>
    <row r="107" spans="4:13" ht="21" customHeight="1" x14ac:dyDescent="0.25">
      <c r="D107" s="34">
        <v>45836</v>
      </c>
      <c r="E107" s="47" t="s">
        <v>223</v>
      </c>
      <c r="F107" s="35" t="s">
        <v>12233</v>
      </c>
      <c r="G107" s="35" t="s">
        <v>12234</v>
      </c>
      <c r="H107" s="35" t="s">
        <v>40</v>
      </c>
      <c r="I107" s="35">
        <v>38</v>
      </c>
      <c r="J107" s="35"/>
      <c r="K107" s="35"/>
      <c r="L107" s="131">
        <v>2603.4839999999999</v>
      </c>
      <c r="M107" s="36">
        <f t="shared" si="1"/>
        <v>98932.391999999993</v>
      </c>
    </row>
    <row r="108" spans="4:13" ht="21" customHeight="1" x14ac:dyDescent="0.25">
      <c r="D108" s="34">
        <v>45857</v>
      </c>
      <c r="E108" s="47" t="s">
        <v>223</v>
      </c>
      <c r="F108" s="35" t="s">
        <v>11438</v>
      </c>
      <c r="G108" s="35" t="s">
        <v>11436</v>
      </c>
      <c r="H108" s="35" t="s">
        <v>57</v>
      </c>
      <c r="I108" s="35">
        <v>-70</v>
      </c>
      <c r="J108" s="35"/>
      <c r="K108" s="35"/>
      <c r="L108" s="131">
        <v>403.80600000000004</v>
      </c>
      <c r="M108" s="36">
        <f t="shared" si="1"/>
        <v>-28266.420000000002</v>
      </c>
    </row>
    <row r="109" spans="4:13" ht="21" customHeight="1" x14ac:dyDescent="0.25">
      <c r="D109" s="34">
        <v>45857</v>
      </c>
      <c r="E109" s="47" t="s">
        <v>223</v>
      </c>
      <c r="F109" s="35" t="s">
        <v>11477</v>
      </c>
      <c r="G109" s="35" t="s">
        <v>11475</v>
      </c>
      <c r="H109" s="35" t="s">
        <v>57</v>
      </c>
      <c r="I109" s="35">
        <v>-7</v>
      </c>
      <c r="J109" s="35"/>
      <c r="K109" s="35"/>
      <c r="L109" s="131">
        <v>2210.0519999999997</v>
      </c>
      <c r="M109" s="36">
        <f t="shared" si="1"/>
        <v>-15470.363999999998</v>
      </c>
    </row>
    <row r="110" spans="4:13" ht="21" customHeight="1" x14ac:dyDescent="0.25">
      <c r="D110" s="34">
        <v>45857</v>
      </c>
      <c r="E110" s="47" t="s">
        <v>223</v>
      </c>
      <c r="F110" s="35" t="s">
        <v>475</v>
      </c>
      <c r="G110" s="35" t="s">
        <v>477</v>
      </c>
      <c r="H110" s="35" t="s">
        <v>57</v>
      </c>
      <c r="I110" s="35">
        <v>-5</v>
      </c>
      <c r="J110" s="35"/>
      <c r="K110" s="35"/>
      <c r="L110" s="131">
        <v>5493.384</v>
      </c>
      <c r="M110" s="36">
        <f t="shared" si="1"/>
        <v>-27466.92</v>
      </c>
    </row>
    <row r="111" spans="4:13" ht="21" customHeight="1" x14ac:dyDescent="0.25">
      <c r="D111" s="34">
        <v>45857</v>
      </c>
      <c r="E111" s="47" t="s">
        <v>223</v>
      </c>
      <c r="F111" s="35" t="s">
        <v>12398</v>
      </c>
      <c r="G111" s="35" t="s">
        <v>12400</v>
      </c>
      <c r="H111" s="35" t="s">
        <v>40</v>
      </c>
      <c r="I111" s="35">
        <v>10</v>
      </c>
      <c r="J111" s="35"/>
      <c r="K111" s="35"/>
      <c r="L111" s="131">
        <v>2889.8220000000001</v>
      </c>
      <c r="M111" s="36">
        <f t="shared" si="1"/>
        <v>28898.22</v>
      </c>
    </row>
    <row r="112" spans="4:13" ht="21" customHeight="1" x14ac:dyDescent="0.25">
      <c r="D112" s="34">
        <v>45857</v>
      </c>
      <c r="E112" s="47" t="s">
        <v>223</v>
      </c>
      <c r="F112" s="35" t="s">
        <v>217</v>
      </c>
      <c r="G112" s="35" t="s">
        <v>219</v>
      </c>
      <c r="H112" s="35" t="s">
        <v>40</v>
      </c>
      <c r="I112" s="35">
        <v>10</v>
      </c>
      <c r="J112" s="35"/>
      <c r="K112" s="35"/>
      <c r="L112" s="131">
        <v>2571.27</v>
      </c>
      <c r="M112" s="36">
        <f t="shared" si="1"/>
        <v>25712.7</v>
      </c>
    </row>
    <row r="113" spans="4:16" ht="21" customHeight="1" x14ac:dyDescent="0.25">
      <c r="D113" s="34">
        <v>45920</v>
      </c>
      <c r="E113" s="47" t="s">
        <v>223</v>
      </c>
      <c r="F113" s="35" t="s">
        <v>246</v>
      </c>
      <c r="G113" s="35" t="s">
        <v>248</v>
      </c>
      <c r="H113" s="35" t="s">
        <v>57</v>
      </c>
      <c r="I113" s="35">
        <v>-70</v>
      </c>
      <c r="J113" s="35"/>
      <c r="K113" s="35"/>
      <c r="L113" s="131">
        <v>1378.0259999999998</v>
      </c>
      <c r="M113" s="36">
        <f t="shared" si="1"/>
        <v>-96461.819999999992</v>
      </c>
    </row>
    <row r="114" spans="4:16" ht="21" customHeight="1" x14ac:dyDescent="0.25">
      <c r="D114" s="34">
        <v>45920</v>
      </c>
      <c r="E114" s="47" t="s">
        <v>223</v>
      </c>
      <c r="F114" s="35" t="s">
        <v>11483</v>
      </c>
      <c r="G114" s="35" t="s">
        <v>11485</v>
      </c>
      <c r="H114" s="35" t="s">
        <v>57</v>
      </c>
      <c r="I114" s="35">
        <v>-30</v>
      </c>
      <c r="J114" s="35"/>
      <c r="K114" s="35"/>
      <c r="L114" s="131">
        <v>2065.9859999999999</v>
      </c>
      <c r="M114" s="36">
        <f t="shared" si="1"/>
        <v>-61979.579999999994</v>
      </c>
    </row>
    <row r="115" spans="4:16" ht="21" customHeight="1" x14ac:dyDescent="0.25">
      <c r="D115" s="34">
        <v>45920</v>
      </c>
      <c r="E115" s="47" t="s">
        <v>223</v>
      </c>
      <c r="F115" s="35" t="s">
        <v>12233</v>
      </c>
      <c r="G115" s="35" t="s">
        <v>12234</v>
      </c>
      <c r="H115" s="35" t="s">
        <v>57</v>
      </c>
      <c r="I115" s="35">
        <v>-20</v>
      </c>
      <c r="J115" s="35"/>
      <c r="K115" s="35"/>
      <c r="L115" s="131">
        <v>5066.8019999999997</v>
      </c>
      <c r="M115" s="36">
        <f t="shared" si="1"/>
        <v>-101336.04</v>
      </c>
    </row>
    <row r="116" spans="4:16" ht="21" customHeight="1" x14ac:dyDescent="0.25">
      <c r="D116" s="34">
        <v>45983</v>
      </c>
      <c r="E116" s="47" t="s">
        <v>223</v>
      </c>
      <c r="F116" s="35" t="s">
        <v>12398</v>
      </c>
      <c r="G116" s="35" t="s">
        <v>12400</v>
      </c>
      <c r="H116" s="35" t="s">
        <v>57</v>
      </c>
      <c r="I116" s="35">
        <v>-10</v>
      </c>
      <c r="J116" s="35"/>
      <c r="K116" s="35"/>
      <c r="L116" s="131">
        <v>1347.684</v>
      </c>
      <c r="M116" s="36">
        <f t="shared" si="1"/>
        <v>-13476.84</v>
      </c>
    </row>
    <row r="117" spans="4:16" ht="21" customHeight="1" x14ac:dyDescent="0.25">
      <c r="D117" s="34">
        <v>45983</v>
      </c>
      <c r="E117" s="47" t="s">
        <v>223</v>
      </c>
      <c r="F117" s="35" t="s">
        <v>11438</v>
      </c>
      <c r="G117" s="35" t="s">
        <v>11436</v>
      </c>
      <c r="H117" s="35" t="s">
        <v>57</v>
      </c>
      <c r="I117" s="35">
        <v>-15</v>
      </c>
      <c r="J117" s="35"/>
      <c r="K117" s="35"/>
      <c r="L117" s="131">
        <v>251.08199999999997</v>
      </c>
      <c r="M117" s="36">
        <f t="shared" si="1"/>
        <v>-3766.2299999999996</v>
      </c>
    </row>
    <row r="118" spans="4:16" ht="21" customHeight="1" x14ac:dyDescent="0.25">
      <c r="D118" s="34">
        <v>45983</v>
      </c>
      <c r="E118" s="47" t="s">
        <v>223</v>
      </c>
      <c r="F118" s="35" t="s">
        <v>11600</v>
      </c>
      <c r="G118" s="35" t="s">
        <v>351</v>
      </c>
      <c r="H118" s="35" t="s">
        <v>40</v>
      </c>
      <c r="I118" s="35">
        <v>30</v>
      </c>
      <c r="J118" s="35"/>
      <c r="K118" s="35"/>
      <c r="L118" s="131">
        <v>2337.348</v>
      </c>
      <c r="M118" s="36">
        <f t="shared" si="1"/>
        <v>70120.44</v>
      </c>
    </row>
    <row r="119" spans="4:16" ht="21" customHeight="1" x14ac:dyDescent="0.25">
      <c r="D119" s="34">
        <v>45983</v>
      </c>
      <c r="E119" s="47" t="s">
        <v>223</v>
      </c>
      <c r="F119" s="35" t="s">
        <v>475</v>
      </c>
      <c r="G119" s="35" t="s">
        <v>477</v>
      </c>
      <c r="H119" s="35" t="s">
        <v>40</v>
      </c>
      <c r="I119" s="35">
        <v>10</v>
      </c>
      <c r="J119" s="35"/>
      <c r="K119" s="35"/>
      <c r="L119" s="131">
        <v>4635.1499999999996</v>
      </c>
      <c r="M119" s="36">
        <f t="shared" si="1"/>
        <v>46351.5</v>
      </c>
    </row>
    <row r="120" spans="4:16" ht="21" customHeight="1" x14ac:dyDescent="0.25">
      <c r="D120" s="34">
        <v>45983</v>
      </c>
      <c r="E120" s="47" t="s">
        <v>223</v>
      </c>
      <c r="F120" s="35" t="s">
        <v>12821</v>
      </c>
      <c r="G120" s="35" t="s">
        <v>12823</v>
      </c>
      <c r="H120" s="35" t="s">
        <v>40</v>
      </c>
      <c r="I120" s="35">
        <v>30</v>
      </c>
      <c r="J120" s="35"/>
      <c r="K120" s="35"/>
      <c r="L120" s="131">
        <v>1875.1979999999999</v>
      </c>
      <c r="M120" s="36">
        <f t="shared" si="1"/>
        <v>56255.939999999995</v>
      </c>
    </row>
    <row r="121" spans="4:16" ht="21" customHeight="1" x14ac:dyDescent="0.25">
      <c r="D121" s="34">
        <v>45983</v>
      </c>
      <c r="E121" s="47" t="s">
        <v>223</v>
      </c>
      <c r="F121" s="35" t="s">
        <v>12825</v>
      </c>
      <c r="G121" s="35" t="s">
        <v>12295</v>
      </c>
      <c r="H121" s="35" t="s">
        <v>40</v>
      </c>
      <c r="I121" s="35">
        <v>80</v>
      </c>
      <c r="J121" s="35"/>
      <c r="K121" s="35"/>
      <c r="L121" s="131">
        <v>556.37400000000002</v>
      </c>
      <c r="M121" s="36">
        <f t="shared" si="1"/>
        <v>44509.919999999998</v>
      </c>
    </row>
    <row r="122" spans="4:16" ht="19.95" customHeight="1" x14ac:dyDescent="0.25">
      <c r="D122" s="10"/>
      <c r="E122" s="15"/>
      <c r="F122" s="15"/>
      <c r="G122" s="15"/>
      <c r="H122" s="15"/>
      <c r="I122" s="35"/>
      <c r="J122" s="35"/>
      <c r="K122" s="35"/>
      <c r="L122" s="131"/>
      <c r="M122" s="36">
        <f t="shared" si="1"/>
        <v>0</v>
      </c>
    </row>
    <row r="123" spans="4:16" ht="20.25" customHeight="1" thickBot="1" x14ac:dyDescent="0.3">
      <c r="D123" s="9" t="s">
        <v>41</v>
      </c>
      <c r="E123" s="20"/>
      <c r="F123" s="20"/>
      <c r="G123" s="20"/>
      <c r="H123" s="20"/>
      <c r="I123" s="20"/>
      <c r="J123" s="20"/>
      <c r="K123" s="20"/>
      <c r="L123" s="20"/>
      <c r="M123" s="21">
        <f>SUM(M3:M122)</f>
        <v>791434.35399999993</v>
      </c>
    </row>
    <row r="124" spans="4:16" ht="20.25" customHeight="1" thickBot="1" x14ac:dyDescent="0.3">
      <c r="D124" s="2" t="s">
        <v>3</v>
      </c>
      <c r="E124" s="3" t="s">
        <v>45</v>
      </c>
      <c r="F124" s="3" t="s">
        <v>18</v>
      </c>
      <c r="G124" s="3" t="s">
        <v>19</v>
      </c>
      <c r="H124" s="3" t="s">
        <v>83</v>
      </c>
      <c r="I124" s="3" t="s">
        <v>1</v>
      </c>
      <c r="J124" s="3" t="s">
        <v>10</v>
      </c>
      <c r="K124" s="3" t="s">
        <v>17</v>
      </c>
      <c r="L124" s="3" t="s">
        <v>12362</v>
      </c>
      <c r="M124" s="13" t="s">
        <v>4</v>
      </c>
    </row>
    <row r="125" spans="4:16" ht="20.25" customHeight="1" thickTop="1" x14ac:dyDescent="0.25">
      <c r="D125" s="51">
        <f>全班!$R$1</f>
        <v>46011</v>
      </c>
      <c r="E125" s="52" t="s">
        <v>223</v>
      </c>
      <c r="F125" s="38" t="s">
        <v>246</v>
      </c>
      <c r="G125" s="38" t="s">
        <v>248</v>
      </c>
      <c r="H125" s="38" t="s">
        <v>75</v>
      </c>
      <c r="I125" s="38">
        <f t="shared" ref="I125:I136" si="6">SUMIFS($I$50:$I$123,$G$50:$G$123,G125)</f>
        <v>58</v>
      </c>
      <c r="J125" s="39">
        <f>K125/I125</f>
        <v>-1131.8136206896552</v>
      </c>
      <c r="K125" s="64">
        <f t="shared" ref="K125:K136" si="7">SUMIFS($M$50:$M$123,$G$50:$G$123,G125)</f>
        <v>-65645.19</v>
      </c>
      <c r="L125" s="88">
        <f>VLOOKUP(G125,股价!C:D,2,FALSE)</f>
        <v>1411.722</v>
      </c>
      <c r="M125" s="41">
        <f t="shared" ref="M125" si="8">IFERROR(I125*L125,0)</f>
        <v>81879.876000000004</v>
      </c>
    </row>
    <row r="126" spans="4:16" ht="20.25" customHeight="1" x14ac:dyDescent="0.25">
      <c r="D126" s="51">
        <f>全班!$R$1</f>
        <v>46011</v>
      </c>
      <c r="E126" s="52" t="s">
        <v>223</v>
      </c>
      <c r="F126" s="53" t="s">
        <v>475</v>
      </c>
      <c r="G126" s="53" t="s">
        <v>477</v>
      </c>
      <c r="H126" s="38" t="s">
        <v>75</v>
      </c>
      <c r="I126" s="38">
        <f t="shared" si="6"/>
        <v>23</v>
      </c>
      <c r="J126" s="39">
        <f t="shared" ref="J126:J131" si="9">K126/I126</f>
        <v>3218.585217391304</v>
      </c>
      <c r="K126" s="64">
        <f t="shared" si="7"/>
        <v>74027.459999999992</v>
      </c>
      <c r="L126" s="88">
        <f>VLOOKUP(G126,股价!C:D,2,FALSE)</f>
        <v>5138.4059999999999</v>
      </c>
      <c r="M126" s="41">
        <f t="shared" ref="M126:M131" si="10">IFERROR(I126*L126,0)</f>
        <v>118183.338</v>
      </c>
      <c r="P126" s="35"/>
    </row>
    <row r="127" spans="4:16" ht="20.25" customHeight="1" x14ac:dyDescent="0.25">
      <c r="D127" s="51">
        <f>全班!$R$1</f>
        <v>46011</v>
      </c>
      <c r="E127" s="52" t="s">
        <v>223</v>
      </c>
      <c r="F127" s="53" t="s">
        <v>217</v>
      </c>
      <c r="G127" s="53" t="s">
        <v>219</v>
      </c>
      <c r="H127" s="38" t="s">
        <v>75</v>
      </c>
      <c r="I127" s="38">
        <f t="shared" si="6"/>
        <v>98</v>
      </c>
      <c r="J127" s="39">
        <f t="shared" si="9"/>
        <v>2022.9021428571432</v>
      </c>
      <c r="K127" s="64">
        <f t="shared" si="7"/>
        <v>198244.41000000003</v>
      </c>
      <c r="L127" s="88">
        <f>VLOOKUP(G127,股价!C:D,2,FALSE)</f>
        <v>3753.3599999999997</v>
      </c>
      <c r="M127" s="41">
        <f t="shared" si="10"/>
        <v>367829.27999999997</v>
      </c>
      <c r="P127" s="35"/>
    </row>
    <row r="128" spans="4:16" ht="20.25" customHeight="1" x14ac:dyDescent="0.25">
      <c r="D128" s="51">
        <f>全班!$R$1</f>
        <v>46011</v>
      </c>
      <c r="E128" s="52" t="s">
        <v>223</v>
      </c>
      <c r="F128" s="53" t="s">
        <v>11438</v>
      </c>
      <c r="G128" s="53" t="s">
        <v>11436</v>
      </c>
      <c r="H128" s="38" t="s">
        <v>75</v>
      </c>
      <c r="I128" s="38">
        <f t="shared" si="6"/>
        <v>15</v>
      </c>
      <c r="J128" s="39">
        <f t="shared" si="9"/>
        <v>7534.8571999999986</v>
      </c>
      <c r="K128" s="64">
        <f t="shared" si="7"/>
        <v>113022.85799999998</v>
      </c>
      <c r="L128" s="88">
        <f>VLOOKUP(G128,股价!C:D,2,FALSE)</f>
        <v>242.65799999999999</v>
      </c>
      <c r="M128" s="41">
        <f t="shared" si="10"/>
        <v>3639.87</v>
      </c>
      <c r="P128" s="35"/>
    </row>
    <row r="129" spans="4:16" ht="20.25" customHeight="1" x14ac:dyDescent="0.25">
      <c r="D129" s="51">
        <f>全班!$R$1</f>
        <v>46011</v>
      </c>
      <c r="E129" s="52" t="s">
        <v>223</v>
      </c>
      <c r="F129" s="53" t="s">
        <v>11483</v>
      </c>
      <c r="G129" s="53" t="s">
        <v>11485</v>
      </c>
      <c r="H129" s="38" t="s">
        <v>75</v>
      </c>
      <c r="I129" s="38">
        <f t="shared" si="6"/>
        <v>28</v>
      </c>
      <c r="J129" s="39">
        <f t="shared" si="9"/>
        <v>873.39107142857154</v>
      </c>
      <c r="K129" s="64">
        <f t="shared" si="7"/>
        <v>24454.950000000004</v>
      </c>
      <c r="L129" s="88">
        <f>VLOOKUP(G129,股价!C:D,2,FALSE)</f>
        <v>2253.81</v>
      </c>
      <c r="M129" s="41">
        <f t="shared" si="10"/>
        <v>63106.68</v>
      </c>
      <c r="P129" s="35"/>
    </row>
    <row r="130" spans="4:16" ht="20.25" customHeight="1" x14ac:dyDescent="0.25">
      <c r="D130" s="51">
        <f>全班!$R$1</f>
        <v>46011</v>
      </c>
      <c r="E130" s="52" t="s">
        <v>223</v>
      </c>
      <c r="F130" s="53" t="s">
        <v>355</v>
      </c>
      <c r="G130" s="53" t="s">
        <v>357</v>
      </c>
      <c r="H130" s="38" t="s">
        <v>75</v>
      </c>
      <c r="I130" s="38">
        <f t="shared" si="6"/>
        <v>28</v>
      </c>
      <c r="J130" s="39">
        <f t="shared" si="9"/>
        <v>5236.4408571428567</v>
      </c>
      <c r="K130" s="64">
        <f t="shared" si="7"/>
        <v>146620.34399999998</v>
      </c>
      <c r="L130" s="88">
        <f>VLOOKUP(G130,股价!C:D,2,FALSE)</f>
        <v>8236.9560000000001</v>
      </c>
      <c r="M130" s="41">
        <f t="shared" si="10"/>
        <v>230634.76800000001</v>
      </c>
      <c r="P130" s="35"/>
    </row>
    <row r="131" spans="4:16" ht="20.25" customHeight="1" x14ac:dyDescent="0.25">
      <c r="D131" s="51">
        <f>全班!$R$1</f>
        <v>46011</v>
      </c>
      <c r="E131" s="52" t="s">
        <v>223</v>
      </c>
      <c r="F131" s="53" t="s">
        <v>12213</v>
      </c>
      <c r="G131" s="53" t="s">
        <v>12215</v>
      </c>
      <c r="H131" s="38" t="s">
        <v>75</v>
      </c>
      <c r="I131" s="38">
        <f t="shared" si="6"/>
        <v>50</v>
      </c>
      <c r="J131" s="39">
        <f t="shared" si="9"/>
        <v>44.381999999999898</v>
      </c>
      <c r="K131" s="64">
        <f t="shared" si="7"/>
        <v>2219.0999999999949</v>
      </c>
      <c r="L131" s="88">
        <f>VLOOKUP(G131,股价!C:D,2,FALSE)</f>
        <v>946.53</v>
      </c>
      <c r="M131" s="41">
        <f t="shared" si="10"/>
        <v>47326.5</v>
      </c>
      <c r="P131" s="35"/>
    </row>
    <row r="132" spans="4:16" ht="20.25" customHeight="1" x14ac:dyDescent="0.25">
      <c r="D132" s="51">
        <f>全班!$R$1</f>
        <v>46011</v>
      </c>
      <c r="E132" s="52" t="s">
        <v>223</v>
      </c>
      <c r="F132" s="53" t="s">
        <v>11477</v>
      </c>
      <c r="G132" s="53" t="s">
        <v>11475</v>
      </c>
      <c r="H132" s="38" t="s">
        <v>75</v>
      </c>
      <c r="I132" s="38">
        <f t="shared" si="6"/>
        <v>8</v>
      </c>
      <c r="J132" s="39">
        <f t="shared" ref="J132" si="11">K132/I132</f>
        <v>-266.98425000000088</v>
      </c>
      <c r="K132" s="64">
        <f t="shared" si="7"/>
        <v>-2135.8740000000071</v>
      </c>
      <c r="L132" s="88">
        <f>VLOOKUP(G132,股价!C:D,2,FALSE)</f>
        <v>2654.808</v>
      </c>
      <c r="M132" s="41">
        <f t="shared" ref="M132" si="12">IFERROR(I132*L132,0)</f>
        <v>21238.464</v>
      </c>
      <c r="P132" s="35"/>
    </row>
    <row r="133" spans="4:16" ht="20.25" customHeight="1" x14ac:dyDescent="0.25">
      <c r="D133" s="51">
        <f>全班!$R$1</f>
        <v>46011</v>
      </c>
      <c r="E133" s="52" t="s">
        <v>223</v>
      </c>
      <c r="F133" s="53" t="s">
        <v>12233</v>
      </c>
      <c r="G133" s="53" t="s">
        <v>12234</v>
      </c>
      <c r="H133" s="38" t="s">
        <v>75</v>
      </c>
      <c r="I133" s="38">
        <f t="shared" si="6"/>
        <v>18</v>
      </c>
      <c r="J133" s="39">
        <f t="shared" ref="J133" si="13">K133/I133</f>
        <v>-133.53600000000006</v>
      </c>
      <c r="K133" s="64">
        <f t="shared" si="7"/>
        <v>-2403.648000000001</v>
      </c>
      <c r="L133" s="88">
        <f>VLOOKUP(G133,股价!C:D,2,FALSE)</f>
        <v>5626.6859999999997</v>
      </c>
      <c r="M133" s="41">
        <f t="shared" ref="M133" si="14">IFERROR(I133*L133,0)</f>
        <v>101280.348</v>
      </c>
      <c r="P133" s="35"/>
    </row>
    <row r="134" spans="4:16" ht="20.25" customHeight="1" x14ac:dyDescent="0.25">
      <c r="D134" s="51">
        <f>全班!$R$1</f>
        <v>46011</v>
      </c>
      <c r="E134" s="52" t="s">
        <v>223</v>
      </c>
      <c r="F134" s="53" t="s">
        <v>11600</v>
      </c>
      <c r="G134" s="53" t="s">
        <v>351</v>
      </c>
      <c r="H134" s="38" t="s">
        <v>75</v>
      </c>
      <c r="I134" s="38">
        <f t="shared" si="6"/>
        <v>30</v>
      </c>
      <c r="J134" s="39">
        <f t="shared" ref="J134" si="15">K134/I134</f>
        <v>2410.4080000000004</v>
      </c>
      <c r="K134" s="64">
        <f t="shared" si="7"/>
        <v>72312.240000000005</v>
      </c>
      <c r="L134" s="88">
        <f>VLOOKUP(G134,股价!C:D,2,FALSE)</f>
        <v>2395.848</v>
      </c>
      <c r="M134" s="41">
        <f t="shared" ref="M134" si="16">IFERROR(I134*L134,0)</f>
        <v>71875.44</v>
      </c>
      <c r="P134" s="35"/>
    </row>
    <row r="135" spans="4:16" ht="20.25" customHeight="1" x14ac:dyDescent="0.25">
      <c r="D135" s="51">
        <f>全班!$R$1</f>
        <v>46011</v>
      </c>
      <c r="E135" s="52" t="s">
        <v>223</v>
      </c>
      <c r="F135" s="53" t="s">
        <v>12821</v>
      </c>
      <c r="G135" s="53" t="s">
        <v>12823</v>
      </c>
      <c r="H135" s="38" t="s">
        <v>75</v>
      </c>
      <c r="I135" s="38">
        <f t="shared" si="6"/>
        <v>30</v>
      </c>
      <c r="J135" s="39">
        <f t="shared" ref="J135:J136" si="17">K135/I135</f>
        <v>1875.1979999999999</v>
      </c>
      <c r="K135" s="64">
        <f t="shared" si="7"/>
        <v>56255.939999999995</v>
      </c>
      <c r="L135" s="88">
        <f>VLOOKUP(G135,股价!C:D,2,FALSE)</f>
        <v>1911.9359999999999</v>
      </c>
      <c r="M135" s="41">
        <f t="shared" ref="M135:M136" si="18">IFERROR(I135*L135,0)</f>
        <v>57358.079999999994</v>
      </c>
      <c r="P135" s="35"/>
    </row>
    <row r="136" spans="4:16" ht="20.25" customHeight="1" x14ac:dyDescent="0.25">
      <c r="D136" s="51">
        <f>全班!$R$1</f>
        <v>46011</v>
      </c>
      <c r="E136" s="52" t="s">
        <v>223</v>
      </c>
      <c r="F136" s="53" t="s">
        <v>12825</v>
      </c>
      <c r="G136" s="53" t="s">
        <v>12295</v>
      </c>
      <c r="H136" s="38" t="s">
        <v>75</v>
      </c>
      <c r="I136" s="38">
        <f t="shared" si="6"/>
        <v>80</v>
      </c>
      <c r="J136" s="39">
        <f t="shared" si="17"/>
        <v>556.37400000000002</v>
      </c>
      <c r="K136" s="64">
        <f t="shared" si="7"/>
        <v>44509.919999999998</v>
      </c>
      <c r="L136" s="88">
        <f>VLOOKUP(G136,股价!C:D,2,FALSE)</f>
        <v>671.81399999999996</v>
      </c>
      <c r="M136" s="41">
        <f t="shared" si="18"/>
        <v>53745.119999999995</v>
      </c>
      <c r="P136" s="35"/>
    </row>
    <row r="137" spans="4:16" ht="20.25" customHeight="1" x14ac:dyDescent="0.25">
      <c r="D137" s="51"/>
      <c r="E137" s="52"/>
      <c r="F137" s="53"/>
      <c r="G137" s="53"/>
      <c r="H137" s="38"/>
      <c r="I137" s="38"/>
      <c r="J137" s="39"/>
      <c r="K137" s="64"/>
      <c r="L137" s="88"/>
      <c r="M137" s="41"/>
      <c r="P137" s="35"/>
    </row>
    <row r="138" spans="4:16" ht="19.95" customHeight="1" x14ac:dyDescent="0.25">
      <c r="D138" s="42"/>
      <c r="E138" s="48"/>
      <c r="F138" s="43"/>
      <c r="G138" s="43"/>
      <c r="H138" s="43"/>
      <c r="I138" s="43"/>
      <c r="J138" s="43"/>
      <c r="K138" s="43"/>
      <c r="L138" s="44"/>
      <c r="M138" s="45">
        <f>IFERROR(I138*L138,0)</f>
        <v>0</v>
      </c>
    </row>
    <row r="139" spans="4:16" ht="20.25" customHeight="1" x14ac:dyDescent="0.25">
      <c r="D139" s="10" t="s">
        <v>11</v>
      </c>
      <c r="E139" s="15"/>
      <c r="F139" s="7"/>
      <c r="G139" s="7"/>
      <c r="H139" s="7"/>
      <c r="I139" s="8"/>
      <c r="J139" s="8"/>
      <c r="K139" s="8"/>
      <c r="L139" s="7"/>
      <c r="M139" s="90">
        <f>SUM(M125:M138)</f>
        <v>1218097.764</v>
      </c>
    </row>
    <row r="140" spans="4:16" ht="20.25" customHeight="1" x14ac:dyDescent="0.25">
      <c r="D140" s="78" t="s">
        <v>88</v>
      </c>
      <c r="E140" s="79"/>
      <c r="F140" s="80"/>
      <c r="G140" s="80"/>
      <c r="H140" s="80"/>
      <c r="I140" s="77"/>
      <c r="J140" s="77"/>
      <c r="K140" s="77"/>
      <c r="L140" s="80"/>
      <c r="M140" s="91">
        <f>L162</f>
        <v>2437.1019999999999</v>
      </c>
    </row>
    <row r="141" spans="4:16" ht="20.25" customHeight="1" x14ac:dyDescent="0.25">
      <c r="D141" s="10" t="s">
        <v>12</v>
      </c>
      <c r="E141" s="15"/>
      <c r="F141" s="11"/>
      <c r="G141" s="11"/>
      <c r="H141" s="7"/>
      <c r="I141" s="8"/>
      <c r="J141" s="8"/>
      <c r="K141" s="8"/>
      <c r="L141" s="7"/>
      <c r="M141" s="90">
        <f>M146-M123+M140</f>
        <v>211002.74800000008</v>
      </c>
    </row>
    <row r="142" spans="4:16" ht="20.25" customHeight="1" thickBot="1" x14ac:dyDescent="0.3">
      <c r="D142" s="9" t="s">
        <v>14</v>
      </c>
      <c r="E142" s="20"/>
      <c r="F142" s="23"/>
      <c r="G142" s="23"/>
      <c r="H142" s="24"/>
      <c r="I142" s="20"/>
      <c r="J142" s="20"/>
      <c r="K142" s="20"/>
      <c r="L142" s="24"/>
      <c r="M142" s="92">
        <f>M139+M141</f>
        <v>1429100.5120000001</v>
      </c>
    </row>
    <row r="143" spans="4:16" ht="20.25" customHeight="1" x14ac:dyDescent="0.25">
      <c r="D143" s="10" t="s">
        <v>13</v>
      </c>
      <c r="E143" s="15"/>
      <c r="F143" s="14"/>
      <c r="G143" s="14"/>
      <c r="H143" s="7"/>
      <c r="I143" s="8"/>
      <c r="J143" s="8"/>
      <c r="K143" s="8"/>
      <c r="L143" s="7"/>
      <c r="M143" s="90">
        <f>M142-M146</f>
        <v>429100.5120000001</v>
      </c>
    </row>
    <row r="144" spans="4:16" ht="20.25" customHeight="1" thickBot="1" x14ac:dyDescent="0.3">
      <c r="D144" s="9" t="s">
        <v>6</v>
      </c>
      <c r="E144" s="20"/>
      <c r="F144" s="16"/>
      <c r="G144" s="16"/>
      <c r="H144" s="5"/>
      <c r="I144" s="6"/>
      <c r="J144" s="6"/>
      <c r="K144" s="6"/>
      <c r="L144" s="5"/>
      <c r="M144" s="22">
        <f>M143/M146</f>
        <v>0.4291005120000001</v>
      </c>
    </row>
    <row r="145" spans="4:13" ht="20.25" customHeight="1" x14ac:dyDescent="0.25"/>
    <row r="146" spans="4:13" ht="20.25" customHeight="1" thickBot="1" x14ac:dyDescent="0.3">
      <c r="D146" s="15" t="s">
        <v>8</v>
      </c>
      <c r="E146" s="15"/>
      <c r="F146" s="18"/>
      <c r="G146" s="18"/>
      <c r="L146" s="18"/>
      <c r="M146" s="18">
        <f>本金与余额!D3</f>
        <v>1000000</v>
      </c>
    </row>
    <row r="147" spans="4:13" ht="18" customHeight="1" thickBot="1" x14ac:dyDescent="0.3">
      <c r="D147" s="2" t="s">
        <v>90</v>
      </c>
      <c r="E147" s="3" t="s">
        <v>32</v>
      </c>
      <c r="F147" s="3" t="s">
        <v>18</v>
      </c>
      <c r="G147" s="3" t="s">
        <v>19</v>
      </c>
      <c r="H147" s="3" t="s">
        <v>83</v>
      </c>
      <c r="I147" s="3" t="s">
        <v>1</v>
      </c>
      <c r="J147" s="3" t="s">
        <v>87</v>
      </c>
      <c r="K147" s="3" t="s">
        <v>84</v>
      </c>
      <c r="L147" s="3" t="s">
        <v>85</v>
      </c>
      <c r="M147" s="13" t="s">
        <v>91</v>
      </c>
    </row>
    <row r="148" spans="4:13" ht="18" customHeight="1" thickTop="1" x14ac:dyDescent="0.25">
      <c r="D148" s="34">
        <v>45408</v>
      </c>
      <c r="E148" s="47" t="s">
        <v>235</v>
      </c>
      <c r="F148" s="8" t="s">
        <v>275</v>
      </c>
      <c r="G148" s="8">
        <v>300896</v>
      </c>
      <c r="H148" s="8" t="s">
        <v>11752</v>
      </c>
      <c r="I148" s="8">
        <v>500</v>
      </c>
      <c r="J148" s="70" t="s">
        <v>11597</v>
      </c>
      <c r="K148" s="70"/>
      <c r="L148" s="237">
        <f>I148/10*23.3</f>
        <v>1165</v>
      </c>
      <c r="M148" s="76"/>
    </row>
    <row r="149" spans="4:13" ht="18" customHeight="1" x14ac:dyDescent="0.25">
      <c r="D149" s="106">
        <v>45408</v>
      </c>
      <c r="E149" s="107" t="s">
        <v>235</v>
      </c>
      <c r="F149" s="77" t="s">
        <v>275</v>
      </c>
      <c r="G149" s="77">
        <v>300896</v>
      </c>
      <c r="H149" s="77" t="s">
        <v>11753</v>
      </c>
      <c r="I149" s="77">
        <v>500</v>
      </c>
      <c r="J149" s="108" t="s">
        <v>11599</v>
      </c>
      <c r="K149" s="108">
        <f>500/10*4</f>
        <v>200</v>
      </c>
      <c r="L149" s="245"/>
      <c r="M149" s="110"/>
    </row>
    <row r="150" spans="4:13" ht="18" customHeight="1" x14ac:dyDescent="0.25">
      <c r="D150" s="34">
        <v>45458</v>
      </c>
      <c r="E150" s="47" t="s">
        <v>223</v>
      </c>
      <c r="F150" s="35" t="s">
        <v>246</v>
      </c>
      <c r="G150" s="35" t="s">
        <v>248</v>
      </c>
      <c r="H150" s="8" t="s">
        <v>11719</v>
      </c>
      <c r="I150" s="8">
        <v>30</v>
      </c>
      <c r="J150" s="70" t="s">
        <v>11720</v>
      </c>
      <c r="K150" s="70">
        <f>I150*10</f>
        <v>300</v>
      </c>
      <c r="L150" s="237"/>
      <c r="M150" s="76"/>
    </row>
    <row r="151" spans="4:13" ht="18" customHeight="1" x14ac:dyDescent="0.25">
      <c r="D151" s="34">
        <v>45453</v>
      </c>
      <c r="E151" s="47" t="s">
        <v>223</v>
      </c>
      <c r="F151" s="35" t="s">
        <v>11600</v>
      </c>
      <c r="G151" s="35" t="s">
        <v>351</v>
      </c>
      <c r="H151" s="8" t="s">
        <v>11752</v>
      </c>
      <c r="I151" s="8">
        <v>30</v>
      </c>
      <c r="J151" s="70" t="s">
        <v>11751</v>
      </c>
      <c r="K151" s="70" t="s">
        <v>11751</v>
      </c>
      <c r="L151" s="237">
        <f>I151*1.56</f>
        <v>46.800000000000004</v>
      </c>
      <c r="M151" s="76">
        <v>45453</v>
      </c>
    </row>
    <row r="152" spans="4:13" ht="18" customHeight="1" x14ac:dyDescent="0.25">
      <c r="D152" s="34">
        <v>45566</v>
      </c>
      <c r="E152" s="47" t="s">
        <v>223</v>
      </c>
      <c r="F152" s="8" t="s">
        <v>11438</v>
      </c>
      <c r="G152" s="8" t="s">
        <v>11436</v>
      </c>
      <c r="H152" s="8" t="s">
        <v>11802</v>
      </c>
      <c r="I152" s="8">
        <v>38</v>
      </c>
      <c r="J152" s="70" t="s">
        <v>11720</v>
      </c>
      <c r="K152" s="70">
        <f>I152*10</f>
        <v>380</v>
      </c>
      <c r="L152" s="237"/>
      <c r="M152" s="76">
        <v>45566</v>
      </c>
    </row>
    <row r="153" spans="4:13" ht="18" customHeight="1" x14ac:dyDescent="0.25">
      <c r="D153" s="34">
        <v>45699</v>
      </c>
      <c r="E153" s="47" t="s">
        <v>223</v>
      </c>
      <c r="F153" s="8" t="s">
        <v>355</v>
      </c>
      <c r="G153" s="8" t="s">
        <v>357</v>
      </c>
      <c r="H153" s="8" t="s">
        <v>11752</v>
      </c>
      <c r="I153" s="8">
        <v>48</v>
      </c>
      <c r="J153" s="70" t="s">
        <v>12164</v>
      </c>
      <c r="K153" s="70" t="s">
        <v>12164</v>
      </c>
      <c r="L153" s="237">
        <f>48*1.335*7.8</f>
        <v>499.82399999999996</v>
      </c>
      <c r="M153" s="76">
        <v>45699</v>
      </c>
    </row>
    <row r="154" spans="4:13" ht="18" customHeight="1" x14ac:dyDescent="0.25">
      <c r="D154" s="34">
        <v>45819</v>
      </c>
      <c r="E154" s="47" t="s">
        <v>223</v>
      </c>
      <c r="F154" s="8" t="s">
        <v>246</v>
      </c>
      <c r="G154" s="8" t="s">
        <v>248</v>
      </c>
      <c r="H154" s="8" t="s">
        <v>11752</v>
      </c>
      <c r="I154" s="8">
        <v>128</v>
      </c>
      <c r="J154" s="70" t="s">
        <v>12324</v>
      </c>
      <c r="K154" s="70" t="s">
        <v>12324</v>
      </c>
      <c r="L154" s="237">
        <f>I154*0.01*7.8</f>
        <v>9.984</v>
      </c>
      <c r="M154" s="76">
        <v>45819</v>
      </c>
    </row>
    <row r="155" spans="4:13" ht="18" customHeight="1" x14ac:dyDescent="0.25">
      <c r="D155" s="34">
        <v>45806</v>
      </c>
      <c r="E155" s="47" t="s">
        <v>223</v>
      </c>
      <c r="F155" s="8" t="s">
        <v>475</v>
      </c>
      <c r="G155" s="8" t="s">
        <v>477</v>
      </c>
      <c r="H155" s="8" t="s">
        <v>11752</v>
      </c>
      <c r="I155" s="8">
        <v>28</v>
      </c>
      <c r="J155" s="70" t="s">
        <v>12326</v>
      </c>
      <c r="K155" s="70" t="s">
        <v>12326</v>
      </c>
      <c r="L155" s="237">
        <f>I155*0.525*7.8</f>
        <v>114.66000000000001</v>
      </c>
      <c r="M155" s="76">
        <v>45824</v>
      </c>
    </row>
    <row r="156" spans="4:13" ht="18" customHeight="1" x14ac:dyDescent="0.25">
      <c r="D156" s="34">
        <v>45820</v>
      </c>
      <c r="E156" s="47" t="s">
        <v>223</v>
      </c>
      <c r="F156" s="8" t="s">
        <v>11483</v>
      </c>
      <c r="G156" s="8" t="s">
        <v>11485</v>
      </c>
      <c r="H156" s="8" t="s">
        <v>11752</v>
      </c>
      <c r="I156" s="8">
        <v>58</v>
      </c>
      <c r="J156" s="70" t="s">
        <v>12328</v>
      </c>
      <c r="K156" s="70" t="s">
        <v>12328</v>
      </c>
      <c r="L156" s="237">
        <f>I156*0.594*7.8</f>
        <v>268.72559999999999</v>
      </c>
      <c r="M156" s="76">
        <v>45820</v>
      </c>
    </row>
    <row r="157" spans="4:13" ht="18" customHeight="1" x14ac:dyDescent="0.25">
      <c r="D157" s="34">
        <v>45828</v>
      </c>
      <c r="E157" s="47" t="s">
        <v>223</v>
      </c>
      <c r="F157" s="8" t="s">
        <v>11477</v>
      </c>
      <c r="G157" s="8" t="s">
        <v>11475</v>
      </c>
      <c r="H157" s="8" t="s">
        <v>11752</v>
      </c>
      <c r="I157" s="8">
        <v>30</v>
      </c>
      <c r="J157" s="70" t="s">
        <v>12329</v>
      </c>
      <c r="K157" s="70" t="s">
        <v>12329</v>
      </c>
      <c r="L157" s="237">
        <f>I157*0.59*7.8</f>
        <v>138.06</v>
      </c>
      <c r="M157" s="76">
        <v>45828</v>
      </c>
    </row>
    <row r="158" spans="4:13" ht="18" customHeight="1" x14ac:dyDescent="0.25">
      <c r="D158" s="34">
        <v>45775</v>
      </c>
      <c r="E158" s="47" t="s">
        <v>223</v>
      </c>
      <c r="F158" s="35" t="s">
        <v>355</v>
      </c>
      <c r="G158" s="35" t="s">
        <v>357</v>
      </c>
      <c r="H158" s="8" t="s">
        <v>11744</v>
      </c>
      <c r="I158" s="8">
        <v>48</v>
      </c>
      <c r="J158" s="70" t="s">
        <v>12331</v>
      </c>
      <c r="K158" s="70" t="s">
        <v>12331</v>
      </c>
      <c r="L158" s="12">
        <f>14*1.777*7.8</f>
        <v>194.04839999999999</v>
      </c>
      <c r="M158" s="76">
        <v>45775</v>
      </c>
    </row>
    <row r="159" spans="4:13" ht="18" customHeight="1" x14ac:dyDescent="0.25">
      <c r="D159" s="34"/>
      <c r="E159" s="47"/>
      <c r="F159" s="8"/>
      <c r="G159" s="8"/>
      <c r="H159" s="8"/>
      <c r="I159" s="8"/>
      <c r="J159" s="70"/>
      <c r="K159" s="70"/>
      <c r="L159" s="237"/>
      <c r="M159" s="76"/>
    </row>
    <row r="160" spans="4:13" ht="18" customHeight="1" x14ac:dyDescent="0.25">
      <c r="D160" s="34"/>
      <c r="E160" s="47"/>
      <c r="F160" s="8"/>
      <c r="G160" s="8"/>
      <c r="H160" s="8"/>
      <c r="I160" s="8"/>
      <c r="J160" s="70"/>
      <c r="K160" s="70"/>
      <c r="L160" s="237"/>
      <c r="M160" s="76"/>
    </row>
    <row r="161" spans="4:13" ht="18" customHeight="1" x14ac:dyDescent="0.25">
      <c r="D161" s="34"/>
      <c r="E161" s="47"/>
      <c r="F161" s="8"/>
      <c r="G161" s="8"/>
      <c r="H161" s="8"/>
      <c r="I161" s="8"/>
      <c r="J161" s="70"/>
      <c r="K161" s="70"/>
      <c r="L161" s="237"/>
      <c r="M161" s="76"/>
    </row>
    <row r="162" spans="4:13" ht="18" customHeight="1" thickBot="1" x14ac:dyDescent="0.3">
      <c r="D162" s="62" t="s">
        <v>86</v>
      </c>
      <c r="E162" s="4"/>
      <c r="F162" s="4"/>
      <c r="G162" s="4"/>
      <c r="H162" s="4"/>
      <c r="I162" s="73"/>
      <c r="J162" s="4"/>
      <c r="K162" s="74"/>
      <c r="L162" s="247">
        <f>SUM(L148:L161)</f>
        <v>2437.1019999999999</v>
      </c>
      <c r="M162" s="63"/>
    </row>
    <row r="164" spans="4:13" ht="18" customHeight="1" x14ac:dyDescent="0.25">
      <c r="D164" s="82"/>
      <c r="M164">
        <f>M141/L53</f>
        <v>160.74415805439642</v>
      </c>
    </row>
    <row r="165" spans="4:13" ht="18" customHeight="1" x14ac:dyDescent="0.25">
      <c r="D165" s="35"/>
    </row>
    <row r="166" spans="4:13" ht="18" customHeight="1" x14ac:dyDescent="0.25">
      <c r="D166" s="35"/>
    </row>
    <row r="167" spans="4:13" ht="18" customHeight="1" x14ac:dyDescent="0.25">
      <c r="D167" s="35"/>
    </row>
    <row r="168" spans="4:13" ht="18" customHeight="1" x14ac:dyDescent="0.25">
      <c r="D168" s="35"/>
    </row>
    <row r="169" spans="4:13" ht="18" customHeight="1" x14ac:dyDescent="0.25">
      <c r="D169" s="35"/>
    </row>
    <row r="170" spans="4:13" ht="18" customHeight="1" x14ac:dyDescent="0.25">
      <c r="D170" s="35"/>
    </row>
    <row r="171" spans="4:13" ht="18" customHeight="1" x14ac:dyDescent="0.25">
      <c r="D171" s="35"/>
    </row>
    <row r="172" spans="4:13" ht="18" customHeight="1" x14ac:dyDescent="0.25">
      <c r="D172" s="35"/>
    </row>
    <row r="173" spans="4:13" ht="18" customHeight="1" x14ac:dyDescent="0.25">
      <c r="D173" s="35"/>
    </row>
    <row r="174" spans="4:13" ht="18" customHeight="1" x14ac:dyDescent="0.25">
      <c r="D174" s="35"/>
    </row>
    <row r="175" spans="4:13" ht="18" customHeight="1" x14ac:dyDescent="0.25">
      <c r="D175" s="35"/>
    </row>
    <row r="176" spans="4:13" ht="18" customHeight="1" x14ac:dyDescent="0.25">
      <c r="D176" s="35"/>
    </row>
    <row r="177" spans="4:13" ht="18" customHeight="1" x14ac:dyDescent="0.25">
      <c r="D177" s="35"/>
    </row>
    <row r="178" spans="4:13" ht="18" customHeight="1" thickBot="1" x14ac:dyDescent="0.3">
      <c r="D178" s="35"/>
    </row>
    <row r="179" spans="4:13" ht="18" customHeight="1" thickBot="1" x14ac:dyDescent="0.3">
      <c r="D179" s="2" t="s">
        <v>90</v>
      </c>
      <c r="E179" s="3" t="s">
        <v>32</v>
      </c>
      <c r="F179" s="3" t="s">
        <v>18</v>
      </c>
      <c r="G179" s="3" t="s">
        <v>19</v>
      </c>
      <c r="H179" s="3" t="s">
        <v>83</v>
      </c>
      <c r="I179" s="3" t="s">
        <v>1</v>
      </c>
      <c r="J179" s="3" t="s">
        <v>87</v>
      </c>
      <c r="K179" s="3" t="s">
        <v>84</v>
      </c>
      <c r="L179" s="3" t="s">
        <v>85</v>
      </c>
      <c r="M179" s="13" t="s">
        <v>91</v>
      </c>
    </row>
    <row r="180" spans="4:13" ht="18" customHeight="1" thickTop="1" x14ac:dyDescent="0.25">
      <c r="D180" s="34">
        <v>44021</v>
      </c>
      <c r="E180" s="47" t="s">
        <v>42</v>
      </c>
      <c r="F180" s="8" t="s">
        <v>59</v>
      </c>
      <c r="G180" s="8">
        <v>600036</v>
      </c>
      <c r="H180" s="8" t="s">
        <v>75</v>
      </c>
      <c r="I180" s="8">
        <v>2000</v>
      </c>
      <c r="J180" s="70" t="s">
        <v>92</v>
      </c>
      <c r="K180" s="70" t="s">
        <v>92</v>
      </c>
      <c r="L180" s="7">
        <f>I180*1.2</f>
        <v>2400</v>
      </c>
      <c r="M180" s="76">
        <v>44022</v>
      </c>
    </row>
    <row r="181" spans="4:13" ht="18" customHeight="1" x14ac:dyDescent="0.25">
      <c r="D181" s="106"/>
      <c r="E181" s="107" t="s">
        <v>47</v>
      </c>
      <c r="F181" s="37" t="s">
        <v>102</v>
      </c>
      <c r="G181" s="37" t="s">
        <v>71</v>
      </c>
      <c r="H181" s="77" t="s">
        <v>75</v>
      </c>
      <c r="I181" s="77">
        <v>20000</v>
      </c>
      <c r="J181" s="108" t="s">
        <v>108</v>
      </c>
      <c r="K181" s="108"/>
      <c r="L181" s="80">
        <v>9000</v>
      </c>
      <c r="M181" s="110">
        <v>44014</v>
      </c>
    </row>
    <row r="182" spans="4:13" ht="18" customHeight="1" x14ac:dyDescent="0.25">
      <c r="D182" s="34">
        <v>44379</v>
      </c>
      <c r="E182" s="47" t="s">
        <v>42</v>
      </c>
      <c r="F182" s="35" t="s">
        <v>82</v>
      </c>
      <c r="G182" s="35">
        <v>600809</v>
      </c>
      <c r="H182" s="77" t="s">
        <v>75</v>
      </c>
      <c r="I182" s="8">
        <v>800</v>
      </c>
      <c r="J182" s="70" t="s">
        <v>159</v>
      </c>
      <c r="K182" s="70"/>
      <c r="L182" s="7">
        <f>800*0.2</f>
        <v>160</v>
      </c>
      <c r="M182" s="76">
        <v>44382</v>
      </c>
    </row>
    <row r="183" spans="4:13" ht="18" customHeight="1" x14ac:dyDescent="0.25">
      <c r="D183" s="34"/>
      <c r="E183" s="47"/>
      <c r="F183" s="35"/>
      <c r="G183" s="35"/>
      <c r="H183" s="8"/>
      <c r="I183" s="8"/>
      <c r="J183" s="70"/>
      <c r="K183" s="70"/>
      <c r="L183" s="7"/>
      <c r="M183" s="71"/>
    </row>
    <row r="184" spans="4:13" ht="18" customHeight="1" x14ac:dyDescent="0.25">
      <c r="D184" s="34"/>
      <c r="E184" s="47"/>
      <c r="F184" s="35"/>
      <c r="G184" s="35"/>
      <c r="H184" s="8"/>
      <c r="I184" s="8"/>
      <c r="J184" s="70"/>
      <c r="K184" s="70"/>
      <c r="M184" s="76"/>
    </row>
    <row r="185" spans="4:13" ht="18" customHeight="1" thickBot="1" x14ac:dyDescent="0.3">
      <c r="D185" s="62" t="s">
        <v>86</v>
      </c>
      <c r="E185" s="4"/>
      <c r="F185" s="4"/>
      <c r="G185" s="4"/>
      <c r="H185" s="4"/>
      <c r="I185" s="73"/>
      <c r="J185" s="4"/>
      <c r="K185" s="74"/>
      <c r="L185" s="75">
        <f>SUM(L180:L184)</f>
        <v>11560</v>
      </c>
      <c r="M185" s="63"/>
    </row>
  </sheetData>
  <phoneticPr fontId="2" type="noConversion"/>
  <conditionalFormatting sqref="I5:I122 M5:M122">
    <cfRule type="cellIs" dxfId="132" priority="1" operator="lessThan">
      <formula>0</formula>
    </cfRule>
  </conditionalFormatting>
  <conditionalFormatting sqref="M143">
    <cfRule type="cellIs" dxfId="131" priority="3" operator="lessThanOrEqual">
      <formula>0</formula>
    </cfRule>
  </conditionalFormatting>
  <conditionalFormatting sqref="M144">
    <cfRule type="cellIs" dxfId="130" priority="2" operator="lessThan">
      <formula>0</formula>
    </cfRule>
  </conditionalFormatting>
  <hyperlinks>
    <hyperlink ref="A1" location="全班!A1" display="back" xr:uid="{00000000-0004-0000-04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tabColor rgb="FFFFFF00"/>
  </sheetPr>
  <dimension ref="A1:P144"/>
  <sheetViews>
    <sheetView showGridLines="0" topLeftCell="A103" zoomScale="90" zoomScaleNormal="90" workbookViewId="0">
      <selection activeCell="D113" sqref="D113:M126"/>
    </sheetView>
  </sheetViews>
  <sheetFormatPr defaultColWidth="10.6640625" defaultRowHeight="18" customHeight="1" x14ac:dyDescent="0.25"/>
  <cols>
    <col min="1" max="3" width="3.77734375" customWidth="1"/>
    <col min="4" max="4" width="11.33203125" customWidth="1"/>
    <col min="5" max="5" width="5.44140625" bestFit="1" customWidth="1"/>
    <col min="6" max="6" width="12.88671875" bestFit="1" customWidth="1"/>
    <col min="7" max="7" width="12.88671875" customWidth="1"/>
    <col min="8" max="8" width="5.4414062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4.21875" bestFit="1" customWidth="1"/>
    <col min="14" max="14" width="5.77734375" customWidth="1"/>
    <col min="16" max="16" width="13" bestFit="1" customWidth="1"/>
  </cols>
  <sheetData>
    <row r="1" spans="1:13" ht="20.25" customHeight="1" thickBot="1" x14ac:dyDescent="0.3">
      <c r="A1" s="104" t="s">
        <v>144</v>
      </c>
      <c r="D1" s="7" t="s">
        <v>165</v>
      </c>
      <c r="E1" s="7"/>
      <c r="F1" s="8"/>
      <c r="K1"/>
      <c r="L1" s="12"/>
    </row>
    <row r="2" spans="1:13" ht="20.25" customHeight="1" thickBot="1" x14ac:dyDescent="0.3">
      <c r="D2" s="2" t="s">
        <v>3</v>
      </c>
      <c r="E2" s="3" t="s">
        <v>43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hidden="1" customHeight="1" thickTop="1" x14ac:dyDescent="0.25">
      <c r="D3" s="158">
        <v>45479</v>
      </c>
      <c r="E3" s="159" t="s">
        <v>234</v>
      </c>
      <c r="F3" s="160" t="s">
        <v>9539</v>
      </c>
      <c r="G3" s="160" t="s">
        <v>9538</v>
      </c>
      <c r="H3" s="160" t="s">
        <v>57</v>
      </c>
      <c r="I3" s="222">
        <v>-1000</v>
      </c>
      <c r="J3" s="222"/>
      <c r="K3" s="222"/>
      <c r="L3" s="228">
        <v>4.2</v>
      </c>
      <c r="M3" s="162">
        <f t="shared" ref="M3:M13" si="0">L3*I3</f>
        <v>-4200</v>
      </c>
    </row>
    <row r="4" spans="1:13" ht="20.25" hidden="1" customHeight="1" x14ac:dyDescent="0.25">
      <c r="C4">
        <v>3</v>
      </c>
      <c r="D4" s="158">
        <v>45241</v>
      </c>
      <c r="E4" s="159" t="s">
        <v>234</v>
      </c>
      <c r="F4" s="160" t="s">
        <v>9539</v>
      </c>
      <c r="G4" s="160" t="s">
        <v>9538</v>
      </c>
      <c r="H4" s="160" t="s">
        <v>0</v>
      </c>
      <c r="I4" s="222">
        <v>5000</v>
      </c>
      <c r="J4" s="222"/>
      <c r="K4" s="222"/>
      <c r="L4" s="228">
        <v>7.81</v>
      </c>
      <c r="M4" s="162">
        <f t="shared" si="0"/>
        <v>39050</v>
      </c>
    </row>
    <row r="5" spans="1:13" ht="20.25" hidden="1" customHeight="1" x14ac:dyDescent="0.25">
      <c r="C5">
        <v>6</v>
      </c>
      <c r="D5" s="158">
        <v>45402</v>
      </c>
      <c r="E5" s="159" t="s">
        <v>234</v>
      </c>
      <c r="F5" s="160" t="s">
        <v>9539</v>
      </c>
      <c r="G5" s="160" t="s">
        <v>9538</v>
      </c>
      <c r="H5" s="160" t="s">
        <v>57</v>
      </c>
      <c r="I5" s="222">
        <v>-4000</v>
      </c>
      <c r="J5" s="222"/>
      <c r="K5" s="222"/>
      <c r="L5" s="228">
        <v>4.5599999999999996</v>
      </c>
      <c r="M5" s="162">
        <f t="shared" si="0"/>
        <v>-18240</v>
      </c>
    </row>
    <row r="6" spans="1:13" ht="20.25" hidden="1" customHeight="1" x14ac:dyDescent="0.25">
      <c r="C6">
        <v>8</v>
      </c>
      <c r="D6" s="158">
        <v>45402</v>
      </c>
      <c r="E6" s="159" t="s">
        <v>47</v>
      </c>
      <c r="F6" s="160" t="s">
        <v>11424</v>
      </c>
      <c r="G6" s="160">
        <v>2015</v>
      </c>
      <c r="H6" s="160" t="s">
        <v>57</v>
      </c>
      <c r="I6" s="222">
        <v>-500</v>
      </c>
      <c r="J6" s="222"/>
      <c r="K6" s="222"/>
      <c r="L6" s="228">
        <v>106.3</v>
      </c>
      <c r="M6" s="162">
        <f t="shared" si="0"/>
        <v>-53150</v>
      </c>
    </row>
    <row r="7" spans="1:13" ht="20.25" hidden="1" customHeight="1" x14ac:dyDescent="0.25">
      <c r="C7">
        <v>4</v>
      </c>
      <c r="D7" s="158">
        <v>45304</v>
      </c>
      <c r="E7" s="159" t="s">
        <v>11426</v>
      </c>
      <c r="F7" s="160" t="s">
        <v>11424</v>
      </c>
      <c r="G7" s="160">
        <v>2015</v>
      </c>
      <c r="H7" s="160" t="s">
        <v>0</v>
      </c>
      <c r="I7" s="222">
        <v>1000</v>
      </c>
      <c r="J7" s="222"/>
      <c r="K7" s="222"/>
      <c r="L7" s="228">
        <v>126.1</v>
      </c>
      <c r="M7" s="162">
        <f t="shared" si="0"/>
        <v>126100</v>
      </c>
    </row>
    <row r="8" spans="1:13" ht="20.25" hidden="1" customHeight="1" x14ac:dyDescent="0.25">
      <c r="D8" s="158">
        <v>45479</v>
      </c>
      <c r="E8" s="159" t="s">
        <v>47</v>
      </c>
      <c r="F8" s="160" t="s">
        <v>11424</v>
      </c>
      <c r="G8" s="160">
        <v>2015</v>
      </c>
      <c r="H8" s="160" t="s">
        <v>57</v>
      </c>
      <c r="I8" s="222">
        <v>-500</v>
      </c>
      <c r="J8" s="222"/>
      <c r="K8" s="222"/>
      <c r="L8" s="228">
        <v>79.25</v>
      </c>
      <c r="M8" s="162">
        <f t="shared" si="0"/>
        <v>-39625</v>
      </c>
    </row>
    <row r="9" spans="1:13" ht="20.25" hidden="1" customHeight="1" x14ac:dyDescent="0.25">
      <c r="D9" s="158">
        <v>45479</v>
      </c>
      <c r="E9" s="159" t="s">
        <v>234</v>
      </c>
      <c r="F9" s="160" t="s">
        <v>7823</v>
      </c>
      <c r="G9" s="160" t="s">
        <v>7822</v>
      </c>
      <c r="H9" s="160" t="s">
        <v>57</v>
      </c>
      <c r="I9" s="222">
        <v>-500</v>
      </c>
      <c r="J9" s="222"/>
      <c r="K9" s="222"/>
      <c r="L9" s="228">
        <v>8.3699999999999992</v>
      </c>
      <c r="M9" s="162">
        <f t="shared" si="0"/>
        <v>-4185</v>
      </c>
    </row>
    <row r="10" spans="1:13" ht="20.25" hidden="1" customHeight="1" x14ac:dyDescent="0.25">
      <c r="D10" s="158">
        <v>45402</v>
      </c>
      <c r="E10" s="159" t="s">
        <v>235</v>
      </c>
      <c r="F10" s="160" t="s">
        <v>7823</v>
      </c>
      <c r="G10" s="160" t="s">
        <v>7822</v>
      </c>
      <c r="H10" s="160" t="s">
        <v>0</v>
      </c>
      <c r="I10" s="222">
        <v>500</v>
      </c>
      <c r="J10" s="222"/>
      <c r="K10" s="222"/>
      <c r="L10" s="228">
        <v>11.69</v>
      </c>
      <c r="M10" s="162">
        <f t="shared" si="0"/>
        <v>5845</v>
      </c>
    </row>
    <row r="11" spans="1:13" ht="20.25" hidden="1" customHeight="1" x14ac:dyDescent="0.25">
      <c r="D11" s="158">
        <v>45402</v>
      </c>
      <c r="E11" s="159" t="s">
        <v>235</v>
      </c>
      <c r="F11" s="160" t="s">
        <v>5416</v>
      </c>
      <c r="G11" s="160" t="s">
        <v>5415</v>
      </c>
      <c r="H11" s="160" t="s">
        <v>0</v>
      </c>
      <c r="I11" s="222">
        <v>500</v>
      </c>
      <c r="J11" s="222"/>
      <c r="K11" s="222"/>
      <c r="L11" s="228">
        <v>22.26</v>
      </c>
      <c r="M11" s="162">
        <f t="shared" si="0"/>
        <v>11130</v>
      </c>
    </row>
    <row r="12" spans="1:13" ht="20.25" hidden="1" customHeight="1" x14ac:dyDescent="0.25">
      <c r="D12" s="158">
        <v>45479</v>
      </c>
      <c r="E12" s="159" t="s">
        <v>234</v>
      </c>
      <c r="F12" s="160" t="s">
        <v>5416</v>
      </c>
      <c r="G12" s="160" t="s">
        <v>5415</v>
      </c>
      <c r="H12" s="160" t="s">
        <v>57</v>
      </c>
      <c r="I12" s="222">
        <v>-500</v>
      </c>
      <c r="J12" s="222"/>
      <c r="K12" s="222"/>
      <c r="L12" s="228">
        <v>15.46</v>
      </c>
      <c r="M12" s="162">
        <f t="shared" si="0"/>
        <v>-7730</v>
      </c>
    </row>
    <row r="13" spans="1:13" ht="20.25" hidden="1" customHeight="1" x14ac:dyDescent="0.25">
      <c r="C13">
        <v>1</v>
      </c>
      <c r="D13" s="158">
        <v>45150</v>
      </c>
      <c r="E13" s="159" t="s">
        <v>399</v>
      </c>
      <c r="F13" s="160" t="s">
        <v>228</v>
      </c>
      <c r="G13" s="160" t="s">
        <v>397</v>
      </c>
      <c r="H13" s="160" t="s">
        <v>0</v>
      </c>
      <c r="I13" s="222">
        <v>2000</v>
      </c>
      <c r="J13" s="222"/>
      <c r="K13" s="222"/>
      <c r="L13" s="228">
        <v>259.25</v>
      </c>
      <c r="M13" s="162">
        <f t="shared" si="0"/>
        <v>518500</v>
      </c>
    </row>
    <row r="14" spans="1:13" ht="20.25" hidden="1" customHeight="1" x14ac:dyDescent="0.25">
      <c r="C14">
        <v>2</v>
      </c>
      <c r="D14" s="158">
        <v>45192</v>
      </c>
      <c r="E14" s="159" t="s">
        <v>234</v>
      </c>
      <c r="F14" s="160" t="s">
        <v>228</v>
      </c>
      <c r="G14" s="160" t="s">
        <v>397</v>
      </c>
      <c r="H14" s="160" t="s">
        <v>0</v>
      </c>
      <c r="I14" s="222">
        <v>500</v>
      </c>
      <c r="J14" s="222"/>
      <c r="K14" s="222"/>
      <c r="L14" s="228">
        <v>245.05</v>
      </c>
      <c r="M14" s="162">
        <f t="shared" ref="M14:M111" si="1">L14*I14</f>
        <v>122525</v>
      </c>
    </row>
    <row r="15" spans="1:13" ht="20.25" hidden="1" customHeight="1" x14ac:dyDescent="0.25">
      <c r="C15">
        <v>5</v>
      </c>
      <c r="D15" s="158">
        <v>45402</v>
      </c>
      <c r="E15" s="159" t="s">
        <v>234</v>
      </c>
      <c r="F15" s="160" t="s">
        <v>228</v>
      </c>
      <c r="G15" s="160" t="s">
        <v>397</v>
      </c>
      <c r="H15" s="160" t="s">
        <v>57</v>
      </c>
      <c r="I15" s="222">
        <v>-1000</v>
      </c>
      <c r="J15" s="222"/>
      <c r="K15" s="222"/>
      <c r="L15" s="228">
        <v>210.13</v>
      </c>
      <c r="M15" s="162">
        <f t="shared" si="1"/>
        <v>-210130</v>
      </c>
    </row>
    <row r="16" spans="1:13" ht="20.25" hidden="1" customHeight="1" x14ac:dyDescent="0.25">
      <c r="D16" s="158">
        <v>45402</v>
      </c>
      <c r="E16" s="159" t="s">
        <v>223</v>
      </c>
      <c r="F16" s="160" t="s">
        <v>217</v>
      </c>
      <c r="G16" s="160" t="s">
        <v>219</v>
      </c>
      <c r="H16" s="160" t="s">
        <v>0</v>
      </c>
      <c r="I16" s="222">
        <v>100</v>
      </c>
      <c r="J16" s="222"/>
      <c r="K16" s="222"/>
      <c r="L16" s="228">
        <v>1146.99</v>
      </c>
      <c r="M16" s="162">
        <f t="shared" si="1"/>
        <v>114699</v>
      </c>
    </row>
    <row r="17" spans="3:13" ht="20.25" hidden="1" customHeight="1" x14ac:dyDescent="0.25">
      <c r="C17">
        <v>9</v>
      </c>
      <c r="D17" s="158">
        <v>45402</v>
      </c>
      <c r="E17" s="159" t="s">
        <v>235</v>
      </c>
      <c r="F17" s="160" t="s">
        <v>6647</v>
      </c>
      <c r="G17" s="160" t="s">
        <v>6646</v>
      </c>
      <c r="H17" s="160" t="s">
        <v>0</v>
      </c>
      <c r="I17" s="222">
        <v>2000</v>
      </c>
      <c r="J17" s="222"/>
      <c r="K17" s="222"/>
      <c r="L17" s="228">
        <v>95.48</v>
      </c>
      <c r="M17" s="162">
        <f t="shared" si="1"/>
        <v>190960</v>
      </c>
    </row>
    <row r="18" spans="3:13" ht="20.25" hidden="1" customHeight="1" x14ac:dyDescent="0.25">
      <c r="D18" s="158">
        <v>45430</v>
      </c>
      <c r="E18" s="159" t="s">
        <v>224</v>
      </c>
      <c r="F18" s="160" t="s">
        <v>11664</v>
      </c>
      <c r="G18" s="160" t="s">
        <v>11666</v>
      </c>
      <c r="H18" s="160" t="s">
        <v>0</v>
      </c>
      <c r="I18" s="222">
        <v>100</v>
      </c>
      <c r="J18" s="222"/>
      <c r="K18" s="222"/>
      <c r="L18" s="228">
        <v>1206.1919999999998</v>
      </c>
      <c r="M18" s="162">
        <f t="shared" si="1"/>
        <v>120619.19999999998</v>
      </c>
    </row>
    <row r="19" spans="3:13" ht="20.25" hidden="1" customHeight="1" x14ac:dyDescent="0.25">
      <c r="D19" s="158">
        <v>45514</v>
      </c>
      <c r="E19" s="159" t="s">
        <v>223</v>
      </c>
      <c r="F19" s="160" t="s">
        <v>217</v>
      </c>
      <c r="G19" s="160" t="s">
        <v>219</v>
      </c>
      <c r="H19" s="160" t="s">
        <v>0</v>
      </c>
      <c r="I19" s="222">
        <v>50</v>
      </c>
      <c r="J19" s="222"/>
      <c r="K19" s="222"/>
      <c r="L19" s="228">
        <v>1560</v>
      </c>
      <c r="M19" s="162">
        <f t="shared" si="1"/>
        <v>78000</v>
      </c>
    </row>
    <row r="20" spans="3:13" ht="20.25" hidden="1" customHeight="1" x14ac:dyDescent="0.25">
      <c r="D20" s="158">
        <v>45535</v>
      </c>
      <c r="E20" s="159" t="s">
        <v>234</v>
      </c>
      <c r="F20" s="160" t="s">
        <v>228</v>
      </c>
      <c r="G20" s="160" t="s">
        <v>397</v>
      </c>
      <c r="H20" s="160" t="s">
        <v>57</v>
      </c>
      <c r="I20" s="222">
        <v>-1500</v>
      </c>
      <c r="J20" s="222"/>
      <c r="K20" s="222"/>
      <c r="L20" s="228">
        <v>249.42</v>
      </c>
      <c r="M20" s="162">
        <f t="shared" si="1"/>
        <v>-374130</v>
      </c>
    </row>
    <row r="21" spans="3:13" ht="20.25" hidden="1" customHeight="1" x14ac:dyDescent="0.25">
      <c r="D21" s="158">
        <v>45535</v>
      </c>
      <c r="E21" s="159" t="s">
        <v>223</v>
      </c>
      <c r="F21" s="160" t="s">
        <v>217</v>
      </c>
      <c r="G21" s="160" t="s">
        <v>219</v>
      </c>
      <c r="H21" s="160" t="s">
        <v>57</v>
      </c>
      <c r="I21" s="222">
        <v>-150</v>
      </c>
      <c r="J21" s="222"/>
      <c r="K21" s="222"/>
      <c r="L21" s="228">
        <v>1670.058</v>
      </c>
      <c r="M21" s="162">
        <f t="shared" si="1"/>
        <v>-250508.7</v>
      </c>
    </row>
    <row r="22" spans="3:13" ht="20.25" hidden="1" customHeight="1" x14ac:dyDescent="0.25">
      <c r="D22" s="158">
        <v>45535</v>
      </c>
      <c r="E22" s="159" t="s">
        <v>234</v>
      </c>
      <c r="F22" s="160" t="s">
        <v>6647</v>
      </c>
      <c r="G22" s="160" t="s">
        <v>6646</v>
      </c>
      <c r="H22" s="160" t="s">
        <v>57</v>
      </c>
      <c r="I22" s="222">
        <v>-2000</v>
      </c>
      <c r="J22" s="222"/>
      <c r="K22" s="222"/>
      <c r="L22" s="228">
        <v>76.52</v>
      </c>
      <c r="M22" s="162">
        <f t="shared" si="1"/>
        <v>-153040</v>
      </c>
    </row>
    <row r="23" spans="3:13" ht="20.25" hidden="1" customHeight="1" x14ac:dyDescent="0.25">
      <c r="D23" s="158">
        <v>45535</v>
      </c>
      <c r="E23" s="159" t="s">
        <v>223</v>
      </c>
      <c r="F23" s="160" t="s">
        <v>11663</v>
      </c>
      <c r="G23" s="160" t="s">
        <v>11665</v>
      </c>
      <c r="H23" s="160" t="s">
        <v>57</v>
      </c>
      <c r="I23" s="222">
        <v>-100</v>
      </c>
      <c r="J23" s="222"/>
      <c r="K23" s="222"/>
      <c r="L23" s="228">
        <v>1293.7080000000001</v>
      </c>
      <c r="M23" s="162">
        <f t="shared" si="1"/>
        <v>-129370.8</v>
      </c>
    </row>
    <row r="24" spans="3:13" ht="20.25" hidden="1" customHeight="1" x14ac:dyDescent="0.25">
      <c r="D24" s="158">
        <v>45535</v>
      </c>
      <c r="E24" s="159" t="s">
        <v>234</v>
      </c>
      <c r="F24" s="160" t="s">
        <v>9765</v>
      </c>
      <c r="G24" s="160" t="s">
        <v>9764</v>
      </c>
      <c r="H24" s="160" t="s">
        <v>0</v>
      </c>
      <c r="I24" s="222">
        <v>33000</v>
      </c>
      <c r="J24" s="222"/>
      <c r="K24" s="222"/>
      <c r="L24" s="228">
        <v>13.22</v>
      </c>
      <c r="M24" s="162">
        <f t="shared" si="1"/>
        <v>436260</v>
      </c>
    </row>
    <row r="25" spans="3:13" ht="20.25" hidden="1" customHeight="1" x14ac:dyDescent="0.25">
      <c r="D25" s="158">
        <v>45535</v>
      </c>
      <c r="E25" s="159" t="s">
        <v>234</v>
      </c>
      <c r="F25" s="160" t="s">
        <v>9707</v>
      </c>
      <c r="G25" s="160" t="s">
        <v>9706</v>
      </c>
      <c r="H25" s="160" t="s">
        <v>0</v>
      </c>
      <c r="I25" s="222">
        <v>72700</v>
      </c>
      <c r="J25" s="222"/>
      <c r="K25" s="222"/>
      <c r="L25" s="228">
        <v>4.8099999999999996</v>
      </c>
      <c r="M25" s="162">
        <f t="shared" si="1"/>
        <v>349687</v>
      </c>
    </row>
    <row r="26" spans="3:13" ht="20.25" hidden="1" customHeight="1" x14ac:dyDescent="0.25">
      <c r="D26" s="158">
        <v>45535</v>
      </c>
      <c r="E26" s="159" t="s">
        <v>234</v>
      </c>
      <c r="F26" s="160" t="s">
        <v>10030</v>
      </c>
      <c r="G26" s="160" t="s">
        <v>10029</v>
      </c>
      <c r="H26" s="160" t="s">
        <v>0</v>
      </c>
      <c r="I26" s="222">
        <v>15948</v>
      </c>
      <c r="J26" s="222"/>
      <c r="K26" s="222"/>
      <c r="L26" s="228">
        <v>8.2100000000000009</v>
      </c>
      <c r="M26" s="162">
        <f t="shared" si="1"/>
        <v>130933.08000000002</v>
      </c>
    </row>
    <row r="27" spans="3:13" ht="20.25" hidden="1" customHeight="1" x14ac:dyDescent="0.25">
      <c r="D27" s="158">
        <v>45542</v>
      </c>
      <c r="E27" s="159" t="s">
        <v>234</v>
      </c>
      <c r="F27" s="160" t="s">
        <v>9765</v>
      </c>
      <c r="G27" s="160" t="s">
        <v>9764</v>
      </c>
      <c r="H27" s="160" t="s">
        <v>57</v>
      </c>
      <c r="I27" s="222">
        <v>-33000</v>
      </c>
      <c r="J27" s="222"/>
      <c r="K27" s="222"/>
      <c r="L27" s="228">
        <v>11.87</v>
      </c>
      <c r="M27" s="162">
        <f t="shared" si="1"/>
        <v>-391710</v>
      </c>
    </row>
    <row r="28" spans="3:13" ht="20.25" hidden="1" customHeight="1" x14ac:dyDescent="0.25">
      <c r="D28" s="158">
        <v>45542</v>
      </c>
      <c r="E28" s="159" t="s">
        <v>234</v>
      </c>
      <c r="F28" s="160" t="s">
        <v>9707</v>
      </c>
      <c r="G28" s="160" t="s">
        <v>9706</v>
      </c>
      <c r="H28" s="160" t="s">
        <v>57</v>
      </c>
      <c r="I28" s="222">
        <v>-72700</v>
      </c>
      <c r="J28" s="222"/>
      <c r="K28" s="222"/>
      <c r="L28" s="228">
        <v>4</v>
      </c>
      <c r="M28" s="162">
        <f t="shared" si="1"/>
        <v>-290800</v>
      </c>
    </row>
    <row r="29" spans="3:13" ht="20.25" hidden="1" customHeight="1" x14ac:dyDescent="0.25">
      <c r="D29" s="158">
        <v>45542</v>
      </c>
      <c r="E29" s="159" t="s">
        <v>234</v>
      </c>
      <c r="F29" s="160" t="s">
        <v>2797</v>
      </c>
      <c r="G29" s="160" t="s">
        <v>2796</v>
      </c>
      <c r="H29" s="160" t="s">
        <v>0</v>
      </c>
      <c r="I29" s="222">
        <v>43995</v>
      </c>
      <c r="J29" s="222"/>
      <c r="K29" s="222"/>
      <c r="L29" s="228">
        <v>11.44</v>
      </c>
      <c r="M29" s="162">
        <f t="shared" si="1"/>
        <v>503302.8</v>
      </c>
    </row>
    <row r="30" spans="3:13" ht="20.25" hidden="1" customHeight="1" x14ac:dyDescent="0.25">
      <c r="D30" s="158">
        <v>45542</v>
      </c>
      <c r="E30" s="159" t="s">
        <v>234</v>
      </c>
      <c r="F30" s="160" t="s">
        <v>9420</v>
      </c>
      <c r="G30" s="160" t="s">
        <v>9419</v>
      </c>
      <c r="H30" s="160" t="s">
        <v>0</v>
      </c>
      <c r="I30" s="222">
        <v>10000</v>
      </c>
      <c r="J30" s="222"/>
      <c r="K30" s="222"/>
      <c r="L30" s="228">
        <v>17.920000000000002</v>
      </c>
      <c r="M30" s="162">
        <f t="shared" si="1"/>
        <v>179200.00000000003</v>
      </c>
    </row>
    <row r="31" spans="3:13" ht="20.25" hidden="1" customHeight="1" x14ac:dyDescent="0.25">
      <c r="D31" s="158">
        <v>45556</v>
      </c>
      <c r="E31" s="159" t="s">
        <v>234</v>
      </c>
      <c r="F31" s="160" t="s">
        <v>2797</v>
      </c>
      <c r="G31" s="160" t="s">
        <v>2796</v>
      </c>
      <c r="H31" s="160" t="s">
        <v>57</v>
      </c>
      <c r="I31" s="222">
        <v>-43995</v>
      </c>
      <c r="J31" s="222"/>
      <c r="K31" s="222"/>
      <c r="L31" s="228">
        <v>6.48</v>
      </c>
      <c r="M31" s="162">
        <f t="shared" si="1"/>
        <v>-285087.60000000003</v>
      </c>
    </row>
    <row r="32" spans="3:13" ht="20.25" hidden="1" customHeight="1" x14ac:dyDescent="0.25">
      <c r="D32" s="158">
        <v>45556</v>
      </c>
      <c r="E32" s="159" t="s">
        <v>234</v>
      </c>
      <c r="F32" s="160" t="s">
        <v>9420</v>
      </c>
      <c r="G32" s="160" t="s">
        <v>9419</v>
      </c>
      <c r="H32" s="160" t="s">
        <v>57</v>
      </c>
      <c r="I32" s="222">
        <v>-10000</v>
      </c>
      <c r="J32" s="222"/>
      <c r="K32" s="222"/>
      <c r="L32" s="228">
        <v>14.18</v>
      </c>
      <c r="M32" s="162">
        <f t="shared" si="1"/>
        <v>-141800</v>
      </c>
    </row>
    <row r="33" spans="4:13" ht="20.25" hidden="1" customHeight="1" x14ac:dyDescent="0.25">
      <c r="D33" s="158">
        <v>45556</v>
      </c>
      <c r="E33" s="159" t="s">
        <v>234</v>
      </c>
      <c r="F33" s="160" t="s">
        <v>10030</v>
      </c>
      <c r="G33" s="160" t="s">
        <v>10029</v>
      </c>
      <c r="H33" s="160" t="s">
        <v>57</v>
      </c>
      <c r="I33" s="222">
        <v>-15948</v>
      </c>
      <c r="J33" s="222"/>
      <c r="K33" s="222"/>
      <c r="L33" s="228">
        <v>8.3000000000000007</v>
      </c>
      <c r="M33" s="162">
        <f t="shared" si="1"/>
        <v>-132368.40000000002</v>
      </c>
    </row>
    <row r="34" spans="4:13" ht="20.25" hidden="1" customHeight="1" x14ac:dyDescent="0.25">
      <c r="D34" s="158">
        <v>45563</v>
      </c>
      <c r="E34" s="159" t="s">
        <v>234</v>
      </c>
      <c r="F34" s="160" t="s">
        <v>10408</v>
      </c>
      <c r="G34" s="160" t="s">
        <v>10407</v>
      </c>
      <c r="H34" s="160" t="s">
        <v>0</v>
      </c>
      <c r="I34" s="222">
        <v>125500</v>
      </c>
      <c r="J34" s="222"/>
      <c r="K34" s="222"/>
      <c r="L34" s="228">
        <v>3.99</v>
      </c>
      <c r="M34" s="162">
        <f t="shared" si="1"/>
        <v>500745</v>
      </c>
    </row>
    <row r="35" spans="4:13" ht="20.25" hidden="1" customHeight="1" x14ac:dyDescent="0.25">
      <c r="D35" s="158">
        <v>45591</v>
      </c>
      <c r="E35" s="159" t="s">
        <v>234</v>
      </c>
      <c r="F35" s="160" t="s">
        <v>10408</v>
      </c>
      <c r="G35" s="160" t="s">
        <v>10407</v>
      </c>
      <c r="H35" s="160" t="s">
        <v>57</v>
      </c>
      <c r="I35" s="222">
        <v>-125500</v>
      </c>
      <c r="J35" s="222"/>
      <c r="K35" s="222"/>
      <c r="L35" s="228">
        <v>5.62</v>
      </c>
      <c r="M35" s="162">
        <f t="shared" si="1"/>
        <v>-705310</v>
      </c>
    </row>
    <row r="36" spans="4:13" ht="20.25" hidden="1" customHeight="1" x14ac:dyDescent="0.25">
      <c r="D36" s="158">
        <v>45591</v>
      </c>
      <c r="E36" s="159" t="s">
        <v>234</v>
      </c>
      <c r="F36" s="160" t="s">
        <v>4597</v>
      </c>
      <c r="G36" s="160" t="s">
        <v>4596</v>
      </c>
      <c r="H36" s="160" t="s">
        <v>0</v>
      </c>
      <c r="I36" s="222">
        <v>15000</v>
      </c>
      <c r="J36" s="222"/>
      <c r="K36" s="222"/>
      <c r="L36" s="228">
        <v>12.69</v>
      </c>
      <c r="M36" s="162">
        <f t="shared" si="1"/>
        <v>190350</v>
      </c>
    </row>
    <row r="37" spans="4:13" ht="20.25" hidden="1" customHeight="1" x14ac:dyDescent="0.25">
      <c r="D37" s="158">
        <v>45591</v>
      </c>
      <c r="E37" s="159" t="s">
        <v>234</v>
      </c>
      <c r="F37" s="160" t="s">
        <v>5709</v>
      </c>
      <c r="G37" s="160" t="s">
        <v>5708</v>
      </c>
      <c r="H37" s="160" t="s">
        <v>0</v>
      </c>
      <c r="I37" s="222">
        <v>10000</v>
      </c>
      <c r="J37" s="222"/>
      <c r="K37" s="222"/>
      <c r="L37" s="228">
        <v>24.95</v>
      </c>
      <c r="M37" s="162">
        <f t="shared" si="1"/>
        <v>249500</v>
      </c>
    </row>
    <row r="38" spans="4:13" ht="20.25" hidden="1" customHeight="1" x14ac:dyDescent="0.25">
      <c r="D38" s="158">
        <v>45591</v>
      </c>
      <c r="E38" s="159" t="s">
        <v>234</v>
      </c>
      <c r="F38" s="160" t="s">
        <v>10177</v>
      </c>
      <c r="G38" s="160" t="s">
        <v>10176</v>
      </c>
      <c r="H38" s="160" t="s">
        <v>0</v>
      </c>
      <c r="I38" s="222">
        <v>50000</v>
      </c>
      <c r="J38" s="222"/>
      <c r="K38" s="222"/>
      <c r="L38" s="228">
        <v>5.7</v>
      </c>
      <c r="M38" s="162">
        <f t="shared" si="1"/>
        <v>285000</v>
      </c>
    </row>
    <row r="39" spans="4:13" ht="20.25" hidden="1" customHeight="1" x14ac:dyDescent="0.25">
      <c r="D39" s="158">
        <v>45598</v>
      </c>
      <c r="E39" s="159" t="s">
        <v>234</v>
      </c>
      <c r="F39" s="160" t="s">
        <v>4597</v>
      </c>
      <c r="G39" s="160" t="s">
        <v>4596</v>
      </c>
      <c r="H39" s="160" t="s">
        <v>57</v>
      </c>
      <c r="I39" s="222">
        <v>-15000</v>
      </c>
      <c r="J39" s="222"/>
      <c r="K39" s="222"/>
      <c r="L39" s="228">
        <v>14.81</v>
      </c>
      <c r="M39" s="162">
        <f t="shared" si="1"/>
        <v>-222150</v>
      </c>
    </row>
    <row r="40" spans="4:13" ht="20.25" hidden="1" customHeight="1" x14ac:dyDescent="0.25">
      <c r="D40" s="158">
        <v>45598</v>
      </c>
      <c r="E40" s="159" t="s">
        <v>234</v>
      </c>
      <c r="F40" s="160" t="s">
        <v>5709</v>
      </c>
      <c r="G40" s="160" t="s">
        <v>5708</v>
      </c>
      <c r="H40" s="160" t="s">
        <v>57</v>
      </c>
      <c r="I40" s="222">
        <v>-10000</v>
      </c>
      <c r="J40" s="222"/>
      <c r="K40" s="222"/>
      <c r="L40" s="228">
        <v>30.3</v>
      </c>
      <c r="M40" s="162">
        <f t="shared" si="1"/>
        <v>-303000</v>
      </c>
    </row>
    <row r="41" spans="4:13" ht="20.25" hidden="1" customHeight="1" x14ac:dyDescent="0.25">
      <c r="D41" s="158">
        <v>45598</v>
      </c>
      <c r="E41" s="159" t="s">
        <v>234</v>
      </c>
      <c r="F41" s="160" t="s">
        <v>10177</v>
      </c>
      <c r="G41" s="160" t="s">
        <v>10176</v>
      </c>
      <c r="H41" s="160" t="s">
        <v>57</v>
      </c>
      <c r="I41" s="222">
        <v>-50000</v>
      </c>
      <c r="J41" s="222"/>
      <c r="K41" s="222"/>
      <c r="L41" s="228">
        <v>5.08</v>
      </c>
      <c r="M41" s="162">
        <f t="shared" si="1"/>
        <v>-254000</v>
      </c>
    </row>
    <row r="42" spans="4:13" ht="20.25" hidden="1" customHeight="1" x14ac:dyDescent="0.25">
      <c r="D42" s="158">
        <v>45598</v>
      </c>
      <c r="E42" s="159" t="s">
        <v>234</v>
      </c>
      <c r="F42" s="160" t="s">
        <v>573</v>
      </c>
      <c r="G42" s="160" t="s">
        <v>575</v>
      </c>
      <c r="H42" s="160" t="s">
        <v>0</v>
      </c>
      <c r="I42" s="222">
        <v>10000</v>
      </c>
      <c r="J42" s="222"/>
      <c r="K42" s="222"/>
      <c r="L42" s="228">
        <v>6.09</v>
      </c>
      <c r="M42" s="162">
        <f>L42*I42</f>
        <v>60900</v>
      </c>
    </row>
    <row r="43" spans="4:13" ht="20.25" hidden="1" customHeight="1" x14ac:dyDescent="0.25">
      <c r="D43" s="158">
        <v>45605</v>
      </c>
      <c r="E43" s="159" t="s">
        <v>234</v>
      </c>
      <c r="F43" s="160" t="s">
        <v>573</v>
      </c>
      <c r="G43" s="160" t="s">
        <v>575</v>
      </c>
      <c r="H43" s="160" t="s">
        <v>57</v>
      </c>
      <c r="I43" s="222">
        <v>-10000</v>
      </c>
      <c r="J43" s="222"/>
      <c r="K43" s="222"/>
      <c r="L43" s="228">
        <v>8.06</v>
      </c>
      <c r="M43" s="162">
        <f>L43*I43</f>
        <v>-80600</v>
      </c>
    </row>
    <row r="44" spans="4:13" ht="20.25" hidden="1" customHeight="1" x14ac:dyDescent="0.25">
      <c r="D44" s="158">
        <v>45598</v>
      </c>
      <c r="E44" s="159" t="s">
        <v>234</v>
      </c>
      <c r="F44" s="160" t="s">
        <v>5174</v>
      </c>
      <c r="G44" s="160" t="s">
        <v>5173</v>
      </c>
      <c r="H44" s="160" t="s">
        <v>0</v>
      </c>
      <c r="I44" s="222">
        <v>20000</v>
      </c>
      <c r="J44" s="222"/>
      <c r="K44" s="222"/>
      <c r="L44" s="228">
        <v>4.66</v>
      </c>
      <c r="M44" s="162">
        <f>L44*I44</f>
        <v>93200</v>
      </c>
    </row>
    <row r="45" spans="4:13" ht="20.25" hidden="1" customHeight="1" x14ac:dyDescent="0.25">
      <c r="D45" s="158">
        <v>45605</v>
      </c>
      <c r="E45" s="159" t="s">
        <v>234</v>
      </c>
      <c r="F45" s="160" t="s">
        <v>5174</v>
      </c>
      <c r="G45" s="160" t="s">
        <v>5173</v>
      </c>
      <c r="H45" s="160" t="s">
        <v>57</v>
      </c>
      <c r="I45" s="222">
        <v>-20000</v>
      </c>
      <c r="J45" s="222"/>
      <c r="K45" s="222"/>
      <c r="L45" s="228">
        <v>6.19</v>
      </c>
      <c r="M45" s="162">
        <f>L45*I45</f>
        <v>-123800.00000000001</v>
      </c>
    </row>
    <row r="46" spans="4:13" ht="20.25" hidden="1" customHeight="1" x14ac:dyDescent="0.25">
      <c r="D46" s="158">
        <v>45598</v>
      </c>
      <c r="E46" s="159" t="s">
        <v>234</v>
      </c>
      <c r="F46" s="160" t="s">
        <v>5435</v>
      </c>
      <c r="G46" s="160" t="s">
        <v>5434</v>
      </c>
      <c r="H46" s="160" t="s">
        <v>0</v>
      </c>
      <c r="I46" s="222">
        <v>10000</v>
      </c>
      <c r="J46" s="222"/>
      <c r="K46" s="222"/>
      <c r="L46" s="228">
        <v>8.23</v>
      </c>
      <c r="M46" s="162">
        <f t="shared" si="1"/>
        <v>82300</v>
      </c>
    </row>
    <row r="47" spans="4:13" ht="20.25" hidden="1" customHeight="1" x14ac:dyDescent="0.25">
      <c r="D47" s="158">
        <v>45598</v>
      </c>
      <c r="E47" s="159" t="s">
        <v>234</v>
      </c>
      <c r="F47" s="160" t="s">
        <v>664</v>
      </c>
      <c r="G47" s="160" t="s">
        <v>663</v>
      </c>
      <c r="H47" s="160" t="s">
        <v>0</v>
      </c>
      <c r="I47" s="222">
        <v>10000</v>
      </c>
      <c r="J47" s="222"/>
      <c r="K47" s="222"/>
      <c r="L47" s="228">
        <v>17.46</v>
      </c>
      <c r="M47" s="162">
        <f t="shared" si="1"/>
        <v>174600</v>
      </c>
    </row>
    <row r="48" spans="4:13" ht="20.25" hidden="1" customHeight="1" x14ac:dyDescent="0.25">
      <c r="D48" s="158">
        <v>45605</v>
      </c>
      <c r="E48" s="159" t="s">
        <v>234</v>
      </c>
      <c r="F48" s="160" t="s">
        <v>6241</v>
      </c>
      <c r="G48" s="160" t="s">
        <v>6240</v>
      </c>
      <c r="H48" s="160" t="s">
        <v>0</v>
      </c>
      <c r="I48" s="222">
        <v>20000</v>
      </c>
      <c r="J48" s="222"/>
      <c r="K48" s="222"/>
      <c r="L48" s="228">
        <v>6.74</v>
      </c>
      <c r="M48" s="162">
        <f t="shared" si="1"/>
        <v>134800</v>
      </c>
    </row>
    <row r="49" spans="4:13" ht="20.25" hidden="1" customHeight="1" x14ac:dyDescent="0.25">
      <c r="D49" s="158">
        <v>45605</v>
      </c>
      <c r="E49" s="159" t="s">
        <v>234</v>
      </c>
      <c r="F49" s="160" t="s">
        <v>12053</v>
      </c>
      <c r="G49" s="160" t="s">
        <v>823</v>
      </c>
      <c r="H49" s="160" t="s">
        <v>0</v>
      </c>
      <c r="I49" s="222">
        <v>50000</v>
      </c>
      <c r="J49" s="222"/>
      <c r="K49" s="222"/>
      <c r="L49" s="228">
        <v>2.88</v>
      </c>
      <c r="M49" s="162">
        <f t="shared" si="1"/>
        <v>144000</v>
      </c>
    </row>
    <row r="50" spans="4:13" ht="20.25" hidden="1" customHeight="1" x14ac:dyDescent="0.25">
      <c r="D50" s="158">
        <v>45619</v>
      </c>
      <c r="E50" s="159" t="s">
        <v>234</v>
      </c>
      <c r="F50" s="160" t="s">
        <v>5435</v>
      </c>
      <c r="G50" s="160" t="s">
        <v>5434</v>
      </c>
      <c r="H50" s="160" t="s">
        <v>57</v>
      </c>
      <c r="I50" s="222">
        <v>-10000</v>
      </c>
      <c r="J50" s="222"/>
      <c r="K50" s="222"/>
      <c r="L50" s="228">
        <v>11.98</v>
      </c>
      <c r="M50" s="162">
        <f t="shared" si="1"/>
        <v>-119800</v>
      </c>
    </row>
    <row r="51" spans="4:13" ht="20.25" hidden="1" customHeight="1" x14ac:dyDescent="0.25">
      <c r="D51" s="158">
        <v>45619</v>
      </c>
      <c r="E51" s="159" t="s">
        <v>234</v>
      </c>
      <c r="F51" s="160" t="s">
        <v>6241</v>
      </c>
      <c r="G51" s="160" t="s">
        <v>6240</v>
      </c>
      <c r="H51" s="160" t="s">
        <v>57</v>
      </c>
      <c r="I51" s="222">
        <v>-20000</v>
      </c>
      <c r="J51" s="222"/>
      <c r="K51" s="222"/>
      <c r="L51" s="228">
        <v>6.28</v>
      </c>
      <c r="M51" s="162">
        <f t="shared" si="1"/>
        <v>-125600</v>
      </c>
    </row>
    <row r="52" spans="4:13" ht="20.25" hidden="1" customHeight="1" x14ac:dyDescent="0.25">
      <c r="D52" s="158">
        <v>45619</v>
      </c>
      <c r="E52" s="159" t="s">
        <v>234</v>
      </c>
      <c r="F52" s="160" t="s">
        <v>8455</v>
      </c>
      <c r="G52" s="160" t="s">
        <v>8454</v>
      </c>
      <c r="H52" s="160" t="s">
        <v>0</v>
      </c>
      <c r="I52" s="222">
        <v>5000</v>
      </c>
      <c r="J52" s="222"/>
      <c r="K52" s="222"/>
      <c r="L52" s="228">
        <v>15.02</v>
      </c>
      <c r="M52" s="162">
        <f t="shared" si="1"/>
        <v>75100</v>
      </c>
    </row>
    <row r="53" spans="4:13" ht="20.25" hidden="1" customHeight="1" x14ac:dyDescent="0.25">
      <c r="D53" s="158">
        <v>45633</v>
      </c>
      <c r="E53" s="159" t="s">
        <v>234</v>
      </c>
      <c r="F53" s="160" t="s">
        <v>664</v>
      </c>
      <c r="G53" s="160" t="s">
        <v>663</v>
      </c>
      <c r="H53" s="160" t="s">
        <v>57</v>
      </c>
      <c r="I53" s="222">
        <v>-10000</v>
      </c>
      <c r="J53" s="222"/>
      <c r="K53" s="222"/>
      <c r="L53" s="228">
        <v>17.54</v>
      </c>
      <c r="M53" s="162">
        <f t="shared" ref="M53:M59" si="2">L53*I53</f>
        <v>-175400</v>
      </c>
    </row>
    <row r="54" spans="4:13" ht="20.25" hidden="1" customHeight="1" x14ac:dyDescent="0.25">
      <c r="D54" s="158">
        <v>45633</v>
      </c>
      <c r="E54" s="159" t="s">
        <v>234</v>
      </c>
      <c r="F54" s="160" t="s">
        <v>12053</v>
      </c>
      <c r="G54" s="160" t="s">
        <v>823</v>
      </c>
      <c r="H54" s="160" t="s">
        <v>57</v>
      </c>
      <c r="I54" s="222">
        <v>-50000</v>
      </c>
      <c r="J54" s="222"/>
      <c r="K54" s="222"/>
      <c r="L54" s="228">
        <v>3.75</v>
      </c>
      <c r="M54" s="162">
        <f t="shared" si="2"/>
        <v>-187500</v>
      </c>
    </row>
    <row r="55" spans="4:13" ht="20.25" hidden="1" customHeight="1" x14ac:dyDescent="0.25">
      <c r="D55" s="158">
        <v>45633</v>
      </c>
      <c r="E55" s="159" t="s">
        <v>234</v>
      </c>
      <c r="F55" s="160" t="s">
        <v>8455</v>
      </c>
      <c r="G55" s="160" t="s">
        <v>8454</v>
      </c>
      <c r="H55" s="160" t="s">
        <v>57</v>
      </c>
      <c r="I55" s="222">
        <v>-5000</v>
      </c>
      <c r="J55" s="222"/>
      <c r="K55" s="222"/>
      <c r="L55" s="228">
        <v>13.57</v>
      </c>
      <c r="M55" s="162">
        <f t="shared" si="2"/>
        <v>-67850</v>
      </c>
    </row>
    <row r="56" spans="4:13" ht="20.25" hidden="1" customHeight="1" x14ac:dyDescent="0.25">
      <c r="D56" s="158">
        <v>45633</v>
      </c>
      <c r="E56" s="159" t="s">
        <v>235</v>
      </c>
      <c r="F56" s="160" t="s">
        <v>12106</v>
      </c>
      <c r="G56" s="160" t="s">
        <v>12107</v>
      </c>
      <c r="H56" s="160" t="s">
        <v>0</v>
      </c>
      <c r="I56" s="222">
        <v>100000</v>
      </c>
      <c r="J56" s="222"/>
      <c r="K56" s="222"/>
      <c r="L56" s="228">
        <v>2.54</v>
      </c>
      <c r="M56" s="162">
        <f t="shared" si="2"/>
        <v>254000</v>
      </c>
    </row>
    <row r="57" spans="4:13" ht="20.25" hidden="1" customHeight="1" x14ac:dyDescent="0.25">
      <c r="D57" s="158">
        <v>45640</v>
      </c>
      <c r="E57" s="159" t="s">
        <v>234</v>
      </c>
      <c r="F57" s="160" t="s">
        <v>12105</v>
      </c>
      <c r="G57" s="160" t="s">
        <v>6190</v>
      </c>
      <c r="H57" s="160" t="s">
        <v>57</v>
      </c>
      <c r="I57" s="222">
        <v>-100000</v>
      </c>
      <c r="J57" s="222"/>
      <c r="K57" s="222"/>
      <c r="L57" s="228">
        <v>2.82</v>
      </c>
      <c r="M57" s="162">
        <f t="shared" si="2"/>
        <v>-282000</v>
      </c>
    </row>
    <row r="58" spans="4:13" ht="20.25" hidden="1" customHeight="1" x14ac:dyDescent="0.25">
      <c r="D58" s="158">
        <v>45633</v>
      </c>
      <c r="E58" s="159" t="s">
        <v>235</v>
      </c>
      <c r="F58" s="160" t="s">
        <v>10318</v>
      </c>
      <c r="G58" s="160" t="s">
        <v>10317</v>
      </c>
      <c r="H58" s="160" t="s">
        <v>0</v>
      </c>
      <c r="I58" s="222">
        <v>50000</v>
      </c>
      <c r="J58" s="222"/>
      <c r="K58" s="222"/>
      <c r="L58" s="228">
        <v>2.19</v>
      </c>
      <c r="M58" s="162">
        <f t="shared" si="2"/>
        <v>109500</v>
      </c>
    </row>
    <row r="59" spans="4:13" ht="20.25" hidden="1" customHeight="1" thickTop="1" x14ac:dyDescent="0.25">
      <c r="D59" s="158">
        <v>45703</v>
      </c>
      <c r="E59" s="159" t="s">
        <v>234</v>
      </c>
      <c r="F59" s="160" t="s">
        <v>10318</v>
      </c>
      <c r="G59" s="160" t="s">
        <v>10317</v>
      </c>
      <c r="H59" s="160" t="s">
        <v>57</v>
      </c>
      <c r="I59" s="222">
        <v>-50000</v>
      </c>
      <c r="J59" s="222"/>
      <c r="K59" s="222"/>
      <c r="L59" s="228">
        <v>1.77</v>
      </c>
      <c r="M59" s="162">
        <f t="shared" si="2"/>
        <v>-88500</v>
      </c>
    </row>
    <row r="60" spans="4:13" ht="19.2" hidden="1" customHeight="1" x14ac:dyDescent="0.25">
      <c r="D60" s="158">
        <v>45633</v>
      </c>
      <c r="E60" s="159" t="s">
        <v>235</v>
      </c>
      <c r="F60" s="160" t="s">
        <v>15</v>
      </c>
      <c r="G60" s="160" t="s">
        <v>6760</v>
      </c>
      <c r="H60" s="160" t="s">
        <v>0</v>
      </c>
      <c r="I60" s="222">
        <v>30000</v>
      </c>
      <c r="J60" s="222"/>
      <c r="K60" s="222"/>
      <c r="L60" s="228">
        <v>4.0599999999999996</v>
      </c>
      <c r="M60" s="162">
        <f t="shared" ref="M60:M65" si="3">L60*I60</f>
        <v>121799.99999999999</v>
      </c>
    </row>
    <row r="61" spans="4:13" ht="20.25" hidden="1" customHeight="1" x14ac:dyDescent="0.25">
      <c r="D61" s="158">
        <v>45703</v>
      </c>
      <c r="E61" s="159" t="s">
        <v>234</v>
      </c>
      <c r="F61" s="160" t="s">
        <v>9537</v>
      </c>
      <c r="G61" s="160" t="s">
        <v>9536</v>
      </c>
      <c r="H61" s="160" t="s">
        <v>0</v>
      </c>
      <c r="I61" s="222">
        <v>2000</v>
      </c>
      <c r="J61" s="222"/>
      <c r="K61" s="222"/>
      <c r="L61" s="228">
        <v>34.729999999999997</v>
      </c>
      <c r="M61" s="162">
        <f t="shared" si="3"/>
        <v>69460</v>
      </c>
    </row>
    <row r="62" spans="4:13" ht="20.25" hidden="1" customHeight="1" x14ac:dyDescent="0.25">
      <c r="D62" s="158">
        <v>45731</v>
      </c>
      <c r="E62" s="159" t="s">
        <v>234</v>
      </c>
      <c r="F62" s="160" t="s">
        <v>15</v>
      </c>
      <c r="G62" s="160" t="s">
        <v>6760</v>
      </c>
      <c r="H62" s="160" t="s">
        <v>57</v>
      </c>
      <c r="I62" s="222">
        <v>-30000</v>
      </c>
      <c r="J62" s="222"/>
      <c r="K62" s="222"/>
      <c r="L62" s="228">
        <v>2.44</v>
      </c>
      <c r="M62" s="162">
        <f t="shared" si="3"/>
        <v>-73200</v>
      </c>
    </row>
    <row r="63" spans="4:13" ht="20.25" hidden="1" customHeight="1" x14ac:dyDescent="0.25">
      <c r="D63" s="158">
        <v>45731</v>
      </c>
      <c r="E63" s="159" t="s">
        <v>234</v>
      </c>
      <c r="F63" s="160" t="s">
        <v>9537</v>
      </c>
      <c r="G63" s="160" t="s">
        <v>9536</v>
      </c>
      <c r="H63" s="160" t="s">
        <v>57</v>
      </c>
      <c r="I63" s="222">
        <v>-2000</v>
      </c>
      <c r="J63" s="222"/>
      <c r="K63" s="222"/>
      <c r="L63" s="228">
        <v>23.96</v>
      </c>
      <c r="M63" s="162">
        <f t="shared" si="3"/>
        <v>-47920</v>
      </c>
    </row>
    <row r="64" spans="4:13" ht="20.25" hidden="1" customHeight="1" x14ac:dyDescent="0.25">
      <c r="D64" s="158">
        <v>45731</v>
      </c>
      <c r="E64" s="159" t="s">
        <v>234</v>
      </c>
      <c r="F64" s="160" t="s">
        <v>5105</v>
      </c>
      <c r="G64" s="160" t="s">
        <v>5104</v>
      </c>
      <c r="H64" s="160" t="s">
        <v>0</v>
      </c>
      <c r="I64" s="222">
        <v>500</v>
      </c>
      <c r="J64" s="222"/>
      <c r="K64" s="222"/>
      <c r="L64" s="228">
        <v>21.18</v>
      </c>
      <c r="M64" s="162">
        <f t="shared" si="3"/>
        <v>10590</v>
      </c>
    </row>
    <row r="65" spans="4:13" ht="20.25" hidden="1" customHeight="1" x14ac:dyDescent="0.25">
      <c r="D65" s="158">
        <v>45738</v>
      </c>
      <c r="E65" s="159" t="s">
        <v>234</v>
      </c>
      <c r="F65" s="160" t="s">
        <v>5105</v>
      </c>
      <c r="G65" s="160" t="s">
        <v>5104</v>
      </c>
      <c r="H65" s="160" t="s">
        <v>57</v>
      </c>
      <c r="I65" s="222">
        <v>-500</v>
      </c>
      <c r="J65" s="222"/>
      <c r="K65" s="222"/>
      <c r="L65" s="228">
        <v>27.91</v>
      </c>
      <c r="M65" s="162">
        <f t="shared" si="3"/>
        <v>-13955</v>
      </c>
    </row>
    <row r="66" spans="4:13" ht="20.25" hidden="1" customHeight="1" x14ac:dyDescent="0.25">
      <c r="D66" s="158">
        <v>45738</v>
      </c>
      <c r="E66" s="159" t="s">
        <v>234</v>
      </c>
      <c r="F66" s="160" t="s">
        <v>3256</v>
      </c>
      <c r="G66" s="160" t="s">
        <v>3255</v>
      </c>
      <c r="H66" s="160" t="s">
        <v>0</v>
      </c>
      <c r="I66" s="222">
        <v>500</v>
      </c>
      <c r="J66" s="222"/>
      <c r="K66" s="222"/>
      <c r="L66" s="228">
        <v>43.64</v>
      </c>
      <c r="M66" s="162">
        <f t="shared" ref="M66:M77" si="4">L66*I66</f>
        <v>21820</v>
      </c>
    </row>
    <row r="67" spans="4:13" ht="20.25" hidden="1" customHeight="1" x14ac:dyDescent="0.25">
      <c r="D67" s="158">
        <v>45829</v>
      </c>
      <c r="E67" s="159" t="s">
        <v>234</v>
      </c>
      <c r="F67" s="160" t="s">
        <v>3256</v>
      </c>
      <c r="G67" s="160" t="s">
        <v>3255</v>
      </c>
      <c r="H67" s="160" t="s">
        <v>57</v>
      </c>
      <c r="I67" s="222">
        <v>-500</v>
      </c>
      <c r="J67" s="222"/>
      <c r="K67" s="222"/>
      <c r="L67" s="228">
        <v>35.43</v>
      </c>
      <c r="M67" s="162">
        <f t="shared" si="4"/>
        <v>-17715</v>
      </c>
    </row>
    <row r="68" spans="4:13" ht="20.25" hidden="1" customHeight="1" x14ac:dyDescent="0.25">
      <c r="D68" s="158">
        <v>45703</v>
      </c>
      <c r="E68" s="159" t="s">
        <v>223</v>
      </c>
      <c r="F68" s="160" t="s">
        <v>12175</v>
      </c>
      <c r="G68" s="160" t="s">
        <v>12177</v>
      </c>
      <c r="H68" s="160" t="s">
        <v>0</v>
      </c>
      <c r="I68" s="222">
        <v>500</v>
      </c>
      <c r="J68" s="222"/>
      <c r="K68" s="222"/>
      <c r="L68" s="228">
        <v>127.37399999999998</v>
      </c>
      <c r="M68" s="162">
        <f t="shared" si="4"/>
        <v>63686.999999999993</v>
      </c>
    </row>
    <row r="69" spans="4:13" ht="20.25" hidden="1" customHeight="1" x14ac:dyDescent="0.25">
      <c r="D69" s="158">
        <v>45731</v>
      </c>
      <c r="E69" s="159" t="s">
        <v>234</v>
      </c>
      <c r="F69" s="160" t="s">
        <v>455</v>
      </c>
      <c r="G69" s="160" t="s">
        <v>11262</v>
      </c>
      <c r="H69" s="160" t="s">
        <v>0</v>
      </c>
      <c r="I69" s="222">
        <v>2000</v>
      </c>
      <c r="J69" s="222"/>
      <c r="K69" s="222"/>
      <c r="L69" s="228">
        <v>53.47</v>
      </c>
      <c r="M69" s="162">
        <f t="shared" si="4"/>
        <v>106940</v>
      </c>
    </row>
    <row r="70" spans="4:13" ht="20.25" hidden="1" customHeight="1" thickTop="1" x14ac:dyDescent="0.25">
      <c r="D70" s="158">
        <v>45829</v>
      </c>
      <c r="E70" s="159" t="s">
        <v>234</v>
      </c>
      <c r="F70" s="160" t="s">
        <v>7823</v>
      </c>
      <c r="G70" s="160" t="s">
        <v>7822</v>
      </c>
      <c r="H70" s="160" t="s">
        <v>0</v>
      </c>
      <c r="I70" s="222">
        <v>2000</v>
      </c>
      <c r="J70" s="222"/>
      <c r="K70" s="222"/>
      <c r="L70" s="228">
        <v>12.13</v>
      </c>
      <c r="M70" s="162">
        <f t="shared" si="4"/>
        <v>24260</v>
      </c>
    </row>
    <row r="71" spans="4:13" ht="20.25" hidden="1" customHeight="1" x14ac:dyDescent="0.25">
      <c r="D71" s="158">
        <v>45829</v>
      </c>
      <c r="E71" s="159" t="s">
        <v>234</v>
      </c>
      <c r="F71" s="160" t="s">
        <v>1364</v>
      </c>
      <c r="G71" s="160" t="s">
        <v>1363</v>
      </c>
      <c r="H71" s="160" t="s">
        <v>0</v>
      </c>
      <c r="I71" s="222">
        <v>3000</v>
      </c>
      <c r="J71" s="222"/>
      <c r="K71" s="222"/>
      <c r="L71" s="228">
        <v>7.53</v>
      </c>
      <c r="M71" s="162">
        <f t="shared" si="4"/>
        <v>22590</v>
      </c>
    </row>
    <row r="72" spans="4:13" ht="20.25" hidden="1" customHeight="1" x14ac:dyDescent="0.25">
      <c r="D72" s="158">
        <v>45899</v>
      </c>
      <c r="E72" s="159" t="s">
        <v>223</v>
      </c>
      <c r="F72" s="160" t="s">
        <v>12175</v>
      </c>
      <c r="G72" s="160" t="s">
        <v>12177</v>
      </c>
      <c r="H72" s="160" t="s">
        <v>57</v>
      </c>
      <c r="I72" s="222">
        <v>-500</v>
      </c>
      <c r="J72" s="222"/>
      <c r="K72" s="222"/>
      <c r="L72" s="228">
        <v>8.9699999999999989</v>
      </c>
      <c r="M72" s="162">
        <f t="shared" si="4"/>
        <v>-4484.9999999999991</v>
      </c>
    </row>
    <row r="73" spans="4:13" ht="20.25" hidden="1" customHeight="1" x14ac:dyDescent="0.25">
      <c r="D73" s="158">
        <v>45899</v>
      </c>
      <c r="E73" s="159" t="s">
        <v>234</v>
      </c>
      <c r="F73" s="160" t="s">
        <v>1364</v>
      </c>
      <c r="G73" s="160" t="s">
        <v>1363</v>
      </c>
      <c r="H73" s="160" t="s">
        <v>57</v>
      </c>
      <c r="I73" s="222">
        <v>-3000</v>
      </c>
      <c r="J73" s="222"/>
      <c r="K73" s="222"/>
      <c r="L73" s="228">
        <v>7.91</v>
      </c>
      <c r="M73" s="162">
        <f t="shared" si="4"/>
        <v>-23730</v>
      </c>
    </row>
    <row r="74" spans="4:13" ht="20.25" hidden="1" customHeight="1" x14ac:dyDescent="0.25">
      <c r="D74" s="158">
        <v>45899</v>
      </c>
      <c r="E74" s="159" t="s">
        <v>234</v>
      </c>
      <c r="F74" s="160" t="s">
        <v>8870</v>
      </c>
      <c r="G74" s="160" t="s">
        <v>8869</v>
      </c>
      <c r="H74" s="160" t="s">
        <v>0</v>
      </c>
      <c r="I74" s="222">
        <v>5000</v>
      </c>
      <c r="J74" s="222"/>
      <c r="K74" s="222"/>
      <c r="L74" s="228">
        <v>21.85</v>
      </c>
      <c r="M74" s="162">
        <f t="shared" si="4"/>
        <v>109250</v>
      </c>
    </row>
    <row r="75" spans="4:13" ht="20.25" hidden="1" customHeight="1" x14ac:dyDescent="0.25">
      <c r="D75" s="158">
        <v>45934</v>
      </c>
      <c r="E75" s="159" t="s">
        <v>234</v>
      </c>
      <c r="F75" s="160" t="s">
        <v>29</v>
      </c>
      <c r="G75" s="160" t="s">
        <v>1220</v>
      </c>
      <c r="H75" s="160" t="s">
        <v>57</v>
      </c>
      <c r="I75" s="222">
        <v>-2000</v>
      </c>
      <c r="J75" s="222"/>
      <c r="K75" s="222"/>
      <c r="L75" s="228">
        <v>55.11</v>
      </c>
      <c r="M75" s="162">
        <f t="shared" si="4"/>
        <v>-110220</v>
      </c>
    </row>
    <row r="76" spans="4:13" ht="20.25" hidden="1" customHeight="1" x14ac:dyDescent="0.25">
      <c r="D76" s="158">
        <v>45934</v>
      </c>
      <c r="E76" s="159" t="s">
        <v>234</v>
      </c>
      <c r="F76" s="160" t="s">
        <v>7823</v>
      </c>
      <c r="G76" s="160" t="s">
        <v>7822</v>
      </c>
      <c r="H76" s="160" t="s">
        <v>57</v>
      </c>
      <c r="I76" s="222">
        <v>-2000</v>
      </c>
      <c r="J76" s="222"/>
      <c r="K76" s="222"/>
      <c r="L76" s="228">
        <v>10.37</v>
      </c>
      <c r="M76" s="162">
        <f t="shared" si="4"/>
        <v>-20740</v>
      </c>
    </row>
    <row r="77" spans="4:13" ht="20.25" hidden="1" customHeight="1" x14ac:dyDescent="0.25">
      <c r="D77" s="158">
        <v>45941</v>
      </c>
      <c r="E77" s="159" t="s">
        <v>234</v>
      </c>
      <c r="F77" s="160" t="s">
        <v>8870</v>
      </c>
      <c r="G77" s="160" t="s">
        <v>8869</v>
      </c>
      <c r="H77" s="160" t="s">
        <v>57</v>
      </c>
      <c r="I77" s="222">
        <v>-5000</v>
      </c>
      <c r="J77" s="222"/>
      <c r="K77" s="222"/>
      <c r="L77" s="228">
        <v>25.27</v>
      </c>
      <c r="M77" s="162">
        <f t="shared" si="4"/>
        <v>-126350</v>
      </c>
    </row>
    <row r="78" spans="4:13" ht="20.25" hidden="1" customHeight="1" x14ac:dyDescent="0.25">
      <c r="D78" s="158">
        <v>45955</v>
      </c>
      <c r="E78" s="159" t="s">
        <v>234</v>
      </c>
      <c r="F78" s="160" t="s">
        <v>12614</v>
      </c>
      <c r="G78" s="160" t="s">
        <v>12616</v>
      </c>
      <c r="H78" s="160" t="s">
        <v>0</v>
      </c>
      <c r="I78" s="222">
        <v>100000</v>
      </c>
      <c r="J78" s="222"/>
      <c r="K78" s="222"/>
      <c r="L78" s="228">
        <v>1.1879999999999999</v>
      </c>
      <c r="M78" s="162">
        <f>L78*I78</f>
        <v>118800</v>
      </c>
    </row>
    <row r="79" spans="4:13" ht="20.25" customHeight="1" thickTop="1" x14ac:dyDescent="0.25">
      <c r="D79" s="158">
        <v>45969</v>
      </c>
      <c r="E79" s="159" t="s">
        <v>234</v>
      </c>
      <c r="F79" s="160" t="s">
        <v>12614</v>
      </c>
      <c r="G79" s="160" t="s">
        <v>12616</v>
      </c>
      <c r="H79" s="160" t="s">
        <v>57</v>
      </c>
      <c r="I79" s="222">
        <v>-100000</v>
      </c>
      <c r="J79" s="222"/>
      <c r="K79" s="222"/>
      <c r="L79" s="228">
        <v>1.24</v>
      </c>
      <c r="M79" s="162">
        <f>L79*I79</f>
        <v>-124000</v>
      </c>
    </row>
    <row r="80" spans="4:13" ht="20.25" customHeight="1" x14ac:dyDescent="0.25">
      <c r="D80" s="158">
        <v>45969</v>
      </c>
      <c r="E80" s="159" t="s">
        <v>234</v>
      </c>
      <c r="F80" s="160" t="s">
        <v>7130</v>
      </c>
      <c r="G80" s="160" t="s">
        <v>7129</v>
      </c>
      <c r="H80" s="160" t="s">
        <v>0</v>
      </c>
      <c r="I80" s="222">
        <v>10000</v>
      </c>
      <c r="J80" s="222"/>
      <c r="K80" s="222"/>
      <c r="L80" s="228">
        <v>17.63</v>
      </c>
      <c r="M80" s="162">
        <f>L80*I80</f>
        <v>176300</v>
      </c>
    </row>
    <row r="81" spans="4:13" ht="20.25" customHeight="1" x14ac:dyDescent="0.25">
      <c r="D81" s="158">
        <v>45976</v>
      </c>
      <c r="E81" s="159" t="s">
        <v>234</v>
      </c>
      <c r="F81" s="160" t="s">
        <v>7130</v>
      </c>
      <c r="G81" s="160" t="s">
        <v>7129</v>
      </c>
      <c r="H81" s="160" t="s">
        <v>57</v>
      </c>
      <c r="I81" s="222">
        <v>-10000</v>
      </c>
      <c r="J81" s="222"/>
      <c r="K81" s="222"/>
      <c r="L81" s="228">
        <v>14.12</v>
      </c>
      <c r="M81" s="162">
        <f>L81*I81</f>
        <v>-141200</v>
      </c>
    </row>
    <row r="82" spans="4:13" ht="20.25" customHeight="1" x14ac:dyDescent="0.25">
      <c r="D82" s="158">
        <v>45619</v>
      </c>
      <c r="E82" s="159" t="s">
        <v>223</v>
      </c>
      <c r="F82" s="160" t="s">
        <v>11438</v>
      </c>
      <c r="G82" s="160" t="s">
        <v>11436</v>
      </c>
      <c r="H82" s="160" t="s">
        <v>0</v>
      </c>
      <c r="I82" s="222">
        <v>1500</v>
      </c>
      <c r="J82" s="222"/>
      <c r="K82" s="222"/>
      <c r="L82" s="228">
        <v>258.57</v>
      </c>
      <c r="M82" s="162">
        <f t="shared" si="1"/>
        <v>387855</v>
      </c>
    </row>
    <row r="83" spans="4:13" ht="20.25" customHeight="1" x14ac:dyDescent="0.25">
      <c r="D83" s="158">
        <v>45941</v>
      </c>
      <c r="E83" s="159" t="s">
        <v>223</v>
      </c>
      <c r="F83" s="160" t="s">
        <v>11438</v>
      </c>
      <c r="G83" s="160" t="s">
        <v>11436</v>
      </c>
      <c r="H83" s="160" t="s">
        <v>57</v>
      </c>
      <c r="I83" s="222">
        <v>-1000</v>
      </c>
      <c r="J83" s="222"/>
      <c r="K83" s="222"/>
      <c r="L83" s="228">
        <v>412.30799999999999</v>
      </c>
      <c r="M83" s="162">
        <f>L83*I83</f>
        <v>-412308</v>
      </c>
    </row>
    <row r="84" spans="4:13" ht="20.25" customHeight="1" x14ac:dyDescent="0.25">
      <c r="D84" s="158">
        <v>45976</v>
      </c>
      <c r="E84" s="159" t="s">
        <v>223</v>
      </c>
      <c r="F84" s="160" t="s">
        <v>11438</v>
      </c>
      <c r="G84" s="160" t="s">
        <v>11436</v>
      </c>
      <c r="H84" s="160" t="s">
        <v>57</v>
      </c>
      <c r="I84" s="222">
        <v>-500</v>
      </c>
      <c r="J84" s="222"/>
      <c r="K84" s="222"/>
      <c r="L84" s="228">
        <v>284.07600000000002</v>
      </c>
      <c r="M84" s="162">
        <f>L84*I84</f>
        <v>-142038</v>
      </c>
    </row>
    <row r="85" spans="4:13" ht="20.25" customHeight="1" x14ac:dyDescent="0.25">
      <c r="D85" s="158">
        <v>45934</v>
      </c>
      <c r="E85" s="159" t="s">
        <v>234</v>
      </c>
      <c r="F85" s="160" t="s">
        <v>35</v>
      </c>
      <c r="G85" s="160" t="s">
        <v>11843</v>
      </c>
      <c r="H85" s="160" t="s">
        <v>0</v>
      </c>
      <c r="I85" s="222">
        <v>2000</v>
      </c>
      <c r="J85" s="222"/>
      <c r="K85" s="222"/>
      <c r="L85" s="228">
        <v>90.9</v>
      </c>
      <c r="M85" s="162">
        <f t="shared" si="1"/>
        <v>181800</v>
      </c>
    </row>
    <row r="86" spans="4:13" ht="20.25" customHeight="1" x14ac:dyDescent="0.25">
      <c r="D86" s="158">
        <v>45969</v>
      </c>
      <c r="E86" s="159" t="s">
        <v>234</v>
      </c>
      <c r="F86" s="160" t="s">
        <v>2024</v>
      </c>
      <c r="G86" s="160" t="s">
        <v>2023</v>
      </c>
      <c r="H86" s="160" t="s">
        <v>0</v>
      </c>
      <c r="I86" s="222">
        <v>5000</v>
      </c>
      <c r="J86" s="222"/>
      <c r="K86" s="222"/>
      <c r="L86" s="228">
        <v>21.71</v>
      </c>
      <c r="M86" s="162">
        <f t="shared" si="1"/>
        <v>108550</v>
      </c>
    </row>
    <row r="87" spans="4:13" ht="20.25" customHeight="1" x14ac:dyDescent="0.25">
      <c r="D87" s="158">
        <v>45976</v>
      </c>
      <c r="E87" s="159" t="s">
        <v>234</v>
      </c>
      <c r="F87" s="160" t="s">
        <v>10857</v>
      </c>
      <c r="G87" s="160" t="s">
        <v>10856</v>
      </c>
      <c r="H87" s="160" t="s">
        <v>0</v>
      </c>
      <c r="I87" s="222">
        <v>2000</v>
      </c>
      <c r="J87" s="222"/>
      <c r="K87" s="222"/>
      <c r="L87" s="228">
        <v>63.3</v>
      </c>
      <c r="M87" s="162">
        <f t="shared" si="1"/>
        <v>126600</v>
      </c>
    </row>
    <row r="88" spans="4:13" ht="20.25" customHeight="1" x14ac:dyDescent="0.25">
      <c r="D88" s="158">
        <v>45976</v>
      </c>
      <c r="E88" s="159" t="s">
        <v>234</v>
      </c>
      <c r="F88" s="160" t="s">
        <v>12748</v>
      </c>
      <c r="G88" s="160" t="s">
        <v>12750</v>
      </c>
      <c r="H88" s="160" t="s">
        <v>0</v>
      </c>
      <c r="I88" s="222">
        <v>3000</v>
      </c>
      <c r="J88" s="222"/>
      <c r="K88" s="222"/>
      <c r="L88" s="228">
        <v>5.92</v>
      </c>
      <c r="M88" s="162">
        <f t="shared" si="1"/>
        <v>17760</v>
      </c>
    </row>
    <row r="89" spans="4:13" ht="20.25" customHeight="1" x14ac:dyDescent="0.25">
      <c r="D89" s="158">
        <v>45997</v>
      </c>
      <c r="E89" s="159" t="s">
        <v>234</v>
      </c>
      <c r="F89" s="160" t="s">
        <v>35</v>
      </c>
      <c r="G89" s="160" t="s">
        <v>11843</v>
      </c>
      <c r="H89" s="160" t="s">
        <v>57</v>
      </c>
      <c r="I89" s="222">
        <v>-2000</v>
      </c>
      <c r="J89" s="222"/>
      <c r="K89" s="222"/>
      <c r="L89" s="228">
        <v>69.75</v>
      </c>
      <c r="M89" s="162">
        <f t="shared" si="1"/>
        <v>-139500</v>
      </c>
    </row>
    <row r="90" spans="4:13" ht="20.25" customHeight="1" x14ac:dyDescent="0.25">
      <c r="D90" s="158">
        <v>45997</v>
      </c>
      <c r="E90" s="159" t="s">
        <v>234</v>
      </c>
      <c r="F90" s="160" t="s">
        <v>2024</v>
      </c>
      <c r="G90" s="160" t="s">
        <v>2023</v>
      </c>
      <c r="H90" s="160" t="s">
        <v>57</v>
      </c>
      <c r="I90" s="222">
        <v>-5000</v>
      </c>
      <c r="J90" s="222"/>
      <c r="K90" s="222"/>
      <c r="L90" s="228">
        <v>15.93</v>
      </c>
      <c r="M90" s="162">
        <f t="shared" si="1"/>
        <v>-79650</v>
      </c>
    </row>
    <row r="91" spans="4:13" ht="20.25" customHeight="1" x14ac:dyDescent="0.25">
      <c r="D91" s="158">
        <v>45997</v>
      </c>
      <c r="E91" s="159" t="s">
        <v>234</v>
      </c>
      <c r="F91" s="160" t="s">
        <v>10857</v>
      </c>
      <c r="G91" s="160" t="s">
        <v>10856</v>
      </c>
      <c r="H91" s="160" t="s">
        <v>57</v>
      </c>
      <c r="I91" s="222">
        <v>-2000</v>
      </c>
      <c r="J91" s="222"/>
      <c r="K91" s="222"/>
      <c r="L91" s="228">
        <v>50.15</v>
      </c>
      <c r="M91" s="162">
        <f t="shared" si="1"/>
        <v>-100300</v>
      </c>
    </row>
    <row r="92" spans="4:13" ht="20.25" customHeight="1" x14ac:dyDescent="0.25">
      <c r="D92" s="158">
        <v>45997</v>
      </c>
      <c r="E92" s="159" t="s">
        <v>234</v>
      </c>
      <c r="F92" s="160" t="s">
        <v>12748</v>
      </c>
      <c r="G92" s="160" t="s">
        <v>12750</v>
      </c>
      <c r="H92" s="160" t="s">
        <v>57</v>
      </c>
      <c r="I92" s="222">
        <v>-3000</v>
      </c>
      <c r="J92" s="222"/>
      <c r="K92" s="222"/>
      <c r="L92" s="228">
        <v>7.25</v>
      </c>
      <c r="M92" s="162">
        <f t="shared" si="1"/>
        <v>-21750</v>
      </c>
    </row>
    <row r="93" spans="4:13" ht="20.25" customHeight="1" x14ac:dyDescent="0.25">
      <c r="D93" s="158">
        <v>45990</v>
      </c>
      <c r="E93" s="159" t="s">
        <v>224</v>
      </c>
      <c r="F93" s="160" t="s">
        <v>11438</v>
      </c>
      <c r="G93" s="160" t="s">
        <v>11436</v>
      </c>
      <c r="H93" s="160" t="s">
        <v>0</v>
      </c>
      <c r="I93" s="222">
        <v>100</v>
      </c>
      <c r="J93" s="222"/>
      <c r="K93" s="222"/>
      <c r="L93" s="228">
        <v>264.03000000000003</v>
      </c>
      <c r="M93" s="162">
        <f t="shared" ref="M93:M99" si="5">L93*I93</f>
        <v>26403.000000000004</v>
      </c>
    </row>
    <row r="94" spans="4:13" ht="20.25" customHeight="1" x14ac:dyDescent="0.25">
      <c r="D94" s="158">
        <v>45969</v>
      </c>
      <c r="E94" s="159" t="s">
        <v>234</v>
      </c>
      <c r="F94" s="160" t="s">
        <v>6187</v>
      </c>
      <c r="G94" s="160" t="s">
        <v>6186</v>
      </c>
      <c r="H94" s="160" t="s">
        <v>0</v>
      </c>
      <c r="I94" s="222">
        <v>5000</v>
      </c>
      <c r="J94" s="222"/>
      <c r="K94" s="222"/>
      <c r="L94" s="228">
        <v>20.78</v>
      </c>
      <c r="M94" s="162">
        <f t="shared" si="5"/>
        <v>103900</v>
      </c>
    </row>
    <row r="95" spans="4:13" ht="20.25" customHeight="1" x14ac:dyDescent="0.25">
      <c r="D95" s="158">
        <v>45997</v>
      </c>
      <c r="E95" s="159" t="s">
        <v>234</v>
      </c>
      <c r="F95" s="160" t="s">
        <v>8431</v>
      </c>
      <c r="G95" s="160" t="s">
        <v>8430</v>
      </c>
      <c r="H95" s="160" t="s">
        <v>0</v>
      </c>
      <c r="I95" s="222">
        <v>10000</v>
      </c>
      <c r="J95" s="222"/>
      <c r="K95" s="222"/>
      <c r="L95" s="228">
        <v>20.57</v>
      </c>
      <c r="M95" s="162">
        <f t="shared" si="5"/>
        <v>205700</v>
      </c>
    </row>
    <row r="96" spans="4:13" ht="20.25" customHeight="1" x14ac:dyDescent="0.25">
      <c r="D96" s="158">
        <v>46004</v>
      </c>
      <c r="E96" s="159" t="s">
        <v>223</v>
      </c>
      <c r="F96" s="160" t="s">
        <v>11438</v>
      </c>
      <c r="G96" s="160" t="s">
        <v>11436</v>
      </c>
      <c r="H96" s="160" t="s">
        <v>57</v>
      </c>
      <c r="I96" s="222">
        <v>-100</v>
      </c>
      <c r="J96" s="222"/>
      <c r="K96" s="222"/>
      <c r="L96" s="228">
        <v>252.17399999999998</v>
      </c>
      <c r="M96" s="162">
        <f t="shared" si="5"/>
        <v>-25217.399999999998</v>
      </c>
    </row>
    <row r="97" spans="4:13" ht="20.25" customHeight="1" x14ac:dyDescent="0.25">
      <c r="D97" s="158">
        <v>46004</v>
      </c>
      <c r="E97" s="159" t="s">
        <v>234</v>
      </c>
      <c r="F97" s="160" t="s">
        <v>6187</v>
      </c>
      <c r="G97" s="160" t="s">
        <v>6186</v>
      </c>
      <c r="H97" s="160" t="s">
        <v>57</v>
      </c>
      <c r="I97" s="222">
        <v>-5000</v>
      </c>
      <c r="J97" s="222"/>
      <c r="K97" s="222"/>
      <c r="L97" s="228">
        <v>23.27</v>
      </c>
      <c r="M97" s="162">
        <f t="shared" si="5"/>
        <v>-116350</v>
      </c>
    </row>
    <row r="98" spans="4:13" ht="20.25" customHeight="1" x14ac:dyDescent="0.25">
      <c r="D98" s="158">
        <v>46004</v>
      </c>
      <c r="E98" s="159" t="s">
        <v>234</v>
      </c>
      <c r="F98" s="160" t="s">
        <v>8431</v>
      </c>
      <c r="G98" s="160" t="s">
        <v>8430</v>
      </c>
      <c r="H98" s="160" t="s">
        <v>57</v>
      </c>
      <c r="I98" s="222">
        <v>-10000</v>
      </c>
      <c r="J98" s="222"/>
      <c r="K98" s="222"/>
      <c r="L98" s="228">
        <v>21.31</v>
      </c>
      <c r="M98" s="162">
        <f t="shared" si="5"/>
        <v>-213100</v>
      </c>
    </row>
    <row r="99" spans="4:13" ht="20.25" customHeight="1" x14ac:dyDescent="0.25">
      <c r="D99" s="34">
        <v>45990</v>
      </c>
      <c r="E99" s="47" t="s">
        <v>224</v>
      </c>
      <c r="F99" s="35" t="s">
        <v>246</v>
      </c>
      <c r="G99" s="35" t="s">
        <v>248</v>
      </c>
      <c r="H99" s="35" t="s">
        <v>0</v>
      </c>
      <c r="I99" s="342">
        <v>200</v>
      </c>
      <c r="J99" s="342"/>
      <c r="K99" s="342"/>
      <c r="L99" s="343">
        <v>1380.6</v>
      </c>
      <c r="M99" s="46">
        <f t="shared" si="5"/>
        <v>276120</v>
      </c>
    </row>
    <row r="100" spans="4:13" ht="20.25" customHeight="1" x14ac:dyDescent="0.25">
      <c r="D100" s="34">
        <v>46004</v>
      </c>
      <c r="E100" s="47" t="s">
        <v>223</v>
      </c>
      <c r="F100" s="35" t="s">
        <v>436</v>
      </c>
      <c r="G100" s="35" t="s">
        <v>438</v>
      </c>
      <c r="H100" s="35" t="s">
        <v>0</v>
      </c>
      <c r="I100" s="223">
        <v>1000</v>
      </c>
      <c r="J100" s="223"/>
      <c r="K100" s="223"/>
      <c r="L100" s="216">
        <v>148.12199999999999</v>
      </c>
      <c r="M100" s="46">
        <f t="shared" si="1"/>
        <v>148122</v>
      </c>
    </row>
    <row r="101" spans="4:13" ht="20.25" customHeight="1" x14ac:dyDescent="0.25">
      <c r="D101" s="34">
        <v>46004</v>
      </c>
      <c r="E101" s="47" t="s">
        <v>235</v>
      </c>
      <c r="F101" s="35" t="s">
        <v>12931</v>
      </c>
      <c r="G101" s="35" t="s">
        <v>10664</v>
      </c>
      <c r="H101" s="35" t="s">
        <v>0</v>
      </c>
      <c r="I101" s="223">
        <v>20000</v>
      </c>
      <c r="J101" s="223"/>
      <c r="K101" s="223"/>
      <c r="L101" s="216">
        <v>18.16</v>
      </c>
      <c r="M101" s="46">
        <f t="shared" si="1"/>
        <v>363200</v>
      </c>
    </row>
    <row r="102" spans="4:13" ht="20.25" customHeight="1" x14ac:dyDescent="0.25">
      <c r="D102" s="34">
        <v>46004</v>
      </c>
      <c r="E102" s="47" t="s">
        <v>235</v>
      </c>
      <c r="F102" s="35" t="s">
        <v>12866</v>
      </c>
      <c r="G102" s="35" t="s">
        <v>12870</v>
      </c>
      <c r="H102" s="35" t="s">
        <v>0</v>
      </c>
      <c r="I102" s="223">
        <v>100</v>
      </c>
      <c r="J102" s="223"/>
      <c r="K102" s="223"/>
      <c r="L102" s="216">
        <v>814.88</v>
      </c>
      <c r="M102" s="46">
        <f t="shared" si="1"/>
        <v>81488</v>
      </c>
    </row>
    <row r="103" spans="4:13" ht="20.25" customHeight="1" x14ac:dyDescent="0.25">
      <c r="D103" s="34">
        <v>46004</v>
      </c>
      <c r="E103" s="47" t="s">
        <v>235</v>
      </c>
      <c r="F103" s="35" t="s">
        <v>12868</v>
      </c>
      <c r="G103" s="35" t="s">
        <v>6390</v>
      </c>
      <c r="H103" s="35" t="s">
        <v>0</v>
      </c>
      <c r="I103" s="223">
        <v>5000</v>
      </c>
      <c r="J103" s="223"/>
      <c r="K103" s="223"/>
      <c r="L103" s="216">
        <v>15.4</v>
      </c>
      <c r="M103" s="46">
        <f t="shared" si="1"/>
        <v>77000</v>
      </c>
    </row>
    <row r="104" spans="4:13" ht="20.25" customHeight="1" x14ac:dyDescent="0.25">
      <c r="D104" s="34">
        <v>46011</v>
      </c>
      <c r="E104" s="47" t="s">
        <v>234</v>
      </c>
      <c r="F104" s="35" t="s">
        <v>12931</v>
      </c>
      <c r="G104" s="35" t="s">
        <v>10664</v>
      </c>
      <c r="H104" s="35" t="s">
        <v>57</v>
      </c>
      <c r="I104" s="223">
        <v>-20000</v>
      </c>
      <c r="J104" s="223"/>
      <c r="K104" s="223"/>
      <c r="L104" s="216">
        <v>20.34</v>
      </c>
      <c r="M104" s="46">
        <f t="shared" si="1"/>
        <v>-406800</v>
      </c>
    </row>
    <row r="105" spans="4:13" ht="20.25" customHeight="1" x14ac:dyDescent="0.25">
      <c r="D105" s="34">
        <v>46011</v>
      </c>
      <c r="E105" s="47" t="s">
        <v>234</v>
      </c>
      <c r="F105" s="35" t="s">
        <v>12866</v>
      </c>
      <c r="G105" s="35" t="s">
        <v>12870</v>
      </c>
      <c r="H105" s="35" t="s">
        <v>57</v>
      </c>
      <c r="I105" s="223">
        <v>-100</v>
      </c>
      <c r="J105" s="223"/>
      <c r="K105" s="223"/>
      <c r="L105" s="216">
        <v>664.1</v>
      </c>
      <c r="M105" s="46">
        <f t="shared" si="1"/>
        <v>-66410</v>
      </c>
    </row>
    <row r="106" spans="4:13" ht="20.25" customHeight="1" x14ac:dyDescent="0.25">
      <c r="D106" s="34">
        <v>46011</v>
      </c>
      <c r="E106" s="47" t="s">
        <v>234</v>
      </c>
      <c r="F106" s="35" t="s">
        <v>6070</v>
      </c>
      <c r="G106" s="35" t="s">
        <v>6069</v>
      </c>
      <c r="H106" s="35" t="s">
        <v>0</v>
      </c>
      <c r="I106" s="223">
        <v>40500</v>
      </c>
      <c r="J106" s="223"/>
      <c r="K106" s="223"/>
      <c r="L106" s="216">
        <v>5.35</v>
      </c>
      <c r="M106" s="46">
        <f t="shared" si="1"/>
        <v>216675</v>
      </c>
    </row>
    <row r="107" spans="4:13" ht="20.25" customHeight="1" x14ac:dyDescent="0.25">
      <c r="D107" s="34">
        <v>46011</v>
      </c>
      <c r="E107" s="47" t="s">
        <v>234</v>
      </c>
      <c r="F107" s="35" t="s">
        <v>8431</v>
      </c>
      <c r="G107" s="35" t="s">
        <v>8430</v>
      </c>
      <c r="H107" s="35" t="s">
        <v>0</v>
      </c>
      <c r="I107" s="223">
        <v>9000</v>
      </c>
      <c r="J107" s="223"/>
      <c r="K107" s="223"/>
      <c r="L107" s="216">
        <v>22.3</v>
      </c>
      <c r="M107" s="46">
        <f t="shared" si="1"/>
        <v>200700</v>
      </c>
    </row>
    <row r="108" spans="4:13" ht="20.25" customHeight="1" x14ac:dyDescent="0.25">
      <c r="D108" s="34"/>
      <c r="E108" s="47"/>
      <c r="F108" s="35"/>
      <c r="G108" s="35"/>
      <c r="H108" s="35"/>
      <c r="I108" s="223"/>
      <c r="J108" s="223"/>
      <c r="K108" s="223"/>
      <c r="L108" s="216"/>
      <c r="M108" s="46">
        <f t="shared" si="1"/>
        <v>0</v>
      </c>
    </row>
    <row r="109" spans="4:13" ht="20.25" customHeight="1" x14ac:dyDescent="0.25">
      <c r="D109" s="34"/>
      <c r="E109" s="47"/>
      <c r="F109" s="35"/>
      <c r="G109" s="35"/>
      <c r="H109" s="35"/>
      <c r="I109" s="223"/>
      <c r="J109" s="223"/>
      <c r="K109" s="223"/>
      <c r="L109" s="216"/>
      <c r="M109" s="46">
        <f t="shared" si="1"/>
        <v>0</v>
      </c>
    </row>
    <row r="110" spans="4:13" ht="20.25" customHeight="1" x14ac:dyDescent="0.25">
      <c r="D110" s="34"/>
      <c r="E110" s="47"/>
      <c r="F110" s="35"/>
      <c r="G110" s="35"/>
      <c r="H110" s="35"/>
      <c r="I110" s="223"/>
      <c r="J110" s="223"/>
      <c r="K110" s="223"/>
      <c r="L110" s="216"/>
      <c r="M110" s="46">
        <f t="shared" si="1"/>
        <v>0</v>
      </c>
    </row>
    <row r="111" spans="4:13" ht="20.25" customHeight="1" x14ac:dyDescent="0.25">
      <c r="D111" s="34"/>
      <c r="E111" s="47"/>
      <c r="F111" s="35"/>
      <c r="G111" s="35"/>
      <c r="H111" s="35"/>
      <c r="I111" s="223"/>
      <c r="J111" s="223"/>
      <c r="K111" s="223"/>
      <c r="L111" s="216"/>
      <c r="M111" s="227">
        <f t="shared" si="1"/>
        <v>0</v>
      </c>
    </row>
    <row r="112" spans="4:13" ht="20.25" customHeight="1" thickBot="1" x14ac:dyDescent="0.3">
      <c r="D112" s="9" t="s">
        <v>41</v>
      </c>
      <c r="E112" s="20"/>
      <c r="F112" s="20"/>
      <c r="G112" s="20"/>
      <c r="H112" s="20"/>
      <c r="I112" s="20"/>
      <c r="J112" s="20"/>
      <c r="K112" s="20"/>
      <c r="L112" s="20"/>
      <c r="M112" s="21">
        <f>SUM(M3:M111)</f>
        <v>999652.17999999993</v>
      </c>
    </row>
    <row r="113" spans="4:16" ht="20.25" customHeight="1" thickBot="1" x14ac:dyDescent="0.3">
      <c r="D113" s="2" t="s">
        <v>3</v>
      </c>
      <c r="E113" s="3" t="s">
        <v>43</v>
      </c>
      <c r="F113" s="3" t="s">
        <v>18</v>
      </c>
      <c r="G113" s="3" t="s">
        <v>19</v>
      </c>
      <c r="H113" s="3" t="s">
        <v>83</v>
      </c>
      <c r="I113" s="3" t="s">
        <v>1</v>
      </c>
      <c r="J113" s="3" t="s">
        <v>10</v>
      </c>
      <c r="K113" s="3" t="s">
        <v>17</v>
      </c>
      <c r="L113" s="3" t="s">
        <v>12362</v>
      </c>
      <c r="M113" s="13" t="s">
        <v>4</v>
      </c>
    </row>
    <row r="114" spans="4:16" ht="20.25" customHeight="1" thickTop="1" x14ac:dyDescent="0.25">
      <c r="D114" s="51">
        <f>全班!$R$1</f>
        <v>46011</v>
      </c>
      <c r="E114" s="52" t="s">
        <v>223</v>
      </c>
      <c r="F114" s="38" t="s">
        <v>246</v>
      </c>
      <c r="G114" s="38" t="s">
        <v>248</v>
      </c>
      <c r="H114" s="38" t="s">
        <v>75</v>
      </c>
      <c r="I114" s="38">
        <f t="shared" ref="I114:I119" si="6">SUMIFS($I$99:$I$112,$G$99:$G$112,G114)</f>
        <v>200</v>
      </c>
      <c r="J114" s="215">
        <f>K114/I114</f>
        <v>1380.6</v>
      </c>
      <c r="K114" s="215">
        <f t="shared" ref="K114:K119" si="7">SUMIFS($M$99:$M$111,$G$99:$G$111,G114)</f>
        <v>276120</v>
      </c>
      <c r="L114" s="225">
        <f>VLOOKUP(G114,股价!C:D,2,FALSE)</f>
        <v>1411.722</v>
      </c>
      <c r="M114" s="41">
        <f>IFERROR(I114*L114,0)</f>
        <v>282344.40000000002</v>
      </c>
    </row>
    <row r="115" spans="4:16" ht="20.25" customHeight="1" x14ac:dyDescent="0.25">
      <c r="D115" s="51">
        <f>全班!$R$1</f>
        <v>46011</v>
      </c>
      <c r="E115" s="52" t="s">
        <v>223</v>
      </c>
      <c r="F115" s="38" t="s">
        <v>436</v>
      </c>
      <c r="G115" s="38" t="s">
        <v>438</v>
      </c>
      <c r="H115" s="38" t="s">
        <v>75</v>
      </c>
      <c r="I115" s="38">
        <f t="shared" si="6"/>
        <v>1000</v>
      </c>
      <c r="J115" s="215">
        <f t="shared" ref="J115:J119" si="8">K115/I115</f>
        <v>148.12200000000001</v>
      </c>
      <c r="K115" s="215">
        <f t="shared" si="7"/>
        <v>148122</v>
      </c>
      <c r="L115" s="225">
        <f>VLOOKUP(G115,股价!C:D,2,FALSE)</f>
        <v>154.90799999999999</v>
      </c>
      <c r="M115" s="41">
        <f t="shared" ref="M115:M119" si="9">IFERROR(I115*L115,0)</f>
        <v>154908</v>
      </c>
    </row>
    <row r="116" spans="4:16" ht="20.25" customHeight="1" x14ac:dyDescent="0.25">
      <c r="D116" s="51">
        <f>全班!$R$1</f>
        <v>46011</v>
      </c>
      <c r="E116" s="52" t="s">
        <v>234</v>
      </c>
      <c r="F116" s="38" t="s">
        <v>12868</v>
      </c>
      <c r="G116" s="38" t="s">
        <v>6390</v>
      </c>
      <c r="H116" s="38" t="s">
        <v>75</v>
      </c>
      <c r="I116" s="38">
        <f t="shared" si="6"/>
        <v>5000</v>
      </c>
      <c r="J116" s="215">
        <f t="shared" si="8"/>
        <v>15.4</v>
      </c>
      <c r="K116" s="215">
        <f t="shared" si="7"/>
        <v>77000</v>
      </c>
      <c r="L116" s="225">
        <f>VLOOKUP(G116,股价!C:D,2,FALSE)</f>
        <v>18.88</v>
      </c>
      <c r="M116" s="41">
        <f t="shared" si="9"/>
        <v>94400</v>
      </c>
    </row>
    <row r="117" spans="4:16" ht="20.25" customHeight="1" x14ac:dyDescent="0.25">
      <c r="D117" s="51">
        <f>全班!$R$1</f>
        <v>46011</v>
      </c>
      <c r="E117" s="52" t="s">
        <v>234</v>
      </c>
      <c r="F117" s="38" t="s">
        <v>6070</v>
      </c>
      <c r="G117" s="38" t="s">
        <v>6069</v>
      </c>
      <c r="H117" s="38" t="s">
        <v>75</v>
      </c>
      <c r="I117" s="38">
        <f t="shared" si="6"/>
        <v>40500</v>
      </c>
      <c r="J117" s="215">
        <f t="shared" si="8"/>
        <v>5.35</v>
      </c>
      <c r="K117" s="215">
        <f t="shared" si="7"/>
        <v>216675</v>
      </c>
      <c r="L117" s="225">
        <f>VLOOKUP(G117,股价!C:D,2,FALSE)</f>
        <v>5.35</v>
      </c>
      <c r="M117" s="41">
        <f t="shared" si="9"/>
        <v>216675</v>
      </c>
    </row>
    <row r="118" spans="4:16" ht="20.25" customHeight="1" x14ac:dyDescent="0.25">
      <c r="D118" s="51">
        <f>全班!$R$1</f>
        <v>46011</v>
      </c>
      <c r="E118" s="52" t="s">
        <v>234</v>
      </c>
      <c r="F118" s="38" t="s">
        <v>8431</v>
      </c>
      <c r="G118" s="38" t="s">
        <v>8430</v>
      </c>
      <c r="H118" s="38" t="s">
        <v>75</v>
      </c>
      <c r="I118" s="38">
        <f t="shared" si="6"/>
        <v>9000</v>
      </c>
      <c r="J118" s="215">
        <f t="shared" si="8"/>
        <v>22.3</v>
      </c>
      <c r="K118" s="215">
        <f t="shared" si="7"/>
        <v>200700</v>
      </c>
      <c r="L118" s="225">
        <f>VLOOKUP(G118,股价!C:D,2,FALSE)</f>
        <v>22.3</v>
      </c>
      <c r="M118" s="41">
        <f t="shared" si="9"/>
        <v>200700</v>
      </c>
    </row>
    <row r="119" spans="4:16" ht="20.25" customHeight="1" x14ac:dyDescent="0.25">
      <c r="D119" s="51">
        <f>全班!$R$1</f>
        <v>46011</v>
      </c>
      <c r="E119" s="52"/>
      <c r="F119" s="38"/>
      <c r="G119" s="38"/>
      <c r="H119" s="38" t="s">
        <v>75</v>
      </c>
      <c r="I119" s="38">
        <f t="shared" si="6"/>
        <v>0</v>
      </c>
      <c r="J119" s="215" t="e">
        <f t="shared" si="8"/>
        <v>#DIV/0!</v>
      </c>
      <c r="K119" s="215">
        <f t="shared" si="7"/>
        <v>0</v>
      </c>
      <c r="L119" s="225" t="e">
        <f>VLOOKUP(G119,股价!C:D,2,FALSE)</f>
        <v>#N/A</v>
      </c>
      <c r="M119" s="41">
        <f t="shared" si="9"/>
        <v>0</v>
      </c>
    </row>
    <row r="120" spans="4:16" ht="20.25" customHeight="1" x14ac:dyDescent="0.25">
      <c r="D120" s="42"/>
      <c r="E120" s="48"/>
      <c r="F120" s="43"/>
      <c r="G120" s="43"/>
      <c r="H120" s="43"/>
      <c r="I120" s="43"/>
      <c r="J120" s="43"/>
      <c r="K120" s="43"/>
      <c r="L120" s="44"/>
      <c r="M120" s="45">
        <f>IFERROR(I120*L120,0)</f>
        <v>0</v>
      </c>
    </row>
    <row r="121" spans="4:16" ht="20.25" customHeight="1" x14ac:dyDescent="0.25">
      <c r="D121" s="10" t="s">
        <v>11</v>
      </c>
      <c r="E121" s="15"/>
      <c r="F121" s="7"/>
      <c r="G121" s="7"/>
      <c r="H121" s="7"/>
      <c r="I121" s="8"/>
      <c r="J121" s="8"/>
      <c r="K121" s="8"/>
      <c r="L121" s="7"/>
      <c r="M121" s="90">
        <f>SUM(M114:M120)</f>
        <v>949027.4</v>
      </c>
    </row>
    <row r="122" spans="4:16" ht="20.25" customHeight="1" x14ac:dyDescent="0.25">
      <c r="D122" s="78" t="s">
        <v>88</v>
      </c>
      <c r="E122" s="79"/>
      <c r="F122" s="80"/>
      <c r="G122" s="80"/>
      <c r="H122" s="80"/>
      <c r="I122" s="77"/>
      <c r="J122" s="77"/>
      <c r="K122" s="77"/>
      <c r="L122" s="80"/>
      <c r="M122" s="91">
        <f>L137</f>
        <v>0</v>
      </c>
    </row>
    <row r="123" spans="4:16" ht="20.25" customHeight="1" x14ac:dyDescent="0.25">
      <c r="D123" s="10" t="s">
        <v>12</v>
      </c>
      <c r="E123" s="15"/>
      <c r="F123" s="11"/>
      <c r="G123" s="11"/>
      <c r="H123" s="7"/>
      <c r="I123" s="8"/>
      <c r="J123" s="8"/>
      <c r="K123" s="8"/>
      <c r="L123" s="7"/>
      <c r="M123" s="90">
        <f>M128-M112+M122</f>
        <v>347.82000000006519</v>
      </c>
      <c r="P123" s="17"/>
    </row>
    <row r="124" spans="4:16" ht="20.25" customHeight="1" thickBot="1" x14ac:dyDescent="0.3">
      <c r="D124" s="9" t="s">
        <v>14</v>
      </c>
      <c r="E124" s="20"/>
      <c r="F124" s="23"/>
      <c r="G124" s="23"/>
      <c r="H124" s="24"/>
      <c r="I124" s="20"/>
      <c r="J124" s="20"/>
      <c r="K124" s="20"/>
      <c r="L124" s="24"/>
      <c r="M124" s="92">
        <f>M121+M123</f>
        <v>949375.22000000009</v>
      </c>
    </row>
    <row r="125" spans="4:16" ht="20.25" customHeight="1" x14ac:dyDescent="0.25">
      <c r="D125" s="10" t="s">
        <v>13</v>
      </c>
      <c r="E125" s="15"/>
      <c r="F125" s="14"/>
      <c r="G125" s="14"/>
      <c r="H125" s="7"/>
      <c r="I125" s="8"/>
      <c r="J125" s="8"/>
      <c r="K125" s="8"/>
      <c r="L125" s="7"/>
      <c r="M125" s="90">
        <f>M124-M128</f>
        <v>-50624.779999999912</v>
      </c>
    </row>
    <row r="126" spans="4:16" ht="20.25" customHeight="1" thickBot="1" x14ac:dyDescent="0.3">
      <c r="D126" s="9" t="s">
        <v>6</v>
      </c>
      <c r="E126" s="20"/>
      <c r="F126" s="16"/>
      <c r="G126" s="16"/>
      <c r="H126" s="5"/>
      <c r="I126" s="6"/>
      <c r="J126" s="6"/>
      <c r="K126" s="6"/>
      <c r="L126" s="5"/>
      <c r="M126" s="22">
        <f>M125/M128</f>
        <v>-5.0624779999999911E-2</v>
      </c>
    </row>
    <row r="127" spans="4:16" ht="20.25" customHeight="1" x14ac:dyDescent="0.25"/>
    <row r="128" spans="4:16" ht="20.25" customHeight="1" thickBot="1" x14ac:dyDescent="0.3">
      <c r="D128" s="15" t="s">
        <v>8</v>
      </c>
      <c r="E128" s="15"/>
      <c r="F128" s="18"/>
      <c r="G128" s="18"/>
      <c r="L128" s="18"/>
      <c r="M128" s="18">
        <f>本金与余额!D4</f>
        <v>1000000</v>
      </c>
    </row>
    <row r="129" spans="4:13" ht="18" customHeight="1" thickBot="1" x14ac:dyDescent="0.3">
      <c r="D129" s="2" t="s">
        <v>90</v>
      </c>
      <c r="E129" s="3" t="s">
        <v>32</v>
      </c>
      <c r="F129" s="3" t="s">
        <v>18</v>
      </c>
      <c r="G129" s="3" t="s">
        <v>19</v>
      </c>
      <c r="H129" s="3" t="s">
        <v>83</v>
      </c>
      <c r="I129" s="3" t="s">
        <v>1</v>
      </c>
      <c r="J129" s="3" t="s">
        <v>87</v>
      </c>
      <c r="K129" s="3" t="s">
        <v>84</v>
      </c>
      <c r="L129" s="3" t="s">
        <v>85</v>
      </c>
      <c r="M129" s="13" t="s">
        <v>91</v>
      </c>
    </row>
    <row r="130" spans="4:13" ht="18" customHeight="1" thickTop="1" x14ac:dyDescent="0.25">
      <c r="D130" s="34"/>
      <c r="E130" s="47"/>
      <c r="F130" s="8"/>
      <c r="G130" s="8"/>
      <c r="H130" s="8"/>
      <c r="I130" s="8"/>
      <c r="J130" s="70"/>
      <c r="K130" s="70"/>
      <c r="L130" s="72"/>
      <c r="M130" s="76"/>
    </row>
    <row r="131" spans="4:13" ht="18" customHeight="1" x14ac:dyDescent="0.25">
      <c r="D131" s="34"/>
      <c r="E131" s="47"/>
      <c r="F131" s="8"/>
      <c r="G131" s="8"/>
      <c r="H131" s="8"/>
      <c r="I131" s="8"/>
      <c r="J131" s="70"/>
      <c r="K131" s="70"/>
      <c r="L131" s="7"/>
      <c r="M131" s="71"/>
    </row>
    <row r="132" spans="4:13" ht="18" customHeight="1" x14ac:dyDescent="0.25">
      <c r="D132" s="34"/>
      <c r="E132" s="47"/>
      <c r="F132" s="35"/>
      <c r="G132" s="35"/>
      <c r="H132" s="8"/>
      <c r="I132" s="8"/>
      <c r="J132" s="70"/>
      <c r="K132" s="70"/>
      <c r="L132" s="7"/>
      <c r="M132" s="71"/>
    </row>
    <row r="133" spans="4:13" ht="18" customHeight="1" x14ac:dyDescent="0.25">
      <c r="D133" s="34"/>
      <c r="E133" s="47"/>
      <c r="F133" s="35"/>
      <c r="G133" s="35"/>
      <c r="H133" s="8"/>
      <c r="I133" s="8"/>
      <c r="J133" s="70"/>
      <c r="K133" s="70"/>
      <c r="L133" s="7"/>
      <c r="M133" s="71"/>
    </row>
    <row r="134" spans="4:13" ht="18" customHeight="1" x14ac:dyDescent="0.25">
      <c r="D134" s="34"/>
      <c r="E134" s="47"/>
      <c r="F134" s="35"/>
      <c r="G134" s="35"/>
      <c r="H134" s="8"/>
      <c r="I134" s="8"/>
      <c r="J134" s="70"/>
      <c r="K134" s="70"/>
      <c r="L134" s="7"/>
      <c r="M134" s="71"/>
    </row>
    <row r="135" spans="4:13" ht="18" customHeight="1" x14ac:dyDescent="0.25">
      <c r="D135" s="34"/>
      <c r="E135" s="47"/>
      <c r="F135" s="35"/>
      <c r="G135" s="35"/>
      <c r="H135" s="8"/>
      <c r="I135" s="8"/>
      <c r="J135" s="70"/>
      <c r="K135" s="70"/>
      <c r="L135" s="7"/>
      <c r="M135" s="71"/>
    </row>
    <row r="136" spans="4:13" ht="18" customHeight="1" x14ac:dyDescent="0.25">
      <c r="D136" s="34"/>
      <c r="E136" s="47"/>
      <c r="F136" s="35"/>
      <c r="G136" s="35"/>
      <c r="H136" s="8"/>
      <c r="I136" s="8"/>
      <c r="J136" s="70"/>
      <c r="K136" s="70"/>
      <c r="M136" s="71"/>
    </row>
    <row r="137" spans="4:13" ht="18" customHeight="1" thickBot="1" x14ac:dyDescent="0.3">
      <c r="D137" s="62" t="s">
        <v>86</v>
      </c>
      <c r="E137" s="4"/>
      <c r="F137" s="4"/>
      <c r="G137" s="4"/>
      <c r="H137" s="4"/>
      <c r="I137" s="73"/>
      <c r="J137" s="4"/>
      <c r="K137" s="74"/>
      <c r="L137" s="75">
        <f>SUM(L130:L136)</f>
        <v>0</v>
      </c>
      <c r="M137" s="63"/>
    </row>
    <row r="139" spans="4:13" ht="18" customHeight="1" x14ac:dyDescent="0.25">
      <c r="D139" s="82"/>
    </row>
    <row r="140" spans="4:13" ht="18" customHeight="1" x14ac:dyDescent="0.25">
      <c r="D140" s="35"/>
    </row>
    <row r="141" spans="4:13" ht="18" customHeight="1" x14ac:dyDescent="0.25">
      <c r="D141" s="35"/>
    </row>
    <row r="142" spans="4:13" ht="18" customHeight="1" x14ac:dyDescent="0.25">
      <c r="D142" s="35"/>
    </row>
    <row r="143" spans="4:13" ht="18" customHeight="1" x14ac:dyDescent="0.25">
      <c r="D143" s="35"/>
    </row>
    <row r="144" spans="4:13" ht="18" customHeight="1" x14ac:dyDescent="0.25">
      <c r="D144" s="35"/>
    </row>
  </sheetData>
  <phoneticPr fontId="2" type="noConversion"/>
  <conditionalFormatting sqref="I3:M111">
    <cfRule type="cellIs" dxfId="129" priority="1" operator="lessThan">
      <formula>0</formula>
    </cfRule>
  </conditionalFormatting>
  <conditionalFormatting sqref="M125">
    <cfRule type="cellIs" dxfId="128" priority="3" operator="lessThanOrEqual">
      <formula>0</formula>
    </cfRule>
  </conditionalFormatting>
  <conditionalFormatting sqref="M126">
    <cfRule type="cellIs" dxfId="127" priority="2" operator="lessThan">
      <formula>0</formula>
    </cfRule>
  </conditionalFormatting>
  <hyperlinks>
    <hyperlink ref="A1" location="全班!A1" display="back" xr:uid="{00000000-0004-0000-05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M206"/>
  <sheetViews>
    <sheetView showGridLines="0" topLeftCell="A164" zoomScale="90" zoomScaleNormal="90" workbookViewId="0">
      <selection activeCell="R174" sqref="R174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44140625" bestFit="1" customWidth="1"/>
    <col min="6" max="6" width="12.88671875" bestFit="1" customWidth="1"/>
    <col min="7" max="7" width="12.88671875" customWidth="1"/>
    <col min="8" max="8" width="5.44140625" bestFit="1" customWidth="1"/>
    <col min="9" max="9" width="10.6640625" style="1"/>
    <col min="10" max="10" width="10.77734375" customWidth="1"/>
    <col min="11" max="11" width="14.77734375" style="12" bestFit="1" customWidth="1"/>
    <col min="12" max="12" width="11.6640625" bestFit="1" customWidth="1"/>
    <col min="13" max="13" width="14.777343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164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2</v>
      </c>
      <c r="D3" s="201">
        <v>45164</v>
      </c>
      <c r="E3" s="202" t="s">
        <v>468</v>
      </c>
      <c r="F3" s="203" t="s">
        <v>331</v>
      </c>
      <c r="G3" s="207">
        <v>1797</v>
      </c>
      <c r="H3" s="203" t="s">
        <v>40</v>
      </c>
      <c r="I3" s="210">
        <v>1000</v>
      </c>
      <c r="J3" s="203"/>
      <c r="K3" s="203"/>
      <c r="L3" s="205">
        <v>43.15</v>
      </c>
      <c r="M3" s="206">
        <f t="shared" ref="M3:M19" si="0">L3*I3</f>
        <v>43150</v>
      </c>
    </row>
    <row r="4" spans="1:13" ht="20.25" customHeight="1" x14ac:dyDescent="0.25">
      <c r="C4">
        <v>6</v>
      </c>
      <c r="D4" s="201">
        <v>45227</v>
      </c>
      <c r="E4" s="202" t="s">
        <v>47</v>
      </c>
      <c r="F4" s="203" t="s">
        <v>331</v>
      </c>
      <c r="G4" s="203">
        <v>1797</v>
      </c>
      <c r="H4" s="203" t="s">
        <v>11299</v>
      </c>
      <c r="I4" s="210">
        <v>-500</v>
      </c>
      <c r="J4" s="203"/>
      <c r="K4" s="203"/>
      <c r="L4" s="205">
        <v>32.4</v>
      </c>
      <c r="M4" s="206">
        <f t="shared" si="0"/>
        <v>-16200</v>
      </c>
    </row>
    <row r="5" spans="1:13" ht="20.25" customHeight="1" x14ac:dyDescent="0.25">
      <c r="C5">
        <v>9</v>
      </c>
      <c r="D5" s="201">
        <v>45227</v>
      </c>
      <c r="E5" s="202" t="s">
        <v>11302</v>
      </c>
      <c r="F5" s="203" t="s">
        <v>226</v>
      </c>
      <c r="G5" s="203">
        <v>2331</v>
      </c>
      <c r="H5" s="203" t="s">
        <v>40</v>
      </c>
      <c r="I5" s="210">
        <v>500</v>
      </c>
      <c r="J5" s="203"/>
      <c r="K5" s="203"/>
      <c r="L5" s="205">
        <v>24.9</v>
      </c>
      <c r="M5" s="206">
        <f t="shared" si="0"/>
        <v>12450</v>
      </c>
    </row>
    <row r="6" spans="1:13" ht="20.25" customHeight="1" x14ac:dyDescent="0.25">
      <c r="C6">
        <v>10</v>
      </c>
      <c r="D6" s="201">
        <v>45234</v>
      </c>
      <c r="E6" s="202" t="s">
        <v>47</v>
      </c>
      <c r="F6" s="203" t="s">
        <v>77</v>
      </c>
      <c r="G6" s="203">
        <v>1810</v>
      </c>
      <c r="H6" s="203" t="s">
        <v>40</v>
      </c>
      <c r="I6" s="210">
        <v>10000</v>
      </c>
      <c r="J6" s="203"/>
      <c r="K6" s="203"/>
      <c r="L6" s="205">
        <v>15.24</v>
      </c>
      <c r="M6" s="206">
        <f t="shared" si="0"/>
        <v>152400</v>
      </c>
    </row>
    <row r="7" spans="1:13" ht="20.25" customHeight="1" x14ac:dyDescent="0.25">
      <c r="C7">
        <v>12</v>
      </c>
      <c r="D7" s="201">
        <v>45276</v>
      </c>
      <c r="E7" s="202" t="s">
        <v>47</v>
      </c>
      <c r="F7" s="203" t="s">
        <v>331</v>
      </c>
      <c r="G7" s="203">
        <v>1797</v>
      </c>
      <c r="H7" s="203" t="s">
        <v>40</v>
      </c>
      <c r="I7" s="210">
        <v>500</v>
      </c>
      <c r="J7" s="203"/>
      <c r="K7" s="203"/>
      <c r="L7" s="205">
        <v>26.25</v>
      </c>
      <c r="M7" s="206">
        <f t="shared" si="0"/>
        <v>13125</v>
      </c>
    </row>
    <row r="8" spans="1:13" ht="20.25" customHeight="1" x14ac:dyDescent="0.25">
      <c r="D8" s="201">
        <v>45367</v>
      </c>
      <c r="E8" s="202" t="s">
        <v>47</v>
      </c>
      <c r="F8" s="203" t="s">
        <v>331</v>
      </c>
      <c r="G8" s="203">
        <v>1797</v>
      </c>
      <c r="H8" s="203" t="s">
        <v>57</v>
      </c>
      <c r="I8" s="210">
        <v>-1000</v>
      </c>
      <c r="J8" s="203"/>
      <c r="K8" s="203"/>
      <c r="L8" s="205">
        <v>23.9</v>
      </c>
      <c r="M8" s="206">
        <f t="shared" si="0"/>
        <v>-23900</v>
      </c>
    </row>
    <row r="9" spans="1:13" ht="20.25" customHeight="1" x14ac:dyDescent="0.25">
      <c r="D9" s="201">
        <v>45367</v>
      </c>
      <c r="E9" s="202" t="s">
        <v>47</v>
      </c>
      <c r="F9" s="203" t="s">
        <v>226</v>
      </c>
      <c r="G9" s="203">
        <v>2331</v>
      </c>
      <c r="H9" s="203" t="s">
        <v>57</v>
      </c>
      <c r="I9" s="210">
        <v>-500</v>
      </c>
      <c r="J9" s="203"/>
      <c r="K9" s="203"/>
      <c r="L9" s="205">
        <v>20.7</v>
      </c>
      <c r="M9" s="206">
        <f t="shared" si="0"/>
        <v>-10350</v>
      </c>
    </row>
    <row r="10" spans="1:13" ht="20.25" customHeight="1" x14ac:dyDescent="0.25">
      <c r="D10" s="201">
        <v>45367</v>
      </c>
      <c r="E10" s="202" t="s">
        <v>47</v>
      </c>
      <c r="F10" s="203" t="s">
        <v>77</v>
      </c>
      <c r="G10" s="203">
        <v>1810</v>
      </c>
      <c r="H10" s="203" t="s">
        <v>57</v>
      </c>
      <c r="I10" s="210">
        <v>-10000</v>
      </c>
      <c r="J10" s="203"/>
      <c r="K10" s="203"/>
      <c r="L10" s="205">
        <v>14.54</v>
      </c>
      <c r="M10" s="206">
        <f t="shared" si="0"/>
        <v>-145400</v>
      </c>
    </row>
    <row r="11" spans="1:13" ht="21.6" customHeight="1" x14ac:dyDescent="0.25">
      <c r="C11">
        <v>8</v>
      </c>
      <c r="D11" s="201">
        <v>45227</v>
      </c>
      <c r="E11" s="202" t="s">
        <v>234</v>
      </c>
      <c r="F11" s="203" t="s">
        <v>6647</v>
      </c>
      <c r="G11" s="203" t="s">
        <v>6646</v>
      </c>
      <c r="H11" s="203" t="s">
        <v>40</v>
      </c>
      <c r="I11" s="210">
        <v>500</v>
      </c>
      <c r="J11" s="203"/>
      <c r="K11" s="203"/>
      <c r="L11" s="205">
        <v>79.81</v>
      </c>
      <c r="M11" s="206">
        <f t="shared" si="0"/>
        <v>39905</v>
      </c>
    </row>
    <row r="12" spans="1:13" ht="21.6" customHeight="1" x14ac:dyDescent="0.25">
      <c r="C12">
        <v>11</v>
      </c>
      <c r="D12" s="201">
        <v>45234</v>
      </c>
      <c r="E12" s="202" t="s">
        <v>47</v>
      </c>
      <c r="F12" s="203" t="s">
        <v>27</v>
      </c>
      <c r="G12" s="203">
        <v>763</v>
      </c>
      <c r="H12" s="203" t="s">
        <v>40</v>
      </c>
      <c r="I12" s="210">
        <v>2000</v>
      </c>
      <c r="J12" s="203"/>
      <c r="K12" s="203"/>
      <c r="L12" s="205">
        <v>18.04</v>
      </c>
      <c r="M12" s="206">
        <f t="shared" si="0"/>
        <v>36080</v>
      </c>
    </row>
    <row r="13" spans="1:13" ht="21.6" customHeight="1" x14ac:dyDescent="0.25">
      <c r="D13" s="201">
        <v>45367</v>
      </c>
      <c r="E13" s="202" t="s">
        <v>234</v>
      </c>
      <c r="F13" s="203" t="s">
        <v>6647</v>
      </c>
      <c r="G13" s="203" t="s">
        <v>6646</v>
      </c>
      <c r="H13" s="203" t="s">
        <v>57</v>
      </c>
      <c r="I13" s="210">
        <v>-500</v>
      </c>
      <c r="J13" s="203"/>
      <c r="K13" s="203"/>
      <c r="L13" s="205">
        <v>98.45</v>
      </c>
      <c r="M13" s="206">
        <f t="shared" si="0"/>
        <v>-49225</v>
      </c>
    </row>
    <row r="14" spans="1:13" ht="21.6" customHeight="1" x14ac:dyDescent="0.25">
      <c r="D14" s="201">
        <v>45367</v>
      </c>
      <c r="E14" s="202" t="s">
        <v>47</v>
      </c>
      <c r="F14" s="203" t="s">
        <v>27</v>
      </c>
      <c r="G14" s="203">
        <v>763</v>
      </c>
      <c r="H14" s="203" t="s">
        <v>57</v>
      </c>
      <c r="I14" s="210">
        <v>-2000</v>
      </c>
      <c r="J14" s="203"/>
      <c r="K14" s="203"/>
      <c r="L14" s="205">
        <v>17.12</v>
      </c>
      <c r="M14" s="206">
        <f t="shared" si="0"/>
        <v>-34240</v>
      </c>
    </row>
    <row r="15" spans="1:13" ht="20.25" customHeight="1" x14ac:dyDescent="0.25">
      <c r="C15">
        <v>5</v>
      </c>
      <c r="D15" s="201">
        <v>45192</v>
      </c>
      <c r="E15" s="202" t="s">
        <v>603</v>
      </c>
      <c r="F15" s="203" t="s">
        <v>599</v>
      </c>
      <c r="G15" s="203" t="s">
        <v>601</v>
      </c>
      <c r="H15" s="203" t="s">
        <v>0</v>
      </c>
      <c r="I15" s="210">
        <v>500</v>
      </c>
      <c r="J15" s="203"/>
      <c r="K15" s="203"/>
      <c r="L15" s="205">
        <v>449.28</v>
      </c>
      <c r="M15" s="206">
        <f>L15*I15</f>
        <v>224640</v>
      </c>
    </row>
    <row r="16" spans="1:13" ht="20.25" customHeight="1" x14ac:dyDescent="0.25">
      <c r="D16" s="201">
        <v>45374</v>
      </c>
      <c r="E16" s="202" t="s">
        <v>223</v>
      </c>
      <c r="F16" s="203" t="s">
        <v>599</v>
      </c>
      <c r="G16" s="203" t="s">
        <v>601</v>
      </c>
      <c r="H16" s="203" t="s">
        <v>57</v>
      </c>
      <c r="I16" s="210">
        <v>-300</v>
      </c>
      <c r="J16" s="203"/>
      <c r="K16" s="203"/>
      <c r="L16" s="205">
        <v>471.822</v>
      </c>
      <c r="M16" s="206">
        <f>L16*I16</f>
        <v>-141546.6</v>
      </c>
    </row>
    <row r="17" spans="3:13" ht="20.25" customHeight="1" x14ac:dyDescent="0.25">
      <c r="D17" s="201">
        <v>45409</v>
      </c>
      <c r="E17" s="202" t="s">
        <v>223</v>
      </c>
      <c r="F17" s="203" t="s">
        <v>599</v>
      </c>
      <c r="G17" s="203" t="s">
        <v>601</v>
      </c>
      <c r="H17" s="203" t="s">
        <v>57</v>
      </c>
      <c r="I17" s="210">
        <v>-100</v>
      </c>
      <c r="J17" s="203"/>
      <c r="K17" s="203"/>
      <c r="L17" s="205">
        <v>481.572</v>
      </c>
      <c r="M17" s="206">
        <f>L17*I17</f>
        <v>-48157.2</v>
      </c>
    </row>
    <row r="18" spans="3:13" ht="20.25" customHeight="1" x14ac:dyDescent="0.25">
      <c r="D18" s="201">
        <v>45437</v>
      </c>
      <c r="E18" s="202" t="s">
        <v>223</v>
      </c>
      <c r="F18" s="203" t="s">
        <v>599</v>
      </c>
      <c r="G18" s="203" t="s">
        <v>601</v>
      </c>
      <c r="H18" s="203" t="s">
        <v>57</v>
      </c>
      <c r="I18" s="210">
        <v>-100</v>
      </c>
      <c r="J18" s="203"/>
      <c r="K18" s="203"/>
      <c r="L18" s="205">
        <v>483.59999999999997</v>
      </c>
      <c r="M18" s="206">
        <f>L18*I18</f>
        <v>-48360</v>
      </c>
    </row>
    <row r="19" spans="3:13" ht="20.25" customHeight="1" x14ac:dyDescent="0.25">
      <c r="C19">
        <v>1</v>
      </c>
      <c r="D19" s="201">
        <v>45164</v>
      </c>
      <c r="E19" s="202" t="s">
        <v>459</v>
      </c>
      <c r="F19" s="203" t="s">
        <v>228</v>
      </c>
      <c r="G19" s="203" t="s">
        <v>397</v>
      </c>
      <c r="H19" s="203" t="s">
        <v>0</v>
      </c>
      <c r="I19" s="210">
        <v>1000</v>
      </c>
      <c r="J19" s="203"/>
      <c r="K19" s="203"/>
      <c r="L19" s="205">
        <v>232.6</v>
      </c>
      <c r="M19" s="206">
        <f t="shared" si="0"/>
        <v>232600</v>
      </c>
    </row>
    <row r="20" spans="3:13" ht="20.25" customHeight="1" x14ac:dyDescent="0.25">
      <c r="D20" s="201">
        <v>45374</v>
      </c>
      <c r="E20" s="202" t="s">
        <v>234</v>
      </c>
      <c r="F20" s="203" t="s">
        <v>228</v>
      </c>
      <c r="G20" s="203" t="s">
        <v>397</v>
      </c>
      <c r="H20" s="203" t="s">
        <v>57</v>
      </c>
      <c r="I20" s="210">
        <v>-1000</v>
      </c>
      <c r="J20" s="203"/>
      <c r="K20" s="203"/>
      <c r="L20" s="205">
        <v>216.95</v>
      </c>
      <c r="M20" s="206">
        <f>L20*I20</f>
        <v>-216950</v>
      </c>
    </row>
    <row r="21" spans="3:13" ht="20.25" customHeight="1" x14ac:dyDescent="0.25">
      <c r="C21">
        <v>3</v>
      </c>
      <c r="D21" s="201">
        <v>45178</v>
      </c>
      <c r="E21" s="202" t="s">
        <v>544</v>
      </c>
      <c r="F21" s="203" t="s">
        <v>540</v>
      </c>
      <c r="G21" s="203" t="s">
        <v>542</v>
      </c>
      <c r="H21" s="203" t="s">
        <v>0</v>
      </c>
      <c r="I21" s="210">
        <v>500</v>
      </c>
      <c r="J21" s="203"/>
      <c r="K21" s="203"/>
      <c r="L21" s="205">
        <v>252.71999999999997</v>
      </c>
      <c r="M21" s="206">
        <f t="shared" ref="M21:M124" si="1">L21*I21</f>
        <v>126359.99999999999</v>
      </c>
    </row>
    <row r="22" spans="3:13" ht="20.25" customHeight="1" x14ac:dyDescent="0.25">
      <c r="C22">
        <v>4</v>
      </c>
      <c r="D22" s="201">
        <v>45185</v>
      </c>
      <c r="E22" s="202" t="s">
        <v>223</v>
      </c>
      <c r="F22" s="203" t="s">
        <v>540</v>
      </c>
      <c r="G22" s="203" t="s">
        <v>542</v>
      </c>
      <c r="H22" s="203" t="s">
        <v>0</v>
      </c>
      <c r="I22" s="210">
        <v>500</v>
      </c>
      <c r="J22" s="203"/>
      <c r="K22" s="203"/>
      <c r="L22" s="205">
        <v>246.24600000000001</v>
      </c>
      <c r="M22" s="206">
        <f t="shared" si="1"/>
        <v>123123</v>
      </c>
    </row>
    <row r="23" spans="3:13" ht="20.25" customHeight="1" x14ac:dyDescent="0.25">
      <c r="C23">
        <v>7</v>
      </c>
      <c r="D23" s="201">
        <v>45227</v>
      </c>
      <c r="E23" s="202" t="s">
        <v>223</v>
      </c>
      <c r="F23" s="203" t="s">
        <v>540</v>
      </c>
      <c r="G23" s="203" t="s">
        <v>542</v>
      </c>
      <c r="H23" s="203" t="s">
        <v>57</v>
      </c>
      <c r="I23" s="210">
        <v>-500</v>
      </c>
      <c r="J23" s="203"/>
      <c r="K23" s="203"/>
      <c r="L23" s="205">
        <v>200.07</v>
      </c>
      <c r="M23" s="206">
        <f t="shared" si="1"/>
        <v>-100035</v>
      </c>
    </row>
    <row r="24" spans="3:13" ht="20.25" customHeight="1" x14ac:dyDescent="0.25">
      <c r="D24" s="201">
        <v>45374</v>
      </c>
      <c r="E24" s="202" t="s">
        <v>223</v>
      </c>
      <c r="F24" s="203" t="s">
        <v>540</v>
      </c>
      <c r="G24" s="203" t="s">
        <v>542</v>
      </c>
      <c r="H24" s="203" t="s">
        <v>57</v>
      </c>
      <c r="I24" s="210">
        <v>-500</v>
      </c>
      <c r="J24" s="203"/>
      <c r="K24" s="203"/>
      <c r="L24" s="205">
        <v>206.7</v>
      </c>
      <c r="M24" s="206">
        <f>L24*I24</f>
        <v>-103350</v>
      </c>
    </row>
    <row r="25" spans="3:13" ht="20.25" customHeight="1" x14ac:dyDescent="0.25">
      <c r="D25" s="201">
        <v>45367</v>
      </c>
      <c r="E25" s="202" t="s">
        <v>223</v>
      </c>
      <c r="F25" s="203" t="s">
        <v>217</v>
      </c>
      <c r="G25" s="203" t="s">
        <v>219</v>
      </c>
      <c r="H25" s="203" t="s">
        <v>0</v>
      </c>
      <c r="I25" s="210">
        <v>50</v>
      </c>
      <c r="J25" s="203"/>
      <c r="K25" s="203"/>
      <c r="L25" s="205">
        <v>1275.846</v>
      </c>
      <c r="M25" s="206">
        <f t="shared" si="1"/>
        <v>63792.3</v>
      </c>
    </row>
    <row r="26" spans="3:13" ht="20.25" customHeight="1" x14ac:dyDescent="0.25">
      <c r="D26" s="201">
        <v>45367</v>
      </c>
      <c r="E26" s="202" t="s">
        <v>223</v>
      </c>
      <c r="F26" s="203" t="s">
        <v>215</v>
      </c>
      <c r="G26" s="203" t="s">
        <v>221</v>
      </c>
      <c r="H26" s="203" t="s">
        <v>0</v>
      </c>
      <c r="I26" s="210">
        <v>50</v>
      </c>
      <c r="J26" s="203"/>
      <c r="K26" s="203"/>
      <c r="L26" s="205">
        <v>965.17199999999991</v>
      </c>
      <c r="M26" s="206">
        <f t="shared" si="1"/>
        <v>48258.6</v>
      </c>
    </row>
    <row r="27" spans="3:13" ht="20.25" customHeight="1" x14ac:dyDescent="0.25">
      <c r="D27" s="201">
        <v>45367</v>
      </c>
      <c r="E27" s="202" t="s">
        <v>223</v>
      </c>
      <c r="F27" s="203" t="s">
        <v>246</v>
      </c>
      <c r="G27" s="203" t="s">
        <v>248</v>
      </c>
      <c r="H27" s="203" t="s">
        <v>0</v>
      </c>
      <c r="I27" s="210">
        <v>20</v>
      </c>
      <c r="J27" s="203"/>
      <c r="K27" s="203"/>
      <c r="L27" s="205">
        <v>6851.2860000000001</v>
      </c>
      <c r="M27" s="206">
        <f t="shared" si="1"/>
        <v>137025.72</v>
      </c>
    </row>
    <row r="28" spans="3:13" ht="20.25" customHeight="1" x14ac:dyDescent="0.25">
      <c r="D28" s="201">
        <v>45367</v>
      </c>
      <c r="E28" s="202" t="s">
        <v>223</v>
      </c>
      <c r="F28" s="203" t="s">
        <v>349</v>
      </c>
      <c r="G28" s="203" t="s">
        <v>351</v>
      </c>
      <c r="H28" s="203" t="s">
        <v>0</v>
      </c>
      <c r="I28" s="210">
        <v>50</v>
      </c>
      <c r="J28" s="203"/>
      <c r="K28" s="203"/>
      <c r="L28" s="205">
        <v>1101.204</v>
      </c>
      <c r="M28" s="206">
        <f t="shared" si="1"/>
        <v>55060.2</v>
      </c>
    </row>
    <row r="29" spans="3:13" ht="20.25" customHeight="1" x14ac:dyDescent="0.25">
      <c r="D29" s="201">
        <v>45367</v>
      </c>
      <c r="E29" s="202" t="s">
        <v>223</v>
      </c>
      <c r="F29" s="203" t="s">
        <v>475</v>
      </c>
      <c r="G29" s="203" t="s">
        <v>477</v>
      </c>
      <c r="H29" s="203" t="s">
        <v>0</v>
      </c>
      <c r="I29" s="210">
        <v>10</v>
      </c>
      <c r="J29" s="203"/>
      <c r="K29" s="203"/>
      <c r="L29" s="205">
        <v>3775.98</v>
      </c>
      <c r="M29" s="206">
        <f t="shared" si="1"/>
        <v>37759.800000000003</v>
      </c>
    </row>
    <row r="30" spans="3:13" ht="20.25" customHeight="1" x14ac:dyDescent="0.25">
      <c r="D30" s="201">
        <v>45374</v>
      </c>
      <c r="E30" s="202" t="s">
        <v>223</v>
      </c>
      <c r="F30" s="203" t="s">
        <v>246</v>
      </c>
      <c r="G30" s="203" t="s">
        <v>248</v>
      </c>
      <c r="H30" s="203" t="s">
        <v>0</v>
      </c>
      <c r="I30" s="210">
        <v>10</v>
      </c>
      <c r="J30" s="203"/>
      <c r="K30" s="203"/>
      <c r="L30" s="205">
        <v>7354.5419999999995</v>
      </c>
      <c r="M30" s="206">
        <f t="shared" si="1"/>
        <v>73545.42</v>
      </c>
    </row>
    <row r="31" spans="3:13" ht="20.25" customHeight="1" x14ac:dyDescent="0.25">
      <c r="D31" s="201">
        <v>45374</v>
      </c>
      <c r="E31" s="202" t="s">
        <v>223</v>
      </c>
      <c r="F31" s="203" t="s">
        <v>475</v>
      </c>
      <c r="G31" s="203" t="s">
        <v>477</v>
      </c>
      <c r="H31" s="203" t="s">
        <v>0</v>
      </c>
      <c r="I31" s="210">
        <v>20</v>
      </c>
      <c r="J31" s="203"/>
      <c r="K31" s="203"/>
      <c r="L31" s="205">
        <v>3974.7239999999997</v>
      </c>
      <c r="M31" s="206">
        <f t="shared" si="1"/>
        <v>79494.48</v>
      </c>
    </row>
    <row r="32" spans="3:13" ht="20.25" customHeight="1" x14ac:dyDescent="0.25">
      <c r="D32" s="201">
        <v>45374</v>
      </c>
      <c r="E32" s="202" t="s">
        <v>223</v>
      </c>
      <c r="F32" s="203" t="s">
        <v>355</v>
      </c>
      <c r="G32" s="203" t="s">
        <v>357</v>
      </c>
      <c r="H32" s="203" t="s">
        <v>0</v>
      </c>
      <c r="I32" s="210">
        <v>10</v>
      </c>
      <c r="J32" s="203"/>
      <c r="K32" s="203"/>
      <c r="L32" s="205">
        <v>7643.6880000000001</v>
      </c>
      <c r="M32" s="206">
        <f t="shared" si="1"/>
        <v>76436.88</v>
      </c>
    </row>
    <row r="33" spans="4:13" ht="20.25" customHeight="1" x14ac:dyDescent="0.25">
      <c r="D33" s="201">
        <v>45374</v>
      </c>
      <c r="E33" s="202" t="s">
        <v>223</v>
      </c>
      <c r="F33" s="203" t="s">
        <v>621</v>
      </c>
      <c r="G33" s="203" t="s">
        <v>622</v>
      </c>
      <c r="H33" s="203" t="s">
        <v>0</v>
      </c>
      <c r="I33" s="210">
        <v>50</v>
      </c>
      <c r="J33" s="203"/>
      <c r="K33" s="203"/>
      <c r="L33" s="205">
        <v>1004.3279999999999</v>
      </c>
      <c r="M33" s="206">
        <f t="shared" si="1"/>
        <v>50216.399999999994</v>
      </c>
    </row>
    <row r="34" spans="4:13" ht="20.25" customHeight="1" x14ac:dyDescent="0.25">
      <c r="D34" s="201">
        <v>45374</v>
      </c>
      <c r="E34" s="202" t="s">
        <v>223</v>
      </c>
      <c r="F34" s="203" t="s">
        <v>11481</v>
      </c>
      <c r="G34" s="203" t="s">
        <v>11479</v>
      </c>
      <c r="H34" s="203" t="s">
        <v>0</v>
      </c>
      <c r="I34" s="210">
        <v>30</v>
      </c>
      <c r="J34" s="203"/>
      <c r="K34" s="203"/>
      <c r="L34" s="205">
        <v>1326.78</v>
      </c>
      <c r="M34" s="206">
        <f t="shared" si="1"/>
        <v>39803.4</v>
      </c>
    </row>
    <row r="35" spans="4:13" ht="20.25" customHeight="1" x14ac:dyDescent="0.25">
      <c r="D35" s="201">
        <v>45374</v>
      </c>
      <c r="E35" s="202" t="s">
        <v>223</v>
      </c>
      <c r="F35" s="203" t="s">
        <v>11483</v>
      </c>
      <c r="G35" s="203" t="s">
        <v>11485</v>
      </c>
      <c r="H35" s="203" t="s">
        <v>0</v>
      </c>
      <c r="I35" s="210">
        <v>30</v>
      </c>
      <c r="J35" s="203"/>
      <c r="K35" s="203"/>
      <c r="L35" s="205">
        <v>1096.212</v>
      </c>
      <c r="M35" s="206">
        <f t="shared" si="1"/>
        <v>32886.36</v>
      </c>
    </row>
    <row r="36" spans="4:13" ht="20.25" customHeight="1" x14ac:dyDescent="0.25">
      <c r="D36" s="201">
        <v>45374</v>
      </c>
      <c r="E36" s="202" t="s">
        <v>223</v>
      </c>
      <c r="F36" s="203" t="s">
        <v>11303</v>
      </c>
      <c r="G36" s="203" t="s">
        <v>11305</v>
      </c>
      <c r="H36" s="203" t="s">
        <v>0</v>
      </c>
      <c r="I36" s="210">
        <v>20</v>
      </c>
      <c r="J36" s="203"/>
      <c r="K36" s="203"/>
      <c r="L36" s="205">
        <v>3344.172</v>
      </c>
      <c r="M36" s="206">
        <f t="shared" si="1"/>
        <v>66883.44</v>
      </c>
    </row>
    <row r="37" spans="4:13" ht="20.25" customHeight="1" x14ac:dyDescent="0.25">
      <c r="D37" s="201">
        <v>45374</v>
      </c>
      <c r="E37" s="202" t="s">
        <v>223</v>
      </c>
      <c r="F37" s="203" t="s">
        <v>289</v>
      </c>
      <c r="G37" s="203" t="s">
        <v>291</v>
      </c>
      <c r="H37" s="203" t="s">
        <v>0</v>
      </c>
      <c r="I37" s="210">
        <v>40</v>
      </c>
      <c r="J37" s="203"/>
      <c r="K37" s="203"/>
      <c r="L37" s="205">
        <v>1395.1859999999999</v>
      </c>
      <c r="M37" s="206">
        <f t="shared" si="1"/>
        <v>55807.439999999995</v>
      </c>
    </row>
    <row r="38" spans="4:13" ht="20.25" customHeight="1" x14ac:dyDescent="0.25">
      <c r="D38" s="201">
        <v>45409</v>
      </c>
      <c r="E38" s="202" t="s">
        <v>223</v>
      </c>
      <c r="F38" s="203" t="s">
        <v>217</v>
      </c>
      <c r="G38" s="203" t="s">
        <v>219</v>
      </c>
      <c r="H38" s="203" t="s">
        <v>0</v>
      </c>
      <c r="I38" s="210">
        <v>50</v>
      </c>
      <c r="J38" s="203"/>
      <c r="K38" s="203"/>
      <c r="L38" s="205">
        <v>1312.6619999999998</v>
      </c>
      <c r="M38" s="206">
        <f t="shared" si="1"/>
        <v>65633.099999999991</v>
      </c>
    </row>
    <row r="39" spans="4:13" ht="20.25" customHeight="1" x14ac:dyDescent="0.25">
      <c r="D39" s="201">
        <v>45437</v>
      </c>
      <c r="E39" s="202" t="s">
        <v>223</v>
      </c>
      <c r="F39" s="203" t="s">
        <v>215</v>
      </c>
      <c r="G39" s="203" t="s">
        <v>221</v>
      </c>
      <c r="H39" s="203" t="s">
        <v>0</v>
      </c>
      <c r="I39" s="210">
        <v>40</v>
      </c>
      <c r="J39" s="203"/>
      <c r="K39" s="203"/>
      <c r="L39" s="205">
        <v>1229.0459999999998</v>
      </c>
      <c r="M39" s="206">
        <f t="shared" si="1"/>
        <v>49161.84</v>
      </c>
    </row>
    <row r="40" spans="4:13" ht="20.25" customHeight="1" x14ac:dyDescent="0.25">
      <c r="D40" s="201">
        <v>45458</v>
      </c>
      <c r="E40" s="202" t="s">
        <v>223</v>
      </c>
      <c r="F40" s="203" t="s">
        <v>246</v>
      </c>
      <c r="G40" s="203" t="s">
        <v>248</v>
      </c>
      <c r="H40" s="203" t="s">
        <v>11719</v>
      </c>
      <c r="I40" s="210">
        <v>270</v>
      </c>
      <c r="J40" s="203"/>
      <c r="K40" s="203"/>
      <c r="L40" s="205">
        <v>0</v>
      </c>
      <c r="M40" s="206">
        <f t="shared" si="1"/>
        <v>0</v>
      </c>
    </row>
    <row r="41" spans="4:13" ht="20.25" customHeight="1" x14ac:dyDescent="0.25">
      <c r="D41" s="201">
        <v>45458</v>
      </c>
      <c r="E41" s="202" t="s">
        <v>223</v>
      </c>
      <c r="F41" s="203" t="s">
        <v>215</v>
      </c>
      <c r="G41" s="203" t="s">
        <v>221</v>
      </c>
      <c r="H41" s="203" t="s">
        <v>57</v>
      </c>
      <c r="I41" s="210">
        <v>-40</v>
      </c>
      <c r="J41" s="203"/>
      <c r="K41" s="203"/>
      <c r="L41" s="205">
        <v>1162.0439999999999</v>
      </c>
      <c r="M41" s="206">
        <f t="shared" si="1"/>
        <v>-46481.759999999995</v>
      </c>
    </row>
    <row r="42" spans="4:13" ht="20.25" customHeight="1" x14ac:dyDescent="0.25">
      <c r="D42" s="201">
        <v>45458</v>
      </c>
      <c r="E42" s="202" t="s">
        <v>223</v>
      </c>
      <c r="F42" s="203" t="s">
        <v>246</v>
      </c>
      <c r="G42" s="203" t="s">
        <v>248</v>
      </c>
      <c r="H42" s="203" t="s">
        <v>0</v>
      </c>
      <c r="I42" s="210">
        <v>45</v>
      </c>
      <c r="J42" s="203"/>
      <c r="K42" s="203"/>
      <c r="L42" s="205">
        <v>1028.664</v>
      </c>
      <c r="M42" s="206">
        <f t="shared" si="1"/>
        <v>46289.88</v>
      </c>
    </row>
    <row r="43" spans="4:13" ht="20.25" customHeight="1" x14ac:dyDescent="0.25">
      <c r="D43" s="201">
        <v>45472</v>
      </c>
      <c r="E43" s="202" t="s">
        <v>223</v>
      </c>
      <c r="F43" s="203" t="s">
        <v>349</v>
      </c>
      <c r="G43" s="203" t="s">
        <v>351</v>
      </c>
      <c r="H43" s="203" t="s">
        <v>57</v>
      </c>
      <c r="I43" s="210">
        <v>-30</v>
      </c>
      <c r="J43" s="203"/>
      <c r="K43" s="203"/>
      <c r="L43" s="205">
        <v>1420.77</v>
      </c>
      <c r="M43" s="206">
        <f t="shared" si="1"/>
        <v>-42623.1</v>
      </c>
    </row>
    <row r="44" spans="4:13" ht="20.25" customHeight="1" x14ac:dyDescent="0.25">
      <c r="D44" s="201">
        <v>45472</v>
      </c>
      <c r="E44" s="202" t="s">
        <v>223</v>
      </c>
      <c r="F44" s="203" t="s">
        <v>11438</v>
      </c>
      <c r="G44" s="203" t="s">
        <v>11436</v>
      </c>
      <c r="H44" s="203" t="s">
        <v>0</v>
      </c>
      <c r="I44" s="210">
        <v>7</v>
      </c>
      <c r="J44" s="203"/>
      <c r="K44" s="203"/>
      <c r="L44" s="205">
        <v>6390.93</v>
      </c>
      <c r="M44" s="206">
        <f t="shared" si="1"/>
        <v>44736.51</v>
      </c>
    </row>
    <row r="45" spans="4:13" ht="20.25" customHeight="1" x14ac:dyDescent="0.25">
      <c r="D45" s="201">
        <v>45479</v>
      </c>
      <c r="E45" s="202" t="s">
        <v>223</v>
      </c>
      <c r="F45" s="203" t="s">
        <v>217</v>
      </c>
      <c r="G45" s="203" t="s">
        <v>219</v>
      </c>
      <c r="H45" s="203" t="s">
        <v>57</v>
      </c>
      <c r="I45" s="210">
        <v>-60</v>
      </c>
      <c r="J45" s="203"/>
      <c r="K45" s="203"/>
      <c r="L45" s="205">
        <v>1961.856</v>
      </c>
      <c r="M45" s="206">
        <f t="shared" si="1"/>
        <v>-117711.36</v>
      </c>
    </row>
    <row r="46" spans="4:13" ht="20.25" customHeight="1" x14ac:dyDescent="0.25">
      <c r="D46" s="201">
        <v>45479</v>
      </c>
      <c r="E46" s="202" t="s">
        <v>223</v>
      </c>
      <c r="F46" s="203" t="s">
        <v>11483</v>
      </c>
      <c r="G46" s="203" t="s">
        <v>11485</v>
      </c>
      <c r="H46" s="203" t="s">
        <v>57</v>
      </c>
      <c r="I46" s="210">
        <v>-10</v>
      </c>
      <c r="J46" s="203"/>
      <c r="K46" s="203"/>
      <c r="L46" s="205">
        <v>1435.1220000000001</v>
      </c>
      <c r="M46" s="206">
        <f t="shared" si="1"/>
        <v>-14351.220000000001</v>
      </c>
    </row>
    <row r="47" spans="4:13" ht="20.25" customHeight="1" x14ac:dyDescent="0.25">
      <c r="D47" s="201">
        <v>45479</v>
      </c>
      <c r="E47" s="202" t="s">
        <v>223</v>
      </c>
      <c r="F47" s="203" t="s">
        <v>359</v>
      </c>
      <c r="G47" s="203" t="s">
        <v>361</v>
      </c>
      <c r="H47" s="203" t="s">
        <v>0</v>
      </c>
      <c r="I47" s="210">
        <v>5</v>
      </c>
      <c r="J47" s="203"/>
      <c r="K47" s="203"/>
      <c r="L47" s="205">
        <v>1765.452</v>
      </c>
      <c r="M47" s="206">
        <f t="shared" si="1"/>
        <v>8827.26</v>
      </c>
    </row>
    <row r="48" spans="4:13" ht="20.25" customHeight="1" x14ac:dyDescent="0.25">
      <c r="D48" s="201">
        <v>45479</v>
      </c>
      <c r="E48" s="202" t="s">
        <v>223</v>
      </c>
      <c r="F48" s="203" t="s">
        <v>11469</v>
      </c>
      <c r="G48" s="203" t="s">
        <v>11467</v>
      </c>
      <c r="H48" s="203" t="s">
        <v>0</v>
      </c>
      <c r="I48" s="210">
        <v>5</v>
      </c>
      <c r="J48" s="203"/>
      <c r="K48" s="203"/>
      <c r="L48" s="205">
        <v>781.71600000000001</v>
      </c>
      <c r="M48" s="206">
        <f t="shared" si="1"/>
        <v>3908.58</v>
      </c>
    </row>
    <row r="49" spans="4:13" ht="20.25" customHeight="1" x14ac:dyDescent="0.25">
      <c r="D49" s="201">
        <v>45479</v>
      </c>
      <c r="E49" s="202" t="s">
        <v>223</v>
      </c>
      <c r="F49" s="203" t="s">
        <v>11449</v>
      </c>
      <c r="G49" s="203" t="s">
        <v>11447</v>
      </c>
      <c r="H49" s="203" t="s">
        <v>0</v>
      </c>
      <c r="I49" s="210">
        <v>10</v>
      </c>
      <c r="J49" s="203"/>
      <c r="K49" s="203"/>
      <c r="L49" s="205">
        <v>1338.0119999999999</v>
      </c>
      <c r="M49" s="206">
        <f t="shared" si="1"/>
        <v>13380.119999999999</v>
      </c>
    </row>
    <row r="50" spans="4:13" ht="20.25" customHeight="1" x14ac:dyDescent="0.25">
      <c r="D50" s="201">
        <v>45493</v>
      </c>
      <c r="E50" s="202" t="s">
        <v>223</v>
      </c>
      <c r="F50" s="203" t="s">
        <v>217</v>
      </c>
      <c r="G50" s="203" t="s">
        <v>219</v>
      </c>
      <c r="H50" s="203" t="s">
        <v>57</v>
      </c>
      <c r="I50" s="210">
        <v>-40</v>
      </c>
      <c r="J50" s="203"/>
      <c r="K50" s="203"/>
      <c r="L50" s="205">
        <v>1865.7599999999998</v>
      </c>
      <c r="M50" s="206">
        <f t="shared" si="1"/>
        <v>-74630.399999999994</v>
      </c>
    </row>
    <row r="51" spans="4:13" ht="20.25" customHeight="1" x14ac:dyDescent="0.25">
      <c r="D51" s="201">
        <v>45493</v>
      </c>
      <c r="E51" s="202" t="s">
        <v>223</v>
      </c>
      <c r="F51" s="203" t="s">
        <v>215</v>
      </c>
      <c r="G51" s="203" t="s">
        <v>221</v>
      </c>
      <c r="H51" s="203" t="s">
        <v>57</v>
      </c>
      <c r="I51" s="210">
        <v>-50</v>
      </c>
      <c r="J51" s="203"/>
      <c r="K51" s="203"/>
      <c r="L51" s="205">
        <v>1037.712</v>
      </c>
      <c r="M51" s="206">
        <f t="shared" si="1"/>
        <v>-51885.599999999999</v>
      </c>
    </row>
    <row r="52" spans="4:13" ht="20.25" customHeight="1" x14ac:dyDescent="0.25">
      <c r="D52" s="201">
        <v>45493</v>
      </c>
      <c r="E52" s="202" t="s">
        <v>223</v>
      </c>
      <c r="F52" s="203" t="s">
        <v>246</v>
      </c>
      <c r="G52" s="203" t="s">
        <v>248</v>
      </c>
      <c r="H52" s="203" t="s">
        <v>57</v>
      </c>
      <c r="I52" s="210">
        <v>-345</v>
      </c>
      <c r="J52" s="203"/>
      <c r="K52" s="203"/>
      <c r="L52" s="205">
        <v>919.85400000000004</v>
      </c>
      <c r="M52" s="206">
        <f t="shared" si="1"/>
        <v>-317349.63</v>
      </c>
    </row>
    <row r="53" spans="4:13" ht="20.25" customHeight="1" x14ac:dyDescent="0.25">
      <c r="D53" s="201">
        <v>45493</v>
      </c>
      <c r="E53" s="202" t="s">
        <v>223</v>
      </c>
      <c r="F53" s="203" t="s">
        <v>349</v>
      </c>
      <c r="G53" s="203" t="s">
        <v>351</v>
      </c>
      <c r="H53" s="203" t="s">
        <v>57</v>
      </c>
      <c r="I53" s="210">
        <v>-20</v>
      </c>
      <c r="J53" s="203"/>
      <c r="K53" s="203"/>
      <c r="L53" s="205">
        <v>1385.748</v>
      </c>
      <c r="M53" s="206">
        <f t="shared" si="1"/>
        <v>-27714.959999999999</v>
      </c>
    </row>
    <row r="54" spans="4:13" ht="20.25" customHeight="1" x14ac:dyDescent="0.25">
      <c r="D54" s="201">
        <v>45493</v>
      </c>
      <c r="E54" s="202" t="s">
        <v>223</v>
      </c>
      <c r="F54" s="203" t="s">
        <v>475</v>
      </c>
      <c r="G54" s="203" t="s">
        <v>477</v>
      </c>
      <c r="H54" s="203" t="s">
        <v>57</v>
      </c>
      <c r="I54" s="210">
        <v>-30</v>
      </c>
      <c r="J54" s="203"/>
      <c r="K54" s="203"/>
      <c r="L54" s="205">
        <v>3718.962</v>
      </c>
      <c r="M54" s="206">
        <f t="shared" si="1"/>
        <v>-111568.86</v>
      </c>
    </row>
    <row r="55" spans="4:13" ht="20.25" customHeight="1" x14ac:dyDescent="0.25">
      <c r="D55" s="201">
        <v>45493</v>
      </c>
      <c r="E55" s="202" t="s">
        <v>223</v>
      </c>
      <c r="F55" s="203" t="s">
        <v>355</v>
      </c>
      <c r="G55" s="203" t="s">
        <v>357</v>
      </c>
      <c r="H55" s="203" t="s">
        <v>57</v>
      </c>
      <c r="I55" s="210">
        <v>-10</v>
      </c>
      <c r="J55" s="203"/>
      <c r="K55" s="203"/>
      <c r="L55" s="205">
        <v>6983.8859999999995</v>
      </c>
      <c r="M55" s="206">
        <f t="shared" si="1"/>
        <v>-69838.86</v>
      </c>
    </row>
    <row r="56" spans="4:13" ht="20.25" customHeight="1" x14ac:dyDescent="0.25">
      <c r="D56" s="201">
        <v>45493</v>
      </c>
      <c r="E56" s="202" t="s">
        <v>223</v>
      </c>
      <c r="F56" s="203" t="s">
        <v>621</v>
      </c>
      <c r="G56" s="203" t="s">
        <v>622</v>
      </c>
      <c r="H56" s="203" t="s">
        <v>57</v>
      </c>
      <c r="I56" s="210">
        <v>-50</v>
      </c>
      <c r="J56" s="203"/>
      <c r="K56" s="203"/>
      <c r="L56" s="205">
        <v>1026.0119999999999</v>
      </c>
      <c r="M56" s="206">
        <f t="shared" si="1"/>
        <v>-51300.6</v>
      </c>
    </row>
    <row r="57" spans="4:13" ht="20.25" customHeight="1" x14ac:dyDescent="0.25">
      <c r="D57" s="201">
        <v>45493</v>
      </c>
      <c r="E57" s="202" t="s">
        <v>223</v>
      </c>
      <c r="F57" s="203" t="s">
        <v>11481</v>
      </c>
      <c r="G57" s="203" t="s">
        <v>11479</v>
      </c>
      <c r="H57" s="203" t="s">
        <v>57</v>
      </c>
      <c r="I57" s="210">
        <v>-30</v>
      </c>
      <c r="J57" s="203"/>
      <c r="K57" s="203"/>
      <c r="L57" s="205">
        <v>1452.4380000000001</v>
      </c>
      <c r="M57" s="206">
        <f t="shared" si="1"/>
        <v>-43573.14</v>
      </c>
    </row>
    <row r="58" spans="4:13" ht="20.25" customHeight="1" x14ac:dyDescent="0.25">
      <c r="D58" s="201">
        <v>45493</v>
      </c>
      <c r="E58" s="202" t="s">
        <v>223</v>
      </c>
      <c r="F58" s="203" t="s">
        <v>11483</v>
      </c>
      <c r="G58" s="203" t="s">
        <v>11485</v>
      </c>
      <c r="H58" s="203" t="s">
        <v>57</v>
      </c>
      <c r="I58" s="210">
        <v>-20</v>
      </c>
      <c r="J58" s="203"/>
      <c r="K58" s="203"/>
      <c r="L58" s="205">
        <v>1293.0060000000001</v>
      </c>
      <c r="M58" s="206">
        <f t="shared" si="1"/>
        <v>-25860.120000000003</v>
      </c>
    </row>
    <row r="59" spans="4:13" ht="20.25" customHeight="1" x14ac:dyDescent="0.25">
      <c r="D59" s="201">
        <v>45493</v>
      </c>
      <c r="E59" s="202" t="s">
        <v>223</v>
      </c>
      <c r="F59" s="203" t="s">
        <v>11303</v>
      </c>
      <c r="G59" s="203" t="s">
        <v>11305</v>
      </c>
      <c r="H59" s="203" t="s">
        <v>57</v>
      </c>
      <c r="I59" s="210">
        <v>-20</v>
      </c>
      <c r="J59" s="203"/>
      <c r="K59" s="203"/>
      <c r="L59" s="205">
        <v>3409.4580000000001</v>
      </c>
      <c r="M59" s="206">
        <f t="shared" si="1"/>
        <v>-68189.16</v>
      </c>
    </row>
    <row r="60" spans="4:13" ht="20.25" customHeight="1" x14ac:dyDescent="0.25">
      <c r="D60" s="201">
        <v>45493</v>
      </c>
      <c r="E60" s="202" t="s">
        <v>223</v>
      </c>
      <c r="F60" s="203" t="s">
        <v>289</v>
      </c>
      <c r="G60" s="203" t="s">
        <v>291</v>
      </c>
      <c r="H60" s="203" t="s">
        <v>57</v>
      </c>
      <c r="I60" s="210">
        <v>-40</v>
      </c>
      <c r="J60" s="203"/>
      <c r="K60" s="203"/>
      <c r="L60" s="205">
        <v>1428.414</v>
      </c>
      <c r="M60" s="206">
        <f t="shared" si="1"/>
        <v>-57136.56</v>
      </c>
    </row>
    <row r="61" spans="4:13" ht="20.25" customHeight="1" x14ac:dyDescent="0.25">
      <c r="D61" s="201">
        <v>45493</v>
      </c>
      <c r="E61" s="202" t="s">
        <v>223</v>
      </c>
      <c r="F61" s="203" t="s">
        <v>11438</v>
      </c>
      <c r="G61" s="203" t="s">
        <v>11436</v>
      </c>
      <c r="H61" s="203" t="s">
        <v>57</v>
      </c>
      <c r="I61" s="210">
        <v>-7</v>
      </c>
      <c r="J61" s="203"/>
      <c r="K61" s="203"/>
      <c r="L61" s="205">
        <v>6214.884</v>
      </c>
      <c r="M61" s="206">
        <f t="shared" si="1"/>
        <v>-43504.188000000002</v>
      </c>
    </row>
    <row r="62" spans="4:13" ht="20.25" customHeight="1" x14ac:dyDescent="0.25">
      <c r="D62" s="201">
        <v>45493</v>
      </c>
      <c r="E62" s="202" t="s">
        <v>223</v>
      </c>
      <c r="F62" s="203" t="s">
        <v>359</v>
      </c>
      <c r="G62" s="203" t="s">
        <v>361</v>
      </c>
      <c r="H62" s="203" t="s">
        <v>57</v>
      </c>
      <c r="I62" s="210">
        <v>-5</v>
      </c>
      <c r="J62" s="203"/>
      <c r="K62" s="203"/>
      <c r="L62" s="205">
        <v>1749.6179999999999</v>
      </c>
      <c r="M62" s="206">
        <f t="shared" si="1"/>
        <v>-8748.09</v>
      </c>
    </row>
    <row r="63" spans="4:13" ht="20.25" customHeight="1" x14ac:dyDescent="0.25">
      <c r="D63" s="201">
        <v>45493</v>
      </c>
      <c r="E63" s="202" t="s">
        <v>223</v>
      </c>
      <c r="F63" s="203" t="s">
        <v>11469</v>
      </c>
      <c r="G63" s="203" t="s">
        <v>11467</v>
      </c>
      <c r="H63" s="203" t="s">
        <v>57</v>
      </c>
      <c r="I63" s="210">
        <v>-5</v>
      </c>
      <c r="J63" s="203"/>
      <c r="K63" s="203"/>
      <c r="L63" s="205">
        <v>840.91800000000001</v>
      </c>
      <c r="M63" s="206">
        <f t="shared" si="1"/>
        <v>-4204.59</v>
      </c>
    </row>
    <row r="64" spans="4:13" ht="20.25" customHeight="1" x14ac:dyDescent="0.25">
      <c r="D64" s="201">
        <v>45493</v>
      </c>
      <c r="E64" s="202" t="s">
        <v>223</v>
      </c>
      <c r="F64" s="203" t="s">
        <v>11449</v>
      </c>
      <c r="G64" s="203" t="s">
        <v>11447</v>
      </c>
      <c r="H64" s="203" t="s">
        <v>57</v>
      </c>
      <c r="I64" s="210">
        <v>-10</v>
      </c>
      <c r="J64" s="203"/>
      <c r="K64" s="203"/>
      <c r="L64" s="205">
        <v>1236.3779999999999</v>
      </c>
      <c r="M64" s="206">
        <f t="shared" si="1"/>
        <v>-12363.779999999999</v>
      </c>
    </row>
    <row r="65" spans="4:13" ht="20.25" customHeight="1" x14ac:dyDescent="0.25">
      <c r="D65" s="201">
        <v>45500</v>
      </c>
      <c r="E65" s="202" t="s">
        <v>223</v>
      </c>
      <c r="F65" s="203" t="s">
        <v>359</v>
      </c>
      <c r="G65" s="203" t="s">
        <v>361</v>
      </c>
      <c r="H65" s="203" t="s">
        <v>0</v>
      </c>
      <c r="I65" s="210">
        <v>20</v>
      </c>
      <c r="J65" s="203"/>
      <c r="K65" s="203"/>
      <c r="L65" s="205">
        <v>1700.088</v>
      </c>
      <c r="M65" s="206">
        <f t="shared" ref="M65:M70" si="2">L65*I65</f>
        <v>34001.760000000002</v>
      </c>
    </row>
    <row r="66" spans="4:13" ht="20.25" customHeight="1" x14ac:dyDescent="0.25">
      <c r="D66" s="201">
        <v>45521</v>
      </c>
      <c r="E66" s="202" t="s">
        <v>223</v>
      </c>
      <c r="F66" s="203" t="s">
        <v>359</v>
      </c>
      <c r="G66" s="203" t="s">
        <v>361</v>
      </c>
      <c r="H66" s="203" t="s">
        <v>57</v>
      </c>
      <c r="I66" s="210">
        <v>-20</v>
      </c>
      <c r="J66" s="203"/>
      <c r="K66" s="203"/>
      <c r="L66" s="205">
        <v>1763.19</v>
      </c>
      <c r="M66" s="206">
        <f t="shared" si="2"/>
        <v>-35263.800000000003</v>
      </c>
    </row>
    <row r="67" spans="4:13" ht="20.25" customHeight="1" x14ac:dyDescent="0.25">
      <c r="D67" s="201">
        <v>45619</v>
      </c>
      <c r="E67" s="202" t="s">
        <v>223</v>
      </c>
      <c r="F67" s="203" t="s">
        <v>349</v>
      </c>
      <c r="G67" s="203" t="s">
        <v>351</v>
      </c>
      <c r="H67" s="203" t="s">
        <v>57</v>
      </c>
      <c r="I67" s="210">
        <v>-50</v>
      </c>
      <c r="J67" s="203"/>
      <c r="K67" s="203"/>
      <c r="L67" s="205">
        <v>1285.1279999999999</v>
      </c>
      <c r="M67" s="206">
        <f t="shared" si="2"/>
        <v>-64256.399999999994</v>
      </c>
    </row>
    <row r="68" spans="4:13" ht="20.25" customHeight="1" x14ac:dyDescent="0.25">
      <c r="D68" s="201">
        <v>45619</v>
      </c>
      <c r="E68" s="202" t="s">
        <v>223</v>
      </c>
      <c r="F68" s="203" t="s">
        <v>475</v>
      </c>
      <c r="G68" s="203" t="s">
        <v>477</v>
      </c>
      <c r="H68" s="203" t="s">
        <v>57</v>
      </c>
      <c r="I68" s="210">
        <v>-20</v>
      </c>
      <c r="J68" s="203"/>
      <c r="K68" s="203"/>
      <c r="L68" s="205">
        <v>4361.2919999999995</v>
      </c>
      <c r="M68" s="206">
        <f t="shared" si="2"/>
        <v>-87225.84</v>
      </c>
    </row>
    <row r="69" spans="4:13" ht="20.25" customHeight="1" x14ac:dyDescent="0.25">
      <c r="D69" s="201">
        <v>45619</v>
      </c>
      <c r="E69" s="202" t="s">
        <v>223</v>
      </c>
      <c r="F69" s="203" t="s">
        <v>355</v>
      </c>
      <c r="G69" s="203" t="s">
        <v>357</v>
      </c>
      <c r="H69" s="203" t="s">
        <v>57</v>
      </c>
      <c r="I69" s="210">
        <v>-10</v>
      </c>
      <c r="J69" s="203"/>
      <c r="K69" s="203"/>
      <c r="L69" s="205">
        <v>5248.4639999999999</v>
      </c>
      <c r="M69" s="206">
        <f t="shared" si="2"/>
        <v>-52484.639999999999</v>
      </c>
    </row>
    <row r="70" spans="4:13" ht="20.25" customHeight="1" x14ac:dyDescent="0.25">
      <c r="D70" s="201">
        <v>45619</v>
      </c>
      <c r="E70" s="202" t="s">
        <v>223</v>
      </c>
      <c r="F70" s="203" t="s">
        <v>11449</v>
      </c>
      <c r="G70" s="203" t="s">
        <v>11447</v>
      </c>
      <c r="H70" s="203" t="s">
        <v>57</v>
      </c>
      <c r="I70" s="210">
        <v>-80</v>
      </c>
      <c r="J70" s="203"/>
      <c r="K70" s="203"/>
      <c r="L70" s="205">
        <v>1185.5219999999999</v>
      </c>
      <c r="M70" s="206">
        <f t="shared" si="2"/>
        <v>-94841.76</v>
      </c>
    </row>
    <row r="71" spans="4:13" ht="20.25" customHeight="1" x14ac:dyDescent="0.25">
      <c r="D71" s="201">
        <v>45500</v>
      </c>
      <c r="E71" s="202" t="s">
        <v>223</v>
      </c>
      <c r="F71" s="203" t="s">
        <v>349</v>
      </c>
      <c r="G71" s="203" t="s">
        <v>351</v>
      </c>
      <c r="H71" s="203" t="s">
        <v>0</v>
      </c>
      <c r="I71" s="210">
        <v>100</v>
      </c>
      <c r="J71" s="203"/>
      <c r="K71" s="203"/>
      <c r="L71" s="205">
        <v>1302.5999999999999</v>
      </c>
      <c r="M71" s="206">
        <f t="shared" si="1"/>
        <v>130259.99999999999</v>
      </c>
    </row>
    <row r="72" spans="4:13" ht="20.25" customHeight="1" x14ac:dyDescent="0.25">
      <c r="D72" s="201">
        <v>45500</v>
      </c>
      <c r="E72" s="202" t="s">
        <v>223</v>
      </c>
      <c r="F72" s="203" t="s">
        <v>11449</v>
      </c>
      <c r="G72" s="203" t="s">
        <v>11447</v>
      </c>
      <c r="H72" s="203" t="s">
        <v>0</v>
      </c>
      <c r="I72" s="210">
        <v>80</v>
      </c>
      <c r="J72" s="203"/>
      <c r="K72" s="203"/>
      <c r="L72" s="205">
        <v>1190.202</v>
      </c>
      <c r="M72" s="206">
        <f t="shared" si="1"/>
        <v>95216.16</v>
      </c>
    </row>
    <row r="73" spans="4:13" ht="20.25" customHeight="1" x14ac:dyDescent="0.25">
      <c r="D73" s="201">
        <v>45500</v>
      </c>
      <c r="E73" s="202" t="s">
        <v>223</v>
      </c>
      <c r="F73" s="203" t="s">
        <v>475</v>
      </c>
      <c r="G73" s="203" t="s">
        <v>477</v>
      </c>
      <c r="H73" s="203" t="s">
        <v>0</v>
      </c>
      <c r="I73" s="210">
        <v>20</v>
      </c>
      <c r="J73" s="203"/>
      <c r="K73" s="203"/>
      <c r="L73" s="205">
        <v>3632.46</v>
      </c>
      <c r="M73" s="206">
        <f t="shared" ref="M73:M83" si="3">L73*I73</f>
        <v>72649.2</v>
      </c>
    </row>
    <row r="74" spans="4:13" ht="20.25" customHeight="1" x14ac:dyDescent="0.25">
      <c r="D74" s="201">
        <v>45500</v>
      </c>
      <c r="E74" s="202" t="s">
        <v>223</v>
      </c>
      <c r="F74" s="203" t="s">
        <v>355</v>
      </c>
      <c r="G74" s="203" t="s">
        <v>357</v>
      </c>
      <c r="H74" s="203" t="s">
        <v>0</v>
      </c>
      <c r="I74" s="210">
        <v>10</v>
      </c>
      <c r="J74" s="203"/>
      <c r="K74" s="203"/>
      <c r="L74" s="205">
        <v>6929.442</v>
      </c>
      <c r="M74" s="206">
        <f t="shared" si="3"/>
        <v>69294.42</v>
      </c>
    </row>
    <row r="75" spans="4:13" ht="20.25" customHeight="1" x14ac:dyDescent="0.25">
      <c r="D75" s="201">
        <v>45521</v>
      </c>
      <c r="E75" s="202" t="s">
        <v>223</v>
      </c>
      <c r="F75" s="203" t="s">
        <v>349</v>
      </c>
      <c r="G75" s="203" t="s">
        <v>351</v>
      </c>
      <c r="H75" s="203" t="s">
        <v>57</v>
      </c>
      <c r="I75" s="210">
        <v>-50</v>
      </c>
      <c r="J75" s="203"/>
      <c r="K75" s="203"/>
      <c r="L75" s="205">
        <v>1271.088</v>
      </c>
      <c r="M75" s="206">
        <f t="shared" si="3"/>
        <v>-63554.400000000001</v>
      </c>
    </row>
    <row r="76" spans="4:13" ht="20.25" customHeight="1" x14ac:dyDescent="0.25">
      <c r="D76" s="201">
        <v>45500</v>
      </c>
      <c r="E76" s="202" t="s">
        <v>223</v>
      </c>
      <c r="F76" s="203" t="s">
        <v>621</v>
      </c>
      <c r="G76" s="203" t="s">
        <v>622</v>
      </c>
      <c r="H76" s="203" t="s">
        <v>0</v>
      </c>
      <c r="I76" s="210">
        <v>20</v>
      </c>
      <c r="J76" s="203"/>
      <c r="K76" s="203"/>
      <c r="L76" s="205">
        <v>988.49400000000003</v>
      </c>
      <c r="M76" s="206">
        <f t="shared" si="3"/>
        <v>19769.88</v>
      </c>
    </row>
    <row r="77" spans="4:13" ht="20.25" customHeight="1" x14ac:dyDescent="0.25">
      <c r="D77" s="201">
        <v>45528</v>
      </c>
      <c r="E77" s="202" t="s">
        <v>223</v>
      </c>
      <c r="F77" s="203" t="s">
        <v>621</v>
      </c>
      <c r="G77" s="203" t="s">
        <v>622</v>
      </c>
      <c r="H77" s="203" t="s">
        <v>57</v>
      </c>
      <c r="I77" s="210">
        <v>-20</v>
      </c>
      <c r="J77" s="203"/>
      <c r="K77" s="203"/>
      <c r="L77" s="205">
        <v>1068.366</v>
      </c>
      <c r="M77" s="206">
        <f t="shared" si="3"/>
        <v>-21367.32</v>
      </c>
    </row>
    <row r="78" spans="4:13" ht="20.25" customHeight="1" x14ac:dyDescent="0.25">
      <c r="D78" s="201">
        <f>全班!$R$1</f>
        <v>46011</v>
      </c>
      <c r="E78" s="202" t="s">
        <v>223</v>
      </c>
      <c r="F78" s="203" t="s">
        <v>11481</v>
      </c>
      <c r="G78" s="203" t="s">
        <v>11479</v>
      </c>
      <c r="H78" s="203" t="s">
        <v>0</v>
      </c>
      <c r="I78" s="210">
        <v>20</v>
      </c>
      <c r="J78" s="203"/>
      <c r="K78" s="203"/>
      <c r="L78" s="205">
        <v>1404.39</v>
      </c>
      <c r="M78" s="206">
        <f t="shared" si="3"/>
        <v>28087.800000000003</v>
      </c>
    </row>
    <row r="79" spans="4:13" ht="20.25" customHeight="1" x14ac:dyDescent="0.25">
      <c r="D79" s="201">
        <v>45528</v>
      </c>
      <c r="E79" s="202" t="s">
        <v>223</v>
      </c>
      <c r="F79" s="203" t="s">
        <v>11481</v>
      </c>
      <c r="G79" s="203" t="s">
        <v>11479</v>
      </c>
      <c r="H79" s="203" t="s">
        <v>57</v>
      </c>
      <c r="I79" s="210">
        <v>-20</v>
      </c>
      <c r="J79" s="203"/>
      <c r="K79" s="203"/>
      <c r="L79" s="205">
        <v>1353.3</v>
      </c>
      <c r="M79" s="206">
        <f t="shared" si="3"/>
        <v>-27066</v>
      </c>
    </row>
    <row r="80" spans="4:13" ht="20.25" customHeight="1" x14ac:dyDescent="0.25">
      <c r="D80" s="201">
        <v>45500</v>
      </c>
      <c r="E80" s="202" t="s">
        <v>223</v>
      </c>
      <c r="F80" s="203" t="s">
        <v>11303</v>
      </c>
      <c r="G80" s="203" t="s">
        <v>11305</v>
      </c>
      <c r="H80" s="203" t="s">
        <v>0</v>
      </c>
      <c r="I80" s="210">
        <v>15</v>
      </c>
      <c r="J80" s="203"/>
      <c r="K80" s="203"/>
      <c r="L80" s="205">
        <v>3317.1059999999998</v>
      </c>
      <c r="M80" s="206">
        <f t="shared" si="3"/>
        <v>49756.59</v>
      </c>
    </row>
    <row r="81" spans="4:13" ht="20.25" customHeight="1" x14ac:dyDescent="0.25">
      <c r="D81" s="201">
        <v>45528</v>
      </c>
      <c r="E81" s="202" t="s">
        <v>223</v>
      </c>
      <c r="F81" s="203" t="s">
        <v>11303</v>
      </c>
      <c r="G81" s="203" t="s">
        <v>11305</v>
      </c>
      <c r="H81" s="203" t="s">
        <v>57</v>
      </c>
      <c r="I81" s="210">
        <v>-15</v>
      </c>
      <c r="J81" s="203"/>
      <c r="K81" s="203"/>
      <c r="L81" s="205">
        <v>3250.962</v>
      </c>
      <c r="M81" s="206">
        <f t="shared" si="3"/>
        <v>-48764.43</v>
      </c>
    </row>
    <row r="82" spans="4:13" ht="20.25" customHeight="1" x14ac:dyDescent="0.25">
      <c r="D82" s="201">
        <v>45500</v>
      </c>
      <c r="E82" s="202" t="s">
        <v>223</v>
      </c>
      <c r="F82" s="203" t="s">
        <v>289</v>
      </c>
      <c r="G82" s="203" t="s">
        <v>291</v>
      </c>
      <c r="H82" s="203" t="s">
        <v>0</v>
      </c>
      <c r="I82" s="210">
        <v>20</v>
      </c>
      <c r="J82" s="203"/>
      <c r="K82" s="203"/>
      <c r="L82" s="205">
        <v>1423.5</v>
      </c>
      <c r="M82" s="206">
        <f t="shared" si="3"/>
        <v>28470</v>
      </c>
    </row>
    <row r="83" spans="4:13" ht="20.25" customHeight="1" x14ac:dyDescent="0.25">
      <c r="D83" s="201">
        <f>全班!$R$1</f>
        <v>46011</v>
      </c>
      <c r="E83" s="202" t="s">
        <v>223</v>
      </c>
      <c r="F83" s="203" t="s">
        <v>289</v>
      </c>
      <c r="G83" s="203" t="s">
        <v>291</v>
      </c>
      <c r="H83" s="203" t="s">
        <v>57</v>
      </c>
      <c r="I83" s="210">
        <v>-20</v>
      </c>
      <c r="J83" s="203"/>
      <c r="K83" s="203"/>
      <c r="L83" s="205">
        <v>1380.9119999999998</v>
      </c>
      <c r="M83" s="206">
        <f t="shared" si="3"/>
        <v>-27618.239999999998</v>
      </c>
    </row>
    <row r="84" spans="4:13" ht="20.25" customHeight="1" x14ac:dyDescent="0.25">
      <c r="D84" s="201">
        <v>45500</v>
      </c>
      <c r="E84" s="202" t="s">
        <v>223</v>
      </c>
      <c r="F84" s="203" t="s">
        <v>11438</v>
      </c>
      <c r="G84" s="203" t="s">
        <v>11436</v>
      </c>
      <c r="H84" s="203" t="s">
        <v>0</v>
      </c>
      <c r="I84" s="210">
        <v>40</v>
      </c>
      <c r="J84" s="203"/>
      <c r="K84" s="203"/>
      <c r="L84" s="205">
        <v>5555.0820000000003</v>
      </c>
      <c r="M84" s="206">
        <f t="shared" ref="M84:M91" si="4">L84*I84</f>
        <v>222203.28000000003</v>
      </c>
    </row>
    <row r="85" spans="4:13" ht="20.25" customHeight="1" x14ac:dyDescent="0.25">
      <c r="D85" s="201">
        <v>45521</v>
      </c>
      <c r="E85" s="202" t="s">
        <v>223</v>
      </c>
      <c r="F85" s="203" t="s">
        <v>11438</v>
      </c>
      <c r="G85" s="203" t="s">
        <v>11436</v>
      </c>
      <c r="H85" s="203" t="s">
        <v>0</v>
      </c>
      <c r="I85" s="210">
        <v>9</v>
      </c>
      <c r="J85" s="203"/>
      <c r="K85" s="203"/>
      <c r="L85" s="205">
        <v>4904.6399999999994</v>
      </c>
      <c r="M85" s="206">
        <f t="shared" si="4"/>
        <v>44141.759999999995</v>
      </c>
    </row>
    <row r="86" spans="4:13" ht="20.25" customHeight="1" x14ac:dyDescent="0.25">
      <c r="D86" s="201">
        <v>45566</v>
      </c>
      <c r="E86" s="202" t="s">
        <v>223</v>
      </c>
      <c r="F86" s="203" t="s">
        <v>11438</v>
      </c>
      <c r="G86" s="203" t="s">
        <v>11436</v>
      </c>
      <c r="H86" s="203" t="s">
        <v>11802</v>
      </c>
      <c r="I86" s="210">
        <f>490-49</f>
        <v>441</v>
      </c>
      <c r="J86" s="203"/>
      <c r="K86" s="203"/>
      <c r="L86" s="205"/>
      <c r="M86" s="206">
        <f t="shared" si="4"/>
        <v>0</v>
      </c>
    </row>
    <row r="87" spans="4:13" ht="20.25" customHeight="1" x14ac:dyDescent="0.25">
      <c r="D87" s="201">
        <v>45619</v>
      </c>
      <c r="E87" s="202" t="s">
        <v>223</v>
      </c>
      <c r="F87" s="203" t="s">
        <v>11438</v>
      </c>
      <c r="G87" s="203" t="s">
        <v>11436</v>
      </c>
      <c r="H87" s="203" t="s">
        <v>0</v>
      </c>
      <c r="I87" s="210">
        <v>1156</v>
      </c>
      <c r="J87" s="203"/>
      <c r="K87" s="203"/>
      <c r="L87" s="205">
        <v>258.57</v>
      </c>
      <c r="M87" s="206">
        <f t="shared" si="4"/>
        <v>298906.92</v>
      </c>
    </row>
    <row r="88" spans="4:13" ht="20.25" customHeight="1" x14ac:dyDescent="0.25">
      <c r="D88" s="201">
        <v>45710</v>
      </c>
      <c r="E88" s="202" t="s">
        <v>223</v>
      </c>
      <c r="F88" s="203" t="s">
        <v>11438</v>
      </c>
      <c r="G88" s="203" t="s">
        <v>11436</v>
      </c>
      <c r="H88" s="203" t="s">
        <v>57</v>
      </c>
      <c r="I88" s="210">
        <v>-400</v>
      </c>
      <c r="J88" s="203"/>
      <c r="K88" s="203"/>
      <c r="L88" s="205">
        <v>437.346</v>
      </c>
      <c r="M88" s="206">
        <f t="shared" si="4"/>
        <v>-174938.4</v>
      </c>
    </row>
    <row r="89" spans="4:13" ht="20.25" customHeight="1" x14ac:dyDescent="0.25">
      <c r="D89" s="201">
        <v>45717</v>
      </c>
      <c r="E89" s="202" t="s">
        <v>223</v>
      </c>
      <c r="F89" s="203" t="s">
        <v>11438</v>
      </c>
      <c r="G89" s="203" t="s">
        <v>11436</v>
      </c>
      <c r="H89" s="203" t="s">
        <v>57</v>
      </c>
      <c r="I89" s="210">
        <v>-200</v>
      </c>
      <c r="J89" s="203"/>
      <c r="K89" s="203"/>
      <c r="L89" s="205">
        <v>323.38799999999998</v>
      </c>
      <c r="M89" s="206">
        <f t="shared" si="4"/>
        <v>-64677.599999999999</v>
      </c>
    </row>
    <row r="90" spans="4:13" ht="20.25" customHeight="1" x14ac:dyDescent="0.25">
      <c r="D90" s="201">
        <v>45829</v>
      </c>
      <c r="E90" s="202" t="s">
        <v>223</v>
      </c>
      <c r="F90" s="203" t="s">
        <v>11438</v>
      </c>
      <c r="G90" s="203" t="s">
        <v>11436</v>
      </c>
      <c r="H90" s="203" t="s">
        <v>57</v>
      </c>
      <c r="I90" s="210">
        <v>-500</v>
      </c>
      <c r="J90" s="203"/>
      <c r="K90" s="203"/>
      <c r="L90" s="205">
        <v>353.49599999999998</v>
      </c>
      <c r="M90" s="206">
        <f t="shared" si="4"/>
        <v>-176748</v>
      </c>
    </row>
    <row r="91" spans="4:13" ht="19.2" customHeight="1" x14ac:dyDescent="0.25">
      <c r="D91" s="201">
        <v>45857</v>
      </c>
      <c r="E91" s="202" t="s">
        <v>223</v>
      </c>
      <c r="F91" s="203" t="s">
        <v>11438</v>
      </c>
      <c r="G91" s="203" t="s">
        <v>11436</v>
      </c>
      <c r="H91" s="203" t="s">
        <v>57</v>
      </c>
      <c r="I91" s="210">
        <v>-546</v>
      </c>
      <c r="J91" s="203"/>
      <c r="K91" s="203"/>
      <c r="L91" s="205">
        <v>384.072</v>
      </c>
      <c r="M91" s="206">
        <f t="shared" si="4"/>
        <v>-209703.31200000001</v>
      </c>
    </row>
    <row r="92" spans="4:13" ht="20.25" customHeight="1" x14ac:dyDescent="0.25">
      <c r="D92" s="201">
        <v>45500</v>
      </c>
      <c r="E92" s="202" t="s">
        <v>223</v>
      </c>
      <c r="F92" s="203" t="s">
        <v>215</v>
      </c>
      <c r="G92" s="203" t="s">
        <v>221</v>
      </c>
      <c r="H92" s="203" t="s">
        <v>0</v>
      </c>
      <c r="I92" s="210">
        <v>20</v>
      </c>
      <c r="J92" s="203"/>
      <c r="K92" s="203"/>
      <c r="L92" s="205">
        <v>1020.24</v>
      </c>
      <c r="M92" s="206">
        <f t="shared" ref="M92:M97" si="5">L92*I92</f>
        <v>20404.8</v>
      </c>
    </row>
    <row r="93" spans="4:13" ht="20.25" customHeight="1" x14ac:dyDescent="0.25">
      <c r="D93" s="201">
        <v>45710</v>
      </c>
      <c r="E93" s="202" t="s">
        <v>223</v>
      </c>
      <c r="F93" s="203" t="s">
        <v>215</v>
      </c>
      <c r="G93" s="203" t="s">
        <v>221</v>
      </c>
      <c r="H93" s="203" t="s">
        <v>0</v>
      </c>
      <c r="I93" s="210">
        <v>80</v>
      </c>
      <c r="J93" s="203"/>
      <c r="K93" s="203"/>
      <c r="L93" s="205">
        <v>1024.452</v>
      </c>
      <c r="M93" s="206">
        <f t="shared" si="5"/>
        <v>81956.160000000003</v>
      </c>
    </row>
    <row r="94" spans="4:13" ht="20.25" customHeight="1" x14ac:dyDescent="0.25">
      <c r="D94" s="201">
        <v>45829</v>
      </c>
      <c r="E94" s="202" t="s">
        <v>223</v>
      </c>
      <c r="F94" s="203" t="s">
        <v>215</v>
      </c>
      <c r="G94" s="203" t="s">
        <v>221</v>
      </c>
      <c r="H94" s="203" t="s">
        <v>0</v>
      </c>
      <c r="I94" s="210">
        <v>50</v>
      </c>
      <c r="J94" s="203"/>
      <c r="K94" s="203"/>
      <c r="L94" s="205">
        <v>789.43799999999999</v>
      </c>
      <c r="M94" s="206">
        <f t="shared" si="5"/>
        <v>39471.9</v>
      </c>
    </row>
    <row r="95" spans="4:13" ht="20.25" customHeight="1" x14ac:dyDescent="0.25">
      <c r="D95" s="201">
        <v>45878</v>
      </c>
      <c r="E95" s="202" t="s">
        <v>223</v>
      </c>
      <c r="F95" s="203" t="s">
        <v>215</v>
      </c>
      <c r="G95" s="203" t="s">
        <v>221</v>
      </c>
      <c r="H95" s="203" t="s">
        <v>57</v>
      </c>
      <c r="I95" s="210">
        <v>-150</v>
      </c>
      <c r="J95" s="203"/>
      <c r="K95" s="203"/>
      <c r="L95" s="205">
        <v>891.22800000000007</v>
      </c>
      <c r="M95" s="206">
        <f t="shared" si="5"/>
        <v>-133684.20000000001</v>
      </c>
    </row>
    <row r="96" spans="4:13" ht="20.25" customHeight="1" x14ac:dyDescent="0.25">
      <c r="D96" s="201">
        <v>45717</v>
      </c>
      <c r="E96" s="202" t="s">
        <v>223</v>
      </c>
      <c r="F96" s="203" t="s">
        <v>11449</v>
      </c>
      <c r="G96" s="203" t="s">
        <v>11447</v>
      </c>
      <c r="H96" s="203" t="s">
        <v>0</v>
      </c>
      <c r="I96" s="210">
        <v>80</v>
      </c>
      <c r="J96" s="203"/>
      <c r="K96" s="203"/>
      <c r="L96" s="205">
        <v>803.32199999999989</v>
      </c>
      <c r="M96" s="206">
        <f t="shared" si="5"/>
        <v>64265.759999999995</v>
      </c>
    </row>
    <row r="97" spans="4:13" ht="20.25" customHeight="1" x14ac:dyDescent="0.25">
      <c r="D97" s="201">
        <v>45878</v>
      </c>
      <c r="E97" s="202" t="s">
        <v>223</v>
      </c>
      <c r="F97" s="203" t="s">
        <v>11449</v>
      </c>
      <c r="G97" s="203" t="s">
        <v>11447</v>
      </c>
      <c r="H97" s="203" t="s">
        <v>57</v>
      </c>
      <c r="I97" s="210">
        <v>-80</v>
      </c>
      <c r="J97" s="203"/>
      <c r="K97" s="203"/>
      <c r="L97" s="205">
        <v>804.25799999999992</v>
      </c>
      <c r="M97" s="206">
        <f t="shared" si="5"/>
        <v>-64340.639999999992</v>
      </c>
    </row>
    <row r="98" spans="4:13" ht="20.25" customHeight="1" x14ac:dyDescent="0.25">
      <c r="D98" s="201">
        <v>45500</v>
      </c>
      <c r="E98" s="202" t="s">
        <v>223</v>
      </c>
      <c r="F98" s="203" t="s">
        <v>246</v>
      </c>
      <c r="G98" s="203" t="s">
        <v>248</v>
      </c>
      <c r="H98" s="203" t="s">
        <v>0</v>
      </c>
      <c r="I98" s="210">
        <v>160</v>
      </c>
      <c r="J98" s="203"/>
      <c r="K98" s="203"/>
      <c r="L98" s="205">
        <v>881.86800000000005</v>
      </c>
      <c r="M98" s="206">
        <f t="shared" ref="M98:M123" si="6">L98*I98</f>
        <v>141098.88</v>
      </c>
    </row>
    <row r="99" spans="4:13" ht="20.25" customHeight="1" x14ac:dyDescent="0.25">
      <c r="D99" s="201">
        <v>45500</v>
      </c>
      <c r="E99" s="202" t="s">
        <v>223</v>
      </c>
      <c r="F99" s="203" t="s">
        <v>217</v>
      </c>
      <c r="G99" s="203" t="s">
        <v>219</v>
      </c>
      <c r="H99" s="203" t="s">
        <v>0</v>
      </c>
      <c r="I99" s="210">
        <v>20</v>
      </c>
      <c r="J99" s="203"/>
      <c r="K99" s="203"/>
      <c r="L99" s="205">
        <v>1714.44</v>
      </c>
      <c r="M99" s="206">
        <f t="shared" si="6"/>
        <v>34288.800000000003</v>
      </c>
    </row>
    <row r="100" spans="4:13" ht="20.25" customHeight="1" x14ac:dyDescent="0.25">
      <c r="D100" s="201">
        <v>45521</v>
      </c>
      <c r="E100" s="202" t="s">
        <v>223</v>
      </c>
      <c r="F100" s="203" t="s">
        <v>246</v>
      </c>
      <c r="G100" s="203" t="s">
        <v>248</v>
      </c>
      <c r="H100" s="203" t="s">
        <v>0</v>
      </c>
      <c r="I100" s="210">
        <v>40</v>
      </c>
      <c r="J100" s="203"/>
      <c r="K100" s="203"/>
      <c r="L100" s="205">
        <v>971.72399999999993</v>
      </c>
      <c r="M100" s="206">
        <f t="shared" si="6"/>
        <v>38868.959999999999</v>
      </c>
    </row>
    <row r="101" spans="4:13" ht="20.25" customHeight="1" x14ac:dyDescent="0.25">
      <c r="D101" s="201">
        <v>45528</v>
      </c>
      <c r="E101" s="202" t="s">
        <v>223</v>
      </c>
      <c r="F101" s="203" t="s">
        <v>246</v>
      </c>
      <c r="G101" s="203" t="s">
        <v>248</v>
      </c>
      <c r="H101" s="203" t="s">
        <v>0</v>
      </c>
      <c r="I101" s="210">
        <v>124</v>
      </c>
      <c r="J101" s="203"/>
      <c r="K101" s="203"/>
      <c r="L101" s="205">
        <v>1009.086</v>
      </c>
      <c r="M101" s="206">
        <f t="shared" si="6"/>
        <v>125126.664</v>
      </c>
    </row>
    <row r="102" spans="4:13" ht="20.25" customHeight="1" x14ac:dyDescent="0.25">
      <c r="D102" s="201">
        <v>45710</v>
      </c>
      <c r="E102" s="202" t="s">
        <v>223</v>
      </c>
      <c r="F102" s="203" t="s">
        <v>217</v>
      </c>
      <c r="G102" s="203" t="s">
        <v>219</v>
      </c>
      <c r="H102" s="203" t="s">
        <v>0</v>
      </c>
      <c r="I102" s="210">
        <v>35</v>
      </c>
      <c r="J102" s="203"/>
      <c r="K102" s="203"/>
      <c r="L102" s="205">
        <v>2634.84</v>
      </c>
      <c r="M102" s="206">
        <f t="shared" si="6"/>
        <v>92219.400000000009</v>
      </c>
    </row>
    <row r="103" spans="4:13" ht="20.25" customHeight="1" x14ac:dyDescent="0.25">
      <c r="D103" s="201">
        <v>45850</v>
      </c>
      <c r="E103" s="202" t="s">
        <v>223</v>
      </c>
      <c r="F103" s="203" t="s">
        <v>217</v>
      </c>
      <c r="G103" s="203" t="s">
        <v>219</v>
      </c>
      <c r="H103" s="203" t="s">
        <v>0</v>
      </c>
      <c r="I103" s="210">
        <v>40</v>
      </c>
      <c r="J103" s="203"/>
      <c r="K103" s="203"/>
      <c r="L103" s="205">
        <v>2445.3779999999997</v>
      </c>
      <c r="M103" s="206">
        <f t="shared" si="6"/>
        <v>97815.12</v>
      </c>
    </row>
    <row r="104" spans="4:13" ht="20.25" customHeight="1" x14ac:dyDescent="0.25">
      <c r="D104" s="201">
        <v>45857</v>
      </c>
      <c r="E104" s="202" t="s">
        <v>223</v>
      </c>
      <c r="F104" s="203" t="s">
        <v>246</v>
      </c>
      <c r="G104" s="203" t="s">
        <v>248</v>
      </c>
      <c r="H104" s="203" t="s">
        <v>0</v>
      </c>
      <c r="I104" s="210">
        <v>60</v>
      </c>
      <c r="J104" s="203"/>
      <c r="K104" s="203"/>
      <c r="L104" s="205">
        <v>1405.482</v>
      </c>
      <c r="M104" s="206">
        <f t="shared" si="6"/>
        <v>84328.92</v>
      </c>
    </row>
    <row r="105" spans="4:13" ht="20.399999999999999" customHeight="1" x14ac:dyDescent="0.25">
      <c r="D105" s="201">
        <v>45878</v>
      </c>
      <c r="E105" s="202" t="s">
        <v>223</v>
      </c>
      <c r="F105" s="203" t="s">
        <v>289</v>
      </c>
      <c r="G105" s="203" t="s">
        <v>291</v>
      </c>
      <c r="H105" s="203" t="s">
        <v>0</v>
      </c>
      <c r="I105" s="210">
        <v>100</v>
      </c>
      <c r="J105" s="203"/>
      <c r="K105" s="203"/>
      <c r="L105" s="205">
        <v>1736.982</v>
      </c>
      <c r="M105" s="206">
        <f t="shared" si="6"/>
        <v>173698.2</v>
      </c>
    </row>
    <row r="106" spans="4:13" ht="20.25" customHeight="1" x14ac:dyDescent="0.25">
      <c r="D106" s="201">
        <v>45885</v>
      </c>
      <c r="E106" s="202" t="s">
        <v>223</v>
      </c>
      <c r="F106" s="203" t="s">
        <v>246</v>
      </c>
      <c r="G106" s="203" t="s">
        <v>248</v>
      </c>
      <c r="H106" s="203" t="s">
        <v>57</v>
      </c>
      <c r="I106" s="210">
        <v>-184</v>
      </c>
      <c r="J106" s="203"/>
      <c r="K106" s="203"/>
      <c r="L106" s="205">
        <v>1407.51</v>
      </c>
      <c r="M106" s="206">
        <f t="shared" si="6"/>
        <v>-258981.84</v>
      </c>
    </row>
    <row r="107" spans="4:13" ht="20.25" customHeight="1" x14ac:dyDescent="0.25">
      <c r="D107" s="201">
        <v>45892</v>
      </c>
      <c r="E107" s="202" t="s">
        <v>223</v>
      </c>
      <c r="F107" s="203" t="s">
        <v>246</v>
      </c>
      <c r="G107" s="203" t="s">
        <v>248</v>
      </c>
      <c r="H107" s="203" t="s">
        <v>57</v>
      </c>
      <c r="I107" s="210">
        <v>-100</v>
      </c>
      <c r="J107" s="203"/>
      <c r="K107" s="203"/>
      <c r="L107" s="205">
        <v>1388.3220000000001</v>
      </c>
      <c r="M107" s="206">
        <f t="shared" si="6"/>
        <v>-138832.20000000001</v>
      </c>
    </row>
    <row r="108" spans="4:13" ht="20.25" customHeight="1" x14ac:dyDescent="0.25">
      <c r="D108" s="201">
        <v>45920</v>
      </c>
      <c r="E108" s="202" t="s">
        <v>223</v>
      </c>
      <c r="F108" s="203" t="s">
        <v>217</v>
      </c>
      <c r="G108" s="203" t="s">
        <v>219</v>
      </c>
      <c r="H108" s="203" t="s">
        <v>57</v>
      </c>
      <c r="I108" s="210">
        <v>-45</v>
      </c>
      <c r="J108" s="203"/>
      <c r="K108" s="203"/>
      <c r="L108" s="205">
        <v>3323.346</v>
      </c>
      <c r="M108" s="206">
        <f t="shared" si="6"/>
        <v>-149550.57</v>
      </c>
    </row>
    <row r="109" spans="4:13" ht="20.25" customHeight="1" x14ac:dyDescent="0.25">
      <c r="D109" s="201">
        <v>45920</v>
      </c>
      <c r="E109" s="202" t="s">
        <v>223</v>
      </c>
      <c r="F109" s="203" t="s">
        <v>246</v>
      </c>
      <c r="G109" s="203" t="s">
        <v>248</v>
      </c>
      <c r="H109" s="203" t="s">
        <v>57</v>
      </c>
      <c r="I109" s="210">
        <v>-50</v>
      </c>
      <c r="J109" s="203"/>
      <c r="K109" s="203"/>
      <c r="L109" s="205">
        <v>1378.0259999999998</v>
      </c>
      <c r="M109" s="206">
        <f t="shared" si="6"/>
        <v>-68901.299999999988</v>
      </c>
    </row>
    <row r="110" spans="4:13" ht="20.25" customHeight="1" x14ac:dyDescent="0.25">
      <c r="D110" s="201">
        <v>45927</v>
      </c>
      <c r="E110" s="202" t="s">
        <v>223</v>
      </c>
      <c r="F110" s="203" t="s">
        <v>289</v>
      </c>
      <c r="G110" s="203" t="s">
        <v>291</v>
      </c>
      <c r="H110" s="203" t="s">
        <v>57</v>
      </c>
      <c r="I110" s="210">
        <v>-50</v>
      </c>
      <c r="J110" s="203"/>
      <c r="K110" s="203"/>
      <c r="L110" s="205">
        <v>1714.2839999999999</v>
      </c>
      <c r="M110" s="206">
        <f t="shared" si="6"/>
        <v>-85714.2</v>
      </c>
    </row>
    <row r="111" spans="4:13" ht="20.25" customHeight="1" x14ac:dyDescent="0.25">
      <c r="D111" s="201">
        <v>45927</v>
      </c>
      <c r="E111" s="202" t="s">
        <v>223</v>
      </c>
      <c r="F111" s="203" t="s">
        <v>217</v>
      </c>
      <c r="G111" s="203" t="s">
        <v>219</v>
      </c>
      <c r="H111" s="203" t="s">
        <v>57</v>
      </c>
      <c r="I111" s="210">
        <v>-20</v>
      </c>
      <c r="J111" s="203"/>
      <c r="K111" s="203"/>
      <c r="L111" s="205">
        <v>3435.12</v>
      </c>
      <c r="M111" s="206">
        <f t="shared" si="6"/>
        <v>-68702.399999999994</v>
      </c>
    </row>
    <row r="112" spans="4:13" ht="20.25" customHeight="1" x14ac:dyDescent="0.25">
      <c r="D112" s="201">
        <v>45927</v>
      </c>
      <c r="E112" s="202" t="s">
        <v>223</v>
      </c>
      <c r="F112" s="203" t="s">
        <v>246</v>
      </c>
      <c r="G112" s="203" t="s">
        <v>248</v>
      </c>
      <c r="H112" s="203" t="s">
        <v>57</v>
      </c>
      <c r="I112" s="210">
        <v>-20</v>
      </c>
      <c r="J112" s="203"/>
      <c r="K112" s="203"/>
      <c r="L112" s="205">
        <v>1389.8820000000001</v>
      </c>
      <c r="M112" s="206">
        <f t="shared" si="6"/>
        <v>-27797.64</v>
      </c>
    </row>
    <row r="113" spans="4:13" ht="20.25" customHeight="1" x14ac:dyDescent="0.25">
      <c r="D113" s="201">
        <v>45934</v>
      </c>
      <c r="E113" s="202" t="s">
        <v>223</v>
      </c>
      <c r="F113" s="203" t="s">
        <v>217</v>
      </c>
      <c r="G113" s="203" t="s">
        <v>219</v>
      </c>
      <c r="H113" s="203" t="s">
        <v>57</v>
      </c>
      <c r="I113" s="210">
        <v>-20</v>
      </c>
      <c r="J113" s="203"/>
      <c r="K113" s="203"/>
      <c r="L113" s="205">
        <v>3352.674</v>
      </c>
      <c r="M113" s="206">
        <f t="shared" si="6"/>
        <v>-67053.48</v>
      </c>
    </row>
    <row r="114" spans="4:13" ht="20.25" customHeight="1" x14ac:dyDescent="0.25">
      <c r="D114" s="201">
        <v>45934</v>
      </c>
      <c r="E114" s="202" t="s">
        <v>223</v>
      </c>
      <c r="F114" s="203" t="s">
        <v>246</v>
      </c>
      <c r="G114" s="203" t="s">
        <v>248</v>
      </c>
      <c r="H114" s="203" t="s">
        <v>57</v>
      </c>
      <c r="I114" s="210">
        <v>-20</v>
      </c>
      <c r="J114" s="203"/>
      <c r="K114" s="203"/>
      <c r="L114" s="205">
        <v>1463.4359999999999</v>
      </c>
      <c r="M114" s="206">
        <f t="shared" si="6"/>
        <v>-29268.719999999998</v>
      </c>
    </row>
    <row r="115" spans="4:13" ht="20.25" customHeight="1" x14ac:dyDescent="0.25">
      <c r="D115" s="201">
        <v>45934</v>
      </c>
      <c r="E115" s="202" t="s">
        <v>223</v>
      </c>
      <c r="F115" s="203" t="s">
        <v>289</v>
      </c>
      <c r="G115" s="203" t="s">
        <v>291</v>
      </c>
      <c r="H115" s="203" t="s">
        <v>57</v>
      </c>
      <c r="I115" s="210">
        <v>-30</v>
      </c>
      <c r="J115" s="203"/>
      <c r="K115" s="203"/>
      <c r="L115" s="205">
        <v>1712.1779999999999</v>
      </c>
      <c r="M115" s="206">
        <f t="shared" si="6"/>
        <v>-51365.34</v>
      </c>
    </row>
    <row r="116" spans="4:13" ht="20.25" customHeight="1" x14ac:dyDescent="0.25">
      <c r="D116" s="201">
        <v>45941</v>
      </c>
      <c r="E116" s="202" t="s">
        <v>223</v>
      </c>
      <c r="F116" s="203" t="s">
        <v>217</v>
      </c>
      <c r="G116" s="203" t="s">
        <v>219</v>
      </c>
      <c r="H116" s="203" t="s">
        <v>57</v>
      </c>
      <c r="I116" s="210">
        <v>-10</v>
      </c>
      <c r="J116" s="203"/>
      <c r="K116" s="203"/>
      <c r="L116" s="205">
        <v>3225.2220000000002</v>
      </c>
      <c r="M116" s="206">
        <f t="shared" si="6"/>
        <v>-32252.22</v>
      </c>
    </row>
    <row r="117" spans="4:13" ht="20.25" customHeight="1" x14ac:dyDescent="0.25">
      <c r="D117" s="201">
        <v>45941</v>
      </c>
      <c r="E117" s="202" t="s">
        <v>223</v>
      </c>
      <c r="F117" s="203" t="s">
        <v>246</v>
      </c>
      <c r="G117" s="203" t="s">
        <v>248</v>
      </c>
      <c r="H117" s="203" t="s">
        <v>57</v>
      </c>
      <c r="I117" s="210">
        <v>-10</v>
      </c>
      <c r="J117" s="203"/>
      <c r="K117" s="203"/>
      <c r="L117" s="205">
        <v>1428.6479999999999</v>
      </c>
      <c r="M117" s="206">
        <f t="shared" si="6"/>
        <v>-14286.48</v>
      </c>
    </row>
    <row r="118" spans="4:13" ht="20.25" customHeight="1" x14ac:dyDescent="0.25">
      <c r="D118" s="201">
        <v>45941</v>
      </c>
      <c r="E118" s="202" t="s">
        <v>223</v>
      </c>
      <c r="F118" s="203" t="s">
        <v>289</v>
      </c>
      <c r="G118" s="203" t="s">
        <v>291</v>
      </c>
      <c r="H118" s="203" t="s">
        <v>57</v>
      </c>
      <c r="I118" s="210">
        <v>-20</v>
      </c>
      <c r="J118" s="203"/>
      <c r="K118" s="203"/>
      <c r="L118" s="205">
        <v>1687.6859999999999</v>
      </c>
      <c r="M118" s="206">
        <f t="shared" si="6"/>
        <v>-33753.72</v>
      </c>
    </row>
    <row r="119" spans="4:13" ht="20.25" customHeight="1" x14ac:dyDescent="0.25">
      <c r="D119" s="201">
        <v>45885</v>
      </c>
      <c r="E119" s="202" t="s">
        <v>223</v>
      </c>
      <c r="F119" s="203" t="s">
        <v>11791</v>
      </c>
      <c r="G119" s="203" t="s">
        <v>11793</v>
      </c>
      <c r="H119" s="203" t="s">
        <v>0</v>
      </c>
      <c r="I119" s="210">
        <v>20</v>
      </c>
      <c r="J119" s="203"/>
      <c r="K119" s="203"/>
      <c r="L119" s="205">
        <v>5469.5940000000001</v>
      </c>
      <c r="M119" s="206">
        <f>L119*I119</f>
        <v>109391.88</v>
      </c>
    </row>
    <row r="120" spans="4:13" ht="20.25" customHeight="1" x14ac:dyDescent="0.25">
      <c r="D120" s="201">
        <v>45927</v>
      </c>
      <c r="E120" s="202" t="s">
        <v>223</v>
      </c>
      <c r="F120" s="203" t="s">
        <v>11791</v>
      </c>
      <c r="G120" s="203" t="s">
        <v>11793</v>
      </c>
      <c r="H120" s="203" t="s">
        <v>57</v>
      </c>
      <c r="I120" s="210">
        <v>-10</v>
      </c>
      <c r="J120" s="203"/>
      <c r="K120" s="203"/>
      <c r="L120" s="205">
        <v>5651.4119999999994</v>
      </c>
      <c r="M120" s="206">
        <f>L120*I120</f>
        <v>-56514.119999999995</v>
      </c>
    </row>
    <row r="121" spans="4:13" ht="20.25" customHeight="1" x14ac:dyDescent="0.25">
      <c r="D121" s="201">
        <v>45934</v>
      </c>
      <c r="E121" s="202" t="s">
        <v>223</v>
      </c>
      <c r="F121" s="203" t="s">
        <v>11791</v>
      </c>
      <c r="G121" s="203" t="s">
        <v>11793</v>
      </c>
      <c r="H121" s="203" t="s">
        <v>57</v>
      </c>
      <c r="I121" s="210">
        <v>-5</v>
      </c>
      <c r="J121" s="203"/>
      <c r="K121" s="203"/>
      <c r="L121" s="205">
        <v>6550.9859999999999</v>
      </c>
      <c r="M121" s="206">
        <f>L121*I121</f>
        <v>-32754.93</v>
      </c>
    </row>
    <row r="122" spans="4:13" ht="20.25" customHeight="1" x14ac:dyDescent="0.25">
      <c r="D122" s="201">
        <v>45948</v>
      </c>
      <c r="E122" s="202" t="s">
        <v>223</v>
      </c>
      <c r="F122" s="203" t="s">
        <v>11791</v>
      </c>
      <c r="G122" s="203" t="s">
        <v>11793</v>
      </c>
      <c r="H122" s="203" t="s">
        <v>57</v>
      </c>
      <c r="I122" s="210">
        <v>-5</v>
      </c>
      <c r="J122" s="203"/>
      <c r="K122" s="203"/>
      <c r="L122" s="205">
        <v>6262.0740000000005</v>
      </c>
      <c r="M122" s="206">
        <f>L122*I122</f>
        <v>-31310.370000000003</v>
      </c>
    </row>
    <row r="123" spans="4:13" ht="20.25" customHeight="1" x14ac:dyDescent="0.25">
      <c r="D123" s="201">
        <v>45885</v>
      </c>
      <c r="E123" s="202" t="s">
        <v>223</v>
      </c>
      <c r="F123" s="203" t="s">
        <v>11483</v>
      </c>
      <c r="G123" s="203" t="s">
        <v>11485</v>
      </c>
      <c r="H123" s="203" t="s">
        <v>57</v>
      </c>
      <c r="I123" s="210">
        <v>-63</v>
      </c>
      <c r="J123" s="203"/>
      <c r="K123" s="203"/>
      <c r="L123" s="205">
        <v>1863.2639999999999</v>
      </c>
      <c r="M123" s="206">
        <f t="shared" si="6"/>
        <v>-117385.632</v>
      </c>
    </row>
    <row r="124" spans="4:13" ht="20.25" customHeight="1" x14ac:dyDescent="0.25">
      <c r="D124" s="201">
        <v>45500</v>
      </c>
      <c r="E124" s="202" t="s">
        <v>223</v>
      </c>
      <c r="F124" s="203" t="s">
        <v>11483</v>
      </c>
      <c r="G124" s="203" t="s">
        <v>11485</v>
      </c>
      <c r="H124" s="203" t="s">
        <v>0</v>
      </c>
      <c r="I124" s="210">
        <v>100</v>
      </c>
      <c r="J124" s="203"/>
      <c r="K124" s="203"/>
      <c r="L124" s="205">
        <v>1263.1320000000001</v>
      </c>
      <c r="M124" s="206">
        <f t="shared" si="1"/>
        <v>126313.20000000001</v>
      </c>
    </row>
    <row r="125" spans="4:13" ht="20.25" customHeight="1" x14ac:dyDescent="0.25">
      <c r="D125" s="201">
        <v>45521</v>
      </c>
      <c r="E125" s="202" t="s">
        <v>223</v>
      </c>
      <c r="F125" s="203" t="s">
        <v>11483</v>
      </c>
      <c r="G125" s="203" t="s">
        <v>11485</v>
      </c>
      <c r="H125" s="203" t="s">
        <v>0</v>
      </c>
      <c r="I125" s="210">
        <v>13</v>
      </c>
      <c r="J125" s="203"/>
      <c r="K125" s="203"/>
      <c r="L125" s="205">
        <v>1361.4119999999998</v>
      </c>
      <c r="M125" s="206">
        <f>L125*I125</f>
        <v>17698.355999999996</v>
      </c>
    </row>
    <row r="126" spans="4:13" ht="20.25" customHeight="1" x14ac:dyDescent="0.25">
      <c r="D126" s="201">
        <v>45857</v>
      </c>
      <c r="E126" s="202" t="s">
        <v>223</v>
      </c>
      <c r="F126" s="203" t="s">
        <v>11483</v>
      </c>
      <c r="G126" s="203" t="s">
        <v>11485</v>
      </c>
      <c r="H126" s="203" t="s">
        <v>0</v>
      </c>
      <c r="I126" s="210">
        <v>50</v>
      </c>
      <c r="J126" s="203"/>
      <c r="K126" s="203"/>
      <c r="L126" s="205">
        <v>1797.12</v>
      </c>
      <c r="M126" s="206">
        <f>L126*I126</f>
        <v>89856</v>
      </c>
    </row>
    <row r="127" spans="4:13" ht="20.25" customHeight="1" x14ac:dyDescent="0.25">
      <c r="D127" s="201">
        <v>45878</v>
      </c>
      <c r="E127" s="202" t="s">
        <v>223</v>
      </c>
      <c r="F127" s="203" t="s">
        <v>621</v>
      </c>
      <c r="G127" s="203" t="s">
        <v>622</v>
      </c>
      <c r="H127" s="203" t="s">
        <v>0</v>
      </c>
      <c r="I127" s="210">
        <v>150</v>
      </c>
      <c r="J127" s="203"/>
      <c r="K127" s="203"/>
      <c r="L127" s="205">
        <v>398.42399999999998</v>
      </c>
      <c r="M127" s="206">
        <f>L127*I127</f>
        <v>59763.6</v>
      </c>
    </row>
    <row r="128" spans="4:13" ht="20.25" customHeight="1" x14ac:dyDescent="0.25">
      <c r="D128" s="201">
        <v>45885</v>
      </c>
      <c r="E128" s="202" t="s">
        <v>223</v>
      </c>
      <c r="F128" s="203" t="s">
        <v>11455</v>
      </c>
      <c r="G128" s="203" t="s">
        <v>11457</v>
      </c>
      <c r="H128" s="203" t="s">
        <v>0</v>
      </c>
      <c r="I128" s="210">
        <v>60</v>
      </c>
      <c r="J128" s="203"/>
      <c r="K128" s="203"/>
      <c r="L128" s="205">
        <v>1547.9880000000001</v>
      </c>
      <c r="M128" s="206">
        <f t="shared" ref="M128:M168" si="7">L128*I128</f>
        <v>92879.28</v>
      </c>
    </row>
    <row r="129" spans="4:13" ht="20.25" customHeight="1" x14ac:dyDescent="0.25">
      <c r="D129" s="201">
        <v>45885</v>
      </c>
      <c r="E129" s="202" t="s">
        <v>223</v>
      </c>
      <c r="F129" s="203" t="s">
        <v>12433</v>
      </c>
      <c r="G129" s="203" t="s">
        <v>12435</v>
      </c>
      <c r="H129" s="203" t="s">
        <v>0</v>
      </c>
      <c r="I129" s="210">
        <v>50</v>
      </c>
      <c r="J129" s="203"/>
      <c r="K129" s="203"/>
      <c r="L129" s="205">
        <v>2371.2779999999998</v>
      </c>
      <c r="M129" s="206">
        <f t="shared" si="7"/>
        <v>118563.9</v>
      </c>
    </row>
    <row r="130" spans="4:13" ht="20.25" customHeight="1" x14ac:dyDescent="0.25">
      <c r="D130" s="201">
        <v>45892</v>
      </c>
      <c r="E130" s="202" t="s">
        <v>223</v>
      </c>
      <c r="F130" s="203" t="s">
        <v>11483</v>
      </c>
      <c r="G130" s="203" t="s">
        <v>11485</v>
      </c>
      <c r="H130" s="203" t="s">
        <v>57</v>
      </c>
      <c r="I130" s="210">
        <v>-50</v>
      </c>
      <c r="J130" s="203"/>
      <c r="K130" s="203"/>
      <c r="L130" s="205">
        <v>1817.3220000000001</v>
      </c>
      <c r="M130" s="206">
        <f>L130*I130</f>
        <v>-90866.1</v>
      </c>
    </row>
    <row r="131" spans="4:13" ht="20.25" customHeight="1" x14ac:dyDescent="0.25">
      <c r="D131" s="201">
        <v>45920</v>
      </c>
      <c r="E131" s="202" t="s">
        <v>223</v>
      </c>
      <c r="F131" s="203" t="s">
        <v>11483</v>
      </c>
      <c r="G131" s="203" t="s">
        <v>11485</v>
      </c>
      <c r="H131" s="203" t="s">
        <v>57</v>
      </c>
      <c r="I131" s="210">
        <v>-20</v>
      </c>
      <c r="J131" s="203"/>
      <c r="K131" s="203"/>
      <c r="L131" s="205">
        <v>2065.9859999999999</v>
      </c>
      <c r="M131" s="206">
        <f t="shared" si="7"/>
        <v>-41319.72</v>
      </c>
    </row>
    <row r="132" spans="4:13" ht="20.25" customHeight="1" x14ac:dyDescent="0.25">
      <c r="D132" s="201">
        <v>45920</v>
      </c>
      <c r="E132" s="202" t="s">
        <v>223</v>
      </c>
      <c r="F132" s="203" t="s">
        <v>621</v>
      </c>
      <c r="G132" s="203" t="s">
        <v>622</v>
      </c>
      <c r="H132" s="203" t="s">
        <v>57</v>
      </c>
      <c r="I132" s="210">
        <v>-50</v>
      </c>
      <c r="J132" s="203"/>
      <c r="K132" s="203"/>
      <c r="L132" s="205">
        <v>478.91999999999996</v>
      </c>
      <c r="M132" s="206">
        <f t="shared" si="7"/>
        <v>-23945.999999999996</v>
      </c>
    </row>
    <row r="133" spans="4:13" ht="20.25" customHeight="1" x14ac:dyDescent="0.25">
      <c r="D133" s="201">
        <v>45927</v>
      </c>
      <c r="E133" s="202" t="s">
        <v>223</v>
      </c>
      <c r="F133" s="203" t="s">
        <v>621</v>
      </c>
      <c r="G133" s="203" t="s">
        <v>622</v>
      </c>
      <c r="H133" s="203" t="s">
        <v>57</v>
      </c>
      <c r="I133" s="210">
        <v>-50</v>
      </c>
      <c r="J133" s="203"/>
      <c r="K133" s="203"/>
      <c r="L133" s="205">
        <v>433.75799999999998</v>
      </c>
      <c r="M133" s="206">
        <f t="shared" si="7"/>
        <v>-21687.899999999998</v>
      </c>
    </row>
    <row r="134" spans="4:13" ht="20.25" customHeight="1" x14ac:dyDescent="0.25">
      <c r="D134" s="201">
        <v>45934</v>
      </c>
      <c r="E134" s="202" t="s">
        <v>223</v>
      </c>
      <c r="F134" s="203" t="s">
        <v>11483</v>
      </c>
      <c r="G134" s="203" t="s">
        <v>11485</v>
      </c>
      <c r="H134" s="203" t="s">
        <v>57</v>
      </c>
      <c r="I134" s="210">
        <v>-20</v>
      </c>
      <c r="J134" s="203"/>
      <c r="K134" s="203"/>
      <c r="L134" s="205">
        <v>2279.0819999999999</v>
      </c>
      <c r="M134" s="206">
        <f>L134*I134</f>
        <v>-45581.64</v>
      </c>
    </row>
    <row r="135" spans="4:13" ht="20.25" customHeight="1" x14ac:dyDescent="0.25">
      <c r="D135" s="201">
        <v>45934</v>
      </c>
      <c r="E135" s="202" t="s">
        <v>223</v>
      </c>
      <c r="F135" s="203" t="s">
        <v>621</v>
      </c>
      <c r="G135" s="203" t="s">
        <v>622</v>
      </c>
      <c r="H135" s="203" t="s">
        <v>57</v>
      </c>
      <c r="I135" s="210">
        <v>-30</v>
      </c>
      <c r="J135" s="203"/>
      <c r="K135" s="203"/>
      <c r="L135" s="205">
        <v>465.11400000000003</v>
      </c>
      <c r="M135" s="206">
        <f t="shared" si="7"/>
        <v>-13953.420000000002</v>
      </c>
    </row>
    <row r="136" spans="4:13" ht="20.25" customHeight="1" x14ac:dyDescent="0.25">
      <c r="D136" s="201">
        <v>45934</v>
      </c>
      <c r="E136" s="202" t="s">
        <v>223</v>
      </c>
      <c r="F136" s="203" t="s">
        <v>11455</v>
      </c>
      <c r="G136" s="203" t="s">
        <v>11457</v>
      </c>
      <c r="H136" s="203" t="s">
        <v>0</v>
      </c>
      <c r="I136" s="210">
        <v>30</v>
      </c>
      <c r="J136" s="203"/>
      <c r="K136" s="203"/>
      <c r="L136" s="205">
        <v>1369.6020000000001</v>
      </c>
      <c r="M136" s="206">
        <f t="shared" si="7"/>
        <v>41088.060000000005</v>
      </c>
    </row>
    <row r="137" spans="4:13" ht="20.25" customHeight="1" x14ac:dyDescent="0.25">
      <c r="D137" s="201">
        <v>45934</v>
      </c>
      <c r="E137" s="202" t="s">
        <v>223</v>
      </c>
      <c r="F137" s="203" t="s">
        <v>12433</v>
      </c>
      <c r="G137" s="203" t="s">
        <v>12435</v>
      </c>
      <c r="H137" s="203" t="s">
        <v>0</v>
      </c>
      <c r="I137" s="210">
        <v>20</v>
      </c>
      <c r="J137" s="203"/>
      <c r="K137" s="203"/>
      <c r="L137" s="205">
        <v>2809.56</v>
      </c>
      <c r="M137" s="206">
        <f t="shared" si="7"/>
        <v>56191.199999999997</v>
      </c>
    </row>
    <row r="138" spans="4:13" ht="20.25" customHeight="1" x14ac:dyDescent="0.25">
      <c r="D138" s="201">
        <v>45969</v>
      </c>
      <c r="E138" s="202" t="s">
        <v>223</v>
      </c>
      <c r="F138" s="203" t="s">
        <v>11483</v>
      </c>
      <c r="G138" s="203" t="s">
        <v>11485</v>
      </c>
      <c r="H138" s="203" t="s">
        <v>57</v>
      </c>
      <c r="I138" s="210">
        <v>-10</v>
      </c>
      <c r="J138" s="203"/>
      <c r="K138" s="203"/>
      <c r="L138" s="205">
        <v>2234.6999999999998</v>
      </c>
      <c r="M138" s="206">
        <f t="shared" si="7"/>
        <v>-22347</v>
      </c>
    </row>
    <row r="139" spans="4:13" ht="20.25" customHeight="1" x14ac:dyDescent="0.25">
      <c r="D139" s="201">
        <v>45969</v>
      </c>
      <c r="E139" s="202" t="s">
        <v>223</v>
      </c>
      <c r="F139" s="203" t="s">
        <v>621</v>
      </c>
      <c r="G139" s="203" t="s">
        <v>622</v>
      </c>
      <c r="H139" s="203" t="s">
        <v>57</v>
      </c>
      <c r="I139" s="210">
        <v>-20</v>
      </c>
      <c r="J139" s="203"/>
      <c r="K139" s="203"/>
      <c r="L139" s="205">
        <v>356.30399999999997</v>
      </c>
      <c r="M139" s="206">
        <f t="shared" si="7"/>
        <v>-7126.08</v>
      </c>
    </row>
    <row r="140" spans="4:13" ht="20.25" customHeight="1" x14ac:dyDescent="0.25">
      <c r="D140" s="201">
        <v>45969</v>
      </c>
      <c r="E140" s="202" t="s">
        <v>223</v>
      </c>
      <c r="F140" s="203" t="s">
        <v>11455</v>
      </c>
      <c r="G140" s="203" t="s">
        <v>11457</v>
      </c>
      <c r="H140" s="203" t="s">
        <v>57</v>
      </c>
      <c r="I140" s="210">
        <v>-90</v>
      </c>
      <c r="J140" s="203"/>
      <c r="K140" s="203"/>
      <c r="L140" s="205">
        <v>1295.8139999999999</v>
      </c>
      <c r="M140" s="206">
        <f t="shared" si="7"/>
        <v>-116623.25999999998</v>
      </c>
    </row>
    <row r="141" spans="4:13" ht="20.25" customHeight="1" x14ac:dyDescent="0.25">
      <c r="D141" s="201">
        <v>45969</v>
      </c>
      <c r="E141" s="202" t="s">
        <v>223</v>
      </c>
      <c r="F141" s="203" t="s">
        <v>12433</v>
      </c>
      <c r="G141" s="203" t="s">
        <v>12435</v>
      </c>
      <c r="H141" s="203" t="s">
        <v>57</v>
      </c>
      <c r="I141" s="210">
        <v>-70</v>
      </c>
      <c r="J141" s="203"/>
      <c r="K141" s="203"/>
      <c r="L141" s="205">
        <v>2528.8379999999997</v>
      </c>
      <c r="M141" s="206">
        <f t="shared" si="7"/>
        <v>-177018.65999999997</v>
      </c>
    </row>
    <row r="142" spans="4:13" ht="20.25" customHeight="1" x14ac:dyDescent="0.25">
      <c r="D142" s="34">
        <v>45983</v>
      </c>
      <c r="E142" s="47" t="s">
        <v>223</v>
      </c>
      <c r="F142" s="35" t="s">
        <v>475</v>
      </c>
      <c r="G142" s="35" t="s">
        <v>477</v>
      </c>
      <c r="H142" s="35" t="s">
        <v>0</v>
      </c>
      <c r="I142" s="208">
        <v>10</v>
      </c>
      <c r="J142" s="35"/>
      <c r="K142" s="35"/>
      <c r="L142" s="131">
        <v>4635.1499999999996</v>
      </c>
      <c r="M142" s="46">
        <f t="shared" si="7"/>
        <v>46351.5</v>
      </c>
    </row>
    <row r="143" spans="4:13" ht="20.25" customHeight="1" x14ac:dyDescent="0.25">
      <c r="D143" s="34">
        <v>45983</v>
      </c>
      <c r="E143" s="47" t="s">
        <v>223</v>
      </c>
      <c r="F143" s="35" t="s">
        <v>11483</v>
      </c>
      <c r="G143" s="35" t="s">
        <v>11485</v>
      </c>
      <c r="H143" s="35" t="s">
        <v>0</v>
      </c>
      <c r="I143" s="208">
        <v>10</v>
      </c>
      <c r="J143" s="35"/>
      <c r="K143" s="35"/>
      <c r="L143" s="131">
        <v>2145.4679999999998</v>
      </c>
      <c r="M143" s="46">
        <f t="shared" si="7"/>
        <v>21454.68</v>
      </c>
    </row>
    <row r="144" spans="4:13" ht="20.25" customHeight="1" x14ac:dyDescent="0.25">
      <c r="D144" s="34">
        <v>45983</v>
      </c>
      <c r="E144" s="47" t="s">
        <v>223</v>
      </c>
      <c r="F144" s="35" t="s">
        <v>246</v>
      </c>
      <c r="G144" s="35" t="s">
        <v>248</v>
      </c>
      <c r="H144" s="35" t="s">
        <v>0</v>
      </c>
      <c r="I144" s="208">
        <v>10</v>
      </c>
      <c r="J144" s="35"/>
      <c r="K144" s="35"/>
      <c r="L144" s="131">
        <v>1395.2639999999999</v>
      </c>
      <c r="M144" s="46">
        <f t="shared" si="7"/>
        <v>13952.64</v>
      </c>
    </row>
    <row r="145" spans="4:13" ht="20.25" customHeight="1" x14ac:dyDescent="0.25">
      <c r="D145" s="34">
        <v>45983</v>
      </c>
      <c r="E145" s="47" t="s">
        <v>223</v>
      </c>
      <c r="F145" s="35" t="s">
        <v>217</v>
      </c>
      <c r="G145" s="35" t="s">
        <v>219</v>
      </c>
      <c r="H145" s="35" t="s">
        <v>0</v>
      </c>
      <c r="I145" s="208">
        <v>10</v>
      </c>
      <c r="J145" s="35"/>
      <c r="K145" s="35"/>
      <c r="L145" s="131">
        <v>3050.502</v>
      </c>
      <c r="M145" s="46">
        <f t="shared" si="7"/>
        <v>30505.02</v>
      </c>
    </row>
    <row r="146" spans="4:13" ht="20.25" customHeight="1" x14ac:dyDescent="0.25">
      <c r="D146" s="34">
        <v>45983</v>
      </c>
      <c r="E146" s="47" t="s">
        <v>223</v>
      </c>
      <c r="F146" s="35" t="s">
        <v>289</v>
      </c>
      <c r="G146" s="35" t="s">
        <v>291</v>
      </c>
      <c r="H146" s="35" t="s">
        <v>0</v>
      </c>
      <c r="I146" s="208">
        <v>10</v>
      </c>
      <c r="J146" s="35"/>
      <c r="K146" s="35"/>
      <c r="L146" s="131">
        <v>1721.3819999999998</v>
      </c>
      <c r="M146" s="46">
        <f t="shared" si="7"/>
        <v>17213.82</v>
      </c>
    </row>
    <row r="147" spans="4:13" ht="20.25" customHeight="1" x14ac:dyDescent="0.25">
      <c r="D147" s="34">
        <v>45983</v>
      </c>
      <c r="E147" s="47" t="s">
        <v>223</v>
      </c>
      <c r="F147" s="35" t="s">
        <v>11303</v>
      </c>
      <c r="G147" s="35" t="s">
        <v>11305</v>
      </c>
      <c r="H147" s="35" t="s">
        <v>0</v>
      </c>
      <c r="I147" s="208">
        <v>10</v>
      </c>
      <c r="J147" s="35"/>
      <c r="K147" s="35"/>
      <c r="L147" s="131">
        <v>3682.5360000000001</v>
      </c>
      <c r="M147" s="46">
        <f t="shared" si="7"/>
        <v>36825.360000000001</v>
      </c>
    </row>
    <row r="148" spans="4:13" ht="20.25" customHeight="1" x14ac:dyDescent="0.25">
      <c r="D148" s="34">
        <v>45983</v>
      </c>
      <c r="E148" s="47" t="s">
        <v>223</v>
      </c>
      <c r="F148" s="35" t="s">
        <v>359</v>
      </c>
      <c r="G148" s="35" t="s">
        <v>361</v>
      </c>
      <c r="H148" s="35" t="s">
        <v>0</v>
      </c>
      <c r="I148" s="208">
        <v>10</v>
      </c>
      <c r="J148" s="35"/>
      <c r="K148" s="35"/>
      <c r="L148" s="131">
        <v>2117.6219999999998</v>
      </c>
      <c r="M148" s="46">
        <f t="shared" si="7"/>
        <v>21176.219999999998</v>
      </c>
    </row>
    <row r="149" spans="4:13" ht="20.25" customHeight="1" x14ac:dyDescent="0.25">
      <c r="D149" s="34">
        <v>45983</v>
      </c>
      <c r="E149" s="47" t="s">
        <v>223</v>
      </c>
      <c r="F149" s="35" t="s">
        <v>11600</v>
      </c>
      <c r="G149" s="35" t="s">
        <v>351</v>
      </c>
      <c r="H149" s="35" t="s">
        <v>0</v>
      </c>
      <c r="I149" s="208">
        <v>10</v>
      </c>
      <c r="J149" s="35"/>
      <c r="K149" s="35"/>
      <c r="L149" s="131">
        <v>2337.348</v>
      </c>
      <c r="M149" s="46">
        <f t="shared" si="7"/>
        <v>23373.48</v>
      </c>
    </row>
    <row r="150" spans="4:13" ht="20.25" customHeight="1" x14ac:dyDescent="0.25">
      <c r="D150" s="34">
        <v>45990</v>
      </c>
      <c r="E150" s="47" t="s">
        <v>223</v>
      </c>
      <c r="F150" s="35" t="s">
        <v>475</v>
      </c>
      <c r="G150" s="35" t="s">
        <v>477</v>
      </c>
      <c r="H150" s="35" t="s">
        <v>0</v>
      </c>
      <c r="I150" s="208">
        <v>10</v>
      </c>
      <c r="J150" s="35"/>
      <c r="K150" s="35"/>
      <c r="L150" s="131">
        <v>5054.01</v>
      </c>
      <c r="M150" s="46">
        <f t="shared" si="7"/>
        <v>50540.100000000006</v>
      </c>
    </row>
    <row r="151" spans="4:13" ht="20.25" customHeight="1" x14ac:dyDescent="0.25">
      <c r="D151" s="34">
        <v>45990</v>
      </c>
      <c r="E151" s="47" t="s">
        <v>223</v>
      </c>
      <c r="F151" s="35" t="s">
        <v>11483</v>
      </c>
      <c r="G151" s="35" t="s">
        <v>11485</v>
      </c>
      <c r="H151" s="35" t="s">
        <v>0</v>
      </c>
      <c r="I151" s="208">
        <v>10</v>
      </c>
      <c r="J151" s="35"/>
      <c r="K151" s="35"/>
      <c r="L151" s="131">
        <v>2273.7779999999998</v>
      </c>
      <c r="M151" s="46">
        <f t="shared" si="7"/>
        <v>22737.78</v>
      </c>
    </row>
    <row r="152" spans="4:13" ht="20.25" customHeight="1" x14ac:dyDescent="0.25">
      <c r="D152" s="34">
        <v>45990</v>
      </c>
      <c r="E152" s="47" t="s">
        <v>223</v>
      </c>
      <c r="F152" s="35" t="s">
        <v>246</v>
      </c>
      <c r="G152" s="35" t="s">
        <v>248</v>
      </c>
      <c r="H152" s="35" t="s">
        <v>0</v>
      </c>
      <c r="I152" s="208">
        <v>10</v>
      </c>
      <c r="J152" s="35"/>
      <c r="K152" s="35"/>
      <c r="L152" s="131">
        <v>1380.6</v>
      </c>
      <c r="M152" s="46">
        <f t="shared" si="7"/>
        <v>13806</v>
      </c>
    </row>
    <row r="153" spans="4:13" ht="20.25" customHeight="1" x14ac:dyDescent="0.25">
      <c r="D153" s="34">
        <v>45990</v>
      </c>
      <c r="E153" s="47" t="s">
        <v>223</v>
      </c>
      <c r="F153" s="35" t="s">
        <v>217</v>
      </c>
      <c r="G153" s="35" t="s">
        <v>219</v>
      </c>
      <c r="H153" s="35" t="s">
        <v>0</v>
      </c>
      <c r="I153" s="208">
        <v>10</v>
      </c>
      <c r="J153" s="35"/>
      <c r="K153" s="35"/>
      <c r="L153" s="131">
        <v>3355.326</v>
      </c>
      <c r="M153" s="46">
        <f t="shared" si="7"/>
        <v>33553.26</v>
      </c>
    </row>
    <row r="154" spans="4:13" ht="20.25" customHeight="1" x14ac:dyDescent="0.25">
      <c r="D154" s="34">
        <v>45990</v>
      </c>
      <c r="E154" s="47" t="s">
        <v>223</v>
      </c>
      <c r="F154" s="35" t="s">
        <v>289</v>
      </c>
      <c r="G154" s="35" t="s">
        <v>291</v>
      </c>
      <c r="H154" s="35" t="s">
        <v>0</v>
      </c>
      <c r="I154" s="208">
        <v>10</v>
      </c>
      <c r="J154" s="35"/>
      <c r="K154" s="35"/>
      <c r="L154" s="131">
        <v>1819.116</v>
      </c>
      <c r="M154" s="46">
        <f t="shared" si="7"/>
        <v>18191.16</v>
      </c>
    </row>
    <row r="155" spans="4:13" ht="20.25" customHeight="1" x14ac:dyDescent="0.25">
      <c r="D155" s="34">
        <v>45990</v>
      </c>
      <c r="E155" s="47" t="s">
        <v>223</v>
      </c>
      <c r="F155" s="35" t="s">
        <v>11303</v>
      </c>
      <c r="G155" s="35" t="s">
        <v>11305</v>
      </c>
      <c r="H155" s="35" t="s">
        <v>0</v>
      </c>
      <c r="I155" s="208">
        <v>10</v>
      </c>
      <c r="J155" s="35"/>
      <c r="K155" s="35"/>
      <c r="L155" s="131">
        <v>3837.6779999999999</v>
      </c>
      <c r="M155" s="46">
        <f t="shared" si="7"/>
        <v>38376.78</v>
      </c>
    </row>
    <row r="156" spans="4:13" ht="20.25" customHeight="1" x14ac:dyDescent="0.25">
      <c r="D156" s="34">
        <v>45990</v>
      </c>
      <c r="E156" s="47" t="s">
        <v>223</v>
      </c>
      <c r="F156" s="35" t="s">
        <v>359</v>
      </c>
      <c r="G156" s="35" t="s">
        <v>361</v>
      </c>
      <c r="H156" s="35" t="s">
        <v>0</v>
      </c>
      <c r="I156" s="208">
        <v>10</v>
      </c>
      <c r="J156" s="35"/>
      <c r="K156" s="35"/>
      <c r="L156" s="131">
        <v>2175.0300000000002</v>
      </c>
      <c r="M156" s="46">
        <f t="shared" si="7"/>
        <v>21750.300000000003</v>
      </c>
    </row>
    <row r="157" spans="4:13" ht="20.25" customHeight="1" x14ac:dyDescent="0.25">
      <c r="D157" s="34">
        <v>45990</v>
      </c>
      <c r="E157" s="47" t="s">
        <v>223</v>
      </c>
      <c r="F157" s="35" t="s">
        <v>11600</v>
      </c>
      <c r="G157" s="35" t="s">
        <v>351</v>
      </c>
      <c r="H157" s="35" t="s">
        <v>0</v>
      </c>
      <c r="I157" s="208">
        <v>10</v>
      </c>
      <c r="J157" s="35"/>
      <c r="K157" s="35"/>
      <c r="L157" s="131">
        <v>2497.404</v>
      </c>
      <c r="M157" s="46">
        <f t="shared" si="7"/>
        <v>24974.04</v>
      </c>
    </row>
    <row r="158" spans="4:13" ht="20.25" customHeight="1" x14ac:dyDescent="0.25">
      <c r="D158" s="34">
        <v>46011</v>
      </c>
      <c r="E158" s="47" t="s">
        <v>223</v>
      </c>
      <c r="F158" s="35" t="s">
        <v>475</v>
      </c>
      <c r="G158" s="35" t="s">
        <v>477</v>
      </c>
      <c r="H158" s="35" t="s">
        <v>0</v>
      </c>
      <c r="I158" s="208">
        <v>10</v>
      </c>
      <c r="J158" s="35"/>
      <c r="K158" s="35"/>
      <c r="L158" s="131">
        <v>5138.4059999999999</v>
      </c>
      <c r="M158" s="46">
        <f t="shared" si="7"/>
        <v>51384.06</v>
      </c>
    </row>
    <row r="159" spans="4:13" ht="20.25" customHeight="1" x14ac:dyDescent="0.25">
      <c r="D159" s="34">
        <v>46011</v>
      </c>
      <c r="E159" s="47" t="s">
        <v>223</v>
      </c>
      <c r="F159" s="35" t="s">
        <v>11483</v>
      </c>
      <c r="G159" s="35" t="s">
        <v>11485</v>
      </c>
      <c r="H159" s="35" t="s">
        <v>0</v>
      </c>
      <c r="I159" s="208">
        <v>10</v>
      </c>
      <c r="J159" s="35"/>
      <c r="K159" s="35"/>
      <c r="L159" s="131">
        <v>2253.81</v>
      </c>
      <c r="M159" s="46">
        <f t="shared" si="7"/>
        <v>22538.1</v>
      </c>
    </row>
    <row r="160" spans="4:13" ht="20.25" customHeight="1" x14ac:dyDescent="0.25">
      <c r="D160" s="34">
        <v>46011</v>
      </c>
      <c r="E160" s="47" t="s">
        <v>223</v>
      </c>
      <c r="F160" s="35" t="s">
        <v>246</v>
      </c>
      <c r="G160" s="35" t="s">
        <v>248</v>
      </c>
      <c r="H160" s="35" t="s">
        <v>0</v>
      </c>
      <c r="I160" s="208">
        <v>10</v>
      </c>
      <c r="J160" s="35"/>
      <c r="K160" s="35"/>
      <c r="L160" s="131">
        <v>1411.722</v>
      </c>
      <c r="M160" s="46">
        <f t="shared" si="7"/>
        <v>14117.22</v>
      </c>
    </row>
    <row r="161" spans="4:13" ht="20.25" customHeight="1" x14ac:dyDescent="0.25">
      <c r="D161" s="34">
        <v>46011</v>
      </c>
      <c r="E161" s="47" t="s">
        <v>223</v>
      </c>
      <c r="F161" s="35" t="s">
        <v>217</v>
      </c>
      <c r="G161" s="35" t="s">
        <v>219</v>
      </c>
      <c r="H161" s="35" t="s">
        <v>0</v>
      </c>
      <c r="I161" s="208">
        <v>10</v>
      </c>
      <c r="J161" s="35"/>
      <c r="K161" s="35"/>
      <c r="L161" s="131">
        <v>3753.3599999999997</v>
      </c>
      <c r="M161" s="46">
        <f t="shared" si="7"/>
        <v>37533.599999999999</v>
      </c>
    </row>
    <row r="162" spans="4:13" ht="20.25" customHeight="1" x14ac:dyDescent="0.25">
      <c r="D162" s="34">
        <v>46011</v>
      </c>
      <c r="E162" s="47" t="s">
        <v>223</v>
      </c>
      <c r="F162" s="35" t="s">
        <v>289</v>
      </c>
      <c r="G162" s="35" t="s">
        <v>291</v>
      </c>
      <c r="H162" s="35" t="s">
        <v>0</v>
      </c>
      <c r="I162" s="208">
        <v>10</v>
      </c>
      <c r="J162" s="35"/>
      <c r="K162" s="35"/>
      <c r="L162" s="131">
        <v>1773.33</v>
      </c>
      <c r="M162" s="46">
        <f t="shared" si="7"/>
        <v>17733.3</v>
      </c>
    </row>
    <row r="163" spans="4:13" ht="20.25" customHeight="1" x14ac:dyDescent="0.25">
      <c r="D163" s="34">
        <v>46011</v>
      </c>
      <c r="E163" s="47" t="s">
        <v>223</v>
      </c>
      <c r="F163" s="35" t="s">
        <v>11303</v>
      </c>
      <c r="G163" s="35" t="s">
        <v>11305</v>
      </c>
      <c r="H163" s="35" t="s">
        <v>0</v>
      </c>
      <c r="I163" s="208">
        <v>10</v>
      </c>
      <c r="J163" s="35"/>
      <c r="K163" s="35"/>
      <c r="L163" s="131">
        <v>3790.1759999999999</v>
      </c>
      <c r="M163" s="46">
        <f t="shared" si="7"/>
        <v>37901.760000000002</v>
      </c>
    </row>
    <row r="164" spans="4:13" ht="20.25" customHeight="1" x14ac:dyDescent="0.25">
      <c r="D164" s="34">
        <v>46011</v>
      </c>
      <c r="E164" s="47" t="s">
        <v>223</v>
      </c>
      <c r="F164" s="35" t="s">
        <v>359</v>
      </c>
      <c r="G164" s="35" t="s">
        <v>361</v>
      </c>
      <c r="H164" s="35" t="s">
        <v>0</v>
      </c>
      <c r="I164" s="208">
        <v>10</v>
      </c>
      <c r="J164" s="35"/>
      <c r="K164" s="35"/>
      <c r="L164" s="131">
        <v>2134.6260000000002</v>
      </c>
      <c r="M164" s="46">
        <f t="shared" si="7"/>
        <v>21346.260000000002</v>
      </c>
    </row>
    <row r="165" spans="4:13" ht="20.25" customHeight="1" x14ac:dyDescent="0.25">
      <c r="D165" s="34">
        <v>46011</v>
      </c>
      <c r="E165" s="47" t="s">
        <v>223</v>
      </c>
      <c r="F165" s="35" t="s">
        <v>11600</v>
      </c>
      <c r="G165" s="35" t="s">
        <v>351</v>
      </c>
      <c r="H165" s="35" t="s">
        <v>0</v>
      </c>
      <c r="I165" s="208">
        <v>10</v>
      </c>
      <c r="J165" s="35"/>
      <c r="K165" s="35"/>
      <c r="L165" s="131">
        <v>2395.848</v>
      </c>
      <c r="M165" s="46">
        <f t="shared" si="7"/>
        <v>23958.48</v>
      </c>
    </row>
    <row r="166" spans="4:13" ht="20.25" customHeight="1" x14ac:dyDescent="0.25">
      <c r="D166" s="34"/>
      <c r="E166" s="47"/>
      <c r="F166" s="35"/>
      <c r="G166" s="35"/>
      <c r="H166" s="35"/>
      <c r="I166" s="208"/>
      <c r="J166" s="35"/>
      <c r="K166" s="35"/>
      <c r="L166" s="131"/>
      <c r="M166" s="46">
        <f t="shared" si="7"/>
        <v>0</v>
      </c>
    </row>
    <row r="167" spans="4:13" ht="20.25" customHeight="1" x14ac:dyDescent="0.25">
      <c r="D167" s="34"/>
      <c r="E167" s="47"/>
      <c r="F167" s="35"/>
      <c r="G167" s="35"/>
      <c r="H167" s="35"/>
      <c r="I167" s="208"/>
      <c r="J167" s="35"/>
      <c r="K167" s="35"/>
      <c r="L167" s="131"/>
      <c r="M167" s="46">
        <f t="shared" si="7"/>
        <v>0</v>
      </c>
    </row>
    <row r="168" spans="4:13" ht="18.600000000000001" customHeight="1" x14ac:dyDescent="0.25">
      <c r="D168" s="34"/>
      <c r="E168" s="47"/>
      <c r="F168" s="35"/>
      <c r="G168" s="35"/>
      <c r="H168" s="35"/>
      <c r="I168" s="208"/>
      <c r="J168" s="35"/>
      <c r="K168" s="35"/>
      <c r="L168" s="131"/>
      <c r="M168" s="46">
        <f t="shared" si="7"/>
        <v>0</v>
      </c>
    </row>
    <row r="169" spans="4:13" ht="20.25" customHeight="1" thickBot="1" x14ac:dyDescent="0.3">
      <c r="D169" s="9" t="s">
        <v>41</v>
      </c>
      <c r="E169" s="20"/>
      <c r="F169" s="20"/>
      <c r="G169" s="20"/>
      <c r="H169" s="20"/>
      <c r="I169" s="20"/>
      <c r="J169" s="20"/>
      <c r="K169" s="20"/>
      <c r="L169" s="20"/>
      <c r="M169" s="21">
        <f>SUM(M3:M168)</f>
        <v>213902.75800000012</v>
      </c>
    </row>
    <row r="170" spans="4:13" ht="20.25" customHeight="1" thickBot="1" x14ac:dyDescent="0.3">
      <c r="D170" s="2" t="s">
        <v>3</v>
      </c>
      <c r="E170" s="3" t="s">
        <v>32</v>
      </c>
      <c r="F170" s="3" t="s">
        <v>18</v>
      </c>
      <c r="G170" s="3" t="s">
        <v>19</v>
      </c>
      <c r="H170" s="3" t="s">
        <v>83</v>
      </c>
      <c r="I170" s="3" t="s">
        <v>1</v>
      </c>
      <c r="J170" s="3" t="s">
        <v>10</v>
      </c>
      <c r="K170" s="3" t="s">
        <v>17</v>
      </c>
      <c r="L170" s="3" t="s">
        <v>12362</v>
      </c>
      <c r="M170" s="13" t="s">
        <v>4</v>
      </c>
    </row>
    <row r="171" spans="4:13" ht="20.25" customHeight="1" thickTop="1" x14ac:dyDescent="0.25">
      <c r="D171" s="51">
        <f>全班!$R$1</f>
        <v>46011</v>
      </c>
      <c r="E171" s="52" t="s">
        <v>223</v>
      </c>
      <c r="F171" s="53" t="s">
        <v>475</v>
      </c>
      <c r="G171" s="53" t="s">
        <v>477</v>
      </c>
      <c r="H171" s="38" t="s">
        <v>75</v>
      </c>
      <c r="I171" s="38">
        <f>SUMIFS($I$142:$I$168,$G$142:$G$168,G171)</f>
        <v>30</v>
      </c>
      <c r="J171" s="39">
        <f>K171/I171</f>
        <v>4942.5219999999999</v>
      </c>
      <c r="K171" s="64">
        <f>SUMIFS($M$142:$M$168,$G$142:$G$168,G171)</f>
        <v>148275.66</v>
      </c>
      <c r="L171" s="88">
        <f>VLOOKUP(G171,股价!C:D,2,FALSE)</f>
        <v>5138.4059999999999</v>
      </c>
      <c r="M171" s="41">
        <f t="shared" ref="M171" si="8">IFERROR(I171*L171,0)</f>
        <v>154152.18</v>
      </c>
    </row>
    <row r="172" spans="4:13" ht="20.25" customHeight="1" x14ac:dyDescent="0.25">
      <c r="D172" s="51">
        <f>全班!$R$1</f>
        <v>46011</v>
      </c>
      <c r="E172" s="52" t="s">
        <v>223</v>
      </c>
      <c r="F172" s="53" t="s">
        <v>11483</v>
      </c>
      <c r="G172" s="53" t="s">
        <v>11485</v>
      </c>
      <c r="H172" s="38" t="s">
        <v>75</v>
      </c>
      <c r="I172" s="38">
        <f t="shared" ref="I172:I175" si="9">SUMIFS($I$142:$I$168,$G$142:$G$168,G172)</f>
        <v>30</v>
      </c>
      <c r="J172" s="39">
        <f t="shared" ref="J172:J175" si="10">K172/I172</f>
        <v>2224.3519999999999</v>
      </c>
      <c r="K172" s="64">
        <f t="shared" ref="K172:K175" si="11">SUMIFS($M$142:$M$168,$G$142:$G$168,G172)</f>
        <v>66730.559999999998</v>
      </c>
      <c r="L172" s="88">
        <f>VLOOKUP(G172,股价!C:D,2,FALSE)</f>
        <v>2253.81</v>
      </c>
      <c r="M172" s="41">
        <f t="shared" ref="M172:M175" si="12">IFERROR(I172*L172,0)</f>
        <v>67614.3</v>
      </c>
    </row>
    <row r="173" spans="4:13" ht="20.25" customHeight="1" x14ac:dyDescent="0.25">
      <c r="D173" s="51">
        <f>全班!$R$1</f>
        <v>46011</v>
      </c>
      <c r="E173" s="52" t="s">
        <v>223</v>
      </c>
      <c r="F173" s="53" t="s">
        <v>246</v>
      </c>
      <c r="G173" s="53" t="s">
        <v>248</v>
      </c>
      <c r="H173" s="38" t="s">
        <v>75</v>
      </c>
      <c r="I173" s="38">
        <f t="shared" si="9"/>
        <v>30</v>
      </c>
      <c r="J173" s="39">
        <f t="shared" si="10"/>
        <v>1395.8620000000001</v>
      </c>
      <c r="K173" s="64">
        <f t="shared" si="11"/>
        <v>41875.86</v>
      </c>
      <c r="L173" s="88">
        <f>VLOOKUP(G173,股价!C:D,2,FALSE)</f>
        <v>1411.722</v>
      </c>
      <c r="M173" s="41">
        <f t="shared" si="12"/>
        <v>42351.659999999996</v>
      </c>
    </row>
    <row r="174" spans="4:13" ht="20.25" customHeight="1" x14ac:dyDescent="0.25">
      <c r="D174" s="51">
        <f>全班!$R$1</f>
        <v>46011</v>
      </c>
      <c r="E174" s="52" t="s">
        <v>223</v>
      </c>
      <c r="F174" s="53" t="s">
        <v>217</v>
      </c>
      <c r="G174" s="53" t="s">
        <v>219</v>
      </c>
      <c r="H174" s="38" t="s">
        <v>75</v>
      </c>
      <c r="I174" s="38">
        <f t="shared" si="9"/>
        <v>30</v>
      </c>
      <c r="J174" s="39">
        <f t="shared" si="10"/>
        <v>3386.3960000000002</v>
      </c>
      <c r="K174" s="64">
        <f t="shared" si="11"/>
        <v>101591.88</v>
      </c>
      <c r="L174" s="88">
        <f>VLOOKUP(G174,股价!C:D,2,FALSE)</f>
        <v>3753.3599999999997</v>
      </c>
      <c r="M174" s="41">
        <f t="shared" si="12"/>
        <v>112600.79999999999</v>
      </c>
    </row>
    <row r="175" spans="4:13" ht="20.25" customHeight="1" x14ac:dyDescent="0.25">
      <c r="D175" s="51">
        <f>全班!$R$1</f>
        <v>46011</v>
      </c>
      <c r="E175" s="52" t="s">
        <v>223</v>
      </c>
      <c r="F175" s="53" t="s">
        <v>289</v>
      </c>
      <c r="G175" s="53" t="s">
        <v>291</v>
      </c>
      <c r="H175" s="38" t="s">
        <v>75</v>
      </c>
      <c r="I175" s="38">
        <f t="shared" si="9"/>
        <v>30</v>
      </c>
      <c r="J175" s="39">
        <f t="shared" si="10"/>
        <v>1771.2760000000001</v>
      </c>
      <c r="K175" s="64">
        <f t="shared" si="11"/>
        <v>53138.28</v>
      </c>
      <c r="L175" s="88">
        <f>VLOOKUP(G175,股价!C:D,2,FALSE)</f>
        <v>1773.33</v>
      </c>
      <c r="M175" s="41">
        <f t="shared" si="12"/>
        <v>53199.899999999994</v>
      </c>
    </row>
    <row r="176" spans="4:13" ht="20.25" customHeight="1" x14ac:dyDescent="0.25">
      <c r="D176" s="51">
        <f>全班!$R$1</f>
        <v>46011</v>
      </c>
      <c r="E176" s="52" t="s">
        <v>223</v>
      </c>
      <c r="F176" s="53" t="s">
        <v>11303</v>
      </c>
      <c r="G176" s="53" t="s">
        <v>11305</v>
      </c>
      <c r="H176" s="38" t="s">
        <v>75</v>
      </c>
      <c r="I176" s="38">
        <f t="shared" ref="I176:I178" si="13">SUMIFS($I$142:$I$168,$G$142:$G$168,G176)</f>
        <v>30</v>
      </c>
      <c r="J176" s="39">
        <f t="shared" ref="J176:J178" si="14">K176/I176</f>
        <v>3770.1299999999997</v>
      </c>
      <c r="K176" s="64">
        <f t="shared" ref="K176:K178" si="15">SUMIFS($M$142:$M$168,$G$142:$G$168,G176)</f>
        <v>113103.9</v>
      </c>
      <c r="L176" s="88">
        <f>VLOOKUP(G176,股价!C:D,2,FALSE)</f>
        <v>3790.1759999999999</v>
      </c>
      <c r="M176" s="41">
        <f t="shared" ref="M176:M178" si="16">IFERROR(I176*L176,0)</f>
        <v>113705.28</v>
      </c>
    </row>
    <row r="177" spans="4:13" ht="20.25" customHeight="1" x14ac:dyDescent="0.25">
      <c r="D177" s="51">
        <f>全班!$R$1</f>
        <v>46011</v>
      </c>
      <c r="E177" s="52" t="s">
        <v>223</v>
      </c>
      <c r="F177" s="53" t="s">
        <v>359</v>
      </c>
      <c r="G177" s="53" t="s">
        <v>361</v>
      </c>
      <c r="H177" s="38" t="s">
        <v>75</v>
      </c>
      <c r="I177" s="38">
        <f t="shared" si="13"/>
        <v>30</v>
      </c>
      <c r="J177" s="39">
        <f t="shared" si="14"/>
        <v>2142.4260000000004</v>
      </c>
      <c r="K177" s="64">
        <f t="shared" si="15"/>
        <v>64272.780000000006</v>
      </c>
      <c r="L177" s="88">
        <f>VLOOKUP(G177,股价!C:D,2,FALSE)</f>
        <v>2134.6260000000002</v>
      </c>
      <c r="M177" s="41">
        <f t="shared" si="16"/>
        <v>64038.780000000006</v>
      </c>
    </row>
    <row r="178" spans="4:13" ht="20.25" customHeight="1" x14ac:dyDescent="0.25">
      <c r="D178" s="51">
        <f>全班!$R$1</f>
        <v>46011</v>
      </c>
      <c r="E178" s="52" t="s">
        <v>223</v>
      </c>
      <c r="F178" s="53" t="s">
        <v>11600</v>
      </c>
      <c r="G178" s="53" t="s">
        <v>351</v>
      </c>
      <c r="H178" s="38" t="s">
        <v>75</v>
      </c>
      <c r="I178" s="38">
        <f t="shared" si="13"/>
        <v>30</v>
      </c>
      <c r="J178" s="39">
        <f t="shared" si="14"/>
        <v>2410.1999999999998</v>
      </c>
      <c r="K178" s="64">
        <f t="shared" si="15"/>
        <v>72306</v>
      </c>
      <c r="L178" s="88">
        <f>VLOOKUP(G178,股价!C:D,2,FALSE)</f>
        <v>2395.848</v>
      </c>
      <c r="M178" s="41">
        <f t="shared" si="16"/>
        <v>71875.44</v>
      </c>
    </row>
    <row r="179" spans="4:13" ht="20.25" customHeight="1" x14ac:dyDescent="0.25">
      <c r="D179" s="51"/>
      <c r="E179" s="52"/>
      <c r="F179" s="53"/>
      <c r="G179" s="53"/>
      <c r="H179" s="38"/>
      <c r="I179" s="38"/>
      <c r="J179" s="39"/>
      <c r="K179" s="64"/>
      <c r="L179" s="88"/>
      <c r="M179" s="41"/>
    </row>
    <row r="180" spans="4:13" ht="20.25" customHeight="1" x14ac:dyDescent="0.25">
      <c r="D180" s="51"/>
      <c r="E180" s="52"/>
      <c r="F180" s="53"/>
      <c r="G180" s="53"/>
      <c r="H180" s="38"/>
      <c r="I180" s="38"/>
      <c r="J180" s="39"/>
      <c r="K180" s="64"/>
      <c r="L180" s="88"/>
      <c r="M180" s="41"/>
    </row>
    <row r="181" spans="4:13" ht="20.25" customHeight="1" x14ac:dyDescent="0.25">
      <c r="D181" s="42"/>
      <c r="E181" s="48"/>
      <c r="F181" s="43"/>
      <c r="G181" s="43"/>
      <c r="H181" s="43"/>
      <c r="I181" s="43"/>
      <c r="J181" s="43"/>
      <c r="K181" s="43"/>
      <c r="L181" s="44"/>
      <c r="M181" s="45"/>
    </row>
    <row r="182" spans="4:13" ht="20.25" customHeight="1" x14ac:dyDescent="0.25">
      <c r="D182" s="10" t="s">
        <v>11</v>
      </c>
      <c r="E182" s="15"/>
      <c r="F182" s="7"/>
      <c r="G182" s="7"/>
      <c r="H182" s="7"/>
      <c r="I182" s="8"/>
      <c r="J182" s="8"/>
      <c r="K182" s="8"/>
      <c r="L182" s="7"/>
      <c r="M182" s="90">
        <f>SUM(M171:M181)</f>
        <v>679538.34000000008</v>
      </c>
    </row>
    <row r="183" spans="4:13" ht="20.25" customHeight="1" x14ac:dyDescent="0.25">
      <c r="D183" s="78" t="s">
        <v>86</v>
      </c>
      <c r="E183" s="79"/>
      <c r="F183" s="80"/>
      <c r="G183" s="80"/>
      <c r="H183" s="80"/>
      <c r="I183" s="77"/>
      <c r="J183" s="77"/>
      <c r="K183" s="77"/>
      <c r="L183" s="80"/>
      <c r="M183" s="91">
        <f>L199</f>
        <v>735.6336</v>
      </c>
    </row>
    <row r="184" spans="4:13" ht="20.25" customHeight="1" x14ac:dyDescent="0.25">
      <c r="D184" s="10" t="s">
        <v>12</v>
      </c>
      <c r="E184" s="15"/>
      <c r="F184" s="11"/>
      <c r="G184" s="11"/>
      <c r="H184" s="7"/>
      <c r="I184" s="8"/>
      <c r="J184" s="8"/>
      <c r="K184" s="8"/>
      <c r="L184" s="7"/>
      <c r="M184" s="90">
        <f>M189-M169+M183</f>
        <v>786832.8755999998</v>
      </c>
    </row>
    <row r="185" spans="4:13" ht="20.25" customHeight="1" thickBot="1" x14ac:dyDescent="0.3">
      <c r="D185" s="9" t="s">
        <v>14</v>
      </c>
      <c r="E185" s="20"/>
      <c r="F185" s="23"/>
      <c r="G185" s="23"/>
      <c r="H185" s="24"/>
      <c r="I185" s="20"/>
      <c r="J185" s="20"/>
      <c r="K185" s="20"/>
      <c r="L185" s="24"/>
      <c r="M185" s="92">
        <f>M182+M184</f>
        <v>1466371.2155999998</v>
      </c>
    </row>
    <row r="186" spans="4:13" ht="20.25" customHeight="1" x14ac:dyDescent="0.25">
      <c r="D186" s="10" t="s">
        <v>13</v>
      </c>
      <c r="E186" s="15"/>
      <c r="F186" s="14"/>
      <c r="G186" s="14"/>
      <c r="H186" s="7"/>
      <c r="I186" s="8"/>
      <c r="J186" s="8"/>
      <c r="K186" s="8"/>
      <c r="L186" s="7"/>
      <c r="M186" s="90">
        <f>M185-M189</f>
        <v>466371.21559999976</v>
      </c>
    </row>
    <row r="187" spans="4:13" ht="20.25" customHeight="1" thickBot="1" x14ac:dyDescent="0.3">
      <c r="D187" s="9" t="s">
        <v>6</v>
      </c>
      <c r="E187" s="20"/>
      <c r="F187" s="16"/>
      <c r="G187" s="16"/>
      <c r="H187" s="5"/>
      <c r="I187" s="6"/>
      <c r="J187" s="6"/>
      <c r="K187" s="6"/>
      <c r="L187" s="5"/>
      <c r="M187" s="22">
        <f>M186/M189</f>
        <v>0.46637121559999978</v>
      </c>
    </row>
    <row r="188" spans="4:13" ht="20.25" customHeight="1" x14ac:dyDescent="0.25"/>
    <row r="189" spans="4:13" ht="20.25" customHeight="1" thickBot="1" x14ac:dyDescent="0.3">
      <c r="D189" s="15" t="s">
        <v>8</v>
      </c>
      <c r="E189" s="15"/>
      <c r="F189" s="18"/>
      <c r="G189" s="18"/>
      <c r="L189" s="18"/>
      <c r="M189" s="18">
        <f>本金与余额!D5</f>
        <v>1000000</v>
      </c>
    </row>
    <row r="190" spans="4:13" ht="18" customHeight="1" thickBot="1" x14ac:dyDescent="0.3">
      <c r="D190" s="2" t="s">
        <v>90</v>
      </c>
      <c r="E190" s="3" t="s">
        <v>32</v>
      </c>
      <c r="F190" s="3" t="s">
        <v>18</v>
      </c>
      <c r="G190" s="3" t="s">
        <v>19</v>
      </c>
      <c r="H190" s="3" t="s">
        <v>83</v>
      </c>
      <c r="I190" s="3" t="s">
        <v>1</v>
      </c>
      <c r="J190" s="3" t="s">
        <v>87</v>
      </c>
      <c r="K190" s="3" t="s">
        <v>84</v>
      </c>
      <c r="L190" s="3" t="s">
        <v>85</v>
      </c>
      <c r="M190" s="13" t="s">
        <v>91</v>
      </c>
    </row>
    <row r="191" spans="4:13" ht="18" customHeight="1" thickTop="1" x14ac:dyDescent="0.25">
      <c r="D191" s="34">
        <v>45458</v>
      </c>
      <c r="E191" s="47" t="s">
        <v>223</v>
      </c>
      <c r="F191" s="8" t="s">
        <v>246</v>
      </c>
      <c r="G191" s="8" t="s">
        <v>248</v>
      </c>
      <c r="H191" s="8" t="s">
        <v>11719</v>
      </c>
      <c r="I191" s="8">
        <v>30</v>
      </c>
      <c r="J191" s="70" t="s">
        <v>11720</v>
      </c>
      <c r="K191" s="70">
        <v>300</v>
      </c>
      <c r="L191" s="237"/>
      <c r="M191" s="76"/>
    </row>
    <row r="192" spans="4:13" ht="18" customHeight="1" x14ac:dyDescent="0.25">
      <c r="D192" s="34">
        <v>45453</v>
      </c>
      <c r="E192" s="47" t="s">
        <v>223</v>
      </c>
      <c r="F192" s="35" t="s">
        <v>349</v>
      </c>
      <c r="G192" s="35" t="s">
        <v>351</v>
      </c>
      <c r="H192" s="8" t="s">
        <v>11745</v>
      </c>
      <c r="I192" s="8">
        <v>50</v>
      </c>
      <c r="J192" s="70" t="s">
        <v>11751</v>
      </c>
      <c r="K192" s="70" t="s">
        <v>11751</v>
      </c>
      <c r="L192" s="237">
        <f>I192*1.56</f>
        <v>78</v>
      </c>
      <c r="M192" s="76">
        <v>45453</v>
      </c>
    </row>
    <row r="193" spans="4:13" ht="18" customHeight="1" x14ac:dyDescent="0.25">
      <c r="D193" s="34">
        <v>45566</v>
      </c>
      <c r="E193" s="47" t="s">
        <v>223</v>
      </c>
      <c r="F193" s="8" t="s">
        <v>11438</v>
      </c>
      <c r="G193" s="8" t="s">
        <v>11436</v>
      </c>
      <c r="H193" s="8" t="s">
        <v>11802</v>
      </c>
      <c r="I193" s="8">
        <v>49</v>
      </c>
      <c r="J193" s="70" t="s">
        <v>11720</v>
      </c>
      <c r="K193" s="70">
        <f>I193*10</f>
        <v>490</v>
      </c>
      <c r="L193" s="237"/>
      <c r="M193" s="76">
        <v>45566</v>
      </c>
    </row>
    <row r="194" spans="4:13" ht="18" customHeight="1" x14ac:dyDescent="0.25">
      <c r="D194" s="34">
        <v>45594</v>
      </c>
      <c r="E194" s="47" t="s">
        <v>223</v>
      </c>
      <c r="F194" s="35" t="s">
        <v>355</v>
      </c>
      <c r="G194" s="35" t="s">
        <v>357</v>
      </c>
      <c r="H194" s="8" t="s">
        <v>11745</v>
      </c>
      <c r="I194" s="8">
        <v>10</v>
      </c>
      <c r="J194" s="70" t="s">
        <v>12040</v>
      </c>
      <c r="K194" s="70" t="s">
        <v>12040</v>
      </c>
      <c r="L194" s="237">
        <f>I194*1.395*7.8</f>
        <v>108.80999999999999</v>
      </c>
      <c r="M194" s="76">
        <v>45594</v>
      </c>
    </row>
    <row r="195" spans="4:13" ht="18" customHeight="1" x14ac:dyDescent="0.25">
      <c r="D195" s="34">
        <v>45819</v>
      </c>
      <c r="E195" s="47" t="s">
        <v>223</v>
      </c>
      <c r="F195" s="35" t="s">
        <v>246</v>
      </c>
      <c r="G195" s="35" t="s">
        <v>248</v>
      </c>
      <c r="H195" s="8" t="s">
        <v>11744</v>
      </c>
      <c r="I195" s="8">
        <v>324</v>
      </c>
      <c r="J195" s="70" t="s">
        <v>12323</v>
      </c>
      <c r="K195" s="70" t="s">
        <v>12323</v>
      </c>
      <c r="L195" s="237">
        <f>I195*0.01*7.8</f>
        <v>25.272000000000002</v>
      </c>
      <c r="M195" s="76">
        <v>45819</v>
      </c>
    </row>
    <row r="196" spans="4:13" ht="18" customHeight="1" x14ac:dyDescent="0.25">
      <c r="D196" s="34">
        <v>45820</v>
      </c>
      <c r="E196" s="47" t="s">
        <v>223</v>
      </c>
      <c r="F196" s="8" t="s">
        <v>11483</v>
      </c>
      <c r="G196" s="8" t="s">
        <v>11485</v>
      </c>
      <c r="H196" s="8" t="s">
        <v>11752</v>
      </c>
      <c r="I196" s="8">
        <v>113</v>
      </c>
      <c r="J196" s="70" t="s">
        <v>12328</v>
      </c>
      <c r="K196" s="70" t="s">
        <v>12328</v>
      </c>
      <c r="L196" s="237">
        <f>I196*0.594*7.8</f>
        <v>523.55160000000001</v>
      </c>
      <c r="M196" s="76">
        <v>45820</v>
      </c>
    </row>
    <row r="197" spans="4:13" ht="18" customHeight="1" x14ac:dyDescent="0.25">
      <c r="D197" s="34"/>
      <c r="E197" s="47"/>
      <c r="F197" s="35"/>
      <c r="G197" s="35"/>
      <c r="H197" s="8"/>
      <c r="I197" s="8"/>
      <c r="J197" s="70"/>
      <c r="K197" s="70"/>
      <c r="L197" s="237"/>
      <c r="M197" s="76"/>
    </row>
    <row r="198" spans="4:13" ht="18" customHeight="1" x14ac:dyDescent="0.25">
      <c r="D198" s="34"/>
      <c r="E198" s="47"/>
      <c r="F198" s="35"/>
      <c r="G198" s="35"/>
      <c r="H198" s="8"/>
      <c r="I198" s="8"/>
      <c r="J198" s="70"/>
      <c r="K198" s="70"/>
      <c r="L198" s="12"/>
      <c r="M198" s="76"/>
    </row>
    <row r="199" spans="4:13" ht="18" customHeight="1" thickBot="1" x14ac:dyDescent="0.3">
      <c r="D199" s="62" t="s">
        <v>86</v>
      </c>
      <c r="E199" s="4"/>
      <c r="F199" s="4"/>
      <c r="G199" s="4"/>
      <c r="H199" s="4"/>
      <c r="I199" s="73"/>
      <c r="J199" s="4"/>
      <c r="K199" s="74"/>
      <c r="L199" s="75">
        <f>SUM(L191:L198)</f>
        <v>735.6336</v>
      </c>
      <c r="M199" s="63"/>
    </row>
    <row r="201" spans="4:13" ht="18" customHeight="1" x14ac:dyDescent="0.25">
      <c r="D201" s="35"/>
    </row>
    <row r="202" spans="4:13" ht="18" customHeight="1" x14ac:dyDescent="0.25">
      <c r="D202" s="35"/>
    </row>
    <row r="203" spans="4:13" ht="18" customHeight="1" x14ac:dyDescent="0.25">
      <c r="D203" s="35"/>
    </row>
    <row r="204" spans="4:13" ht="18" customHeight="1" x14ac:dyDescent="0.25">
      <c r="D204" s="35"/>
    </row>
    <row r="205" spans="4:13" ht="18" customHeight="1" x14ac:dyDescent="0.25">
      <c r="D205" s="35"/>
    </row>
    <row r="206" spans="4:13" ht="18" customHeight="1" x14ac:dyDescent="0.25">
      <c r="D206" s="35"/>
    </row>
  </sheetData>
  <phoneticPr fontId="2" type="noConversion"/>
  <conditionalFormatting sqref="I3:I168 M3:M168">
    <cfRule type="cellIs" dxfId="126" priority="1" operator="lessThan">
      <formula>0</formula>
    </cfRule>
  </conditionalFormatting>
  <conditionalFormatting sqref="M186">
    <cfRule type="cellIs" dxfId="125" priority="5" operator="lessThanOrEqual">
      <formula>0</formula>
    </cfRule>
  </conditionalFormatting>
  <conditionalFormatting sqref="M187">
    <cfRule type="cellIs" dxfId="124" priority="4" operator="lessThan">
      <formula>0</formula>
    </cfRule>
  </conditionalFormatting>
  <hyperlinks>
    <hyperlink ref="A1" location="全班!A1" display="back" xr:uid="{00000000-0004-0000-06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tabColor rgb="FFFFFF00"/>
  </sheetPr>
  <dimension ref="A1:M121"/>
  <sheetViews>
    <sheetView showGridLines="0" topLeftCell="A74" zoomScale="90" zoomScaleNormal="90" workbookViewId="0">
      <selection activeCell="Q85" sqref="P85:Q85"/>
    </sheetView>
  </sheetViews>
  <sheetFormatPr defaultColWidth="10.6640625" defaultRowHeight="18" customHeight="1" x14ac:dyDescent="0.25"/>
  <cols>
    <col min="1" max="3" width="3.77734375" customWidth="1"/>
    <col min="4" max="4" width="11.21875" bestFit="1" customWidth="1"/>
    <col min="5" max="5" width="5.44140625" bestFit="1" customWidth="1"/>
    <col min="6" max="6" width="14.44140625" bestFit="1" customWidth="1"/>
    <col min="7" max="7" width="12.88671875" customWidth="1"/>
    <col min="8" max="8" width="5.44140625" bestFit="1" customWidth="1"/>
    <col min="9" max="9" width="10.6640625" style="1"/>
    <col min="10" max="10" width="10.77734375" customWidth="1"/>
    <col min="11" max="11" width="14.21875" style="12" bestFit="1" customWidth="1"/>
    <col min="12" max="12" width="10.77734375" customWidth="1"/>
    <col min="13" max="13" width="14.218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162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3</v>
      </c>
      <c r="D3" s="233">
        <v>45213</v>
      </c>
      <c r="E3" s="159" t="s">
        <v>11240</v>
      </c>
      <c r="F3" s="160" t="s">
        <v>400</v>
      </c>
      <c r="G3" s="160">
        <v>1211</v>
      </c>
      <c r="H3" s="160" t="s">
        <v>40</v>
      </c>
      <c r="I3" s="160">
        <v>1000</v>
      </c>
      <c r="J3" s="160"/>
      <c r="K3" s="160"/>
      <c r="L3" s="161">
        <v>243.4</v>
      </c>
      <c r="M3" s="162">
        <f t="shared" ref="M3:M57" si="0">L3*I3</f>
        <v>243400</v>
      </c>
    </row>
    <row r="4" spans="1:13" ht="20.25" customHeight="1" x14ac:dyDescent="0.25">
      <c r="C4">
        <v>6</v>
      </c>
      <c r="D4" s="233">
        <v>45269</v>
      </c>
      <c r="E4" s="159" t="s">
        <v>47</v>
      </c>
      <c r="F4" s="160" t="s">
        <v>400</v>
      </c>
      <c r="G4" s="160">
        <v>1211</v>
      </c>
      <c r="H4" s="160" t="s">
        <v>53</v>
      </c>
      <c r="I4" s="160">
        <v>1000</v>
      </c>
      <c r="J4" s="160"/>
      <c r="K4" s="160"/>
      <c r="L4" s="161">
        <v>210.8</v>
      </c>
      <c r="M4" s="162">
        <f t="shared" si="0"/>
        <v>210800</v>
      </c>
    </row>
    <row r="5" spans="1:13" ht="20.25" customHeight="1" x14ac:dyDescent="0.25">
      <c r="D5" s="233">
        <v>45409</v>
      </c>
      <c r="E5" s="159" t="s">
        <v>47</v>
      </c>
      <c r="F5" s="160" t="s">
        <v>400</v>
      </c>
      <c r="G5" s="160">
        <v>1211</v>
      </c>
      <c r="H5" s="160" t="s">
        <v>57</v>
      </c>
      <c r="I5" s="160">
        <v>-1000</v>
      </c>
      <c r="J5" s="160"/>
      <c r="K5" s="160"/>
      <c r="L5" s="161">
        <v>212.8</v>
      </c>
      <c r="M5" s="162">
        <f t="shared" si="0"/>
        <v>-212800</v>
      </c>
    </row>
    <row r="6" spans="1:13" ht="20.25" customHeight="1" x14ac:dyDescent="0.25">
      <c r="D6" s="233">
        <v>45416</v>
      </c>
      <c r="E6" s="159" t="s">
        <v>47</v>
      </c>
      <c r="F6" s="160" t="s">
        <v>400</v>
      </c>
      <c r="G6" s="160">
        <v>1211</v>
      </c>
      <c r="H6" s="160" t="s">
        <v>57</v>
      </c>
      <c r="I6" s="160">
        <v>-1000</v>
      </c>
      <c r="J6" s="160"/>
      <c r="K6" s="160"/>
      <c r="L6" s="161">
        <v>226.4</v>
      </c>
      <c r="M6" s="162">
        <f t="shared" si="0"/>
        <v>-226400</v>
      </c>
    </row>
    <row r="7" spans="1:13" ht="20.25" customHeight="1" x14ac:dyDescent="0.25">
      <c r="D7" s="233">
        <v>45409</v>
      </c>
      <c r="E7" s="159" t="s">
        <v>223</v>
      </c>
      <c r="F7" s="160" t="s">
        <v>359</v>
      </c>
      <c r="G7" s="160" t="s">
        <v>361</v>
      </c>
      <c r="H7" s="160" t="s">
        <v>0</v>
      </c>
      <c r="I7" s="160">
        <v>20</v>
      </c>
      <c r="J7" s="160"/>
      <c r="K7" s="160"/>
      <c r="L7" s="161">
        <v>1320.54</v>
      </c>
      <c r="M7" s="162">
        <f t="shared" si="0"/>
        <v>26410.799999999999</v>
      </c>
    </row>
    <row r="8" spans="1:13" ht="20.25" customHeight="1" x14ac:dyDescent="0.25">
      <c r="D8" s="233">
        <v>45416</v>
      </c>
      <c r="E8" s="159" t="s">
        <v>223</v>
      </c>
      <c r="F8" s="160" t="s">
        <v>359</v>
      </c>
      <c r="G8" s="160" t="s">
        <v>361</v>
      </c>
      <c r="H8" s="160" t="s">
        <v>57</v>
      </c>
      <c r="I8" s="160">
        <v>-20</v>
      </c>
      <c r="J8" s="160"/>
      <c r="K8" s="160"/>
      <c r="L8" s="161">
        <v>1430.364</v>
      </c>
      <c r="M8" s="162">
        <f t="shared" si="0"/>
        <v>-28607.279999999999</v>
      </c>
    </row>
    <row r="9" spans="1:13" ht="20.25" customHeight="1" x14ac:dyDescent="0.25">
      <c r="C9">
        <v>2</v>
      </c>
      <c r="D9" s="233">
        <v>45213</v>
      </c>
      <c r="E9" s="159" t="s">
        <v>11240</v>
      </c>
      <c r="F9" s="160" t="s">
        <v>331</v>
      </c>
      <c r="G9" s="160">
        <v>1797</v>
      </c>
      <c r="H9" s="160" t="s">
        <v>0</v>
      </c>
      <c r="I9" s="160">
        <v>1000</v>
      </c>
      <c r="J9" s="160"/>
      <c r="K9" s="160"/>
      <c r="L9" s="161">
        <v>35.049999999999997</v>
      </c>
      <c r="M9" s="162">
        <f t="shared" ref="M9:M15" si="1">L9*I9</f>
        <v>35050</v>
      </c>
    </row>
    <row r="10" spans="1:13" ht="20.25" customHeight="1" x14ac:dyDescent="0.25">
      <c r="C10">
        <v>5</v>
      </c>
      <c r="D10" s="233">
        <v>45220</v>
      </c>
      <c r="E10" s="159" t="s">
        <v>47</v>
      </c>
      <c r="F10" s="160" t="s">
        <v>331</v>
      </c>
      <c r="G10" s="160">
        <v>1797</v>
      </c>
      <c r="H10" s="160" t="s">
        <v>57</v>
      </c>
      <c r="I10" s="160">
        <v>-300</v>
      </c>
      <c r="J10" s="160"/>
      <c r="K10" s="160"/>
      <c r="L10" s="161">
        <v>30.25</v>
      </c>
      <c r="M10" s="162">
        <f t="shared" si="1"/>
        <v>-9075</v>
      </c>
    </row>
    <row r="11" spans="1:13" ht="20.25" customHeight="1" x14ac:dyDescent="0.25">
      <c r="C11">
        <v>8</v>
      </c>
      <c r="D11" s="233">
        <v>45276</v>
      </c>
      <c r="E11" s="159" t="s">
        <v>47</v>
      </c>
      <c r="F11" s="160" t="s">
        <v>331</v>
      </c>
      <c r="G11" s="160">
        <v>1797</v>
      </c>
      <c r="H11" s="160" t="s">
        <v>0</v>
      </c>
      <c r="I11" s="160">
        <v>2000</v>
      </c>
      <c r="J11" s="160"/>
      <c r="K11" s="160"/>
      <c r="L11" s="161">
        <v>26.25</v>
      </c>
      <c r="M11" s="162">
        <f t="shared" si="1"/>
        <v>52500</v>
      </c>
    </row>
    <row r="12" spans="1:13" ht="20.25" customHeight="1" x14ac:dyDescent="0.25">
      <c r="D12" s="233">
        <v>45416</v>
      </c>
      <c r="E12" s="159" t="s">
        <v>47</v>
      </c>
      <c r="F12" s="160" t="s">
        <v>331</v>
      </c>
      <c r="G12" s="160">
        <v>1797</v>
      </c>
      <c r="H12" s="160" t="s">
        <v>57</v>
      </c>
      <c r="I12" s="160">
        <v>-2500</v>
      </c>
      <c r="J12" s="160"/>
      <c r="K12" s="160"/>
      <c r="L12" s="161">
        <v>17.96</v>
      </c>
      <c r="M12" s="162">
        <f t="shared" si="1"/>
        <v>-44900</v>
      </c>
    </row>
    <row r="13" spans="1:13" ht="20.25" customHeight="1" x14ac:dyDescent="0.25">
      <c r="D13" s="233">
        <v>45479</v>
      </c>
      <c r="E13" s="159" t="s">
        <v>47</v>
      </c>
      <c r="F13" s="160" t="s">
        <v>331</v>
      </c>
      <c r="G13" s="160">
        <v>1797</v>
      </c>
      <c r="H13" s="160" t="s">
        <v>57</v>
      </c>
      <c r="I13" s="160">
        <v>-200</v>
      </c>
      <c r="J13" s="160"/>
      <c r="K13" s="160"/>
      <c r="L13" s="161">
        <v>12.56</v>
      </c>
      <c r="M13" s="162">
        <f t="shared" si="1"/>
        <v>-2512</v>
      </c>
    </row>
    <row r="14" spans="1:13" ht="20.25" customHeight="1" x14ac:dyDescent="0.25">
      <c r="D14" s="233">
        <v>45430</v>
      </c>
      <c r="E14" s="159" t="s">
        <v>223</v>
      </c>
      <c r="F14" s="160" t="s">
        <v>11682</v>
      </c>
      <c r="G14" s="160" t="s">
        <v>11684</v>
      </c>
      <c r="H14" s="160" t="s">
        <v>0</v>
      </c>
      <c r="I14" s="160">
        <v>50</v>
      </c>
      <c r="J14" s="160"/>
      <c r="K14" s="160"/>
      <c r="L14" s="161">
        <v>229.554</v>
      </c>
      <c r="M14" s="162">
        <f t="shared" si="1"/>
        <v>11477.7</v>
      </c>
    </row>
    <row r="15" spans="1:13" ht="20.25" customHeight="1" x14ac:dyDescent="0.25">
      <c r="D15" s="233">
        <v>45479</v>
      </c>
      <c r="E15" s="159" t="s">
        <v>223</v>
      </c>
      <c r="F15" s="160" t="s">
        <v>11682</v>
      </c>
      <c r="G15" s="160" t="s">
        <v>11684</v>
      </c>
      <c r="H15" s="160" t="s">
        <v>57</v>
      </c>
      <c r="I15" s="160">
        <v>-50</v>
      </c>
      <c r="J15" s="160"/>
      <c r="K15" s="160"/>
      <c r="L15" s="161">
        <v>216.06</v>
      </c>
      <c r="M15" s="162">
        <f t="shared" si="1"/>
        <v>-10803</v>
      </c>
    </row>
    <row r="16" spans="1:13" ht="19.2" customHeight="1" x14ac:dyDescent="0.25">
      <c r="D16" s="233">
        <v>45409</v>
      </c>
      <c r="E16" s="159" t="s">
        <v>223</v>
      </c>
      <c r="F16" s="160" t="s">
        <v>11489</v>
      </c>
      <c r="G16" s="160" t="s">
        <v>11487</v>
      </c>
      <c r="H16" s="160" t="s">
        <v>0</v>
      </c>
      <c r="I16" s="160">
        <v>50</v>
      </c>
      <c r="J16" s="160"/>
      <c r="K16" s="160"/>
      <c r="L16" s="161">
        <v>530.86800000000005</v>
      </c>
      <c r="M16" s="162">
        <f t="shared" ref="M16:M56" si="2">L16*I16</f>
        <v>26543.4</v>
      </c>
    </row>
    <row r="17" spans="4:13" ht="20.25" customHeight="1" x14ac:dyDescent="0.25">
      <c r="D17" s="233">
        <v>45409</v>
      </c>
      <c r="E17" s="159" t="s">
        <v>223</v>
      </c>
      <c r="F17" s="160" t="s">
        <v>11483</v>
      </c>
      <c r="G17" s="160" t="s">
        <v>11485</v>
      </c>
      <c r="H17" s="160" t="s">
        <v>0</v>
      </c>
      <c r="I17" s="160">
        <v>30</v>
      </c>
      <c r="J17" s="160"/>
      <c r="K17" s="160"/>
      <c r="L17" s="161">
        <v>1078.74</v>
      </c>
      <c r="M17" s="162">
        <f t="shared" si="2"/>
        <v>32362.2</v>
      </c>
    </row>
    <row r="18" spans="4:13" ht="20.25" customHeight="1" x14ac:dyDescent="0.25">
      <c r="D18" s="233">
        <v>45416</v>
      </c>
      <c r="E18" s="159" t="s">
        <v>223</v>
      </c>
      <c r="F18" s="160" t="s">
        <v>11489</v>
      </c>
      <c r="G18" s="160" t="s">
        <v>11487</v>
      </c>
      <c r="H18" s="160" t="s">
        <v>0</v>
      </c>
      <c r="I18" s="160">
        <v>150</v>
      </c>
      <c r="J18" s="160"/>
      <c r="K18" s="160"/>
      <c r="L18" s="161">
        <v>548.88599999999997</v>
      </c>
      <c r="M18" s="162">
        <f t="shared" si="2"/>
        <v>82332.899999999994</v>
      </c>
    </row>
    <row r="19" spans="4:13" ht="20.25" customHeight="1" x14ac:dyDescent="0.25">
      <c r="D19" s="233">
        <v>45416</v>
      </c>
      <c r="E19" s="159" t="s">
        <v>223</v>
      </c>
      <c r="F19" s="160" t="s">
        <v>11483</v>
      </c>
      <c r="G19" s="160" t="s">
        <v>11485</v>
      </c>
      <c r="H19" s="160" t="s">
        <v>0</v>
      </c>
      <c r="I19" s="160">
        <v>70</v>
      </c>
      <c r="J19" s="160"/>
      <c r="K19" s="160"/>
      <c r="L19" s="161">
        <v>1104.1679999999999</v>
      </c>
      <c r="M19" s="162">
        <f t="shared" si="2"/>
        <v>77291.759999999995</v>
      </c>
    </row>
    <row r="20" spans="4:13" ht="20.25" customHeight="1" x14ac:dyDescent="0.25">
      <c r="D20" s="233">
        <v>45416</v>
      </c>
      <c r="E20" s="159" t="s">
        <v>223</v>
      </c>
      <c r="F20" s="160" t="s">
        <v>246</v>
      </c>
      <c r="G20" s="160" t="s">
        <v>248</v>
      </c>
      <c r="H20" s="160" t="s">
        <v>0</v>
      </c>
      <c r="I20" s="160">
        <v>5</v>
      </c>
      <c r="J20" s="160"/>
      <c r="K20" s="160"/>
      <c r="L20" s="161">
        <v>6925.5419999999995</v>
      </c>
      <c r="M20" s="162">
        <f t="shared" si="2"/>
        <v>34627.71</v>
      </c>
    </row>
    <row r="21" spans="4:13" ht="20.25" customHeight="1" x14ac:dyDescent="0.25">
      <c r="D21" s="233">
        <v>45416</v>
      </c>
      <c r="E21" s="159" t="s">
        <v>223</v>
      </c>
      <c r="F21" s="160" t="s">
        <v>11303</v>
      </c>
      <c r="G21" s="160" t="s">
        <v>11305</v>
      </c>
      <c r="H21" s="160" t="s">
        <v>0</v>
      </c>
      <c r="I21" s="160">
        <v>10</v>
      </c>
      <c r="J21" s="160"/>
      <c r="K21" s="160"/>
      <c r="L21" s="161">
        <v>3171.9480000000003</v>
      </c>
      <c r="M21" s="162">
        <f t="shared" si="2"/>
        <v>31719.480000000003</v>
      </c>
    </row>
    <row r="22" spans="4:13" ht="20.25" customHeight="1" x14ac:dyDescent="0.25">
      <c r="D22" s="233">
        <v>45416</v>
      </c>
      <c r="E22" s="159" t="s">
        <v>223</v>
      </c>
      <c r="F22" s="160" t="s">
        <v>475</v>
      </c>
      <c r="G22" s="160" t="s">
        <v>477</v>
      </c>
      <c r="H22" s="160" t="s">
        <v>0</v>
      </c>
      <c r="I22" s="160">
        <v>20</v>
      </c>
      <c r="J22" s="160"/>
      <c r="K22" s="160"/>
      <c r="L22" s="161">
        <v>3525.2879999999996</v>
      </c>
      <c r="M22" s="162">
        <f t="shared" si="2"/>
        <v>70505.759999999995</v>
      </c>
    </row>
    <row r="23" spans="4:13" ht="20.25" customHeight="1" x14ac:dyDescent="0.25">
      <c r="D23" s="233">
        <v>45430</v>
      </c>
      <c r="E23" s="159" t="s">
        <v>47</v>
      </c>
      <c r="F23" s="160" t="s">
        <v>11676</v>
      </c>
      <c r="G23" s="160" t="s">
        <v>11899</v>
      </c>
      <c r="H23" s="160" t="s">
        <v>0</v>
      </c>
      <c r="I23" s="160">
        <v>100</v>
      </c>
      <c r="J23" s="160"/>
      <c r="K23" s="160"/>
      <c r="L23" s="161">
        <v>25.85</v>
      </c>
      <c r="M23" s="162">
        <f t="shared" si="2"/>
        <v>2585</v>
      </c>
    </row>
    <row r="24" spans="4:13" ht="20.25" customHeight="1" x14ac:dyDescent="0.25">
      <c r="D24" s="233">
        <v>45430</v>
      </c>
      <c r="E24" s="159" t="s">
        <v>223</v>
      </c>
      <c r="F24" s="160" t="s">
        <v>11483</v>
      </c>
      <c r="G24" s="160" t="s">
        <v>11485</v>
      </c>
      <c r="H24" s="160" t="s">
        <v>0</v>
      </c>
      <c r="I24" s="160">
        <v>50</v>
      </c>
      <c r="J24" s="160"/>
      <c r="K24" s="160"/>
      <c r="L24" s="161">
        <v>1183.104</v>
      </c>
      <c r="M24" s="162">
        <f t="shared" si="2"/>
        <v>59155.200000000004</v>
      </c>
    </row>
    <row r="25" spans="4:13" ht="20.25" customHeight="1" x14ac:dyDescent="0.25">
      <c r="D25" s="233">
        <v>45430</v>
      </c>
      <c r="E25" s="159" t="s">
        <v>223</v>
      </c>
      <c r="F25" s="160" t="s">
        <v>11303</v>
      </c>
      <c r="G25" s="160" t="s">
        <v>11305</v>
      </c>
      <c r="H25" s="160" t="s">
        <v>0</v>
      </c>
      <c r="I25" s="160">
        <v>5</v>
      </c>
      <c r="J25" s="160"/>
      <c r="K25" s="160"/>
      <c r="L25" s="161">
        <v>3277.6379999999999</v>
      </c>
      <c r="M25" s="162">
        <f t="shared" si="2"/>
        <v>16388.189999999999</v>
      </c>
    </row>
    <row r="26" spans="4:13" ht="20.25" customHeight="1" x14ac:dyDescent="0.25">
      <c r="D26" s="233">
        <v>45430</v>
      </c>
      <c r="E26" s="159" t="s">
        <v>223</v>
      </c>
      <c r="F26" s="160" t="s">
        <v>475</v>
      </c>
      <c r="G26" s="160" t="s">
        <v>477</v>
      </c>
      <c r="H26" s="160" t="s">
        <v>0</v>
      </c>
      <c r="I26" s="160">
        <v>5</v>
      </c>
      <c r="J26" s="160"/>
      <c r="K26" s="160"/>
      <c r="L26" s="161">
        <v>3680.8980000000001</v>
      </c>
      <c r="M26" s="162">
        <f t="shared" si="2"/>
        <v>18404.490000000002</v>
      </c>
    </row>
    <row r="27" spans="4:13" ht="20.25" customHeight="1" x14ac:dyDescent="0.25">
      <c r="D27" s="233">
        <v>45430</v>
      </c>
      <c r="E27" s="159" t="s">
        <v>223</v>
      </c>
      <c r="F27" s="160" t="s">
        <v>110</v>
      </c>
      <c r="G27" s="160" t="s">
        <v>293</v>
      </c>
      <c r="H27" s="160" t="s">
        <v>0</v>
      </c>
      <c r="I27" s="160">
        <v>50</v>
      </c>
      <c r="J27" s="160"/>
      <c r="K27" s="160"/>
      <c r="L27" s="161">
        <v>690.61200000000008</v>
      </c>
      <c r="M27" s="162">
        <f t="shared" si="2"/>
        <v>34530.600000000006</v>
      </c>
    </row>
    <row r="28" spans="4:13" ht="20.25" customHeight="1" x14ac:dyDescent="0.25">
      <c r="D28" s="233">
        <v>45430</v>
      </c>
      <c r="E28" s="159" t="s">
        <v>223</v>
      </c>
      <c r="F28" s="160" t="s">
        <v>11678</v>
      </c>
      <c r="G28" s="160" t="s">
        <v>11680</v>
      </c>
      <c r="H28" s="160" t="s">
        <v>0</v>
      </c>
      <c r="I28" s="160">
        <v>30</v>
      </c>
      <c r="J28" s="160"/>
      <c r="K28" s="160"/>
      <c r="L28" s="161">
        <v>223.392</v>
      </c>
      <c r="M28" s="162">
        <f t="shared" si="2"/>
        <v>6701.76</v>
      </c>
    </row>
    <row r="29" spans="4:13" ht="20.25" customHeight="1" x14ac:dyDescent="0.25">
      <c r="D29" s="233">
        <v>45430</v>
      </c>
      <c r="E29" s="159" t="s">
        <v>223</v>
      </c>
      <c r="F29" s="160" t="s">
        <v>11663</v>
      </c>
      <c r="G29" s="160" t="s">
        <v>11665</v>
      </c>
      <c r="H29" s="160" t="s">
        <v>0</v>
      </c>
      <c r="I29" s="160">
        <v>10</v>
      </c>
      <c r="J29" s="160"/>
      <c r="K29" s="160"/>
      <c r="L29" s="161">
        <v>1206.1919999999998</v>
      </c>
      <c r="M29" s="162">
        <f t="shared" si="2"/>
        <v>12061.919999999998</v>
      </c>
    </row>
    <row r="30" spans="4:13" ht="20.25" customHeight="1" x14ac:dyDescent="0.25">
      <c r="D30" s="233">
        <v>45430</v>
      </c>
      <c r="E30" s="159" t="s">
        <v>223</v>
      </c>
      <c r="F30" s="160" t="s">
        <v>359</v>
      </c>
      <c r="G30" s="160" t="s">
        <v>361</v>
      </c>
      <c r="H30" s="160" t="s">
        <v>0</v>
      </c>
      <c r="I30" s="160">
        <v>10</v>
      </c>
      <c r="J30" s="160"/>
      <c r="K30" s="160"/>
      <c r="L30" s="161">
        <v>1480.9860000000001</v>
      </c>
      <c r="M30" s="162">
        <f t="shared" si="2"/>
        <v>14809.86</v>
      </c>
    </row>
    <row r="31" spans="4:13" ht="20.25" customHeight="1" x14ac:dyDescent="0.25">
      <c r="D31" s="233">
        <v>45430</v>
      </c>
      <c r="E31" s="159" t="s">
        <v>223</v>
      </c>
      <c r="F31" s="160" t="s">
        <v>11600</v>
      </c>
      <c r="G31" s="160" t="s">
        <v>351</v>
      </c>
      <c r="H31" s="160" t="s">
        <v>0</v>
      </c>
      <c r="I31" s="160">
        <v>20</v>
      </c>
      <c r="J31" s="160"/>
      <c r="K31" s="160"/>
      <c r="L31" s="161">
        <v>1373.268</v>
      </c>
      <c r="M31" s="162">
        <f t="shared" si="2"/>
        <v>27465.360000000001</v>
      </c>
    </row>
    <row r="32" spans="4:13" ht="20.25" customHeight="1" x14ac:dyDescent="0.25">
      <c r="D32" s="233">
        <v>45430</v>
      </c>
      <c r="E32" s="159" t="s">
        <v>223</v>
      </c>
      <c r="F32" s="160" t="s">
        <v>289</v>
      </c>
      <c r="G32" s="160" t="s">
        <v>291</v>
      </c>
      <c r="H32" s="160" t="s">
        <v>0</v>
      </c>
      <c r="I32" s="160">
        <v>10</v>
      </c>
      <c r="J32" s="160"/>
      <c r="K32" s="160"/>
      <c r="L32" s="161">
        <v>1440.6599999999999</v>
      </c>
      <c r="M32" s="162">
        <f t="shared" si="2"/>
        <v>14406.599999999999</v>
      </c>
    </row>
    <row r="33" spans="4:13" ht="20.25" customHeight="1" x14ac:dyDescent="0.25">
      <c r="D33" s="233">
        <v>45437</v>
      </c>
      <c r="E33" s="159" t="s">
        <v>223</v>
      </c>
      <c r="F33" s="160" t="s">
        <v>11483</v>
      </c>
      <c r="G33" s="160" t="s">
        <v>11485</v>
      </c>
      <c r="H33" s="160" t="s">
        <v>57</v>
      </c>
      <c r="I33" s="160">
        <v>-30</v>
      </c>
      <c r="J33" s="160"/>
      <c r="K33" s="160"/>
      <c r="L33" s="161">
        <v>1248</v>
      </c>
      <c r="M33" s="162">
        <f t="shared" si="2"/>
        <v>-37440</v>
      </c>
    </row>
    <row r="34" spans="4:13" ht="20.25" customHeight="1" x14ac:dyDescent="0.25">
      <c r="D34" s="233">
        <v>45437</v>
      </c>
      <c r="E34" s="159" t="s">
        <v>223</v>
      </c>
      <c r="F34" s="160" t="s">
        <v>246</v>
      </c>
      <c r="G34" s="160" t="s">
        <v>248</v>
      </c>
      <c r="H34" s="160" t="s">
        <v>57</v>
      </c>
      <c r="I34" s="160">
        <v>-2</v>
      </c>
      <c r="J34" s="160"/>
      <c r="K34" s="160"/>
      <c r="L34" s="161">
        <v>8304.5820000000003</v>
      </c>
      <c r="M34" s="162">
        <f t="shared" si="2"/>
        <v>-16609.164000000001</v>
      </c>
    </row>
    <row r="35" spans="4:13" ht="20.25" customHeight="1" x14ac:dyDescent="0.25">
      <c r="D35" s="233">
        <v>45437</v>
      </c>
      <c r="E35" s="159" t="s">
        <v>223</v>
      </c>
      <c r="F35" s="160" t="s">
        <v>359</v>
      </c>
      <c r="G35" s="160" t="s">
        <v>361</v>
      </c>
      <c r="H35" s="160" t="s">
        <v>0</v>
      </c>
      <c r="I35" s="160">
        <v>20</v>
      </c>
      <c r="J35" s="160"/>
      <c r="K35" s="160"/>
      <c r="L35" s="161">
        <v>1481.8439999999998</v>
      </c>
      <c r="M35" s="162">
        <f t="shared" si="2"/>
        <v>29636.879999999997</v>
      </c>
    </row>
    <row r="36" spans="4:13" ht="20.25" customHeight="1" x14ac:dyDescent="0.25">
      <c r="D36" s="233">
        <v>45437</v>
      </c>
      <c r="E36" s="159" t="s">
        <v>223</v>
      </c>
      <c r="F36" s="160" t="s">
        <v>11303</v>
      </c>
      <c r="G36" s="160" t="s">
        <v>11305</v>
      </c>
      <c r="H36" s="160" t="s">
        <v>0</v>
      </c>
      <c r="I36" s="160">
        <v>10</v>
      </c>
      <c r="J36" s="160"/>
      <c r="K36" s="160"/>
      <c r="L36" s="161">
        <v>3355.248</v>
      </c>
      <c r="M36" s="162">
        <f t="shared" si="2"/>
        <v>33552.480000000003</v>
      </c>
    </row>
    <row r="37" spans="4:13" ht="20.25" customHeight="1" x14ac:dyDescent="0.25">
      <c r="D37" s="233">
        <v>45437</v>
      </c>
      <c r="E37" s="159" t="s">
        <v>223</v>
      </c>
      <c r="F37" s="160" t="s">
        <v>11600</v>
      </c>
      <c r="G37" s="160" t="s">
        <v>351</v>
      </c>
      <c r="H37" s="160" t="s">
        <v>0</v>
      </c>
      <c r="I37" s="160">
        <v>20</v>
      </c>
      <c r="J37" s="160"/>
      <c r="K37" s="160"/>
      <c r="L37" s="161">
        <v>1364.922</v>
      </c>
      <c r="M37" s="162">
        <f t="shared" si="2"/>
        <v>27298.440000000002</v>
      </c>
    </row>
    <row r="38" spans="4:13" ht="20.25" customHeight="1" x14ac:dyDescent="0.25">
      <c r="D38" s="233">
        <v>45458</v>
      </c>
      <c r="E38" s="159" t="s">
        <v>223</v>
      </c>
      <c r="F38" s="160" t="s">
        <v>246</v>
      </c>
      <c r="G38" s="160" t="s">
        <v>248</v>
      </c>
      <c r="H38" s="160" t="s">
        <v>11719</v>
      </c>
      <c r="I38" s="160">
        <v>27</v>
      </c>
      <c r="J38" s="160"/>
      <c r="K38" s="160"/>
      <c r="L38" s="161">
        <v>0</v>
      </c>
      <c r="M38" s="162">
        <f t="shared" si="2"/>
        <v>0</v>
      </c>
    </row>
    <row r="39" spans="4:13" ht="20.25" customHeight="1" x14ac:dyDescent="0.25">
      <c r="D39" s="233">
        <v>45472</v>
      </c>
      <c r="E39" s="159" t="s">
        <v>223</v>
      </c>
      <c r="F39" s="160" t="s">
        <v>11483</v>
      </c>
      <c r="G39" s="160" t="s">
        <v>11485</v>
      </c>
      <c r="H39" s="160" t="s">
        <v>0</v>
      </c>
      <c r="I39" s="160">
        <v>30</v>
      </c>
      <c r="J39" s="160"/>
      <c r="K39" s="160"/>
      <c r="L39" s="161">
        <v>1355.7180000000001</v>
      </c>
      <c r="M39" s="162">
        <f t="shared" si="2"/>
        <v>40671.54</v>
      </c>
    </row>
    <row r="40" spans="4:13" ht="20.25" customHeight="1" x14ac:dyDescent="0.25">
      <c r="D40" s="233">
        <v>45472</v>
      </c>
      <c r="E40" s="159" t="s">
        <v>223</v>
      </c>
      <c r="F40" s="160" t="s">
        <v>246</v>
      </c>
      <c r="G40" s="160" t="s">
        <v>248</v>
      </c>
      <c r="H40" s="160" t="s">
        <v>0</v>
      </c>
      <c r="I40" s="160">
        <v>20</v>
      </c>
      <c r="J40" s="160"/>
      <c r="K40" s="160"/>
      <c r="L40" s="161">
        <v>963.61200000000008</v>
      </c>
      <c r="M40" s="162">
        <f t="shared" si="2"/>
        <v>19272.240000000002</v>
      </c>
    </row>
    <row r="41" spans="4:13" ht="20.25" customHeight="1" x14ac:dyDescent="0.25">
      <c r="D41" s="233">
        <v>45479</v>
      </c>
      <c r="E41" s="159" t="s">
        <v>223</v>
      </c>
      <c r="F41" s="160" t="s">
        <v>246</v>
      </c>
      <c r="G41" s="160" t="s">
        <v>248</v>
      </c>
      <c r="H41" s="160" t="s">
        <v>0</v>
      </c>
      <c r="I41" s="160">
        <v>20</v>
      </c>
      <c r="J41" s="160"/>
      <c r="K41" s="160"/>
      <c r="L41" s="161">
        <v>981.47399999999993</v>
      </c>
      <c r="M41" s="162">
        <f t="shared" si="2"/>
        <v>19629.48</v>
      </c>
    </row>
    <row r="42" spans="4:13" ht="20.25" customHeight="1" x14ac:dyDescent="0.25">
      <c r="D42" s="233">
        <v>45479</v>
      </c>
      <c r="E42" s="159" t="s">
        <v>223</v>
      </c>
      <c r="F42" s="160" t="s">
        <v>359</v>
      </c>
      <c r="G42" s="160" t="s">
        <v>361</v>
      </c>
      <c r="H42" s="160" t="s">
        <v>0</v>
      </c>
      <c r="I42" s="160">
        <v>20</v>
      </c>
      <c r="J42" s="160"/>
      <c r="K42" s="160"/>
      <c r="L42" s="161">
        <v>1765.452</v>
      </c>
      <c r="M42" s="162">
        <f t="shared" si="2"/>
        <v>35309.040000000001</v>
      </c>
    </row>
    <row r="43" spans="4:13" ht="20.25" customHeight="1" x14ac:dyDescent="0.25">
      <c r="D43" s="233">
        <v>45479</v>
      </c>
      <c r="E43" s="159" t="s">
        <v>223</v>
      </c>
      <c r="F43" s="160" t="s">
        <v>11600</v>
      </c>
      <c r="G43" s="160" t="s">
        <v>351</v>
      </c>
      <c r="H43" s="160" t="s">
        <v>0</v>
      </c>
      <c r="I43" s="160">
        <v>20</v>
      </c>
      <c r="J43" s="160"/>
      <c r="K43" s="160"/>
      <c r="L43" s="161">
        <v>1486.6799999999998</v>
      </c>
      <c r="M43" s="162">
        <f t="shared" si="2"/>
        <v>29733.599999999999</v>
      </c>
    </row>
    <row r="44" spans="4:13" ht="20.25" customHeight="1" x14ac:dyDescent="0.25">
      <c r="D44" s="233">
        <v>45486</v>
      </c>
      <c r="E44" s="159" t="s">
        <v>223</v>
      </c>
      <c r="F44" s="160" t="s">
        <v>11483</v>
      </c>
      <c r="G44" s="160" t="s">
        <v>11485</v>
      </c>
      <c r="H44" s="160" t="s">
        <v>0</v>
      </c>
      <c r="I44" s="160">
        <v>20</v>
      </c>
      <c r="J44" s="160"/>
      <c r="K44" s="160"/>
      <c r="L44" s="161">
        <v>1461.33</v>
      </c>
      <c r="M44" s="162">
        <f t="shared" si="2"/>
        <v>29226.6</v>
      </c>
    </row>
    <row r="45" spans="4:13" ht="20.25" customHeight="1" x14ac:dyDescent="0.25">
      <c r="D45" s="233">
        <v>45913</v>
      </c>
      <c r="E45" s="159" t="s">
        <v>223</v>
      </c>
      <c r="F45" s="160" t="s">
        <v>11489</v>
      </c>
      <c r="G45" s="160" t="s">
        <v>11487</v>
      </c>
      <c r="H45" s="160" t="s">
        <v>57</v>
      </c>
      <c r="I45" s="160">
        <v>-200</v>
      </c>
      <c r="J45" s="160"/>
      <c r="K45" s="160"/>
      <c r="L45" s="161">
        <v>376.428</v>
      </c>
      <c r="M45" s="162">
        <f t="shared" si="2"/>
        <v>-75285.600000000006</v>
      </c>
    </row>
    <row r="46" spans="4:13" ht="20.25" customHeight="1" x14ac:dyDescent="0.25">
      <c r="D46" s="233">
        <v>45913</v>
      </c>
      <c r="E46" s="159" t="s">
        <v>223</v>
      </c>
      <c r="F46" s="160" t="s">
        <v>11483</v>
      </c>
      <c r="G46" s="160" t="s">
        <v>11485</v>
      </c>
      <c r="H46" s="160" t="s">
        <v>57</v>
      </c>
      <c r="I46" s="160">
        <v>-170</v>
      </c>
      <c r="J46" s="160"/>
      <c r="K46" s="160"/>
      <c r="L46" s="161">
        <v>2022.7739999999999</v>
      </c>
      <c r="M46" s="162">
        <f t="shared" si="2"/>
        <v>-343871.57999999996</v>
      </c>
    </row>
    <row r="47" spans="4:13" ht="20.25" customHeight="1" x14ac:dyDescent="0.25">
      <c r="D47" s="233">
        <v>45913</v>
      </c>
      <c r="E47" s="159" t="s">
        <v>223</v>
      </c>
      <c r="F47" s="160" t="s">
        <v>246</v>
      </c>
      <c r="G47" s="160" t="s">
        <v>248</v>
      </c>
      <c r="H47" s="160" t="s">
        <v>57</v>
      </c>
      <c r="I47" s="160">
        <v>-70</v>
      </c>
      <c r="J47" s="160"/>
      <c r="K47" s="160"/>
      <c r="L47" s="161">
        <v>1386.9959999999999</v>
      </c>
      <c r="M47" s="162">
        <f t="shared" si="2"/>
        <v>-97089.719999999987</v>
      </c>
    </row>
    <row r="48" spans="4:13" ht="20.25" customHeight="1" x14ac:dyDescent="0.25">
      <c r="D48" s="233">
        <v>45913</v>
      </c>
      <c r="E48" s="159" t="s">
        <v>223</v>
      </c>
      <c r="F48" s="160" t="s">
        <v>11303</v>
      </c>
      <c r="G48" s="160" t="s">
        <v>11305</v>
      </c>
      <c r="H48" s="160" t="s">
        <v>57</v>
      </c>
      <c r="I48" s="160">
        <v>-25</v>
      </c>
      <c r="J48" s="160"/>
      <c r="K48" s="160"/>
      <c r="L48" s="161">
        <v>3977.22</v>
      </c>
      <c r="M48" s="162">
        <f t="shared" si="2"/>
        <v>-99430.5</v>
      </c>
    </row>
    <row r="49" spans="3:13" ht="20.25" customHeight="1" x14ac:dyDescent="0.25">
      <c r="D49" s="233">
        <v>45913</v>
      </c>
      <c r="E49" s="159" t="s">
        <v>223</v>
      </c>
      <c r="F49" s="160" t="s">
        <v>475</v>
      </c>
      <c r="G49" s="160" t="s">
        <v>477</v>
      </c>
      <c r="H49" s="160" t="s">
        <v>57</v>
      </c>
      <c r="I49" s="160">
        <v>-25</v>
      </c>
      <c r="J49" s="160"/>
      <c r="K49" s="160"/>
      <c r="L49" s="161">
        <v>5893.6019999999999</v>
      </c>
      <c r="M49" s="162">
        <f t="shared" si="2"/>
        <v>-147340.04999999999</v>
      </c>
    </row>
    <row r="50" spans="3:13" ht="20.25" customHeight="1" x14ac:dyDescent="0.25">
      <c r="D50" s="233">
        <v>45913</v>
      </c>
      <c r="E50" s="159" t="s">
        <v>47</v>
      </c>
      <c r="F50" s="160" t="s">
        <v>11676</v>
      </c>
      <c r="G50" s="160" t="s">
        <v>11899</v>
      </c>
      <c r="H50" s="160" t="s">
        <v>57</v>
      </c>
      <c r="I50" s="160">
        <v>-100</v>
      </c>
      <c r="J50" s="160"/>
      <c r="K50" s="160"/>
      <c r="L50" s="161">
        <v>38.68</v>
      </c>
      <c r="M50" s="162">
        <f t="shared" si="2"/>
        <v>-3868</v>
      </c>
    </row>
    <row r="51" spans="3:13" ht="20.25" customHeight="1" x14ac:dyDescent="0.25">
      <c r="D51" s="233">
        <v>45913</v>
      </c>
      <c r="E51" s="159" t="s">
        <v>223</v>
      </c>
      <c r="F51" s="160" t="s">
        <v>110</v>
      </c>
      <c r="G51" s="160" t="s">
        <v>293</v>
      </c>
      <c r="H51" s="160" t="s">
        <v>57</v>
      </c>
      <c r="I51" s="160">
        <v>-50</v>
      </c>
      <c r="J51" s="160"/>
      <c r="K51" s="160"/>
      <c r="L51" s="161">
        <v>1209.4680000000001</v>
      </c>
      <c r="M51" s="162">
        <f t="shared" si="2"/>
        <v>-60473.4</v>
      </c>
    </row>
    <row r="52" spans="3:13" ht="20.25" customHeight="1" x14ac:dyDescent="0.25">
      <c r="D52" s="233">
        <v>45913</v>
      </c>
      <c r="E52" s="159" t="s">
        <v>223</v>
      </c>
      <c r="F52" s="160" t="s">
        <v>11678</v>
      </c>
      <c r="G52" s="160" t="s">
        <v>11680</v>
      </c>
      <c r="H52" s="160" t="s">
        <v>57</v>
      </c>
      <c r="I52" s="160">
        <v>-30</v>
      </c>
      <c r="J52" s="160"/>
      <c r="K52" s="160"/>
      <c r="L52" s="161">
        <v>186.18600000000001</v>
      </c>
      <c r="M52" s="162">
        <f t="shared" si="2"/>
        <v>-5585.58</v>
      </c>
    </row>
    <row r="53" spans="3:13" ht="20.25" customHeight="1" x14ac:dyDescent="0.25">
      <c r="D53" s="233">
        <v>45913</v>
      </c>
      <c r="E53" s="159" t="s">
        <v>223</v>
      </c>
      <c r="F53" s="160" t="s">
        <v>11663</v>
      </c>
      <c r="G53" s="160" t="s">
        <v>11665</v>
      </c>
      <c r="H53" s="160" t="s">
        <v>57</v>
      </c>
      <c r="I53" s="160">
        <v>-10</v>
      </c>
      <c r="J53" s="160"/>
      <c r="K53" s="160"/>
      <c r="L53" s="161">
        <v>1388.8679999999999</v>
      </c>
      <c r="M53" s="162">
        <f t="shared" si="2"/>
        <v>-13888.68</v>
      </c>
    </row>
    <row r="54" spans="3:13" ht="20.25" customHeight="1" x14ac:dyDescent="0.25">
      <c r="D54" s="233">
        <v>45913</v>
      </c>
      <c r="E54" s="159" t="s">
        <v>223</v>
      </c>
      <c r="F54" s="160" t="s">
        <v>359</v>
      </c>
      <c r="G54" s="160" t="s">
        <v>361</v>
      </c>
      <c r="H54" s="160" t="s">
        <v>57</v>
      </c>
      <c r="I54" s="160">
        <v>-50</v>
      </c>
      <c r="J54" s="160"/>
      <c r="K54" s="160"/>
      <c r="L54" s="161">
        <v>1825.7459999999999</v>
      </c>
      <c r="M54" s="162">
        <f t="shared" si="2"/>
        <v>-91287.299999999988</v>
      </c>
    </row>
    <row r="55" spans="3:13" ht="20.25" customHeight="1" x14ac:dyDescent="0.25">
      <c r="D55" s="233">
        <v>45913</v>
      </c>
      <c r="E55" s="159" t="s">
        <v>223</v>
      </c>
      <c r="F55" s="160" t="s">
        <v>11600</v>
      </c>
      <c r="G55" s="160" t="s">
        <v>351</v>
      </c>
      <c r="H55" s="160" t="s">
        <v>57</v>
      </c>
      <c r="I55" s="160">
        <v>-60</v>
      </c>
      <c r="J55" s="160"/>
      <c r="K55" s="160"/>
      <c r="L55" s="161">
        <v>1878.24</v>
      </c>
      <c r="M55" s="162">
        <f t="shared" si="2"/>
        <v>-112694.39999999999</v>
      </c>
    </row>
    <row r="56" spans="3:13" ht="20.25" customHeight="1" x14ac:dyDescent="0.25">
      <c r="D56" s="233">
        <v>45913</v>
      </c>
      <c r="E56" s="159" t="s">
        <v>223</v>
      </c>
      <c r="F56" s="160" t="s">
        <v>289</v>
      </c>
      <c r="G56" s="160" t="s">
        <v>291</v>
      </c>
      <c r="H56" s="160" t="s">
        <v>57</v>
      </c>
      <c r="I56" s="160">
        <v>-10</v>
      </c>
      <c r="J56" s="160"/>
      <c r="K56" s="160"/>
      <c r="L56" s="161">
        <v>1779.57</v>
      </c>
      <c r="M56" s="162">
        <f t="shared" si="2"/>
        <v>-17795.7</v>
      </c>
    </row>
    <row r="57" spans="3:13" ht="19.2" customHeight="1" x14ac:dyDescent="0.25">
      <c r="C57">
        <v>1</v>
      </c>
      <c r="D57" s="233">
        <v>45213</v>
      </c>
      <c r="E57" s="159" t="s">
        <v>223</v>
      </c>
      <c r="F57" s="160" t="s">
        <v>217</v>
      </c>
      <c r="G57" s="160" t="s">
        <v>219</v>
      </c>
      <c r="H57" s="160" t="s">
        <v>0</v>
      </c>
      <c r="I57" s="160">
        <v>100</v>
      </c>
      <c r="J57" s="160"/>
      <c r="K57" s="160"/>
      <c r="L57" s="161">
        <v>1958.7360000000001</v>
      </c>
      <c r="M57" s="162">
        <f t="shared" si="0"/>
        <v>195873.6</v>
      </c>
    </row>
    <row r="58" spans="3:13" ht="20.25" customHeight="1" x14ac:dyDescent="0.25">
      <c r="C58">
        <v>4</v>
      </c>
      <c r="D58" s="233">
        <v>45220</v>
      </c>
      <c r="E58" s="159" t="s">
        <v>223</v>
      </c>
      <c r="F58" s="160" t="s">
        <v>217</v>
      </c>
      <c r="G58" s="160" t="s">
        <v>219</v>
      </c>
      <c r="H58" s="160" t="s">
        <v>0</v>
      </c>
      <c r="I58" s="160">
        <v>30</v>
      </c>
      <c r="J58" s="160"/>
      <c r="K58" s="160"/>
      <c r="L58" s="161">
        <v>1653.5219999999999</v>
      </c>
      <c r="M58" s="162">
        <f t="shared" ref="M58:M81" si="3">L58*I58</f>
        <v>49605.659999999996</v>
      </c>
    </row>
    <row r="59" spans="3:13" ht="20.25" customHeight="1" x14ac:dyDescent="0.25">
      <c r="C59">
        <v>7</v>
      </c>
      <c r="D59" s="233">
        <v>45276</v>
      </c>
      <c r="E59" s="159" t="s">
        <v>223</v>
      </c>
      <c r="F59" s="160" t="s">
        <v>217</v>
      </c>
      <c r="G59" s="160" t="s">
        <v>219</v>
      </c>
      <c r="H59" s="160" t="s">
        <v>57</v>
      </c>
      <c r="I59" s="160">
        <v>-50</v>
      </c>
      <c r="J59" s="160"/>
      <c r="K59" s="160"/>
      <c r="L59" s="161">
        <v>1977.3</v>
      </c>
      <c r="M59" s="162">
        <f t="shared" si="3"/>
        <v>-98865</v>
      </c>
    </row>
    <row r="60" spans="3:13" ht="20.25" customHeight="1" x14ac:dyDescent="0.25">
      <c r="C60">
        <v>9</v>
      </c>
      <c r="D60" s="233">
        <v>45311</v>
      </c>
      <c r="E60" s="159" t="s">
        <v>223</v>
      </c>
      <c r="F60" s="160" t="s">
        <v>217</v>
      </c>
      <c r="G60" s="160" t="s">
        <v>219</v>
      </c>
      <c r="H60" s="160" t="s">
        <v>0</v>
      </c>
      <c r="I60" s="160">
        <v>50</v>
      </c>
      <c r="J60" s="160"/>
      <c r="K60" s="160"/>
      <c r="L60" s="161">
        <v>1655.0819999999999</v>
      </c>
      <c r="M60" s="162">
        <f t="shared" si="3"/>
        <v>82754.099999999991</v>
      </c>
    </row>
    <row r="61" spans="3:13" ht="20.25" customHeight="1" x14ac:dyDescent="0.25">
      <c r="D61" s="233">
        <v>45318</v>
      </c>
      <c r="E61" s="159" t="s">
        <v>223</v>
      </c>
      <c r="F61" s="160" t="s">
        <v>217</v>
      </c>
      <c r="G61" s="160" t="s">
        <v>219</v>
      </c>
      <c r="H61" s="160" t="s">
        <v>0</v>
      </c>
      <c r="I61" s="160">
        <v>100</v>
      </c>
      <c r="J61" s="160"/>
      <c r="K61" s="160"/>
      <c r="L61" s="161">
        <v>1429.35</v>
      </c>
      <c r="M61" s="162">
        <f t="shared" si="3"/>
        <v>142935</v>
      </c>
    </row>
    <row r="62" spans="3:13" ht="20.25" customHeight="1" x14ac:dyDescent="0.25">
      <c r="D62" s="233">
        <v>45409</v>
      </c>
      <c r="E62" s="159" t="s">
        <v>223</v>
      </c>
      <c r="F62" s="160" t="s">
        <v>217</v>
      </c>
      <c r="G62" s="160" t="s">
        <v>219</v>
      </c>
      <c r="H62" s="160" t="s">
        <v>0</v>
      </c>
      <c r="I62" s="160">
        <v>80</v>
      </c>
      <c r="J62" s="160"/>
      <c r="K62" s="160"/>
      <c r="L62" s="161">
        <v>1312.6619999999998</v>
      </c>
      <c r="M62" s="162">
        <f t="shared" si="3"/>
        <v>105012.95999999999</v>
      </c>
    </row>
    <row r="63" spans="3:13" ht="20.25" customHeight="1" x14ac:dyDescent="0.25">
      <c r="D63" s="233">
        <v>45416</v>
      </c>
      <c r="E63" s="159" t="s">
        <v>223</v>
      </c>
      <c r="F63" s="160" t="s">
        <v>217</v>
      </c>
      <c r="G63" s="160" t="s">
        <v>219</v>
      </c>
      <c r="H63" s="160" t="s">
        <v>0</v>
      </c>
      <c r="I63" s="160">
        <v>-60</v>
      </c>
      <c r="J63" s="160"/>
      <c r="K63" s="160"/>
      <c r="L63" s="161">
        <v>1413.2819999999999</v>
      </c>
      <c r="M63" s="162">
        <f t="shared" ref="M63:M68" si="4">L63*I63</f>
        <v>-84796.92</v>
      </c>
    </row>
    <row r="64" spans="3:13" ht="20.25" customHeight="1" x14ac:dyDescent="0.25">
      <c r="D64" s="233">
        <v>45430</v>
      </c>
      <c r="E64" s="159" t="s">
        <v>223</v>
      </c>
      <c r="F64" s="160" t="s">
        <v>217</v>
      </c>
      <c r="G64" s="160" t="s">
        <v>219</v>
      </c>
      <c r="H64" s="160" t="s">
        <v>57</v>
      </c>
      <c r="I64" s="160">
        <v>-50</v>
      </c>
      <c r="J64" s="160"/>
      <c r="K64" s="160"/>
      <c r="L64" s="161">
        <v>1384.1880000000001</v>
      </c>
      <c r="M64" s="162">
        <f t="shared" si="4"/>
        <v>-69209.400000000009</v>
      </c>
    </row>
    <row r="65" spans="4:13" ht="20.25" customHeight="1" x14ac:dyDescent="0.25">
      <c r="D65" s="233">
        <v>45437</v>
      </c>
      <c r="E65" s="159" t="s">
        <v>223</v>
      </c>
      <c r="F65" s="160" t="s">
        <v>217</v>
      </c>
      <c r="G65" s="160" t="s">
        <v>219</v>
      </c>
      <c r="H65" s="160" t="s">
        <v>57</v>
      </c>
      <c r="I65" s="160">
        <v>-30</v>
      </c>
      <c r="J65" s="160"/>
      <c r="K65" s="160"/>
      <c r="L65" s="161">
        <v>1398.0720000000001</v>
      </c>
      <c r="M65" s="162">
        <f t="shared" si="4"/>
        <v>-41942.160000000003</v>
      </c>
    </row>
    <row r="66" spans="4:13" ht="20.25" customHeight="1" x14ac:dyDescent="0.25">
      <c r="D66" s="233">
        <v>45472</v>
      </c>
      <c r="E66" s="159" t="s">
        <v>223</v>
      </c>
      <c r="F66" s="160" t="s">
        <v>217</v>
      </c>
      <c r="G66" s="160" t="s">
        <v>219</v>
      </c>
      <c r="H66" s="160" t="s">
        <v>57</v>
      </c>
      <c r="I66" s="160">
        <v>-120</v>
      </c>
      <c r="J66" s="160"/>
      <c r="K66" s="160"/>
      <c r="L66" s="161">
        <v>1543.4639999999999</v>
      </c>
      <c r="M66" s="162">
        <f t="shared" si="4"/>
        <v>-185215.68</v>
      </c>
    </row>
    <row r="67" spans="4:13" ht="20.25" customHeight="1" x14ac:dyDescent="0.25">
      <c r="D67" s="233">
        <v>45479</v>
      </c>
      <c r="E67" s="159" t="s">
        <v>223</v>
      </c>
      <c r="F67" s="160" t="s">
        <v>217</v>
      </c>
      <c r="G67" s="160" t="s">
        <v>219</v>
      </c>
      <c r="H67" s="160" t="s">
        <v>57</v>
      </c>
      <c r="I67" s="160">
        <v>-20</v>
      </c>
      <c r="J67" s="160"/>
      <c r="K67" s="160"/>
      <c r="L67" s="161">
        <v>1961.856</v>
      </c>
      <c r="M67" s="162">
        <f t="shared" si="4"/>
        <v>-39237.120000000003</v>
      </c>
    </row>
    <row r="68" spans="4:13" ht="20.25" customHeight="1" x14ac:dyDescent="0.25">
      <c r="D68" s="233">
        <v>45913</v>
      </c>
      <c r="E68" s="159" t="s">
        <v>223</v>
      </c>
      <c r="F68" s="160" t="s">
        <v>217</v>
      </c>
      <c r="G68" s="160" t="s">
        <v>219</v>
      </c>
      <c r="H68" s="160" t="s">
        <v>57</v>
      </c>
      <c r="I68" s="160">
        <v>-15</v>
      </c>
      <c r="J68" s="160"/>
      <c r="K68" s="160"/>
      <c r="L68" s="161">
        <v>3088.3319999999999</v>
      </c>
      <c r="M68" s="162">
        <f t="shared" si="4"/>
        <v>-46324.979999999996</v>
      </c>
    </row>
    <row r="69" spans="4:13" ht="20.25" customHeight="1" x14ac:dyDescent="0.25">
      <c r="D69" s="233">
        <v>45920</v>
      </c>
      <c r="E69" s="159" t="s">
        <v>223</v>
      </c>
      <c r="F69" s="160" t="s">
        <v>289</v>
      </c>
      <c r="G69" s="160" t="s">
        <v>291</v>
      </c>
      <c r="H69" s="160" t="s">
        <v>0</v>
      </c>
      <c r="I69" s="160">
        <v>20</v>
      </c>
      <c r="J69" s="160"/>
      <c r="K69" s="160"/>
      <c r="L69" s="161">
        <v>1805.5439999999999</v>
      </c>
      <c r="M69" s="162">
        <f t="shared" si="3"/>
        <v>36110.879999999997</v>
      </c>
    </row>
    <row r="70" spans="4:13" ht="20.25" customHeight="1" x14ac:dyDescent="0.25">
      <c r="D70" s="233">
        <v>45920</v>
      </c>
      <c r="E70" s="159" t="s">
        <v>223</v>
      </c>
      <c r="F70" s="160" t="s">
        <v>475</v>
      </c>
      <c r="G70" s="160" t="s">
        <v>477</v>
      </c>
      <c r="H70" s="160" t="s">
        <v>0</v>
      </c>
      <c r="I70" s="160">
        <v>15</v>
      </c>
      <c r="J70" s="160"/>
      <c r="K70" s="160"/>
      <c r="L70" s="161">
        <v>6071.3639999999996</v>
      </c>
      <c r="M70" s="162">
        <f t="shared" si="3"/>
        <v>91070.459999999992</v>
      </c>
    </row>
    <row r="71" spans="4:13" ht="20.25" customHeight="1" x14ac:dyDescent="0.25">
      <c r="D71" s="233">
        <v>45920</v>
      </c>
      <c r="E71" s="159" t="s">
        <v>223</v>
      </c>
      <c r="F71" s="160" t="s">
        <v>11600</v>
      </c>
      <c r="G71" s="160" t="s">
        <v>351</v>
      </c>
      <c r="H71" s="160" t="s">
        <v>0</v>
      </c>
      <c r="I71" s="160">
        <v>30</v>
      </c>
      <c r="J71" s="160"/>
      <c r="K71" s="160"/>
      <c r="L71" s="161">
        <v>1986.816</v>
      </c>
      <c r="M71" s="162">
        <f t="shared" si="3"/>
        <v>59604.480000000003</v>
      </c>
    </row>
    <row r="72" spans="4:13" ht="20.25" customHeight="1" x14ac:dyDescent="0.25">
      <c r="D72" s="233">
        <v>45920</v>
      </c>
      <c r="E72" s="159" t="s">
        <v>223</v>
      </c>
      <c r="F72" s="160" t="s">
        <v>12533</v>
      </c>
      <c r="G72" s="160" t="s">
        <v>12534</v>
      </c>
      <c r="H72" s="160" t="s">
        <v>0</v>
      </c>
      <c r="I72" s="160">
        <v>5</v>
      </c>
      <c r="J72" s="160"/>
      <c r="K72" s="160"/>
      <c r="L72" s="161">
        <v>549.19799999999998</v>
      </c>
      <c r="M72" s="162">
        <f t="shared" si="3"/>
        <v>2745.99</v>
      </c>
    </row>
    <row r="73" spans="4:13" ht="20.25" customHeight="1" x14ac:dyDescent="0.25">
      <c r="D73" s="233">
        <v>45941</v>
      </c>
      <c r="E73" s="159" t="s">
        <v>223</v>
      </c>
      <c r="F73" s="160" t="s">
        <v>217</v>
      </c>
      <c r="G73" s="160" t="s">
        <v>219</v>
      </c>
      <c r="H73" s="160" t="s">
        <v>57</v>
      </c>
      <c r="I73" s="160">
        <v>-15</v>
      </c>
      <c r="J73" s="160"/>
      <c r="K73" s="160"/>
      <c r="L73" s="161">
        <v>3225.2220000000002</v>
      </c>
      <c r="M73" s="162">
        <f t="shared" si="3"/>
        <v>-48378.33</v>
      </c>
    </row>
    <row r="74" spans="4:13" ht="20.25" customHeight="1" x14ac:dyDescent="0.25">
      <c r="D74" s="233">
        <v>45941</v>
      </c>
      <c r="E74" s="159" t="s">
        <v>223</v>
      </c>
      <c r="F74" s="160" t="s">
        <v>289</v>
      </c>
      <c r="G74" s="160" t="s">
        <v>291</v>
      </c>
      <c r="H74" s="160" t="s">
        <v>57</v>
      </c>
      <c r="I74" s="160">
        <v>-20</v>
      </c>
      <c r="J74" s="160"/>
      <c r="K74" s="160"/>
      <c r="L74" s="161">
        <v>1687.6859999999999</v>
      </c>
      <c r="M74" s="162">
        <f t="shared" si="3"/>
        <v>-33753.72</v>
      </c>
    </row>
    <row r="75" spans="4:13" ht="20.25" customHeight="1" x14ac:dyDescent="0.25">
      <c r="D75" s="233">
        <v>45941</v>
      </c>
      <c r="E75" s="159" t="s">
        <v>223</v>
      </c>
      <c r="F75" s="160" t="s">
        <v>475</v>
      </c>
      <c r="G75" s="160" t="s">
        <v>477</v>
      </c>
      <c r="H75" s="160" t="s">
        <v>57</v>
      </c>
      <c r="I75" s="160">
        <v>-15</v>
      </c>
      <c r="J75" s="160"/>
      <c r="K75" s="160"/>
      <c r="L75" s="161">
        <v>5501.3399999999992</v>
      </c>
      <c r="M75" s="162">
        <f t="shared" si="3"/>
        <v>-82520.099999999991</v>
      </c>
    </row>
    <row r="76" spans="4:13" ht="20.25" customHeight="1" x14ac:dyDescent="0.25">
      <c r="D76" s="233">
        <v>45941</v>
      </c>
      <c r="E76" s="159" t="s">
        <v>223</v>
      </c>
      <c r="F76" s="160" t="s">
        <v>11600</v>
      </c>
      <c r="G76" s="160" t="s">
        <v>351</v>
      </c>
      <c r="H76" s="160" t="s">
        <v>57</v>
      </c>
      <c r="I76" s="160">
        <v>-30</v>
      </c>
      <c r="J76" s="160"/>
      <c r="K76" s="160"/>
      <c r="L76" s="161">
        <v>1845.2459999999999</v>
      </c>
      <c r="M76" s="162">
        <f t="shared" si="3"/>
        <v>-55357.38</v>
      </c>
    </row>
    <row r="77" spans="4:13" ht="20.25" customHeight="1" x14ac:dyDescent="0.25">
      <c r="D77" s="233">
        <v>45941</v>
      </c>
      <c r="E77" s="159" t="s">
        <v>223</v>
      </c>
      <c r="F77" s="160" t="s">
        <v>12533</v>
      </c>
      <c r="G77" s="160" t="s">
        <v>12534</v>
      </c>
      <c r="H77" s="160" t="s">
        <v>57</v>
      </c>
      <c r="I77" s="160">
        <v>-5</v>
      </c>
      <c r="J77" s="160"/>
      <c r="K77" s="160"/>
      <c r="L77" s="161">
        <v>551.07000000000005</v>
      </c>
      <c r="M77" s="162">
        <f t="shared" si="3"/>
        <v>-2755.3500000000004</v>
      </c>
    </row>
    <row r="78" spans="4:13" ht="20.25" customHeight="1" x14ac:dyDescent="0.25">
      <c r="D78" s="89"/>
      <c r="E78" s="47"/>
      <c r="F78" s="35"/>
      <c r="G78" s="35"/>
      <c r="H78" s="35"/>
      <c r="I78" s="35"/>
      <c r="J78" s="35"/>
      <c r="K78" s="35"/>
      <c r="L78" s="131"/>
      <c r="M78" s="36">
        <f t="shared" si="3"/>
        <v>0</v>
      </c>
    </row>
    <row r="79" spans="4:13" ht="20.25" customHeight="1" x14ac:dyDescent="0.25">
      <c r="D79" s="89"/>
      <c r="E79" s="47"/>
      <c r="F79" s="35"/>
      <c r="G79" s="35"/>
      <c r="H79" s="35"/>
      <c r="I79" s="35"/>
      <c r="J79" s="35"/>
      <c r="K79" s="35"/>
      <c r="L79" s="131"/>
      <c r="M79" s="36">
        <f t="shared" si="3"/>
        <v>0</v>
      </c>
    </row>
    <row r="80" spans="4:13" ht="20.25" customHeight="1" x14ac:dyDescent="0.25">
      <c r="D80" s="89"/>
      <c r="E80" s="47"/>
      <c r="F80" s="35"/>
      <c r="G80" s="35"/>
      <c r="H80" s="35"/>
      <c r="I80" s="35"/>
      <c r="J80" s="35"/>
      <c r="K80" s="35"/>
      <c r="L80" s="131"/>
      <c r="M80" s="36">
        <f t="shared" si="3"/>
        <v>0</v>
      </c>
    </row>
    <row r="81" spans="3:13" ht="20.25" customHeight="1" x14ac:dyDescent="0.25">
      <c r="C81">
        <v>10</v>
      </c>
      <c r="D81" s="34"/>
      <c r="E81" s="47"/>
      <c r="F81" s="35"/>
      <c r="G81" s="35"/>
      <c r="H81" s="35"/>
      <c r="I81" s="35"/>
      <c r="J81" s="35"/>
      <c r="K81" s="35"/>
      <c r="L81" s="131"/>
      <c r="M81" s="36">
        <f t="shared" si="3"/>
        <v>0</v>
      </c>
    </row>
    <row r="82" spans="3:13" ht="20.25" customHeight="1" thickBot="1" x14ac:dyDescent="0.3">
      <c r="D82" s="9" t="s">
        <v>41</v>
      </c>
      <c r="E82" s="20"/>
      <c r="F82" s="20"/>
      <c r="G82" s="20"/>
      <c r="H82" s="20"/>
      <c r="I82" s="20"/>
      <c r="J82" s="20"/>
      <c r="K82" s="20"/>
      <c r="L82" s="20"/>
      <c r="M82" s="21">
        <f>SUM(M3:M81)</f>
        <v>-274538.9739999997</v>
      </c>
    </row>
    <row r="83" spans="3:13" ht="20.25" customHeight="1" thickBot="1" x14ac:dyDescent="0.3">
      <c r="D83" s="2" t="s">
        <v>3</v>
      </c>
      <c r="E83" s="3" t="s">
        <v>32</v>
      </c>
      <c r="F83" s="3" t="s">
        <v>18</v>
      </c>
      <c r="G83" s="3" t="s">
        <v>19</v>
      </c>
      <c r="H83" s="3" t="s">
        <v>83</v>
      </c>
      <c r="I83" s="3" t="s">
        <v>1</v>
      </c>
      <c r="J83" s="3" t="s">
        <v>10</v>
      </c>
      <c r="K83" s="3" t="s">
        <v>17</v>
      </c>
      <c r="L83" s="3" t="s">
        <v>12362</v>
      </c>
      <c r="M83" s="13" t="s">
        <v>4</v>
      </c>
    </row>
    <row r="84" spans="3:13" ht="20.25" customHeight="1" thickTop="1" x14ac:dyDescent="0.25">
      <c r="D84" s="51">
        <f>全班!$R$1</f>
        <v>46011</v>
      </c>
      <c r="E84" s="52"/>
      <c r="F84" s="38"/>
      <c r="G84" s="38"/>
      <c r="H84" s="38" t="s">
        <v>140</v>
      </c>
      <c r="I84" s="38">
        <f>SUMIFS($I$78:$I$82,$G$78:$G$82,G84)</f>
        <v>0</v>
      </c>
      <c r="J84" s="64" t="e">
        <f>K84/I84</f>
        <v>#DIV/0!</v>
      </c>
      <c r="K84" s="64">
        <f>SUMIFS($M$78:$M$82,$G$78:$G$82,G84)</f>
        <v>0</v>
      </c>
      <c r="L84" s="88" t="e">
        <f>VLOOKUP(G84,股价!C:D,2,FALSE)</f>
        <v>#N/A</v>
      </c>
      <c r="M84" s="41">
        <f>IFERROR(I84*L84,0)</f>
        <v>0</v>
      </c>
    </row>
    <row r="85" spans="3:13" ht="20.25" customHeight="1" x14ac:dyDescent="0.25">
      <c r="D85" s="51">
        <f>全班!$R$1</f>
        <v>46011</v>
      </c>
      <c r="E85" s="52"/>
      <c r="F85" s="53"/>
      <c r="G85" s="53"/>
      <c r="H85" s="38" t="s">
        <v>75</v>
      </c>
      <c r="I85" s="38">
        <f t="shared" ref="I85:I88" si="5">SUMIFS($I$78:$I$82,$G$78:$G$82,G85)</f>
        <v>0</v>
      </c>
      <c r="J85" s="39" t="e">
        <f t="shared" ref="J85:J88" si="6">K85/I85</f>
        <v>#DIV/0!</v>
      </c>
      <c r="K85" s="215">
        <f t="shared" ref="K85:K88" si="7">SUMIFS($M$78:$M$82,$G$78:$G$82,G85)</f>
        <v>0</v>
      </c>
      <c r="L85" s="40" t="e">
        <f>VLOOKUP(G85,股价!C:D,2,FALSE)</f>
        <v>#N/A</v>
      </c>
      <c r="M85" s="41">
        <f t="shared" ref="M85:M88" si="8">IFERROR(I85*L85,0)</f>
        <v>0</v>
      </c>
    </row>
    <row r="86" spans="3:13" ht="20.25" customHeight="1" x14ac:dyDescent="0.25">
      <c r="D86" s="51">
        <f>全班!$R$1</f>
        <v>46011</v>
      </c>
      <c r="E86" s="52"/>
      <c r="F86" s="53"/>
      <c r="G86" s="53"/>
      <c r="H86" s="38" t="s">
        <v>75</v>
      </c>
      <c r="I86" s="38">
        <f t="shared" si="5"/>
        <v>0</v>
      </c>
      <c r="J86" s="39" t="e">
        <f t="shared" si="6"/>
        <v>#DIV/0!</v>
      </c>
      <c r="K86" s="215">
        <f t="shared" si="7"/>
        <v>0</v>
      </c>
      <c r="L86" s="40" t="e">
        <f>VLOOKUP(G86,股价!C:D,2,FALSE)</f>
        <v>#N/A</v>
      </c>
      <c r="M86" s="41">
        <f t="shared" si="8"/>
        <v>0</v>
      </c>
    </row>
    <row r="87" spans="3:13" ht="20.25" customHeight="1" x14ac:dyDescent="0.25">
      <c r="D87" s="51">
        <f>全班!$R$1</f>
        <v>46011</v>
      </c>
      <c r="E87" s="52"/>
      <c r="F87" s="53"/>
      <c r="G87" s="53"/>
      <c r="H87" s="38" t="s">
        <v>75</v>
      </c>
      <c r="I87" s="38">
        <f t="shared" si="5"/>
        <v>0</v>
      </c>
      <c r="J87" s="39" t="e">
        <f t="shared" si="6"/>
        <v>#DIV/0!</v>
      </c>
      <c r="K87" s="215">
        <f t="shared" si="7"/>
        <v>0</v>
      </c>
      <c r="L87" s="40" t="e">
        <f>VLOOKUP(G87,股价!C:D,2,FALSE)</f>
        <v>#N/A</v>
      </c>
      <c r="M87" s="41">
        <f t="shared" si="8"/>
        <v>0</v>
      </c>
    </row>
    <row r="88" spans="3:13" ht="20.25" customHeight="1" x14ac:dyDescent="0.25">
      <c r="D88" s="51">
        <f>全班!$R$1</f>
        <v>46011</v>
      </c>
      <c r="E88" s="52"/>
      <c r="F88" s="53"/>
      <c r="G88" s="53"/>
      <c r="H88" s="38" t="s">
        <v>75</v>
      </c>
      <c r="I88" s="38">
        <f t="shared" si="5"/>
        <v>0</v>
      </c>
      <c r="J88" s="39" t="e">
        <f t="shared" si="6"/>
        <v>#DIV/0!</v>
      </c>
      <c r="K88" s="215">
        <f t="shared" si="7"/>
        <v>0</v>
      </c>
      <c r="L88" s="40" t="e">
        <f>VLOOKUP(G88,股价!C:D,2,FALSE)</f>
        <v>#N/A</v>
      </c>
      <c r="M88" s="41">
        <f t="shared" si="8"/>
        <v>0</v>
      </c>
    </row>
    <row r="89" spans="3:13" ht="20.25" customHeight="1" x14ac:dyDescent="0.25">
      <c r="D89" s="42"/>
      <c r="E89" s="48"/>
      <c r="F89" s="43"/>
      <c r="G89" s="43"/>
      <c r="H89" s="43"/>
      <c r="I89" s="43"/>
      <c r="J89" s="43"/>
      <c r="K89" s="43"/>
      <c r="L89" s="44"/>
      <c r="M89" s="45"/>
    </row>
    <row r="90" spans="3:13" ht="20.25" customHeight="1" x14ac:dyDescent="0.25">
      <c r="D90" s="10" t="s">
        <v>11</v>
      </c>
      <c r="E90" s="15"/>
      <c r="F90" s="7"/>
      <c r="G90" s="7"/>
      <c r="H90" s="7"/>
      <c r="I90" s="8"/>
      <c r="J90" s="8"/>
      <c r="K90" s="8"/>
      <c r="L90" s="7"/>
      <c r="M90" s="90">
        <f>SUM(M84:M89)</f>
        <v>0</v>
      </c>
    </row>
    <row r="91" spans="3:13" ht="20.25" customHeight="1" x14ac:dyDescent="0.25">
      <c r="D91" s="78" t="s">
        <v>86</v>
      </c>
      <c r="E91" s="79"/>
      <c r="F91" s="80"/>
      <c r="G91" s="80"/>
      <c r="H91" s="80"/>
      <c r="I91" s="77"/>
      <c r="J91" s="77"/>
      <c r="K91" s="77"/>
      <c r="L91" s="80"/>
      <c r="M91" s="91">
        <f>L114</f>
        <v>2131.779</v>
      </c>
    </row>
    <row r="92" spans="3:13" ht="20.25" customHeight="1" x14ac:dyDescent="0.25">
      <c r="D92" s="10" t="s">
        <v>12</v>
      </c>
      <c r="E92" s="15"/>
      <c r="F92" s="11"/>
      <c r="G92" s="11"/>
      <c r="H92" s="7"/>
      <c r="I92" s="8"/>
      <c r="J92" s="8"/>
      <c r="K92" s="8"/>
      <c r="L92" s="7"/>
      <c r="M92" s="90">
        <f>M97-M82+M91</f>
        <v>1276670.7529999998</v>
      </c>
    </row>
    <row r="93" spans="3:13" ht="20.25" customHeight="1" thickBot="1" x14ac:dyDescent="0.3">
      <c r="D93" s="9" t="s">
        <v>14</v>
      </c>
      <c r="E93" s="20"/>
      <c r="F93" s="23"/>
      <c r="G93" s="23"/>
      <c r="H93" s="24"/>
      <c r="I93" s="20"/>
      <c r="J93" s="20"/>
      <c r="K93" s="20"/>
      <c r="L93" s="24"/>
      <c r="M93" s="92">
        <f>M90+M92</f>
        <v>1276670.7529999998</v>
      </c>
    </row>
    <row r="94" spans="3:13" ht="20.25" customHeight="1" x14ac:dyDescent="0.25">
      <c r="D94" s="10" t="s">
        <v>13</v>
      </c>
      <c r="E94" s="15"/>
      <c r="F94" s="14"/>
      <c r="G94" s="14"/>
      <c r="H94" s="7"/>
      <c r="I94" s="8"/>
      <c r="J94" s="8"/>
      <c r="K94" s="8"/>
      <c r="L94" s="7"/>
      <c r="M94" s="90">
        <f>M93-M97</f>
        <v>276670.75299999979</v>
      </c>
    </row>
    <row r="95" spans="3:13" ht="20.25" customHeight="1" thickBot="1" x14ac:dyDescent="0.3">
      <c r="D95" s="9" t="s">
        <v>6</v>
      </c>
      <c r="E95" s="20"/>
      <c r="F95" s="16"/>
      <c r="G95" s="16"/>
      <c r="H95" s="5"/>
      <c r="I95" s="6"/>
      <c r="J95" s="6"/>
      <c r="K95" s="6"/>
      <c r="L95" s="5"/>
      <c r="M95" s="22">
        <f>M94/M97</f>
        <v>0.27667075299999977</v>
      </c>
    </row>
    <row r="96" spans="3:13" ht="20.25" customHeight="1" x14ac:dyDescent="0.25"/>
    <row r="97" spans="4:13" ht="20.25" customHeight="1" thickBot="1" x14ac:dyDescent="0.3">
      <c r="D97" s="15" t="s">
        <v>8</v>
      </c>
      <c r="E97" s="15"/>
      <c r="F97" s="18"/>
      <c r="G97" s="18"/>
      <c r="L97" s="18"/>
      <c r="M97" s="18">
        <f>本金与余额!D6</f>
        <v>1000000</v>
      </c>
    </row>
    <row r="98" spans="4:13" ht="18" customHeight="1" thickBot="1" x14ac:dyDescent="0.3">
      <c r="D98" s="2" t="s">
        <v>90</v>
      </c>
      <c r="E98" s="3" t="s">
        <v>32</v>
      </c>
      <c r="F98" s="3" t="s">
        <v>18</v>
      </c>
      <c r="G98" s="3" t="s">
        <v>19</v>
      </c>
      <c r="H98" s="3" t="s">
        <v>83</v>
      </c>
      <c r="I98" s="3" t="s">
        <v>1</v>
      </c>
      <c r="J98" s="3" t="s">
        <v>87</v>
      </c>
      <c r="K98" s="3" t="s">
        <v>84</v>
      </c>
      <c r="L98" s="3" t="s">
        <v>85</v>
      </c>
      <c r="M98" s="13" t="s">
        <v>91</v>
      </c>
    </row>
    <row r="99" spans="4:13" ht="18" customHeight="1" thickTop="1" x14ac:dyDescent="0.25">
      <c r="D99" s="34">
        <v>45458</v>
      </c>
      <c r="E99" s="47" t="s">
        <v>223</v>
      </c>
      <c r="F99" s="8" t="s">
        <v>246</v>
      </c>
      <c r="G99" s="8" t="s">
        <v>248</v>
      </c>
      <c r="H99" s="8" t="s">
        <v>11719</v>
      </c>
      <c r="I99" s="8">
        <v>3</v>
      </c>
      <c r="J99" s="70" t="s">
        <v>11720</v>
      </c>
      <c r="K99" s="70">
        <v>30</v>
      </c>
      <c r="L99" s="237"/>
      <c r="M99" s="76"/>
    </row>
    <row r="100" spans="4:13" ht="18" customHeight="1" x14ac:dyDescent="0.25">
      <c r="D100" s="34">
        <v>45453</v>
      </c>
      <c r="E100" s="47" t="s">
        <v>223</v>
      </c>
      <c r="F100" s="35" t="s">
        <v>11600</v>
      </c>
      <c r="G100" s="35" t="s">
        <v>351</v>
      </c>
      <c r="H100" s="8" t="s">
        <v>11752</v>
      </c>
      <c r="I100" s="8">
        <v>40</v>
      </c>
      <c r="J100" s="70" t="s">
        <v>11751</v>
      </c>
      <c r="K100" s="70" t="s">
        <v>11751</v>
      </c>
      <c r="L100" s="237">
        <f>I100*1.56</f>
        <v>62.400000000000006</v>
      </c>
      <c r="M100" s="76">
        <v>45453</v>
      </c>
    </row>
    <row r="101" spans="4:13" ht="18" customHeight="1" x14ac:dyDescent="0.25">
      <c r="D101" s="34">
        <v>45819</v>
      </c>
      <c r="E101" s="47" t="s">
        <v>223</v>
      </c>
      <c r="F101" s="35" t="s">
        <v>246</v>
      </c>
      <c r="G101" s="35" t="s">
        <v>248</v>
      </c>
      <c r="H101" s="8" t="s">
        <v>11744</v>
      </c>
      <c r="I101" s="8">
        <v>70</v>
      </c>
      <c r="J101" s="70" t="s">
        <v>12323</v>
      </c>
      <c r="K101" s="70" t="s">
        <v>12323</v>
      </c>
      <c r="L101" s="237">
        <f>I101*0.01*7.8</f>
        <v>5.46</v>
      </c>
      <c r="M101" s="76">
        <v>45819</v>
      </c>
    </row>
    <row r="102" spans="4:13" ht="18" customHeight="1" x14ac:dyDescent="0.25">
      <c r="D102" s="34">
        <v>45817</v>
      </c>
      <c r="E102" s="47" t="s">
        <v>223</v>
      </c>
      <c r="F102" s="35" t="s">
        <v>349</v>
      </c>
      <c r="G102" s="35" t="s">
        <v>351</v>
      </c>
      <c r="H102" s="8" t="s">
        <v>11744</v>
      </c>
      <c r="I102" s="8">
        <v>60</v>
      </c>
      <c r="J102" s="70" t="s">
        <v>12320</v>
      </c>
      <c r="K102" s="70" t="s">
        <v>12320</v>
      </c>
      <c r="L102" s="237">
        <f>I102*0.21*7.8</f>
        <v>98.28</v>
      </c>
      <c r="M102" s="76">
        <v>45817</v>
      </c>
    </row>
    <row r="103" spans="4:13" ht="18" customHeight="1" x14ac:dyDescent="0.25">
      <c r="D103" s="34">
        <v>45806</v>
      </c>
      <c r="E103" s="47" t="s">
        <v>223</v>
      </c>
      <c r="F103" s="35" t="s">
        <v>475</v>
      </c>
      <c r="G103" s="35" t="s">
        <v>477</v>
      </c>
      <c r="H103" s="8" t="s">
        <v>12322</v>
      </c>
      <c r="I103" s="8">
        <v>25</v>
      </c>
      <c r="J103" s="279" t="s">
        <v>12325</v>
      </c>
      <c r="K103" s="70" t="s">
        <v>12325</v>
      </c>
      <c r="L103" s="237">
        <f>I103*0.525*7.8</f>
        <v>102.375</v>
      </c>
      <c r="M103" s="76">
        <v>45824</v>
      </c>
    </row>
    <row r="104" spans="4:13" ht="18" customHeight="1" x14ac:dyDescent="0.25">
      <c r="D104" s="34">
        <v>45820</v>
      </c>
      <c r="E104" s="47" t="s">
        <v>223</v>
      </c>
      <c r="F104" s="8" t="s">
        <v>11483</v>
      </c>
      <c r="G104" s="8" t="s">
        <v>11485</v>
      </c>
      <c r="H104" s="8" t="s">
        <v>11752</v>
      </c>
      <c r="I104" s="8">
        <v>170</v>
      </c>
      <c r="J104" s="279" t="s">
        <v>12328</v>
      </c>
      <c r="K104" s="70" t="s">
        <v>12328</v>
      </c>
      <c r="L104" s="237">
        <f>I104*0.594*7.8</f>
        <v>787.64399999999989</v>
      </c>
      <c r="M104" s="76">
        <v>45820</v>
      </c>
    </row>
    <row r="105" spans="4:13" ht="18" customHeight="1" x14ac:dyDescent="0.25">
      <c r="D105" s="34">
        <v>45789</v>
      </c>
      <c r="E105" s="47" t="s">
        <v>223</v>
      </c>
      <c r="F105" s="35" t="s">
        <v>359</v>
      </c>
      <c r="G105" s="35" t="s">
        <v>361</v>
      </c>
      <c r="H105" s="8" t="s">
        <v>11744</v>
      </c>
      <c r="I105" s="8">
        <v>50</v>
      </c>
      <c r="J105" s="70" t="s">
        <v>12330</v>
      </c>
      <c r="K105" s="70" t="s">
        <v>12330</v>
      </c>
      <c r="L105" s="237">
        <f>I105*0.26*7.8</f>
        <v>101.39999999999999</v>
      </c>
      <c r="M105" s="76">
        <v>45789</v>
      </c>
    </row>
    <row r="106" spans="4:13" ht="18" customHeight="1" x14ac:dyDescent="0.25">
      <c r="D106" s="34">
        <v>45804</v>
      </c>
      <c r="E106" s="47" t="s">
        <v>223</v>
      </c>
      <c r="F106" s="35" t="s">
        <v>11663</v>
      </c>
      <c r="G106" s="35" t="s">
        <v>11665</v>
      </c>
      <c r="H106" s="8" t="s">
        <v>11744</v>
      </c>
      <c r="I106" s="8">
        <v>10</v>
      </c>
      <c r="J106" s="70" t="s">
        <v>12332</v>
      </c>
      <c r="K106" s="70" t="s">
        <v>12332</v>
      </c>
      <c r="L106" s="237">
        <f>I106*1.3*7.8</f>
        <v>101.39999999999999</v>
      </c>
      <c r="M106" s="76">
        <v>45804</v>
      </c>
    </row>
    <row r="107" spans="4:13" ht="18" customHeight="1" x14ac:dyDescent="0.25">
      <c r="D107" s="34">
        <v>45820</v>
      </c>
      <c r="E107" s="47" t="s">
        <v>223</v>
      </c>
      <c r="F107" s="35" t="s">
        <v>110</v>
      </c>
      <c r="G107" s="35" t="s">
        <v>293</v>
      </c>
      <c r="H107" s="8" t="s">
        <v>11744</v>
      </c>
      <c r="I107" s="8">
        <v>50</v>
      </c>
      <c r="J107" s="70" t="s">
        <v>12333</v>
      </c>
      <c r="K107" s="70" t="s">
        <v>12333</v>
      </c>
      <c r="L107" s="237">
        <f>I107*1.98*7.8</f>
        <v>772.19999999999993</v>
      </c>
      <c r="M107" s="76">
        <v>45820</v>
      </c>
    </row>
    <row r="108" spans="4:13" ht="18" customHeight="1" x14ac:dyDescent="0.25">
      <c r="D108" s="34">
        <v>45786</v>
      </c>
      <c r="E108" s="47" t="s">
        <v>223</v>
      </c>
      <c r="F108" s="35" t="s">
        <v>11678</v>
      </c>
      <c r="G108" s="35" t="s">
        <v>11680</v>
      </c>
      <c r="H108" s="8" t="s">
        <v>11744</v>
      </c>
      <c r="I108" s="8">
        <v>30</v>
      </c>
      <c r="J108" s="70" t="s">
        <v>12334</v>
      </c>
      <c r="K108" s="70" t="s">
        <v>12334</v>
      </c>
      <c r="L108" s="237">
        <f>I108*0.43*7.8</f>
        <v>100.62</v>
      </c>
      <c r="M108" s="76">
        <v>45786</v>
      </c>
    </row>
    <row r="109" spans="4:13" ht="18" customHeight="1" x14ac:dyDescent="0.25">
      <c r="D109" s="34"/>
      <c r="E109" s="47"/>
      <c r="F109" s="35"/>
      <c r="G109" s="35"/>
      <c r="H109" s="8"/>
      <c r="I109" s="8"/>
      <c r="J109" s="70"/>
      <c r="K109" s="70"/>
      <c r="L109" s="237"/>
      <c r="M109" s="76"/>
    </row>
    <row r="110" spans="4:13" ht="18" customHeight="1" x14ac:dyDescent="0.25">
      <c r="D110" s="34"/>
      <c r="E110" s="47"/>
      <c r="F110" s="35"/>
      <c r="G110" s="35"/>
      <c r="H110" s="8"/>
      <c r="I110" s="8"/>
      <c r="J110" s="70"/>
      <c r="K110" s="70"/>
      <c r="L110" s="237"/>
      <c r="M110" s="76"/>
    </row>
    <row r="111" spans="4:13" ht="18" customHeight="1" x14ac:dyDescent="0.25">
      <c r="D111" s="34"/>
      <c r="E111" s="47"/>
      <c r="F111" s="35"/>
      <c r="G111" s="35"/>
      <c r="H111" s="8"/>
      <c r="I111" s="8"/>
      <c r="J111" s="70"/>
      <c r="K111" s="70"/>
      <c r="L111" s="237"/>
      <c r="M111" s="76"/>
    </row>
    <row r="112" spans="4:13" ht="18" customHeight="1" x14ac:dyDescent="0.25">
      <c r="D112" s="34"/>
      <c r="E112" s="47"/>
      <c r="F112" s="35"/>
      <c r="G112" s="35"/>
      <c r="H112" s="8"/>
      <c r="I112" s="8"/>
      <c r="J112" s="70"/>
      <c r="K112" s="70"/>
      <c r="L112" s="237"/>
      <c r="M112" s="76"/>
    </row>
    <row r="113" spans="4:13" ht="18" customHeight="1" x14ac:dyDescent="0.25">
      <c r="D113" s="34"/>
      <c r="E113" s="47"/>
      <c r="F113" s="35"/>
      <c r="G113" s="35"/>
      <c r="H113" s="8"/>
      <c r="I113" s="8"/>
      <c r="J113" s="70"/>
      <c r="K113" s="70"/>
      <c r="L113" s="12"/>
      <c r="M113" s="76"/>
    </row>
    <row r="114" spans="4:13" ht="18" customHeight="1" thickBot="1" x14ac:dyDescent="0.3">
      <c r="D114" s="62" t="s">
        <v>86</v>
      </c>
      <c r="E114" s="4"/>
      <c r="F114" s="4"/>
      <c r="G114" s="4"/>
      <c r="H114" s="4"/>
      <c r="I114" s="73"/>
      <c r="J114" s="4"/>
      <c r="K114" s="74"/>
      <c r="L114" s="247">
        <f>SUM(L99:L113)</f>
        <v>2131.779</v>
      </c>
      <c r="M114" s="63"/>
    </row>
    <row r="116" spans="4:13" ht="18" customHeight="1" x14ac:dyDescent="0.25">
      <c r="D116" s="35"/>
    </row>
    <row r="117" spans="4:13" ht="18" customHeight="1" x14ac:dyDescent="0.25">
      <c r="D117" s="35"/>
    </row>
    <row r="118" spans="4:13" ht="18" customHeight="1" x14ac:dyDescent="0.25">
      <c r="D118" s="35"/>
    </row>
    <row r="119" spans="4:13" ht="18" customHeight="1" x14ac:dyDescent="0.25">
      <c r="D119" s="35"/>
    </row>
    <row r="120" spans="4:13" ht="18" customHeight="1" x14ac:dyDescent="0.25">
      <c r="D120" s="35"/>
    </row>
    <row r="121" spans="4:13" ht="18" customHeight="1" x14ac:dyDescent="0.25">
      <c r="D121" s="35"/>
    </row>
  </sheetData>
  <phoneticPr fontId="2" type="noConversion"/>
  <conditionalFormatting sqref="I3:I81 M3:M81">
    <cfRule type="cellIs" dxfId="123" priority="1" operator="lessThan">
      <formula>0</formula>
    </cfRule>
  </conditionalFormatting>
  <conditionalFormatting sqref="M94">
    <cfRule type="cellIs" dxfId="122" priority="3" operator="lessThanOrEqual">
      <formula>0</formula>
    </cfRule>
  </conditionalFormatting>
  <conditionalFormatting sqref="M95">
    <cfRule type="cellIs" dxfId="121" priority="2" operator="lessThan">
      <formula>0</formula>
    </cfRule>
  </conditionalFormatting>
  <hyperlinks>
    <hyperlink ref="A1" location="全班!A1" display="back" xr:uid="{00000000-0004-0000-07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9">
    <tabColor rgb="FFFFFF00"/>
  </sheetPr>
  <dimension ref="A1:Q191"/>
  <sheetViews>
    <sheetView showGridLines="0" topLeftCell="A131" zoomScale="90" zoomScaleNormal="90" workbookViewId="0">
      <selection activeCell="D158" sqref="D158:M169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44140625" bestFit="1" customWidth="1"/>
    <col min="6" max="6" width="12.88671875" bestFit="1" customWidth="1"/>
    <col min="7" max="7" width="12.88671875" customWidth="1"/>
    <col min="8" max="8" width="5.4414062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4.77734375" bestFit="1" customWidth="1"/>
    <col min="14" max="14" width="5.77734375" customWidth="1"/>
    <col min="16" max="16" width="14.21875" bestFit="1" customWidth="1"/>
  </cols>
  <sheetData>
    <row r="1" spans="1:13" ht="20.25" customHeight="1" thickBot="1" x14ac:dyDescent="0.3">
      <c r="A1" s="104" t="s">
        <v>144</v>
      </c>
      <c r="D1" s="7" t="s">
        <v>194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hidden="1" customHeight="1" thickTop="1" x14ac:dyDescent="0.25">
      <c r="C3">
        <v>5</v>
      </c>
      <c r="D3" s="158">
        <v>45171</v>
      </c>
      <c r="E3" s="159" t="s">
        <v>522</v>
      </c>
      <c r="F3" s="160" t="s">
        <v>93</v>
      </c>
      <c r="G3" s="160" t="s">
        <v>94</v>
      </c>
      <c r="H3" s="160" t="s">
        <v>65</v>
      </c>
      <c r="I3" s="160">
        <v>100</v>
      </c>
      <c r="J3" s="160"/>
      <c r="K3" s="160"/>
      <c r="L3" s="161">
        <v>159.74</v>
      </c>
      <c r="M3" s="162">
        <f t="shared" ref="M3:M63" si="0">L3*I3</f>
        <v>15974</v>
      </c>
    </row>
    <row r="4" spans="1:13" ht="20.25" hidden="1" customHeight="1" x14ac:dyDescent="0.25">
      <c r="D4" s="158">
        <v>45290</v>
      </c>
      <c r="E4" s="159" t="s">
        <v>234</v>
      </c>
      <c r="F4" s="160" t="s">
        <v>93</v>
      </c>
      <c r="G4" s="160" t="s">
        <v>94</v>
      </c>
      <c r="H4" s="160" t="s">
        <v>57</v>
      </c>
      <c r="I4" s="160">
        <v>-100</v>
      </c>
      <c r="J4" s="160"/>
      <c r="K4" s="160"/>
      <c r="L4" s="161">
        <v>140.31</v>
      </c>
      <c r="M4" s="162">
        <f t="shared" si="0"/>
        <v>-14031</v>
      </c>
    </row>
    <row r="5" spans="1:13" ht="20.25" hidden="1" customHeight="1" x14ac:dyDescent="0.25">
      <c r="C5">
        <v>2</v>
      </c>
      <c r="D5" s="158">
        <v>45157</v>
      </c>
      <c r="E5" s="159" t="s">
        <v>441</v>
      </c>
      <c r="F5" s="160" t="s">
        <v>436</v>
      </c>
      <c r="G5" s="160" t="s">
        <v>438</v>
      </c>
      <c r="H5" s="160" t="s">
        <v>0</v>
      </c>
      <c r="I5" s="160">
        <v>1000</v>
      </c>
      <c r="J5" s="160"/>
      <c r="K5" s="160"/>
      <c r="L5" s="161">
        <v>116.84399999999999</v>
      </c>
      <c r="M5" s="162">
        <f t="shared" si="0"/>
        <v>116844</v>
      </c>
    </row>
    <row r="6" spans="1:13" ht="20.25" hidden="1" customHeight="1" x14ac:dyDescent="0.25">
      <c r="C6">
        <v>3</v>
      </c>
      <c r="D6" s="158">
        <v>45157</v>
      </c>
      <c r="E6" s="159" t="s">
        <v>442</v>
      </c>
      <c r="F6" s="160" t="s">
        <v>232</v>
      </c>
      <c r="G6" s="160">
        <v>9961</v>
      </c>
      <c r="H6" s="160" t="s">
        <v>0</v>
      </c>
      <c r="I6" s="160">
        <v>100</v>
      </c>
      <c r="J6" s="160"/>
      <c r="K6" s="160"/>
      <c r="L6" s="161">
        <v>299.60000000000002</v>
      </c>
      <c r="M6" s="162">
        <f t="shared" si="0"/>
        <v>29960.000000000004</v>
      </c>
    </row>
    <row r="7" spans="1:13" ht="20.25" hidden="1" customHeight="1" x14ac:dyDescent="0.25">
      <c r="D7" s="158">
        <v>45318</v>
      </c>
      <c r="E7" s="159" t="s">
        <v>223</v>
      </c>
      <c r="F7" s="160" t="s">
        <v>436</v>
      </c>
      <c r="G7" s="160" t="s">
        <v>438</v>
      </c>
      <c r="H7" s="160" t="s">
        <v>57</v>
      </c>
      <c r="I7" s="160">
        <v>-1000</v>
      </c>
      <c r="J7" s="160"/>
      <c r="K7" s="160"/>
      <c r="L7" s="161">
        <v>69.966000000000008</v>
      </c>
      <c r="M7" s="162">
        <f t="shared" si="0"/>
        <v>-69966.000000000015</v>
      </c>
    </row>
    <row r="8" spans="1:13" ht="20.25" hidden="1" customHeight="1" x14ac:dyDescent="0.25">
      <c r="D8" s="158">
        <v>45318</v>
      </c>
      <c r="E8" s="159" t="s">
        <v>47</v>
      </c>
      <c r="F8" s="160" t="s">
        <v>232</v>
      </c>
      <c r="G8" s="160">
        <v>9961</v>
      </c>
      <c r="H8" s="160" t="s">
        <v>57</v>
      </c>
      <c r="I8" s="160">
        <v>-100</v>
      </c>
      <c r="J8" s="160"/>
      <c r="K8" s="160"/>
      <c r="L8" s="161">
        <v>290.2</v>
      </c>
      <c r="M8" s="162">
        <f t="shared" si="0"/>
        <v>-29020</v>
      </c>
    </row>
    <row r="9" spans="1:13" ht="20.25" hidden="1" customHeight="1" x14ac:dyDescent="0.25">
      <c r="D9" s="158">
        <v>45318</v>
      </c>
      <c r="E9" s="159" t="s">
        <v>47</v>
      </c>
      <c r="F9" s="160" t="s">
        <v>331</v>
      </c>
      <c r="G9" s="160">
        <v>1797</v>
      </c>
      <c r="H9" s="160" t="s">
        <v>57</v>
      </c>
      <c r="I9" s="160">
        <v>-1000</v>
      </c>
      <c r="J9" s="160"/>
      <c r="K9" s="160"/>
      <c r="L9" s="161">
        <v>22.2</v>
      </c>
      <c r="M9" s="162">
        <f t="shared" si="0"/>
        <v>-22200</v>
      </c>
    </row>
    <row r="10" spans="1:13" ht="20.25" hidden="1" customHeight="1" x14ac:dyDescent="0.25">
      <c r="C10">
        <v>6</v>
      </c>
      <c r="D10" s="158">
        <v>45171</v>
      </c>
      <c r="E10" s="159" t="s">
        <v>523</v>
      </c>
      <c r="F10" s="160" t="s">
        <v>331</v>
      </c>
      <c r="G10" s="160">
        <v>1797</v>
      </c>
      <c r="H10" s="160" t="s">
        <v>0</v>
      </c>
      <c r="I10" s="160">
        <v>1000</v>
      </c>
      <c r="J10" s="160"/>
      <c r="K10" s="160"/>
      <c r="L10" s="161">
        <v>39.75</v>
      </c>
      <c r="M10" s="162">
        <f t="shared" si="0"/>
        <v>39750</v>
      </c>
    </row>
    <row r="11" spans="1:13" ht="20.25" hidden="1" customHeight="1" x14ac:dyDescent="0.25">
      <c r="C11">
        <v>7</v>
      </c>
      <c r="D11" s="158">
        <v>45220</v>
      </c>
      <c r="E11" s="159" t="s">
        <v>47</v>
      </c>
      <c r="F11" s="160" t="s">
        <v>331</v>
      </c>
      <c r="G11" s="160">
        <v>1797</v>
      </c>
      <c r="H11" s="160" t="s">
        <v>57</v>
      </c>
      <c r="I11" s="160">
        <v>-500</v>
      </c>
      <c r="J11" s="160"/>
      <c r="K11" s="160"/>
      <c r="L11" s="161">
        <v>30.25</v>
      </c>
      <c r="M11" s="162">
        <f t="shared" si="0"/>
        <v>-15125</v>
      </c>
    </row>
    <row r="12" spans="1:13" ht="20.25" hidden="1" customHeight="1" x14ac:dyDescent="0.25">
      <c r="C12">
        <v>9</v>
      </c>
      <c r="D12" s="158">
        <v>45247</v>
      </c>
      <c r="E12" s="159" t="s">
        <v>47</v>
      </c>
      <c r="F12" s="160" t="s">
        <v>331</v>
      </c>
      <c r="G12" s="160">
        <v>1797</v>
      </c>
      <c r="H12" s="160" t="s">
        <v>0</v>
      </c>
      <c r="I12" s="160">
        <v>500</v>
      </c>
      <c r="J12" s="160"/>
      <c r="K12" s="160"/>
      <c r="L12" s="161">
        <v>28.65</v>
      </c>
      <c r="M12" s="162">
        <f t="shared" si="0"/>
        <v>14325</v>
      </c>
    </row>
    <row r="13" spans="1:13" ht="20.25" hidden="1" customHeight="1" x14ac:dyDescent="0.25">
      <c r="D13" s="158">
        <v>45423</v>
      </c>
      <c r="E13" s="159" t="s">
        <v>223</v>
      </c>
      <c r="F13" s="160" t="s">
        <v>11623</v>
      </c>
      <c r="G13" s="160" t="s">
        <v>11625</v>
      </c>
      <c r="H13" s="160" t="s">
        <v>0</v>
      </c>
      <c r="I13" s="160">
        <v>50</v>
      </c>
      <c r="J13" s="160"/>
      <c r="K13" s="160"/>
      <c r="L13" s="161">
        <v>220.428</v>
      </c>
      <c r="M13" s="162">
        <f t="shared" ref="M13:M19" si="1">L13*I13</f>
        <v>11021.4</v>
      </c>
    </row>
    <row r="14" spans="1:13" ht="20.25" hidden="1" customHeight="1" x14ac:dyDescent="0.25">
      <c r="D14" s="158">
        <v>45437</v>
      </c>
      <c r="E14" s="159" t="s">
        <v>223</v>
      </c>
      <c r="F14" s="160" t="s">
        <v>11623</v>
      </c>
      <c r="G14" s="160" t="s">
        <v>11625</v>
      </c>
      <c r="H14" s="160" t="s">
        <v>57</v>
      </c>
      <c r="I14" s="160">
        <v>-50</v>
      </c>
      <c r="J14" s="160"/>
      <c r="K14" s="160"/>
      <c r="L14" s="161">
        <v>182.36399999999998</v>
      </c>
      <c r="M14" s="162">
        <f t="shared" si="1"/>
        <v>-9118.1999999999989</v>
      </c>
    </row>
    <row r="15" spans="1:13" ht="20.25" hidden="1" customHeight="1" x14ac:dyDescent="0.25">
      <c r="D15" s="158">
        <v>45374</v>
      </c>
      <c r="E15" s="159" t="s">
        <v>47</v>
      </c>
      <c r="F15" s="160" t="s">
        <v>77</v>
      </c>
      <c r="G15" s="160">
        <v>1810</v>
      </c>
      <c r="H15" s="160" t="s">
        <v>0</v>
      </c>
      <c r="I15" s="160">
        <v>10000</v>
      </c>
      <c r="J15" s="160"/>
      <c r="K15" s="160"/>
      <c r="L15" s="161">
        <v>14.8</v>
      </c>
      <c r="M15" s="162">
        <f t="shared" si="1"/>
        <v>148000</v>
      </c>
    </row>
    <row r="16" spans="1:13" ht="20.25" hidden="1" customHeight="1" x14ac:dyDescent="0.25">
      <c r="D16" s="158">
        <v>45402</v>
      </c>
      <c r="E16" s="159" t="s">
        <v>47</v>
      </c>
      <c r="F16" s="160" t="s">
        <v>77</v>
      </c>
      <c r="G16" s="160">
        <v>1810</v>
      </c>
      <c r="H16" s="160" t="s">
        <v>57</v>
      </c>
      <c r="I16" s="160">
        <v>-5000</v>
      </c>
      <c r="J16" s="160"/>
      <c r="K16" s="160"/>
      <c r="L16" s="161">
        <v>15.8</v>
      </c>
      <c r="M16" s="162">
        <f t="shared" si="1"/>
        <v>-79000</v>
      </c>
    </row>
    <row r="17" spans="4:13" ht="20.25" hidden="1" customHeight="1" x14ac:dyDescent="0.25">
      <c r="D17" s="158">
        <v>45409</v>
      </c>
      <c r="E17" s="159" t="s">
        <v>47</v>
      </c>
      <c r="F17" s="160" t="s">
        <v>77</v>
      </c>
      <c r="G17" s="160">
        <v>1810</v>
      </c>
      <c r="H17" s="160" t="s">
        <v>57</v>
      </c>
      <c r="I17" s="160">
        <v>-1000</v>
      </c>
      <c r="J17" s="160"/>
      <c r="K17" s="160"/>
      <c r="L17" s="161">
        <v>17.36</v>
      </c>
      <c r="M17" s="162">
        <f t="shared" si="1"/>
        <v>-17360</v>
      </c>
    </row>
    <row r="18" spans="4:13" ht="20.25" hidden="1" customHeight="1" x14ac:dyDescent="0.25">
      <c r="D18" s="158">
        <v>45416</v>
      </c>
      <c r="E18" s="159" t="s">
        <v>47</v>
      </c>
      <c r="F18" s="160" t="s">
        <v>77</v>
      </c>
      <c r="G18" s="160">
        <v>1810</v>
      </c>
      <c r="H18" s="160" t="s">
        <v>57</v>
      </c>
      <c r="I18" s="160">
        <v>-2000</v>
      </c>
      <c r="J18" s="160"/>
      <c r="K18" s="160"/>
      <c r="L18" s="161">
        <v>18.18</v>
      </c>
      <c r="M18" s="162">
        <f t="shared" si="1"/>
        <v>-36360</v>
      </c>
    </row>
    <row r="19" spans="4:13" ht="20.25" hidden="1" customHeight="1" x14ac:dyDescent="0.25">
      <c r="D19" s="158">
        <v>45437</v>
      </c>
      <c r="E19" s="159" t="s">
        <v>47</v>
      </c>
      <c r="F19" s="160" t="s">
        <v>77</v>
      </c>
      <c r="G19" s="160">
        <v>1810</v>
      </c>
      <c r="H19" s="160" t="s">
        <v>57</v>
      </c>
      <c r="I19" s="160">
        <v>-2000</v>
      </c>
      <c r="J19" s="160"/>
      <c r="K19" s="160"/>
      <c r="L19" s="161">
        <v>18.3</v>
      </c>
      <c r="M19" s="162">
        <f t="shared" si="1"/>
        <v>-36600</v>
      </c>
    </row>
    <row r="20" spans="4:13" ht="20.25" hidden="1" customHeight="1" x14ac:dyDescent="0.25">
      <c r="D20" s="158">
        <v>45423</v>
      </c>
      <c r="E20" s="159" t="s">
        <v>223</v>
      </c>
      <c r="F20" s="160" t="s">
        <v>11438</v>
      </c>
      <c r="G20" s="160" t="s">
        <v>11436</v>
      </c>
      <c r="H20" s="160" t="s">
        <v>0</v>
      </c>
      <c r="I20" s="160">
        <v>7</v>
      </c>
      <c r="J20" s="160"/>
      <c r="K20" s="160"/>
      <c r="L20" s="161">
        <v>6228.3</v>
      </c>
      <c r="M20" s="162">
        <f t="shared" ref="M20:M34" si="2">L20*I20</f>
        <v>43598.1</v>
      </c>
    </row>
    <row r="21" spans="4:13" ht="20.25" hidden="1" customHeight="1" x14ac:dyDescent="0.25">
      <c r="D21" s="158">
        <v>45444</v>
      </c>
      <c r="E21" s="159" t="s">
        <v>223</v>
      </c>
      <c r="F21" s="160" t="s">
        <v>11438</v>
      </c>
      <c r="G21" s="160" t="s">
        <v>11436</v>
      </c>
      <c r="H21" s="160" t="s">
        <v>0</v>
      </c>
      <c r="I21" s="160">
        <v>3</v>
      </c>
      <c r="J21" s="160"/>
      <c r="K21" s="160"/>
      <c r="L21" s="161">
        <v>6119.1779999999999</v>
      </c>
      <c r="M21" s="162">
        <f t="shared" si="2"/>
        <v>18357.534</v>
      </c>
    </row>
    <row r="22" spans="4:13" ht="20.25" hidden="1" customHeight="1" x14ac:dyDescent="0.25">
      <c r="D22" s="158">
        <v>45472</v>
      </c>
      <c r="E22" s="159" t="s">
        <v>223</v>
      </c>
      <c r="F22" s="160" t="s">
        <v>11438</v>
      </c>
      <c r="G22" s="160" t="s">
        <v>11436</v>
      </c>
      <c r="H22" s="160" t="s">
        <v>0</v>
      </c>
      <c r="I22" s="160">
        <v>5</v>
      </c>
      <c r="J22" s="160"/>
      <c r="K22" s="160"/>
      <c r="L22" s="161">
        <v>6390.93</v>
      </c>
      <c r="M22" s="162">
        <f t="shared" si="2"/>
        <v>31954.65</v>
      </c>
    </row>
    <row r="23" spans="4:13" ht="20.25" hidden="1" customHeight="1" thickTop="1" x14ac:dyDescent="0.25">
      <c r="D23" s="158">
        <v>45479</v>
      </c>
      <c r="E23" s="159" t="s">
        <v>223</v>
      </c>
      <c r="F23" s="160" t="s">
        <v>11438</v>
      </c>
      <c r="G23" s="160" t="s">
        <v>11436</v>
      </c>
      <c r="H23" s="160" t="s">
        <v>0</v>
      </c>
      <c r="I23" s="160">
        <v>5</v>
      </c>
      <c r="J23" s="160"/>
      <c r="K23" s="160"/>
      <c r="L23" s="161">
        <v>6603.3240000000005</v>
      </c>
      <c r="M23" s="162">
        <f t="shared" si="2"/>
        <v>33016.620000000003</v>
      </c>
    </row>
    <row r="24" spans="4:13" ht="20.25" hidden="1" customHeight="1" x14ac:dyDescent="0.25">
      <c r="D24" s="158">
        <v>45486</v>
      </c>
      <c r="E24" s="159" t="s">
        <v>223</v>
      </c>
      <c r="F24" s="160" t="s">
        <v>11438</v>
      </c>
      <c r="G24" s="160" t="s">
        <v>11436</v>
      </c>
      <c r="H24" s="160" t="s">
        <v>57</v>
      </c>
      <c r="I24" s="160">
        <v>-10</v>
      </c>
      <c r="J24" s="160"/>
      <c r="K24" s="160"/>
      <c r="L24" s="161">
        <v>7097.6880000000001</v>
      </c>
      <c r="M24" s="162">
        <f t="shared" si="2"/>
        <v>-70976.88</v>
      </c>
    </row>
    <row r="25" spans="4:13" ht="20.25" hidden="1" customHeight="1" x14ac:dyDescent="0.25">
      <c r="D25" s="158">
        <v>45493</v>
      </c>
      <c r="E25" s="159" t="s">
        <v>223</v>
      </c>
      <c r="F25" s="160" t="s">
        <v>11438</v>
      </c>
      <c r="G25" s="160" t="s">
        <v>11436</v>
      </c>
      <c r="H25" s="160" t="s">
        <v>0</v>
      </c>
      <c r="I25" s="160">
        <v>5</v>
      </c>
      <c r="J25" s="160"/>
      <c r="K25" s="160"/>
      <c r="L25" s="161">
        <v>6214.884</v>
      </c>
      <c r="M25" s="162">
        <f t="shared" si="2"/>
        <v>31074.42</v>
      </c>
    </row>
    <row r="26" spans="4:13" ht="20.25" hidden="1" customHeight="1" x14ac:dyDescent="0.25">
      <c r="D26" s="158">
        <v>45566</v>
      </c>
      <c r="E26" s="159" t="s">
        <v>223</v>
      </c>
      <c r="F26" s="160" t="s">
        <v>11438</v>
      </c>
      <c r="G26" s="160" t="s">
        <v>11436</v>
      </c>
      <c r="H26" s="160" t="s">
        <v>11802</v>
      </c>
      <c r="I26" s="160">
        <f>250-25</f>
        <v>225</v>
      </c>
      <c r="J26" s="160"/>
      <c r="K26" s="160"/>
      <c r="L26" s="161"/>
      <c r="M26" s="162">
        <f t="shared" si="2"/>
        <v>0</v>
      </c>
    </row>
    <row r="27" spans="4:13" ht="20.25" hidden="1" customHeight="1" x14ac:dyDescent="0.25">
      <c r="D27" s="158">
        <v>45591</v>
      </c>
      <c r="E27" s="159" t="s">
        <v>223</v>
      </c>
      <c r="F27" s="160" t="s">
        <v>11438</v>
      </c>
      <c r="G27" s="160" t="s">
        <v>11436</v>
      </c>
      <c r="H27" s="160" t="s">
        <v>0</v>
      </c>
      <c r="I27" s="160">
        <v>100</v>
      </c>
      <c r="J27" s="160"/>
      <c r="K27" s="160"/>
      <c r="L27" s="161">
        <v>368.70600000000002</v>
      </c>
      <c r="M27" s="162">
        <f t="shared" si="2"/>
        <v>36870.6</v>
      </c>
    </row>
    <row r="28" spans="4:13" ht="20.25" hidden="1" customHeight="1" x14ac:dyDescent="0.25">
      <c r="D28" s="158">
        <v>45598</v>
      </c>
      <c r="E28" s="159" t="s">
        <v>223</v>
      </c>
      <c r="F28" s="160" t="s">
        <v>11438</v>
      </c>
      <c r="G28" s="160" t="s">
        <v>11436</v>
      </c>
      <c r="H28" s="160" t="s">
        <v>57</v>
      </c>
      <c r="I28" s="160">
        <v>-350</v>
      </c>
      <c r="J28" s="160"/>
      <c r="K28" s="160"/>
      <c r="L28" s="161">
        <v>203.19</v>
      </c>
      <c r="M28" s="162">
        <f t="shared" si="2"/>
        <v>-71116.5</v>
      </c>
    </row>
    <row r="29" spans="4:13" ht="20.25" hidden="1" customHeight="1" x14ac:dyDescent="0.25">
      <c r="D29" s="158">
        <v>45514</v>
      </c>
      <c r="E29" s="159" t="s">
        <v>223</v>
      </c>
      <c r="F29" s="160" t="s">
        <v>11438</v>
      </c>
      <c r="G29" s="160" t="s">
        <v>11436</v>
      </c>
      <c r="H29" s="160" t="s">
        <v>0</v>
      </c>
      <c r="I29" s="160">
        <v>10</v>
      </c>
      <c r="J29" s="160"/>
      <c r="K29" s="160"/>
      <c r="L29" s="161">
        <v>3968.328</v>
      </c>
      <c r="M29" s="162">
        <f t="shared" si="2"/>
        <v>39683.279999999999</v>
      </c>
    </row>
    <row r="30" spans="4:13" ht="20.25" hidden="1" customHeight="1" x14ac:dyDescent="0.25">
      <c r="D30" s="158">
        <v>45416</v>
      </c>
      <c r="E30" s="159" t="s">
        <v>223</v>
      </c>
      <c r="F30" s="160" t="s">
        <v>11303</v>
      </c>
      <c r="G30" s="160" t="s">
        <v>11305</v>
      </c>
      <c r="H30" s="160" t="s">
        <v>0</v>
      </c>
      <c r="I30" s="160">
        <v>10</v>
      </c>
      <c r="J30" s="160"/>
      <c r="K30" s="160"/>
      <c r="L30" s="161">
        <v>3171.9480000000003</v>
      </c>
      <c r="M30" s="162">
        <f t="shared" si="2"/>
        <v>31719.480000000003</v>
      </c>
    </row>
    <row r="31" spans="4:13" ht="20.25" hidden="1" customHeight="1" x14ac:dyDescent="0.25">
      <c r="D31" s="158">
        <v>45444</v>
      </c>
      <c r="E31" s="159" t="s">
        <v>223</v>
      </c>
      <c r="F31" s="160" t="s">
        <v>11303</v>
      </c>
      <c r="G31" s="160" t="s">
        <v>11305</v>
      </c>
      <c r="H31" s="160" t="s">
        <v>0</v>
      </c>
      <c r="I31" s="160">
        <v>5</v>
      </c>
      <c r="J31" s="160"/>
      <c r="K31" s="160"/>
      <c r="L31" s="161">
        <v>3238.0139999999997</v>
      </c>
      <c r="M31" s="162">
        <f t="shared" si="2"/>
        <v>16190.069999999998</v>
      </c>
    </row>
    <row r="32" spans="4:13" ht="20.25" hidden="1" customHeight="1" x14ac:dyDescent="0.25">
      <c r="D32" s="158">
        <v>45465</v>
      </c>
      <c r="E32" s="159" t="s">
        <v>223</v>
      </c>
      <c r="F32" s="160" t="s">
        <v>11303</v>
      </c>
      <c r="G32" s="160" t="s">
        <v>11305</v>
      </c>
      <c r="H32" s="160" t="s">
        <v>57</v>
      </c>
      <c r="I32" s="160">
        <v>-5</v>
      </c>
      <c r="J32" s="160"/>
      <c r="K32" s="160"/>
      <c r="L32" s="161">
        <v>3508.2839999999997</v>
      </c>
      <c r="M32" s="162">
        <f t="shared" si="2"/>
        <v>-17541.419999999998</v>
      </c>
    </row>
    <row r="33" spans="4:13" ht="20.25" hidden="1" customHeight="1" x14ac:dyDescent="0.25">
      <c r="D33" s="158">
        <v>45486</v>
      </c>
      <c r="E33" s="159" t="s">
        <v>223</v>
      </c>
      <c r="F33" s="160" t="s">
        <v>11303</v>
      </c>
      <c r="G33" s="160" t="s">
        <v>11305</v>
      </c>
      <c r="H33" s="160" t="s">
        <v>0</v>
      </c>
      <c r="I33" s="160">
        <v>5</v>
      </c>
      <c r="J33" s="160"/>
      <c r="K33" s="160"/>
      <c r="L33" s="161">
        <v>3537.69</v>
      </c>
      <c r="M33" s="162">
        <f t="shared" si="2"/>
        <v>17688.45</v>
      </c>
    </row>
    <row r="34" spans="4:13" ht="20.25" hidden="1" customHeight="1" x14ac:dyDescent="0.25">
      <c r="D34" s="158">
        <v>45591</v>
      </c>
      <c r="E34" s="159" t="s">
        <v>223</v>
      </c>
      <c r="F34" s="160" t="s">
        <v>11303</v>
      </c>
      <c r="G34" s="160" t="s">
        <v>11305</v>
      </c>
      <c r="H34" s="160" t="s">
        <v>57</v>
      </c>
      <c r="I34" s="160">
        <v>-15</v>
      </c>
      <c r="J34" s="160"/>
      <c r="K34" s="160"/>
      <c r="L34" s="161">
        <v>3339.5699999999997</v>
      </c>
      <c r="M34" s="162">
        <f t="shared" si="2"/>
        <v>-50093.549999999996</v>
      </c>
    </row>
    <row r="35" spans="4:13" ht="20.25" hidden="1" customHeight="1" x14ac:dyDescent="0.25">
      <c r="D35" s="158">
        <v>45381</v>
      </c>
      <c r="E35" s="159" t="s">
        <v>223</v>
      </c>
      <c r="F35" s="160" t="s">
        <v>11489</v>
      </c>
      <c r="G35" s="160" t="s">
        <v>11487</v>
      </c>
      <c r="H35" s="160" t="s">
        <v>0</v>
      </c>
      <c r="I35" s="160">
        <v>50</v>
      </c>
      <c r="J35" s="160"/>
      <c r="K35" s="160"/>
      <c r="L35" s="161">
        <v>573.68999999999994</v>
      </c>
      <c r="M35" s="162">
        <f t="shared" ref="M35:M62" si="3">L35*I35</f>
        <v>28684.499999999996</v>
      </c>
    </row>
    <row r="36" spans="4:13" ht="20.25" hidden="1" customHeight="1" thickTop="1" x14ac:dyDescent="0.25">
      <c r="D36" s="158">
        <v>45416</v>
      </c>
      <c r="E36" s="159" t="s">
        <v>223</v>
      </c>
      <c r="F36" s="160" t="s">
        <v>11489</v>
      </c>
      <c r="G36" s="160" t="s">
        <v>11487</v>
      </c>
      <c r="H36" s="160" t="s">
        <v>0</v>
      </c>
      <c r="I36" s="160">
        <v>30</v>
      </c>
      <c r="J36" s="160"/>
      <c r="K36" s="160"/>
      <c r="L36" s="161">
        <v>548.88599999999997</v>
      </c>
      <c r="M36" s="162">
        <f t="shared" si="3"/>
        <v>16466.579999999998</v>
      </c>
    </row>
    <row r="37" spans="4:13" ht="20.25" hidden="1" customHeight="1" x14ac:dyDescent="0.25">
      <c r="D37" s="158">
        <v>45409</v>
      </c>
      <c r="E37" s="159" t="s">
        <v>223</v>
      </c>
      <c r="F37" s="160" t="s">
        <v>11489</v>
      </c>
      <c r="G37" s="160" t="s">
        <v>11487</v>
      </c>
      <c r="H37" s="160" t="s">
        <v>0</v>
      </c>
      <c r="I37" s="160">
        <v>10</v>
      </c>
      <c r="J37" s="160"/>
      <c r="K37" s="160"/>
      <c r="L37" s="161">
        <v>530.86800000000005</v>
      </c>
      <c r="M37" s="162">
        <f t="shared" si="3"/>
        <v>5308.68</v>
      </c>
    </row>
    <row r="38" spans="4:13" ht="20.25" hidden="1" customHeight="1" x14ac:dyDescent="0.25">
      <c r="D38" s="158">
        <v>45423</v>
      </c>
      <c r="E38" s="159" t="s">
        <v>223</v>
      </c>
      <c r="F38" s="160" t="s">
        <v>11489</v>
      </c>
      <c r="G38" s="160" t="s">
        <v>11487</v>
      </c>
      <c r="H38" s="160" t="s">
        <v>57</v>
      </c>
      <c r="I38" s="160">
        <v>-90</v>
      </c>
      <c r="J38" s="160"/>
      <c r="K38" s="160"/>
      <c r="L38" s="161">
        <v>549.58799999999997</v>
      </c>
      <c r="M38" s="162">
        <f t="shared" si="3"/>
        <v>-49462.92</v>
      </c>
    </row>
    <row r="39" spans="4:13" ht="20.25" customHeight="1" thickTop="1" x14ac:dyDescent="0.25">
      <c r="D39" s="158">
        <v>45423</v>
      </c>
      <c r="E39" s="159" t="s">
        <v>223</v>
      </c>
      <c r="F39" s="160" t="s">
        <v>11593</v>
      </c>
      <c r="G39" s="160" t="s">
        <v>11595</v>
      </c>
      <c r="H39" s="160" t="s">
        <v>0</v>
      </c>
      <c r="I39" s="160">
        <v>5</v>
      </c>
      <c r="J39" s="160"/>
      <c r="K39" s="160"/>
      <c r="L39" s="161">
        <v>3448.0679999999998</v>
      </c>
      <c r="M39" s="162">
        <f t="shared" si="3"/>
        <v>17240.34</v>
      </c>
    </row>
    <row r="40" spans="4:13" ht="20.25" customHeight="1" x14ac:dyDescent="0.25">
      <c r="D40" s="158">
        <v>45430</v>
      </c>
      <c r="E40" s="159" t="s">
        <v>223</v>
      </c>
      <c r="F40" s="160" t="s">
        <v>11593</v>
      </c>
      <c r="G40" s="160" t="s">
        <v>11595</v>
      </c>
      <c r="H40" s="160" t="s">
        <v>0</v>
      </c>
      <c r="I40" s="160">
        <v>5</v>
      </c>
      <c r="J40" s="160"/>
      <c r="K40" s="160"/>
      <c r="L40" s="161">
        <v>3523.7280000000001</v>
      </c>
      <c r="M40" s="162">
        <f t="shared" si="3"/>
        <v>17618.64</v>
      </c>
    </row>
    <row r="41" spans="4:13" ht="20.25" customHeight="1" x14ac:dyDescent="0.25">
      <c r="D41" s="158">
        <v>45451</v>
      </c>
      <c r="E41" s="159" t="s">
        <v>223</v>
      </c>
      <c r="F41" s="160" t="s">
        <v>11593</v>
      </c>
      <c r="G41" s="160" t="s">
        <v>11595</v>
      </c>
      <c r="H41" s="160" t="s">
        <v>0</v>
      </c>
      <c r="I41" s="160">
        <v>5</v>
      </c>
      <c r="J41" s="160"/>
      <c r="K41" s="160"/>
      <c r="L41" s="161">
        <v>3611.0879999999997</v>
      </c>
      <c r="M41" s="162">
        <f t="shared" si="3"/>
        <v>18055.439999999999</v>
      </c>
    </row>
    <row r="42" spans="4:13" ht="20.25" customHeight="1" x14ac:dyDescent="0.25">
      <c r="D42" s="158">
        <v>45493</v>
      </c>
      <c r="E42" s="159" t="s">
        <v>223</v>
      </c>
      <c r="F42" s="160" t="s">
        <v>11593</v>
      </c>
      <c r="G42" s="160" t="s">
        <v>11595</v>
      </c>
      <c r="H42" s="160" t="s">
        <v>57</v>
      </c>
      <c r="I42" s="160">
        <v>-13</v>
      </c>
      <c r="J42" s="160"/>
      <c r="K42" s="160"/>
      <c r="L42" s="161">
        <v>3706.8719999999998</v>
      </c>
      <c r="M42" s="162">
        <f t="shared" si="3"/>
        <v>-48189.335999999996</v>
      </c>
    </row>
    <row r="43" spans="4:13" ht="20.25" customHeight="1" x14ac:dyDescent="0.25">
      <c r="D43" s="158">
        <v>45514</v>
      </c>
      <c r="E43" s="159" t="s">
        <v>223</v>
      </c>
      <c r="F43" s="160" t="s">
        <v>11593</v>
      </c>
      <c r="G43" s="160" t="s">
        <v>11595</v>
      </c>
      <c r="H43" s="160" t="s">
        <v>57</v>
      </c>
      <c r="I43" s="160">
        <v>-2</v>
      </c>
      <c r="J43" s="160"/>
      <c r="K43" s="160"/>
      <c r="L43" s="161">
        <v>3513.1980000000003</v>
      </c>
      <c r="M43" s="162">
        <f t="shared" si="3"/>
        <v>-7026.3960000000006</v>
      </c>
    </row>
    <row r="44" spans="4:13" ht="20.25" customHeight="1" x14ac:dyDescent="0.25">
      <c r="D44" s="158">
        <v>45521</v>
      </c>
      <c r="E44" s="159" t="s">
        <v>223</v>
      </c>
      <c r="F44" s="160" t="s">
        <v>11593</v>
      </c>
      <c r="G44" s="160" t="s">
        <v>11595</v>
      </c>
      <c r="H44" s="160" t="s">
        <v>0</v>
      </c>
      <c r="I44" s="160">
        <v>2</v>
      </c>
      <c r="J44" s="160"/>
      <c r="K44" s="160"/>
      <c r="L44" s="161">
        <v>3705.2339999999999</v>
      </c>
      <c r="M44" s="162">
        <f t="shared" si="3"/>
        <v>7410.4679999999998</v>
      </c>
    </row>
    <row r="45" spans="4:13" ht="20.25" customHeight="1" x14ac:dyDescent="0.25">
      <c r="D45" s="158">
        <v>45591</v>
      </c>
      <c r="E45" s="159" t="s">
        <v>223</v>
      </c>
      <c r="F45" s="160" t="s">
        <v>11593</v>
      </c>
      <c r="G45" s="160" t="s">
        <v>11595</v>
      </c>
      <c r="H45" s="160" t="s">
        <v>0</v>
      </c>
      <c r="I45" s="160">
        <v>10</v>
      </c>
      <c r="J45" s="160"/>
      <c r="K45" s="160"/>
      <c r="L45" s="161">
        <v>3863.4959999999996</v>
      </c>
      <c r="M45" s="162">
        <f t="shared" si="3"/>
        <v>38634.959999999999</v>
      </c>
    </row>
    <row r="46" spans="4:13" ht="20.25" customHeight="1" x14ac:dyDescent="0.25">
      <c r="D46" s="158">
        <v>45598</v>
      </c>
      <c r="E46" s="159" t="s">
        <v>223</v>
      </c>
      <c r="F46" s="160" t="s">
        <v>11593</v>
      </c>
      <c r="G46" s="160" t="s">
        <v>11595</v>
      </c>
      <c r="H46" s="160" t="s">
        <v>0</v>
      </c>
      <c r="I46" s="160">
        <v>18</v>
      </c>
      <c r="J46" s="160"/>
      <c r="K46" s="160"/>
      <c r="L46" s="161">
        <v>3801.9540000000002</v>
      </c>
      <c r="M46" s="162">
        <f t="shared" si="3"/>
        <v>68435.172000000006</v>
      </c>
    </row>
    <row r="47" spans="4:13" ht="20.25" customHeight="1" x14ac:dyDescent="0.25">
      <c r="D47" s="158">
        <v>45710</v>
      </c>
      <c r="E47" s="159" t="s">
        <v>223</v>
      </c>
      <c r="F47" s="160" t="s">
        <v>11593</v>
      </c>
      <c r="G47" s="160" t="s">
        <v>11595</v>
      </c>
      <c r="H47" s="160" t="s">
        <v>57</v>
      </c>
      <c r="I47" s="160">
        <v>-30</v>
      </c>
      <c r="J47" s="160"/>
      <c r="K47" s="160"/>
      <c r="L47" s="161">
        <v>4514</v>
      </c>
      <c r="M47" s="162">
        <f t="shared" si="3"/>
        <v>-135420</v>
      </c>
    </row>
    <row r="48" spans="4:13" ht="20.25" customHeight="1" x14ac:dyDescent="0.25">
      <c r="D48" s="158">
        <v>45381</v>
      </c>
      <c r="E48" s="159" t="s">
        <v>223</v>
      </c>
      <c r="F48" s="160" t="s">
        <v>11481</v>
      </c>
      <c r="G48" s="160" t="s">
        <v>11479</v>
      </c>
      <c r="H48" s="160" t="s">
        <v>0</v>
      </c>
      <c r="I48" s="160">
        <v>30</v>
      </c>
      <c r="J48" s="160"/>
      <c r="K48" s="160"/>
      <c r="L48" s="161">
        <v>1320.54</v>
      </c>
      <c r="M48" s="162">
        <f t="shared" si="3"/>
        <v>39616.199999999997</v>
      </c>
    </row>
    <row r="49" spans="3:17" ht="20.25" customHeight="1" x14ac:dyDescent="0.25">
      <c r="D49" s="158">
        <v>45416</v>
      </c>
      <c r="E49" s="159" t="s">
        <v>223</v>
      </c>
      <c r="F49" s="160" t="s">
        <v>11481</v>
      </c>
      <c r="G49" s="160" t="s">
        <v>11479</v>
      </c>
      <c r="H49" s="160" t="s">
        <v>57</v>
      </c>
      <c r="I49" s="160">
        <v>-30</v>
      </c>
      <c r="J49" s="160"/>
      <c r="K49" s="160"/>
      <c r="L49" s="161">
        <v>1401.19</v>
      </c>
      <c r="M49" s="162">
        <f t="shared" si="3"/>
        <v>-42035.700000000004</v>
      </c>
      <c r="P49" s="17"/>
      <c r="Q49" s="17"/>
    </row>
    <row r="50" spans="3:17" ht="20.25" customHeight="1" x14ac:dyDescent="0.25">
      <c r="D50" s="158">
        <v>45430</v>
      </c>
      <c r="E50" s="159" t="s">
        <v>223</v>
      </c>
      <c r="F50" s="160" t="s">
        <v>11469</v>
      </c>
      <c r="G50" s="160" t="s">
        <v>11467</v>
      </c>
      <c r="H50" s="160" t="s">
        <v>57</v>
      </c>
      <c r="I50" s="160">
        <v>-20</v>
      </c>
      <c r="J50" s="160"/>
      <c r="K50" s="160"/>
      <c r="L50" s="161">
        <v>826.8</v>
      </c>
      <c r="M50" s="162">
        <f t="shared" si="3"/>
        <v>-16536</v>
      </c>
    </row>
    <row r="51" spans="3:17" ht="20.25" customHeight="1" x14ac:dyDescent="0.25">
      <c r="D51" s="158">
        <v>45423</v>
      </c>
      <c r="E51" s="159" t="s">
        <v>223</v>
      </c>
      <c r="F51" s="160" t="s">
        <v>11469</v>
      </c>
      <c r="G51" s="160" t="s">
        <v>11467</v>
      </c>
      <c r="H51" s="160" t="s">
        <v>0</v>
      </c>
      <c r="I51" s="160">
        <v>20</v>
      </c>
      <c r="J51" s="160"/>
      <c r="K51" s="160"/>
      <c r="L51" s="161">
        <v>851.60400000000004</v>
      </c>
      <c r="M51" s="162">
        <f t="shared" si="3"/>
        <v>17032.080000000002</v>
      </c>
    </row>
    <row r="52" spans="3:17" ht="20.25" customHeight="1" x14ac:dyDescent="0.25">
      <c r="D52" s="158">
        <v>45416</v>
      </c>
      <c r="E52" s="159" t="s">
        <v>223</v>
      </c>
      <c r="F52" s="160" t="s">
        <v>11600</v>
      </c>
      <c r="G52" s="160" t="s">
        <v>351</v>
      </c>
      <c r="H52" s="160" t="s">
        <v>0</v>
      </c>
      <c r="I52" s="160">
        <v>20</v>
      </c>
      <c r="J52" s="160"/>
      <c r="K52" s="160"/>
      <c r="L52" s="161">
        <v>1304.472</v>
      </c>
      <c r="M52" s="162">
        <f t="shared" si="3"/>
        <v>26089.439999999999</v>
      </c>
    </row>
    <row r="53" spans="3:17" ht="20.25" customHeight="1" x14ac:dyDescent="0.25">
      <c r="D53" s="158">
        <v>45451</v>
      </c>
      <c r="E53" s="159" t="s">
        <v>223</v>
      </c>
      <c r="F53" s="160" t="s">
        <v>11600</v>
      </c>
      <c r="G53" s="160" t="s">
        <v>351</v>
      </c>
      <c r="H53" s="160" t="s">
        <v>0</v>
      </c>
      <c r="I53" s="160">
        <v>20</v>
      </c>
      <c r="J53" s="160"/>
      <c r="K53" s="160"/>
      <c r="L53" s="161">
        <v>1360.788</v>
      </c>
      <c r="M53" s="162">
        <f t="shared" si="3"/>
        <v>27215.760000000002</v>
      </c>
    </row>
    <row r="54" spans="3:17" ht="20.25" customHeight="1" x14ac:dyDescent="0.25">
      <c r="D54" s="158">
        <v>45465</v>
      </c>
      <c r="E54" s="159" t="s">
        <v>223</v>
      </c>
      <c r="F54" s="160" t="s">
        <v>11600</v>
      </c>
      <c r="G54" s="160" t="s">
        <v>351</v>
      </c>
      <c r="H54" s="160" t="s">
        <v>57</v>
      </c>
      <c r="I54" s="160">
        <v>-5</v>
      </c>
      <c r="J54" s="160"/>
      <c r="K54" s="160"/>
      <c r="L54" s="161">
        <v>1401.114</v>
      </c>
      <c r="M54" s="162">
        <f t="shared" si="3"/>
        <v>-7005.57</v>
      </c>
    </row>
    <row r="55" spans="3:17" ht="20.25" customHeight="1" x14ac:dyDescent="0.25">
      <c r="D55" s="158">
        <v>45486</v>
      </c>
      <c r="E55" s="159" t="s">
        <v>223</v>
      </c>
      <c r="F55" s="160" t="s">
        <v>11600</v>
      </c>
      <c r="G55" s="160" t="s">
        <v>351</v>
      </c>
      <c r="H55" s="160" t="s">
        <v>0</v>
      </c>
      <c r="I55" s="160">
        <v>5</v>
      </c>
      <c r="J55" s="160"/>
      <c r="K55" s="160"/>
      <c r="L55" s="161">
        <v>1443.5459999999998</v>
      </c>
      <c r="M55" s="162">
        <f t="shared" si="3"/>
        <v>7217.73</v>
      </c>
    </row>
    <row r="56" spans="3:17" ht="20.25" customHeight="1" x14ac:dyDescent="0.25">
      <c r="D56" s="158">
        <v>45521</v>
      </c>
      <c r="E56" s="159" t="s">
        <v>223</v>
      </c>
      <c r="F56" s="160" t="s">
        <v>11600</v>
      </c>
      <c r="G56" s="160" t="s">
        <v>351</v>
      </c>
      <c r="H56" s="160" t="s">
        <v>0</v>
      </c>
      <c r="I56" s="160">
        <v>2</v>
      </c>
      <c r="J56" s="160"/>
      <c r="K56" s="160"/>
      <c r="L56" s="161">
        <v>1271.088</v>
      </c>
      <c r="M56" s="162">
        <f t="shared" si="3"/>
        <v>2542.1759999999999</v>
      </c>
    </row>
    <row r="57" spans="3:17" ht="20.25" customHeight="1" x14ac:dyDescent="0.25">
      <c r="D57" s="158">
        <v>45710</v>
      </c>
      <c r="E57" s="159" t="s">
        <v>223</v>
      </c>
      <c r="F57" s="160" t="s">
        <v>11600</v>
      </c>
      <c r="G57" s="160" t="s">
        <v>351</v>
      </c>
      <c r="H57" s="160" t="s">
        <v>57</v>
      </c>
      <c r="I57" s="160">
        <v>-42</v>
      </c>
      <c r="J57" s="160"/>
      <c r="K57" s="160"/>
      <c r="L57" s="161">
        <v>1401.348</v>
      </c>
      <c r="M57" s="162">
        <f t="shared" si="3"/>
        <v>-58856.615999999995</v>
      </c>
    </row>
    <row r="58" spans="3:17" ht="20.25" customHeight="1" x14ac:dyDescent="0.25">
      <c r="C58">
        <v>4</v>
      </c>
      <c r="D58" s="158">
        <v>45157</v>
      </c>
      <c r="E58" s="159" t="s">
        <v>443</v>
      </c>
      <c r="F58" s="160" t="s">
        <v>228</v>
      </c>
      <c r="G58" s="160" t="s">
        <v>397</v>
      </c>
      <c r="H58" s="160" t="s">
        <v>0</v>
      </c>
      <c r="I58" s="160">
        <v>100</v>
      </c>
      <c r="J58" s="160"/>
      <c r="K58" s="160"/>
      <c r="L58" s="161">
        <v>240.29</v>
      </c>
      <c r="M58" s="162">
        <f t="shared" si="3"/>
        <v>24029</v>
      </c>
    </row>
    <row r="59" spans="3:17" ht="20.25" customHeight="1" x14ac:dyDescent="0.25">
      <c r="D59" s="158">
        <v>45261</v>
      </c>
      <c r="E59" s="159" t="s">
        <v>234</v>
      </c>
      <c r="F59" s="160" t="s">
        <v>228</v>
      </c>
      <c r="G59" s="160" t="s">
        <v>397</v>
      </c>
      <c r="H59" s="160" t="s">
        <v>0</v>
      </c>
      <c r="I59" s="160">
        <v>200</v>
      </c>
      <c r="J59" s="160"/>
      <c r="K59" s="160"/>
      <c r="L59" s="161">
        <v>197.05</v>
      </c>
      <c r="M59" s="162">
        <f t="shared" si="3"/>
        <v>39410</v>
      </c>
    </row>
    <row r="60" spans="3:17" ht="20.25" customHeight="1" x14ac:dyDescent="0.25">
      <c r="D60" s="158">
        <v>45290</v>
      </c>
      <c r="E60" s="159" t="s">
        <v>234</v>
      </c>
      <c r="F60" s="160" t="s">
        <v>228</v>
      </c>
      <c r="G60" s="160" t="s">
        <v>397</v>
      </c>
      <c r="H60" s="160" t="s">
        <v>0</v>
      </c>
      <c r="I60" s="160">
        <v>200</v>
      </c>
      <c r="J60" s="160"/>
      <c r="K60" s="160"/>
      <c r="L60" s="161">
        <v>198</v>
      </c>
      <c r="M60" s="162">
        <f t="shared" si="3"/>
        <v>39600</v>
      </c>
    </row>
    <row r="61" spans="3:17" ht="20.25" customHeight="1" x14ac:dyDescent="0.25">
      <c r="D61" s="158">
        <v>45409</v>
      </c>
      <c r="E61" s="159" t="s">
        <v>234</v>
      </c>
      <c r="F61" s="160" t="s">
        <v>228</v>
      </c>
      <c r="G61" s="160" t="s">
        <v>397</v>
      </c>
      <c r="H61" s="160" t="s">
        <v>57</v>
      </c>
      <c r="I61" s="160">
        <v>-200</v>
      </c>
      <c r="J61" s="160"/>
      <c r="K61" s="160"/>
      <c r="L61" s="161">
        <v>219.37</v>
      </c>
      <c r="M61" s="162">
        <f t="shared" si="3"/>
        <v>-43874</v>
      </c>
    </row>
    <row r="62" spans="3:17" ht="20.25" customHeight="1" x14ac:dyDescent="0.25">
      <c r="D62" s="158">
        <v>45416</v>
      </c>
      <c r="E62" s="159" t="s">
        <v>234</v>
      </c>
      <c r="F62" s="160" t="s">
        <v>228</v>
      </c>
      <c r="G62" s="160" t="s">
        <v>397</v>
      </c>
      <c r="H62" s="160" t="s">
        <v>57</v>
      </c>
      <c r="I62" s="160">
        <v>-300</v>
      </c>
      <c r="J62" s="160"/>
      <c r="K62" s="160"/>
      <c r="L62" s="161">
        <v>218.5</v>
      </c>
      <c r="M62" s="162">
        <f t="shared" si="3"/>
        <v>-65550</v>
      </c>
    </row>
    <row r="63" spans="3:17" ht="20.25" customHeight="1" x14ac:dyDescent="0.25">
      <c r="C63">
        <v>1</v>
      </c>
      <c r="D63" s="158">
        <v>45157</v>
      </c>
      <c r="E63" s="159" t="s">
        <v>440</v>
      </c>
      <c r="F63" s="160" t="s">
        <v>215</v>
      </c>
      <c r="G63" s="160" t="s">
        <v>221</v>
      </c>
      <c r="H63" s="160" t="s">
        <v>0</v>
      </c>
      <c r="I63" s="160">
        <v>200</v>
      </c>
      <c r="J63" s="160"/>
      <c r="K63" s="160"/>
      <c r="L63" s="161">
        <v>600.44400000000007</v>
      </c>
      <c r="M63" s="162">
        <f t="shared" si="0"/>
        <v>120088.80000000002</v>
      </c>
    </row>
    <row r="64" spans="3:17" ht="20.25" customHeight="1" x14ac:dyDescent="0.25">
      <c r="D64" s="158">
        <v>45374</v>
      </c>
      <c r="E64" s="159" t="s">
        <v>224</v>
      </c>
      <c r="F64" s="160" t="s">
        <v>359</v>
      </c>
      <c r="G64" s="160" t="s">
        <v>361</v>
      </c>
      <c r="H64" s="160" t="s">
        <v>0</v>
      </c>
      <c r="I64" s="160">
        <v>30</v>
      </c>
      <c r="J64" s="160"/>
      <c r="K64" s="160"/>
      <c r="L64" s="161">
        <v>1332.4740000000002</v>
      </c>
      <c r="M64" s="162">
        <f t="shared" ref="M64:M105" si="4">L64*I64</f>
        <v>39974.22</v>
      </c>
    </row>
    <row r="65" spans="4:13" ht="20.25" customHeight="1" x14ac:dyDescent="0.25">
      <c r="D65" s="158">
        <v>45374</v>
      </c>
      <c r="E65" s="159" t="s">
        <v>224</v>
      </c>
      <c r="F65" s="160" t="s">
        <v>289</v>
      </c>
      <c r="G65" s="160" t="s">
        <v>291</v>
      </c>
      <c r="H65" s="160" t="s">
        <v>0</v>
      </c>
      <c r="I65" s="160">
        <v>50</v>
      </c>
      <c r="J65" s="160"/>
      <c r="K65" s="160"/>
      <c r="L65" s="161">
        <v>1343.7839999999999</v>
      </c>
      <c r="M65" s="162">
        <f t="shared" si="4"/>
        <v>67189.2</v>
      </c>
    </row>
    <row r="66" spans="4:13" ht="20.25" customHeight="1" x14ac:dyDescent="0.25">
      <c r="D66" s="158">
        <v>45374</v>
      </c>
      <c r="E66" s="159" t="s">
        <v>224</v>
      </c>
      <c r="F66" s="160" t="s">
        <v>475</v>
      </c>
      <c r="G66" s="160" t="s">
        <v>477</v>
      </c>
      <c r="H66" s="160" t="s">
        <v>0</v>
      </c>
      <c r="I66" s="160">
        <v>30</v>
      </c>
      <c r="J66" s="160"/>
      <c r="K66" s="160"/>
      <c r="L66" s="161">
        <v>3974.7239999999997</v>
      </c>
      <c r="M66" s="162">
        <f t="shared" si="4"/>
        <v>119241.71999999999</v>
      </c>
    </row>
    <row r="67" spans="4:13" ht="20.25" customHeight="1" x14ac:dyDescent="0.25">
      <c r="D67" s="158">
        <v>45381</v>
      </c>
      <c r="E67" s="159" t="s">
        <v>224</v>
      </c>
      <c r="F67" s="160" t="s">
        <v>11483</v>
      </c>
      <c r="G67" s="160" t="s">
        <v>11485</v>
      </c>
      <c r="H67" s="160" t="s">
        <v>0</v>
      </c>
      <c r="I67" s="160">
        <v>50</v>
      </c>
      <c r="J67" s="160"/>
      <c r="K67" s="160"/>
      <c r="L67" s="161">
        <v>1061.19</v>
      </c>
      <c r="M67" s="162">
        <f t="shared" si="4"/>
        <v>53059.5</v>
      </c>
    </row>
    <row r="68" spans="4:13" ht="20.25" customHeight="1" x14ac:dyDescent="0.25">
      <c r="D68" s="158">
        <v>45402</v>
      </c>
      <c r="E68" s="159" t="s">
        <v>224</v>
      </c>
      <c r="F68" s="160" t="s">
        <v>475</v>
      </c>
      <c r="G68" s="160" t="s">
        <v>477</v>
      </c>
      <c r="H68" s="160" t="s">
        <v>0</v>
      </c>
      <c r="I68" s="160">
        <v>10</v>
      </c>
      <c r="J68" s="160"/>
      <c r="K68" s="160"/>
      <c r="L68" s="161">
        <v>3752.346</v>
      </c>
      <c r="M68" s="162">
        <f t="shared" si="4"/>
        <v>37523.46</v>
      </c>
    </row>
    <row r="69" spans="4:13" ht="20.25" customHeight="1" x14ac:dyDescent="0.25">
      <c r="D69" s="158">
        <v>45402</v>
      </c>
      <c r="E69" s="159" t="s">
        <v>224</v>
      </c>
      <c r="F69" s="160" t="s">
        <v>359</v>
      </c>
      <c r="G69" s="160" t="s">
        <v>361</v>
      </c>
      <c r="H69" s="160" t="s">
        <v>0</v>
      </c>
      <c r="I69" s="160">
        <v>10</v>
      </c>
      <c r="J69" s="160"/>
      <c r="K69" s="160"/>
      <c r="L69" s="161">
        <v>1287</v>
      </c>
      <c r="M69" s="162">
        <f t="shared" si="4"/>
        <v>12870</v>
      </c>
    </row>
    <row r="70" spans="4:13" ht="20.25" customHeight="1" x14ac:dyDescent="0.25">
      <c r="D70" s="158">
        <v>45409</v>
      </c>
      <c r="E70" s="159" t="s">
        <v>224</v>
      </c>
      <c r="F70" s="160" t="s">
        <v>359</v>
      </c>
      <c r="G70" s="160" t="s">
        <v>361</v>
      </c>
      <c r="H70" s="160" t="s">
        <v>0</v>
      </c>
      <c r="I70" s="160">
        <v>10</v>
      </c>
      <c r="J70" s="160"/>
      <c r="K70" s="160"/>
      <c r="L70" s="161">
        <v>1320.54</v>
      </c>
      <c r="M70" s="162">
        <f t="shared" si="4"/>
        <v>13205.4</v>
      </c>
    </row>
    <row r="71" spans="4:13" ht="20.25" customHeight="1" x14ac:dyDescent="0.25">
      <c r="D71" s="158">
        <v>45416</v>
      </c>
      <c r="E71" s="159" t="s">
        <v>224</v>
      </c>
      <c r="F71" s="160" t="s">
        <v>475</v>
      </c>
      <c r="G71" s="160" t="s">
        <v>477</v>
      </c>
      <c r="H71" s="160" t="s">
        <v>0</v>
      </c>
      <c r="I71" s="160">
        <v>20</v>
      </c>
      <c r="J71" s="160"/>
      <c r="K71" s="160"/>
      <c r="L71" s="161">
        <v>3525.2879999999996</v>
      </c>
      <c r="M71" s="162">
        <f t="shared" si="4"/>
        <v>70505.759999999995</v>
      </c>
    </row>
    <row r="72" spans="4:13" ht="20.25" customHeight="1" x14ac:dyDescent="0.25">
      <c r="D72" s="158">
        <v>45416</v>
      </c>
      <c r="E72" s="159" t="s">
        <v>224</v>
      </c>
      <c r="F72" s="160" t="s">
        <v>11483</v>
      </c>
      <c r="G72" s="160" t="s">
        <v>11485</v>
      </c>
      <c r="H72" s="160" t="s">
        <v>0</v>
      </c>
      <c r="I72" s="160">
        <v>30</v>
      </c>
      <c r="J72" s="160"/>
      <c r="K72" s="160"/>
      <c r="L72" s="161">
        <v>1104.1679999999999</v>
      </c>
      <c r="M72" s="162">
        <f t="shared" si="4"/>
        <v>33125.039999999994</v>
      </c>
    </row>
    <row r="73" spans="4:13" ht="20.25" customHeight="1" x14ac:dyDescent="0.25">
      <c r="D73" s="158">
        <v>45409</v>
      </c>
      <c r="E73" s="159" t="s">
        <v>224</v>
      </c>
      <c r="F73" s="160" t="s">
        <v>215</v>
      </c>
      <c r="G73" s="160" t="s">
        <v>221</v>
      </c>
      <c r="H73" s="160" t="s">
        <v>0</v>
      </c>
      <c r="I73" s="160">
        <v>10</v>
      </c>
      <c r="J73" s="160"/>
      <c r="K73" s="160"/>
      <c r="L73" s="161">
        <v>1008.6179999999999</v>
      </c>
      <c r="M73" s="162">
        <f t="shared" si="4"/>
        <v>10086.18</v>
      </c>
    </row>
    <row r="74" spans="4:13" ht="20.25" customHeight="1" x14ac:dyDescent="0.25">
      <c r="D74" s="158">
        <v>45423</v>
      </c>
      <c r="E74" s="159" t="s">
        <v>224</v>
      </c>
      <c r="F74" s="160" t="s">
        <v>215</v>
      </c>
      <c r="G74" s="160" t="s">
        <v>221</v>
      </c>
      <c r="H74" s="160" t="s">
        <v>0</v>
      </c>
      <c r="I74" s="160">
        <v>10</v>
      </c>
      <c r="J74" s="160"/>
      <c r="K74" s="160"/>
      <c r="L74" s="161">
        <v>1062.9059999999999</v>
      </c>
      <c r="M74" s="162">
        <f t="shared" si="4"/>
        <v>10629.06</v>
      </c>
    </row>
    <row r="75" spans="4:13" ht="20.25" customHeight="1" x14ac:dyDescent="0.25">
      <c r="D75" s="158">
        <v>45444</v>
      </c>
      <c r="E75" s="159" t="s">
        <v>224</v>
      </c>
      <c r="F75" s="160" t="s">
        <v>215</v>
      </c>
      <c r="G75" s="160" t="s">
        <v>221</v>
      </c>
      <c r="H75" s="160" t="s">
        <v>0</v>
      </c>
      <c r="I75" s="160">
        <v>10</v>
      </c>
      <c r="J75" s="160"/>
      <c r="K75" s="160"/>
      <c r="L75" s="161">
        <v>1168.2839999999999</v>
      </c>
      <c r="M75" s="162">
        <f t="shared" si="4"/>
        <v>11682.839999999998</v>
      </c>
    </row>
    <row r="76" spans="4:13" ht="20.25" customHeight="1" x14ac:dyDescent="0.25">
      <c r="D76" s="158">
        <v>45444</v>
      </c>
      <c r="E76" s="159" t="s">
        <v>224</v>
      </c>
      <c r="F76" s="160" t="s">
        <v>11483</v>
      </c>
      <c r="G76" s="160" t="s">
        <v>11485</v>
      </c>
      <c r="H76" s="160" t="s">
        <v>0</v>
      </c>
      <c r="I76" s="160">
        <v>20</v>
      </c>
      <c r="J76" s="160"/>
      <c r="K76" s="160"/>
      <c r="L76" s="161">
        <v>1178.1119999999999</v>
      </c>
      <c r="M76" s="162">
        <f t="shared" si="4"/>
        <v>23562.239999999998</v>
      </c>
    </row>
    <row r="77" spans="4:13" ht="20.25" customHeight="1" x14ac:dyDescent="0.25">
      <c r="D77" s="158">
        <v>45444</v>
      </c>
      <c r="E77" s="159" t="s">
        <v>224</v>
      </c>
      <c r="F77" s="160" t="s">
        <v>475</v>
      </c>
      <c r="G77" s="160" t="s">
        <v>477</v>
      </c>
      <c r="H77" s="160" t="s">
        <v>57</v>
      </c>
      <c r="I77" s="160">
        <v>-30</v>
      </c>
      <c r="J77" s="160"/>
      <c r="K77" s="160"/>
      <c r="L77" s="161">
        <v>3641.2739999999999</v>
      </c>
      <c r="M77" s="162">
        <f t="shared" si="4"/>
        <v>-109238.22</v>
      </c>
    </row>
    <row r="78" spans="4:13" ht="20.25" customHeight="1" x14ac:dyDescent="0.25">
      <c r="D78" s="158">
        <v>45465</v>
      </c>
      <c r="E78" s="159" t="s">
        <v>224</v>
      </c>
      <c r="F78" s="160" t="s">
        <v>359</v>
      </c>
      <c r="G78" s="160" t="s">
        <v>361</v>
      </c>
      <c r="H78" s="160" t="s">
        <v>57</v>
      </c>
      <c r="I78" s="160">
        <v>-20</v>
      </c>
      <c r="J78" s="160"/>
      <c r="K78" s="160"/>
      <c r="L78" s="161">
        <v>1618.422</v>
      </c>
      <c r="M78" s="162">
        <f t="shared" si="4"/>
        <v>-32368.440000000002</v>
      </c>
    </row>
    <row r="79" spans="4:13" ht="20.25" customHeight="1" x14ac:dyDescent="0.25">
      <c r="D79" s="158">
        <v>45465</v>
      </c>
      <c r="E79" s="159" t="s">
        <v>224</v>
      </c>
      <c r="F79" s="160" t="s">
        <v>11483</v>
      </c>
      <c r="G79" s="160" t="s">
        <v>11485</v>
      </c>
      <c r="H79" s="160" t="s">
        <v>57</v>
      </c>
      <c r="I79" s="160">
        <v>-10</v>
      </c>
      <c r="J79" s="160"/>
      <c r="K79" s="160"/>
      <c r="L79" s="161">
        <v>1356.8879999999999</v>
      </c>
      <c r="M79" s="162">
        <f t="shared" si="4"/>
        <v>-13568.88</v>
      </c>
    </row>
    <row r="80" spans="4:13" ht="20.25" customHeight="1" x14ac:dyDescent="0.25">
      <c r="D80" s="158">
        <v>45465</v>
      </c>
      <c r="E80" s="159" t="s">
        <v>224</v>
      </c>
      <c r="F80" s="160" t="s">
        <v>215</v>
      </c>
      <c r="G80" s="160" t="s">
        <v>221</v>
      </c>
      <c r="H80" s="160" t="s">
        <v>0</v>
      </c>
      <c r="I80" s="160">
        <v>10</v>
      </c>
      <c r="J80" s="160"/>
      <c r="K80" s="160"/>
      <c r="L80" s="161">
        <v>1122.1080000000002</v>
      </c>
      <c r="M80" s="162">
        <f t="shared" si="4"/>
        <v>11221.080000000002</v>
      </c>
    </row>
    <row r="81" spans="4:16" ht="20.25" customHeight="1" x14ac:dyDescent="0.25">
      <c r="D81" s="158">
        <v>45465</v>
      </c>
      <c r="E81" s="159" t="s">
        <v>224</v>
      </c>
      <c r="F81" s="160" t="s">
        <v>475</v>
      </c>
      <c r="G81" s="160" t="s">
        <v>477</v>
      </c>
      <c r="H81" s="160" t="s">
        <v>0</v>
      </c>
      <c r="I81" s="160">
        <v>5</v>
      </c>
      <c r="J81" s="160"/>
      <c r="K81" s="160"/>
      <c r="L81" s="161">
        <v>3859.2839999999997</v>
      </c>
      <c r="M81" s="162">
        <f t="shared" si="4"/>
        <v>19296.419999999998</v>
      </c>
    </row>
    <row r="82" spans="4:16" ht="20.25" customHeight="1" x14ac:dyDescent="0.25">
      <c r="D82" s="158">
        <v>45472</v>
      </c>
      <c r="E82" s="159" t="s">
        <v>224</v>
      </c>
      <c r="F82" s="160" t="s">
        <v>475</v>
      </c>
      <c r="G82" s="160" t="s">
        <v>477</v>
      </c>
      <c r="H82" s="160" t="s">
        <v>57</v>
      </c>
      <c r="I82" s="160">
        <v>-10</v>
      </c>
      <c r="J82" s="160"/>
      <c r="K82" s="160"/>
      <c r="L82" s="161">
        <v>3932.9160000000002</v>
      </c>
      <c r="M82" s="162">
        <f t="shared" si="4"/>
        <v>-39329.160000000003</v>
      </c>
      <c r="P82" s="131"/>
    </row>
    <row r="83" spans="4:16" ht="20.25" customHeight="1" x14ac:dyDescent="0.25">
      <c r="D83" s="158">
        <v>45479</v>
      </c>
      <c r="E83" s="159" t="s">
        <v>224</v>
      </c>
      <c r="F83" s="160" t="s">
        <v>289</v>
      </c>
      <c r="G83" s="160" t="s">
        <v>291</v>
      </c>
      <c r="H83" s="160" t="s">
        <v>0</v>
      </c>
      <c r="I83" s="160">
        <v>5</v>
      </c>
      <c r="J83" s="160"/>
      <c r="K83" s="160"/>
      <c r="L83" s="161">
        <v>1560</v>
      </c>
      <c r="M83" s="162">
        <f t="shared" si="4"/>
        <v>7800</v>
      </c>
    </row>
    <row r="84" spans="4:16" ht="20.25" customHeight="1" x14ac:dyDescent="0.25">
      <c r="D84" s="158">
        <v>45486</v>
      </c>
      <c r="E84" s="159" t="s">
        <v>224</v>
      </c>
      <c r="F84" s="160" t="s">
        <v>215</v>
      </c>
      <c r="G84" s="160" t="s">
        <v>221</v>
      </c>
      <c r="H84" s="160" t="s">
        <v>57</v>
      </c>
      <c r="I84" s="160">
        <v>-15</v>
      </c>
      <c r="J84" s="160"/>
      <c r="K84" s="160"/>
      <c r="L84" s="161">
        <v>1110.876</v>
      </c>
      <c r="M84" s="162">
        <f t="shared" si="4"/>
        <v>-16663.14</v>
      </c>
    </row>
    <row r="85" spans="4:16" ht="20.25" customHeight="1" x14ac:dyDescent="0.25">
      <c r="D85" s="158">
        <v>45486</v>
      </c>
      <c r="E85" s="159" t="s">
        <v>224</v>
      </c>
      <c r="F85" s="160" t="s">
        <v>475</v>
      </c>
      <c r="G85" s="160" t="s">
        <v>477</v>
      </c>
      <c r="H85" s="160" t="s">
        <v>0</v>
      </c>
      <c r="I85" s="160">
        <v>15</v>
      </c>
      <c r="J85" s="160"/>
      <c r="K85" s="160"/>
      <c r="L85" s="161">
        <v>3891.1860000000001</v>
      </c>
      <c r="M85" s="162">
        <f t="shared" si="4"/>
        <v>58367.79</v>
      </c>
    </row>
    <row r="86" spans="4:16" ht="20.25" customHeight="1" x14ac:dyDescent="0.25">
      <c r="D86" s="158">
        <v>45486</v>
      </c>
      <c r="E86" s="159" t="s">
        <v>224</v>
      </c>
      <c r="F86" s="160" t="s">
        <v>289</v>
      </c>
      <c r="G86" s="160" t="s">
        <v>291</v>
      </c>
      <c r="H86" s="160" t="s">
        <v>0</v>
      </c>
      <c r="I86" s="160">
        <v>5</v>
      </c>
      <c r="J86" s="160"/>
      <c r="K86" s="160"/>
      <c r="L86" s="161">
        <v>1517.0219999999999</v>
      </c>
      <c r="M86" s="162">
        <f t="shared" si="4"/>
        <v>7585.11</v>
      </c>
    </row>
    <row r="87" spans="4:16" ht="20.25" customHeight="1" x14ac:dyDescent="0.25">
      <c r="D87" s="158">
        <v>45493</v>
      </c>
      <c r="E87" s="159" t="s">
        <v>224</v>
      </c>
      <c r="F87" s="160" t="s">
        <v>11483</v>
      </c>
      <c r="G87" s="160" t="s">
        <v>11485</v>
      </c>
      <c r="H87" s="160" t="s">
        <v>0</v>
      </c>
      <c r="I87" s="160">
        <v>5</v>
      </c>
      <c r="J87" s="160"/>
      <c r="K87" s="160"/>
      <c r="L87" s="161">
        <v>1293.0060000000001</v>
      </c>
      <c r="M87" s="162">
        <f t="shared" si="4"/>
        <v>6465.0300000000007</v>
      </c>
    </row>
    <row r="88" spans="4:16" ht="20.25" customHeight="1" x14ac:dyDescent="0.25">
      <c r="D88" s="158">
        <v>45514</v>
      </c>
      <c r="E88" s="159" t="s">
        <v>224</v>
      </c>
      <c r="F88" s="160" t="s">
        <v>475</v>
      </c>
      <c r="G88" s="160" t="s">
        <v>477</v>
      </c>
      <c r="H88" s="160" t="s">
        <v>57</v>
      </c>
      <c r="I88" s="160">
        <v>-10</v>
      </c>
      <c r="J88" s="160"/>
      <c r="K88" s="160"/>
      <c r="L88" s="161">
        <v>4038.6059999999998</v>
      </c>
      <c r="M88" s="162">
        <f t="shared" si="4"/>
        <v>-40386.06</v>
      </c>
    </row>
    <row r="89" spans="4:16" ht="20.25" customHeight="1" x14ac:dyDescent="0.25">
      <c r="D89" s="158">
        <v>45514</v>
      </c>
      <c r="E89" s="159" t="s">
        <v>224</v>
      </c>
      <c r="F89" s="160" t="s">
        <v>359</v>
      </c>
      <c r="G89" s="160" t="s">
        <v>361</v>
      </c>
      <c r="H89" s="160" t="s">
        <v>57</v>
      </c>
      <c r="I89" s="160">
        <v>-10</v>
      </c>
      <c r="J89" s="160"/>
      <c r="K89" s="160"/>
      <c r="L89" s="161">
        <v>1686.672</v>
      </c>
      <c r="M89" s="162">
        <f t="shared" si="4"/>
        <v>-16866.72</v>
      </c>
    </row>
    <row r="90" spans="4:16" ht="20.25" customHeight="1" x14ac:dyDescent="0.25">
      <c r="D90" s="158">
        <v>45514</v>
      </c>
      <c r="E90" s="159" t="s">
        <v>224</v>
      </c>
      <c r="F90" s="160" t="s">
        <v>289</v>
      </c>
      <c r="G90" s="160" t="s">
        <v>291</v>
      </c>
      <c r="H90" s="160" t="s">
        <v>0</v>
      </c>
      <c r="I90" s="160">
        <v>10</v>
      </c>
      <c r="J90" s="160"/>
      <c r="K90" s="160"/>
      <c r="L90" s="161">
        <v>1302.1320000000001</v>
      </c>
      <c r="M90" s="162">
        <f t="shared" si="4"/>
        <v>13021.32</v>
      </c>
    </row>
    <row r="91" spans="4:16" ht="20.25" customHeight="1" x14ac:dyDescent="0.25">
      <c r="D91" s="158">
        <v>45514</v>
      </c>
      <c r="E91" s="159" t="s">
        <v>224</v>
      </c>
      <c r="F91" s="160" t="s">
        <v>11483</v>
      </c>
      <c r="G91" s="160" t="s">
        <v>11485</v>
      </c>
      <c r="H91" s="160" t="s">
        <v>0</v>
      </c>
      <c r="I91" s="160">
        <v>10</v>
      </c>
      <c r="J91" s="160"/>
      <c r="K91" s="160"/>
      <c r="L91" s="161">
        <v>1303.5360000000001</v>
      </c>
      <c r="M91" s="162">
        <f t="shared" si="4"/>
        <v>13035.36</v>
      </c>
    </row>
    <row r="92" spans="4:16" ht="20.25" customHeight="1" x14ac:dyDescent="0.25">
      <c r="D92" s="158">
        <v>45514</v>
      </c>
      <c r="E92" s="159" t="s">
        <v>224</v>
      </c>
      <c r="F92" s="160" t="s">
        <v>215</v>
      </c>
      <c r="G92" s="160" t="s">
        <v>221</v>
      </c>
      <c r="H92" s="160" t="s">
        <v>57</v>
      </c>
      <c r="I92" s="160">
        <v>-10</v>
      </c>
      <c r="J92" s="160"/>
      <c r="K92" s="160"/>
      <c r="L92" s="161">
        <v>1076.712</v>
      </c>
      <c r="M92" s="162">
        <f t="shared" si="4"/>
        <v>-10767.119999999999</v>
      </c>
    </row>
    <row r="93" spans="4:16" ht="20.25" customHeight="1" x14ac:dyDescent="0.25">
      <c r="D93" s="158">
        <v>45521</v>
      </c>
      <c r="E93" s="159" t="s">
        <v>224</v>
      </c>
      <c r="F93" s="160" t="s">
        <v>475</v>
      </c>
      <c r="G93" s="160" t="s">
        <v>477</v>
      </c>
      <c r="H93" s="160" t="s">
        <v>0</v>
      </c>
      <c r="I93" s="160">
        <v>5</v>
      </c>
      <c r="J93" s="160"/>
      <c r="K93" s="160"/>
      <c r="L93" s="161">
        <v>4113.8759999999993</v>
      </c>
      <c r="M93" s="162">
        <f t="shared" si="4"/>
        <v>20569.379999999997</v>
      </c>
    </row>
    <row r="94" spans="4:16" ht="20.25" customHeight="1" x14ac:dyDescent="0.25">
      <c r="D94" s="158">
        <v>45710</v>
      </c>
      <c r="E94" s="159" t="s">
        <v>224</v>
      </c>
      <c r="F94" s="160" t="s">
        <v>289</v>
      </c>
      <c r="G94" s="160" t="s">
        <v>291</v>
      </c>
      <c r="H94" s="160" t="s">
        <v>57</v>
      </c>
      <c r="I94" s="160">
        <v>-40</v>
      </c>
      <c r="J94" s="160"/>
      <c r="K94" s="160"/>
      <c r="L94" s="161">
        <v>1689.3240000000001</v>
      </c>
      <c r="M94" s="162">
        <f t="shared" si="4"/>
        <v>-67572.960000000006</v>
      </c>
    </row>
    <row r="95" spans="4:16" ht="20.25" customHeight="1" x14ac:dyDescent="0.25">
      <c r="D95" s="158">
        <v>45710</v>
      </c>
      <c r="E95" s="159" t="s">
        <v>224</v>
      </c>
      <c r="F95" s="160" t="s">
        <v>110</v>
      </c>
      <c r="G95" s="160" t="s">
        <v>293</v>
      </c>
      <c r="H95" s="160" t="s">
        <v>0</v>
      </c>
      <c r="I95" s="160">
        <v>100</v>
      </c>
      <c r="J95" s="160"/>
      <c r="K95" s="160"/>
      <c r="L95" s="161">
        <v>1121.25</v>
      </c>
      <c r="M95" s="162">
        <f t="shared" si="4"/>
        <v>112125</v>
      </c>
    </row>
    <row r="96" spans="4:16" ht="20.25" customHeight="1" x14ac:dyDescent="0.25">
      <c r="D96" s="158">
        <v>45710</v>
      </c>
      <c r="E96" s="159" t="s">
        <v>224</v>
      </c>
      <c r="F96" s="160" t="s">
        <v>11449</v>
      </c>
      <c r="G96" s="160" t="s">
        <v>11447</v>
      </c>
      <c r="H96" s="160" t="s">
        <v>0</v>
      </c>
      <c r="I96" s="160">
        <v>50</v>
      </c>
      <c r="J96" s="160"/>
      <c r="K96" s="160"/>
      <c r="L96" s="161">
        <v>780.85799999999995</v>
      </c>
      <c r="M96" s="162">
        <f t="shared" si="4"/>
        <v>39042.899999999994</v>
      </c>
    </row>
    <row r="97" spans="3:13" ht="20.25" customHeight="1" x14ac:dyDescent="0.25">
      <c r="D97" s="158">
        <v>45710</v>
      </c>
      <c r="E97" s="159" t="s">
        <v>224</v>
      </c>
      <c r="F97" s="160" t="s">
        <v>11438</v>
      </c>
      <c r="G97" s="160" t="s">
        <v>11436</v>
      </c>
      <c r="H97" s="160" t="s">
        <v>0</v>
      </c>
      <c r="I97" s="160">
        <v>50</v>
      </c>
      <c r="J97" s="160"/>
      <c r="K97" s="160"/>
      <c r="L97" s="161">
        <v>437.346</v>
      </c>
      <c r="M97" s="162">
        <f t="shared" si="4"/>
        <v>21867.3</v>
      </c>
    </row>
    <row r="98" spans="3:13" ht="20.25" customHeight="1" x14ac:dyDescent="0.25">
      <c r="D98" s="158">
        <v>45955</v>
      </c>
      <c r="E98" s="159" t="s">
        <v>224</v>
      </c>
      <c r="F98" s="160" t="s">
        <v>215</v>
      </c>
      <c r="G98" s="160" t="s">
        <v>221</v>
      </c>
      <c r="H98" s="160" t="s">
        <v>57</v>
      </c>
      <c r="I98" s="160">
        <v>-215</v>
      </c>
      <c r="J98" s="160"/>
      <c r="K98" s="160"/>
      <c r="L98" s="161">
        <v>1044.8880000000001</v>
      </c>
      <c r="M98" s="162">
        <f t="shared" si="4"/>
        <v>-224650.92000000004</v>
      </c>
    </row>
    <row r="99" spans="3:13" ht="20.25" customHeight="1" x14ac:dyDescent="0.25">
      <c r="D99" s="158">
        <v>45955</v>
      </c>
      <c r="E99" s="159" t="s">
        <v>224</v>
      </c>
      <c r="F99" s="160" t="s">
        <v>359</v>
      </c>
      <c r="G99" s="160" t="s">
        <v>361</v>
      </c>
      <c r="H99" s="160" t="s">
        <v>57</v>
      </c>
      <c r="I99" s="160">
        <v>-20</v>
      </c>
      <c r="J99" s="160"/>
      <c r="K99" s="160"/>
      <c r="L99" s="161">
        <v>2049.9960000000001</v>
      </c>
      <c r="M99" s="162">
        <f t="shared" si="4"/>
        <v>-40999.919999999998</v>
      </c>
    </row>
    <row r="100" spans="3:13" ht="20.25" customHeight="1" x14ac:dyDescent="0.25">
      <c r="D100" s="158">
        <v>45955</v>
      </c>
      <c r="E100" s="159" t="s">
        <v>224</v>
      </c>
      <c r="F100" s="160" t="s">
        <v>289</v>
      </c>
      <c r="G100" s="160" t="s">
        <v>291</v>
      </c>
      <c r="H100" s="160" t="s">
        <v>57</v>
      </c>
      <c r="I100" s="160">
        <v>-30</v>
      </c>
      <c r="J100" s="160"/>
      <c r="K100" s="160"/>
      <c r="L100" s="161">
        <v>1748.838</v>
      </c>
      <c r="M100" s="162">
        <f t="shared" si="4"/>
        <v>-52465.14</v>
      </c>
    </row>
    <row r="101" spans="3:13" ht="20.25" customHeight="1" x14ac:dyDescent="0.25">
      <c r="D101" s="158">
        <v>45955</v>
      </c>
      <c r="E101" s="159" t="s">
        <v>224</v>
      </c>
      <c r="F101" s="160" t="s">
        <v>475</v>
      </c>
      <c r="G101" s="160" t="s">
        <v>477</v>
      </c>
      <c r="H101" s="160" t="s">
        <v>57</v>
      </c>
      <c r="I101" s="160">
        <v>-35</v>
      </c>
      <c r="J101" s="160"/>
      <c r="K101" s="160"/>
      <c r="L101" s="161">
        <v>5759.2079999999996</v>
      </c>
      <c r="M101" s="162">
        <f t="shared" si="4"/>
        <v>-201572.28</v>
      </c>
    </row>
    <row r="102" spans="3:13" ht="20.25" customHeight="1" x14ac:dyDescent="0.25">
      <c r="D102" s="158">
        <v>45955</v>
      </c>
      <c r="E102" s="159" t="s">
        <v>224</v>
      </c>
      <c r="F102" s="160" t="s">
        <v>11483</v>
      </c>
      <c r="G102" s="160" t="s">
        <v>11485</v>
      </c>
      <c r="H102" s="160" t="s">
        <v>57</v>
      </c>
      <c r="I102" s="160">
        <v>-105</v>
      </c>
      <c r="J102" s="160"/>
      <c r="K102" s="160"/>
      <c r="L102" s="161">
        <v>2300.6879999999996</v>
      </c>
      <c r="M102" s="162">
        <f t="shared" si="4"/>
        <v>-241572.23999999996</v>
      </c>
    </row>
    <row r="103" spans="3:13" ht="20.25" customHeight="1" x14ac:dyDescent="0.25">
      <c r="D103" s="158">
        <v>45955</v>
      </c>
      <c r="E103" s="159" t="s">
        <v>224</v>
      </c>
      <c r="F103" s="160" t="s">
        <v>110</v>
      </c>
      <c r="G103" s="160" t="s">
        <v>293</v>
      </c>
      <c r="H103" s="160" t="s">
        <v>57</v>
      </c>
      <c r="I103" s="160">
        <v>-100</v>
      </c>
      <c r="J103" s="160"/>
      <c r="K103" s="160"/>
      <c r="L103" s="161">
        <v>1362.6599999999999</v>
      </c>
      <c r="M103" s="162">
        <f t="shared" si="4"/>
        <v>-136266</v>
      </c>
    </row>
    <row r="104" spans="3:13" ht="20.25" customHeight="1" x14ac:dyDescent="0.25">
      <c r="D104" s="158">
        <v>45955</v>
      </c>
      <c r="E104" s="159" t="s">
        <v>224</v>
      </c>
      <c r="F104" s="160" t="s">
        <v>11449</v>
      </c>
      <c r="G104" s="160" t="s">
        <v>11447</v>
      </c>
      <c r="H104" s="160" t="s">
        <v>57</v>
      </c>
      <c r="I104" s="160">
        <v>-50</v>
      </c>
      <c r="J104" s="160"/>
      <c r="K104" s="160"/>
      <c r="L104" s="161">
        <v>549.58799999999997</v>
      </c>
      <c r="M104" s="162">
        <f t="shared" si="4"/>
        <v>-27479.399999999998</v>
      </c>
    </row>
    <row r="105" spans="3:13" ht="20.25" customHeight="1" x14ac:dyDescent="0.25">
      <c r="D105" s="158">
        <v>45955</v>
      </c>
      <c r="E105" s="159" t="s">
        <v>224</v>
      </c>
      <c r="F105" s="160" t="s">
        <v>11438</v>
      </c>
      <c r="G105" s="160" t="s">
        <v>11436</v>
      </c>
      <c r="H105" s="160" t="s">
        <v>57</v>
      </c>
      <c r="I105" s="160">
        <v>-50</v>
      </c>
      <c r="J105" s="160"/>
      <c r="K105" s="160"/>
      <c r="L105" s="161">
        <v>376.66199999999998</v>
      </c>
      <c r="M105" s="162">
        <f t="shared" si="4"/>
        <v>-18833.099999999999</v>
      </c>
    </row>
    <row r="106" spans="3:13" ht="20.25" customHeight="1" x14ac:dyDescent="0.25">
      <c r="C106">
        <v>8</v>
      </c>
      <c r="D106" s="34">
        <v>45220</v>
      </c>
      <c r="E106" s="47" t="s">
        <v>223</v>
      </c>
      <c r="F106" s="35" t="s">
        <v>217</v>
      </c>
      <c r="G106" s="35" t="s">
        <v>219</v>
      </c>
      <c r="H106" s="35" t="s">
        <v>53</v>
      </c>
      <c r="I106" s="35">
        <v>30</v>
      </c>
      <c r="J106" s="35"/>
      <c r="K106" s="35"/>
      <c r="L106" s="131">
        <v>1653.5219999999999</v>
      </c>
      <c r="M106" s="36">
        <f t="shared" ref="M106:M156" si="5">L106*I106</f>
        <v>49605.659999999996</v>
      </c>
    </row>
    <row r="107" spans="3:13" ht="20.25" customHeight="1" x14ac:dyDescent="0.25">
      <c r="D107" s="34">
        <v>45318</v>
      </c>
      <c r="E107" s="47" t="s">
        <v>223</v>
      </c>
      <c r="F107" s="35" t="s">
        <v>217</v>
      </c>
      <c r="G107" s="35" t="s">
        <v>219</v>
      </c>
      <c r="H107" s="35" t="s">
        <v>0</v>
      </c>
      <c r="I107" s="35">
        <v>10</v>
      </c>
      <c r="J107" s="35"/>
      <c r="K107" s="35"/>
      <c r="L107" s="131">
        <v>1429.35</v>
      </c>
      <c r="M107" s="36">
        <f t="shared" si="5"/>
        <v>14293.5</v>
      </c>
    </row>
    <row r="108" spans="3:13" ht="20.25" customHeight="1" x14ac:dyDescent="0.25">
      <c r="D108" s="34">
        <v>45374</v>
      </c>
      <c r="E108" s="47" t="s">
        <v>223</v>
      </c>
      <c r="F108" s="35" t="s">
        <v>217</v>
      </c>
      <c r="G108" s="35" t="s">
        <v>219</v>
      </c>
      <c r="H108" s="35" t="s">
        <v>0</v>
      </c>
      <c r="I108" s="35">
        <v>10</v>
      </c>
      <c r="J108" s="35"/>
      <c r="K108" s="35"/>
      <c r="L108" s="131">
        <v>1332.4740000000002</v>
      </c>
      <c r="M108" s="36">
        <f t="shared" si="5"/>
        <v>13324.740000000002</v>
      </c>
    </row>
    <row r="109" spans="3:13" ht="20.25" customHeight="1" x14ac:dyDescent="0.25">
      <c r="D109" s="34">
        <v>45402</v>
      </c>
      <c r="E109" s="47" t="s">
        <v>223</v>
      </c>
      <c r="F109" s="35" t="s">
        <v>217</v>
      </c>
      <c r="G109" s="35" t="s">
        <v>219</v>
      </c>
      <c r="H109" s="35" t="s">
        <v>0</v>
      </c>
      <c r="I109" s="35">
        <v>20</v>
      </c>
      <c r="J109" s="35"/>
      <c r="K109" s="35"/>
      <c r="L109" s="131">
        <v>1146.99</v>
      </c>
      <c r="M109" s="36">
        <f t="shared" si="5"/>
        <v>22939.8</v>
      </c>
    </row>
    <row r="110" spans="3:13" ht="20.25" customHeight="1" x14ac:dyDescent="0.25">
      <c r="D110" s="34">
        <v>45409</v>
      </c>
      <c r="E110" s="47" t="s">
        <v>223</v>
      </c>
      <c r="F110" s="35" t="s">
        <v>217</v>
      </c>
      <c r="G110" s="35" t="s">
        <v>219</v>
      </c>
      <c r="H110" s="35" t="s">
        <v>0</v>
      </c>
      <c r="I110" s="35">
        <v>10</v>
      </c>
      <c r="J110" s="35"/>
      <c r="K110" s="35"/>
      <c r="L110" s="131">
        <v>1312.6619999999998</v>
      </c>
      <c r="M110" s="36">
        <f t="shared" si="5"/>
        <v>13126.619999999999</v>
      </c>
    </row>
    <row r="111" spans="3:13" ht="20.25" customHeight="1" x14ac:dyDescent="0.25">
      <c r="D111" s="34">
        <v>45416</v>
      </c>
      <c r="E111" s="47" t="s">
        <v>223</v>
      </c>
      <c r="F111" s="35" t="s">
        <v>217</v>
      </c>
      <c r="G111" s="35" t="s">
        <v>219</v>
      </c>
      <c r="H111" s="35" t="s">
        <v>0</v>
      </c>
      <c r="I111" s="35">
        <v>20</v>
      </c>
      <c r="J111" s="35"/>
      <c r="K111" s="35"/>
      <c r="L111" s="131">
        <v>1413.2819999999999</v>
      </c>
      <c r="M111" s="36">
        <f t="shared" si="5"/>
        <v>28265.64</v>
      </c>
    </row>
    <row r="112" spans="3:13" ht="20.25" customHeight="1" x14ac:dyDescent="0.25">
      <c r="D112" s="34">
        <v>45416</v>
      </c>
      <c r="E112" s="47" t="s">
        <v>223</v>
      </c>
      <c r="F112" s="35" t="s">
        <v>246</v>
      </c>
      <c r="G112" s="35" t="s">
        <v>248</v>
      </c>
      <c r="H112" s="35" t="s">
        <v>0</v>
      </c>
      <c r="I112" s="35">
        <v>5</v>
      </c>
      <c r="J112" s="35"/>
      <c r="K112" s="35"/>
      <c r="L112" s="131">
        <v>6925.5419999999995</v>
      </c>
      <c r="M112" s="36">
        <f t="shared" si="5"/>
        <v>34627.71</v>
      </c>
    </row>
    <row r="113" spans="4:13" ht="20.25" customHeight="1" x14ac:dyDescent="0.25">
      <c r="D113" s="34">
        <v>45423</v>
      </c>
      <c r="E113" s="47" t="s">
        <v>223</v>
      </c>
      <c r="F113" s="35" t="s">
        <v>217</v>
      </c>
      <c r="G113" s="35" t="s">
        <v>219</v>
      </c>
      <c r="H113" s="35" t="s">
        <v>0</v>
      </c>
      <c r="I113" s="35">
        <v>10</v>
      </c>
      <c r="J113" s="35"/>
      <c r="K113" s="35"/>
      <c r="L113" s="131">
        <v>1314.066</v>
      </c>
      <c r="M113" s="36">
        <f t="shared" si="5"/>
        <v>13140.66</v>
      </c>
    </row>
    <row r="114" spans="4:13" ht="20.25" customHeight="1" x14ac:dyDescent="0.25">
      <c r="D114" s="34">
        <v>45444</v>
      </c>
      <c r="E114" s="47" t="s">
        <v>223</v>
      </c>
      <c r="F114" s="35" t="s">
        <v>246</v>
      </c>
      <c r="G114" s="35" t="s">
        <v>248</v>
      </c>
      <c r="H114" s="35" t="s">
        <v>0</v>
      </c>
      <c r="I114" s="35">
        <v>5</v>
      </c>
      <c r="J114" s="35"/>
      <c r="K114" s="35"/>
      <c r="L114" s="131">
        <v>8551.3739999999998</v>
      </c>
      <c r="M114" s="36">
        <f t="shared" si="5"/>
        <v>42756.869999999995</v>
      </c>
    </row>
    <row r="115" spans="4:13" ht="20.25" customHeight="1" x14ac:dyDescent="0.25">
      <c r="D115" s="34">
        <v>45444</v>
      </c>
      <c r="E115" s="47" t="s">
        <v>223</v>
      </c>
      <c r="F115" s="35" t="s">
        <v>217</v>
      </c>
      <c r="G115" s="35" t="s">
        <v>219</v>
      </c>
      <c r="H115" s="35" t="s">
        <v>57</v>
      </c>
      <c r="I115" s="35">
        <v>-10</v>
      </c>
      <c r="J115" s="35"/>
      <c r="K115" s="35"/>
      <c r="L115" s="131">
        <v>1384.3439999999998</v>
      </c>
      <c r="M115" s="36">
        <f t="shared" si="5"/>
        <v>-13843.439999999999</v>
      </c>
    </row>
    <row r="116" spans="4:13" ht="20.25" customHeight="1" x14ac:dyDescent="0.25">
      <c r="D116" s="34">
        <v>45458</v>
      </c>
      <c r="E116" s="47" t="s">
        <v>223</v>
      </c>
      <c r="F116" s="35" t="s">
        <v>246</v>
      </c>
      <c r="G116" s="35" t="s">
        <v>248</v>
      </c>
      <c r="H116" s="35" t="s">
        <v>11719</v>
      </c>
      <c r="I116" s="35">
        <v>90</v>
      </c>
      <c r="J116" s="35"/>
      <c r="K116" s="35"/>
      <c r="L116" s="131">
        <v>0</v>
      </c>
      <c r="M116" s="36">
        <f t="shared" si="5"/>
        <v>0</v>
      </c>
    </row>
    <row r="117" spans="4:13" ht="20.25" customHeight="1" x14ac:dyDescent="0.25">
      <c r="D117" s="34">
        <v>45465</v>
      </c>
      <c r="E117" s="47" t="s">
        <v>223</v>
      </c>
      <c r="F117" s="35" t="s">
        <v>217</v>
      </c>
      <c r="G117" s="35" t="s">
        <v>219</v>
      </c>
      <c r="H117" s="35" t="s">
        <v>0</v>
      </c>
      <c r="I117" s="35">
        <v>10</v>
      </c>
      <c r="J117" s="35"/>
      <c r="K117" s="35"/>
      <c r="L117" s="131">
        <v>1427.4779999999998</v>
      </c>
      <c r="M117" s="36">
        <f t="shared" si="5"/>
        <v>14274.779999999999</v>
      </c>
    </row>
    <row r="118" spans="4:13" ht="20.25" customHeight="1" x14ac:dyDescent="0.25">
      <c r="D118" s="34">
        <v>45465</v>
      </c>
      <c r="E118" s="47" t="s">
        <v>223</v>
      </c>
      <c r="F118" s="35" t="s">
        <v>246</v>
      </c>
      <c r="G118" s="35" t="s">
        <v>248</v>
      </c>
      <c r="H118" s="35" t="s">
        <v>0</v>
      </c>
      <c r="I118" s="35">
        <v>30</v>
      </c>
      <c r="J118" s="35"/>
      <c r="K118" s="35"/>
      <c r="L118" s="131">
        <v>987.24599999999998</v>
      </c>
      <c r="M118" s="36">
        <f t="shared" si="5"/>
        <v>29617.38</v>
      </c>
    </row>
    <row r="119" spans="4:13" ht="20.25" customHeight="1" x14ac:dyDescent="0.25">
      <c r="D119" s="34">
        <v>45479</v>
      </c>
      <c r="E119" s="47" t="s">
        <v>223</v>
      </c>
      <c r="F119" s="35" t="s">
        <v>217</v>
      </c>
      <c r="G119" s="35" t="s">
        <v>219</v>
      </c>
      <c r="H119" s="35" t="s">
        <v>57</v>
      </c>
      <c r="I119" s="35">
        <v>-20</v>
      </c>
      <c r="J119" s="35"/>
      <c r="K119" s="35"/>
      <c r="L119" s="131">
        <v>1961.856</v>
      </c>
      <c r="M119" s="36">
        <f t="shared" si="5"/>
        <v>-39237.120000000003</v>
      </c>
    </row>
    <row r="120" spans="4:13" ht="20.25" customHeight="1" x14ac:dyDescent="0.25">
      <c r="D120" s="34">
        <v>45479</v>
      </c>
      <c r="E120" s="47" t="s">
        <v>223</v>
      </c>
      <c r="F120" s="35" t="s">
        <v>246</v>
      </c>
      <c r="G120" s="35" t="s">
        <v>248</v>
      </c>
      <c r="H120" s="35" t="s">
        <v>0</v>
      </c>
      <c r="I120" s="35">
        <v>10</v>
      </c>
      <c r="J120" s="35"/>
      <c r="K120" s="35"/>
      <c r="L120" s="131">
        <v>981.47399999999993</v>
      </c>
      <c r="M120" s="36">
        <f t="shared" si="5"/>
        <v>9814.74</v>
      </c>
    </row>
    <row r="121" spans="4:13" ht="20.25" customHeight="1" x14ac:dyDescent="0.25">
      <c r="D121" s="34">
        <v>45493</v>
      </c>
      <c r="E121" s="47" t="s">
        <v>223</v>
      </c>
      <c r="F121" s="35" t="s">
        <v>246</v>
      </c>
      <c r="G121" s="35" t="s">
        <v>248</v>
      </c>
      <c r="H121" s="35" t="s">
        <v>0</v>
      </c>
      <c r="I121" s="35">
        <v>10</v>
      </c>
      <c r="J121" s="35"/>
      <c r="K121" s="35"/>
      <c r="L121" s="131">
        <v>919.85400000000004</v>
      </c>
      <c r="M121" s="36">
        <f t="shared" si="5"/>
        <v>9198.5400000000009</v>
      </c>
    </row>
    <row r="122" spans="4:13" ht="20.25" customHeight="1" x14ac:dyDescent="0.25">
      <c r="D122" s="34">
        <v>45514</v>
      </c>
      <c r="E122" s="47" t="s">
        <v>223</v>
      </c>
      <c r="F122" s="35" t="s">
        <v>246</v>
      </c>
      <c r="G122" s="35" t="s">
        <v>248</v>
      </c>
      <c r="H122" s="35" t="s">
        <v>0</v>
      </c>
      <c r="I122" s="35">
        <v>10</v>
      </c>
      <c r="J122" s="35"/>
      <c r="K122" s="35"/>
      <c r="L122" s="131">
        <v>817.05</v>
      </c>
      <c r="M122" s="36">
        <f t="shared" si="5"/>
        <v>8170.5</v>
      </c>
    </row>
    <row r="123" spans="4:13" ht="20.25" customHeight="1" x14ac:dyDescent="0.25">
      <c r="D123" s="34">
        <v>45521</v>
      </c>
      <c r="E123" s="47" t="s">
        <v>223</v>
      </c>
      <c r="F123" s="35" t="s">
        <v>246</v>
      </c>
      <c r="G123" s="35" t="s">
        <v>248</v>
      </c>
      <c r="H123" s="35" t="s">
        <v>57</v>
      </c>
      <c r="I123" s="35">
        <v>-10</v>
      </c>
      <c r="J123" s="35"/>
      <c r="K123" s="35"/>
      <c r="L123" s="131">
        <v>971.72399999999993</v>
      </c>
      <c r="M123" s="36">
        <f t="shared" si="5"/>
        <v>-9717.24</v>
      </c>
    </row>
    <row r="124" spans="4:13" ht="20.25" customHeight="1" x14ac:dyDescent="0.25">
      <c r="D124" s="34">
        <v>45521</v>
      </c>
      <c r="E124" s="47" t="s">
        <v>223</v>
      </c>
      <c r="F124" s="35" t="s">
        <v>217</v>
      </c>
      <c r="G124" s="35" t="s">
        <v>219</v>
      </c>
      <c r="H124" s="35" t="s">
        <v>57</v>
      </c>
      <c r="I124" s="35">
        <v>-10</v>
      </c>
      <c r="J124" s="35"/>
      <c r="K124" s="35"/>
      <c r="L124" s="131">
        <v>1685.7360000000001</v>
      </c>
      <c r="M124" s="36">
        <f t="shared" si="5"/>
        <v>-16857.36</v>
      </c>
    </row>
    <row r="125" spans="4:13" ht="20.25" customHeight="1" x14ac:dyDescent="0.25">
      <c r="D125" s="34">
        <v>45591</v>
      </c>
      <c r="E125" s="47" t="s">
        <v>223</v>
      </c>
      <c r="F125" s="35" t="s">
        <v>217</v>
      </c>
      <c r="G125" s="35" t="s">
        <v>219</v>
      </c>
      <c r="H125" s="35" t="s">
        <v>57</v>
      </c>
      <c r="I125" s="35">
        <v>-10</v>
      </c>
      <c r="J125" s="35"/>
      <c r="K125" s="35"/>
      <c r="L125" s="131">
        <v>2099.6819999999998</v>
      </c>
      <c r="M125" s="36">
        <f t="shared" si="5"/>
        <v>-20996.82</v>
      </c>
    </row>
    <row r="126" spans="4:13" ht="20.25" customHeight="1" x14ac:dyDescent="0.25">
      <c r="D126" s="34">
        <v>45605</v>
      </c>
      <c r="E126" s="47" t="s">
        <v>223</v>
      </c>
      <c r="F126" s="35" t="s">
        <v>217</v>
      </c>
      <c r="G126" s="35" t="s">
        <v>219</v>
      </c>
      <c r="H126" s="35" t="s">
        <v>57</v>
      </c>
      <c r="I126" s="35">
        <v>-5</v>
      </c>
      <c r="J126" s="35"/>
      <c r="K126" s="35"/>
      <c r="L126" s="131">
        <v>2505.5160000000001</v>
      </c>
      <c r="M126" s="36">
        <f t="shared" si="5"/>
        <v>-12527.58</v>
      </c>
    </row>
    <row r="127" spans="4:13" ht="20.25" customHeight="1" x14ac:dyDescent="0.25">
      <c r="D127" s="34">
        <v>45710</v>
      </c>
      <c r="E127" s="47" t="s">
        <v>223</v>
      </c>
      <c r="F127" s="35" t="s">
        <v>217</v>
      </c>
      <c r="G127" s="35" t="s">
        <v>219</v>
      </c>
      <c r="H127" s="35" t="s">
        <v>0</v>
      </c>
      <c r="I127" s="35">
        <v>20</v>
      </c>
      <c r="J127" s="35"/>
      <c r="K127" s="35"/>
      <c r="L127" s="131">
        <v>2634.84</v>
      </c>
      <c r="M127" s="36">
        <f t="shared" si="5"/>
        <v>52696.800000000003</v>
      </c>
    </row>
    <row r="128" spans="4:13" ht="20.25" customHeight="1" x14ac:dyDescent="0.25">
      <c r="D128" s="34">
        <v>45710</v>
      </c>
      <c r="E128" s="47" t="s">
        <v>223</v>
      </c>
      <c r="F128" s="35" t="s">
        <v>246</v>
      </c>
      <c r="G128" s="35" t="s">
        <v>248</v>
      </c>
      <c r="H128" s="35" t="s">
        <v>0</v>
      </c>
      <c r="I128" s="35">
        <v>40</v>
      </c>
      <c r="J128" s="35"/>
      <c r="K128" s="35"/>
      <c r="L128" s="131">
        <v>1048.5540000000001</v>
      </c>
      <c r="M128" s="36">
        <f t="shared" si="5"/>
        <v>41942.160000000003</v>
      </c>
    </row>
    <row r="129" spans="4:13" ht="20.25" customHeight="1" x14ac:dyDescent="0.25">
      <c r="D129" s="34">
        <v>45717</v>
      </c>
      <c r="E129" s="47" t="s">
        <v>223</v>
      </c>
      <c r="F129" s="35" t="s">
        <v>246</v>
      </c>
      <c r="G129" s="35" t="s">
        <v>248</v>
      </c>
      <c r="H129" s="35" t="s">
        <v>0</v>
      </c>
      <c r="I129" s="35">
        <v>5</v>
      </c>
      <c r="J129" s="35"/>
      <c r="K129" s="35"/>
      <c r="L129" s="131">
        <v>974.37599999999998</v>
      </c>
      <c r="M129" s="36">
        <f t="shared" si="5"/>
        <v>4871.88</v>
      </c>
    </row>
    <row r="130" spans="4:13" ht="20.25" customHeight="1" x14ac:dyDescent="0.25">
      <c r="D130" s="34">
        <v>45955</v>
      </c>
      <c r="E130" s="47" t="s">
        <v>223</v>
      </c>
      <c r="F130" s="35" t="s">
        <v>217</v>
      </c>
      <c r="G130" s="35" t="s">
        <v>219</v>
      </c>
      <c r="H130" s="35" t="s">
        <v>57</v>
      </c>
      <c r="I130" s="35">
        <v>-42</v>
      </c>
      <c r="J130" s="35"/>
      <c r="K130" s="35"/>
      <c r="L130" s="131">
        <v>3383.0160000000001</v>
      </c>
      <c r="M130" s="36">
        <f t="shared" si="5"/>
        <v>-142086.67199999999</v>
      </c>
    </row>
    <row r="131" spans="4:13" ht="20.25" customHeight="1" x14ac:dyDescent="0.25">
      <c r="D131" s="34">
        <v>45955</v>
      </c>
      <c r="E131" s="47" t="s">
        <v>223</v>
      </c>
      <c r="F131" s="35" t="s">
        <v>246</v>
      </c>
      <c r="G131" s="35" t="s">
        <v>248</v>
      </c>
      <c r="H131" s="35" t="s">
        <v>57</v>
      </c>
      <c r="I131" s="35">
        <v>-97</v>
      </c>
      <c r="J131" s="35"/>
      <c r="K131" s="35"/>
      <c r="L131" s="131">
        <v>1452.828</v>
      </c>
      <c r="M131" s="36">
        <f>L131*I131</f>
        <v>-140924.31599999999</v>
      </c>
    </row>
    <row r="132" spans="4:13" ht="20.25" customHeight="1" x14ac:dyDescent="0.25">
      <c r="D132" s="34">
        <v>45969</v>
      </c>
      <c r="E132" s="47" t="s">
        <v>223</v>
      </c>
      <c r="F132" s="35" t="s">
        <v>246</v>
      </c>
      <c r="G132" s="35" t="s">
        <v>248</v>
      </c>
      <c r="H132" s="35" t="s">
        <v>0</v>
      </c>
      <c r="I132" s="35">
        <v>10</v>
      </c>
      <c r="J132" s="35"/>
      <c r="K132" s="35"/>
      <c r="L132" s="131">
        <v>1467.57</v>
      </c>
      <c r="M132" s="36">
        <f t="shared" si="5"/>
        <v>14675.699999999999</v>
      </c>
    </row>
    <row r="133" spans="4:13" ht="20.25" customHeight="1" x14ac:dyDescent="0.25">
      <c r="D133" s="34">
        <v>45969</v>
      </c>
      <c r="E133" s="47" t="s">
        <v>223</v>
      </c>
      <c r="F133" s="35" t="s">
        <v>217</v>
      </c>
      <c r="G133" s="35" t="s">
        <v>219</v>
      </c>
      <c r="H133" s="35" t="s">
        <v>0</v>
      </c>
      <c r="I133" s="35">
        <v>5</v>
      </c>
      <c r="J133" s="35"/>
      <c r="K133" s="35"/>
      <c r="L133" s="131">
        <v>3350.2559999999999</v>
      </c>
      <c r="M133" s="36">
        <f t="shared" si="5"/>
        <v>16751.28</v>
      </c>
    </row>
    <row r="134" spans="4:13" ht="20.25" customHeight="1" x14ac:dyDescent="0.25">
      <c r="D134" s="34">
        <v>45976</v>
      </c>
      <c r="E134" s="47" t="s">
        <v>223</v>
      </c>
      <c r="F134" s="35" t="s">
        <v>246</v>
      </c>
      <c r="G134" s="35" t="s">
        <v>248</v>
      </c>
      <c r="H134" s="35" t="s">
        <v>0</v>
      </c>
      <c r="I134" s="35">
        <v>10</v>
      </c>
      <c r="J134" s="35"/>
      <c r="K134" s="35"/>
      <c r="L134" s="131">
        <v>1483.3259999999998</v>
      </c>
      <c r="M134" s="36">
        <f t="shared" si="5"/>
        <v>14833.259999999998</v>
      </c>
    </row>
    <row r="135" spans="4:13" ht="20.25" customHeight="1" x14ac:dyDescent="0.25">
      <c r="D135" s="34">
        <v>45976</v>
      </c>
      <c r="E135" s="47" t="s">
        <v>223</v>
      </c>
      <c r="F135" s="35" t="s">
        <v>217</v>
      </c>
      <c r="G135" s="35" t="s">
        <v>219</v>
      </c>
      <c r="H135" s="35" t="s">
        <v>0</v>
      </c>
      <c r="I135" s="35">
        <v>5</v>
      </c>
      <c r="J135" s="35"/>
      <c r="K135" s="35"/>
      <c r="L135" s="131">
        <v>3153.9300000000003</v>
      </c>
      <c r="M135" s="36">
        <f t="shared" si="5"/>
        <v>15769.650000000001</v>
      </c>
    </row>
    <row r="136" spans="4:13" ht="20.25" customHeight="1" x14ac:dyDescent="0.25">
      <c r="D136" s="34">
        <v>45976</v>
      </c>
      <c r="E136" s="47" t="s">
        <v>223</v>
      </c>
      <c r="F136" s="35" t="s">
        <v>11483</v>
      </c>
      <c r="G136" s="35" t="s">
        <v>11485</v>
      </c>
      <c r="H136" s="35" t="s">
        <v>0</v>
      </c>
      <c r="I136" s="35">
        <v>10</v>
      </c>
      <c r="J136" s="35"/>
      <c r="K136" s="35"/>
      <c r="L136" s="131">
        <v>2221.596</v>
      </c>
      <c r="M136" s="36">
        <f t="shared" si="5"/>
        <v>22215.96</v>
      </c>
    </row>
    <row r="137" spans="4:13" ht="20.25" customHeight="1" x14ac:dyDescent="0.25">
      <c r="D137" s="34">
        <v>45983</v>
      </c>
      <c r="E137" s="47" t="s">
        <v>223</v>
      </c>
      <c r="F137" s="35" t="s">
        <v>246</v>
      </c>
      <c r="G137" s="35" t="s">
        <v>248</v>
      </c>
      <c r="H137" s="35" t="s">
        <v>0</v>
      </c>
      <c r="I137" s="35">
        <v>10</v>
      </c>
      <c r="J137" s="35"/>
      <c r="K137" s="35"/>
      <c r="L137" s="131">
        <v>1395.2639999999999</v>
      </c>
      <c r="M137" s="36">
        <f t="shared" si="5"/>
        <v>13952.64</v>
      </c>
    </row>
    <row r="138" spans="4:13" ht="20.25" customHeight="1" x14ac:dyDescent="0.25">
      <c r="D138" s="34">
        <v>45983</v>
      </c>
      <c r="E138" s="47" t="s">
        <v>223</v>
      </c>
      <c r="F138" s="35" t="s">
        <v>217</v>
      </c>
      <c r="G138" s="35" t="s">
        <v>219</v>
      </c>
      <c r="H138" s="35" t="s">
        <v>0</v>
      </c>
      <c r="I138" s="35">
        <v>5</v>
      </c>
      <c r="J138" s="35"/>
      <c r="K138" s="35"/>
      <c r="L138" s="131">
        <v>3050.502</v>
      </c>
      <c r="M138" s="36">
        <f t="shared" si="5"/>
        <v>15252.51</v>
      </c>
    </row>
    <row r="139" spans="4:13" ht="20.25" customHeight="1" x14ac:dyDescent="0.25">
      <c r="D139" s="34">
        <v>45983</v>
      </c>
      <c r="E139" s="47" t="s">
        <v>223</v>
      </c>
      <c r="F139" s="35" t="s">
        <v>11483</v>
      </c>
      <c r="G139" s="35" t="s">
        <v>11485</v>
      </c>
      <c r="H139" s="35" t="s">
        <v>0</v>
      </c>
      <c r="I139" s="35">
        <v>10</v>
      </c>
      <c r="J139" s="35"/>
      <c r="K139" s="35"/>
      <c r="L139" s="131">
        <v>2145.4679999999998</v>
      </c>
      <c r="M139" s="36">
        <f t="shared" si="5"/>
        <v>21454.68</v>
      </c>
    </row>
    <row r="140" spans="4:13" ht="20.25" customHeight="1" x14ac:dyDescent="0.25">
      <c r="D140" s="34">
        <v>45983</v>
      </c>
      <c r="E140" s="47" t="s">
        <v>223</v>
      </c>
      <c r="F140" s="35" t="s">
        <v>215</v>
      </c>
      <c r="G140" s="35" t="s">
        <v>221</v>
      </c>
      <c r="H140" s="35" t="s">
        <v>0</v>
      </c>
      <c r="I140" s="35">
        <v>10</v>
      </c>
      <c r="J140" s="35"/>
      <c r="K140" s="35"/>
      <c r="L140" s="131">
        <v>883.27199999999993</v>
      </c>
      <c r="M140" s="36">
        <f t="shared" si="5"/>
        <v>8832.7199999999993</v>
      </c>
    </row>
    <row r="141" spans="4:13" ht="20.25" customHeight="1" x14ac:dyDescent="0.25">
      <c r="D141" s="34">
        <v>45990</v>
      </c>
      <c r="E141" s="47" t="s">
        <v>223</v>
      </c>
      <c r="F141" s="35" t="s">
        <v>246</v>
      </c>
      <c r="G141" s="35" t="s">
        <v>248</v>
      </c>
      <c r="H141" s="35" t="s">
        <v>0</v>
      </c>
      <c r="I141" s="35">
        <v>20</v>
      </c>
      <c r="J141" s="35"/>
      <c r="K141" s="35"/>
      <c r="L141" s="131">
        <v>1380.6</v>
      </c>
      <c r="M141" s="36">
        <f t="shared" si="5"/>
        <v>27612</v>
      </c>
    </row>
    <row r="142" spans="4:13" ht="20.25" customHeight="1" x14ac:dyDescent="0.25">
      <c r="D142" s="34">
        <v>45990</v>
      </c>
      <c r="E142" s="47" t="s">
        <v>223</v>
      </c>
      <c r="F142" s="35" t="s">
        <v>217</v>
      </c>
      <c r="G142" s="35" t="s">
        <v>219</v>
      </c>
      <c r="H142" s="35" t="s">
        <v>0</v>
      </c>
      <c r="I142" s="35">
        <v>5</v>
      </c>
      <c r="J142" s="35"/>
      <c r="K142" s="35"/>
      <c r="L142" s="131">
        <v>3355.326</v>
      </c>
      <c r="M142" s="36">
        <f t="shared" si="5"/>
        <v>16776.63</v>
      </c>
    </row>
    <row r="143" spans="4:13" ht="20.25" customHeight="1" x14ac:dyDescent="0.25">
      <c r="D143" s="34">
        <v>45990</v>
      </c>
      <c r="E143" s="47" t="s">
        <v>223</v>
      </c>
      <c r="F143" s="35" t="s">
        <v>11483</v>
      </c>
      <c r="G143" s="35" t="s">
        <v>11485</v>
      </c>
      <c r="H143" s="35" t="s">
        <v>0</v>
      </c>
      <c r="I143" s="35">
        <v>10</v>
      </c>
      <c r="J143" s="35"/>
      <c r="K143" s="35"/>
      <c r="L143" s="131">
        <v>2273.7779999999998</v>
      </c>
      <c r="M143" s="36">
        <f t="shared" si="5"/>
        <v>22737.78</v>
      </c>
    </row>
    <row r="144" spans="4:13" ht="20.25" customHeight="1" x14ac:dyDescent="0.25">
      <c r="D144" s="34">
        <v>45990</v>
      </c>
      <c r="E144" s="47" t="s">
        <v>223</v>
      </c>
      <c r="F144" s="35" t="s">
        <v>215</v>
      </c>
      <c r="G144" s="35" t="s">
        <v>221</v>
      </c>
      <c r="H144" s="35" t="s">
        <v>0</v>
      </c>
      <c r="I144" s="35">
        <v>10</v>
      </c>
      <c r="J144" s="35"/>
      <c r="K144" s="35"/>
      <c r="L144" s="131">
        <v>905.42399999999998</v>
      </c>
      <c r="M144" s="36">
        <f t="shared" si="5"/>
        <v>9054.24</v>
      </c>
    </row>
    <row r="145" spans="3:16" ht="20.25" customHeight="1" x14ac:dyDescent="0.25">
      <c r="D145" s="34">
        <v>45997</v>
      </c>
      <c r="E145" s="47" t="s">
        <v>223</v>
      </c>
      <c r="F145" s="35" t="s">
        <v>246</v>
      </c>
      <c r="G145" s="35" t="s">
        <v>248</v>
      </c>
      <c r="H145" s="35" t="s">
        <v>0</v>
      </c>
      <c r="I145" s="35">
        <v>10</v>
      </c>
      <c r="J145" s="35"/>
      <c r="K145" s="35"/>
      <c r="L145" s="131">
        <v>1422.798</v>
      </c>
      <c r="M145" s="36">
        <f t="shared" si="5"/>
        <v>14227.98</v>
      </c>
    </row>
    <row r="146" spans="3:16" ht="20.25" customHeight="1" x14ac:dyDescent="0.25">
      <c r="D146" s="34">
        <v>45997</v>
      </c>
      <c r="E146" s="47" t="s">
        <v>223</v>
      </c>
      <c r="F146" s="35" t="s">
        <v>217</v>
      </c>
      <c r="G146" s="35" t="s">
        <v>219</v>
      </c>
      <c r="H146" s="35" t="s">
        <v>0</v>
      </c>
      <c r="I146" s="35">
        <v>5</v>
      </c>
      <c r="J146" s="35"/>
      <c r="K146" s="35"/>
      <c r="L146" s="131">
        <v>3549</v>
      </c>
      <c r="M146" s="36">
        <f t="shared" si="5"/>
        <v>17745</v>
      </c>
    </row>
    <row r="147" spans="3:16" ht="20.25" customHeight="1" x14ac:dyDescent="0.25">
      <c r="D147" s="34">
        <v>45997</v>
      </c>
      <c r="E147" s="47" t="s">
        <v>223</v>
      </c>
      <c r="F147" s="35" t="s">
        <v>11483</v>
      </c>
      <c r="G147" s="35" t="s">
        <v>11485</v>
      </c>
      <c r="H147" s="35" t="s">
        <v>0</v>
      </c>
      <c r="I147" s="35">
        <v>10</v>
      </c>
      <c r="J147" s="35"/>
      <c r="K147" s="35"/>
      <c r="L147" s="131">
        <v>2298.8160000000003</v>
      </c>
      <c r="M147" s="36">
        <f t="shared" si="5"/>
        <v>22988.160000000003</v>
      </c>
    </row>
    <row r="148" spans="3:16" ht="20.25" customHeight="1" x14ac:dyDescent="0.25">
      <c r="D148" s="34">
        <v>45997</v>
      </c>
      <c r="E148" s="47" t="s">
        <v>223</v>
      </c>
      <c r="F148" s="35" t="s">
        <v>215</v>
      </c>
      <c r="G148" s="35" t="s">
        <v>221</v>
      </c>
      <c r="H148" s="35" t="s">
        <v>0</v>
      </c>
      <c r="I148" s="35">
        <v>10</v>
      </c>
      <c r="J148" s="35"/>
      <c r="K148" s="35"/>
      <c r="L148" s="131">
        <v>917.47149000000002</v>
      </c>
      <c r="M148" s="36">
        <f t="shared" si="5"/>
        <v>9174.7149000000009</v>
      </c>
    </row>
    <row r="149" spans="3:16" ht="20.25" customHeight="1" x14ac:dyDescent="0.25">
      <c r="D149" s="34">
        <v>46004</v>
      </c>
      <c r="E149" s="47" t="s">
        <v>223</v>
      </c>
      <c r="F149" s="35" t="s">
        <v>246</v>
      </c>
      <c r="G149" s="35" t="s">
        <v>248</v>
      </c>
      <c r="H149" s="35" t="s">
        <v>0</v>
      </c>
      <c r="I149" s="35">
        <v>30</v>
      </c>
      <c r="J149" s="35"/>
      <c r="K149" s="35"/>
      <c r="L149" s="131">
        <v>1365.1559999999999</v>
      </c>
      <c r="M149" s="36">
        <f t="shared" si="5"/>
        <v>40954.68</v>
      </c>
    </row>
    <row r="150" spans="3:16" ht="20.25" customHeight="1" x14ac:dyDescent="0.25">
      <c r="D150" s="34">
        <v>46004</v>
      </c>
      <c r="E150" s="47" t="s">
        <v>223</v>
      </c>
      <c r="F150" s="35" t="s">
        <v>11483</v>
      </c>
      <c r="G150" s="35" t="s">
        <v>11485</v>
      </c>
      <c r="H150" s="35" t="s">
        <v>0</v>
      </c>
      <c r="I150" s="35">
        <v>10</v>
      </c>
      <c r="J150" s="35"/>
      <c r="K150" s="35"/>
      <c r="L150" s="131">
        <v>2277.9120000000003</v>
      </c>
      <c r="M150" s="36">
        <f t="shared" si="5"/>
        <v>22779.120000000003</v>
      </c>
    </row>
    <row r="151" spans="3:16" ht="20.25" customHeight="1" x14ac:dyDescent="0.25">
      <c r="D151" s="34">
        <v>46004</v>
      </c>
      <c r="E151" s="47" t="s">
        <v>223</v>
      </c>
      <c r="F151" s="35" t="s">
        <v>215</v>
      </c>
      <c r="G151" s="35" t="s">
        <v>221</v>
      </c>
      <c r="H151" s="35" t="s">
        <v>0</v>
      </c>
      <c r="I151" s="35">
        <v>10</v>
      </c>
      <c r="J151" s="35"/>
      <c r="K151" s="35"/>
      <c r="L151" s="131">
        <v>873.2879999999999</v>
      </c>
      <c r="M151" s="36">
        <f t="shared" si="5"/>
        <v>8732.8799999999992</v>
      </c>
    </row>
    <row r="152" spans="3:16" ht="20.25" customHeight="1" x14ac:dyDescent="0.25">
      <c r="D152" s="34"/>
      <c r="E152" s="47"/>
      <c r="F152" s="35"/>
      <c r="G152" s="35"/>
      <c r="H152" s="35"/>
      <c r="I152" s="35"/>
      <c r="J152" s="35"/>
      <c r="K152" s="35"/>
      <c r="L152" s="131"/>
      <c r="M152" s="36">
        <f t="shared" si="5"/>
        <v>0</v>
      </c>
    </row>
    <row r="153" spans="3:16" ht="20.25" customHeight="1" x14ac:dyDescent="0.25">
      <c r="D153" s="34"/>
      <c r="E153" s="47"/>
      <c r="F153" s="35"/>
      <c r="G153" s="35"/>
      <c r="H153" s="35"/>
      <c r="I153" s="35"/>
      <c r="J153" s="35"/>
      <c r="K153" s="35"/>
      <c r="L153" s="131"/>
      <c r="M153" s="36">
        <f t="shared" si="5"/>
        <v>0</v>
      </c>
    </row>
    <row r="154" spans="3:16" ht="20.25" customHeight="1" x14ac:dyDescent="0.25">
      <c r="D154" s="34"/>
      <c r="E154" s="47"/>
      <c r="F154" s="35"/>
      <c r="G154" s="35"/>
      <c r="H154" s="35"/>
      <c r="I154" s="35"/>
      <c r="J154" s="35"/>
      <c r="K154" s="35"/>
      <c r="L154" s="131"/>
      <c r="M154" s="36">
        <f t="shared" si="5"/>
        <v>0</v>
      </c>
    </row>
    <row r="155" spans="3:16" ht="20.25" customHeight="1" x14ac:dyDescent="0.25">
      <c r="D155" s="34"/>
      <c r="E155" s="47"/>
      <c r="F155" s="35"/>
      <c r="G155" s="35"/>
      <c r="H155" s="35"/>
      <c r="I155" s="35"/>
      <c r="J155" s="35"/>
      <c r="K155" s="35"/>
      <c r="L155" s="131"/>
      <c r="M155" s="36">
        <f t="shared" si="5"/>
        <v>0</v>
      </c>
    </row>
    <row r="156" spans="3:16" ht="20.399999999999999" customHeight="1" x14ac:dyDescent="0.25">
      <c r="C156">
        <v>10</v>
      </c>
      <c r="D156" s="34"/>
      <c r="E156" s="47"/>
      <c r="F156" s="35"/>
      <c r="G156" s="35"/>
      <c r="H156" s="35"/>
      <c r="I156" s="35"/>
      <c r="J156" s="35"/>
      <c r="K156" s="35"/>
      <c r="L156" s="131"/>
      <c r="M156" s="36">
        <f t="shared" si="5"/>
        <v>0</v>
      </c>
    </row>
    <row r="157" spans="3:16" ht="20.25" customHeight="1" thickBot="1" x14ac:dyDescent="0.3">
      <c r="D157" s="9" t="s">
        <v>41</v>
      </c>
      <c r="E157" s="20"/>
      <c r="F157" s="20"/>
      <c r="G157" s="20"/>
      <c r="H157" s="20"/>
      <c r="I157" s="20"/>
      <c r="J157" s="20"/>
      <c r="K157" s="20"/>
      <c r="L157" s="20"/>
      <c r="M157" s="21">
        <f>SUM(M3:M156)</f>
        <v>129709.10890000005</v>
      </c>
    </row>
    <row r="158" spans="3:16" ht="20.25" customHeight="1" thickBot="1" x14ac:dyDescent="0.3">
      <c r="D158" s="2" t="s">
        <v>3</v>
      </c>
      <c r="E158" s="3" t="s">
        <v>32</v>
      </c>
      <c r="F158" s="3" t="s">
        <v>18</v>
      </c>
      <c r="G158" s="3" t="s">
        <v>19</v>
      </c>
      <c r="H158" s="3" t="s">
        <v>83</v>
      </c>
      <c r="I158" s="3" t="s">
        <v>1</v>
      </c>
      <c r="J158" s="3" t="s">
        <v>10</v>
      </c>
      <c r="K158" s="3" t="s">
        <v>17</v>
      </c>
      <c r="L158" s="3" t="s">
        <v>12362</v>
      </c>
      <c r="M158" s="13" t="s">
        <v>4</v>
      </c>
    </row>
    <row r="159" spans="3:16" ht="20.25" customHeight="1" thickTop="1" x14ac:dyDescent="0.25">
      <c r="D159" s="51">
        <f>全班!$R$1</f>
        <v>46011</v>
      </c>
      <c r="E159" s="52" t="s">
        <v>223</v>
      </c>
      <c r="F159" s="38" t="s">
        <v>246</v>
      </c>
      <c r="G159" s="38" t="s">
        <v>248</v>
      </c>
      <c r="H159" s="38" t="s">
        <v>166</v>
      </c>
      <c r="I159" s="38">
        <f>SUMIFS($I$106:$I$157,$G$106:$G$157,G159)</f>
        <v>188</v>
      </c>
      <c r="J159" s="39">
        <f>K159/I159</f>
        <v>833.05576595744662</v>
      </c>
      <c r="K159" s="64">
        <f>SUMIFS($M$106:$M$157,$G$106:$G$157,G159)</f>
        <v>156614.48399999997</v>
      </c>
      <c r="L159" s="88">
        <f>VLOOKUP(G159,股价!C:D,2,FALSE)</f>
        <v>1411.722</v>
      </c>
      <c r="M159" s="41">
        <f>IFERROR(I159*L159,0)</f>
        <v>265403.73599999998</v>
      </c>
      <c r="P159" s="35"/>
    </row>
    <row r="160" spans="3:16" ht="20.25" customHeight="1" x14ac:dyDescent="0.25">
      <c r="D160" s="51">
        <f>全班!$R$1</f>
        <v>46011</v>
      </c>
      <c r="E160" s="52" t="s">
        <v>223</v>
      </c>
      <c r="F160" s="53" t="s">
        <v>217</v>
      </c>
      <c r="G160" s="53" t="s">
        <v>219</v>
      </c>
      <c r="H160" s="38" t="s">
        <v>75</v>
      </c>
      <c r="I160" s="38">
        <f t="shared" ref="I160" si="6">SUMIFS($I$106:$I$157,$G$106:$G$157,G160)</f>
        <v>68</v>
      </c>
      <c r="J160" s="39">
        <f t="shared" ref="J160" si="7">K160/I160</f>
        <v>859.03350000000034</v>
      </c>
      <c r="K160" s="39">
        <f t="shared" ref="K160" si="8">SUMIFS($M$106:$M$157,$G$106:$G$157,G160)</f>
        <v>58414.27800000002</v>
      </c>
      <c r="L160" s="88">
        <f>VLOOKUP(G160,股价!C:D,2,FALSE)</f>
        <v>3753.3599999999997</v>
      </c>
      <c r="M160" s="41">
        <f t="shared" ref="M160" si="9">IFERROR(I160*L160,0)</f>
        <v>255228.47999999998</v>
      </c>
      <c r="P160" s="35"/>
    </row>
    <row r="161" spans="4:16" ht="20.25" customHeight="1" x14ac:dyDescent="0.25">
      <c r="D161" s="51">
        <f>全班!$R$1</f>
        <v>46011</v>
      </c>
      <c r="E161" s="52" t="s">
        <v>223</v>
      </c>
      <c r="F161" s="53" t="s">
        <v>11483</v>
      </c>
      <c r="G161" s="53" t="s">
        <v>11485</v>
      </c>
      <c r="H161" s="38" t="s">
        <v>75</v>
      </c>
      <c r="I161" s="38">
        <f t="shared" ref="I161" si="10">SUMIFS($I$106:$I$157,$G$106:$G$157,G161)</f>
        <v>50</v>
      </c>
      <c r="J161" s="39">
        <f t="shared" ref="J161" si="11">K161/I161</f>
        <v>2243.5140000000001</v>
      </c>
      <c r="K161" s="39">
        <f t="shared" ref="K161" si="12">SUMIFS($M$106:$M$157,$G$106:$G$157,G161)</f>
        <v>112175.70000000001</v>
      </c>
      <c r="L161" s="88">
        <f>VLOOKUP(G161,股价!C:D,2,FALSE)</f>
        <v>2253.81</v>
      </c>
      <c r="M161" s="41">
        <f t="shared" ref="M161" si="13">IFERROR(I161*L161,0)</f>
        <v>112690.5</v>
      </c>
      <c r="P161" s="35"/>
    </row>
    <row r="162" spans="4:16" ht="20.25" customHeight="1" x14ac:dyDescent="0.25">
      <c r="D162" s="51">
        <f>全班!$R$1</f>
        <v>46011</v>
      </c>
      <c r="E162" s="52" t="s">
        <v>223</v>
      </c>
      <c r="F162" s="53" t="s">
        <v>215</v>
      </c>
      <c r="G162" s="53" t="s">
        <v>221</v>
      </c>
      <c r="H162" s="38" t="s">
        <v>75</v>
      </c>
      <c r="I162" s="38">
        <f t="shared" ref="I162" si="14">SUMIFS($I$106:$I$157,$G$106:$G$157,G162)</f>
        <v>40</v>
      </c>
      <c r="J162" s="39">
        <f t="shared" ref="J162" si="15">K162/I162</f>
        <v>894.86387249999984</v>
      </c>
      <c r="K162" s="39">
        <f t="shared" ref="K162" si="16">SUMIFS($M$106:$M$157,$G$106:$G$157,G162)</f>
        <v>35794.554899999996</v>
      </c>
      <c r="L162" s="88">
        <f>VLOOKUP(G162,股价!C:D,2,FALSE)</f>
        <v>854.178</v>
      </c>
      <c r="M162" s="41">
        <f t="shared" ref="M162" si="17">IFERROR(I162*L162,0)</f>
        <v>34167.120000000003</v>
      </c>
      <c r="P162" s="35"/>
    </row>
    <row r="163" spans="4:16" ht="20.25" customHeight="1" x14ac:dyDescent="0.25">
      <c r="D163" s="42"/>
      <c r="E163" s="48"/>
      <c r="F163" s="43"/>
      <c r="G163" s="43"/>
      <c r="H163" s="43"/>
      <c r="I163" s="43"/>
      <c r="J163" s="43"/>
      <c r="K163" s="43"/>
      <c r="L163" s="44"/>
      <c r="M163" s="45"/>
      <c r="P163" s="35"/>
    </row>
    <row r="164" spans="4:16" ht="20.25" customHeight="1" x14ac:dyDescent="0.25">
      <c r="D164" s="10" t="s">
        <v>11</v>
      </c>
      <c r="E164" s="15"/>
      <c r="F164" s="7"/>
      <c r="G164" s="7"/>
      <c r="H164" s="7"/>
      <c r="I164" s="8"/>
      <c r="J164" s="8"/>
      <c r="K164" s="8"/>
      <c r="L164" s="7"/>
      <c r="M164" s="90">
        <f>SUM(M159:M163)</f>
        <v>667489.83600000001</v>
      </c>
      <c r="P164" s="35"/>
    </row>
    <row r="165" spans="4:16" ht="20.25" customHeight="1" x14ac:dyDescent="0.25">
      <c r="D165" s="78" t="s">
        <v>86</v>
      </c>
      <c r="E165" s="79"/>
      <c r="F165" s="80"/>
      <c r="G165" s="80"/>
      <c r="H165" s="80"/>
      <c r="I165" s="77"/>
      <c r="J165" s="77"/>
      <c r="K165" s="77"/>
      <c r="L165" s="80"/>
      <c r="M165" s="91">
        <f>L184</f>
        <v>2149.0559999999996</v>
      </c>
      <c r="P165" s="35"/>
    </row>
    <row r="166" spans="4:16" ht="20.25" customHeight="1" x14ac:dyDescent="0.25">
      <c r="D166" s="10" t="s">
        <v>12</v>
      </c>
      <c r="E166" s="15"/>
      <c r="F166" s="11"/>
      <c r="G166" s="11"/>
      <c r="H166" s="7"/>
      <c r="I166" s="8"/>
      <c r="J166" s="8"/>
      <c r="K166" s="8"/>
      <c r="L166" s="7"/>
      <c r="M166" s="90">
        <f>M171-M157+M165</f>
        <v>872439.94709999987</v>
      </c>
      <c r="P166" s="35"/>
    </row>
    <row r="167" spans="4:16" ht="20.25" customHeight="1" thickBot="1" x14ac:dyDescent="0.3">
      <c r="D167" s="9" t="s">
        <v>14</v>
      </c>
      <c r="E167" s="20"/>
      <c r="F167" s="23"/>
      <c r="G167" s="23"/>
      <c r="H167" s="24"/>
      <c r="I167" s="20"/>
      <c r="J167" s="20"/>
      <c r="K167" s="20"/>
      <c r="L167" s="24"/>
      <c r="M167" s="92">
        <f>M164+M166</f>
        <v>1539929.7830999999</v>
      </c>
    </row>
    <row r="168" spans="4:16" ht="20.25" customHeight="1" x14ac:dyDescent="0.25">
      <c r="D168" s="10" t="s">
        <v>13</v>
      </c>
      <c r="E168" s="15"/>
      <c r="F168" s="14"/>
      <c r="G168" s="14"/>
      <c r="H168" s="7"/>
      <c r="I168" s="8"/>
      <c r="J168" s="8"/>
      <c r="K168" s="8"/>
      <c r="L168" s="7"/>
      <c r="M168" s="90">
        <f>M167-M171</f>
        <v>539929.78309999988</v>
      </c>
    </row>
    <row r="169" spans="4:16" ht="20.25" customHeight="1" thickBot="1" x14ac:dyDescent="0.3">
      <c r="D169" s="9" t="s">
        <v>6</v>
      </c>
      <c r="E169" s="20"/>
      <c r="F169" s="16"/>
      <c r="G169" s="16"/>
      <c r="H169" s="5"/>
      <c r="I169" s="6"/>
      <c r="J169" s="6"/>
      <c r="K169" s="6"/>
      <c r="L169" s="5"/>
      <c r="M169" s="22">
        <f>M168/M171</f>
        <v>0.53992978309999984</v>
      </c>
    </row>
    <row r="170" spans="4:16" ht="20.25" customHeight="1" x14ac:dyDescent="0.25"/>
    <row r="171" spans="4:16" ht="20.25" customHeight="1" thickBot="1" x14ac:dyDescent="0.3">
      <c r="D171" s="15" t="s">
        <v>8</v>
      </c>
      <c r="E171" s="15"/>
      <c r="F171" s="18"/>
      <c r="G171" s="18"/>
      <c r="L171" s="18"/>
      <c r="M171" s="18">
        <f>本金与余额!D7</f>
        <v>1000000</v>
      </c>
    </row>
    <row r="172" spans="4:16" ht="18" customHeight="1" thickBot="1" x14ac:dyDescent="0.3">
      <c r="D172" s="2" t="s">
        <v>90</v>
      </c>
      <c r="E172" s="3" t="s">
        <v>32</v>
      </c>
      <c r="F172" s="3" t="s">
        <v>18</v>
      </c>
      <c r="G172" s="3" t="s">
        <v>19</v>
      </c>
      <c r="H172" s="3" t="s">
        <v>83</v>
      </c>
      <c r="I172" s="3" t="s">
        <v>1</v>
      </c>
      <c r="J172" s="3" t="s">
        <v>87</v>
      </c>
      <c r="K172" s="3" t="s">
        <v>84</v>
      </c>
      <c r="L172" s="3" t="s">
        <v>85</v>
      </c>
      <c r="M172" s="13" t="s">
        <v>91</v>
      </c>
    </row>
    <row r="173" spans="4:16" ht="18" customHeight="1" thickTop="1" x14ac:dyDescent="0.25">
      <c r="D173" s="34">
        <v>45458</v>
      </c>
      <c r="E173" s="47" t="s">
        <v>223</v>
      </c>
      <c r="F173" s="8" t="s">
        <v>246</v>
      </c>
      <c r="G173" s="8" t="s">
        <v>248</v>
      </c>
      <c r="H173" s="8" t="s">
        <v>11718</v>
      </c>
      <c r="I173" s="8">
        <v>10</v>
      </c>
      <c r="J173" s="70" t="s">
        <v>11720</v>
      </c>
      <c r="K173" s="70">
        <v>100</v>
      </c>
      <c r="L173" s="237"/>
      <c r="M173" s="76"/>
    </row>
    <row r="174" spans="4:16" ht="18" customHeight="1" x14ac:dyDescent="0.25">
      <c r="D174" s="34">
        <v>45453</v>
      </c>
      <c r="E174" s="47" t="s">
        <v>223</v>
      </c>
      <c r="F174" s="35" t="s">
        <v>11600</v>
      </c>
      <c r="G174" s="35" t="s">
        <v>351</v>
      </c>
      <c r="H174" s="8" t="s">
        <v>11745</v>
      </c>
      <c r="I174" s="8">
        <v>40</v>
      </c>
      <c r="J174" s="70" t="s">
        <v>11751</v>
      </c>
      <c r="K174" s="70" t="s">
        <v>11751</v>
      </c>
      <c r="L174" s="237">
        <f>I174*1.56</f>
        <v>62.400000000000006</v>
      </c>
      <c r="M174" s="76">
        <v>45453</v>
      </c>
    </row>
    <row r="175" spans="4:16" ht="18" customHeight="1" x14ac:dyDescent="0.25">
      <c r="D175" s="34">
        <v>45566</v>
      </c>
      <c r="E175" s="47" t="s">
        <v>223</v>
      </c>
      <c r="F175" s="8" t="s">
        <v>11438</v>
      </c>
      <c r="G175" s="8" t="s">
        <v>11436</v>
      </c>
      <c r="H175" s="8" t="s">
        <v>11802</v>
      </c>
      <c r="I175" s="8">
        <v>25</v>
      </c>
      <c r="J175" s="70" t="s">
        <v>11720</v>
      </c>
      <c r="K175" s="70">
        <f>I175*10</f>
        <v>250</v>
      </c>
      <c r="L175" s="237"/>
      <c r="M175" s="76">
        <v>45566</v>
      </c>
    </row>
    <row r="176" spans="4:16" ht="18" customHeight="1" x14ac:dyDescent="0.25">
      <c r="D176" s="34">
        <v>45819</v>
      </c>
      <c r="E176" s="47" t="s">
        <v>223</v>
      </c>
      <c r="F176" s="35" t="s">
        <v>246</v>
      </c>
      <c r="G176" s="35" t="s">
        <v>248</v>
      </c>
      <c r="H176" s="8" t="s">
        <v>11744</v>
      </c>
      <c r="I176" s="8">
        <v>195</v>
      </c>
      <c r="J176" s="70" t="s">
        <v>12323</v>
      </c>
      <c r="K176" s="70" t="s">
        <v>12323</v>
      </c>
      <c r="L176" s="237">
        <f>I176*0.01*7.8</f>
        <v>15.209999999999999</v>
      </c>
      <c r="M176" s="76">
        <v>45819</v>
      </c>
    </row>
    <row r="177" spans="4:13" ht="18" customHeight="1" x14ac:dyDescent="0.25">
      <c r="D177" s="34">
        <v>45820</v>
      </c>
      <c r="E177" s="47" t="s">
        <v>223</v>
      </c>
      <c r="F177" s="8" t="s">
        <v>11483</v>
      </c>
      <c r="G177" s="8" t="s">
        <v>11485</v>
      </c>
      <c r="H177" s="8" t="s">
        <v>11752</v>
      </c>
      <c r="I177" s="8">
        <v>105</v>
      </c>
      <c r="J177" s="70" t="s">
        <v>12328</v>
      </c>
      <c r="K177" s="70" t="s">
        <v>12328</v>
      </c>
      <c r="L177" s="237">
        <f>I177*0.594*7.8</f>
        <v>486.48599999999999</v>
      </c>
      <c r="M177" s="76">
        <v>45820</v>
      </c>
    </row>
    <row r="178" spans="4:13" ht="18" customHeight="1" x14ac:dyDescent="0.25">
      <c r="D178" s="34">
        <v>45789</v>
      </c>
      <c r="E178" s="47" t="s">
        <v>223</v>
      </c>
      <c r="F178" s="35" t="s">
        <v>359</v>
      </c>
      <c r="G178" s="35" t="s">
        <v>361</v>
      </c>
      <c r="H178" s="8" t="s">
        <v>11744</v>
      </c>
      <c r="I178" s="8">
        <v>20</v>
      </c>
      <c r="J178" s="70" t="s">
        <v>12330</v>
      </c>
      <c r="K178" s="70" t="s">
        <v>12330</v>
      </c>
      <c r="L178" s="237">
        <f>I178*0.26*7.8</f>
        <v>40.56</v>
      </c>
      <c r="M178" s="76">
        <v>45789</v>
      </c>
    </row>
    <row r="179" spans="4:13" ht="18" customHeight="1" x14ac:dyDescent="0.25">
      <c r="D179" s="34">
        <v>45820</v>
      </c>
      <c r="E179" s="47" t="s">
        <v>223</v>
      </c>
      <c r="F179" s="35" t="s">
        <v>110</v>
      </c>
      <c r="G179" s="35" t="s">
        <v>293</v>
      </c>
      <c r="H179" s="8" t="s">
        <v>11744</v>
      </c>
      <c r="I179" s="8">
        <v>100</v>
      </c>
      <c r="J179" s="70" t="s">
        <v>12333</v>
      </c>
      <c r="K179" s="70" t="s">
        <v>12333</v>
      </c>
      <c r="L179" s="237">
        <f>I179*1.98*7.8</f>
        <v>1544.3999999999999</v>
      </c>
      <c r="M179" s="76">
        <v>45820</v>
      </c>
    </row>
    <row r="180" spans="4:13" ht="18" customHeight="1" x14ac:dyDescent="0.25">
      <c r="D180" s="34"/>
      <c r="E180" s="47"/>
      <c r="F180" s="35"/>
      <c r="G180" s="35"/>
      <c r="H180" s="8"/>
      <c r="I180" s="8"/>
      <c r="J180" s="70"/>
      <c r="K180" s="70"/>
      <c r="L180" s="237"/>
      <c r="M180" s="76"/>
    </row>
    <row r="181" spans="4:13" ht="18" customHeight="1" x14ac:dyDescent="0.25">
      <c r="D181" s="34"/>
      <c r="E181" s="47"/>
      <c r="F181" s="35"/>
      <c r="G181" s="35"/>
      <c r="H181" s="8"/>
      <c r="I181" s="8"/>
      <c r="J181" s="70"/>
      <c r="K181" s="70"/>
      <c r="L181" s="237"/>
      <c r="M181" s="76"/>
    </row>
    <row r="182" spans="4:13" ht="18" customHeight="1" x14ac:dyDescent="0.25">
      <c r="D182" s="34"/>
      <c r="E182" s="47"/>
      <c r="F182" s="35"/>
      <c r="G182" s="35"/>
      <c r="H182" s="8"/>
      <c r="I182" s="8"/>
      <c r="J182" s="70"/>
      <c r="K182" s="70"/>
      <c r="L182" s="237"/>
      <c r="M182" s="76"/>
    </row>
    <row r="183" spans="4:13" ht="18" customHeight="1" x14ac:dyDescent="0.25">
      <c r="D183" s="34"/>
      <c r="E183" s="47"/>
      <c r="F183" s="35"/>
      <c r="G183" s="35"/>
      <c r="H183" s="8"/>
      <c r="I183" s="8"/>
      <c r="J183" s="70"/>
      <c r="K183" s="70"/>
      <c r="L183" s="12"/>
      <c r="M183" s="76"/>
    </row>
    <row r="184" spans="4:13" ht="18" customHeight="1" thickBot="1" x14ac:dyDescent="0.3">
      <c r="D184" s="62" t="s">
        <v>86</v>
      </c>
      <c r="E184" s="4"/>
      <c r="F184" s="4"/>
      <c r="G184" s="4"/>
      <c r="H184" s="4"/>
      <c r="I184" s="73"/>
      <c r="J184" s="4"/>
      <c r="K184" s="74"/>
      <c r="L184" s="247">
        <f>SUM(L173:L183)</f>
        <v>2149.0559999999996</v>
      </c>
      <c r="M184" s="63"/>
    </row>
    <row r="186" spans="4:13" ht="18" customHeight="1" x14ac:dyDescent="0.25">
      <c r="D186" s="82"/>
    </row>
    <row r="187" spans="4:13" ht="18" customHeight="1" x14ac:dyDescent="0.25">
      <c r="D187" s="35"/>
    </row>
    <row r="188" spans="4:13" ht="18" customHeight="1" x14ac:dyDescent="0.25">
      <c r="D188" s="35"/>
    </row>
    <row r="189" spans="4:13" ht="18" customHeight="1" x14ac:dyDescent="0.25">
      <c r="D189" s="35"/>
    </row>
    <row r="190" spans="4:13" ht="18" customHeight="1" x14ac:dyDescent="0.25">
      <c r="D190" s="35"/>
    </row>
    <row r="191" spans="4:13" ht="18" customHeight="1" x14ac:dyDescent="0.25">
      <c r="D191" s="35"/>
    </row>
  </sheetData>
  <phoneticPr fontId="2" type="noConversion"/>
  <conditionalFormatting sqref="I3:I148 M3:M156 I150:I156">
    <cfRule type="cellIs" dxfId="120" priority="2" operator="lessThan">
      <formula>0</formula>
    </cfRule>
  </conditionalFormatting>
  <conditionalFormatting sqref="M168">
    <cfRule type="cellIs" dxfId="119" priority="4" operator="lessThanOrEqual">
      <formula>0</formula>
    </cfRule>
  </conditionalFormatting>
  <conditionalFormatting sqref="M169">
    <cfRule type="cellIs" dxfId="118" priority="3" operator="lessThan">
      <formula>0</formula>
    </cfRule>
  </conditionalFormatting>
  <hyperlinks>
    <hyperlink ref="A1" location="全班!A1" display="back" xr:uid="{00000000-0004-0000-08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M43"/>
  <sheetViews>
    <sheetView showGridLines="0" topLeftCell="A4" zoomScale="90" zoomScaleNormal="90" workbookViewId="0">
      <selection activeCell="D14" sqref="D14:M26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4.777343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12644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34">
        <v>45969</v>
      </c>
      <c r="E3" s="47" t="s">
        <v>235</v>
      </c>
      <c r="F3" s="35" t="s">
        <v>35</v>
      </c>
      <c r="G3" s="35" t="s">
        <v>1216</v>
      </c>
      <c r="H3" s="35" t="s">
        <v>0</v>
      </c>
      <c r="I3" s="35">
        <v>1000</v>
      </c>
      <c r="J3" s="35"/>
      <c r="K3" s="35"/>
      <c r="L3" s="97">
        <v>122.11</v>
      </c>
      <c r="M3" s="36">
        <f t="shared" ref="M3:M12" si="0">L3*I3</f>
        <v>122110</v>
      </c>
    </row>
    <row r="4" spans="1:13" ht="20.25" customHeight="1" x14ac:dyDescent="0.25">
      <c r="C4">
        <v>2</v>
      </c>
      <c r="D4" s="34">
        <v>45969</v>
      </c>
      <c r="E4" s="47" t="s">
        <v>224</v>
      </c>
      <c r="F4" s="35" t="s">
        <v>217</v>
      </c>
      <c r="G4" s="35" t="s">
        <v>219</v>
      </c>
      <c r="H4" s="35" t="s">
        <v>0</v>
      </c>
      <c r="I4" s="35">
        <v>100</v>
      </c>
      <c r="J4" s="35"/>
      <c r="K4" s="35"/>
      <c r="L4" s="97">
        <v>3350.2559999999999</v>
      </c>
      <c r="M4" s="36">
        <f t="shared" si="0"/>
        <v>335025.59999999998</v>
      </c>
    </row>
    <row r="5" spans="1:13" ht="20.25" customHeight="1" x14ac:dyDescent="0.25">
      <c r="C5">
        <v>3</v>
      </c>
      <c r="D5" s="34">
        <v>45976</v>
      </c>
      <c r="E5" s="47" t="s">
        <v>234</v>
      </c>
      <c r="F5" s="35" t="s">
        <v>228</v>
      </c>
      <c r="G5" s="35" t="s">
        <v>397</v>
      </c>
      <c r="H5" s="35" t="s">
        <v>0</v>
      </c>
      <c r="I5" s="35">
        <v>1000</v>
      </c>
      <c r="J5" s="35"/>
      <c r="K5" s="35"/>
      <c r="L5" s="97">
        <v>98.37</v>
      </c>
      <c r="M5" s="36">
        <f t="shared" si="0"/>
        <v>98370</v>
      </c>
    </row>
    <row r="6" spans="1:13" ht="20.25" customHeight="1" x14ac:dyDescent="0.25">
      <c r="C6">
        <v>4</v>
      </c>
      <c r="D6" s="34">
        <v>45976</v>
      </c>
      <c r="E6" s="47" t="s">
        <v>234</v>
      </c>
      <c r="F6" s="35" t="s">
        <v>7998</v>
      </c>
      <c r="G6" s="35" t="s">
        <v>7997</v>
      </c>
      <c r="H6" s="35" t="s">
        <v>0</v>
      </c>
      <c r="I6" s="35">
        <v>1000</v>
      </c>
      <c r="J6" s="35"/>
      <c r="K6" s="35"/>
      <c r="L6" s="97">
        <v>38.42</v>
      </c>
      <c r="M6" s="36">
        <f t="shared" si="0"/>
        <v>38420</v>
      </c>
    </row>
    <row r="7" spans="1:13" ht="20.25" customHeight="1" x14ac:dyDescent="0.25">
      <c r="C7">
        <v>5</v>
      </c>
      <c r="D7" s="157"/>
      <c r="E7" s="47"/>
      <c r="F7" s="35"/>
      <c r="G7" s="35"/>
      <c r="H7" s="35"/>
      <c r="I7" s="35"/>
      <c r="J7" s="35"/>
      <c r="K7" s="35"/>
      <c r="L7" s="97"/>
      <c r="M7" s="36">
        <f t="shared" si="0"/>
        <v>0</v>
      </c>
    </row>
    <row r="8" spans="1:13" ht="20.25" customHeight="1" x14ac:dyDescent="0.25">
      <c r="C8">
        <v>6</v>
      </c>
      <c r="D8" s="34"/>
      <c r="E8" s="47"/>
      <c r="F8" s="35"/>
      <c r="G8" s="35"/>
      <c r="H8" s="35"/>
      <c r="I8" s="35"/>
      <c r="J8" s="35"/>
      <c r="K8" s="35"/>
      <c r="L8" s="35"/>
      <c r="M8" s="36">
        <f t="shared" si="0"/>
        <v>0</v>
      </c>
    </row>
    <row r="9" spans="1:13" ht="20.25" customHeight="1" x14ac:dyDescent="0.25">
      <c r="C9">
        <v>7</v>
      </c>
      <c r="D9" s="34"/>
      <c r="E9" s="47"/>
      <c r="F9" s="35"/>
      <c r="G9" s="50"/>
      <c r="H9" s="35"/>
      <c r="I9" s="35"/>
      <c r="J9" s="35"/>
      <c r="K9" s="35"/>
      <c r="L9" s="35"/>
      <c r="M9" s="36">
        <f t="shared" si="0"/>
        <v>0</v>
      </c>
    </row>
    <row r="10" spans="1:13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35"/>
      <c r="M10" s="36">
        <f t="shared" si="0"/>
        <v>0</v>
      </c>
    </row>
    <row r="11" spans="1:13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35"/>
      <c r="M11" s="36">
        <f t="shared" si="0"/>
        <v>0</v>
      </c>
    </row>
    <row r="12" spans="1:13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35"/>
      <c r="M12" s="36">
        <f t="shared" si="0"/>
        <v>0</v>
      </c>
    </row>
    <row r="13" spans="1:13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593925.6</v>
      </c>
    </row>
    <row r="14" spans="1:13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7</v>
      </c>
      <c r="M14" s="13" t="s">
        <v>4</v>
      </c>
    </row>
    <row r="15" spans="1:13" ht="20.25" customHeight="1" thickTop="1" x14ac:dyDescent="0.25">
      <c r="D15" s="51">
        <f>全班!$R$1</f>
        <v>46011</v>
      </c>
      <c r="E15" s="52" t="s">
        <v>234</v>
      </c>
      <c r="F15" s="38" t="s">
        <v>35</v>
      </c>
      <c r="G15" s="38" t="s">
        <v>1216</v>
      </c>
      <c r="H15" s="38" t="s">
        <v>495</v>
      </c>
      <c r="I15" s="38">
        <f>SUMIFS($I$3:$I$13,$G$3:$G$13,G15)</f>
        <v>1000</v>
      </c>
      <c r="J15" s="39">
        <f>K15/I15</f>
        <v>122.11</v>
      </c>
      <c r="K15" s="64">
        <f>SUMIFS($M$3:$M$13,$G$3:$G$13,G15)</f>
        <v>122110</v>
      </c>
      <c r="L15" s="88">
        <f>VLOOKUP(G15,股价!C:D,2,FALSE)</f>
        <v>113.63</v>
      </c>
      <c r="M15" s="41">
        <f>IFERROR(I15*L15,0)</f>
        <v>113630</v>
      </c>
    </row>
    <row r="16" spans="1:13" ht="20.25" customHeight="1" x14ac:dyDescent="0.25">
      <c r="D16" s="51">
        <f>全班!$R$1</f>
        <v>46011</v>
      </c>
      <c r="E16" s="52" t="s">
        <v>223</v>
      </c>
      <c r="F16" s="53" t="s">
        <v>217</v>
      </c>
      <c r="G16" s="53" t="s">
        <v>219</v>
      </c>
      <c r="H16" s="38" t="s">
        <v>75</v>
      </c>
      <c r="I16" s="38">
        <f>SUMIFS($I$3:$I$13,$G$3:$G$13,G16)</f>
        <v>100</v>
      </c>
      <c r="J16" s="39">
        <f>K16/I16</f>
        <v>3350.2559999999999</v>
      </c>
      <c r="K16" s="64">
        <f>SUMIFS($M$3:$M$13,$G$3:$G$13,G16)</f>
        <v>335025.59999999998</v>
      </c>
      <c r="L16" s="88">
        <f>VLOOKUP(G16,股价!C:D,2,FALSE)</f>
        <v>3753.3599999999997</v>
      </c>
      <c r="M16" s="41">
        <f>IFERROR(I16*L16,0)</f>
        <v>375335.99999999994</v>
      </c>
    </row>
    <row r="17" spans="4:13" ht="20.25" customHeight="1" x14ac:dyDescent="0.25">
      <c r="D17" s="51">
        <f>全班!$R$1</f>
        <v>46011</v>
      </c>
      <c r="E17" s="52" t="s">
        <v>234</v>
      </c>
      <c r="F17" s="53" t="s">
        <v>228</v>
      </c>
      <c r="G17" s="53" t="s">
        <v>397</v>
      </c>
      <c r="H17" s="38" t="s">
        <v>75</v>
      </c>
      <c r="I17" s="38">
        <f>SUMIFS($I$3:$I$13,$G$3:$G$13,G17)</f>
        <v>1000</v>
      </c>
      <c r="J17" s="39">
        <f>K17/I17</f>
        <v>98.37</v>
      </c>
      <c r="K17" s="64">
        <f>SUMIFS($M$3:$M$13,$G$3:$G$13,G17)</f>
        <v>98370</v>
      </c>
      <c r="L17" s="88">
        <f>VLOOKUP(G17,股价!C:D,2,FALSE)</f>
        <v>94.23</v>
      </c>
      <c r="M17" s="41">
        <f>IFERROR(I17*L17,0)</f>
        <v>94230</v>
      </c>
    </row>
    <row r="18" spans="4:13" ht="20.25" customHeight="1" x14ac:dyDescent="0.25">
      <c r="D18" s="51">
        <f>全班!$R$1</f>
        <v>46011</v>
      </c>
      <c r="E18" s="52" t="s">
        <v>234</v>
      </c>
      <c r="F18" s="53" t="s">
        <v>7998</v>
      </c>
      <c r="G18" s="53" t="s">
        <v>7997</v>
      </c>
      <c r="H18" s="38" t="s">
        <v>75</v>
      </c>
      <c r="I18" s="38">
        <f>SUMIFS($I$3:$I$13,$G$3:$G$13,G18)</f>
        <v>1000</v>
      </c>
      <c r="J18" s="39">
        <f>K18/I18</f>
        <v>38.42</v>
      </c>
      <c r="K18" s="64">
        <f>SUMIFS($M$3:$M$13,$G$3:$G$13,G18)</f>
        <v>38420</v>
      </c>
      <c r="L18" s="88">
        <f>VLOOKUP(G18,股价!C:D,2,FALSE)</f>
        <v>37.78</v>
      </c>
      <c r="M18" s="41">
        <f>IFERROR(I18*L18,0)</f>
        <v>37780</v>
      </c>
    </row>
    <row r="19" spans="4:13" ht="20.25" customHeight="1" x14ac:dyDescent="0.25">
      <c r="D19" s="51">
        <f>全班!$R$1</f>
        <v>46011</v>
      </c>
      <c r="E19" s="52"/>
      <c r="F19" s="53"/>
      <c r="G19" s="53"/>
      <c r="H19" s="38" t="s">
        <v>75</v>
      </c>
      <c r="I19" s="38">
        <f>SUMIFS($I$3:$I$13,$G$3:$G$13,G19)</f>
        <v>0</v>
      </c>
      <c r="J19" s="39" t="e">
        <f>K19/I19</f>
        <v>#DIV/0!</v>
      </c>
      <c r="K19" s="64">
        <f>SUMIFS($M$3:$M$13,$G$3:$G$13,G19)</f>
        <v>0</v>
      </c>
      <c r="L19" s="88" t="e">
        <f>VLOOKUP(G19,股价!C:D,2,FALSE)</f>
        <v>#N/A</v>
      </c>
      <c r="M19" s="41">
        <f>IFERROR(I19*L19,0)</f>
        <v>0</v>
      </c>
    </row>
    <row r="20" spans="4:13" ht="20.25" customHeight="1" x14ac:dyDescent="0.25">
      <c r="D20" s="42"/>
      <c r="E20" s="48"/>
      <c r="F20" s="43"/>
      <c r="G20" s="43"/>
      <c r="H20" s="43"/>
      <c r="I20" s="43"/>
      <c r="J20" s="43"/>
      <c r="K20" s="43"/>
      <c r="L20" s="44"/>
      <c r="M20" s="45"/>
    </row>
    <row r="21" spans="4:13" ht="20.25" customHeight="1" x14ac:dyDescent="0.25">
      <c r="D21" s="10" t="s">
        <v>11</v>
      </c>
      <c r="E21" s="15"/>
      <c r="F21" s="7"/>
      <c r="G21" s="7"/>
      <c r="H21" s="7"/>
      <c r="I21" s="8"/>
      <c r="J21" s="8"/>
      <c r="K21" s="8"/>
      <c r="L21" s="7"/>
      <c r="M21" s="90">
        <f>SUM(M15:M20)</f>
        <v>620976</v>
      </c>
    </row>
    <row r="22" spans="4:13" ht="20.25" customHeight="1" x14ac:dyDescent="0.25">
      <c r="D22" s="78" t="s">
        <v>86</v>
      </c>
      <c r="E22" s="79"/>
      <c r="F22" s="80"/>
      <c r="G22" s="80"/>
      <c r="H22" s="80"/>
      <c r="I22" s="77"/>
      <c r="J22" s="77"/>
      <c r="K22" s="77"/>
      <c r="L22" s="80"/>
      <c r="M22" s="91">
        <f>L35</f>
        <v>0</v>
      </c>
    </row>
    <row r="23" spans="4:13" ht="20.25" customHeight="1" x14ac:dyDescent="0.25">
      <c r="D23" s="10" t="s">
        <v>12</v>
      </c>
      <c r="E23" s="15"/>
      <c r="F23" s="11"/>
      <c r="G23" s="11"/>
      <c r="H23" s="7"/>
      <c r="I23" s="8"/>
      <c r="J23" s="8"/>
      <c r="K23" s="8"/>
      <c r="L23" s="7"/>
      <c r="M23" s="90">
        <f>M28-M13+M22</f>
        <v>406074.4</v>
      </c>
    </row>
    <row r="24" spans="4:13" ht="20.25" customHeight="1" thickBot="1" x14ac:dyDescent="0.3">
      <c r="D24" s="9" t="s">
        <v>14</v>
      </c>
      <c r="E24" s="20"/>
      <c r="F24" s="23"/>
      <c r="G24" s="23"/>
      <c r="H24" s="24"/>
      <c r="I24" s="20"/>
      <c r="J24" s="20"/>
      <c r="K24" s="20"/>
      <c r="L24" s="24"/>
      <c r="M24" s="92">
        <f>M21+M23</f>
        <v>1027050.4</v>
      </c>
    </row>
    <row r="25" spans="4:13" ht="20.25" customHeight="1" x14ac:dyDescent="0.25">
      <c r="D25" s="10" t="s">
        <v>13</v>
      </c>
      <c r="E25" s="15"/>
      <c r="F25" s="14"/>
      <c r="G25" s="14"/>
      <c r="H25" s="7"/>
      <c r="I25" s="8"/>
      <c r="J25" s="8"/>
      <c r="K25" s="8"/>
      <c r="L25" s="7"/>
      <c r="M25" s="90">
        <f>M24-M28</f>
        <v>27050.400000000023</v>
      </c>
    </row>
    <row r="26" spans="4:13" ht="20.25" customHeight="1" thickBot="1" x14ac:dyDescent="0.3">
      <c r="D26" s="9" t="s">
        <v>6</v>
      </c>
      <c r="E26" s="20"/>
      <c r="F26" s="16"/>
      <c r="G26" s="16"/>
      <c r="H26" s="5"/>
      <c r="I26" s="6"/>
      <c r="J26" s="6"/>
      <c r="K26" s="6"/>
      <c r="L26" s="5"/>
      <c r="M26" s="22">
        <f>M25/M28</f>
        <v>2.7050400000000023E-2</v>
      </c>
    </row>
    <row r="27" spans="4:13" ht="20.25" customHeight="1" x14ac:dyDescent="0.25"/>
    <row r="28" spans="4:13" ht="20.25" customHeight="1" thickBot="1" x14ac:dyDescent="0.3">
      <c r="D28" s="15" t="s">
        <v>8</v>
      </c>
      <c r="E28" s="15"/>
      <c r="F28" s="18"/>
      <c r="G28" s="18"/>
      <c r="L28" s="18"/>
      <c r="M28" s="18">
        <f>本金与余额!D25</f>
        <v>1000000</v>
      </c>
    </row>
    <row r="29" spans="4:13" ht="18" customHeight="1" thickBot="1" x14ac:dyDescent="0.3">
      <c r="D29" s="2" t="s">
        <v>90</v>
      </c>
      <c r="E29" s="3" t="s">
        <v>32</v>
      </c>
      <c r="F29" s="3" t="s">
        <v>18</v>
      </c>
      <c r="G29" s="3" t="s">
        <v>19</v>
      </c>
      <c r="H29" s="3" t="s">
        <v>83</v>
      </c>
      <c r="I29" s="3" t="s">
        <v>1</v>
      </c>
      <c r="J29" s="3" t="s">
        <v>87</v>
      </c>
      <c r="K29" s="3" t="s">
        <v>84</v>
      </c>
      <c r="L29" s="3" t="s">
        <v>85</v>
      </c>
      <c r="M29" s="13" t="s">
        <v>91</v>
      </c>
    </row>
    <row r="30" spans="4:13" ht="18" customHeight="1" thickTop="1" x14ac:dyDescent="0.25">
      <c r="D30" s="34"/>
      <c r="E30" s="47"/>
      <c r="F30" s="8"/>
      <c r="G30" s="8"/>
      <c r="H30" s="8"/>
      <c r="I30" s="8"/>
      <c r="J30" s="70"/>
      <c r="K30" s="70"/>
      <c r="L30" s="7"/>
      <c r="M30" s="76"/>
    </row>
    <row r="31" spans="4:13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6"/>
    </row>
    <row r="32" spans="4:13" ht="18" customHeight="1" x14ac:dyDescent="0.25">
      <c r="D32" s="34"/>
      <c r="E32" s="47"/>
      <c r="F32" s="35"/>
      <c r="G32" s="35"/>
      <c r="H32" s="8"/>
      <c r="I32" s="8"/>
      <c r="J32" s="70"/>
      <c r="K32" s="70"/>
      <c r="L32" s="7"/>
      <c r="M32" s="71"/>
    </row>
    <row r="33" spans="4:13" ht="18" customHeight="1" x14ac:dyDescent="0.25">
      <c r="D33" s="34"/>
      <c r="E33" s="47"/>
      <c r="F33" s="35"/>
      <c r="G33" s="35"/>
      <c r="H33" s="8"/>
      <c r="I33" s="8"/>
      <c r="J33" s="70"/>
      <c r="K33" s="70"/>
      <c r="L33" s="7"/>
      <c r="M33" s="71"/>
    </row>
    <row r="34" spans="4:13" ht="18" customHeight="1" x14ac:dyDescent="0.25">
      <c r="D34" s="34"/>
      <c r="E34" s="47"/>
      <c r="F34" s="35"/>
      <c r="G34" s="35"/>
      <c r="H34" s="8"/>
      <c r="I34" s="8"/>
      <c r="J34" s="70"/>
      <c r="K34" s="70"/>
      <c r="M34" s="76"/>
    </row>
    <row r="35" spans="4:13" ht="18" customHeight="1" thickBot="1" x14ac:dyDescent="0.3">
      <c r="D35" s="62" t="s">
        <v>86</v>
      </c>
      <c r="E35" s="4"/>
      <c r="F35" s="4"/>
      <c r="G35" s="4"/>
      <c r="H35" s="4"/>
      <c r="I35" s="73"/>
      <c r="J35" s="4"/>
      <c r="K35" s="74"/>
      <c r="L35" s="75">
        <f>SUM(L30:L34)</f>
        <v>0</v>
      </c>
      <c r="M35" s="63"/>
    </row>
    <row r="37" spans="4:13" ht="18" customHeight="1" x14ac:dyDescent="0.25">
      <c r="D37" s="82"/>
    </row>
    <row r="38" spans="4:13" ht="18" customHeight="1" x14ac:dyDescent="0.25">
      <c r="D38" s="35"/>
    </row>
    <row r="39" spans="4:13" ht="18" customHeight="1" x14ac:dyDescent="0.25">
      <c r="D39" s="35"/>
    </row>
    <row r="40" spans="4:13" ht="18" customHeight="1" x14ac:dyDescent="0.25">
      <c r="D40" s="35"/>
    </row>
    <row r="41" spans="4:13" ht="18" customHeight="1" x14ac:dyDescent="0.25">
      <c r="D41" s="35"/>
    </row>
    <row r="42" spans="4:13" ht="18" customHeight="1" x14ac:dyDescent="0.25">
      <c r="D42" s="35"/>
    </row>
    <row r="43" spans="4:13" ht="18" customHeight="1" x14ac:dyDescent="0.25">
      <c r="D43" s="35"/>
    </row>
  </sheetData>
  <phoneticPr fontId="2" type="noConversion"/>
  <conditionalFormatting sqref="M25">
    <cfRule type="cellIs" dxfId="117" priority="2" operator="lessThanOrEqual">
      <formula>0</formula>
    </cfRule>
  </conditionalFormatting>
  <conditionalFormatting sqref="M26">
    <cfRule type="cellIs" dxfId="116" priority="1" operator="lessThan">
      <formula>0</formula>
    </cfRule>
  </conditionalFormatting>
  <hyperlinks>
    <hyperlink ref="A1" location="全班!A1" display="back" xr:uid="{00000000-0004-0000-1E00-000000000000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>
    <tabColor rgb="FFFFFF00"/>
  </sheetPr>
  <dimension ref="A1:M116"/>
  <sheetViews>
    <sheetView showGridLines="0" topLeftCell="A79" zoomScale="90" zoomScaleNormal="90" workbookViewId="0">
      <selection activeCell="O85" sqref="O85"/>
    </sheetView>
  </sheetViews>
  <sheetFormatPr defaultColWidth="10.6640625" defaultRowHeight="18" customHeight="1" x14ac:dyDescent="0.25"/>
  <cols>
    <col min="1" max="3" width="3.77734375" customWidth="1"/>
    <col min="4" max="4" width="11.66406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4.21875" bestFit="1" customWidth="1"/>
    <col min="14" max="14" width="15.44140625" bestFit="1" customWidth="1"/>
  </cols>
  <sheetData>
    <row r="1" spans="1:13" ht="20.25" customHeight="1" thickBot="1" x14ac:dyDescent="0.3">
      <c r="A1" s="104" t="s">
        <v>144</v>
      </c>
      <c r="D1" s="7" t="s">
        <v>169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45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158">
        <v>45143</v>
      </c>
      <c r="E3" s="159" t="s">
        <v>234</v>
      </c>
      <c r="F3" s="160" t="s">
        <v>304</v>
      </c>
      <c r="G3" s="164" t="s">
        <v>305</v>
      </c>
      <c r="H3" s="160" t="s">
        <v>337</v>
      </c>
      <c r="I3" s="165">
        <v>-2000</v>
      </c>
      <c r="J3" s="160"/>
      <c r="K3" s="160"/>
      <c r="L3" s="161">
        <v>63.32</v>
      </c>
      <c r="M3" s="162">
        <f t="shared" ref="M3:M18" si="0">L3*I3</f>
        <v>-126640</v>
      </c>
    </row>
    <row r="4" spans="1:13" ht="20.25" customHeight="1" x14ac:dyDescent="0.25">
      <c r="C4">
        <v>2</v>
      </c>
      <c r="D4" s="158">
        <v>45136</v>
      </c>
      <c r="E4" s="159" t="s">
        <v>235</v>
      </c>
      <c r="F4" s="160" t="s">
        <v>304</v>
      </c>
      <c r="G4" s="160" t="s">
        <v>305</v>
      </c>
      <c r="H4" s="160" t="s">
        <v>40</v>
      </c>
      <c r="I4" s="165">
        <v>2000</v>
      </c>
      <c r="J4" s="160"/>
      <c r="K4" s="160"/>
      <c r="L4" s="161">
        <v>62.43</v>
      </c>
      <c r="M4" s="162">
        <f t="shared" si="0"/>
        <v>124860</v>
      </c>
    </row>
    <row r="5" spans="1:13" ht="20.25" customHeight="1" x14ac:dyDescent="0.25">
      <c r="C5">
        <v>3</v>
      </c>
      <c r="D5" s="158">
        <v>45143</v>
      </c>
      <c r="E5" s="159" t="s">
        <v>234</v>
      </c>
      <c r="F5" s="160" t="s">
        <v>307</v>
      </c>
      <c r="G5" s="164">
        <v>300820</v>
      </c>
      <c r="H5" s="160" t="s">
        <v>337</v>
      </c>
      <c r="I5" s="165">
        <v>-1000</v>
      </c>
      <c r="J5" s="160"/>
      <c r="K5" s="160"/>
      <c r="L5" s="161">
        <f>股价!D78</f>
        <v>38.340000000000003</v>
      </c>
      <c r="M5" s="162">
        <f t="shared" si="0"/>
        <v>-38340</v>
      </c>
    </row>
    <row r="6" spans="1:13" ht="20.25" customHeight="1" x14ac:dyDescent="0.25">
      <c r="C6">
        <v>4</v>
      </c>
      <c r="D6" s="158">
        <v>45136</v>
      </c>
      <c r="E6" s="159" t="s">
        <v>234</v>
      </c>
      <c r="F6" s="160" t="s">
        <v>307</v>
      </c>
      <c r="G6" s="164">
        <v>300820</v>
      </c>
      <c r="H6" s="160" t="s">
        <v>40</v>
      </c>
      <c r="I6" s="165">
        <v>1000</v>
      </c>
      <c r="J6" s="160"/>
      <c r="K6" s="160"/>
      <c r="L6" s="161">
        <v>68.650000000000006</v>
      </c>
      <c r="M6" s="162">
        <f t="shared" si="0"/>
        <v>68650</v>
      </c>
    </row>
    <row r="7" spans="1:13" ht="20.25" customHeight="1" x14ac:dyDescent="0.25">
      <c r="C7">
        <v>5</v>
      </c>
      <c r="D7" s="158">
        <v>45143</v>
      </c>
      <c r="E7" s="159" t="s">
        <v>338</v>
      </c>
      <c r="F7" s="160" t="s">
        <v>341</v>
      </c>
      <c r="G7" s="164" t="s">
        <v>343</v>
      </c>
      <c r="H7" s="160" t="s">
        <v>340</v>
      </c>
      <c r="I7" s="165">
        <v>8000</v>
      </c>
      <c r="J7" s="160"/>
      <c r="K7" s="160"/>
      <c r="L7" s="161">
        <v>15.51</v>
      </c>
      <c r="M7" s="162">
        <f t="shared" si="0"/>
        <v>124080</v>
      </c>
    </row>
    <row r="8" spans="1:13" ht="20.25" customHeight="1" x14ac:dyDescent="0.25">
      <c r="C8">
        <v>6</v>
      </c>
      <c r="D8" s="158">
        <v>45150</v>
      </c>
      <c r="E8" s="159" t="s">
        <v>234</v>
      </c>
      <c r="F8" s="160" t="s">
        <v>341</v>
      </c>
      <c r="G8" s="160" t="s">
        <v>343</v>
      </c>
      <c r="H8" s="160" t="s">
        <v>417</v>
      </c>
      <c r="I8" s="165">
        <v>-8000</v>
      </c>
      <c r="J8" s="160"/>
      <c r="K8" s="160"/>
      <c r="L8" s="161">
        <v>16.739999999999998</v>
      </c>
      <c r="M8" s="162">
        <f t="shared" si="0"/>
        <v>-133920</v>
      </c>
    </row>
    <row r="9" spans="1:13" ht="20.25" customHeight="1" x14ac:dyDescent="0.25">
      <c r="C9">
        <v>7</v>
      </c>
      <c r="D9" s="158">
        <v>45143</v>
      </c>
      <c r="E9" s="159" t="s">
        <v>338</v>
      </c>
      <c r="F9" s="160" t="s">
        <v>345</v>
      </c>
      <c r="G9" s="164">
        <v>301183</v>
      </c>
      <c r="H9" s="160" t="s">
        <v>340</v>
      </c>
      <c r="I9" s="165">
        <v>1000</v>
      </c>
      <c r="J9" s="160"/>
      <c r="K9" s="160"/>
      <c r="L9" s="161">
        <v>52.04</v>
      </c>
      <c r="M9" s="162">
        <f t="shared" si="0"/>
        <v>52040</v>
      </c>
    </row>
    <row r="10" spans="1:13" ht="20.25" customHeight="1" x14ac:dyDescent="0.25">
      <c r="C10">
        <v>8</v>
      </c>
      <c r="D10" s="158">
        <v>45150</v>
      </c>
      <c r="E10" s="159" t="s">
        <v>234</v>
      </c>
      <c r="F10" s="160" t="s">
        <v>345</v>
      </c>
      <c r="G10" s="160">
        <v>301183</v>
      </c>
      <c r="H10" s="160" t="s">
        <v>40</v>
      </c>
      <c r="I10" s="165">
        <v>3000</v>
      </c>
      <c r="J10" s="160"/>
      <c r="K10" s="160"/>
      <c r="L10" s="161">
        <v>48.89</v>
      </c>
      <c r="M10" s="162">
        <f t="shared" si="0"/>
        <v>146670</v>
      </c>
    </row>
    <row r="11" spans="1:13" ht="20.25" customHeight="1" x14ac:dyDescent="0.25">
      <c r="C11">
        <v>9</v>
      </c>
      <c r="D11" s="158">
        <v>45185</v>
      </c>
      <c r="E11" s="159" t="s">
        <v>235</v>
      </c>
      <c r="F11" s="160" t="s">
        <v>345</v>
      </c>
      <c r="G11" s="164">
        <v>301183</v>
      </c>
      <c r="H11" s="160" t="s">
        <v>568</v>
      </c>
      <c r="I11" s="165">
        <v>-4000</v>
      </c>
      <c r="J11" s="160"/>
      <c r="K11" s="160"/>
      <c r="L11" s="161">
        <v>50.7</v>
      </c>
      <c r="M11" s="162">
        <f t="shared" si="0"/>
        <v>-202800</v>
      </c>
    </row>
    <row r="12" spans="1:13" ht="20.25" customHeight="1" x14ac:dyDescent="0.25">
      <c r="C12">
        <v>10</v>
      </c>
      <c r="D12" s="158">
        <v>45185</v>
      </c>
      <c r="E12" s="159" t="s">
        <v>234</v>
      </c>
      <c r="F12" s="160" t="s">
        <v>420</v>
      </c>
      <c r="G12" s="163" t="s">
        <v>636</v>
      </c>
      <c r="H12" s="160" t="s">
        <v>568</v>
      </c>
      <c r="I12" s="165">
        <v>-3000</v>
      </c>
      <c r="J12" s="160"/>
      <c r="K12" s="160"/>
      <c r="L12" s="161">
        <v>26.34</v>
      </c>
      <c r="M12" s="162">
        <f t="shared" si="0"/>
        <v>-79020</v>
      </c>
    </row>
    <row r="13" spans="1:13" ht="20.25" customHeight="1" x14ac:dyDescent="0.25">
      <c r="C13">
        <v>11</v>
      </c>
      <c r="D13" s="158">
        <v>45150</v>
      </c>
      <c r="E13" s="159" t="s">
        <v>419</v>
      </c>
      <c r="F13" s="160" t="s">
        <v>420</v>
      </c>
      <c r="G13" s="163" t="s">
        <v>637</v>
      </c>
      <c r="H13" s="160" t="s">
        <v>418</v>
      </c>
      <c r="I13" s="165">
        <v>3000</v>
      </c>
      <c r="J13" s="160"/>
      <c r="K13" s="160"/>
      <c r="L13" s="161">
        <v>33.43</v>
      </c>
      <c r="M13" s="162">
        <f t="shared" si="0"/>
        <v>100290</v>
      </c>
    </row>
    <row r="14" spans="1:13" ht="20.25" customHeight="1" x14ac:dyDescent="0.25">
      <c r="C14">
        <v>12</v>
      </c>
      <c r="D14" s="167">
        <v>45136</v>
      </c>
      <c r="E14" s="168" t="s">
        <v>234</v>
      </c>
      <c r="F14" s="169" t="s">
        <v>306</v>
      </c>
      <c r="G14" s="169">
        <v>600072</v>
      </c>
      <c r="H14" s="169" t="s">
        <v>40</v>
      </c>
      <c r="I14" s="174">
        <v>3000</v>
      </c>
      <c r="J14" s="169"/>
      <c r="K14" s="169"/>
      <c r="L14" s="170">
        <v>24.62</v>
      </c>
      <c r="M14" s="171">
        <f>L14*I14</f>
        <v>73860</v>
      </c>
    </row>
    <row r="15" spans="1:13" ht="20.25" customHeight="1" x14ac:dyDescent="0.25">
      <c r="C15">
        <v>13</v>
      </c>
      <c r="D15" s="167">
        <v>45143</v>
      </c>
      <c r="E15" s="168" t="s">
        <v>338</v>
      </c>
      <c r="F15" s="169" t="s">
        <v>339</v>
      </c>
      <c r="G15" s="175">
        <v>600072</v>
      </c>
      <c r="H15" s="169" t="s">
        <v>340</v>
      </c>
      <c r="I15" s="174">
        <v>3000</v>
      </c>
      <c r="J15" s="169"/>
      <c r="K15" s="169"/>
      <c r="L15" s="170">
        <v>23.13</v>
      </c>
      <c r="M15" s="171">
        <f>L15*I15</f>
        <v>69390</v>
      </c>
    </row>
    <row r="16" spans="1:13" ht="20.25" customHeight="1" x14ac:dyDescent="0.25">
      <c r="C16">
        <v>14</v>
      </c>
      <c r="D16" s="167">
        <v>45150</v>
      </c>
      <c r="E16" s="168" t="s">
        <v>234</v>
      </c>
      <c r="F16" s="169" t="s">
        <v>306</v>
      </c>
      <c r="G16" s="175">
        <v>600072</v>
      </c>
      <c r="H16" s="169" t="s">
        <v>40</v>
      </c>
      <c r="I16" s="174">
        <v>8000</v>
      </c>
      <c r="J16" s="169"/>
      <c r="K16" s="169"/>
      <c r="L16" s="170">
        <v>22.02</v>
      </c>
      <c r="M16" s="171">
        <f>L16*I16</f>
        <v>176160</v>
      </c>
    </row>
    <row r="17" spans="3:13" ht="20.25" customHeight="1" x14ac:dyDescent="0.25">
      <c r="C17">
        <v>15</v>
      </c>
      <c r="D17" s="167">
        <v>45192</v>
      </c>
      <c r="E17" s="168" t="s">
        <v>234</v>
      </c>
      <c r="F17" s="169" t="s">
        <v>306</v>
      </c>
      <c r="G17" s="169">
        <v>600072</v>
      </c>
      <c r="H17" s="169" t="s">
        <v>605</v>
      </c>
      <c r="I17" s="174">
        <v>-14000</v>
      </c>
      <c r="J17" s="169"/>
      <c r="K17" s="169"/>
      <c r="L17" s="170">
        <v>19.84</v>
      </c>
      <c r="M17" s="171">
        <f>L17*I17</f>
        <v>-277760</v>
      </c>
    </row>
    <row r="18" spans="3:13" ht="20.25" customHeight="1" x14ac:dyDescent="0.25">
      <c r="C18">
        <v>16</v>
      </c>
      <c r="D18" s="167">
        <v>45136</v>
      </c>
      <c r="E18" s="168" t="s">
        <v>308</v>
      </c>
      <c r="F18" s="169" t="s">
        <v>302</v>
      </c>
      <c r="G18" s="169" t="s">
        <v>303</v>
      </c>
      <c r="H18" s="169" t="s">
        <v>99</v>
      </c>
      <c r="I18" s="174">
        <v>8000</v>
      </c>
      <c r="J18" s="169"/>
      <c r="K18" s="169"/>
      <c r="L18" s="170">
        <v>13.91</v>
      </c>
      <c r="M18" s="171">
        <f t="shared" si="0"/>
        <v>111280</v>
      </c>
    </row>
    <row r="19" spans="3:13" ht="20.25" customHeight="1" x14ac:dyDescent="0.25">
      <c r="C19">
        <v>17</v>
      </c>
      <c r="D19" s="167">
        <v>45150</v>
      </c>
      <c r="E19" s="168" t="s">
        <v>234</v>
      </c>
      <c r="F19" s="169" t="s">
        <v>302</v>
      </c>
      <c r="G19" s="169" t="s">
        <v>303</v>
      </c>
      <c r="H19" s="169" t="s">
        <v>418</v>
      </c>
      <c r="I19" s="174">
        <v>2000</v>
      </c>
      <c r="J19" s="169"/>
      <c r="K19" s="169"/>
      <c r="L19" s="170">
        <v>14.04</v>
      </c>
      <c r="M19" s="171">
        <f t="shared" ref="M19:M32" si="1">L19*I19</f>
        <v>28080</v>
      </c>
    </row>
    <row r="20" spans="3:13" ht="20.25" customHeight="1" x14ac:dyDescent="0.25">
      <c r="C20">
        <v>18</v>
      </c>
      <c r="D20" s="167">
        <v>45213</v>
      </c>
      <c r="E20" s="168" t="s">
        <v>234</v>
      </c>
      <c r="F20" s="169" t="s">
        <v>302</v>
      </c>
      <c r="G20" s="169" t="s">
        <v>303</v>
      </c>
      <c r="H20" s="169" t="s">
        <v>538</v>
      </c>
      <c r="I20" s="174">
        <v>-10000</v>
      </c>
      <c r="J20" s="169"/>
      <c r="K20" s="169"/>
      <c r="L20" s="170">
        <v>11.45</v>
      </c>
      <c r="M20" s="171">
        <f t="shared" si="1"/>
        <v>-114500</v>
      </c>
    </row>
    <row r="21" spans="3:13" ht="20.25" customHeight="1" x14ac:dyDescent="0.25">
      <c r="C21">
        <v>19</v>
      </c>
      <c r="D21" s="167">
        <v>45164</v>
      </c>
      <c r="E21" s="168" t="s">
        <v>459</v>
      </c>
      <c r="F21" s="169" t="s">
        <v>471</v>
      </c>
      <c r="G21" s="169">
        <v>601136</v>
      </c>
      <c r="H21" s="169" t="s">
        <v>472</v>
      </c>
      <c r="I21" s="174">
        <v>4000</v>
      </c>
      <c r="J21" s="169"/>
      <c r="K21" s="169"/>
      <c r="L21" s="170">
        <v>25.27</v>
      </c>
      <c r="M21" s="171">
        <f t="shared" si="1"/>
        <v>101080</v>
      </c>
    </row>
    <row r="22" spans="3:13" ht="20.25" customHeight="1" x14ac:dyDescent="0.25">
      <c r="C22">
        <v>20</v>
      </c>
      <c r="D22" s="167">
        <v>45185</v>
      </c>
      <c r="E22" s="168" t="s">
        <v>234</v>
      </c>
      <c r="F22" s="169" t="s">
        <v>469</v>
      </c>
      <c r="G22" s="169">
        <v>601136</v>
      </c>
      <c r="H22" s="169" t="s">
        <v>40</v>
      </c>
      <c r="I22" s="174">
        <v>2000</v>
      </c>
      <c r="J22" s="169"/>
      <c r="K22" s="169"/>
      <c r="L22" s="170">
        <v>22.25</v>
      </c>
      <c r="M22" s="171">
        <f t="shared" si="1"/>
        <v>44500</v>
      </c>
    </row>
    <row r="23" spans="3:13" ht="20.25" customHeight="1" x14ac:dyDescent="0.25">
      <c r="C23">
        <v>21</v>
      </c>
      <c r="D23" s="167">
        <v>45213</v>
      </c>
      <c r="E23" s="168" t="s">
        <v>234</v>
      </c>
      <c r="F23" s="169" t="s">
        <v>469</v>
      </c>
      <c r="G23" s="169">
        <v>601136</v>
      </c>
      <c r="H23" s="169" t="s">
        <v>538</v>
      </c>
      <c r="I23" s="174">
        <v>-6000</v>
      </c>
      <c r="J23" s="169"/>
      <c r="K23" s="169"/>
      <c r="L23" s="170">
        <v>20.420000000000002</v>
      </c>
      <c r="M23" s="171">
        <f t="shared" si="1"/>
        <v>-122520.00000000001</v>
      </c>
    </row>
    <row r="24" spans="3:13" ht="20.25" customHeight="1" x14ac:dyDescent="0.25">
      <c r="C24">
        <v>22</v>
      </c>
      <c r="D24" s="167">
        <v>45276</v>
      </c>
      <c r="E24" s="168" t="s">
        <v>234</v>
      </c>
      <c r="F24" s="169" t="s">
        <v>11409</v>
      </c>
      <c r="G24" s="169" t="s">
        <v>9760</v>
      </c>
      <c r="H24" s="169" t="s">
        <v>0</v>
      </c>
      <c r="I24" s="174">
        <v>905</v>
      </c>
      <c r="J24" s="169"/>
      <c r="K24" s="169"/>
      <c r="L24" s="170">
        <v>75.06</v>
      </c>
      <c r="M24" s="171">
        <f t="shared" si="1"/>
        <v>67929.3</v>
      </c>
    </row>
    <row r="25" spans="3:13" ht="20.25" customHeight="1" x14ac:dyDescent="0.25">
      <c r="C25">
        <v>23</v>
      </c>
      <c r="D25" s="167">
        <v>45290</v>
      </c>
      <c r="E25" s="168" t="s">
        <v>234</v>
      </c>
      <c r="F25" s="169" t="s">
        <v>2368</v>
      </c>
      <c r="G25" s="169" t="s">
        <v>2367</v>
      </c>
      <c r="H25" s="169" t="s">
        <v>0</v>
      </c>
      <c r="I25" s="174">
        <v>5000</v>
      </c>
      <c r="J25" s="169"/>
      <c r="K25" s="169"/>
      <c r="L25" s="170">
        <v>10.65</v>
      </c>
      <c r="M25" s="171">
        <f t="shared" si="1"/>
        <v>53250</v>
      </c>
    </row>
    <row r="26" spans="3:13" ht="20.25" customHeight="1" x14ac:dyDescent="0.25">
      <c r="C26">
        <v>24</v>
      </c>
      <c r="D26" s="167">
        <v>45290</v>
      </c>
      <c r="E26" s="168" t="s">
        <v>234</v>
      </c>
      <c r="F26" s="169" t="s">
        <v>304</v>
      </c>
      <c r="G26" s="169" t="s">
        <v>305</v>
      </c>
      <c r="H26" s="169" t="s">
        <v>0</v>
      </c>
      <c r="I26" s="174">
        <v>1811</v>
      </c>
      <c r="J26" s="169"/>
      <c r="K26" s="169"/>
      <c r="L26" s="170">
        <v>46.38</v>
      </c>
      <c r="M26" s="171">
        <f t="shared" si="1"/>
        <v>83994.180000000008</v>
      </c>
    </row>
    <row r="27" spans="3:13" ht="20.25" customHeight="1" x14ac:dyDescent="0.25">
      <c r="C27">
        <v>25</v>
      </c>
      <c r="D27" s="167">
        <v>45353</v>
      </c>
      <c r="E27" s="168" t="s">
        <v>234</v>
      </c>
      <c r="F27" s="169" t="s">
        <v>11409</v>
      </c>
      <c r="G27" s="169" t="s">
        <v>9760</v>
      </c>
      <c r="H27" s="169" t="s">
        <v>538</v>
      </c>
      <c r="I27" s="174">
        <v>-905</v>
      </c>
      <c r="J27" s="169"/>
      <c r="K27" s="169"/>
      <c r="L27" s="170">
        <v>49.97</v>
      </c>
      <c r="M27" s="171">
        <f t="shared" si="1"/>
        <v>-45222.85</v>
      </c>
    </row>
    <row r="28" spans="3:13" ht="20.25" customHeight="1" x14ac:dyDescent="0.25">
      <c r="C28">
        <v>26</v>
      </c>
      <c r="D28" s="167">
        <v>45353</v>
      </c>
      <c r="E28" s="168" t="s">
        <v>234</v>
      </c>
      <c r="F28" s="169" t="s">
        <v>3214</v>
      </c>
      <c r="G28" s="169" t="s">
        <v>3213</v>
      </c>
      <c r="H28" s="169" t="s">
        <v>538</v>
      </c>
      <c r="I28" s="174">
        <v>-10000</v>
      </c>
      <c r="J28" s="169"/>
      <c r="K28" s="169"/>
      <c r="L28" s="170">
        <v>4.9400000000000004</v>
      </c>
      <c r="M28" s="171">
        <f t="shared" si="1"/>
        <v>-49400.000000000007</v>
      </c>
    </row>
    <row r="29" spans="3:13" ht="20.25" customHeight="1" x14ac:dyDescent="0.25">
      <c r="C29">
        <v>27</v>
      </c>
      <c r="D29" s="167">
        <v>45353</v>
      </c>
      <c r="E29" s="168" t="s">
        <v>234</v>
      </c>
      <c r="F29" s="169" t="s">
        <v>2368</v>
      </c>
      <c r="G29" s="169" t="s">
        <v>2367</v>
      </c>
      <c r="H29" s="169" t="s">
        <v>538</v>
      </c>
      <c r="I29" s="174">
        <v>-11020</v>
      </c>
      <c r="J29" s="169"/>
      <c r="K29" s="169"/>
      <c r="L29" s="170">
        <v>8.59</v>
      </c>
      <c r="M29" s="171">
        <f t="shared" si="1"/>
        <v>-94661.8</v>
      </c>
    </row>
    <row r="30" spans="3:13" ht="20.25" customHeight="1" x14ac:dyDescent="0.25">
      <c r="C30">
        <v>28</v>
      </c>
      <c r="D30" s="167">
        <v>45353</v>
      </c>
      <c r="E30" s="168" t="s">
        <v>234</v>
      </c>
      <c r="F30" s="169" t="s">
        <v>304</v>
      </c>
      <c r="G30" s="169" t="s">
        <v>305</v>
      </c>
      <c r="H30" s="169" t="s">
        <v>538</v>
      </c>
      <c r="I30" s="174">
        <v>-1811</v>
      </c>
      <c r="J30" s="169"/>
      <c r="K30" s="169"/>
      <c r="L30" s="170">
        <v>52.57</v>
      </c>
      <c r="M30" s="171">
        <f t="shared" si="1"/>
        <v>-95204.27</v>
      </c>
    </row>
    <row r="31" spans="3:13" ht="20.25" customHeight="1" x14ac:dyDescent="0.25">
      <c r="C31">
        <v>29</v>
      </c>
      <c r="D31" s="167">
        <v>45283</v>
      </c>
      <c r="E31" s="168" t="s">
        <v>235</v>
      </c>
      <c r="F31" s="169" t="s">
        <v>3214</v>
      </c>
      <c r="G31" s="169" t="s">
        <v>3213</v>
      </c>
      <c r="H31" s="169" t="s">
        <v>0</v>
      </c>
      <c r="I31" s="174">
        <v>10000</v>
      </c>
      <c r="J31" s="169"/>
      <c r="K31" s="169"/>
      <c r="L31" s="170">
        <v>5.89</v>
      </c>
      <c r="M31" s="171">
        <f t="shared" si="1"/>
        <v>58900</v>
      </c>
    </row>
    <row r="32" spans="3:13" ht="20.25" customHeight="1" x14ac:dyDescent="0.25">
      <c r="C32">
        <v>30</v>
      </c>
      <c r="D32" s="167">
        <v>45283</v>
      </c>
      <c r="E32" s="168" t="s">
        <v>235</v>
      </c>
      <c r="F32" s="169" t="s">
        <v>2368</v>
      </c>
      <c r="G32" s="169" t="s">
        <v>2367</v>
      </c>
      <c r="H32" s="169" t="s">
        <v>0</v>
      </c>
      <c r="I32" s="174">
        <v>6020</v>
      </c>
      <c r="J32" s="169"/>
      <c r="K32" s="169"/>
      <c r="L32" s="170">
        <v>10.4</v>
      </c>
      <c r="M32" s="171">
        <f t="shared" si="1"/>
        <v>62608</v>
      </c>
    </row>
    <row r="33" spans="3:13" ht="20.25" customHeight="1" x14ac:dyDescent="0.25">
      <c r="C33">
        <v>31</v>
      </c>
      <c r="D33" s="167">
        <v>45136</v>
      </c>
      <c r="E33" s="168" t="s">
        <v>235</v>
      </c>
      <c r="F33" s="169" t="s">
        <v>273</v>
      </c>
      <c r="G33" s="169">
        <v>603019</v>
      </c>
      <c r="H33" s="169" t="s">
        <v>0</v>
      </c>
      <c r="I33" s="174">
        <v>3000</v>
      </c>
      <c r="J33" s="169"/>
      <c r="K33" s="169"/>
      <c r="L33" s="170">
        <v>45.15</v>
      </c>
      <c r="M33" s="171">
        <f>L33*I33</f>
        <v>135450</v>
      </c>
    </row>
    <row r="34" spans="3:13" ht="20.25" customHeight="1" x14ac:dyDescent="0.25">
      <c r="C34">
        <v>32</v>
      </c>
      <c r="D34" s="167">
        <v>45192</v>
      </c>
      <c r="E34" s="168" t="s">
        <v>235</v>
      </c>
      <c r="F34" s="169" t="s">
        <v>273</v>
      </c>
      <c r="G34" s="169">
        <v>603019</v>
      </c>
      <c r="H34" s="169" t="s">
        <v>0</v>
      </c>
      <c r="I34" s="174">
        <v>1000</v>
      </c>
      <c r="J34" s="169"/>
      <c r="K34" s="169"/>
      <c r="L34" s="170">
        <v>39.130000000000003</v>
      </c>
      <c r="M34" s="171">
        <f t="shared" ref="M34:M48" si="2">L34*I34</f>
        <v>39130</v>
      </c>
    </row>
    <row r="35" spans="3:13" ht="20.25" customHeight="1" x14ac:dyDescent="0.25">
      <c r="C35">
        <v>33</v>
      </c>
      <c r="D35" s="167">
        <v>45255</v>
      </c>
      <c r="E35" s="168" t="s">
        <v>235</v>
      </c>
      <c r="F35" s="169" t="s">
        <v>273</v>
      </c>
      <c r="G35" s="169">
        <v>603019</v>
      </c>
      <c r="H35" s="169" t="s">
        <v>57</v>
      </c>
      <c r="I35" s="174">
        <v>-4000</v>
      </c>
      <c r="J35" s="169"/>
      <c r="K35" s="169"/>
      <c r="L35" s="170">
        <v>38</v>
      </c>
      <c r="M35" s="171">
        <f t="shared" si="2"/>
        <v>-152000</v>
      </c>
    </row>
    <row r="36" spans="3:13" ht="20.25" customHeight="1" x14ac:dyDescent="0.25">
      <c r="C36">
        <v>34</v>
      </c>
      <c r="D36" s="167">
        <v>45192</v>
      </c>
      <c r="E36" s="168" t="s">
        <v>235</v>
      </c>
      <c r="F36" s="169" t="s">
        <v>611</v>
      </c>
      <c r="G36" s="169">
        <v>603083</v>
      </c>
      <c r="H36" s="169" t="s">
        <v>0</v>
      </c>
      <c r="I36" s="174">
        <v>3000</v>
      </c>
      <c r="J36" s="169"/>
      <c r="K36" s="169"/>
      <c r="L36" s="170">
        <v>48.1</v>
      </c>
      <c r="M36" s="171">
        <f t="shared" si="2"/>
        <v>144300</v>
      </c>
    </row>
    <row r="37" spans="3:13" ht="20.25" customHeight="1" x14ac:dyDescent="0.25">
      <c r="C37">
        <v>35</v>
      </c>
      <c r="D37" s="167">
        <v>45227</v>
      </c>
      <c r="E37" s="168" t="s">
        <v>235</v>
      </c>
      <c r="F37" s="169" t="s">
        <v>611</v>
      </c>
      <c r="G37" s="169">
        <v>603083</v>
      </c>
      <c r="H37" s="169" t="s">
        <v>0</v>
      </c>
      <c r="I37" s="174">
        <v>764</v>
      </c>
      <c r="J37" s="169"/>
      <c r="K37" s="169"/>
      <c r="L37" s="170">
        <v>36.96</v>
      </c>
      <c r="M37" s="171">
        <f t="shared" si="2"/>
        <v>28237.440000000002</v>
      </c>
    </row>
    <row r="38" spans="3:13" ht="20.25" customHeight="1" x14ac:dyDescent="0.25">
      <c r="C38">
        <v>36</v>
      </c>
      <c r="D38" s="167">
        <v>45247</v>
      </c>
      <c r="E38" s="168" t="s">
        <v>235</v>
      </c>
      <c r="F38" s="169" t="s">
        <v>611</v>
      </c>
      <c r="G38" s="169">
        <v>603083</v>
      </c>
      <c r="H38" s="169" t="s">
        <v>57</v>
      </c>
      <c r="I38" s="174">
        <v>-2000</v>
      </c>
      <c r="J38" s="169"/>
      <c r="K38" s="169"/>
      <c r="L38" s="170">
        <v>43.48</v>
      </c>
      <c r="M38" s="171">
        <f t="shared" si="2"/>
        <v>-86960</v>
      </c>
    </row>
    <row r="39" spans="3:13" ht="20.399999999999999" customHeight="1" x14ac:dyDescent="0.25">
      <c r="C39">
        <v>37</v>
      </c>
      <c r="D39" s="167">
        <v>45276</v>
      </c>
      <c r="E39" s="168" t="s">
        <v>235</v>
      </c>
      <c r="F39" s="169" t="s">
        <v>611</v>
      </c>
      <c r="G39" s="169">
        <v>603083</v>
      </c>
      <c r="H39" s="169" t="s">
        <v>57</v>
      </c>
      <c r="I39" s="174">
        <v>-1764</v>
      </c>
      <c r="J39" s="169"/>
      <c r="K39" s="169"/>
      <c r="L39" s="170">
        <v>40.85</v>
      </c>
      <c r="M39" s="171">
        <f t="shared" si="2"/>
        <v>-72059.400000000009</v>
      </c>
    </row>
    <row r="40" spans="3:13" ht="20.25" customHeight="1" x14ac:dyDescent="0.25">
      <c r="C40">
        <v>38</v>
      </c>
      <c r="D40" s="167">
        <v>45255</v>
      </c>
      <c r="E40" s="168" t="s">
        <v>224</v>
      </c>
      <c r="F40" s="169" t="s">
        <v>447</v>
      </c>
      <c r="G40" s="169" t="s">
        <v>448</v>
      </c>
      <c r="H40" s="169" t="s">
        <v>0</v>
      </c>
      <c r="I40" s="174">
        <v>3758</v>
      </c>
      <c r="J40" s="169"/>
      <c r="K40" s="169"/>
      <c r="L40" s="170">
        <v>57.72</v>
      </c>
      <c r="M40" s="171">
        <f t="shared" si="2"/>
        <v>216911.76</v>
      </c>
    </row>
    <row r="41" spans="3:13" ht="20.25" customHeight="1" x14ac:dyDescent="0.25">
      <c r="C41">
        <v>39</v>
      </c>
      <c r="D41" s="167">
        <v>45283</v>
      </c>
      <c r="E41" s="168" t="s">
        <v>224</v>
      </c>
      <c r="F41" s="169" t="s">
        <v>447</v>
      </c>
      <c r="G41" s="169" t="s">
        <v>448</v>
      </c>
      <c r="H41" s="169" t="s">
        <v>57</v>
      </c>
      <c r="I41" s="174">
        <v>-1879</v>
      </c>
      <c r="J41" s="169"/>
      <c r="K41" s="169"/>
      <c r="L41" s="170">
        <v>65.676000000000002</v>
      </c>
      <c r="M41" s="171">
        <f t="shared" si="2"/>
        <v>-123405.204</v>
      </c>
    </row>
    <row r="42" spans="3:13" ht="20.25" customHeight="1" x14ac:dyDescent="0.25">
      <c r="C42">
        <v>40</v>
      </c>
      <c r="D42" s="167">
        <v>45290</v>
      </c>
      <c r="E42" s="168" t="s">
        <v>224</v>
      </c>
      <c r="F42" s="169" t="s">
        <v>447</v>
      </c>
      <c r="G42" s="169" t="s">
        <v>448</v>
      </c>
      <c r="H42" s="169" t="s">
        <v>57</v>
      </c>
      <c r="I42" s="174">
        <v>-1879</v>
      </c>
      <c r="J42" s="169"/>
      <c r="K42" s="169"/>
      <c r="L42" s="170">
        <v>70.745999999999995</v>
      </c>
      <c r="M42" s="171">
        <f t="shared" si="2"/>
        <v>-132931.734</v>
      </c>
    </row>
    <row r="43" spans="3:13" ht="20.25" customHeight="1" x14ac:dyDescent="0.25">
      <c r="C43">
        <v>41</v>
      </c>
      <c r="D43" s="167">
        <v>45213</v>
      </c>
      <c r="E43" s="168" t="s">
        <v>235</v>
      </c>
      <c r="F43" s="169" t="s">
        <v>648</v>
      </c>
      <c r="G43" s="169" t="s">
        <v>650</v>
      </c>
      <c r="H43" s="169" t="s">
        <v>0</v>
      </c>
      <c r="I43" s="174">
        <v>20000</v>
      </c>
      <c r="J43" s="169"/>
      <c r="K43" s="169"/>
      <c r="L43" s="170">
        <v>4.38</v>
      </c>
      <c r="M43" s="171">
        <f t="shared" si="2"/>
        <v>87600</v>
      </c>
    </row>
    <row r="44" spans="3:13" ht="20.25" customHeight="1" x14ac:dyDescent="0.25">
      <c r="C44">
        <v>42</v>
      </c>
      <c r="D44" s="167">
        <v>45255</v>
      </c>
      <c r="E44" s="168" t="s">
        <v>235</v>
      </c>
      <c r="F44" s="169" t="s">
        <v>648</v>
      </c>
      <c r="G44" s="169" t="s">
        <v>650</v>
      </c>
      <c r="H44" s="169" t="s">
        <v>57</v>
      </c>
      <c r="I44" s="174">
        <v>-20000</v>
      </c>
      <c r="J44" s="169"/>
      <c r="K44" s="169"/>
      <c r="L44" s="170">
        <v>4.5599999999999996</v>
      </c>
      <c r="M44" s="171">
        <f t="shared" si="2"/>
        <v>-91199.999999999985</v>
      </c>
    </row>
    <row r="45" spans="3:13" ht="20.25" customHeight="1" x14ac:dyDescent="0.25">
      <c r="C45">
        <v>43</v>
      </c>
      <c r="D45" s="167">
        <v>45213</v>
      </c>
      <c r="E45" s="168" t="s">
        <v>235</v>
      </c>
      <c r="F45" s="169" t="s">
        <v>652</v>
      </c>
      <c r="G45" s="169" t="s">
        <v>654</v>
      </c>
      <c r="H45" s="169" t="s">
        <v>0</v>
      </c>
      <c r="I45" s="174">
        <v>1000</v>
      </c>
      <c r="J45" s="169"/>
      <c r="K45" s="169"/>
      <c r="L45" s="170">
        <v>205.15</v>
      </c>
      <c r="M45" s="171">
        <f t="shared" si="2"/>
        <v>205150</v>
      </c>
    </row>
    <row r="46" spans="3:13" ht="20.25" customHeight="1" x14ac:dyDescent="0.25">
      <c r="C46">
        <v>44</v>
      </c>
      <c r="D46" s="167">
        <v>45247</v>
      </c>
      <c r="E46" s="168" t="s">
        <v>235</v>
      </c>
      <c r="F46" s="169" t="s">
        <v>652</v>
      </c>
      <c r="G46" s="169" t="s">
        <v>654</v>
      </c>
      <c r="H46" s="169" t="s">
        <v>57</v>
      </c>
      <c r="I46" s="174">
        <v>-1000</v>
      </c>
      <c r="J46" s="169"/>
      <c r="K46" s="169"/>
      <c r="L46" s="170">
        <v>208.3</v>
      </c>
      <c r="M46" s="171">
        <f t="shared" si="2"/>
        <v>-208300</v>
      </c>
    </row>
    <row r="47" spans="3:13" ht="20.25" customHeight="1" x14ac:dyDescent="0.25">
      <c r="C47">
        <v>45</v>
      </c>
      <c r="D47" s="167">
        <v>45247</v>
      </c>
      <c r="E47" s="168" t="s">
        <v>235</v>
      </c>
      <c r="F47" s="169" t="s">
        <v>6623</v>
      </c>
      <c r="G47" s="169" t="s">
        <v>6622</v>
      </c>
      <c r="H47" s="169" t="s">
        <v>0</v>
      </c>
      <c r="I47" s="174">
        <v>8000</v>
      </c>
      <c r="J47" s="169"/>
      <c r="K47" s="169"/>
      <c r="L47" s="170">
        <v>10.63</v>
      </c>
      <c r="M47" s="171">
        <f t="shared" si="2"/>
        <v>85040</v>
      </c>
    </row>
    <row r="48" spans="3:13" ht="20.399999999999999" customHeight="1" x14ac:dyDescent="0.25">
      <c r="C48">
        <v>46</v>
      </c>
      <c r="D48" s="167">
        <v>45255</v>
      </c>
      <c r="E48" s="168" t="s">
        <v>235</v>
      </c>
      <c r="F48" s="169" t="s">
        <v>6623</v>
      </c>
      <c r="G48" s="169" t="s">
        <v>6622</v>
      </c>
      <c r="H48" s="169" t="s">
        <v>57</v>
      </c>
      <c r="I48" s="174">
        <v>-8000</v>
      </c>
      <c r="J48" s="169"/>
      <c r="K48" s="169"/>
      <c r="L48" s="170">
        <v>10.25</v>
      </c>
      <c r="M48" s="171">
        <f t="shared" si="2"/>
        <v>-82000</v>
      </c>
    </row>
    <row r="49" spans="3:13" ht="20.25" customHeight="1" x14ac:dyDescent="0.25">
      <c r="C49">
        <v>47</v>
      </c>
      <c r="D49" s="167">
        <v>45185</v>
      </c>
      <c r="E49" s="168" t="s">
        <v>235</v>
      </c>
      <c r="F49" s="169" t="s">
        <v>228</v>
      </c>
      <c r="G49" s="169" t="s">
        <v>397</v>
      </c>
      <c r="H49" s="169" t="s">
        <v>0</v>
      </c>
      <c r="I49" s="174">
        <v>1012</v>
      </c>
      <c r="J49" s="169"/>
      <c r="K49" s="169"/>
      <c r="L49" s="170">
        <v>244.05</v>
      </c>
      <c r="M49" s="171">
        <f t="shared" ref="M49:M79" si="3">L49*I49</f>
        <v>246978.6</v>
      </c>
    </row>
    <row r="50" spans="3:13" ht="20.25" customHeight="1" x14ac:dyDescent="0.25">
      <c r="C50">
        <v>48</v>
      </c>
      <c r="D50" s="167">
        <v>45247</v>
      </c>
      <c r="E50" s="168" t="s">
        <v>235</v>
      </c>
      <c r="F50" s="169" t="s">
        <v>228</v>
      </c>
      <c r="G50" s="169" t="s">
        <v>397</v>
      </c>
      <c r="H50" s="169" t="s">
        <v>0</v>
      </c>
      <c r="I50" s="174">
        <v>500</v>
      </c>
      <c r="J50" s="169"/>
      <c r="K50" s="169"/>
      <c r="L50" s="170">
        <v>236.76</v>
      </c>
      <c r="M50" s="171">
        <f t="shared" si="3"/>
        <v>118380</v>
      </c>
    </row>
    <row r="51" spans="3:13" ht="20.25" customHeight="1" x14ac:dyDescent="0.25">
      <c r="C51">
        <v>52</v>
      </c>
      <c r="D51" s="167">
        <v>45423</v>
      </c>
      <c r="E51" s="168" t="s">
        <v>235</v>
      </c>
      <c r="F51" s="169" t="s">
        <v>228</v>
      </c>
      <c r="G51" s="169" t="s">
        <v>397</v>
      </c>
      <c r="H51" s="169" t="s">
        <v>57</v>
      </c>
      <c r="I51" s="174">
        <v>-2012</v>
      </c>
      <c r="J51" s="169"/>
      <c r="K51" s="169"/>
      <c r="L51" s="170">
        <v>227.8</v>
      </c>
      <c r="M51" s="171">
        <f>L51*I51</f>
        <v>-458333.60000000003</v>
      </c>
    </row>
    <row r="52" spans="3:13" ht="18" customHeight="1" x14ac:dyDescent="0.25">
      <c r="C52">
        <v>49</v>
      </c>
      <c r="D52" s="167">
        <v>45247</v>
      </c>
      <c r="E52" s="168" t="s">
        <v>235</v>
      </c>
      <c r="F52" s="169" t="s">
        <v>4090</v>
      </c>
      <c r="G52" s="169" t="s">
        <v>4089</v>
      </c>
      <c r="H52" s="169" t="s">
        <v>0</v>
      </c>
      <c r="I52" s="174">
        <v>1172</v>
      </c>
      <c r="J52" s="169"/>
      <c r="K52" s="169"/>
      <c r="L52" s="170">
        <v>85.36</v>
      </c>
      <c r="M52" s="171">
        <f t="shared" si="3"/>
        <v>100041.92</v>
      </c>
    </row>
    <row r="53" spans="3:13" ht="20.25" customHeight="1" x14ac:dyDescent="0.25">
      <c r="D53" s="167">
        <v>45423</v>
      </c>
      <c r="E53" s="168" t="s">
        <v>235</v>
      </c>
      <c r="F53" s="169" t="s">
        <v>4090</v>
      </c>
      <c r="G53" s="169" t="s">
        <v>4089</v>
      </c>
      <c r="H53" s="169" t="s">
        <v>57</v>
      </c>
      <c r="I53" s="174">
        <v>-1172</v>
      </c>
      <c r="J53" s="169"/>
      <c r="K53" s="169"/>
      <c r="L53" s="170">
        <v>44.85</v>
      </c>
      <c r="M53" s="171">
        <f>L53*I53</f>
        <v>-52564.200000000004</v>
      </c>
    </row>
    <row r="54" spans="3:13" ht="20.25" customHeight="1" x14ac:dyDescent="0.25">
      <c r="D54" s="167">
        <v>45577</v>
      </c>
      <c r="E54" s="168" t="s">
        <v>235</v>
      </c>
      <c r="F54" s="169" t="s">
        <v>6647</v>
      </c>
      <c r="G54" s="169" t="s">
        <v>6646</v>
      </c>
      <c r="H54" s="169" t="s">
        <v>0</v>
      </c>
      <c r="I54" s="174">
        <v>2000</v>
      </c>
      <c r="J54" s="169"/>
      <c r="K54" s="169"/>
      <c r="L54" s="170">
        <v>92.2</v>
      </c>
      <c r="M54" s="171">
        <f>L54*I54</f>
        <v>184400</v>
      </c>
    </row>
    <row r="55" spans="3:13" ht="20.25" customHeight="1" x14ac:dyDescent="0.25">
      <c r="D55" s="167">
        <v>45577</v>
      </c>
      <c r="E55" s="168" t="s">
        <v>235</v>
      </c>
      <c r="F55" s="169" t="s">
        <v>9687</v>
      </c>
      <c r="G55" s="169" t="s">
        <v>9686</v>
      </c>
      <c r="H55" s="169" t="s">
        <v>0</v>
      </c>
      <c r="I55" s="174">
        <v>2000</v>
      </c>
      <c r="J55" s="169"/>
      <c r="K55" s="169"/>
      <c r="L55" s="170">
        <v>41.84</v>
      </c>
      <c r="M55" s="171">
        <f>L55*I55</f>
        <v>83680</v>
      </c>
    </row>
    <row r="56" spans="3:13" ht="20.25" customHeight="1" x14ac:dyDescent="0.25">
      <c r="D56" s="167">
        <v>45598</v>
      </c>
      <c r="E56" s="168" t="s">
        <v>235</v>
      </c>
      <c r="F56" s="169" t="s">
        <v>6647</v>
      </c>
      <c r="G56" s="169" t="s">
        <v>6646</v>
      </c>
      <c r="H56" s="169" t="s">
        <v>57</v>
      </c>
      <c r="I56" s="174">
        <v>-2000</v>
      </c>
      <c r="J56" s="169"/>
      <c r="K56" s="169"/>
      <c r="L56" s="170">
        <v>113.93</v>
      </c>
      <c r="M56" s="171">
        <f>L56*I56</f>
        <v>-227860</v>
      </c>
    </row>
    <row r="57" spans="3:13" ht="20.25" customHeight="1" x14ac:dyDescent="0.25">
      <c r="D57" s="167">
        <v>45598</v>
      </c>
      <c r="E57" s="168" t="s">
        <v>235</v>
      </c>
      <c r="F57" s="169" t="s">
        <v>9687</v>
      </c>
      <c r="G57" s="169" t="s">
        <v>9686</v>
      </c>
      <c r="H57" s="169" t="s">
        <v>57</v>
      </c>
      <c r="I57" s="174">
        <v>-2000</v>
      </c>
      <c r="J57" s="169"/>
      <c r="K57" s="169"/>
      <c r="L57" s="170">
        <v>39.42</v>
      </c>
      <c r="M57" s="171">
        <f>L57*I57</f>
        <v>-78840</v>
      </c>
    </row>
    <row r="58" spans="3:13" ht="20.25" customHeight="1" x14ac:dyDescent="0.25">
      <c r="C58">
        <v>50</v>
      </c>
      <c r="D58" s="167">
        <v>45255</v>
      </c>
      <c r="E58" s="168" t="s">
        <v>235</v>
      </c>
      <c r="F58" s="169" t="s">
        <v>228</v>
      </c>
      <c r="G58" s="169" t="s">
        <v>397</v>
      </c>
      <c r="H58" s="169" t="s">
        <v>0</v>
      </c>
      <c r="I58" s="174">
        <v>500</v>
      </c>
      <c r="J58" s="169"/>
      <c r="K58" s="169"/>
      <c r="L58" s="170">
        <v>216.85</v>
      </c>
      <c r="M58" s="171">
        <f t="shared" si="3"/>
        <v>108425</v>
      </c>
    </row>
    <row r="59" spans="3:13" ht="20.25" customHeight="1" x14ac:dyDescent="0.25">
      <c r="C59">
        <v>51</v>
      </c>
      <c r="D59" s="167">
        <v>45360</v>
      </c>
      <c r="E59" s="168" t="s">
        <v>235</v>
      </c>
      <c r="F59" s="169" t="s">
        <v>1419</v>
      </c>
      <c r="G59" s="169" t="s">
        <v>1418</v>
      </c>
      <c r="H59" s="169" t="s">
        <v>0</v>
      </c>
      <c r="I59" s="174">
        <v>10000</v>
      </c>
      <c r="J59" s="169"/>
      <c r="K59" s="169"/>
      <c r="L59" s="170">
        <v>27.46</v>
      </c>
      <c r="M59" s="171">
        <f t="shared" ref="M59:M62" si="4">L59*I59</f>
        <v>274600</v>
      </c>
    </row>
    <row r="60" spans="3:13" ht="20.25" customHeight="1" x14ac:dyDescent="0.25">
      <c r="C60">
        <v>53</v>
      </c>
      <c r="D60" s="167">
        <v>45423</v>
      </c>
      <c r="E60" s="168" t="s">
        <v>224</v>
      </c>
      <c r="F60" s="169" t="s">
        <v>217</v>
      </c>
      <c r="G60" s="169" t="s">
        <v>219</v>
      </c>
      <c r="H60" s="169" t="s">
        <v>0</v>
      </c>
      <c r="I60" s="174">
        <v>153</v>
      </c>
      <c r="J60" s="169"/>
      <c r="K60" s="169"/>
      <c r="L60" s="170">
        <v>1314.066</v>
      </c>
      <c r="M60" s="171">
        <f t="shared" si="4"/>
        <v>201052.098</v>
      </c>
    </row>
    <row r="61" spans="3:13" ht="20.25" customHeight="1" x14ac:dyDescent="0.25">
      <c r="D61" s="167">
        <v>45423</v>
      </c>
      <c r="E61" s="168" t="s">
        <v>235</v>
      </c>
      <c r="F61" s="169" t="s">
        <v>123</v>
      </c>
      <c r="G61" s="169" t="s">
        <v>1014</v>
      </c>
      <c r="H61" s="169" t="s">
        <v>0</v>
      </c>
      <c r="I61" s="174">
        <v>1000</v>
      </c>
      <c r="J61" s="169"/>
      <c r="K61" s="169"/>
      <c r="L61" s="170">
        <v>130.97999999999999</v>
      </c>
      <c r="M61" s="171">
        <f t="shared" si="4"/>
        <v>130979.99999999999</v>
      </c>
    </row>
    <row r="62" spans="3:13" ht="20.25" customHeight="1" x14ac:dyDescent="0.25">
      <c r="D62" s="167">
        <v>45423</v>
      </c>
      <c r="E62" s="168" t="s">
        <v>235</v>
      </c>
      <c r="F62" s="169" t="s">
        <v>6084</v>
      </c>
      <c r="G62" s="169" t="s">
        <v>6083</v>
      </c>
      <c r="H62" s="169" t="s">
        <v>0</v>
      </c>
      <c r="I62" s="174">
        <v>7423</v>
      </c>
      <c r="J62" s="169"/>
      <c r="K62" s="169"/>
      <c r="L62" s="170">
        <v>16.809999999999999</v>
      </c>
      <c r="M62" s="171">
        <f t="shared" si="4"/>
        <v>124780.62999999999</v>
      </c>
    </row>
    <row r="63" spans="3:13" ht="20.25" customHeight="1" x14ac:dyDescent="0.25">
      <c r="D63" s="167">
        <v>45423</v>
      </c>
      <c r="E63" s="168" t="s">
        <v>235</v>
      </c>
      <c r="F63" s="169" t="s">
        <v>8649</v>
      </c>
      <c r="G63" s="169" t="s">
        <v>8648</v>
      </c>
      <c r="H63" s="169" t="s">
        <v>0</v>
      </c>
      <c r="I63" s="174">
        <v>360</v>
      </c>
      <c r="J63" s="169"/>
      <c r="K63" s="169"/>
      <c r="L63" s="170">
        <v>145.86000000000001</v>
      </c>
      <c r="M63" s="171">
        <f t="shared" si="3"/>
        <v>52509.600000000006</v>
      </c>
    </row>
    <row r="64" spans="3:13" ht="20.25" customHeight="1" x14ac:dyDescent="0.25">
      <c r="D64" s="167">
        <v>45479</v>
      </c>
      <c r="E64" s="168" t="s">
        <v>224</v>
      </c>
      <c r="F64" s="169" t="s">
        <v>217</v>
      </c>
      <c r="G64" s="169" t="s">
        <v>219</v>
      </c>
      <c r="H64" s="169" t="s">
        <v>57</v>
      </c>
      <c r="I64" s="174">
        <v>-153</v>
      </c>
      <c r="J64" s="169"/>
      <c r="K64" s="169"/>
      <c r="L64" s="170">
        <v>1961.856</v>
      </c>
      <c r="M64" s="171">
        <f t="shared" si="3"/>
        <v>-300163.96799999999</v>
      </c>
    </row>
    <row r="65" spans="3:13" ht="20.25" customHeight="1" x14ac:dyDescent="0.25">
      <c r="D65" s="167">
        <v>45479</v>
      </c>
      <c r="E65" s="168" t="s">
        <v>235</v>
      </c>
      <c r="F65" s="169" t="s">
        <v>8649</v>
      </c>
      <c r="G65" s="169" t="s">
        <v>8648</v>
      </c>
      <c r="H65" s="169" t="s">
        <v>57</v>
      </c>
      <c r="I65" s="174">
        <v>-360</v>
      </c>
      <c r="J65" s="169"/>
      <c r="K65" s="169"/>
      <c r="L65" s="170">
        <v>74.63</v>
      </c>
      <c r="M65" s="171">
        <f t="shared" si="3"/>
        <v>-26866.799999999999</v>
      </c>
    </row>
    <row r="66" spans="3:13" ht="20.25" customHeight="1" x14ac:dyDescent="0.25">
      <c r="D66" s="167">
        <v>45479</v>
      </c>
      <c r="E66" s="168" t="s">
        <v>235</v>
      </c>
      <c r="F66" s="169" t="s">
        <v>1419</v>
      </c>
      <c r="G66" s="169" t="s">
        <v>1418</v>
      </c>
      <c r="H66" s="169" t="s">
        <v>57</v>
      </c>
      <c r="I66" s="174">
        <v>-10000</v>
      </c>
      <c r="J66" s="169"/>
      <c r="K66" s="169"/>
      <c r="L66" s="170">
        <v>18.95</v>
      </c>
      <c r="M66" s="171">
        <f t="shared" si="3"/>
        <v>-189500</v>
      </c>
    </row>
    <row r="67" spans="3:13" ht="20.25" customHeight="1" x14ac:dyDescent="0.25">
      <c r="D67" s="167">
        <v>45479</v>
      </c>
      <c r="E67" s="168" t="s">
        <v>235</v>
      </c>
      <c r="F67" s="169" t="s">
        <v>9575</v>
      </c>
      <c r="G67" s="169" t="s">
        <v>9574</v>
      </c>
      <c r="H67" s="169" t="s">
        <v>0</v>
      </c>
      <c r="I67" s="174">
        <v>9905</v>
      </c>
      <c r="J67" s="169"/>
      <c r="K67" s="169"/>
      <c r="L67" s="170">
        <v>19.13</v>
      </c>
      <c r="M67" s="171">
        <f t="shared" si="3"/>
        <v>189482.65</v>
      </c>
    </row>
    <row r="68" spans="3:13" ht="20.25" customHeight="1" x14ac:dyDescent="0.25">
      <c r="D68" s="167">
        <v>45479</v>
      </c>
      <c r="E68" s="168" t="s">
        <v>235</v>
      </c>
      <c r="F68" s="169" t="s">
        <v>1016</v>
      </c>
      <c r="G68" s="169" t="s">
        <v>1015</v>
      </c>
      <c r="H68" s="169" t="s">
        <v>0</v>
      </c>
      <c r="I68" s="174">
        <v>1363</v>
      </c>
      <c r="J68" s="169"/>
      <c r="K68" s="169"/>
      <c r="L68" s="170">
        <v>97.68</v>
      </c>
      <c r="M68" s="171">
        <f t="shared" si="3"/>
        <v>133137.84</v>
      </c>
    </row>
    <row r="69" spans="3:13" ht="20.25" customHeight="1" x14ac:dyDescent="0.25">
      <c r="D69" s="167">
        <v>45479</v>
      </c>
      <c r="E69" s="168" t="s">
        <v>235</v>
      </c>
      <c r="F69" s="169" t="s">
        <v>6615</v>
      </c>
      <c r="G69" s="169" t="s">
        <v>6614</v>
      </c>
      <c r="H69" s="169" t="s">
        <v>0</v>
      </c>
      <c r="I69" s="174">
        <v>5000</v>
      </c>
      <c r="J69" s="169"/>
      <c r="K69" s="169"/>
      <c r="L69" s="170">
        <v>13.69</v>
      </c>
      <c r="M69" s="171">
        <f t="shared" si="3"/>
        <v>68450</v>
      </c>
    </row>
    <row r="70" spans="3:13" ht="20.25" customHeight="1" x14ac:dyDescent="0.25">
      <c r="D70" s="167">
        <v>45570</v>
      </c>
      <c r="E70" s="168" t="s">
        <v>235</v>
      </c>
      <c r="F70" s="169" t="s">
        <v>123</v>
      </c>
      <c r="G70" s="169" t="s">
        <v>1014</v>
      </c>
      <c r="H70" s="169" t="s">
        <v>57</v>
      </c>
      <c r="I70" s="174">
        <v>-1000</v>
      </c>
      <c r="J70" s="169"/>
      <c r="K70" s="169"/>
      <c r="L70" s="170">
        <v>91.25</v>
      </c>
      <c r="M70" s="171">
        <f>L70*I70</f>
        <v>-91250</v>
      </c>
    </row>
    <row r="71" spans="3:13" ht="20.25" customHeight="1" x14ac:dyDescent="0.25">
      <c r="D71" s="167">
        <v>45570</v>
      </c>
      <c r="E71" s="168" t="s">
        <v>235</v>
      </c>
      <c r="F71" s="169" t="s">
        <v>6084</v>
      </c>
      <c r="G71" s="169" t="s">
        <v>6083</v>
      </c>
      <c r="H71" s="169" t="s">
        <v>57</v>
      </c>
      <c r="I71" s="174">
        <v>-7423</v>
      </c>
      <c r="J71" s="169"/>
      <c r="K71" s="169"/>
      <c r="L71" s="170">
        <v>16.940000000000001</v>
      </c>
      <c r="M71" s="171">
        <f>L71*I71</f>
        <v>-125745.62000000001</v>
      </c>
    </row>
    <row r="72" spans="3:13" ht="20.25" customHeight="1" x14ac:dyDescent="0.25">
      <c r="D72" s="167">
        <v>45570</v>
      </c>
      <c r="E72" s="168" t="s">
        <v>235</v>
      </c>
      <c r="F72" s="169" t="s">
        <v>9575</v>
      </c>
      <c r="G72" s="169" t="s">
        <v>9574</v>
      </c>
      <c r="H72" s="169" t="s">
        <v>57</v>
      </c>
      <c r="I72" s="174">
        <v>-9905</v>
      </c>
      <c r="J72" s="169"/>
      <c r="K72" s="169"/>
      <c r="L72" s="170">
        <v>25.3</v>
      </c>
      <c r="M72" s="171">
        <f>L72*I72</f>
        <v>-250596.5</v>
      </c>
    </row>
    <row r="73" spans="3:13" ht="20.25" customHeight="1" x14ac:dyDescent="0.25">
      <c r="D73" s="167">
        <v>45570</v>
      </c>
      <c r="E73" s="168" t="s">
        <v>235</v>
      </c>
      <c r="F73" s="169" t="s">
        <v>1016</v>
      </c>
      <c r="G73" s="169" t="s">
        <v>1015</v>
      </c>
      <c r="H73" s="169" t="s">
        <v>57</v>
      </c>
      <c r="I73" s="174">
        <v>-1363</v>
      </c>
      <c r="J73" s="169"/>
      <c r="K73" s="169"/>
      <c r="L73" s="170">
        <v>107.2</v>
      </c>
      <c r="M73" s="171">
        <f>L73*I73</f>
        <v>-146113.60000000001</v>
      </c>
    </row>
    <row r="74" spans="3:13" ht="20.25" customHeight="1" x14ac:dyDescent="0.25">
      <c r="D74" s="167">
        <v>45570</v>
      </c>
      <c r="E74" s="168" t="s">
        <v>235</v>
      </c>
      <c r="F74" s="169" t="s">
        <v>6615</v>
      </c>
      <c r="G74" s="169" t="s">
        <v>6614</v>
      </c>
      <c r="H74" s="169" t="s">
        <v>57</v>
      </c>
      <c r="I74" s="174">
        <v>-5000</v>
      </c>
      <c r="J74" s="169"/>
      <c r="K74" s="169"/>
      <c r="L74" s="170">
        <v>14.88</v>
      </c>
      <c r="M74" s="171">
        <f>L74*I74</f>
        <v>-74400</v>
      </c>
    </row>
    <row r="75" spans="3:13" ht="20.25" customHeight="1" x14ac:dyDescent="0.25">
      <c r="D75" s="34">
        <v>45479</v>
      </c>
      <c r="E75" s="47" t="s">
        <v>234</v>
      </c>
      <c r="F75" s="35" t="s">
        <v>11777</v>
      </c>
      <c r="G75" s="35" t="s">
        <v>11775</v>
      </c>
      <c r="H75" s="35" t="s">
        <v>0</v>
      </c>
      <c r="I75" s="141">
        <v>110000</v>
      </c>
      <c r="J75" s="35"/>
      <c r="K75" s="35"/>
      <c r="L75" s="224">
        <v>1.048</v>
      </c>
      <c r="M75" s="36">
        <f t="shared" si="3"/>
        <v>115280</v>
      </c>
    </row>
    <row r="76" spans="3:13" ht="20.25" customHeight="1" x14ac:dyDescent="0.25">
      <c r="D76" s="34">
        <v>45577</v>
      </c>
      <c r="E76" s="47" t="s">
        <v>234</v>
      </c>
      <c r="F76" s="35" t="s">
        <v>250</v>
      </c>
      <c r="G76" s="35" t="s">
        <v>11971</v>
      </c>
      <c r="H76" s="35" t="s">
        <v>11968</v>
      </c>
      <c r="I76" s="141">
        <v>200000</v>
      </c>
      <c r="J76" s="35"/>
      <c r="K76" s="35"/>
      <c r="L76" s="131">
        <v>1.0329999999999999</v>
      </c>
      <c r="M76" s="36">
        <f t="shared" si="3"/>
        <v>206599.99999999997</v>
      </c>
    </row>
    <row r="77" spans="3:13" ht="20.25" customHeight="1" x14ac:dyDescent="0.25">
      <c r="D77" s="34">
        <v>45591</v>
      </c>
      <c r="E77" s="47" t="s">
        <v>234</v>
      </c>
      <c r="F77" s="35" t="s">
        <v>10371</v>
      </c>
      <c r="G77" s="35" t="s">
        <v>10370</v>
      </c>
      <c r="H77" s="35" t="s">
        <v>0</v>
      </c>
      <c r="I77" s="141">
        <v>10060</v>
      </c>
      <c r="J77" s="35"/>
      <c r="K77" s="35"/>
      <c r="L77" s="131">
        <v>22.7</v>
      </c>
      <c r="M77" s="36">
        <f t="shared" si="3"/>
        <v>228362</v>
      </c>
    </row>
    <row r="78" spans="3:13" ht="20.25" customHeight="1" x14ac:dyDescent="0.25">
      <c r="D78" s="34"/>
      <c r="E78" s="47"/>
      <c r="F78" s="35"/>
      <c r="G78" s="35"/>
      <c r="H78" s="35"/>
      <c r="I78" s="141"/>
      <c r="J78" s="35"/>
      <c r="K78" s="35"/>
      <c r="L78" s="224"/>
      <c r="M78" s="36">
        <f t="shared" si="3"/>
        <v>0</v>
      </c>
    </row>
    <row r="79" spans="3:13" ht="20.25" customHeight="1" x14ac:dyDescent="0.25">
      <c r="C79">
        <v>54</v>
      </c>
      <c r="D79" s="10"/>
      <c r="E79" s="15"/>
      <c r="F79" s="15"/>
      <c r="G79" s="15"/>
      <c r="H79" s="15"/>
      <c r="I79" s="142"/>
      <c r="J79" s="15"/>
      <c r="K79" s="15"/>
      <c r="L79" s="154"/>
      <c r="M79" s="19">
        <f t="shared" si="3"/>
        <v>0</v>
      </c>
    </row>
    <row r="80" spans="3:13" ht="20.25" customHeight="1" thickBot="1" x14ac:dyDescent="0.3">
      <c r="D80" s="9" t="s">
        <v>41</v>
      </c>
      <c r="E80" s="20"/>
      <c r="F80" s="20"/>
      <c r="G80" s="20"/>
      <c r="H80" s="20"/>
      <c r="I80" s="20"/>
      <c r="J80" s="20"/>
      <c r="K80" s="20"/>
      <c r="L80" s="20"/>
      <c r="M80" s="21">
        <f>SUM(M3:M79)</f>
        <v>705501.47199999995</v>
      </c>
    </row>
    <row r="81" spans="4:13" ht="20.25" customHeight="1" thickBot="1" x14ac:dyDescent="0.3">
      <c r="D81" s="2" t="s">
        <v>3</v>
      </c>
      <c r="E81" s="3" t="s">
        <v>45</v>
      </c>
      <c r="F81" s="3" t="s">
        <v>18</v>
      </c>
      <c r="G81" s="3" t="s">
        <v>19</v>
      </c>
      <c r="H81" s="3" t="s">
        <v>83</v>
      </c>
      <c r="I81" s="3" t="s">
        <v>1</v>
      </c>
      <c r="J81" s="3" t="s">
        <v>10</v>
      </c>
      <c r="K81" s="3" t="s">
        <v>17</v>
      </c>
      <c r="L81" s="3" t="s">
        <v>12362</v>
      </c>
      <c r="M81" s="13" t="s">
        <v>4</v>
      </c>
    </row>
    <row r="82" spans="4:13" ht="20.25" customHeight="1" thickTop="1" x14ac:dyDescent="0.25">
      <c r="D82" s="51">
        <f>全班!$R$1</f>
        <v>46011</v>
      </c>
      <c r="E82" s="52" t="s">
        <v>234</v>
      </c>
      <c r="F82" s="38" t="s">
        <v>11777</v>
      </c>
      <c r="G82" s="38" t="s">
        <v>11775</v>
      </c>
      <c r="H82" s="38" t="s">
        <v>75</v>
      </c>
      <c r="I82" s="38">
        <f>SUMIFS($I$75:$I$80,$G$75:$G$80,G82)</f>
        <v>110000</v>
      </c>
      <c r="J82" s="39">
        <f>K82/I82</f>
        <v>1.048</v>
      </c>
      <c r="K82" s="215">
        <f>SUMIFS($M$75:$M$80,$G$75:$G$80,G82)</f>
        <v>115280</v>
      </c>
      <c r="L82" s="88">
        <f>VLOOKUP(G82,股价!C:D,2,FALSE)</f>
        <v>1.204</v>
      </c>
      <c r="M82" s="41">
        <f>IFERROR(I82*L82,0)</f>
        <v>132440</v>
      </c>
    </row>
    <row r="83" spans="4:13" ht="20.25" customHeight="1" x14ac:dyDescent="0.25">
      <c r="D83" s="51">
        <f>全班!$R$1</f>
        <v>46011</v>
      </c>
      <c r="E83" s="52" t="s">
        <v>234</v>
      </c>
      <c r="F83" s="38" t="s">
        <v>250</v>
      </c>
      <c r="G83" s="38" t="s">
        <v>11971</v>
      </c>
      <c r="H83" s="38" t="s">
        <v>75</v>
      </c>
      <c r="I83" s="38">
        <f t="shared" ref="I83:I84" si="5">SUMIFS($I$75:$I$80,$G$75:$G$80,G83)</f>
        <v>200000</v>
      </c>
      <c r="J83" s="39">
        <f t="shared" ref="J83:J84" si="6">K83/I83</f>
        <v>1.0329999999999999</v>
      </c>
      <c r="K83" s="215">
        <f t="shared" ref="K83:K84" si="7">SUMIFS($M$75:$M$80,$G$75:$G$80,G83)</f>
        <v>206599.99999999997</v>
      </c>
      <c r="L83" s="88">
        <f>VLOOKUP(G83,股价!C:D,2,FALSE)</f>
        <v>1.097</v>
      </c>
      <c r="M83" s="41">
        <f t="shared" ref="M83:M84" si="8">IFERROR(I83*L83,0)</f>
        <v>219400</v>
      </c>
    </row>
    <row r="84" spans="4:13" ht="20.25" customHeight="1" x14ac:dyDescent="0.25">
      <c r="D84" s="51">
        <f>全班!$R$1</f>
        <v>46011</v>
      </c>
      <c r="E84" s="52" t="s">
        <v>234</v>
      </c>
      <c r="F84" s="38" t="s">
        <v>10371</v>
      </c>
      <c r="G84" s="38" t="s">
        <v>10370</v>
      </c>
      <c r="H84" s="38" t="s">
        <v>75</v>
      </c>
      <c r="I84" s="38">
        <f t="shared" si="5"/>
        <v>10060</v>
      </c>
      <c r="J84" s="39">
        <f t="shared" si="6"/>
        <v>22.7</v>
      </c>
      <c r="K84" s="215">
        <f t="shared" si="7"/>
        <v>228362</v>
      </c>
      <c r="L84" s="88">
        <f>VLOOKUP(G84,股价!C:D,2,FALSE)</f>
        <v>23</v>
      </c>
      <c r="M84" s="41">
        <f t="shared" si="8"/>
        <v>231380</v>
      </c>
    </row>
    <row r="85" spans="4:13" ht="20.25" customHeight="1" x14ac:dyDescent="0.25">
      <c r="D85" s="51"/>
      <c r="E85" s="52"/>
      <c r="F85" s="38"/>
      <c r="G85" s="38"/>
      <c r="H85" s="38"/>
      <c r="I85" s="38"/>
      <c r="J85" s="39"/>
      <c r="K85" s="215"/>
      <c r="L85" s="88"/>
      <c r="M85" s="41"/>
    </row>
    <row r="86" spans="4:13" ht="20.25" customHeight="1" x14ac:dyDescent="0.25">
      <c r="D86" s="51"/>
      <c r="E86" s="52"/>
      <c r="F86" s="38"/>
      <c r="G86" s="38"/>
      <c r="H86" s="38"/>
      <c r="I86" s="38"/>
      <c r="J86" s="39"/>
      <c r="K86" s="215"/>
      <c r="L86" s="88"/>
      <c r="M86" s="41"/>
    </row>
    <row r="87" spans="4:13" ht="20.25" customHeight="1" x14ac:dyDescent="0.25">
      <c r="D87" s="51"/>
      <c r="E87" s="52"/>
      <c r="F87" s="38"/>
      <c r="G87" s="38"/>
      <c r="H87" s="38"/>
      <c r="I87" s="38"/>
      <c r="J87" s="39"/>
      <c r="K87" s="215"/>
      <c r="L87" s="88"/>
      <c r="M87" s="41"/>
    </row>
    <row r="88" spans="4:13" ht="20.25" customHeight="1" x14ac:dyDescent="0.25">
      <c r="D88" s="42"/>
      <c r="E88" s="48"/>
      <c r="F88" s="43"/>
      <c r="G88" s="43"/>
      <c r="H88" s="43"/>
      <c r="I88" s="43"/>
      <c r="J88" s="43"/>
      <c r="K88" s="43"/>
      <c r="L88" s="44"/>
      <c r="M88" s="45">
        <f>IFERROR(I88*L88,0)</f>
        <v>0</v>
      </c>
    </row>
    <row r="89" spans="4:13" ht="20.25" customHeight="1" x14ac:dyDescent="0.25">
      <c r="D89" s="10" t="s">
        <v>11</v>
      </c>
      <c r="E89" s="15"/>
      <c r="F89" s="7"/>
      <c r="G89" s="7"/>
      <c r="H89" s="7"/>
      <c r="I89" s="8"/>
      <c r="J89" s="8"/>
      <c r="K89" s="8"/>
      <c r="L89" s="7"/>
      <c r="M89" s="90">
        <f>SUM(M82:M88)</f>
        <v>583220</v>
      </c>
    </row>
    <row r="90" spans="4:13" ht="20.25" customHeight="1" x14ac:dyDescent="0.25">
      <c r="D90" s="78" t="s">
        <v>89</v>
      </c>
      <c r="E90" s="79"/>
      <c r="F90" s="80"/>
      <c r="G90" s="80"/>
      <c r="H90" s="80"/>
      <c r="I90" s="77"/>
      <c r="J90" s="77"/>
      <c r="K90" s="77"/>
      <c r="L90" s="80"/>
      <c r="M90" s="91">
        <f>L105</f>
        <v>0</v>
      </c>
    </row>
    <row r="91" spans="4:13" ht="20.25" customHeight="1" x14ac:dyDescent="0.25">
      <c r="D91" s="10" t="s">
        <v>12</v>
      </c>
      <c r="E91" s="15"/>
      <c r="F91" s="11"/>
      <c r="G91" s="11"/>
      <c r="H91" s="7"/>
      <c r="I91" s="8"/>
      <c r="J91" s="8"/>
      <c r="K91" s="8"/>
      <c r="L91" s="7"/>
      <c r="M91" s="90">
        <f>M96-M80+M90</f>
        <v>294498.52800000005</v>
      </c>
    </row>
    <row r="92" spans="4:13" ht="20.25" customHeight="1" thickBot="1" x14ac:dyDescent="0.3">
      <c r="D92" s="9" t="s">
        <v>14</v>
      </c>
      <c r="E92" s="20"/>
      <c r="F92" s="23"/>
      <c r="G92" s="23"/>
      <c r="H92" s="24"/>
      <c r="I92" s="20"/>
      <c r="J92" s="20"/>
      <c r="K92" s="20"/>
      <c r="L92" s="24"/>
      <c r="M92" s="92">
        <f>M89+M91</f>
        <v>877718.52800000005</v>
      </c>
    </row>
    <row r="93" spans="4:13" ht="20.25" customHeight="1" x14ac:dyDescent="0.25">
      <c r="D93" s="10" t="s">
        <v>13</v>
      </c>
      <c r="E93" s="15"/>
      <c r="F93" s="14"/>
      <c r="G93" s="14"/>
      <c r="H93" s="7"/>
      <c r="I93" s="8"/>
      <c r="J93" s="8"/>
      <c r="K93" s="8"/>
      <c r="L93" s="7"/>
      <c r="M93" s="90">
        <f>M92-M96</f>
        <v>-122281.47199999995</v>
      </c>
    </row>
    <row r="94" spans="4:13" ht="20.25" customHeight="1" thickBot="1" x14ac:dyDescent="0.3">
      <c r="D94" s="9" t="s">
        <v>6</v>
      </c>
      <c r="E94" s="20"/>
      <c r="F94" s="16"/>
      <c r="G94" s="16"/>
      <c r="H94" s="5"/>
      <c r="I94" s="6"/>
      <c r="J94" s="6"/>
      <c r="K94" s="6"/>
      <c r="L94" s="5"/>
      <c r="M94" s="22">
        <f>M93/M96</f>
        <v>-0.12228147199999995</v>
      </c>
    </row>
    <row r="95" spans="4:13" ht="20.25" customHeight="1" x14ac:dyDescent="0.25"/>
    <row r="96" spans="4:13" ht="20.25" customHeight="1" thickBot="1" x14ac:dyDescent="0.3">
      <c r="D96" s="15" t="s">
        <v>8</v>
      </c>
      <c r="E96" s="15"/>
      <c r="F96" s="18"/>
      <c r="G96" s="18"/>
      <c r="L96" s="18"/>
      <c r="M96" s="18">
        <f>本金与余额!D9</f>
        <v>1000000</v>
      </c>
    </row>
    <row r="97" spans="4:13" ht="18" customHeight="1" thickBot="1" x14ac:dyDescent="0.3">
      <c r="D97" s="2" t="s">
        <v>90</v>
      </c>
      <c r="E97" s="3" t="s">
        <v>32</v>
      </c>
      <c r="F97" s="3" t="s">
        <v>18</v>
      </c>
      <c r="G97" s="3" t="s">
        <v>19</v>
      </c>
      <c r="H97" s="3" t="s">
        <v>83</v>
      </c>
      <c r="I97" s="3" t="s">
        <v>1</v>
      </c>
      <c r="J97" s="3" t="s">
        <v>87</v>
      </c>
      <c r="K97" s="3" t="s">
        <v>84</v>
      </c>
      <c r="L97" s="3" t="s">
        <v>85</v>
      </c>
      <c r="M97" s="13" t="s">
        <v>91</v>
      </c>
    </row>
    <row r="98" spans="4:13" ht="18" customHeight="1" thickTop="1" x14ac:dyDescent="0.25">
      <c r="D98" s="34"/>
      <c r="E98" s="47"/>
      <c r="F98" s="8"/>
      <c r="G98" s="8"/>
      <c r="H98" s="8"/>
      <c r="I98" s="8"/>
      <c r="J98" s="70"/>
      <c r="K98" s="70"/>
      <c r="L98" s="83"/>
      <c r="M98" s="76"/>
    </row>
    <row r="99" spans="4:13" ht="18" customHeight="1" x14ac:dyDescent="0.25">
      <c r="D99" s="34"/>
      <c r="E99" s="47"/>
      <c r="F99" s="8"/>
      <c r="G99" s="8"/>
      <c r="H99" s="8"/>
      <c r="I99" s="8"/>
      <c r="J99" s="70"/>
      <c r="K99" s="70"/>
      <c r="L99" s="83"/>
      <c r="M99" s="76"/>
    </row>
    <row r="100" spans="4:13" ht="18" customHeight="1" x14ac:dyDescent="0.25">
      <c r="D100" s="34"/>
      <c r="E100" s="47"/>
      <c r="F100" s="8"/>
      <c r="G100" s="8"/>
      <c r="H100" s="8"/>
      <c r="I100" s="8"/>
      <c r="J100" s="70"/>
      <c r="K100" s="70"/>
      <c r="L100" s="83"/>
      <c r="M100" s="76"/>
    </row>
    <row r="101" spans="4:13" ht="18" customHeight="1" x14ac:dyDescent="0.25">
      <c r="D101" s="106"/>
      <c r="E101" s="107"/>
      <c r="F101" s="37"/>
      <c r="G101" s="37"/>
      <c r="H101" s="77"/>
      <c r="I101" s="77"/>
      <c r="J101" s="108"/>
      <c r="K101" s="108"/>
      <c r="L101" s="109"/>
      <c r="M101" s="110"/>
    </row>
    <row r="102" spans="4:13" ht="18" customHeight="1" x14ac:dyDescent="0.25">
      <c r="D102" s="34"/>
      <c r="E102" s="47"/>
      <c r="F102" s="35"/>
      <c r="G102" s="35"/>
      <c r="H102" s="8"/>
      <c r="I102" s="8"/>
      <c r="J102" s="70"/>
      <c r="K102" s="70"/>
      <c r="L102" s="83"/>
      <c r="M102" s="76"/>
    </row>
    <row r="103" spans="4:13" ht="18" customHeight="1" x14ac:dyDescent="0.25">
      <c r="D103" s="34"/>
      <c r="E103" s="47"/>
      <c r="F103" s="35"/>
      <c r="G103" s="35"/>
      <c r="H103" s="8"/>
      <c r="I103" s="8"/>
      <c r="J103" s="70"/>
      <c r="K103" s="70"/>
      <c r="L103" s="83"/>
      <c r="M103" s="76"/>
    </row>
    <row r="104" spans="4:13" ht="18" customHeight="1" x14ac:dyDescent="0.25">
      <c r="D104" s="34"/>
      <c r="E104" s="47"/>
      <c r="F104" s="35"/>
      <c r="G104" s="35"/>
      <c r="H104" s="8"/>
      <c r="I104" s="8"/>
      <c r="J104" s="70"/>
      <c r="K104" s="70"/>
      <c r="L104" s="84"/>
      <c r="M104" s="71"/>
    </row>
    <row r="105" spans="4:13" ht="18" customHeight="1" thickBot="1" x14ac:dyDescent="0.3">
      <c r="D105" s="62" t="s">
        <v>86</v>
      </c>
      <c r="E105" s="4"/>
      <c r="F105" s="4"/>
      <c r="G105" s="4"/>
      <c r="H105" s="4"/>
      <c r="I105" s="73"/>
      <c r="J105" s="4"/>
      <c r="K105" s="74"/>
      <c r="L105" s="85">
        <f>SUM(L98:L104)</f>
        <v>0</v>
      </c>
      <c r="M105" s="63"/>
    </row>
    <row r="107" spans="4:13" ht="18" customHeight="1" x14ac:dyDescent="0.25">
      <c r="D107" s="82"/>
    </row>
    <row r="108" spans="4:13" ht="18" customHeight="1" x14ac:dyDescent="0.25">
      <c r="D108" s="35"/>
    </row>
    <row r="109" spans="4:13" ht="18" customHeight="1" x14ac:dyDescent="0.25">
      <c r="D109" s="35"/>
    </row>
    <row r="110" spans="4:13" ht="20.25" customHeight="1" x14ac:dyDescent="0.25">
      <c r="D110" s="51">
        <f>全班!$R$1</f>
        <v>46011</v>
      </c>
      <c r="E110" s="52" t="s">
        <v>234</v>
      </c>
      <c r="F110" s="38" t="s">
        <v>345</v>
      </c>
      <c r="G110" s="38">
        <v>301183</v>
      </c>
      <c r="H110" s="38" t="s">
        <v>75</v>
      </c>
      <c r="I110" s="38">
        <f>SUMIFS($I$18:$I$80,$G$18:$G$80,G110)</f>
        <v>0</v>
      </c>
      <c r="J110" s="39" t="e">
        <f>K110/I110</f>
        <v>#DIV/0!</v>
      </c>
      <c r="K110" s="39">
        <f>SUMIFS($M$18:$M$80,$G$18:$G$80,G110)</f>
        <v>0</v>
      </c>
      <c r="L110" s="40" t="e">
        <f>VLOOKUP(G110,股价!C:D,2,FALSE)</f>
        <v>#N/A</v>
      </c>
      <c r="M110" s="41">
        <f>IFERROR(I110*L110,0)</f>
        <v>0</v>
      </c>
    </row>
    <row r="111" spans="4:13" ht="20.25" customHeight="1" x14ac:dyDescent="0.25">
      <c r="D111" s="51">
        <f>全班!$R$1</f>
        <v>46011</v>
      </c>
      <c r="E111" s="52" t="s">
        <v>234</v>
      </c>
      <c r="F111" s="38" t="s">
        <v>420</v>
      </c>
      <c r="G111" s="38" t="s">
        <v>422</v>
      </c>
      <c r="H111" s="38" t="s">
        <v>75</v>
      </c>
      <c r="I111" s="38">
        <f>SUMIFS($I$18:$I$80,$G$18:$G$80,G111)</f>
        <v>0</v>
      </c>
      <c r="J111" s="39" t="e">
        <f>K111/I111</f>
        <v>#DIV/0!</v>
      </c>
      <c r="K111" s="39">
        <f>SUMIFS($M$18:$M$80,$G$18:$G$80,G111)</f>
        <v>0</v>
      </c>
      <c r="L111" s="40" t="e">
        <f>VLOOKUP(G111,股价!C:D,2,FALSE)</f>
        <v>#N/A</v>
      </c>
      <c r="M111" s="41">
        <f>IFERROR(I111*L111,0)</f>
        <v>0</v>
      </c>
    </row>
    <row r="112" spans="4:13" ht="18" customHeight="1" x14ac:dyDescent="0.25">
      <c r="D112" s="35"/>
    </row>
    <row r="113" spans="4:4" ht="18" customHeight="1" x14ac:dyDescent="0.25">
      <c r="D113" s="35"/>
    </row>
    <row r="114" spans="4:4" ht="18" customHeight="1" x14ac:dyDescent="0.25">
      <c r="D114" s="35"/>
    </row>
    <row r="115" spans="4:4" ht="18" customHeight="1" x14ac:dyDescent="0.25">
      <c r="D115" s="35"/>
    </row>
    <row r="116" spans="4:4" ht="18" customHeight="1" x14ac:dyDescent="0.25">
      <c r="D116" s="35"/>
    </row>
  </sheetData>
  <phoneticPr fontId="2" type="noConversion"/>
  <conditionalFormatting sqref="I3:I78 M3:M78">
    <cfRule type="cellIs" dxfId="115" priority="6" operator="lessThan">
      <formula>0</formula>
    </cfRule>
  </conditionalFormatting>
  <conditionalFormatting sqref="M93">
    <cfRule type="cellIs" dxfId="114" priority="4" operator="lessThanOrEqual">
      <formula>0</formula>
    </cfRule>
  </conditionalFormatting>
  <conditionalFormatting sqref="M94">
    <cfRule type="cellIs" dxfId="113" priority="3" operator="lessThan">
      <formula>0</formula>
    </cfRule>
  </conditionalFormatting>
  <hyperlinks>
    <hyperlink ref="A1" location="全班!A1" display="back" xr:uid="{00000000-0004-0000-0B00-000000000000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R79"/>
  <sheetViews>
    <sheetView showGridLines="0" topLeftCell="A40" zoomScale="90" zoomScaleNormal="90" workbookViewId="0">
      <selection activeCell="D45" sqref="D45:M62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44140625" bestFit="1" customWidth="1"/>
    <col min="6" max="6" width="12.88671875" bestFit="1" customWidth="1"/>
    <col min="7" max="7" width="12.88671875" customWidth="1"/>
    <col min="8" max="8" width="5.44140625" bestFit="1" customWidth="1"/>
    <col min="9" max="9" width="13" style="1" bestFit="1" customWidth="1"/>
    <col min="10" max="10" width="10.77734375" customWidth="1"/>
    <col min="11" max="11" width="15.88671875" style="12" bestFit="1" customWidth="1"/>
    <col min="12" max="12" width="11.6640625" bestFit="1" customWidth="1"/>
    <col min="13" max="13" width="15.88671875" bestFit="1" customWidth="1"/>
    <col min="14" max="14" width="5.77734375" customWidth="1"/>
    <col min="17" max="17" width="13" bestFit="1" customWidth="1"/>
  </cols>
  <sheetData>
    <row r="1" spans="1:13" ht="20.25" customHeight="1" thickBot="1" x14ac:dyDescent="0.3">
      <c r="A1" s="104" t="s">
        <v>144</v>
      </c>
      <c r="D1" s="7" t="s">
        <v>170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2</v>
      </c>
      <c r="D3" s="201">
        <v>45150</v>
      </c>
      <c r="E3" s="202" t="s">
        <v>405</v>
      </c>
      <c r="F3" s="203" t="s">
        <v>35</v>
      </c>
      <c r="G3" s="207">
        <v>981</v>
      </c>
      <c r="H3" s="203" t="s">
        <v>40</v>
      </c>
      <c r="I3" s="210">
        <v>10000</v>
      </c>
      <c r="J3" s="203"/>
      <c r="K3" s="203"/>
      <c r="L3" s="218">
        <v>18.100000000000001</v>
      </c>
      <c r="M3" s="206">
        <f>L3*I3</f>
        <v>181000</v>
      </c>
    </row>
    <row r="4" spans="1:13" ht="20.25" customHeight="1" x14ac:dyDescent="0.25">
      <c r="C4">
        <v>8</v>
      </c>
      <c r="D4" s="201">
        <v>45241</v>
      </c>
      <c r="E4" s="202" t="s">
        <v>47</v>
      </c>
      <c r="F4" s="203" t="s">
        <v>35</v>
      </c>
      <c r="G4" s="203">
        <v>981</v>
      </c>
      <c r="H4" s="203" t="s">
        <v>538</v>
      </c>
      <c r="I4" s="210">
        <v>-10000</v>
      </c>
      <c r="J4" s="203"/>
      <c r="K4" s="203"/>
      <c r="L4" s="218">
        <v>21.8</v>
      </c>
      <c r="M4" s="206">
        <f>L4*I4</f>
        <v>-218000</v>
      </c>
    </row>
    <row r="5" spans="1:13" ht="20.25" customHeight="1" x14ac:dyDescent="0.25">
      <c r="C5">
        <v>5</v>
      </c>
      <c r="D5" s="201">
        <v>45185</v>
      </c>
      <c r="E5" s="202" t="s">
        <v>589</v>
      </c>
      <c r="F5" s="203" t="s">
        <v>586</v>
      </c>
      <c r="G5" s="203" t="s">
        <v>587</v>
      </c>
      <c r="H5" s="203" t="s">
        <v>40</v>
      </c>
      <c r="I5" s="210">
        <v>8000</v>
      </c>
      <c r="J5" s="203"/>
      <c r="K5" s="203"/>
      <c r="L5" s="218">
        <v>35.82</v>
      </c>
      <c r="M5" s="206">
        <f t="shared" ref="M5:M43" si="0">L5*I5</f>
        <v>286560</v>
      </c>
    </row>
    <row r="6" spans="1:13" ht="20.25" customHeight="1" x14ac:dyDescent="0.25">
      <c r="C6">
        <v>6</v>
      </c>
      <c r="D6" s="201">
        <v>45220</v>
      </c>
      <c r="E6" s="202" t="s">
        <v>234</v>
      </c>
      <c r="F6" s="203" t="s">
        <v>586</v>
      </c>
      <c r="G6" s="203" t="s">
        <v>587</v>
      </c>
      <c r="H6" s="203" t="s">
        <v>40</v>
      </c>
      <c r="I6" s="210">
        <v>1600</v>
      </c>
      <c r="J6" s="203"/>
      <c r="K6" s="203"/>
      <c r="L6" s="218">
        <v>29.65</v>
      </c>
      <c r="M6" s="206">
        <f t="shared" si="0"/>
        <v>47440</v>
      </c>
    </row>
    <row r="7" spans="1:13" ht="20.25" customHeight="1" x14ac:dyDescent="0.25">
      <c r="C7">
        <v>9</v>
      </c>
      <c r="D7" s="201">
        <v>45241</v>
      </c>
      <c r="E7" s="202" t="s">
        <v>234</v>
      </c>
      <c r="F7" s="203" t="s">
        <v>1592</v>
      </c>
      <c r="G7" s="203" t="s">
        <v>1591</v>
      </c>
      <c r="H7" s="203" t="s">
        <v>40</v>
      </c>
      <c r="I7" s="210">
        <v>2000</v>
      </c>
      <c r="J7" s="203"/>
      <c r="K7" s="203"/>
      <c r="L7" s="218">
        <v>95.26</v>
      </c>
      <c r="M7" s="206">
        <f t="shared" si="0"/>
        <v>190520</v>
      </c>
    </row>
    <row r="8" spans="1:13" ht="20.25" customHeight="1" x14ac:dyDescent="0.25">
      <c r="C8">
        <v>10</v>
      </c>
      <c r="D8" s="201">
        <v>45241</v>
      </c>
      <c r="E8" s="202" t="s">
        <v>234</v>
      </c>
      <c r="F8" s="203" t="s">
        <v>7160</v>
      </c>
      <c r="G8" s="203" t="s">
        <v>7159</v>
      </c>
      <c r="H8" s="203" t="s">
        <v>40</v>
      </c>
      <c r="I8" s="210">
        <v>12879</v>
      </c>
      <c r="J8" s="203"/>
      <c r="K8" s="203"/>
      <c r="L8" s="218">
        <v>27.15</v>
      </c>
      <c r="M8" s="206">
        <f t="shared" si="0"/>
        <v>349664.85</v>
      </c>
    </row>
    <row r="9" spans="1:13" ht="20.25" customHeight="1" x14ac:dyDescent="0.25">
      <c r="C9">
        <v>9</v>
      </c>
      <c r="D9" s="201">
        <v>45367</v>
      </c>
      <c r="E9" s="202" t="s">
        <v>234</v>
      </c>
      <c r="F9" s="203" t="s">
        <v>586</v>
      </c>
      <c r="G9" s="203" t="s">
        <v>587</v>
      </c>
      <c r="H9" s="203" t="s">
        <v>57</v>
      </c>
      <c r="I9" s="210">
        <v>-5000</v>
      </c>
      <c r="J9" s="203"/>
      <c r="K9" s="203"/>
      <c r="L9" s="218">
        <v>39.979999999999997</v>
      </c>
      <c r="M9" s="206">
        <f t="shared" si="0"/>
        <v>-199899.99999999997</v>
      </c>
    </row>
    <row r="10" spans="1:13" ht="20.25" customHeight="1" x14ac:dyDescent="0.25">
      <c r="D10" s="201">
        <v>45367</v>
      </c>
      <c r="E10" s="202" t="s">
        <v>234</v>
      </c>
      <c r="F10" s="203" t="s">
        <v>8543</v>
      </c>
      <c r="G10" s="203" t="s">
        <v>8542</v>
      </c>
      <c r="H10" s="203" t="s">
        <v>0</v>
      </c>
      <c r="I10" s="210">
        <v>6704</v>
      </c>
      <c r="J10" s="203"/>
      <c r="K10" s="203"/>
      <c r="L10" s="218">
        <v>29.82</v>
      </c>
      <c r="M10" s="206">
        <f t="shared" si="0"/>
        <v>199913.28</v>
      </c>
    </row>
    <row r="11" spans="1:13" ht="20.25" customHeight="1" x14ac:dyDescent="0.25">
      <c r="D11" s="201">
        <v>45500</v>
      </c>
      <c r="E11" s="202" t="s">
        <v>234</v>
      </c>
      <c r="F11" s="203" t="s">
        <v>586</v>
      </c>
      <c r="G11" s="203" t="s">
        <v>587</v>
      </c>
      <c r="H11" s="203" t="s">
        <v>57</v>
      </c>
      <c r="I11" s="210">
        <v>-4600</v>
      </c>
      <c r="J11" s="203"/>
      <c r="K11" s="203"/>
      <c r="L11" s="218">
        <v>37.1</v>
      </c>
      <c r="M11" s="206">
        <f t="shared" si="0"/>
        <v>-170660</v>
      </c>
    </row>
    <row r="12" spans="1:13" ht="20.25" customHeight="1" x14ac:dyDescent="0.25">
      <c r="D12" s="201">
        <v>45500</v>
      </c>
      <c r="E12" s="202" t="s">
        <v>234</v>
      </c>
      <c r="F12" s="203" t="s">
        <v>1592</v>
      </c>
      <c r="G12" s="203" t="s">
        <v>1591</v>
      </c>
      <c r="H12" s="203" t="s">
        <v>57</v>
      </c>
      <c r="I12" s="210">
        <v>-2000</v>
      </c>
      <c r="J12" s="203"/>
      <c r="K12" s="203"/>
      <c r="L12" s="218">
        <v>36.81</v>
      </c>
      <c r="M12" s="206">
        <f t="shared" si="0"/>
        <v>-73620</v>
      </c>
    </row>
    <row r="13" spans="1:13" ht="20.25" customHeight="1" x14ac:dyDescent="0.25">
      <c r="D13" s="201">
        <v>45500</v>
      </c>
      <c r="E13" s="202" t="s">
        <v>234</v>
      </c>
      <c r="F13" s="203" t="s">
        <v>7160</v>
      </c>
      <c r="G13" s="203" t="s">
        <v>7159</v>
      </c>
      <c r="H13" s="203" t="s">
        <v>57</v>
      </c>
      <c r="I13" s="210">
        <v>-12879</v>
      </c>
      <c r="J13" s="203"/>
      <c r="K13" s="203"/>
      <c r="L13" s="218">
        <v>20.04</v>
      </c>
      <c r="M13" s="206">
        <f t="shared" si="0"/>
        <v>-258095.16</v>
      </c>
    </row>
    <row r="14" spans="1:13" ht="20.25" customHeight="1" x14ac:dyDescent="0.25">
      <c r="D14" s="201">
        <v>45500</v>
      </c>
      <c r="E14" s="202" t="s">
        <v>234</v>
      </c>
      <c r="F14" s="203" t="s">
        <v>8543</v>
      </c>
      <c r="G14" s="203" t="s">
        <v>8542</v>
      </c>
      <c r="H14" s="203" t="s">
        <v>57</v>
      </c>
      <c r="I14" s="210">
        <v>-6704</v>
      </c>
      <c r="J14" s="203"/>
      <c r="K14" s="203"/>
      <c r="L14" s="218">
        <v>17.79</v>
      </c>
      <c r="M14" s="206">
        <f t="shared" si="0"/>
        <v>-119264.15999999999</v>
      </c>
    </row>
    <row r="15" spans="1:13" ht="20.25" customHeight="1" x14ac:dyDescent="0.25">
      <c r="C15">
        <v>1</v>
      </c>
      <c r="D15" s="34">
        <v>45136</v>
      </c>
      <c r="E15" s="47" t="s">
        <v>238</v>
      </c>
      <c r="F15" s="35" t="s">
        <v>252</v>
      </c>
      <c r="G15" s="35" t="s">
        <v>11847</v>
      </c>
      <c r="H15" s="35" t="s">
        <v>240</v>
      </c>
      <c r="I15" s="208">
        <v>20000</v>
      </c>
      <c r="J15" s="35"/>
      <c r="K15" s="35"/>
      <c r="L15" s="216">
        <v>12.18</v>
      </c>
      <c r="M15" s="36">
        <f>L15*I15</f>
        <v>243600</v>
      </c>
    </row>
    <row r="16" spans="1:13" ht="20.25" customHeight="1" x14ac:dyDescent="0.25">
      <c r="C16">
        <v>3</v>
      </c>
      <c r="D16" s="34">
        <v>45164</v>
      </c>
      <c r="E16" s="47" t="s">
        <v>47</v>
      </c>
      <c r="F16" s="35" t="s">
        <v>77</v>
      </c>
      <c r="G16" s="35" t="s">
        <v>11847</v>
      </c>
      <c r="H16" s="35" t="s">
        <v>40</v>
      </c>
      <c r="I16" s="208">
        <v>10000</v>
      </c>
      <c r="J16" s="35"/>
      <c r="K16" s="35"/>
      <c r="L16" s="216">
        <v>12.1</v>
      </c>
      <c r="M16" s="36">
        <f>L16*I16</f>
        <v>121000</v>
      </c>
    </row>
    <row r="17" spans="3:13" ht="20.25" customHeight="1" x14ac:dyDescent="0.25">
      <c r="C17">
        <v>4</v>
      </c>
      <c r="D17" s="34">
        <v>45178</v>
      </c>
      <c r="E17" s="47" t="s">
        <v>47</v>
      </c>
      <c r="F17" s="35" t="s">
        <v>77</v>
      </c>
      <c r="G17" s="35" t="s">
        <v>11847</v>
      </c>
      <c r="H17" s="35" t="s">
        <v>40</v>
      </c>
      <c r="I17" s="208">
        <v>10000</v>
      </c>
      <c r="J17" s="35"/>
      <c r="K17" s="35"/>
      <c r="L17" s="216">
        <v>11.9</v>
      </c>
      <c r="M17" s="36">
        <f>L17*I17</f>
        <v>119000</v>
      </c>
    </row>
    <row r="18" spans="3:13" ht="20.25" customHeight="1" x14ac:dyDescent="0.25">
      <c r="D18" s="34">
        <v>45500</v>
      </c>
      <c r="E18" s="47" t="s">
        <v>223</v>
      </c>
      <c r="F18" s="35" t="s">
        <v>11438</v>
      </c>
      <c r="G18" s="35" t="s">
        <v>11436</v>
      </c>
      <c r="H18" s="35" t="s">
        <v>0</v>
      </c>
      <c r="I18" s="208">
        <v>111</v>
      </c>
      <c r="J18" s="35"/>
      <c r="K18" s="35"/>
      <c r="L18" s="216">
        <v>5555.0820000000003</v>
      </c>
      <c r="M18" s="36">
        <f t="shared" si="0"/>
        <v>616614.10200000007</v>
      </c>
    </row>
    <row r="19" spans="3:13" ht="20.25" customHeight="1" x14ac:dyDescent="0.25">
      <c r="D19" s="34">
        <v>45566</v>
      </c>
      <c r="E19" s="47" t="s">
        <v>223</v>
      </c>
      <c r="F19" s="35" t="s">
        <v>11438</v>
      </c>
      <c r="G19" s="35" t="s">
        <v>11436</v>
      </c>
      <c r="H19" s="35" t="s">
        <v>11801</v>
      </c>
      <c r="I19" s="208">
        <v>999</v>
      </c>
      <c r="J19" s="35"/>
      <c r="K19" s="35"/>
      <c r="L19" s="216"/>
      <c r="M19" s="36">
        <f t="shared" si="0"/>
        <v>0</v>
      </c>
    </row>
    <row r="20" spans="3:13" ht="20.25" customHeight="1" x14ac:dyDescent="0.25">
      <c r="D20" s="34">
        <v>45241</v>
      </c>
      <c r="E20" s="47" t="s">
        <v>47</v>
      </c>
      <c r="F20" s="35" t="s">
        <v>77</v>
      </c>
      <c r="G20" s="35" t="s">
        <v>11847</v>
      </c>
      <c r="H20" s="35" t="s">
        <v>11328</v>
      </c>
      <c r="I20" s="208">
        <v>-20000</v>
      </c>
      <c r="J20" s="35"/>
      <c r="K20" s="35"/>
      <c r="L20" s="216">
        <v>16.04</v>
      </c>
      <c r="M20" s="36">
        <f>L20*I20</f>
        <v>-320800</v>
      </c>
    </row>
    <row r="21" spans="3:13" ht="20.25" customHeight="1" x14ac:dyDescent="0.25">
      <c r="D21" s="34">
        <v>45661</v>
      </c>
      <c r="E21" s="47" t="s">
        <v>47</v>
      </c>
      <c r="F21" s="35" t="s">
        <v>77</v>
      </c>
      <c r="G21" s="35" t="s">
        <v>11847</v>
      </c>
      <c r="H21" s="35" t="s">
        <v>57</v>
      </c>
      <c r="I21" s="208">
        <v>-5000</v>
      </c>
      <c r="J21" s="35"/>
      <c r="K21" s="35"/>
      <c r="L21" s="216">
        <v>36.25</v>
      </c>
      <c r="M21" s="36">
        <f t="shared" si="0"/>
        <v>-181250</v>
      </c>
    </row>
    <row r="22" spans="3:13" ht="20.25" customHeight="1" x14ac:dyDescent="0.25">
      <c r="D22" s="34">
        <v>45661</v>
      </c>
      <c r="E22" s="47" t="s">
        <v>223</v>
      </c>
      <c r="F22" s="35" t="s">
        <v>11438</v>
      </c>
      <c r="G22" s="35" t="s">
        <v>11436</v>
      </c>
      <c r="H22" s="35" t="s">
        <v>0</v>
      </c>
      <c r="I22" s="208">
        <v>716</v>
      </c>
      <c r="J22" s="35"/>
      <c r="K22" s="35"/>
      <c r="L22" s="216">
        <v>259.97399999999999</v>
      </c>
      <c r="M22" s="36">
        <f t="shared" si="0"/>
        <v>186141.38399999999</v>
      </c>
    </row>
    <row r="23" spans="3:13" ht="20.25" customHeight="1" x14ac:dyDescent="0.25">
      <c r="D23" s="34">
        <v>45710</v>
      </c>
      <c r="E23" s="47" t="s">
        <v>47</v>
      </c>
      <c r="F23" s="35" t="s">
        <v>77</v>
      </c>
      <c r="G23" s="35" t="s">
        <v>11847</v>
      </c>
      <c r="H23" s="35" t="s">
        <v>57</v>
      </c>
      <c r="I23" s="208">
        <v>-8000</v>
      </c>
      <c r="J23" s="35"/>
      <c r="K23" s="35"/>
      <c r="L23" s="216">
        <v>51.7</v>
      </c>
      <c r="M23" s="36">
        <f t="shared" si="0"/>
        <v>-413600</v>
      </c>
    </row>
    <row r="24" spans="3:13" ht="20.25" customHeight="1" x14ac:dyDescent="0.25">
      <c r="D24" s="34">
        <v>45710</v>
      </c>
      <c r="E24" s="47" t="s">
        <v>223</v>
      </c>
      <c r="F24" s="35" t="s">
        <v>11438</v>
      </c>
      <c r="G24" s="35" t="s">
        <v>11436</v>
      </c>
      <c r="H24" s="35" t="s">
        <v>57</v>
      </c>
      <c r="I24" s="208">
        <v>-800</v>
      </c>
      <c r="J24" s="35"/>
      <c r="K24" s="35"/>
      <c r="L24" s="216">
        <v>437.346</v>
      </c>
      <c r="M24" s="36">
        <f t="shared" si="0"/>
        <v>-349876.8</v>
      </c>
    </row>
    <row r="25" spans="3:13" ht="20.25" customHeight="1" x14ac:dyDescent="0.25">
      <c r="D25" s="34">
        <v>45710</v>
      </c>
      <c r="E25" s="47" t="s">
        <v>235</v>
      </c>
      <c r="F25" s="35" t="s">
        <v>799</v>
      </c>
      <c r="G25" s="35" t="s">
        <v>798</v>
      </c>
      <c r="H25" s="35" t="s">
        <v>0</v>
      </c>
      <c r="I25" s="208">
        <v>200</v>
      </c>
      <c r="J25" s="35"/>
      <c r="K25" s="35"/>
      <c r="L25" s="216">
        <v>1488.21</v>
      </c>
      <c r="M25" s="36">
        <f t="shared" si="0"/>
        <v>297642</v>
      </c>
    </row>
    <row r="26" spans="3:13" ht="20.25" customHeight="1" x14ac:dyDescent="0.25">
      <c r="D26" s="34">
        <v>45717</v>
      </c>
      <c r="E26" s="47" t="s">
        <v>223</v>
      </c>
      <c r="F26" s="35" t="s">
        <v>11438</v>
      </c>
      <c r="G26" s="35" t="s">
        <v>11436</v>
      </c>
      <c r="H26" s="35" t="s">
        <v>0</v>
      </c>
      <c r="I26" s="208">
        <v>300</v>
      </c>
      <c r="J26" s="35"/>
      <c r="K26" s="35"/>
      <c r="L26" s="216">
        <v>323.38799999999998</v>
      </c>
      <c r="M26" s="36">
        <f t="shared" si="0"/>
        <v>97016.4</v>
      </c>
    </row>
    <row r="27" spans="3:13" ht="20.25" customHeight="1" x14ac:dyDescent="0.25">
      <c r="D27" s="34">
        <v>45724</v>
      </c>
      <c r="E27" s="47" t="s">
        <v>223</v>
      </c>
      <c r="F27" s="35" t="s">
        <v>11438</v>
      </c>
      <c r="G27" s="35" t="s">
        <v>11436</v>
      </c>
      <c r="H27" s="35" t="s">
        <v>0</v>
      </c>
      <c r="I27" s="208">
        <v>400</v>
      </c>
      <c r="J27" s="35"/>
      <c r="K27" s="35"/>
      <c r="L27" s="216">
        <v>298.27199999999999</v>
      </c>
      <c r="M27" s="36">
        <f t="shared" si="0"/>
        <v>119308.8</v>
      </c>
    </row>
    <row r="28" spans="3:13" ht="20.25" customHeight="1" x14ac:dyDescent="0.25">
      <c r="D28" s="34">
        <v>45724</v>
      </c>
      <c r="E28" s="47" t="s">
        <v>234</v>
      </c>
      <c r="F28" s="35" t="s">
        <v>6006</v>
      </c>
      <c r="G28" s="35" t="s">
        <v>6005</v>
      </c>
      <c r="H28" s="35" t="s">
        <v>0</v>
      </c>
      <c r="I28" s="208">
        <v>60000</v>
      </c>
      <c r="J28" s="35"/>
      <c r="K28" s="35"/>
      <c r="L28" s="216">
        <v>1.86</v>
      </c>
      <c r="M28" s="36">
        <f t="shared" si="0"/>
        <v>111600</v>
      </c>
    </row>
    <row r="29" spans="3:13" ht="20.25" customHeight="1" x14ac:dyDescent="0.25">
      <c r="D29" s="34">
        <v>45724</v>
      </c>
      <c r="E29" s="47" t="s">
        <v>234</v>
      </c>
      <c r="F29" s="35" t="s">
        <v>7124</v>
      </c>
      <c r="G29" s="35" t="s">
        <v>7123</v>
      </c>
      <c r="H29" s="35" t="s">
        <v>0</v>
      </c>
      <c r="I29" s="208">
        <v>4000</v>
      </c>
      <c r="J29" s="35"/>
      <c r="K29" s="35"/>
      <c r="L29" s="216">
        <v>28.08</v>
      </c>
      <c r="M29" s="36">
        <f t="shared" si="0"/>
        <v>112320</v>
      </c>
    </row>
    <row r="30" spans="3:13" ht="20.25" customHeight="1" x14ac:dyDescent="0.25">
      <c r="D30" s="34">
        <v>45731</v>
      </c>
      <c r="E30" s="47" t="s">
        <v>234</v>
      </c>
      <c r="F30" s="35" t="s">
        <v>6006</v>
      </c>
      <c r="G30" s="35" t="s">
        <v>6005</v>
      </c>
      <c r="H30" s="35" t="s">
        <v>57</v>
      </c>
      <c r="I30" s="208">
        <v>-30000</v>
      </c>
      <c r="J30" s="35"/>
      <c r="K30" s="35"/>
      <c r="L30" s="216">
        <v>1.9</v>
      </c>
      <c r="M30" s="36">
        <f t="shared" si="0"/>
        <v>-57000</v>
      </c>
    </row>
    <row r="31" spans="3:13" ht="20.25" customHeight="1" x14ac:dyDescent="0.25">
      <c r="D31" s="34">
        <v>45731</v>
      </c>
      <c r="E31" s="47" t="s">
        <v>234</v>
      </c>
      <c r="F31" s="35" t="s">
        <v>106</v>
      </c>
      <c r="G31" s="35" t="s">
        <v>107</v>
      </c>
      <c r="H31" s="35" t="s">
        <v>0</v>
      </c>
      <c r="I31" s="208">
        <v>1594</v>
      </c>
      <c r="J31" s="35"/>
      <c r="K31" s="35"/>
      <c r="L31" s="216">
        <v>51.88</v>
      </c>
      <c r="M31" s="36">
        <f t="shared" si="0"/>
        <v>82696.72</v>
      </c>
    </row>
    <row r="32" spans="3:13" ht="20.25" customHeight="1" x14ac:dyDescent="0.25">
      <c r="D32" s="34">
        <v>45745</v>
      </c>
      <c r="E32" s="47" t="s">
        <v>234</v>
      </c>
      <c r="F32" s="35" t="s">
        <v>799</v>
      </c>
      <c r="G32" s="35" t="s">
        <v>798</v>
      </c>
      <c r="H32" s="35" t="s">
        <v>57</v>
      </c>
      <c r="I32" s="208">
        <v>-100</v>
      </c>
      <c r="J32" s="35"/>
      <c r="K32" s="35"/>
      <c r="L32" s="216">
        <v>1585.21</v>
      </c>
      <c r="M32" s="36">
        <f t="shared" si="0"/>
        <v>-158521</v>
      </c>
    </row>
    <row r="33" spans="3:18" ht="20.25" customHeight="1" x14ac:dyDescent="0.25">
      <c r="D33" s="34">
        <v>45745</v>
      </c>
      <c r="E33" s="47" t="s">
        <v>223</v>
      </c>
      <c r="F33" s="35" t="s">
        <v>11438</v>
      </c>
      <c r="G33" s="35" t="s">
        <v>11436</v>
      </c>
      <c r="H33" s="35" t="s">
        <v>0</v>
      </c>
      <c r="I33" s="208">
        <v>593</v>
      </c>
      <c r="J33" s="35"/>
      <c r="K33" s="35"/>
      <c r="L33" s="216">
        <v>267.22799999999995</v>
      </c>
      <c r="M33" s="36">
        <f t="shared" si="0"/>
        <v>158466.20399999997</v>
      </c>
    </row>
    <row r="34" spans="3:18" ht="20.25" customHeight="1" x14ac:dyDescent="0.25">
      <c r="D34" s="34">
        <v>45829</v>
      </c>
      <c r="E34" s="47" t="s">
        <v>223</v>
      </c>
      <c r="F34" s="35" t="s">
        <v>11438</v>
      </c>
      <c r="G34" s="35" t="s">
        <v>11436</v>
      </c>
      <c r="H34" s="35" t="s">
        <v>57</v>
      </c>
      <c r="I34" s="208">
        <v>-1500</v>
      </c>
      <c r="J34" s="35"/>
      <c r="K34" s="35"/>
      <c r="L34" s="216">
        <v>353.49599999999998</v>
      </c>
      <c r="M34" s="36">
        <f t="shared" si="0"/>
        <v>-530244</v>
      </c>
    </row>
    <row r="35" spans="3:18" ht="20.25" customHeight="1" x14ac:dyDescent="0.25">
      <c r="D35" s="34">
        <v>45836</v>
      </c>
      <c r="E35" s="47" t="s">
        <v>223</v>
      </c>
      <c r="F35" s="35" t="s">
        <v>11438</v>
      </c>
      <c r="G35" s="35" t="s">
        <v>11436</v>
      </c>
      <c r="H35" s="35" t="s">
        <v>57</v>
      </c>
      <c r="I35" s="208">
        <v>-500</v>
      </c>
      <c r="J35" s="35"/>
      <c r="K35" s="35"/>
      <c r="L35" s="216">
        <v>371.12399999999997</v>
      </c>
      <c r="M35" s="36">
        <f t="shared" si="0"/>
        <v>-185561.99999999997</v>
      </c>
    </row>
    <row r="36" spans="3:18" ht="20.25" customHeight="1" x14ac:dyDescent="0.25">
      <c r="D36" s="34">
        <v>45864</v>
      </c>
      <c r="E36" s="47" t="s">
        <v>223</v>
      </c>
      <c r="F36" s="35" t="s">
        <v>217</v>
      </c>
      <c r="G36" s="35" t="s">
        <v>219</v>
      </c>
      <c r="H36" s="35" t="s">
        <v>0</v>
      </c>
      <c r="I36" s="208">
        <v>80</v>
      </c>
      <c r="J36" s="35"/>
      <c r="K36" s="35"/>
      <c r="L36" s="216">
        <v>2465.268</v>
      </c>
      <c r="M36" s="36">
        <f t="shared" si="0"/>
        <v>197221.44</v>
      </c>
    </row>
    <row r="37" spans="3:18" ht="20.25" customHeight="1" x14ac:dyDescent="0.25">
      <c r="D37" s="34">
        <v>45892</v>
      </c>
      <c r="E37" s="47" t="s">
        <v>223</v>
      </c>
      <c r="F37" s="35" t="s">
        <v>11438</v>
      </c>
      <c r="G37" s="35" t="s">
        <v>11436</v>
      </c>
      <c r="H37" s="35" t="s">
        <v>0</v>
      </c>
      <c r="I37" s="208">
        <v>300</v>
      </c>
      <c r="J37" s="35"/>
      <c r="K37" s="35"/>
      <c r="L37" s="216">
        <v>342.26400000000001</v>
      </c>
      <c r="M37" s="36">
        <f t="shared" si="0"/>
        <v>102679.2</v>
      </c>
    </row>
    <row r="38" spans="3:18" ht="20.25" customHeight="1" x14ac:dyDescent="0.25">
      <c r="D38" s="34">
        <v>45906</v>
      </c>
      <c r="E38" s="47" t="s">
        <v>223</v>
      </c>
      <c r="F38" s="35" t="s">
        <v>11438</v>
      </c>
      <c r="G38" s="35" t="s">
        <v>11436</v>
      </c>
      <c r="H38" s="35" t="s">
        <v>0</v>
      </c>
      <c r="I38" s="208">
        <v>300</v>
      </c>
      <c r="J38" s="35"/>
      <c r="K38" s="35"/>
      <c r="L38" s="216">
        <v>315.19799999999998</v>
      </c>
      <c r="M38" s="36">
        <f t="shared" si="0"/>
        <v>94559.4</v>
      </c>
    </row>
    <row r="39" spans="3:18" ht="20.25" customHeight="1" x14ac:dyDescent="0.25">
      <c r="D39" s="34">
        <v>45906</v>
      </c>
      <c r="E39" s="47" t="s">
        <v>223</v>
      </c>
      <c r="F39" s="35" t="s">
        <v>12512</v>
      </c>
      <c r="G39" s="35" t="s">
        <v>12511</v>
      </c>
      <c r="H39" s="35" t="s">
        <v>0</v>
      </c>
      <c r="I39" s="208">
        <v>262468</v>
      </c>
      <c r="J39" s="35"/>
      <c r="K39" s="35"/>
      <c r="L39" s="216">
        <v>0.38100000000000001</v>
      </c>
      <c r="M39" s="36">
        <f t="shared" si="0"/>
        <v>100000.308</v>
      </c>
    </row>
    <row r="40" spans="3:18" ht="20.25" customHeight="1" x14ac:dyDescent="0.25">
      <c r="D40" s="34">
        <v>45906</v>
      </c>
      <c r="E40" s="47" t="s">
        <v>234</v>
      </c>
      <c r="F40" s="35" t="s">
        <v>7124</v>
      </c>
      <c r="G40" s="35" t="s">
        <v>7123</v>
      </c>
      <c r="H40" s="35" t="s">
        <v>0</v>
      </c>
      <c r="I40" s="208">
        <v>3000</v>
      </c>
      <c r="J40" s="35"/>
      <c r="K40" s="35"/>
      <c r="L40" s="216">
        <v>21.4</v>
      </c>
      <c r="M40" s="36">
        <f t="shared" si="0"/>
        <v>64199.999999999993</v>
      </c>
    </row>
    <row r="41" spans="3:18" ht="20.25" customHeight="1" x14ac:dyDescent="0.25">
      <c r="D41" s="34">
        <v>45913</v>
      </c>
      <c r="E41" s="47" t="s">
        <v>223</v>
      </c>
      <c r="F41" s="35" t="s">
        <v>12519</v>
      </c>
      <c r="G41" s="35" t="s">
        <v>12521</v>
      </c>
      <c r="H41" s="35" t="s">
        <v>0</v>
      </c>
      <c r="I41" s="208">
        <v>50000</v>
      </c>
      <c r="J41" s="35"/>
      <c r="K41" s="35"/>
      <c r="L41" s="216">
        <v>0.96299999999999997</v>
      </c>
      <c r="M41" s="36">
        <f t="shared" si="0"/>
        <v>48150</v>
      </c>
    </row>
    <row r="42" spans="3:18" ht="20.25" customHeight="1" x14ac:dyDescent="0.25">
      <c r="D42" s="34"/>
      <c r="E42" s="47"/>
      <c r="F42" s="35"/>
      <c r="G42" s="35"/>
      <c r="H42" s="35"/>
      <c r="I42" s="208"/>
      <c r="J42" s="35"/>
      <c r="K42" s="35"/>
      <c r="L42" s="216"/>
      <c r="M42" s="36">
        <f t="shared" si="0"/>
        <v>0</v>
      </c>
    </row>
    <row r="43" spans="3:18" ht="20.25" customHeight="1" x14ac:dyDescent="0.25">
      <c r="C43">
        <v>10</v>
      </c>
      <c r="D43" s="34"/>
      <c r="E43" s="47"/>
      <c r="F43" s="35"/>
      <c r="G43" s="50"/>
      <c r="H43" s="35"/>
      <c r="I43" s="208"/>
      <c r="J43" s="35"/>
      <c r="K43" s="35"/>
      <c r="L43" s="35"/>
      <c r="M43" s="36">
        <f t="shared" si="0"/>
        <v>0</v>
      </c>
    </row>
    <row r="44" spans="3:18" ht="20.25" customHeight="1" thickBot="1" x14ac:dyDescent="0.3">
      <c r="D44" s="9" t="s">
        <v>41</v>
      </c>
      <c r="E44" s="20"/>
      <c r="F44" s="20"/>
      <c r="G44" s="20"/>
      <c r="H44" s="20"/>
      <c r="I44" s="20"/>
      <c r="J44" s="20"/>
      <c r="K44" s="20"/>
      <c r="L44" s="20"/>
      <c r="M44" s="21">
        <f>SUM(M3:M43)</f>
        <v>890920.96800000011</v>
      </c>
    </row>
    <row r="45" spans="3:18" ht="20.25" customHeight="1" thickBot="1" x14ac:dyDescent="0.3">
      <c r="C45" s="138" t="s">
        <v>287</v>
      </c>
      <c r="D45" s="2" t="s">
        <v>3</v>
      </c>
      <c r="E45" s="3" t="s">
        <v>32</v>
      </c>
      <c r="F45" s="3" t="s">
        <v>18</v>
      </c>
      <c r="G45" s="3" t="s">
        <v>19</v>
      </c>
      <c r="H45" s="3" t="s">
        <v>83</v>
      </c>
      <c r="I45" s="3" t="s">
        <v>1</v>
      </c>
      <c r="J45" s="3" t="s">
        <v>10</v>
      </c>
      <c r="K45" s="3" t="s">
        <v>17</v>
      </c>
      <c r="L45" s="3" t="s">
        <v>12362</v>
      </c>
      <c r="M45" s="13" t="s">
        <v>4</v>
      </c>
      <c r="R45" s="231"/>
    </row>
    <row r="46" spans="3:18" ht="20.25" customHeight="1" thickTop="1" x14ac:dyDescent="0.25">
      <c r="D46" s="51">
        <f>全班!$R$1</f>
        <v>46011</v>
      </c>
      <c r="E46" s="52" t="s">
        <v>47</v>
      </c>
      <c r="F46" s="38" t="s">
        <v>77</v>
      </c>
      <c r="G46" s="262" t="s">
        <v>11848</v>
      </c>
      <c r="H46" s="38" t="s">
        <v>75</v>
      </c>
      <c r="I46" s="173">
        <f>SUMIFS($I$15:$I$44,$G$15:$G$44,G46)</f>
        <v>7000</v>
      </c>
      <c r="J46" s="39">
        <f>K46/I46</f>
        <v>-61.721428571428568</v>
      </c>
      <c r="K46" s="64">
        <f>SUMIFS($M$15:$M$44,$G$15:$G$44,G46)</f>
        <v>-432050</v>
      </c>
      <c r="L46" s="40">
        <f>VLOOKUP(G46,股价!C:D,2,FALSE)</f>
        <v>40.54</v>
      </c>
      <c r="M46" s="41">
        <f>IFERROR(I46*L46,0)</f>
        <v>283780</v>
      </c>
    </row>
    <row r="47" spans="3:18" ht="20.25" customHeight="1" x14ac:dyDescent="0.25">
      <c r="D47" s="51">
        <f>全班!$R$1</f>
        <v>46011</v>
      </c>
      <c r="E47" s="52" t="s">
        <v>223</v>
      </c>
      <c r="F47" s="53" t="s">
        <v>11438</v>
      </c>
      <c r="G47" s="53" t="s">
        <v>11436</v>
      </c>
      <c r="H47" s="38" t="s">
        <v>75</v>
      </c>
      <c r="I47" s="173">
        <f t="shared" ref="I47:I48" si="1">SUMIFS($I$15:$I$44,$G$15:$G$44,G47)</f>
        <v>919</v>
      </c>
      <c r="J47" s="39">
        <f t="shared" ref="J47:J48" si="2">K47/I47</f>
        <v>336.34677910772587</v>
      </c>
      <c r="K47" s="64">
        <f t="shared" ref="K47:K48" si="3">SUMIFS($M$15:$M$44,$G$15:$G$44,G47)</f>
        <v>309102.69000000006</v>
      </c>
      <c r="L47" s="40">
        <f>VLOOKUP(G47,股价!C:D,2,FALSE)</f>
        <v>242.65799999999999</v>
      </c>
      <c r="M47" s="41">
        <f t="shared" ref="M47:M48" si="4">IFERROR(I47*L47,0)</f>
        <v>223002.70199999999</v>
      </c>
    </row>
    <row r="48" spans="3:18" ht="20.25" customHeight="1" x14ac:dyDescent="0.25">
      <c r="D48" s="51">
        <f>全班!$R$1</f>
        <v>46011</v>
      </c>
      <c r="E48" s="52" t="s">
        <v>234</v>
      </c>
      <c r="F48" s="53" t="s">
        <v>799</v>
      </c>
      <c r="G48" s="53" t="s">
        <v>798</v>
      </c>
      <c r="H48" s="38" t="s">
        <v>75</v>
      </c>
      <c r="I48" s="173">
        <f t="shared" si="1"/>
        <v>100</v>
      </c>
      <c r="J48" s="39">
        <f t="shared" si="2"/>
        <v>1391.21</v>
      </c>
      <c r="K48" s="64">
        <f t="shared" si="3"/>
        <v>139121</v>
      </c>
      <c r="L48" s="40">
        <f>VLOOKUP(G48,股价!C:D,2,FALSE)</f>
        <v>1410</v>
      </c>
      <c r="M48" s="41">
        <f t="shared" si="4"/>
        <v>141000</v>
      </c>
    </row>
    <row r="49" spans="4:17" ht="20.25" customHeight="1" x14ac:dyDescent="0.25">
      <c r="D49" s="51">
        <f>全班!$R$1</f>
        <v>46011</v>
      </c>
      <c r="E49" s="52" t="s">
        <v>234</v>
      </c>
      <c r="F49" s="53" t="s">
        <v>6006</v>
      </c>
      <c r="G49" s="53" t="s">
        <v>6005</v>
      </c>
      <c r="H49" s="38" t="s">
        <v>75</v>
      </c>
      <c r="I49" s="173">
        <f t="shared" ref="I49" si="5">SUMIFS($I$15:$I$44,$G$15:$G$44,G49)</f>
        <v>30000</v>
      </c>
      <c r="J49" s="39">
        <f t="shared" ref="J49" si="6">K49/I49</f>
        <v>1.82</v>
      </c>
      <c r="K49" s="215">
        <f t="shared" ref="K49" si="7">SUMIFS($M$15:$M$44,$G$15:$G$44,G49)</f>
        <v>54600</v>
      </c>
      <c r="L49" s="276">
        <f>VLOOKUP(G49,股价!C:D,2,FALSE)</f>
        <v>2.37</v>
      </c>
      <c r="M49" s="41">
        <f t="shared" ref="M49" si="8">IFERROR(I49*L49,0)</f>
        <v>71100</v>
      </c>
    </row>
    <row r="50" spans="4:17" ht="20.25" customHeight="1" x14ac:dyDescent="0.25">
      <c r="D50" s="51">
        <f>全班!$R$1</f>
        <v>46011</v>
      </c>
      <c r="E50" s="52" t="s">
        <v>234</v>
      </c>
      <c r="F50" s="53" t="s">
        <v>7124</v>
      </c>
      <c r="G50" s="53" t="s">
        <v>7123</v>
      </c>
      <c r="H50" s="38" t="s">
        <v>75</v>
      </c>
      <c r="I50" s="173">
        <f t="shared" ref="I50" si="9">SUMIFS($I$15:$I$44,$G$15:$G$44,G50)</f>
        <v>7000</v>
      </c>
      <c r="J50" s="39">
        <f t="shared" ref="J50" si="10">K50/I50</f>
        <v>25.217142857142857</v>
      </c>
      <c r="K50" s="215">
        <f t="shared" ref="K50" si="11">SUMIFS($M$15:$M$44,$G$15:$G$44,G50)</f>
        <v>176520</v>
      </c>
      <c r="L50" s="276">
        <f>VLOOKUP(G50,股价!C:D,2,FALSE)</f>
        <v>16.23</v>
      </c>
      <c r="M50" s="41">
        <f t="shared" ref="M50" si="12">IFERROR(I50*L50,0)</f>
        <v>113610</v>
      </c>
    </row>
    <row r="51" spans="4:17" ht="20.25" customHeight="1" x14ac:dyDescent="0.25">
      <c r="D51" s="51">
        <f>全班!$R$1</f>
        <v>46011</v>
      </c>
      <c r="E51" s="52" t="s">
        <v>234</v>
      </c>
      <c r="F51" s="53" t="s">
        <v>106</v>
      </c>
      <c r="G51" s="53" t="s">
        <v>107</v>
      </c>
      <c r="H51" s="38" t="s">
        <v>75</v>
      </c>
      <c r="I51" s="173">
        <f t="shared" ref="I51" si="13">SUMIFS($I$15:$I$44,$G$15:$G$44,G51)</f>
        <v>1594</v>
      </c>
      <c r="J51" s="39">
        <f t="shared" ref="J51" si="14">K51/I51</f>
        <v>51.88</v>
      </c>
      <c r="K51" s="215">
        <f t="shared" ref="K51" si="15">SUMIFS($M$15:$M$44,$G$15:$G$44,G51)</f>
        <v>82696.72</v>
      </c>
      <c r="L51" s="276">
        <f>VLOOKUP(G51,股价!C:D,2,FALSE)</f>
        <v>55.54</v>
      </c>
      <c r="M51" s="41">
        <f t="shared" ref="M51" si="16">IFERROR(I51*L51,0)</f>
        <v>88530.76</v>
      </c>
    </row>
    <row r="52" spans="4:17" ht="20.25" customHeight="1" x14ac:dyDescent="0.25">
      <c r="D52" s="51">
        <f>全班!$R$1</f>
        <v>46011</v>
      </c>
      <c r="E52" s="52" t="s">
        <v>223</v>
      </c>
      <c r="F52" s="53" t="s">
        <v>217</v>
      </c>
      <c r="G52" s="53" t="s">
        <v>219</v>
      </c>
      <c r="H52" s="38" t="s">
        <v>75</v>
      </c>
      <c r="I52" s="173">
        <f t="shared" ref="I52" si="17">SUMIFS($I$15:$I$44,$G$15:$G$44,G52)</f>
        <v>80</v>
      </c>
      <c r="J52" s="39">
        <f t="shared" ref="J52" si="18">K52/I52</f>
        <v>2465.268</v>
      </c>
      <c r="K52" s="215">
        <f t="shared" ref="K52" si="19">SUMIFS($M$15:$M$44,$G$15:$G$44,G52)</f>
        <v>197221.44</v>
      </c>
      <c r="L52" s="276">
        <f>VLOOKUP(G52,股价!C:D,2,FALSE)</f>
        <v>3753.3599999999997</v>
      </c>
      <c r="M52" s="41">
        <f t="shared" ref="M52" si="20">IFERROR(I52*L52,0)</f>
        <v>300268.79999999999</v>
      </c>
    </row>
    <row r="53" spans="4:17" ht="20.25" customHeight="1" x14ac:dyDescent="0.25">
      <c r="D53" s="51">
        <f>全班!$R$1</f>
        <v>46011</v>
      </c>
      <c r="E53" s="52" t="s">
        <v>223</v>
      </c>
      <c r="F53" s="53" t="s">
        <v>12512</v>
      </c>
      <c r="G53" s="53" t="s">
        <v>12511</v>
      </c>
      <c r="H53" s="38" t="s">
        <v>75</v>
      </c>
      <c r="I53" s="173">
        <f t="shared" ref="I53" si="21">SUMIFS($I$15:$I$44,$G$15:$G$44,G53)</f>
        <v>262468</v>
      </c>
      <c r="J53" s="39">
        <f t="shared" ref="J53" si="22">K53/I53</f>
        <v>0.38100000000000001</v>
      </c>
      <c r="K53" s="215">
        <f t="shared" ref="K53" si="23">SUMIFS($M$15:$M$44,$G$15:$G$44,G53)</f>
        <v>100000.308</v>
      </c>
      <c r="L53" s="276" t="e">
        <f>VLOOKUP(G53,股价!C:D,2,FALSE)</f>
        <v>#N/A</v>
      </c>
      <c r="M53" s="41">
        <f t="shared" ref="M53" si="24">IFERROR(I53*L53,0)</f>
        <v>0</v>
      </c>
    </row>
    <row r="54" spans="4:17" ht="20.25" customHeight="1" x14ac:dyDescent="0.25">
      <c r="D54" s="51">
        <f>全班!$R$1</f>
        <v>46011</v>
      </c>
      <c r="E54" s="52" t="s">
        <v>223</v>
      </c>
      <c r="F54" s="53" t="s">
        <v>12519</v>
      </c>
      <c r="G54" s="53" t="s">
        <v>12521</v>
      </c>
      <c r="H54" s="38" t="s">
        <v>75</v>
      </c>
      <c r="I54" s="173">
        <f t="shared" ref="I54" si="25">SUMIFS($I$15:$I$44,$G$15:$G$44,G54)</f>
        <v>50000</v>
      </c>
      <c r="J54" s="39">
        <f t="shared" ref="J54" si="26">K54/I54</f>
        <v>0.96299999999999997</v>
      </c>
      <c r="K54" s="215">
        <f t="shared" ref="K54" si="27">SUMIFS($M$15:$M$44,$G$15:$G$44,G54)</f>
        <v>48150</v>
      </c>
      <c r="L54" s="276">
        <f>VLOOKUP(G54,股价!C:D,2,FALSE)</f>
        <v>0.88500000000000001</v>
      </c>
      <c r="M54" s="41">
        <f t="shared" ref="M54" si="28">IFERROR(I54*L54,0)</f>
        <v>44250</v>
      </c>
    </row>
    <row r="55" spans="4:17" ht="20.25" customHeight="1" x14ac:dyDescent="0.25">
      <c r="D55" s="51"/>
      <c r="E55" s="52"/>
      <c r="F55" s="53"/>
      <c r="G55" s="53"/>
      <c r="H55" s="38"/>
      <c r="I55" s="173"/>
      <c r="J55" s="39"/>
      <c r="K55" s="215"/>
      <c r="L55" s="276"/>
      <c r="M55" s="41"/>
    </row>
    <row r="56" spans="4:17" ht="20.25" customHeight="1" x14ac:dyDescent="0.25">
      <c r="D56" s="42"/>
      <c r="E56" s="48"/>
      <c r="F56" s="43"/>
      <c r="G56" s="43"/>
      <c r="H56" s="43"/>
      <c r="I56" s="43"/>
      <c r="J56" s="43"/>
      <c r="K56" s="43"/>
      <c r="L56" s="44"/>
      <c r="M56" s="45"/>
      <c r="Q56" s="17"/>
    </row>
    <row r="57" spans="4:17" ht="20.25" customHeight="1" x14ac:dyDescent="0.25">
      <c r="D57" s="10" t="s">
        <v>11</v>
      </c>
      <c r="E57" s="15"/>
      <c r="F57" s="7"/>
      <c r="G57" s="7"/>
      <c r="H57" s="7"/>
      <c r="I57" s="8"/>
      <c r="J57" s="8"/>
      <c r="K57" s="8"/>
      <c r="L57" s="7"/>
      <c r="M57" s="90">
        <f>SUM(M46:M56)</f>
        <v>1265542.2620000001</v>
      </c>
      <c r="P57" s="17"/>
    </row>
    <row r="58" spans="4:17" ht="20.25" customHeight="1" x14ac:dyDescent="0.25">
      <c r="D58" s="78" t="s">
        <v>86</v>
      </c>
      <c r="E58" s="79"/>
      <c r="F58" s="80"/>
      <c r="G58" s="80"/>
      <c r="H58" s="80"/>
      <c r="I58" s="77"/>
      <c r="J58" s="77"/>
      <c r="K58" s="77"/>
      <c r="L58" s="80"/>
      <c r="M58" s="91">
        <f>L71</f>
        <v>0</v>
      </c>
    </row>
    <row r="59" spans="4:17" ht="20.25" customHeight="1" x14ac:dyDescent="0.25">
      <c r="D59" s="10" t="s">
        <v>12</v>
      </c>
      <c r="E59" s="15"/>
      <c r="F59" s="11"/>
      <c r="G59" s="11"/>
      <c r="H59" s="7"/>
      <c r="I59" s="8"/>
      <c r="J59" s="8"/>
      <c r="K59" s="8"/>
      <c r="L59" s="7"/>
      <c r="M59" s="90">
        <f>M64-M44+M58</f>
        <v>109079.03199999989</v>
      </c>
    </row>
    <row r="60" spans="4:17" ht="20.25" customHeight="1" thickBot="1" x14ac:dyDescent="0.3">
      <c r="D60" s="9" t="s">
        <v>14</v>
      </c>
      <c r="E60" s="20"/>
      <c r="F60" s="23"/>
      <c r="G60" s="23"/>
      <c r="H60" s="24"/>
      <c r="I60" s="20"/>
      <c r="J60" s="20"/>
      <c r="K60" s="20"/>
      <c r="L60" s="24"/>
      <c r="M60" s="92">
        <f>M57+M59</f>
        <v>1374621.294</v>
      </c>
    </row>
    <row r="61" spans="4:17" ht="20.25" customHeight="1" x14ac:dyDescent="0.25">
      <c r="D61" s="10" t="s">
        <v>13</v>
      </c>
      <c r="E61" s="15"/>
      <c r="F61" s="14"/>
      <c r="G61" s="14"/>
      <c r="H61" s="7"/>
      <c r="I61" s="8"/>
      <c r="J61" s="8"/>
      <c r="K61" s="8"/>
      <c r="L61" s="7"/>
      <c r="M61" s="90">
        <f>M60-M64</f>
        <v>374621.29399999999</v>
      </c>
      <c r="O61" s="17"/>
    </row>
    <row r="62" spans="4:17" ht="20.25" customHeight="1" thickBot="1" x14ac:dyDescent="0.3">
      <c r="D62" s="9" t="s">
        <v>6</v>
      </c>
      <c r="E62" s="20"/>
      <c r="F62" s="16"/>
      <c r="G62" s="16"/>
      <c r="H62" s="5"/>
      <c r="I62" s="6"/>
      <c r="J62" s="6"/>
      <c r="K62" s="6"/>
      <c r="L62" s="5"/>
      <c r="M62" s="22">
        <f>M61/M64</f>
        <v>0.37462129399999999</v>
      </c>
    </row>
    <row r="63" spans="4:17" ht="20.25" customHeight="1" x14ac:dyDescent="0.25"/>
    <row r="64" spans="4:17" ht="20.25" customHeight="1" thickBot="1" x14ac:dyDescent="0.3">
      <c r="D64" s="15" t="s">
        <v>8</v>
      </c>
      <c r="E64" s="15"/>
      <c r="F64" s="18"/>
      <c r="G64" s="18"/>
      <c r="L64" s="18"/>
      <c r="M64" s="18">
        <f>本金与余额!D10</f>
        <v>1000000</v>
      </c>
    </row>
    <row r="65" spans="4:13" ht="18" customHeight="1" thickBot="1" x14ac:dyDescent="0.3">
      <c r="D65" s="2" t="s">
        <v>90</v>
      </c>
      <c r="E65" s="3" t="s">
        <v>32</v>
      </c>
      <c r="F65" s="3" t="s">
        <v>18</v>
      </c>
      <c r="G65" s="3" t="s">
        <v>19</v>
      </c>
      <c r="H65" s="3" t="s">
        <v>83</v>
      </c>
      <c r="I65" s="3" t="s">
        <v>1</v>
      </c>
      <c r="J65" s="3" t="s">
        <v>87</v>
      </c>
      <c r="K65" s="3" t="s">
        <v>84</v>
      </c>
      <c r="L65" s="3" t="s">
        <v>85</v>
      </c>
      <c r="M65" s="13" t="s">
        <v>91</v>
      </c>
    </row>
    <row r="66" spans="4:13" ht="18" customHeight="1" thickTop="1" x14ac:dyDescent="0.25">
      <c r="D66" s="34">
        <v>45566</v>
      </c>
      <c r="E66" s="47" t="s">
        <v>223</v>
      </c>
      <c r="F66" s="8" t="s">
        <v>11438</v>
      </c>
      <c r="G66" s="8" t="s">
        <v>11436</v>
      </c>
      <c r="H66" s="8" t="s">
        <v>11802</v>
      </c>
      <c r="I66" s="8">
        <v>111</v>
      </c>
      <c r="J66" s="70" t="s">
        <v>11720</v>
      </c>
      <c r="K66" s="70">
        <f>I66*10</f>
        <v>1110</v>
      </c>
      <c r="L66" s="7"/>
      <c r="M66" s="76">
        <v>45566</v>
      </c>
    </row>
    <row r="67" spans="4:13" ht="18" customHeight="1" x14ac:dyDescent="0.25">
      <c r="D67" s="34"/>
      <c r="E67" s="47"/>
      <c r="F67" s="35"/>
      <c r="G67" s="35"/>
      <c r="H67" s="8"/>
      <c r="I67" s="8"/>
      <c r="J67" s="70"/>
      <c r="K67" s="70"/>
      <c r="L67" s="7"/>
      <c r="M67" s="76"/>
    </row>
    <row r="68" spans="4:13" ht="18" customHeight="1" x14ac:dyDescent="0.25">
      <c r="D68" s="34"/>
      <c r="E68" s="47"/>
      <c r="F68" s="35"/>
      <c r="G68" s="35"/>
      <c r="H68" s="8"/>
      <c r="I68" s="8"/>
      <c r="J68" s="70"/>
      <c r="K68" s="70"/>
      <c r="L68" s="7"/>
      <c r="M68" s="71"/>
    </row>
    <row r="69" spans="4:13" ht="18" customHeight="1" x14ac:dyDescent="0.25">
      <c r="D69" s="34"/>
      <c r="E69" s="47"/>
      <c r="F69" s="35"/>
      <c r="G69" s="35"/>
      <c r="H69" s="8"/>
      <c r="I69" s="8"/>
      <c r="J69" s="70"/>
      <c r="K69" s="70"/>
      <c r="L69" s="7"/>
      <c r="M69" s="71"/>
    </row>
    <row r="70" spans="4:13" ht="18" customHeight="1" x14ac:dyDescent="0.25">
      <c r="D70" s="34"/>
      <c r="E70" s="47"/>
      <c r="F70" s="35"/>
      <c r="G70" s="35"/>
      <c r="H70" s="8"/>
      <c r="I70" s="8"/>
      <c r="J70" s="70"/>
      <c r="K70" s="70"/>
      <c r="M70" s="76"/>
    </row>
    <row r="71" spans="4:13" ht="18" customHeight="1" thickBot="1" x14ac:dyDescent="0.3">
      <c r="D71" s="62" t="s">
        <v>86</v>
      </c>
      <c r="E71" s="4"/>
      <c r="F71" s="4"/>
      <c r="G71" s="4"/>
      <c r="H71" s="4"/>
      <c r="I71" s="73"/>
      <c r="J71" s="4"/>
      <c r="K71" s="74"/>
      <c r="L71" s="75">
        <f>SUM(L66:L70)</f>
        <v>0</v>
      </c>
      <c r="M71" s="63"/>
    </row>
    <row r="73" spans="4:13" ht="18" customHeight="1" x14ac:dyDescent="0.25">
      <c r="D73" s="82"/>
      <c r="M73" s="17"/>
    </row>
    <row r="74" spans="4:13" ht="18" customHeight="1" x14ac:dyDescent="0.25">
      <c r="D74" s="35"/>
    </row>
    <row r="75" spans="4:13" ht="18" customHeight="1" x14ac:dyDescent="0.25">
      <c r="D75" s="35"/>
    </row>
    <row r="76" spans="4:13" ht="18" customHeight="1" x14ac:dyDescent="0.25">
      <c r="D76" s="35"/>
    </row>
    <row r="77" spans="4:13" ht="18" customHeight="1" x14ac:dyDescent="0.25">
      <c r="D77" s="35"/>
    </row>
    <row r="78" spans="4:13" ht="18" customHeight="1" x14ac:dyDescent="0.25">
      <c r="D78" s="35"/>
    </row>
    <row r="79" spans="4:13" ht="18" customHeight="1" x14ac:dyDescent="0.25">
      <c r="D79" s="35"/>
    </row>
  </sheetData>
  <phoneticPr fontId="2" type="noConversion"/>
  <conditionalFormatting sqref="I3:I43 M3:M43 M62">
    <cfRule type="cellIs" dxfId="112" priority="3" operator="lessThan">
      <formula>0</formula>
    </cfRule>
  </conditionalFormatting>
  <conditionalFormatting sqref="M61">
    <cfRule type="cellIs" dxfId="111" priority="4" operator="lessThanOrEqual">
      <formula>0</formula>
    </cfRule>
  </conditionalFormatting>
  <hyperlinks>
    <hyperlink ref="A1" location="全班!A1" display="back" xr:uid="{00000000-0004-0000-0C00-000000000000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">
    <tabColor rgb="FFFFFF00"/>
  </sheetPr>
  <dimension ref="A1:P67"/>
  <sheetViews>
    <sheetView showGridLines="0" topLeftCell="A34" zoomScale="90" zoomScaleNormal="90" workbookViewId="0">
      <selection activeCell="R56" sqref="R56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1.21875" style="1" bestFit="1" customWidth="1"/>
    <col min="10" max="10" width="10.77734375" customWidth="1"/>
    <col min="11" max="11" width="14.77734375" style="12" bestFit="1" customWidth="1"/>
    <col min="12" max="12" width="10.77734375" customWidth="1"/>
    <col min="13" max="13" width="15.88671875" bestFit="1" customWidth="1"/>
    <col min="14" max="14" width="5.77734375" customWidth="1"/>
    <col min="16" max="16" width="13" bestFit="1" customWidth="1"/>
  </cols>
  <sheetData>
    <row r="1" spans="1:13" ht="20.25" customHeight="1" thickBot="1" x14ac:dyDescent="0.3">
      <c r="A1" s="104" t="s">
        <v>144</v>
      </c>
      <c r="D1" s="7" t="s">
        <v>173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45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167">
        <v>45136</v>
      </c>
      <c r="E3" s="168" t="s">
        <v>300</v>
      </c>
      <c r="F3" s="169" t="s">
        <v>289</v>
      </c>
      <c r="G3" s="169" t="s">
        <v>291</v>
      </c>
      <c r="H3" s="169" t="s">
        <v>40</v>
      </c>
      <c r="I3" s="174">
        <v>225</v>
      </c>
      <c r="J3" s="169"/>
      <c r="K3" s="169"/>
      <c r="L3" s="170">
        <v>1031.2380000000001</v>
      </c>
      <c r="M3" s="171">
        <f t="shared" ref="M3:M9" si="0">L3*I3</f>
        <v>232028.55000000002</v>
      </c>
    </row>
    <row r="4" spans="1:13" ht="20.25" customHeight="1" x14ac:dyDescent="0.25">
      <c r="C4">
        <v>2</v>
      </c>
      <c r="D4" s="167">
        <v>45220</v>
      </c>
      <c r="E4" s="168" t="s">
        <v>223</v>
      </c>
      <c r="F4" s="169" t="s">
        <v>289</v>
      </c>
      <c r="G4" s="169" t="s">
        <v>291</v>
      </c>
      <c r="H4" s="169" t="s">
        <v>11286</v>
      </c>
      <c r="I4" s="174">
        <v>-145</v>
      </c>
      <c r="J4" s="169"/>
      <c r="K4" s="169"/>
      <c r="L4" s="170">
        <v>976.32600000000002</v>
      </c>
      <c r="M4" s="171">
        <f t="shared" si="0"/>
        <v>-141567.26999999999</v>
      </c>
    </row>
    <row r="5" spans="1:13" ht="20.25" customHeight="1" x14ac:dyDescent="0.25">
      <c r="C5">
        <v>3</v>
      </c>
      <c r="D5" s="167">
        <v>45247</v>
      </c>
      <c r="E5" s="168" t="s">
        <v>223</v>
      </c>
      <c r="F5" s="169" t="s">
        <v>289</v>
      </c>
      <c r="G5" s="169" t="s">
        <v>291</v>
      </c>
      <c r="H5" s="169" t="s">
        <v>63</v>
      </c>
      <c r="I5" s="213">
        <v>-80</v>
      </c>
      <c r="J5" s="169"/>
      <c r="K5" s="169"/>
      <c r="L5" s="170">
        <v>1132.404</v>
      </c>
      <c r="M5" s="171">
        <f t="shared" si="0"/>
        <v>-90592.320000000007</v>
      </c>
    </row>
    <row r="6" spans="1:13" ht="20.25" customHeight="1" x14ac:dyDescent="0.25">
      <c r="C6">
        <v>4</v>
      </c>
      <c r="D6" s="167">
        <v>45220</v>
      </c>
      <c r="E6" s="168" t="s">
        <v>223</v>
      </c>
      <c r="F6" s="169" t="s">
        <v>246</v>
      </c>
      <c r="G6" s="169" t="s">
        <v>248</v>
      </c>
      <c r="H6" s="169" t="s">
        <v>40</v>
      </c>
      <c r="I6" s="174">
        <v>25</v>
      </c>
      <c r="J6" s="169"/>
      <c r="K6" s="169"/>
      <c r="L6" s="170">
        <v>3228.1860000000001</v>
      </c>
      <c r="M6" s="171">
        <f t="shared" si="0"/>
        <v>80704.650000000009</v>
      </c>
    </row>
    <row r="7" spans="1:13" ht="20.25" customHeight="1" x14ac:dyDescent="0.25">
      <c r="C7">
        <v>5</v>
      </c>
      <c r="D7" s="167">
        <v>45247</v>
      </c>
      <c r="E7" s="168" t="s">
        <v>223</v>
      </c>
      <c r="F7" s="169" t="s">
        <v>246</v>
      </c>
      <c r="G7" s="169" t="s">
        <v>248</v>
      </c>
      <c r="H7" s="169" t="s">
        <v>63</v>
      </c>
      <c r="I7" s="213">
        <v>-25</v>
      </c>
      <c r="J7" s="169"/>
      <c r="K7" s="169"/>
      <c r="L7" s="170">
        <v>3845.2440000000001</v>
      </c>
      <c r="M7" s="171">
        <f t="shared" si="0"/>
        <v>-96131.1</v>
      </c>
    </row>
    <row r="8" spans="1:13" ht="20.25" customHeight="1" x14ac:dyDescent="0.25">
      <c r="C8">
        <v>8</v>
      </c>
      <c r="D8" s="201">
        <v>45136</v>
      </c>
      <c r="E8" s="202" t="s">
        <v>301</v>
      </c>
      <c r="F8" s="203" t="s">
        <v>283</v>
      </c>
      <c r="G8" s="203" t="s">
        <v>55</v>
      </c>
      <c r="H8" s="203" t="s">
        <v>40</v>
      </c>
      <c r="I8" s="210">
        <v>800</v>
      </c>
      <c r="J8" s="203"/>
      <c r="K8" s="203"/>
      <c r="L8" s="205">
        <v>350.4</v>
      </c>
      <c r="M8" s="206">
        <f t="shared" si="0"/>
        <v>280320</v>
      </c>
    </row>
    <row r="9" spans="1:13" ht="20.25" customHeight="1" x14ac:dyDescent="0.25">
      <c r="C9">
        <v>9</v>
      </c>
      <c r="D9" s="201">
        <v>45220</v>
      </c>
      <c r="E9" s="202" t="s">
        <v>47</v>
      </c>
      <c r="F9" s="203" t="s">
        <v>283</v>
      </c>
      <c r="G9" s="203" t="s">
        <v>55</v>
      </c>
      <c r="H9" s="203" t="s">
        <v>11286</v>
      </c>
      <c r="I9" s="210">
        <v>-800</v>
      </c>
      <c r="J9" s="203"/>
      <c r="K9" s="203"/>
      <c r="L9" s="205">
        <v>289</v>
      </c>
      <c r="M9" s="206">
        <f t="shared" si="0"/>
        <v>-231200</v>
      </c>
    </row>
    <row r="10" spans="1:13" ht="20.25" customHeight="1" x14ac:dyDescent="0.25">
      <c r="C10">
        <v>6</v>
      </c>
      <c r="D10" s="201">
        <v>45136</v>
      </c>
      <c r="E10" s="202" t="s">
        <v>299</v>
      </c>
      <c r="F10" s="203" t="s">
        <v>110</v>
      </c>
      <c r="G10" s="203" t="s">
        <v>293</v>
      </c>
      <c r="H10" s="203" t="s">
        <v>0</v>
      </c>
      <c r="I10" s="210">
        <v>400</v>
      </c>
      <c r="J10" s="203"/>
      <c r="K10" s="203"/>
      <c r="L10" s="205">
        <v>784.29</v>
      </c>
      <c r="M10" s="206">
        <f t="shared" ref="M10:M43" si="1">L10*I10</f>
        <v>313716</v>
      </c>
    </row>
    <row r="11" spans="1:13" ht="20.25" customHeight="1" x14ac:dyDescent="0.25">
      <c r="C11">
        <v>7</v>
      </c>
      <c r="D11" s="201">
        <v>45136</v>
      </c>
      <c r="E11" s="202" t="s">
        <v>301</v>
      </c>
      <c r="F11" s="203" t="s">
        <v>295</v>
      </c>
      <c r="G11" s="203" t="s">
        <v>297</v>
      </c>
      <c r="H11" s="203" t="s">
        <v>0</v>
      </c>
      <c r="I11" s="210">
        <v>100169</v>
      </c>
      <c r="J11" s="203"/>
      <c r="K11" s="203"/>
      <c r="L11" s="205">
        <v>1.69</v>
      </c>
      <c r="M11" s="206">
        <f t="shared" si="1"/>
        <v>169285.61</v>
      </c>
    </row>
    <row r="12" spans="1:13" ht="20.25" customHeight="1" x14ac:dyDescent="0.25">
      <c r="C12">
        <v>10</v>
      </c>
      <c r="D12" s="201">
        <v>45220</v>
      </c>
      <c r="E12" s="202" t="s">
        <v>47</v>
      </c>
      <c r="F12" s="203" t="s">
        <v>295</v>
      </c>
      <c r="G12" s="203" t="s">
        <v>297</v>
      </c>
      <c r="H12" s="203" t="s">
        <v>57</v>
      </c>
      <c r="I12" s="210">
        <v>-100169</v>
      </c>
      <c r="J12" s="203"/>
      <c r="K12" s="203"/>
      <c r="L12" s="205">
        <v>0.75</v>
      </c>
      <c r="M12" s="206">
        <f t="shared" si="1"/>
        <v>-75126.75</v>
      </c>
    </row>
    <row r="13" spans="1:13" ht="20.25" customHeight="1" x14ac:dyDescent="0.25">
      <c r="D13" s="201">
        <v>45276</v>
      </c>
      <c r="E13" s="202" t="s">
        <v>223</v>
      </c>
      <c r="F13" s="203" t="s">
        <v>110</v>
      </c>
      <c r="G13" s="203" t="s">
        <v>293</v>
      </c>
      <c r="H13" s="203" t="s">
        <v>57</v>
      </c>
      <c r="I13" s="210">
        <v>-300</v>
      </c>
      <c r="J13" s="203"/>
      <c r="K13" s="203"/>
      <c r="L13" s="205">
        <v>581.178</v>
      </c>
      <c r="M13" s="206">
        <f t="shared" si="1"/>
        <v>-174353.4</v>
      </c>
    </row>
    <row r="14" spans="1:13" ht="20.25" customHeight="1" x14ac:dyDescent="0.25">
      <c r="D14" s="201">
        <v>45276</v>
      </c>
      <c r="E14" s="202" t="s">
        <v>47</v>
      </c>
      <c r="F14" s="203" t="s">
        <v>331</v>
      </c>
      <c r="G14" s="203">
        <v>1797</v>
      </c>
      <c r="H14" s="203" t="s">
        <v>0</v>
      </c>
      <c r="I14" s="210">
        <v>6700</v>
      </c>
      <c r="J14" s="203"/>
      <c r="K14" s="203"/>
      <c r="L14" s="205">
        <v>26.25</v>
      </c>
      <c r="M14" s="206">
        <f t="shared" si="1"/>
        <v>175875</v>
      </c>
    </row>
    <row r="15" spans="1:13" ht="20.25" customHeight="1" x14ac:dyDescent="0.25">
      <c r="D15" s="201">
        <v>45283</v>
      </c>
      <c r="E15" s="202" t="s">
        <v>47</v>
      </c>
      <c r="F15" s="203" t="s">
        <v>331</v>
      </c>
      <c r="G15" s="203">
        <v>1797</v>
      </c>
      <c r="H15" s="203" t="s">
        <v>57</v>
      </c>
      <c r="I15" s="210">
        <v>-6700</v>
      </c>
      <c r="J15" s="203"/>
      <c r="K15" s="203"/>
      <c r="L15" s="205">
        <v>28.85</v>
      </c>
      <c r="M15" s="206">
        <f t="shared" si="1"/>
        <v>-193295</v>
      </c>
    </row>
    <row r="16" spans="1:13" ht="20.25" customHeight="1" x14ac:dyDescent="0.25">
      <c r="D16" s="201">
        <v>45283</v>
      </c>
      <c r="E16" s="202" t="s">
        <v>47</v>
      </c>
      <c r="F16" s="203" t="s">
        <v>283</v>
      </c>
      <c r="G16" s="203" t="s">
        <v>55</v>
      </c>
      <c r="H16" s="203" t="s">
        <v>0</v>
      </c>
      <c r="I16" s="210">
        <v>705</v>
      </c>
      <c r="J16" s="203"/>
      <c r="K16" s="203"/>
      <c r="L16" s="205">
        <v>274</v>
      </c>
      <c r="M16" s="206">
        <f t="shared" si="1"/>
        <v>193170</v>
      </c>
    </row>
    <row r="17" spans="3:13" ht="20.25" customHeight="1" x14ac:dyDescent="0.25">
      <c r="D17" s="201">
        <v>45479</v>
      </c>
      <c r="E17" s="202" t="s">
        <v>223</v>
      </c>
      <c r="F17" s="203" t="s">
        <v>110</v>
      </c>
      <c r="G17" s="203" t="s">
        <v>293</v>
      </c>
      <c r="H17" s="203" t="s">
        <v>57</v>
      </c>
      <c r="I17" s="210">
        <v>-100</v>
      </c>
      <c r="J17" s="203"/>
      <c r="K17" s="203"/>
      <c r="L17" s="205">
        <v>581.25599999999997</v>
      </c>
      <c r="M17" s="206">
        <f t="shared" si="1"/>
        <v>-58125.599999999999</v>
      </c>
    </row>
    <row r="18" spans="3:13" ht="20.25" customHeight="1" x14ac:dyDescent="0.25">
      <c r="D18" s="201">
        <v>45479</v>
      </c>
      <c r="E18" s="202" t="s">
        <v>47</v>
      </c>
      <c r="F18" s="203" t="s">
        <v>283</v>
      </c>
      <c r="G18" s="203" t="s">
        <v>55</v>
      </c>
      <c r="H18" s="203" t="s">
        <v>57</v>
      </c>
      <c r="I18" s="210">
        <v>-705</v>
      </c>
      <c r="J18" s="203"/>
      <c r="K18" s="203"/>
      <c r="L18" s="205">
        <v>379.8</v>
      </c>
      <c r="M18" s="206">
        <f>L18*I18</f>
        <v>-267759</v>
      </c>
    </row>
    <row r="19" spans="3:13" ht="20.25" customHeight="1" x14ac:dyDescent="0.25">
      <c r="D19" s="201">
        <v>45479</v>
      </c>
      <c r="E19" s="202" t="s">
        <v>223</v>
      </c>
      <c r="F19" s="203" t="s">
        <v>11779</v>
      </c>
      <c r="G19" s="203" t="s">
        <v>11781</v>
      </c>
      <c r="H19" s="203" t="s">
        <v>0</v>
      </c>
      <c r="I19" s="210">
        <v>454</v>
      </c>
      <c r="J19" s="203"/>
      <c r="K19" s="203"/>
      <c r="L19" s="205">
        <v>588.35400000000004</v>
      </c>
      <c r="M19" s="206">
        <f>L19*I19</f>
        <v>267112.71600000001</v>
      </c>
    </row>
    <row r="20" spans="3:13" ht="20.25" customHeight="1" x14ac:dyDescent="0.25">
      <c r="D20" s="201">
        <v>45507</v>
      </c>
      <c r="E20" s="202" t="s">
        <v>223</v>
      </c>
      <c r="F20" s="203" t="s">
        <v>11779</v>
      </c>
      <c r="G20" s="203" t="s">
        <v>11781</v>
      </c>
      <c r="H20" s="203" t="s">
        <v>57</v>
      </c>
      <c r="I20" s="210">
        <v>-454</v>
      </c>
      <c r="J20" s="203"/>
      <c r="K20" s="203"/>
      <c r="L20" s="205">
        <v>577.27800000000002</v>
      </c>
      <c r="M20" s="206">
        <f>L20*I20</f>
        <v>-262084.212</v>
      </c>
    </row>
    <row r="21" spans="3:13" ht="20.25" customHeight="1" x14ac:dyDescent="0.25">
      <c r="C21">
        <v>11</v>
      </c>
      <c r="D21" s="201">
        <v>45220</v>
      </c>
      <c r="E21" s="202" t="s">
        <v>223</v>
      </c>
      <c r="F21" s="203" t="s">
        <v>217</v>
      </c>
      <c r="G21" s="203" t="s">
        <v>219</v>
      </c>
      <c r="H21" s="203" t="s">
        <v>0</v>
      </c>
      <c r="I21" s="210">
        <v>223</v>
      </c>
      <c r="J21" s="203"/>
      <c r="K21" s="203"/>
      <c r="L21" s="205">
        <v>1653.5219999999999</v>
      </c>
      <c r="M21" s="206">
        <f>L21*I21</f>
        <v>368735.40599999996</v>
      </c>
    </row>
    <row r="22" spans="3:13" ht="20.25" customHeight="1" x14ac:dyDescent="0.25">
      <c r="C22">
        <v>12</v>
      </c>
      <c r="D22" s="201">
        <v>45247</v>
      </c>
      <c r="E22" s="202" t="s">
        <v>223</v>
      </c>
      <c r="F22" s="203" t="s">
        <v>217</v>
      </c>
      <c r="G22" s="203" t="s">
        <v>219</v>
      </c>
      <c r="H22" s="203" t="s">
        <v>0</v>
      </c>
      <c r="I22" s="210">
        <v>103</v>
      </c>
      <c r="J22" s="203"/>
      <c r="K22" s="203"/>
      <c r="L22" s="205">
        <v>1827.54</v>
      </c>
      <c r="M22" s="206">
        <f>L22*I22</f>
        <v>188236.62</v>
      </c>
    </row>
    <row r="23" spans="3:13" ht="20.25" customHeight="1" x14ac:dyDescent="0.25">
      <c r="D23" s="201">
        <v>45479</v>
      </c>
      <c r="E23" s="202" t="s">
        <v>223</v>
      </c>
      <c r="F23" s="203" t="s">
        <v>246</v>
      </c>
      <c r="G23" s="203" t="s">
        <v>248</v>
      </c>
      <c r="H23" s="203" t="s">
        <v>0</v>
      </c>
      <c r="I23" s="210">
        <v>60</v>
      </c>
      <c r="J23" s="203"/>
      <c r="K23" s="203"/>
      <c r="L23" s="205">
        <v>981.47399999999993</v>
      </c>
      <c r="M23" s="206">
        <f t="shared" si="1"/>
        <v>58888.439999999995</v>
      </c>
    </row>
    <row r="24" spans="3:13" ht="20.25" customHeight="1" x14ac:dyDescent="0.25">
      <c r="D24" s="201">
        <v>45507</v>
      </c>
      <c r="E24" s="202" t="s">
        <v>223</v>
      </c>
      <c r="F24" s="203" t="s">
        <v>289</v>
      </c>
      <c r="G24" s="203" t="s">
        <v>291</v>
      </c>
      <c r="H24" s="203" t="s">
        <v>0</v>
      </c>
      <c r="I24" s="210">
        <v>200</v>
      </c>
      <c r="J24" s="203"/>
      <c r="K24" s="203"/>
      <c r="L24" s="205">
        <v>1309.6200000000001</v>
      </c>
      <c r="M24" s="206">
        <f t="shared" si="1"/>
        <v>261924.00000000003</v>
      </c>
    </row>
    <row r="25" spans="3:13" ht="20.25" customHeight="1" x14ac:dyDescent="0.25">
      <c r="D25" s="201">
        <v>45528</v>
      </c>
      <c r="E25" s="202" t="s">
        <v>223</v>
      </c>
      <c r="F25" s="203" t="s">
        <v>246</v>
      </c>
      <c r="G25" s="203" t="s">
        <v>248</v>
      </c>
      <c r="H25" s="203" t="s">
        <v>57</v>
      </c>
      <c r="I25" s="210">
        <v>-60</v>
      </c>
      <c r="J25" s="203"/>
      <c r="K25" s="203"/>
      <c r="L25" s="205">
        <v>1009.086</v>
      </c>
      <c r="M25" s="206">
        <f t="shared" si="1"/>
        <v>-60545.16</v>
      </c>
    </row>
    <row r="26" spans="3:13" ht="20.25" customHeight="1" x14ac:dyDescent="0.25">
      <c r="D26" s="201">
        <v>45528</v>
      </c>
      <c r="E26" s="202" t="s">
        <v>223</v>
      </c>
      <c r="F26" s="203" t="s">
        <v>217</v>
      </c>
      <c r="G26" s="203" t="s">
        <v>219</v>
      </c>
      <c r="H26" s="203" t="s">
        <v>57</v>
      </c>
      <c r="I26" s="210">
        <v>-326</v>
      </c>
      <c r="J26" s="203"/>
      <c r="K26" s="203"/>
      <c r="L26" s="205">
        <v>1718.4959999999999</v>
      </c>
      <c r="M26" s="206">
        <f t="shared" si="1"/>
        <v>-560229.696</v>
      </c>
    </row>
    <row r="27" spans="3:13" ht="20.25" customHeight="1" x14ac:dyDescent="0.25">
      <c r="D27" s="201">
        <v>45528</v>
      </c>
      <c r="E27" s="202" t="s">
        <v>223</v>
      </c>
      <c r="F27" s="203" t="s">
        <v>289</v>
      </c>
      <c r="G27" s="203" t="s">
        <v>291</v>
      </c>
      <c r="H27" s="203" t="s">
        <v>57</v>
      </c>
      <c r="I27" s="210">
        <v>-200</v>
      </c>
      <c r="J27" s="203"/>
      <c r="K27" s="203"/>
      <c r="L27" s="205">
        <v>1380.9119999999998</v>
      </c>
      <c r="M27" s="206">
        <f t="shared" si="1"/>
        <v>-276182.39999999997</v>
      </c>
    </row>
    <row r="28" spans="3:13" ht="20.25" customHeight="1" x14ac:dyDescent="0.25">
      <c r="D28" s="201">
        <v>45542</v>
      </c>
      <c r="E28" s="202" t="s">
        <v>223</v>
      </c>
      <c r="F28" s="203" t="s">
        <v>217</v>
      </c>
      <c r="G28" s="203" t="s">
        <v>219</v>
      </c>
      <c r="H28" s="203" t="s">
        <v>0</v>
      </c>
      <c r="I28" s="210">
        <v>272</v>
      </c>
      <c r="J28" s="203"/>
      <c r="K28" s="203"/>
      <c r="L28" s="205">
        <v>1643.694</v>
      </c>
      <c r="M28" s="206">
        <f t="shared" si="1"/>
        <v>447084.76799999998</v>
      </c>
    </row>
    <row r="29" spans="3:13" ht="20.25" customHeight="1" x14ac:dyDescent="0.25">
      <c r="D29" s="201">
        <v>45542</v>
      </c>
      <c r="E29" s="202" t="s">
        <v>223</v>
      </c>
      <c r="F29" s="203" t="s">
        <v>246</v>
      </c>
      <c r="G29" s="203" t="s">
        <v>248</v>
      </c>
      <c r="H29" s="203" t="s">
        <v>0</v>
      </c>
      <c r="I29" s="210">
        <v>561</v>
      </c>
      <c r="J29" s="203"/>
      <c r="K29" s="203"/>
      <c r="L29" s="205">
        <v>802.07399999999996</v>
      </c>
      <c r="M29" s="206">
        <f t="shared" si="1"/>
        <v>449963.51399999997</v>
      </c>
    </row>
    <row r="30" spans="3:13" ht="20.25" customHeight="1" x14ac:dyDescent="0.25">
      <c r="D30" s="201">
        <v>45556</v>
      </c>
      <c r="E30" s="202" t="s">
        <v>223</v>
      </c>
      <c r="F30" s="203" t="s">
        <v>217</v>
      </c>
      <c r="G30" s="203" t="s">
        <v>219</v>
      </c>
      <c r="H30" s="203" t="s">
        <v>57</v>
      </c>
      <c r="I30" s="210">
        <v>-272</v>
      </c>
      <c r="J30" s="203"/>
      <c r="K30" s="203"/>
      <c r="L30" s="205">
        <v>1858.35</v>
      </c>
      <c r="M30" s="206">
        <f t="shared" si="1"/>
        <v>-505471.19999999995</v>
      </c>
    </row>
    <row r="31" spans="3:13" ht="20.25" customHeight="1" x14ac:dyDescent="0.25">
      <c r="D31" s="201">
        <v>45556</v>
      </c>
      <c r="E31" s="202" t="s">
        <v>223</v>
      </c>
      <c r="F31" s="203" t="s">
        <v>246</v>
      </c>
      <c r="G31" s="203" t="s">
        <v>248</v>
      </c>
      <c r="H31" s="203" t="s">
        <v>57</v>
      </c>
      <c r="I31" s="210">
        <v>-561</v>
      </c>
      <c r="J31" s="203"/>
      <c r="K31" s="203"/>
      <c r="L31" s="205">
        <v>904.8</v>
      </c>
      <c r="M31" s="206">
        <f t="shared" si="1"/>
        <v>-507592.8</v>
      </c>
    </row>
    <row r="32" spans="3:13" ht="20.25" customHeight="1" x14ac:dyDescent="0.25">
      <c r="D32" s="201">
        <v>45556</v>
      </c>
      <c r="E32" s="202" t="s">
        <v>235</v>
      </c>
      <c r="F32" s="203" t="s">
        <v>4090</v>
      </c>
      <c r="G32" s="203" t="s">
        <v>4089</v>
      </c>
      <c r="H32" s="203" t="s">
        <v>0</v>
      </c>
      <c r="I32" s="210">
        <v>24968</v>
      </c>
      <c r="J32" s="203"/>
      <c r="K32" s="203"/>
      <c r="L32" s="205">
        <v>40.58</v>
      </c>
      <c r="M32" s="206">
        <f t="shared" si="1"/>
        <v>1013201.44</v>
      </c>
    </row>
    <row r="33" spans="4:16" ht="20.25" customHeight="1" x14ac:dyDescent="0.25">
      <c r="D33" s="201">
        <v>45577</v>
      </c>
      <c r="E33" s="202" t="s">
        <v>234</v>
      </c>
      <c r="F33" s="203" t="s">
        <v>4090</v>
      </c>
      <c r="G33" s="203" t="s">
        <v>4089</v>
      </c>
      <c r="H33" s="203" t="s">
        <v>57</v>
      </c>
      <c r="I33" s="210">
        <v>-24968</v>
      </c>
      <c r="J33" s="203"/>
      <c r="K33" s="203"/>
      <c r="L33" s="205">
        <v>51.45</v>
      </c>
      <c r="M33" s="206">
        <f t="shared" si="1"/>
        <v>-1284603.6000000001</v>
      </c>
    </row>
    <row r="34" spans="4:16" ht="20.25" customHeight="1" x14ac:dyDescent="0.25">
      <c r="D34" s="201">
        <v>45710</v>
      </c>
      <c r="E34" s="202" t="s">
        <v>224</v>
      </c>
      <c r="F34" s="203" t="s">
        <v>246</v>
      </c>
      <c r="G34" s="203" t="s">
        <v>248</v>
      </c>
      <c r="H34" s="203" t="s">
        <v>0</v>
      </c>
      <c r="I34" s="210">
        <v>1186</v>
      </c>
      <c r="J34" s="203"/>
      <c r="K34" s="203"/>
      <c r="L34" s="205">
        <v>1083.03</v>
      </c>
      <c r="M34" s="206">
        <f t="shared" si="1"/>
        <v>1284473.58</v>
      </c>
    </row>
    <row r="35" spans="4:16" ht="20.25" customHeight="1" x14ac:dyDescent="0.25">
      <c r="D35" s="201">
        <v>45836</v>
      </c>
      <c r="E35" s="202" t="s">
        <v>223</v>
      </c>
      <c r="F35" s="203" t="s">
        <v>246</v>
      </c>
      <c r="G35" s="203" t="s">
        <v>248</v>
      </c>
      <c r="H35" s="203" t="s">
        <v>57</v>
      </c>
      <c r="I35" s="210">
        <v>-1186</v>
      </c>
      <c r="J35" s="203"/>
      <c r="K35" s="203"/>
      <c r="L35" s="205">
        <v>1230.45</v>
      </c>
      <c r="M35" s="206">
        <f t="shared" si="1"/>
        <v>-1459313.7</v>
      </c>
    </row>
    <row r="36" spans="4:16" ht="20.25" customHeight="1" x14ac:dyDescent="0.25">
      <c r="D36" s="201">
        <v>45836</v>
      </c>
      <c r="E36" s="202" t="s">
        <v>223</v>
      </c>
      <c r="F36" s="203" t="s">
        <v>217</v>
      </c>
      <c r="G36" s="203" t="s">
        <v>219</v>
      </c>
      <c r="H36" s="203" t="s">
        <v>0</v>
      </c>
      <c r="I36" s="210">
        <v>578</v>
      </c>
      <c r="J36" s="203"/>
      <c r="K36" s="203"/>
      <c r="L36" s="205">
        <v>2524.3139999999999</v>
      </c>
      <c r="M36" s="206">
        <f t="shared" si="1"/>
        <v>1459053.4919999999</v>
      </c>
    </row>
    <row r="37" spans="4:16" ht="20.25" customHeight="1" x14ac:dyDescent="0.25">
      <c r="D37" s="201">
        <v>45941</v>
      </c>
      <c r="E37" s="202" t="s">
        <v>223</v>
      </c>
      <c r="F37" s="203" t="s">
        <v>217</v>
      </c>
      <c r="G37" s="203" t="s">
        <v>219</v>
      </c>
      <c r="H37" s="203" t="s">
        <v>57</v>
      </c>
      <c r="I37" s="210">
        <v>-578</v>
      </c>
      <c r="J37" s="203"/>
      <c r="K37" s="203"/>
      <c r="L37" s="205">
        <v>3225.2220000000002</v>
      </c>
      <c r="M37" s="206">
        <f t="shared" si="1"/>
        <v>-1864178.3160000001</v>
      </c>
    </row>
    <row r="38" spans="4:16" ht="20.25" customHeight="1" x14ac:dyDescent="0.25">
      <c r="D38" s="34">
        <v>45976</v>
      </c>
      <c r="E38" s="47" t="s">
        <v>223</v>
      </c>
      <c r="F38" s="35" t="s">
        <v>217</v>
      </c>
      <c r="G38" s="35" t="s">
        <v>219</v>
      </c>
      <c r="H38" s="35" t="s">
        <v>0</v>
      </c>
      <c r="I38" s="98">
        <v>591</v>
      </c>
      <c r="J38" s="35"/>
      <c r="K38" s="35"/>
      <c r="L38" s="131">
        <v>3153.9300000000003</v>
      </c>
      <c r="M38" s="36">
        <f t="shared" si="1"/>
        <v>1863972.6300000001</v>
      </c>
    </row>
    <row r="39" spans="4:16" ht="20.25" customHeight="1" x14ac:dyDescent="0.25">
      <c r="D39" s="34"/>
      <c r="E39" s="47"/>
      <c r="F39" s="35"/>
      <c r="G39" s="35"/>
      <c r="H39" s="35"/>
      <c r="I39" s="98"/>
      <c r="J39" s="35"/>
      <c r="K39" s="35"/>
      <c r="L39" s="131"/>
      <c r="M39" s="36">
        <f t="shared" si="1"/>
        <v>0</v>
      </c>
    </row>
    <row r="40" spans="4:16" ht="20.25" customHeight="1" x14ac:dyDescent="0.25">
      <c r="D40" s="34"/>
      <c r="E40" s="47"/>
      <c r="F40" s="35"/>
      <c r="G40" s="35"/>
      <c r="H40" s="35"/>
      <c r="I40" s="98"/>
      <c r="J40" s="35"/>
      <c r="K40" s="35"/>
      <c r="L40" s="131"/>
      <c r="M40" s="36">
        <f t="shared" si="1"/>
        <v>0</v>
      </c>
    </row>
    <row r="41" spans="4:16" ht="20.25" customHeight="1" x14ac:dyDescent="0.25">
      <c r="D41" s="34"/>
      <c r="E41" s="47"/>
      <c r="F41" s="35"/>
      <c r="G41" s="35"/>
      <c r="H41" s="35"/>
      <c r="I41" s="98"/>
      <c r="J41" s="35"/>
      <c r="K41" s="35"/>
      <c r="L41" s="131"/>
      <c r="M41" s="36">
        <f t="shared" si="1"/>
        <v>0</v>
      </c>
    </row>
    <row r="42" spans="4:16" ht="20.25" customHeight="1" x14ac:dyDescent="0.25">
      <c r="D42" s="34"/>
      <c r="E42" s="47"/>
      <c r="F42" s="35"/>
      <c r="G42" s="35"/>
      <c r="H42" s="35"/>
      <c r="I42" s="98"/>
      <c r="J42" s="35"/>
      <c r="K42" s="35"/>
      <c r="L42" s="131"/>
      <c r="M42" s="36">
        <f t="shared" si="1"/>
        <v>0</v>
      </c>
    </row>
    <row r="43" spans="4:16" ht="20.25" customHeight="1" x14ac:dyDescent="0.25">
      <c r="D43" s="34"/>
      <c r="E43" s="47"/>
      <c r="F43" s="35"/>
      <c r="G43" s="35"/>
      <c r="H43" s="35"/>
      <c r="I43" s="35"/>
      <c r="J43" s="35"/>
      <c r="K43" s="35"/>
      <c r="L43" s="97"/>
      <c r="M43" s="36">
        <f t="shared" si="1"/>
        <v>0</v>
      </c>
    </row>
    <row r="44" spans="4:16" ht="20.25" customHeight="1" thickBot="1" x14ac:dyDescent="0.3">
      <c r="D44" s="9" t="s">
        <v>41</v>
      </c>
      <c r="E44" s="20"/>
      <c r="F44" s="20"/>
      <c r="G44" s="20"/>
      <c r="H44" s="20"/>
      <c r="I44" s="20"/>
      <c r="J44" s="20"/>
      <c r="K44" s="20"/>
      <c r="L44" s="20"/>
      <c r="M44" s="21">
        <f>SUM(M3:M43)</f>
        <v>999394.89199999976</v>
      </c>
    </row>
    <row r="45" spans="4:16" ht="20.25" customHeight="1" thickBot="1" x14ac:dyDescent="0.3">
      <c r="D45" s="2" t="s">
        <v>3</v>
      </c>
      <c r="E45" s="3" t="s">
        <v>45</v>
      </c>
      <c r="F45" s="3" t="s">
        <v>18</v>
      </c>
      <c r="G45" s="3" t="s">
        <v>19</v>
      </c>
      <c r="H45" s="3" t="s">
        <v>83</v>
      </c>
      <c r="I45" s="3" t="s">
        <v>1</v>
      </c>
      <c r="J45" s="3" t="s">
        <v>10</v>
      </c>
      <c r="K45" s="3" t="s">
        <v>17</v>
      </c>
      <c r="L45" s="3" t="s">
        <v>12362</v>
      </c>
      <c r="M45" s="13" t="s">
        <v>4</v>
      </c>
    </row>
    <row r="46" spans="4:16" ht="20.25" customHeight="1" thickTop="1" x14ac:dyDescent="0.25">
      <c r="D46" s="51">
        <f>全班!$R$1</f>
        <v>46011</v>
      </c>
      <c r="E46" s="52" t="s">
        <v>223</v>
      </c>
      <c r="F46" s="38" t="s">
        <v>217</v>
      </c>
      <c r="G46" s="38" t="s">
        <v>219</v>
      </c>
      <c r="H46" s="38" t="s">
        <v>101</v>
      </c>
      <c r="I46" s="38">
        <f>SUMIFS($I$38:$I$44,$G$38:$G$44,G46)</f>
        <v>591</v>
      </c>
      <c r="J46" s="39">
        <f>K46/I46</f>
        <v>3153.9300000000003</v>
      </c>
      <c r="K46" s="64">
        <f>SUMIFS($M$38:$M$44,$G$38:$G$44,G46)</f>
        <v>1863972.6300000001</v>
      </c>
      <c r="L46" s="88">
        <f>VLOOKUP(G46,股价!C:D,2,FALSE)</f>
        <v>3753.3599999999997</v>
      </c>
      <c r="M46" s="41">
        <f>IFERROR(I46*L46,0)</f>
        <v>2218235.7599999998</v>
      </c>
    </row>
    <row r="47" spans="4:16" ht="20.25" customHeight="1" x14ac:dyDescent="0.25">
      <c r="D47" s="51"/>
      <c r="E47" s="52"/>
      <c r="F47" s="38"/>
      <c r="G47" s="38"/>
      <c r="H47" s="38"/>
      <c r="I47" s="38"/>
      <c r="J47" s="39"/>
      <c r="K47" s="64"/>
      <c r="L47" s="88"/>
      <c r="M47" s="41"/>
      <c r="P47" s="17"/>
    </row>
    <row r="48" spans="4:16" ht="20.25" customHeight="1" x14ac:dyDescent="0.25">
      <c r="D48" s="51"/>
      <c r="E48" s="52"/>
      <c r="F48" s="38"/>
      <c r="G48" s="38"/>
      <c r="H48" s="38"/>
      <c r="I48" s="38"/>
      <c r="J48" s="39"/>
      <c r="K48" s="64"/>
      <c r="L48" s="88"/>
      <c r="M48" s="41"/>
    </row>
    <row r="49" spans="4:16" ht="20.25" customHeight="1" x14ac:dyDescent="0.25">
      <c r="D49" s="42"/>
      <c r="E49" s="48"/>
      <c r="F49" s="43"/>
      <c r="G49" s="43"/>
      <c r="H49" s="43"/>
      <c r="I49" s="43"/>
      <c r="J49" s="43"/>
      <c r="K49" s="43"/>
      <c r="L49" s="44"/>
      <c r="M49" s="45"/>
    </row>
    <row r="50" spans="4:16" ht="20.25" customHeight="1" x14ac:dyDescent="0.25">
      <c r="D50" s="10" t="s">
        <v>11</v>
      </c>
      <c r="E50" s="15"/>
      <c r="F50" s="7"/>
      <c r="G50" s="7"/>
      <c r="H50" s="7"/>
      <c r="I50" s="8"/>
      <c r="J50" s="8"/>
      <c r="K50" s="8"/>
      <c r="L50" s="7"/>
      <c r="M50" s="90">
        <f>SUM(M46:M49)</f>
        <v>2218235.7599999998</v>
      </c>
    </row>
    <row r="51" spans="4:16" ht="20.25" customHeight="1" x14ac:dyDescent="0.25">
      <c r="D51" s="78" t="s">
        <v>88</v>
      </c>
      <c r="E51" s="79"/>
      <c r="F51" s="80"/>
      <c r="G51" s="80"/>
      <c r="H51" s="80"/>
      <c r="I51" s="77"/>
      <c r="J51" s="77"/>
      <c r="K51" s="77"/>
      <c r="L51" s="80"/>
      <c r="M51" s="91">
        <f>L63</f>
        <v>0</v>
      </c>
    </row>
    <row r="52" spans="4:16" ht="20.25" customHeight="1" x14ac:dyDescent="0.25">
      <c r="D52" s="10" t="s">
        <v>12</v>
      </c>
      <c r="E52" s="15"/>
      <c r="F52" s="11"/>
      <c r="G52" s="11"/>
      <c r="H52" s="7"/>
      <c r="I52" s="8"/>
      <c r="J52" s="8"/>
      <c r="K52" s="8"/>
      <c r="L52" s="7"/>
      <c r="M52" s="90">
        <f>M57-M44+M51</f>
        <v>605.10800000024028</v>
      </c>
      <c r="P52" s="17"/>
    </row>
    <row r="53" spans="4:16" ht="20.25" customHeight="1" thickBot="1" x14ac:dyDescent="0.3">
      <c r="D53" s="9" t="s">
        <v>14</v>
      </c>
      <c r="E53" s="20"/>
      <c r="F53" s="23"/>
      <c r="G53" s="23"/>
      <c r="H53" s="24"/>
      <c r="I53" s="20"/>
      <c r="J53" s="20"/>
      <c r="K53" s="20"/>
      <c r="L53" s="24"/>
      <c r="M53" s="92">
        <f>M50+M52</f>
        <v>2218840.8679999998</v>
      </c>
    </row>
    <row r="54" spans="4:16" ht="20.25" customHeight="1" x14ac:dyDescent="0.25">
      <c r="D54" s="10" t="s">
        <v>13</v>
      </c>
      <c r="E54" s="15"/>
      <c r="F54" s="14"/>
      <c r="G54" s="14"/>
      <c r="H54" s="7"/>
      <c r="I54" s="8"/>
      <c r="J54" s="8"/>
      <c r="K54" s="8"/>
      <c r="L54" s="7"/>
      <c r="M54" s="90">
        <f>M53-M57</f>
        <v>1218840.8679999998</v>
      </c>
    </row>
    <row r="55" spans="4:16" ht="20.25" customHeight="1" thickBot="1" x14ac:dyDescent="0.3">
      <c r="D55" s="9" t="s">
        <v>6</v>
      </c>
      <c r="E55" s="20"/>
      <c r="F55" s="16"/>
      <c r="G55" s="16"/>
      <c r="H55" s="5"/>
      <c r="I55" s="6"/>
      <c r="J55" s="6"/>
      <c r="K55" s="6"/>
      <c r="L55" s="5"/>
      <c r="M55" s="22">
        <f>M54/M57</f>
        <v>1.2188408679999998</v>
      </c>
    </row>
    <row r="56" spans="4:16" ht="20.25" customHeight="1" x14ac:dyDescent="0.25"/>
    <row r="57" spans="4:16" ht="20.25" customHeight="1" thickBot="1" x14ac:dyDescent="0.3">
      <c r="D57" s="15" t="s">
        <v>8</v>
      </c>
      <c r="E57" s="15"/>
      <c r="F57" s="18"/>
      <c r="G57" s="18"/>
      <c r="L57" s="18"/>
      <c r="M57" s="18">
        <f>本金与余额!D13</f>
        <v>1000000</v>
      </c>
    </row>
    <row r="58" spans="4:16" ht="18" customHeight="1" thickBot="1" x14ac:dyDescent="0.3">
      <c r="D58" s="2" t="s">
        <v>90</v>
      </c>
      <c r="E58" s="3" t="s">
        <v>32</v>
      </c>
      <c r="F58" s="3" t="s">
        <v>18</v>
      </c>
      <c r="G58" s="3" t="s">
        <v>19</v>
      </c>
      <c r="H58" s="3" t="s">
        <v>83</v>
      </c>
      <c r="I58" s="3" t="s">
        <v>1</v>
      </c>
      <c r="J58" s="3" t="s">
        <v>87</v>
      </c>
      <c r="K58" s="3" t="s">
        <v>84</v>
      </c>
      <c r="L58" s="3" t="s">
        <v>85</v>
      </c>
      <c r="M58" s="13" t="s">
        <v>91</v>
      </c>
    </row>
    <row r="59" spans="4:16" ht="18" customHeight="1" thickTop="1" x14ac:dyDescent="0.25">
      <c r="D59" s="34"/>
      <c r="E59" s="47"/>
      <c r="F59" s="8"/>
      <c r="G59" s="8"/>
      <c r="H59" s="8"/>
      <c r="I59" s="8"/>
      <c r="J59" s="70"/>
      <c r="K59" s="70"/>
      <c r="L59" s="72"/>
      <c r="M59" s="71"/>
    </row>
    <row r="60" spans="4:16" ht="18" customHeight="1" x14ac:dyDescent="0.25">
      <c r="D60" s="34"/>
      <c r="E60" s="47"/>
      <c r="F60" s="8"/>
      <c r="G60" s="8"/>
      <c r="H60" s="8"/>
      <c r="I60" s="8"/>
      <c r="J60" s="70"/>
      <c r="K60" s="70"/>
      <c r="L60" s="7"/>
      <c r="M60" s="71"/>
    </row>
    <row r="61" spans="4:16" ht="18" customHeight="1" x14ac:dyDescent="0.25">
      <c r="D61" s="34"/>
      <c r="E61" s="47"/>
      <c r="F61" s="35"/>
      <c r="G61" s="35"/>
      <c r="H61" s="8"/>
      <c r="I61" s="8"/>
      <c r="J61" s="70"/>
      <c r="K61" s="70"/>
      <c r="L61" s="7"/>
      <c r="M61" s="71"/>
    </row>
    <row r="62" spans="4:16" ht="18" customHeight="1" x14ac:dyDescent="0.25">
      <c r="D62" s="34"/>
      <c r="E62" s="47"/>
      <c r="F62" s="35"/>
      <c r="G62" s="35"/>
      <c r="H62" s="8"/>
      <c r="I62" s="8"/>
      <c r="J62" s="70"/>
      <c r="K62" s="70"/>
      <c r="M62" s="71"/>
    </row>
    <row r="63" spans="4:16" ht="18" customHeight="1" thickBot="1" x14ac:dyDescent="0.3">
      <c r="D63" s="62" t="s">
        <v>86</v>
      </c>
      <c r="E63" s="4"/>
      <c r="F63" s="4"/>
      <c r="G63" s="4"/>
      <c r="H63" s="4"/>
      <c r="I63" s="73"/>
      <c r="J63" s="4"/>
      <c r="K63" s="74"/>
      <c r="L63" s="75">
        <f>SUM(L59:L62)</f>
        <v>0</v>
      </c>
      <c r="M63" s="63"/>
    </row>
    <row r="65" spans="3:6" ht="18" customHeight="1" x14ac:dyDescent="0.25">
      <c r="D65" s="82" t="s">
        <v>96</v>
      </c>
      <c r="F65" t="s">
        <v>97</v>
      </c>
    </row>
    <row r="66" spans="3:6" ht="18" customHeight="1" x14ac:dyDescent="0.25">
      <c r="C66">
        <v>1</v>
      </c>
      <c r="D66" s="35" t="s">
        <v>25</v>
      </c>
      <c r="F66">
        <v>4</v>
      </c>
    </row>
    <row r="67" spans="3:6" ht="18" customHeight="1" x14ac:dyDescent="0.25">
      <c r="C67">
        <v>2</v>
      </c>
      <c r="D67" s="35" t="s">
        <v>28</v>
      </c>
    </row>
  </sheetData>
  <phoneticPr fontId="2" type="noConversion"/>
  <conditionalFormatting sqref="I3:I43 M3:M43">
    <cfRule type="cellIs" dxfId="110" priority="3" operator="lessThan">
      <formula>0</formula>
    </cfRule>
  </conditionalFormatting>
  <conditionalFormatting sqref="M54">
    <cfRule type="cellIs" dxfId="109" priority="6" operator="lessThanOrEqual">
      <formula>0</formula>
    </cfRule>
  </conditionalFormatting>
  <conditionalFormatting sqref="M55">
    <cfRule type="cellIs" dxfId="108" priority="5" operator="lessThan">
      <formula>0</formula>
    </cfRule>
  </conditionalFormatting>
  <hyperlinks>
    <hyperlink ref="A1" location="全班!A1" display="back" xr:uid="{00000000-0004-0000-0F00-000000000000}"/>
  </hyperlinks>
  <pageMargins left="0.7" right="0.7" top="0.75" bottom="0.75" header="0.3" footer="0.3"/>
  <pageSetup paperSize="9" orientation="portrait" r:id="rId1"/>
  <ignoredErrors>
    <ignoredError sqref="G1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499984740745262"/>
  </sheetPr>
  <dimension ref="A1:X41"/>
  <sheetViews>
    <sheetView showGridLines="0" zoomScale="90" zoomScaleNormal="90" workbookViewId="0">
      <selection activeCell="L15" sqref="L15"/>
    </sheetView>
  </sheetViews>
  <sheetFormatPr defaultColWidth="10.6640625" defaultRowHeight="18" customHeight="1" x14ac:dyDescent="0.25"/>
  <cols>
    <col min="1" max="3" width="3.77734375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1.6640625" style="12" bestFit="1" customWidth="1"/>
    <col min="12" max="12" width="10.77734375" customWidth="1"/>
    <col min="13" max="13" width="11.6640625" bestFit="1" customWidth="1"/>
    <col min="14" max="14" width="5.77734375" customWidth="1"/>
    <col min="16" max="16" width="5.88671875" bestFit="1" customWidth="1"/>
    <col min="17" max="17" width="12.88671875" bestFit="1" customWidth="1"/>
    <col min="18" max="18" width="12.88671875" customWidth="1"/>
    <col min="19" max="19" width="5.88671875" bestFit="1" customWidth="1"/>
    <col min="20" max="20" width="10.6640625" style="1"/>
    <col min="21" max="21" width="10.77734375" customWidth="1"/>
    <col min="22" max="22" width="11.6640625" style="12" bestFit="1" customWidth="1"/>
    <col min="23" max="23" width="10.77734375" customWidth="1"/>
    <col min="24" max="24" width="11.6640625" bestFit="1" customWidth="1"/>
  </cols>
  <sheetData>
    <row r="1" spans="1:24" ht="20.25" customHeight="1" thickBot="1" x14ac:dyDescent="0.3">
      <c r="A1" s="104" t="s">
        <v>144</v>
      </c>
      <c r="D1" s="7" t="s">
        <v>176</v>
      </c>
      <c r="E1" s="7"/>
      <c r="K1"/>
      <c r="L1" s="12"/>
      <c r="O1" s="7" t="s">
        <v>176</v>
      </c>
      <c r="P1" s="7"/>
      <c r="V1"/>
      <c r="W1" s="12"/>
    </row>
    <row r="2" spans="1:24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  <c r="O2" s="2" t="s">
        <v>3</v>
      </c>
      <c r="P2" s="3" t="s">
        <v>32</v>
      </c>
      <c r="Q2" s="3" t="s">
        <v>18</v>
      </c>
      <c r="R2" s="3" t="s">
        <v>19</v>
      </c>
      <c r="S2" s="3" t="s">
        <v>2</v>
      </c>
      <c r="T2" s="3" t="s">
        <v>1</v>
      </c>
      <c r="U2" s="3" t="s">
        <v>10</v>
      </c>
      <c r="V2" s="3" t="s">
        <v>17</v>
      </c>
      <c r="W2" s="3" t="s">
        <v>9</v>
      </c>
      <c r="X2" s="13" t="s">
        <v>4</v>
      </c>
    </row>
    <row r="3" spans="1:24" ht="20.25" customHeight="1" thickTop="1" x14ac:dyDescent="0.25">
      <c r="C3">
        <v>1</v>
      </c>
      <c r="D3" s="34"/>
      <c r="E3" s="47"/>
      <c r="F3" s="35"/>
      <c r="G3" s="35"/>
      <c r="H3" s="35"/>
      <c r="I3" s="35"/>
      <c r="J3" s="35"/>
      <c r="K3" s="35"/>
      <c r="L3" s="97"/>
      <c r="M3" s="36">
        <f>L3*I3</f>
        <v>0</v>
      </c>
      <c r="O3" s="34"/>
      <c r="P3" s="47"/>
      <c r="Q3" s="35"/>
      <c r="R3" s="35"/>
      <c r="S3" s="35"/>
      <c r="T3" s="35"/>
      <c r="U3" s="35"/>
      <c r="V3" s="35"/>
      <c r="W3" s="97"/>
      <c r="X3" s="36">
        <f>W3*T3</f>
        <v>0</v>
      </c>
    </row>
    <row r="4" spans="1:24" ht="20.25" customHeight="1" x14ac:dyDescent="0.25">
      <c r="C4">
        <v>2</v>
      </c>
      <c r="D4" s="34"/>
      <c r="E4" s="47"/>
      <c r="F4" s="35"/>
      <c r="G4" s="35"/>
      <c r="H4" s="35"/>
      <c r="I4" s="35"/>
      <c r="J4" s="35"/>
      <c r="K4" s="35"/>
      <c r="L4" s="97"/>
      <c r="M4" s="36">
        <f t="shared" ref="M4:M11" si="0">L4*I4</f>
        <v>0</v>
      </c>
      <c r="O4" s="34"/>
      <c r="P4" s="47"/>
      <c r="Q4" s="35"/>
      <c r="R4" s="35"/>
      <c r="S4" s="35"/>
      <c r="T4" s="35"/>
      <c r="U4" s="35"/>
      <c r="V4" s="35"/>
      <c r="W4" s="97"/>
      <c r="X4" s="36">
        <f t="shared" ref="X4:X9" si="1">W4*T4</f>
        <v>0</v>
      </c>
    </row>
    <row r="5" spans="1:24" ht="20.25" customHeight="1" x14ac:dyDescent="0.25">
      <c r="C5">
        <v>3</v>
      </c>
      <c r="D5" s="34"/>
      <c r="E5" s="47"/>
      <c r="F5" s="35"/>
      <c r="G5" s="35"/>
      <c r="H5" s="35"/>
      <c r="I5" s="35"/>
      <c r="J5" s="35"/>
      <c r="K5" s="35"/>
      <c r="L5" s="97"/>
      <c r="M5" s="36">
        <f t="shared" si="0"/>
        <v>0</v>
      </c>
      <c r="O5" s="34"/>
      <c r="P5" s="47"/>
      <c r="Q5" s="35"/>
      <c r="R5" s="35"/>
      <c r="S5" s="35"/>
      <c r="T5" s="35"/>
      <c r="U5" s="35"/>
      <c r="V5" s="35"/>
      <c r="W5" s="97"/>
      <c r="X5" s="36">
        <f t="shared" si="1"/>
        <v>0</v>
      </c>
    </row>
    <row r="6" spans="1:24" ht="20.25" customHeight="1" x14ac:dyDescent="0.25">
      <c r="C6">
        <v>4</v>
      </c>
      <c r="D6" s="34"/>
      <c r="E6" s="47"/>
      <c r="F6" s="35"/>
      <c r="G6" s="35"/>
      <c r="H6" s="35"/>
      <c r="I6" s="35"/>
      <c r="J6" s="35"/>
      <c r="K6" s="35"/>
      <c r="L6" s="97"/>
      <c r="M6" s="36">
        <f t="shared" si="0"/>
        <v>0</v>
      </c>
      <c r="O6" s="34"/>
      <c r="P6" s="47"/>
      <c r="Q6" s="35"/>
      <c r="R6" s="35"/>
      <c r="S6" s="35"/>
      <c r="T6" s="35"/>
      <c r="U6" s="35"/>
      <c r="V6" s="35"/>
      <c r="W6" s="97"/>
      <c r="X6" s="36">
        <f t="shared" si="1"/>
        <v>0</v>
      </c>
    </row>
    <row r="7" spans="1:24" ht="20.25" customHeight="1" x14ac:dyDescent="0.25">
      <c r="C7">
        <v>5</v>
      </c>
      <c r="D7" s="34"/>
      <c r="E7" s="47"/>
      <c r="F7" s="35"/>
      <c r="G7" s="35"/>
      <c r="H7" s="35"/>
      <c r="I7" s="35"/>
      <c r="J7" s="35"/>
      <c r="K7" s="35"/>
      <c r="L7" s="97"/>
      <c r="M7" s="36">
        <f t="shared" si="0"/>
        <v>0</v>
      </c>
      <c r="O7" s="34"/>
      <c r="P7" s="47"/>
      <c r="Q7" s="35"/>
      <c r="R7" s="35"/>
      <c r="S7" s="35"/>
      <c r="T7" s="35"/>
      <c r="U7" s="35"/>
      <c r="V7" s="35"/>
      <c r="W7" s="97"/>
      <c r="X7" s="36">
        <f t="shared" si="1"/>
        <v>0</v>
      </c>
    </row>
    <row r="8" spans="1:24" ht="20.25" customHeight="1" x14ac:dyDescent="0.25">
      <c r="C8">
        <v>6</v>
      </c>
      <c r="D8" s="34"/>
      <c r="E8" s="47"/>
      <c r="F8" s="35"/>
      <c r="G8" s="35"/>
      <c r="H8" s="35"/>
      <c r="I8" s="35"/>
      <c r="J8" s="35"/>
      <c r="K8" s="35"/>
      <c r="L8" s="97"/>
      <c r="M8" s="36">
        <f t="shared" si="0"/>
        <v>0</v>
      </c>
      <c r="O8" s="34"/>
      <c r="P8" s="47"/>
      <c r="Q8" s="35"/>
      <c r="R8" s="35"/>
      <c r="S8" s="35"/>
      <c r="T8" s="35"/>
      <c r="U8" s="35"/>
      <c r="V8" s="35"/>
      <c r="W8" s="97"/>
      <c r="X8" s="36">
        <f t="shared" si="1"/>
        <v>0</v>
      </c>
    </row>
    <row r="9" spans="1:24" ht="20.25" customHeight="1" x14ac:dyDescent="0.25">
      <c r="C9">
        <v>7</v>
      </c>
      <c r="D9" s="34"/>
      <c r="E9" s="47"/>
      <c r="F9" s="35"/>
      <c r="G9" s="35"/>
      <c r="H9" s="35"/>
      <c r="I9" s="35"/>
      <c r="J9" s="35"/>
      <c r="K9" s="35"/>
      <c r="L9" s="97"/>
      <c r="M9" s="36">
        <f t="shared" si="0"/>
        <v>0</v>
      </c>
      <c r="O9" s="34"/>
      <c r="P9" s="47"/>
      <c r="Q9" s="35"/>
      <c r="R9" s="35"/>
      <c r="S9" s="35"/>
      <c r="T9" s="35"/>
      <c r="U9" s="35"/>
      <c r="V9" s="35"/>
      <c r="W9" s="97"/>
      <c r="X9" s="36">
        <f t="shared" si="1"/>
        <v>0</v>
      </c>
    </row>
    <row r="10" spans="1:24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98"/>
      <c r="M10" s="36">
        <f>L10*I10</f>
        <v>0</v>
      </c>
      <c r="O10" s="34"/>
      <c r="P10" s="47"/>
      <c r="Q10" s="35"/>
      <c r="R10" s="35"/>
      <c r="S10" s="35"/>
      <c r="T10" s="35"/>
      <c r="U10" s="35"/>
      <c r="V10" s="35"/>
      <c r="W10" s="98"/>
      <c r="X10" s="36">
        <f>W10*T10</f>
        <v>0</v>
      </c>
    </row>
    <row r="11" spans="1:24" ht="20.25" customHeight="1" x14ac:dyDescent="0.25">
      <c r="C11">
        <v>9</v>
      </c>
      <c r="D11" s="34"/>
      <c r="E11" s="47"/>
      <c r="F11" s="35"/>
      <c r="G11" s="50"/>
      <c r="H11" s="35"/>
      <c r="I11" s="35"/>
      <c r="J11" s="35"/>
      <c r="K11" s="35"/>
      <c r="L11" s="98"/>
      <c r="M11" s="36">
        <f t="shared" si="0"/>
        <v>0</v>
      </c>
      <c r="O11" s="34"/>
      <c r="P11" s="47"/>
      <c r="Q11" s="35"/>
      <c r="R11" s="50"/>
      <c r="S11" s="35"/>
      <c r="T11" s="35"/>
      <c r="U11" s="35"/>
      <c r="V11" s="35"/>
      <c r="W11" s="98"/>
      <c r="X11" s="36">
        <f>W11*T11</f>
        <v>0</v>
      </c>
    </row>
    <row r="12" spans="1:24" ht="20.25" customHeight="1" x14ac:dyDescent="0.25">
      <c r="C12">
        <v>10</v>
      </c>
      <c r="D12" s="34"/>
      <c r="E12" s="47"/>
      <c r="F12" s="35"/>
      <c r="G12" s="50"/>
      <c r="H12" s="35"/>
      <c r="I12" s="35"/>
      <c r="J12" s="35"/>
      <c r="K12" s="35"/>
      <c r="L12" s="98"/>
      <c r="M12" s="36">
        <f>L12*I12</f>
        <v>0</v>
      </c>
      <c r="O12" s="34"/>
      <c r="P12" s="47"/>
      <c r="Q12" s="35"/>
      <c r="R12" s="50"/>
      <c r="S12" s="35"/>
      <c r="T12" s="35"/>
      <c r="U12" s="35"/>
      <c r="V12" s="35"/>
      <c r="W12" s="98"/>
      <c r="X12" s="36">
        <f>W12*T12</f>
        <v>0</v>
      </c>
    </row>
    <row r="13" spans="1:24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0</v>
      </c>
      <c r="O13" s="9" t="s">
        <v>41</v>
      </c>
      <c r="P13" s="20"/>
      <c r="Q13" s="20"/>
      <c r="R13" s="20"/>
      <c r="S13" s="20"/>
      <c r="T13" s="20"/>
      <c r="U13" s="20"/>
      <c r="V13" s="20"/>
      <c r="W13" s="20"/>
      <c r="X13" s="21">
        <f>SUM(X3:X12)</f>
        <v>0</v>
      </c>
    </row>
    <row r="14" spans="1:24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7</v>
      </c>
      <c r="M14" s="13" t="s">
        <v>4</v>
      </c>
      <c r="O14" s="2" t="s">
        <v>3</v>
      </c>
      <c r="P14" s="3" t="s">
        <v>32</v>
      </c>
      <c r="Q14" s="3" t="s">
        <v>18</v>
      </c>
      <c r="R14" s="3" t="s">
        <v>19</v>
      </c>
      <c r="S14" s="3" t="s">
        <v>83</v>
      </c>
      <c r="T14" s="3" t="s">
        <v>1</v>
      </c>
      <c r="U14" s="3" t="s">
        <v>10</v>
      </c>
      <c r="V14" s="3" t="s">
        <v>17</v>
      </c>
      <c r="W14" s="3" t="s">
        <v>7</v>
      </c>
      <c r="X14" s="13" t="s">
        <v>4</v>
      </c>
    </row>
    <row r="15" spans="1:24" ht="20.25" customHeight="1" thickTop="1" x14ac:dyDescent="0.25">
      <c r="D15" s="51">
        <f>全班!$R$1</f>
        <v>46011</v>
      </c>
      <c r="E15" s="52"/>
      <c r="F15" s="53"/>
      <c r="G15" s="53"/>
      <c r="H15" s="38" t="s">
        <v>136</v>
      </c>
      <c r="I15" s="38">
        <f>SUMIFS($I$3:$I$13,$G$3:$G$13,G15)</f>
        <v>0</v>
      </c>
      <c r="J15" s="39" t="e">
        <f>K15/I15</f>
        <v>#DIV/0!</v>
      </c>
      <c r="K15" s="64">
        <f>SUMIFS($M$3:$M$13,$G$3:$G$13,G15)</f>
        <v>0</v>
      </c>
      <c r="L15" s="88" t="e">
        <f>VLOOKUP(G15,股价!C:D,2,FALSE)</f>
        <v>#N/A</v>
      </c>
      <c r="M15" s="41">
        <f>IFERROR(I15*L15,0)</f>
        <v>0</v>
      </c>
      <c r="O15" s="116">
        <f>全班!$R$1</f>
        <v>46011</v>
      </c>
      <c r="P15" s="117"/>
      <c r="Q15" s="123"/>
      <c r="R15" s="123"/>
      <c r="S15" s="118" t="s">
        <v>5</v>
      </c>
      <c r="T15" s="118">
        <f>SUMIFS($I$3:$I$13,$G$3:$G$13,R15)</f>
        <v>0</v>
      </c>
      <c r="U15" s="119" t="e">
        <f>V15/T15</f>
        <v>#DIV/0!</v>
      </c>
      <c r="V15" s="120">
        <f>SUMIFS($X$3:$X$13,$R$3:$R$13,R15)</f>
        <v>0</v>
      </c>
      <c r="W15" s="121" t="e">
        <f>VLOOKUP(R15,股价!C:D,2,FALSE)</f>
        <v>#N/A</v>
      </c>
      <c r="X15" s="122" t="e">
        <f>T15*W15</f>
        <v>#N/A</v>
      </c>
    </row>
    <row r="16" spans="1:24" ht="20.25" customHeight="1" x14ac:dyDescent="0.25">
      <c r="D16" s="51"/>
      <c r="E16" s="52"/>
      <c r="F16" s="53"/>
      <c r="G16" s="53"/>
      <c r="H16" s="38"/>
      <c r="I16" s="38"/>
      <c r="J16" s="39"/>
      <c r="K16" s="39"/>
      <c r="L16" s="88"/>
      <c r="M16" s="41"/>
      <c r="O16" s="116"/>
      <c r="P16" s="117"/>
      <c r="Q16" s="123"/>
      <c r="R16" s="123"/>
      <c r="S16" s="118"/>
      <c r="T16" s="118"/>
      <c r="U16" s="119"/>
      <c r="V16" s="119"/>
      <c r="W16" s="121"/>
      <c r="X16" s="122"/>
    </row>
    <row r="17" spans="4:24" ht="20.25" customHeight="1" x14ac:dyDescent="0.25">
      <c r="D17" s="51"/>
      <c r="E17" s="52"/>
      <c r="F17" s="53"/>
      <c r="G17" s="53"/>
      <c r="H17" s="38"/>
      <c r="I17" s="38"/>
      <c r="J17" s="39"/>
      <c r="K17" s="39"/>
      <c r="L17" s="88"/>
      <c r="M17" s="41"/>
      <c r="O17" s="116"/>
      <c r="P17" s="117"/>
      <c r="Q17" s="123"/>
      <c r="R17" s="123"/>
      <c r="S17" s="118"/>
      <c r="T17" s="118"/>
      <c r="U17" s="119"/>
      <c r="V17" s="119"/>
      <c r="W17" s="121"/>
      <c r="X17" s="122"/>
    </row>
    <row r="18" spans="4:24" ht="20.25" customHeight="1" x14ac:dyDescent="0.25">
      <c r="D18" s="42"/>
      <c r="E18" s="48"/>
      <c r="F18" s="43"/>
      <c r="G18" s="43"/>
      <c r="H18" s="43"/>
      <c r="I18" s="43"/>
      <c r="J18" s="43"/>
      <c r="K18" s="43"/>
      <c r="L18" s="44"/>
      <c r="M18" s="45"/>
      <c r="O18" s="125"/>
      <c r="P18" s="126"/>
      <c r="Q18" s="127"/>
      <c r="R18" s="127"/>
      <c r="S18" s="127"/>
      <c r="T18" s="127"/>
      <c r="U18" s="127"/>
      <c r="V18" s="127"/>
      <c r="W18" s="128"/>
      <c r="X18" s="129"/>
    </row>
    <row r="19" spans="4:24" ht="20.25" customHeight="1" x14ac:dyDescent="0.25">
      <c r="D19" s="10" t="s">
        <v>11</v>
      </c>
      <c r="E19" s="15"/>
      <c r="F19" s="7"/>
      <c r="G19" s="7"/>
      <c r="H19" s="7"/>
      <c r="I19" s="8"/>
      <c r="J19" s="8"/>
      <c r="K19" s="8"/>
      <c r="L19" s="7"/>
      <c r="M19" s="90">
        <f>SUM(M15:M18)</f>
        <v>0</v>
      </c>
      <c r="O19" s="10" t="s">
        <v>11</v>
      </c>
      <c r="P19" s="15"/>
      <c r="Q19" s="7"/>
      <c r="R19" s="7"/>
      <c r="S19" s="7"/>
      <c r="T19" s="8"/>
      <c r="U19" s="8"/>
      <c r="V19" s="8"/>
      <c r="W19" s="7"/>
      <c r="X19" s="90" t="e">
        <f>SUM(X15:X18)</f>
        <v>#N/A</v>
      </c>
    </row>
    <row r="20" spans="4:24" ht="20.25" customHeight="1" x14ac:dyDescent="0.25">
      <c r="D20" s="78" t="s">
        <v>86</v>
      </c>
      <c r="E20" s="79"/>
      <c r="F20" s="80"/>
      <c r="G20" s="80"/>
      <c r="H20" s="80"/>
      <c r="I20" s="77"/>
      <c r="J20" s="77"/>
      <c r="K20" s="77"/>
      <c r="L20" s="80"/>
      <c r="M20" s="91">
        <f>L33</f>
        <v>0</v>
      </c>
      <c r="O20" s="78" t="s">
        <v>86</v>
      </c>
      <c r="P20" s="79"/>
      <c r="Q20" s="80"/>
      <c r="R20" s="80"/>
      <c r="S20" s="80"/>
      <c r="T20" s="77"/>
      <c r="U20" s="77"/>
      <c r="V20" s="77"/>
      <c r="W20" s="80"/>
      <c r="X20" s="91">
        <f>W33</f>
        <v>0</v>
      </c>
    </row>
    <row r="21" spans="4:24" ht="20.25" customHeight="1" x14ac:dyDescent="0.25">
      <c r="D21" s="10" t="s">
        <v>12</v>
      </c>
      <c r="E21" s="15"/>
      <c r="F21" s="11"/>
      <c r="G21" s="11"/>
      <c r="H21" s="7"/>
      <c r="I21" s="8"/>
      <c r="J21" s="8"/>
      <c r="K21" s="8"/>
      <c r="L21" s="7"/>
      <c r="M21" s="90">
        <f>M26-M13+M20</f>
        <v>1000000</v>
      </c>
      <c r="O21" s="10" t="s">
        <v>12</v>
      </c>
      <c r="P21" s="15"/>
      <c r="Q21" s="11"/>
      <c r="R21" s="11"/>
      <c r="S21" s="7"/>
      <c r="T21" s="8"/>
      <c r="U21" s="8"/>
      <c r="V21" s="8"/>
      <c r="W21" s="7"/>
      <c r="X21" s="90" t="e">
        <f>X26-X13+X20</f>
        <v>#REF!</v>
      </c>
    </row>
    <row r="22" spans="4:24" ht="20.25" customHeight="1" thickBot="1" x14ac:dyDescent="0.3">
      <c r="D22" s="9" t="s">
        <v>14</v>
      </c>
      <c r="E22" s="20"/>
      <c r="F22" s="23"/>
      <c r="G22" s="23"/>
      <c r="H22" s="24"/>
      <c r="I22" s="20"/>
      <c r="J22" s="20"/>
      <c r="K22" s="20"/>
      <c r="L22" s="24"/>
      <c r="M22" s="92">
        <f>M19+M21</f>
        <v>1000000</v>
      </c>
      <c r="O22" s="9" t="s">
        <v>14</v>
      </c>
      <c r="P22" s="20"/>
      <c r="Q22" s="23"/>
      <c r="R22" s="23"/>
      <c r="S22" s="24"/>
      <c r="T22" s="20"/>
      <c r="U22" s="20"/>
      <c r="V22" s="20"/>
      <c r="W22" s="24"/>
      <c r="X22" s="92" t="e">
        <f>X19+X21</f>
        <v>#N/A</v>
      </c>
    </row>
    <row r="23" spans="4:24" ht="20.25" customHeight="1" x14ac:dyDescent="0.25">
      <c r="D23" s="10" t="s">
        <v>13</v>
      </c>
      <c r="E23" s="15"/>
      <c r="F23" s="14"/>
      <c r="G23" s="14"/>
      <c r="H23" s="7"/>
      <c r="I23" s="8"/>
      <c r="J23" s="8"/>
      <c r="K23" s="8"/>
      <c r="L23" s="7"/>
      <c r="M23" s="90">
        <f>M22-M26</f>
        <v>0</v>
      </c>
      <c r="O23" s="10" t="s">
        <v>13</v>
      </c>
      <c r="P23" s="15"/>
      <c r="Q23" s="14"/>
      <c r="R23" s="14"/>
      <c r="S23" s="7"/>
      <c r="T23" s="8"/>
      <c r="U23" s="8"/>
      <c r="V23" s="8"/>
      <c r="W23" s="7"/>
      <c r="X23" s="90" t="e">
        <f>X22-X26</f>
        <v>#N/A</v>
      </c>
    </row>
    <row r="24" spans="4:24" ht="20.25" customHeight="1" thickBot="1" x14ac:dyDescent="0.3">
      <c r="D24" s="9" t="s">
        <v>6</v>
      </c>
      <c r="E24" s="20"/>
      <c r="F24" s="16"/>
      <c r="G24" s="16"/>
      <c r="H24" s="5"/>
      <c r="I24" s="6"/>
      <c r="J24" s="6"/>
      <c r="K24" s="6"/>
      <c r="L24" s="5"/>
      <c r="M24" s="22">
        <f>M23/M26</f>
        <v>0</v>
      </c>
      <c r="O24" s="9" t="s">
        <v>6</v>
      </c>
      <c r="P24" s="20"/>
      <c r="Q24" s="16"/>
      <c r="R24" s="16"/>
      <c r="S24" s="5"/>
      <c r="T24" s="6"/>
      <c r="U24" s="6"/>
      <c r="V24" s="6"/>
      <c r="W24" s="5"/>
      <c r="X24" s="22" t="e">
        <f>X23/X26</f>
        <v>#N/A</v>
      </c>
    </row>
    <row r="25" spans="4:24" ht="20.25" customHeight="1" x14ac:dyDescent="0.25"/>
    <row r="26" spans="4:24" ht="20.25" customHeight="1" thickBot="1" x14ac:dyDescent="0.3">
      <c r="D26" s="15" t="s">
        <v>8</v>
      </c>
      <c r="E26" s="15"/>
      <c r="F26" s="18"/>
      <c r="G26" s="18"/>
      <c r="L26" s="18"/>
      <c r="M26" s="18">
        <f>本金与余额!D15</f>
        <v>1000000</v>
      </c>
      <c r="O26" s="15" t="s">
        <v>8</v>
      </c>
      <c r="P26" s="15"/>
      <c r="Q26" s="18"/>
      <c r="R26" s="18"/>
      <c r="W26" s="18"/>
      <c r="X26" s="18" t="e">
        <f>本金与余额!#REF!</f>
        <v>#REF!</v>
      </c>
    </row>
    <row r="27" spans="4:24" ht="18" customHeight="1" thickBot="1" x14ac:dyDescent="0.3">
      <c r="D27" s="2" t="s">
        <v>90</v>
      </c>
      <c r="E27" s="3" t="s">
        <v>32</v>
      </c>
      <c r="F27" s="3" t="s">
        <v>18</v>
      </c>
      <c r="G27" s="3" t="s">
        <v>19</v>
      </c>
      <c r="H27" s="3" t="s">
        <v>83</v>
      </c>
      <c r="I27" s="3" t="s">
        <v>1</v>
      </c>
      <c r="J27" s="3" t="s">
        <v>87</v>
      </c>
      <c r="K27" s="3" t="s">
        <v>84</v>
      </c>
      <c r="L27" s="3" t="s">
        <v>85</v>
      </c>
      <c r="M27" s="13" t="s">
        <v>91</v>
      </c>
      <c r="O27" s="2" t="s">
        <v>90</v>
      </c>
      <c r="P27" s="3" t="s">
        <v>32</v>
      </c>
      <c r="Q27" s="3" t="s">
        <v>18</v>
      </c>
      <c r="R27" s="3" t="s">
        <v>19</v>
      </c>
      <c r="S27" s="3" t="s">
        <v>83</v>
      </c>
      <c r="T27" s="3" t="s">
        <v>1</v>
      </c>
      <c r="U27" s="3" t="s">
        <v>87</v>
      </c>
      <c r="V27" s="3" t="s">
        <v>84</v>
      </c>
      <c r="W27" s="3" t="s">
        <v>85</v>
      </c>
      <c r="X27" s="13" t="s">
        <v>91</v>
      </c>
    </row>
    <row r="28" spans="4:24" ht="18" customHeight="1" thickTop="1" x14ac:dyDescent="0.25">
      <c r="D28" s="34"/>
      <c r="E28" s="47"/>
      <c r="F28" s="8"/>
      <c r="G28" s="8"/>
      <c r="H28" s="8"/>
      <c r="I28" s="8"/>
      <c r="J28" s="70"/>
      <c r="K28" s="70"/>
      <c r="L28" s="7"/>
      <c r="M28" s="76"/>
      <c r="O28" s="34"/>
      <c r="P28" s="47"/>
      <c r="Q28" s="8"/>
      <c r="R28" s="8"/>
      <c r="S28" s="8"/>
      <c r="T28" s="8"/>
      <c r="U28" s="70"/>
      <c r="V28" s="70"/>
      <c r="W28" s="7"/>
      <c r="X28" s="76"/>
    </row>
    <row r="29" spans="4:24" ht="18" customHeight="1" x14ac:dyDescent="0.25">
      <c r="D29" s="34"/>
      <c r="E29" s="47"/>
      <c r="F29" s="35"/>
      <c r="G29" s="35"/>
      <c r="H29" s="8"/>
      <c r="I29" s="8"/>
      <c r="J29" s="70"/>
      <c r="K29" s="70"/>
      <c r="L29" s="7"/>
      <c r="M29" s="76"/>
      <c r="O29" s="34"/>
      <c r="P29" s="47"/>
      <c r="Q29" s="35"/>
      <c r="R29" s="35"/>
      <c r="S29" s="8"/>
      <c r="T29" s="8"/>
      <c r="U29" s="70"/>
      <c r="V29" s="70"/>
      <c r="W29" s="7"/>
      <c r="X29" s="76"/>
    </row>
    <row r="30" spans="4:24" ht="18" customHeight="1" x14ac:dyDescent="0.25">
      <c r="D30" s="34"/>
      <c r="E30" s="47"/>
      <c r="F30" s="35"/>
      <c r="G30" s="35"/>
      <c r="H30" s="8"/>
      <c r="I30" s="8"/>
      <c r="J30" s="70"/>
      <c r="K30" s="70"/>
      <c r="L30" s="7"/>
      <c r="M30" s="71"/>
      <c r="O30" s="34"/>
      <c r="P30" s="47"/>
      <c r="Q30" s="35"/>
      <c r="R30" s="35"/>
      <c r="S30" s="8"/>
      <c r="T30" s="8"/>
      <c r="U30" s="70"/>
      <c r="V30" s="70"/>
      <c r="W30" s="7"/>
      <c r="X30" s="71"/>
    </row>
    <row r="31" spans="4:24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1"/>
      <c r="O31" s="34"/>
      <c r="P31" s="47"/>
      <c r="Q31" s="35"/>
      <c r="R31" s="35"/>
      <c r="S31" s="8"/>
      <c r="T31" s="8"/>
      <c r="U31" s="70"/>
      <c r="V31" s="70"/>
      <c r="W31" s="7"/>
      <c r="X31" s="71"/>
    </row>
    <row r="32" spans="4:24" ht="18" customHeight="1" x14ac:dyDescent="0.25">
      <c r="D32" s="34"/>
      <c r="E32" s="47"/>
      <c r="F32" s="35"/>
      <c r="G32" s="35"/>
      <c r="H32" s="8"/>
      <c r="I32" s="8"/>
      <c r="J32" s="70"/>
      <c r="K32" s="70"/>
      <c r="M32" s="76"/>
      <c r="O32" s="34"/>
      <c r="P32" s="47"/>
      <c r="Q32" s="35"/>
      <c r="R32" s="35"/>
      <c r="S32" s="8"/>
      <c r="T32" s="8"/>
      <c r="U32" s="70"/>
      <c r="V32" s="70"/>
      <c r="X32" s="76"/>
    </row>
    <row r="33" spans="4:24" ht="18" customHeight="1" thickBot="1" x14ac:dyDescent="0.3">
      <c r="D33" s="62" t="s">
        <v>86</v>
      </c>
      <c r="E33" s="4"/>
      <c r="F33" s="4"/>
      <c r="G33" s="4"/>
      <c r="H33" s="4"/>
      <c r="I33" s="73"/>
      <c r="J33" s="4"/>
      <c r="K33" s="74"/>
      <c r="L33" s="75">
        <f>SUM(L28:L32)</f>
        <v>0</v>
      </c>
      <c r="M33" s="63"/>
      <c r="O33" s="62" t="s">
        <v>86</v>
      </c>
      <c r="P33" s="4"/>
      <c r="Q33" s="4"/>
      <c r="R33" s="4"/>
      <c r="S33" s="4"/>
      <c r="T33" s="73"/>
      <c r="U33" s="4"/>
      <c r="V33" s="74"/>
      <c r="W33" s="75">
        <f>SUM(W28:W32)</f>
        <v>0</v>
      </c>
      <c r="X33" s="63"/>
    </row>
    <row r="35" spans="4:24" ht="18" customHeight="1" x14ac:dyDescent="0.25">
      <c r="D35" s="82"/>
      <c r="O35" s="82"/>
    </row>
    <row r="36" spans="4:24" ht="18" customHeight="1" x14ac:dyDescent="0.25">
      <c r="D36" s="35"/>
      <c r="O36" s="35"/>
    </row>
    <row r="37" spans="4:24" ht="18" customHeight="1" x14ac:dyDescent="0.25">
      <c r="D37" s="35"/>
      <c r="O37" s="35"/>
    </row>
    <row r="38" spans="4:24" ht="18" customHeight="1" x14ac:dyDescent="0.25">
      <c r="D38" s="35"/>
      <c r="O38" s="35"/>
    </row>
    <row r="39" spans="4:24" ht="18" customHeight="1" x14ac:dyDescent="0.25">
      <c r="D39" s="35"/>
      <c r="O39" s="35"/>
    </row>
    <row r="40" spans="4:24" ht="18" customHeight="1" x14ac:dyDescent="0.25">
      <c r="D40" s="35"/>
      <c r="O40" s="35"/>
    </row>
    <row r="41" spans="4:24" ht="18" customHeight="1" x14ac:dyDescent="0.25">
      <c r="D41" s="35"/>
      <c r="O41" s="35"/>
    </row>
  </sheetData>
  <phoneticPr fontId="2" type="noConversion"/>
  <conditionalFormatting sqref="M23">
    <cfRule type="cellIs" dxfId="107" priority="2" operator="lessThanOrEqual">
      <formula>0</formula>
    </cfRule>
  </conditionalFormatting>
  <conditionalFormatting sqref="M24">
    <cfRule type="cellIs" dxfId="106" priority="1" operator="lessThan">
      <formula>0</formula>
    </cfRule>
  </conditionalFormatting>
  <hyperlinks>
    <hyperlink ref="A1" location="全班!A1" display="back" xr:uid="{00000000-0004-0000-1100-000000000000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M41"/>
  <sheetViews>
    <sheetView showGridLines="0" zoomScale="90" zoomScaleNormal="90" workbookViewId="0">
      <selection activeCell="J8" sqref="J8"/>
    </sheetView>
  </sheetViews>
  <sheetFormatPr defaultColWidth="10.6640625" defaultRowHeight="18" customHeight="1" x14ac:dyDescent="0.25"/>
  <cols>
    <col min="1" max="3" width="3.77734375" customWidth="1"/>
    <col min="4" max="4" width="14.5546875" bestFit="1" customWidth="1"/>
    <col min="5" max="5" width="5.88671875" bestFit="1" customWidth="1"/>
    <col min="6" max="6" width="12.88671875" bestFit="1" customWidth="1"/>
    <col min="7" max="7" width="23.77734375" bestFit="1" customWidth="1"/>
    <col min="8" max="8" width="5.8867187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4.218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12508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34">
        <v>45906</v>
      </c>
      <c r="E3" s="47" t="s">
        <v>224</v>
      </c>
      <c r="F3" s="35" t="s">
        <v>215</v>
      </c>
      <c r="G3" s="35" t="s">
        <v>221</v>
      </c>
      <c r="H3" s="35" t="s">
        <v>0</v>
      </c>
      <c r="I3" s="35">
        <v>1026</v>
      </c>
      <c r="J3" s="35"/>
      <c r="K3" s="35"/>
      <c r="L3" s="232">
        <v>972.50400000000002</v>
      </c>
      <c r="M3" s="36">
        <f>L3*I3</f>
        <v>997789.10400000005</v>
      </c>
    </row>
    <row r="4" spans="1:13" ht="20.25" customHeight="1" x14ac:dyDescent="0.25">
      <c r="C4">
        <v>2</v>
      </c>
      <c r="D4" s="34">
        <v>45997</v>
      </c>
      <c r="E4" s="47" t="s">
        <v>223</v>
      </c>
      <c r="F4" s="35" t="s">
        <v>215</v>
      </c>
      <c r="G4" s="35" t="s">
        <v>221</v>
      </c>
      <c r="H4" s="35" t="s">
        <v>57</v>
      </c>
      <c r="I4" s="35">
        <v>-526</v>
      </c>
      <c r="J4" s="35"/>
      <c r="K4" s="35"/>
      <c r="L4" s="232">
        <v>917.47149000000002</v>
      </c>
      <c r="M4" s="36">
        <f t="shared" ref="M4:M8" si="0">L4*I4</f>
        <v>-482590.00374000001</v>
      </c>
    </row>
    <row r="5" spans="1:13" ht="20.25" customHeight="1" x14ac:dyDescent="0.25">
      <c r="C5">
        <v>3</v>
      </c>
      <c r="D5" s="34">
        <v>45997</v>
      </c>
      <c r="E5" s="47" t="s">
        <v>223</v>
      </c>
      <c r="F5" s="35" t="s">
        <v>12537</v>
      </c>
      <c r="G5" s="35" t="s">
        <v>12882</v>
      </c>
      <c r="H5" s="35" t="s">
        <v>40</v>
      </c>
      <c r="I5" s="35">
        <v>13400</v>
      </c>
      <c r="J5" s="35"/>
      <c r="K5" s="35"/>
      <c r="L5" s="232">
        <v>35.879999999999995</v>
      </c>
      <c r="M5" s="36">
        <f t="shared" si="0"/>
        <v>480791.99999999994</v>
      </c>
    </row>
    <row r="6" spans="1:13" ht="20.25" customHeight="1" x14ac:dyDescent="0.25">
      <c r="C6">
        <v>4</v>
      </c>
      <c r="D6" s="34"/>
      <c r="E6" s="47"/>
      <c r="F6" s="35"/>
      <c r="G6" s="35"/>
      <c r="H6" s="35"/>
      <c r="I6" s="35"/>
      <c r="J6" s="35"/>
      <c r="K6" s="35"/>
      <c r="L6" s="232"/>
      <c r="M6" s="36">
        <f t="shared" si="0"/>
        <v>0</v>
      </c>
    </row>
    <row r="7" spans="1:13" ht="20.25" customHeight="1" x14ac:dyDescent="0.25">
      <c r="C7">
        <v>5</v>
      </c>
      <c r="D7" s="34"/>
      <c r="E7" s="47"/>
      <c r="F7" s="35"/>
      <c r="G7" s="35"/>
      <c r="H7" s="35"/>
      <c r="I7" s="35"/>
      <c r="J7" s="35"/>
      <c r="K7" s="35"/>
      <c r="L7" s="232"/>
      <c r="M7" s="36">
        <f t="shared" si="0"/>
        <v>0</v>
      </c>
    </row>
    <row r="8" spans="1:13" ht="20.25" customHeight="1" x14ac:dyDescent="0.25">
      <c r="C8">
        <v>6</v>
      </c>
      <c r="D8" s="34"/>
      <c r="E8" s="47"/>
      <c r="F8" s="35"/>
      <c r="G8" s="50"/>
      <c r="H8" s="35"/>
      <c r="I8" s="35"/>
      <c r="J8" s="35"/>
      <c r="K8" s="35"/>
      <c r="L8" s="232"/>
      <c r="M8" s="36">
        <f t="shared" si="0"/>
        <v>0</v>
      </c>
    </row>
    <row r="9" spans="1:13" ht="20.25" customHeight="1" x14ac:dyDescent="0.25">
      <c r="C9">
        <v>7</v>
      </c>
      <c r="D9" s="34"/>
      <c r="E9" s="47"/>
      <c r="F9" s="35"/>
      <c r="G9" s="35"/>
      <c r="H9" s="35"/>
      <c r="I9" s="35"/>
      <c r="J9" s="35"/>
      <c r="K9" s="35"/>
      <c r="L9" s="232"/>
      <c r="M9" s="36">
        <f>L9*I9</f>
        <v>0</v>
      </c>
    </row>
    <row r="10" spans="1:13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232"/>
      <c r="M10" s="36">
        <f>L10*I10</f>
        <v>0</v>
      </c>
    </row>
    <row r="11" spans="1:13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232"/>
      <c r="M11" s="36"/>
    </row>
    <row r="12" spans="1:13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232"/>
      <c r="M12" s="36"/>
    </row>
    <row r="13" spans="1:13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995991.10025999998</v>
      </c>
    </row>
    <row r="14" spans="1:13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12362</v>
      </c>
      <c r="M14" s="13" t="s">
        <v>4</v>
      </c>
    </row>
    <row r="15" spans="1:13" ht="20.25" customHeight="1" thickTop="1" x14ac:dyDescent="0.25">
      <c r="D15" s="51">
        <f>全班!$R$1</f>
        <v>46011</v>
      </c>
      <c r="E15" s="52" t="s">
        <v>223</v>
      </c>
      <c r="F15" s="38" t="s">
        <v>215</v>
      </c>
      <c r="G15" s="38" t="s">
        <v>221</v>
      </c>
      <c r="H15" s="38"/>
      <c r="I15" s="38">
        <f>SUMIFS($I$3:$I$13,$G$3:$G$13,G15)</f>
        <v>500</v>
      </c>
      <c r="J15" s="215">
        <f>K15/I15</f>
        <v>1030.39820052</v>
      </c>
      <c r="K15" s="64">
        <f>SUMIFS($M$3:$M$13,$G$3:$G$13,G15)</f>
        <v>515199.10026000004</v>
      </c>
      <c r="L15" s="276">
        <f>VLOOKUP(G15,股价!C:D,2,FALSE)</f>
        <v>854.178</v>
      </c>
      <c r="M15" s="41">
        <f>IFERROR(I15*L15,0)</f>
        <v>427089</v>
      </c>
    </row>
    <row r="16" spans="1:13" ht="20.25" customHeight="1" x14ac:dyDescent="0.25">
      <c r="D16" s="51">
        <f>全班!$R$1</f>
        <v>46011</v>
      </c>
      <c r="E16" s="52" t="s">
        <v>223</v>
      </c>
      <c r="F16" s="53" t="s">
        <v>12537</v>
      </c>
      <c r="G16" s="53" t="s">
        <v>12882</v>
      </c>
      <c r="H16" s="38"/>
      <c r="I16" s="38">
        <f>SUMIFS($I$3:$I$13,$G$3:$G$13,G16)</f>
        <v>13400</v>
      </c>
      <c r="J16" s="39">
        <f>K16/I16</f>
        <v>35.879999999999995</v>
      </c>
      <c r="K16" s="39">
        <f>SUMIFS($M$3:$M$13,$G$3:$G$13,G16)</f>
        <v>480791.99999999994</v>
      </c>
      <c r="L16" s="40">
        <f>VLOOKUP(G16,股价!C:D,2,FALSE)</f>
        <v>20.981999999999999</v>
      </c>
      <c r="M16" s="41">
        <f>IFERROR(I16*L16,0)</f>
        <v>281158.8</v>
      </c>
    </row>
    <row r="17" spans="4:13" ht="20.25" customHeight="1" x14ac:dyDescent="0.25">
      <c r="D17" s="51"/>
      <c r="E17" s="52"/>
      <c r="F17" s="53"/>
      <c r="G17" s="53"/>
      <c r="H17" s="38"/>
      <c r="I17" s="38"/>
      <c r="J17" s="39"/>
      <c r="K17" s="39"/>
      <c r="L17" s="40"/>
      <c r="M17" s="41"/>
    </row>
    <row r="18" spans="4:13" ht="20.25" customHeight="1" x14ac:dyDescent="0.25">
      <c r="D18" s="42"/>
      <c r="E18" s="48"/>
      <c r="F18" s="43"/>
      <c r="G18" s="43"/>
      <c r="H18" s="43"/>
      <c r="I18" s="43"/>
      <c r="J18" s="43"/>
      <c r="K18" s="43"/>
      <c r="L18" s="44"/>
      <c r="M18" s="45"/>
    </row>
    <row r="19" spans="4:13" ht="20.25" customHeight="1" x14ac:dyDescent="0.25">
      <c r="D19" s="10" t="s">
        <v>11</v>
      </c>
      <c r="E19" s="15"/>
      <c r="F19" s="7"/>
      <c r="G19" s="7"/>
      <c r="H19" s="7"/>
      <c r="I19" s="8"/>
      <c r="J19" s="8"/>
      <c r="K19" s="8"/>
      <c r="L19" s="7"/>
      <c r="M19" s="90">
        <f>SUM(M15:M18)</f>
        <v>708247.8</v>
      </c>
    </row>
    <row r="20" spans="4:13" ht="20.25" customHeight="1" x14ac:dyDescent="0.25">
      <c r="D20" s="78" t="s">
        <v>86</v>
      </c>
      <c r="E20" s="79"/>
      <c r="F20" s="80"/>
      <c r="G20" s="80"/>
      <c r="H20" s="80"/>
      <c r="I20" s="77"/>
      <c r="J20" s="77"/>
      <c r="K20" s="77"/>
      <c r="L20" s="80"/>
      <c r="M20" s="91">
        <f>L33</f>
        <v>0</v>
      </c>
    </row>
    <row r="21" spans="4:13" ht="20.25" customHeight="1" x14ac:dyDescent="0.25">
      <c r="D21" s="10" t="s">
        <v>12</v>
      </c>
      <c r="E21" s="15"/>
      <c r="F21" s="11"/>
      <c r="G21" s="11"/>
      <c r="H21" s="7"/>
      <c r="I21" s="8"/>
      <c r="J21" s="8"/>
      <c r="K21" s="8"/>
      <c r="L21" s="7"/>
      <c r="M21" s="90">
        <f>M26-M13+M20</f>
        <v>4008.8997400000226</v>
      </c>
    </row>
    <row r="22" spans="4:13" ht="20.25" customHeight="1" thickBot="1" x14ac:dyDescent="0.3">
      <c r="D22" s="9" t="s">
        <v>14</v>
      </c>
      <c r="E22" s="20"/>
      <c r="F22" s="23"/>
      <c r="G22" s="23"/>
      <c r="H22" s="24"/>
      <c r="I22" s="20"/>
      <c r="J22" s="20"/>
      <c r="K22" s="20"/>
      <c r="L22" s="24"/>
      <c r="M22" s="92">
        <f>M19+M21</f>
        <v>712256.69974000007</v>
      </c>
    </row>
    <row r="23" spans="4:13" ht="20.25" customHeight="1" x14ac:dyDescent="0.25">
      <c r="D23" s="10" t="s">
        <v>13</v>
      </c>
      <c r="E23" s="15"/>
      <c r="F23" s="14"/>
      <c r="G23" s="14"/>
      <c r="H23" s="7"/>
      <c r="I23" s="8"/>
      <c r="J23" s="8"/>
      <c r="K23" s="8"/>
      <c r="L23" s="7"/>
      <c r="M23" s="90">
        <f>M22-M26</f>
        <v>-287743.30025999993</v>
      </c>
    </row>
    <row r="24" spans="4:13" ht="20.25" customHeight="1" thickBot="1" x14ac:dyDescent="0.3">
      <c r="D24" s="9" t="s">
        <v>6</v>
      </c>
      <c r="E24" s="20"/>
      <c r="F24" s="16"/>
      <c r="G24" s="16"/>
      <c r="H24" s="5"/>
      <c r="I24" s="6"/>
      <c r="J24" s="6"/>
      <c r="K24" s="6"/>
      <c r="L24" s="5"/>
      <c r="M24" s="22">
        <f>M23/M26</f>
        <v>-0.28774330025999995</v>
      </c>
    </row>
    <row r="25" spans="4:13" ht="20.25" customHeight="1" x14ac:dyDescent="0.25"/>
    <row r="26" spans="4:13" ht="20.25" customHeight="1" thickBot="1" x14ac:dyDescent="0.3">
      <c r="D26" s="15" t="s">
        <v>8</v>
      </c>
      <c r="E26" s="15"/>
      <c r="F26" s="18"/>
      <c r="G26" s="18"/>
      <c r="L26" s="18"/>
      <c r="M26" s="18">
        <f>本金与余额!D16</f>
        <v>1000000</v>
      </c>
    </row>
    <row r="27" spans="4:13" ht="18" customHeight="1" thickBot="1" x14ac:dyDescent="0.3">
      <c r="D27" s="2" t="s">
        <v>90</v>
      </c>
      <c r="E27" s="3" t="s">
        <v>32</v>
      </c>
      <c r="F27" s="3" t="s">
        <v>18</v>
      </c>
      <c r="G27" s="3" t="s">
        <v>19</v>
      </c>
      <c r="H27" s="3" t="s">
        <v>83</v>
      </c>
      <c r="I27" s="3" t="s">
        <v>1</v>
      </c>
      <c r="J27" s="3" t="s">
        <v>87</v>
      </c>
      <c r="K27" s="3" t="s">
        <v>84</v>
      </c>
      <c r="L27" s="3" t="s">
        <v>85</v>
      </c>
      <c r="M27" s="13" t="s">
        <v>91</v>
      </c>
    </row>
    <row r="28" spans="4:13" ht="18" customHeight="1" thickTop="1" x14ac:dyDescent="0.25">
      <c r="D28" s="34"/>
      <c r="E28" s="47"/>
      <c r="F28" s="8"/>
      <c r="G28" s="8"/>
      <c r="H28" s="8"/>
      <c r="I28" s="8"/>
      <c r="J28" s="70"/>
      <c r="K28" s="70"/>
      <c r="L28" s="7"/>
      <c r="M28" s="76"/>
    </row>
    <row r="29" spans="4:13" ht="18" customHeight="1" x14ac:dyDescent="0.25">
      <c r="D29" s="34"/>
      <c r="E29" s="47"/>
      <c r="F29" s="35"/>
      <c r="G29" s="35"/>
      <c r="H29" s="8"/>
      <c r="I29" s="8"/>
      <c r="J29" s="70"/>
      <c r="K29" s="70"/>
      <c r="L29" s="7"/>
      <c r="M29" s="76"/>
    </row>
    <row r="30" spans="4:13" ht="18" customHeight="1" x14ac:dyDescent="0.25">
      <c r="D30" s="34"/>
      <c r="E30" s="47"/>
      <c r="F30" s="35"/>
      <c r="G30" s="35"/>
      <c r="H30" s="8"/>
      <c r="I30" s="8"/>
      <c r="J30" s="70"/>
      <c r="K30" s="70"/>
      <c r="L30" s="7"/>
      <c r="M30" s="71"/>
    </row>
    <row r="31" spans="4:13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1"/>
    </row>
    <row r="32" spans="4:13" ht="18" customHeight="1" x14ac:dyDescent="0.25">
      <c r="D32" s="34"/>
      <c r="E32" s="47"/>
      <c r="F32" s="35"/>
      <c r="G32" s="35"/>
      <c r="H32" s="8"/>
      <c r="I32" s="8"/>
      <c r="J32" s="70"/>
      <c r="K32" s="70"/>
      <c r="M32" s="76"/>
    </row>
    <row r="33" spans="4:13" ht="18" customHeight="1" thickBot="1" x14ac:dyDescent="0.3">
      <c r="D33" s="62" t="s">
        <v>86</v>
      </c>
      <c r="E33" s="4"/>
      <c r="F33" s="4"/>
      <c r="G33" s="4"/>
      <c r="H33" s="4"/>
      <c r="I33" s="73"/>
      <c r="J33" s="4"/>
      <c r="K33" s="74"/>
      <c r="L33" s="75">
        <f>SUM(L28:L32)</f>
        <v>0</v>
      </c>
      <c r="M33" s="63"/>
    </row>
    <row r="35" spans="4:13" ht="18" customHeight="1" x14ac:dyDescent="0.25">
      <c r="D35" s="82"/>
    </row>
    <row r="36" spans="4:13" ht="18" customHeight="1" x14ac:dyDescent="0.25">
      <c r="D36" s="35"/>
    </row>
    <row r="37" spans="4:13" ht="18" customHeight="1" x14ac:dyDescent="0.25">
      <c r="D37" s="35"/>
    </row>
    <row r="38" spans="4:13" ht="18" customHeight="1" x14ac:dyDescent="0.25">
      <c r="D38" s="35"/>
    </row>
    <row r="39" spans="4:13" ht="18" customHeight="1" x14ac:dyDescent="0.25">
      <c r="D39" s="35"/>
    </row>
    <row r="40" spans="4:13" ht="18" customHeight="1" x14ac:dyDescent="0.25">
      <c r="D40" s="35"/>
    </row>
    <row r="41" spans="4:13" ht="18" customHeight="1" x14ac:dyDescent="0.25">
      <c r="D41" s="35"/>
    </row>
  </sheetData>
  <phoneticPr fontId="2" type="noConversion"/>
  <conditionalFormatting sqref="I4:M12">
    <cfRule type="cellIs" dxfId="105" priority="1" operator="lessThan">
      <formula>0</formula>
    </cfRule>
  </conditionalFormatting>
  <conditionalFormatting sqref="M23">
    <cfRule type="cellIs" dxfId="104" priority="3" operator="lessThanOrEqual">
      <formula>0</formula>
    </cfRule>
  </conditionalFormatting>
  <conditionalFormatting sqref="M24">
    <cfRule type="cellIs" dxfId="103" priority="2" operator="lessThan">
      <formula>0</formula>
    </cfRule>
  </conditionalFormatting>
  <hyperlinks>
    <hyperlink ref="A1" location="全班!A1" display="back" xr:uid="{00000000-0004-0000-1200-000000000000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499984740745262"/>
  </sheetPr>
  <dimension ref="A1:X41"/>
  <sheetViews>
    <sheetView showGridLines="0" zoomScale="90" zoomScaleNormal="90" workbookViewId="0">
      <selection activeCell="L15" sqref="L15"/>
    </sheetView>
  </sheetViews>
  <sheetFormatPr defaultColWidth="10.6640625" defaultRowHeight="18" customHeight="1" x14ac:dyDescent="0.25"/>
  <cols>
    <col min="1" max="3" width="3.77734375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1.6640625" style="12" bestFit="1" customWidth="1"/>
    <col min="12" max="12" width="10.77734375" customWidth="1"/>
    <col min="13" max="13" width="11.44140625" bestFit="1" customWidth="1"/>
    <col min="14" max="14" width="5.77734375" customWidth="1"/>
    <col min="16" max="16" width="5.88671875" bestFit="1" customWidth="1"/>
    <col min="17" max="17" width="12.88671875" bestFit="1" customWidth="1"/>
    <col min="18" max="18" width="12.88671875" customWidth="1"/>
    <col min="19" max="19" width="5.88671875" bestFit="1" customWidth="1"/>
    <col min="20" max="20" width="10.6640625" style="1"/>
    <col min="21" max="21" width="10.77734375" customWidth="1"/>
    <col min="22" max="22" width="11.6640625" style="12" bestFit="1" customWidth="1"/>
    <col min="23" max="23" width="10.77734375" customWidth="1"/>
    <col min="24" max="24" width="11.44140625" bestFit="1" customWidth="1"/>
  </cols>
  <sheetData>
    <row r="1" spans="1:24" ht="20.25" customHeight="1" thickBot="1" x14ac:dyDescent="0.3">
      <c r="A1" s="104" t="s">
        <v>144</v>
      </c>
      <c r="D1" s="7" t="s">
        <v>179</v>
      </c>
      <c r="E1" s="7"/>
      <c r="K1"/>
      <c r="L1" s="12"/>
      <c r="O1" s="7" t="s">
        <v>179</v>
      </c>
      <c r="P1" s="7"/>
      <c r="V1"/>
      <c r="W1" s="12"/>
    </row>
    <row r="2" spans="1:24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  <c r="O2" s="2" t="s">
        <v>3</v>
      </c>
      <c r="P2" s="3" t="s">
        <v>32</v>
      </c>
      <c r="Q2" s="3" t="s">
        <v>18</v>
      </c>
      <c r="R2" s="3" t="s">
        <v>19</v>
      </c>
      <c r="S2" s="3" t="s">
        <v>2</v>
      </c>
      <c r="T2" s="3" t="s">
        <v>1</v>
      </c>
      <c r="U2" s="3" t="s">
        <v>10</v>
      </c>
      <c r="V2" s="3" t="s">
        <v>17</v>
      </c>
      <c r="W2" s="3" t="s">
        <v>9</v>
      </c>
      <c r="X2" s="13" t="s">
        <v>4</v>
      </c>
    </row>
    <row r="3" spans="1:24" ht="20.25" customHeight="1" thickTop="1" x14ac:dyDescent="0.25">
      <c r="C3">
        <v>1</v>
      </c>
      <c r="D3" s="34"/>
      <c r="E3" s="47"/>
      <c r="F3" s="35"/>
      <c r="G3" s="35"/>
      <c r="H3" s="35"/>
      <c r="I3" s="35"/>
      <c r="J3" s="35"/>
      <c r="K3" s="35"/>
      <c r="L3" s="35"/>
      <c r="M3" s="36">
        <f>L3*I3</f>
        <v>0</v>
      </c>
      <c r="O3" s="34"/>
      <c r="P3" s="47"/>
      <c r="Q3" s="35"/>
      <c r="R3" s="35"/>
      <c r="S3" s="35"/>
      <c r="T3" s="35"/>
      <c r="U3" s="35"/>
      <c r="V3" s="35"/>
      <c r="W3" s="35"/>
      <c r="X3" s="36">
        <f>W3*T3</f>
        <v>0</v>
      </c>
    </row>
    <row r="4" spans="1:24" ht="20.25" customHeight="1" x14ac:dyDescent="0.25">
      <c r="C4">
        <v>2</v>
      </c>
      <c r="D4" s="34"/>
      <c r="E4" s="47"/>
      <c r="F4" s="35"/>
      <c r="G4" s="50"/>
      <c r="H4" s="35"/>
      <c r="I4" s="35"/>
      <c r="J4" s="35"/>
      <c r="K4" s="35"/>
      <c r="L4" s="35"/>
      <c r="M4" s="36">
        <f>L4*I4</f>
        <v>0</v>
      </c>
      <c r="O4" s="34"/>
      <c r="P4" s="47"/>
      <c r="Q4" s="35"/>
      <c r="R4" s="50"/>
      <c r="S4" s="35"/>
      <c r="T4" s="35"/>
      <c r="U4" s="35"/>
      <c r="V4" s="35"/>
      <c r="W4" s="35"/>
      <c r="X4" s="36">
        <f>W4*T4</f>
        <v>0</v>
      </c>
    </row>
    <row r="5" spans="1:24" ht="20.25" customHeight="1" x14ac:dyDescent="0.25">
      <c r="C5">
        <v>3</v>
      </c>
      <c r="D5" s="34"/>
      <c r="E5" s="47"/>
      <c r="F5" s="35"/>
      <c r="G5" s="50"/>
      <c r="H5" s="35"/>
      <c r="I5" s="35"/>
      <c r="J5" s="35"/>
      <c r="K5" s="35"/>
      <c r="L5" s="35"/>
      <c r="M5" s="36"/>
      <c r="O5" s="34"/>
      <c r="P5" s="47"/>
      <c r="Q5" s="35"/>
      <c r="R5" s="50"/>
      <c r="S5" s="35"/>
      <c r="T5" s="35"/>
      <c r="U5" s="35"/>
      <c r="V5" s="35"/>
      <c r="W5" s="35"/>
      <c r="X5" s="36"/>
    </row>
    <row r="6" spans="1:24" ht="20.25" customHeight="1" x14ac:dyDescent="0.25">
      <c r="C6">
        <v>4</v>
      </c>
      <c r="D6" s="34"/>
      <c r="E6" s="47"/>
      <c r="F6" s="35"/>
      <c r="G6" s="50"/>
      <c r="H6" s="35"/>
      <c r="I6" s="35"/>
      <c r="J6" s="35"/>
      <c r="K6" s="35"/>
      <c r="L6" s="35"/>
      <c r="M6" s="36"/>
      <c r="O6" s="34"/>
      <c r="P6" s="47"/>
      <c r="Q6" s="35"/>
      <c r="R6" s="50"/>
      <c r="S6" s="35"/>
      <c r="T6" s="35"/>
      <c r="U6" s="35"/>
      <c r="V6" s="35"/>
      <c r="W6" s="35"/>
      <c r="X6" s="36"/>
    </row>
    <row r="7" spans="1:24" ht="20.25" customHeight="1" x14ac:dyDescent="0.25">
      <c r="C7">
        <v>5</v>
      </c>
      <c r="D7" s="34"/>
      <c r="E7" s="47"/>
      <c r="F7" s="35"/>
      <c r="G7" s="50"/>
      <c r="H7" s="35"/>
      <c r="I7" s="35"/>
      <c r="J7" s="35"/>
      <c r="K7" s="35"/>
      <c r="L7" s="35"/>
      <c r="M7" s="36"/>
      <c r="O7" s="34"/>
      <c r="P7" s="47"/>
      <c r="Q7" s="35"/>
      <c r="R7" s="50"/>
      <c r="S7" s="35"/>
      <c r="T7" s="35"/>
      <c r="U7" s="35"/>
      <c r="V7" s="35"/>
      <c r="W7" s="35"/>
      <c r="X7" s="36"/>
    </row>
    <row r="8" spans="1:24" ht="20.25" customHeight="1" x14ac:dyDescent="0.25">
      <c r="C8">
        <v>6</v>
      </c>
      <c r="D8" s="34"/>
      <c r="E8" s="47"/>
      <c r="F8" s="35"/>
      <c r="G8" s="35"/>
      <c r="H8" s="35"/>
      <c r="I8" s="35"/>
      <c r="J8" s="35"/>
      <c r="K8" s="35"/>
      <c r="L8" s="35"/>
      <c r="M8" s="36">
        <f>L8*I8</f>
        <v>0</v>
      </c>
      <c r="O8" s="34"/>
      <c r="P8" s="47"/>
      <c r="Q8" s="35"/>
      <c r="R8" s="35"/>
      <c r="S8" s="35"/>
      <c r="T8" s="35"/>
      <c r="U8" s="35"/>
      <c r="V8" s="35"/>
      <c r="W8" s="35"/>
      <c r="X8" s="36">
        <f>W8*T8</f>
        <v>0</v>
      </c>
    </row>
    <row r="9" spans="1:24" ht="20.25" customHeight="1" x14ac:dyDescent="0.25">
      <c r="C9">
        <v>7</v>
      </c>
      <c r="D9" s="34"/>
      <c r="E9" s="47"/>
      <c r="F9" s="35"/>
      <c r="G9" s="35"/>
      <c r="H9" s="35"/>
      <c r="I9" s="35"/>
      <c r="J9" s="35"/>
      <c r="K9" s="35"/>
      <c r="L9" s="35"/>
      <c r="M9" s="36"/>
      <c r="O9" s="34"/>
      <c r="P9" s="47"/>
      <c r="Q9" s="35"/>
      <c r="R9" s="35"/>
      <c r="S9" s="35"/>
      <c r="T9" s="35"/>
      <c r="U9" s="35"/>
      <c r="V9" s="35"/>
      <c r="W9" s="35"/>
      <c r="X9" s="36"/>
    </row>
    <row r="10" spans="1:24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35"/>
      <c r="M10" s="36"/>
      <c r="O10" s="34"/>
      <c r="P10" s="47"/>
      <c r="Q10" s="35"/>
      <c r="R10" s="35"/>
      <c r="S10" s="35"/>
      <c r="T10" s="35"/>
      <c r="U10" s="35"/>
      <c r="V10" s="35"/>
      <c r="W10" s="35"/>
      <c r="X10" s="36"/>
    </row>
    <row r="11" spans="1:24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35"/>
      <c r="M11" s="36">
        <f>L11*I11</f>
        <v>0</v>
      </c>
      <c r="O11" s="34"/>
      <c r="P11" s="47"/>
      <c r="Q11" s="35"/>
      <c r="R11" s="35"/>
      <c r="S11" s="35"/>
      <c r="T11" s="35"/>
      <c r="U11" s="35"/>
      <c r="V11" s="35"/>
      <c r="W11" s="35"/>
      <c r="X11" s="36">
        <f>W11*T11</f>
        <v>0</v>
      </c>
    </row>
    <row r="12" spans="1:24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35"/>
      <c r="M12" s="36">
        <f>L12*I12</f>
        <v>0</v>
      </c>
      <c r="O12" s="34"/>
      <c r="P12" s="47"/>
      <c r="Q12" s="35"/>
      <c r="R12" s="35"/>
      <c r="S12" s="35"/>
      <c r="T12" s="35"/>
      <c r="U12" s="35"/>
      <c r="V12" s="35"/>
      <c r="W12" s="35"/>
      <c r="X12" s="36">
        <f>W12*T12</f>
        <v>0</v>
      </c>
    </row>
    <row r="13" spans="1:24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0</v>
      </c>
      <c r="O13" s="9" t="s">
        <v>41</v>
      </c>
      <c r="P13" s="20"/>
      <c r="Q13" s="20"/>
      <c r="R13" s="20"/>
      <c r="S13" s="20"/>
      <c r="T13" s="20"/>
      <c r="U13" s="20"/>
      <c r="V13" s="20"/>
      <c r="W13" s="20"/>
      <c r="X13" s="21">
        <f>SUM(X3:X12)</f>
        <v>0</v>
      </c>
    </row>
    <row r="14" spans="1:24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7</v>
      </c>
      <c r="M14" s="13" t="s">
        <v>4</v>
      </c>
      <c r="O14" s="2" t="s">
        <v>3</v>
      </c>
      <c r="P14" s="3" t="s">
        <v>32</v>
      </c>
      <c r="Q14" s="3" t="s">
        <v>18</v>
      </c>
      <c r="R14" s="3" t="s">
        <v>19</v>
      </c>
      <c r="S14" s="3" t="s">
        <v>83</v>
      </c>
      <c r="T14" s="3" t="s">
        <v>1</v>
      </c>
      <c r="U14" s="3" t="s">
        <v>10</v>
      </c>
      <c r="V14" s="3" t="s">
        <v>17</v>
      </c>
      <c r="W14" s="3" t="s">
        <v>7</v>
      </c>
      <c r="X14" s="13" t="s">
        <v>4</v>
      </c>
    </row>
    <row r="15" spans="1:24" ht="20.25" customHeight="1" thickTop="1" x14ac:dyDescent="0.25">
      <c r="D15" s="51">
        <f>全班!$R$1</f>
        <v>46011</v>
      </c>
      <c r="E15" s="52"/>
      <c r="F15" s="38"/>
      <c r="G15" s="38"/>
      <c r="H15" s="38"/>
      <c r="I15" s="38">
        <f>SUMIFS($I$3:$I$13,$G$3:$G$13,G15)</f>
        <v>0</v>
      </c>
      <c r="J15" s="39" t="e">
        <f>K15/I15</f>
        <v>#DIV/0!</v>
      </c>
      <c r="K15" s="64">
        <f>SUMIFS($M$3:$M$13,$G$3:$G$13,G15)</f>
        <v>0</v>
      </c>
      <c r="L15" s="40" t="e">
        <f>VLOOKUP(G15,股价!C:D,2,FALSE)</f>
        <v>#N/A</v>
      </c>
      <c r="M15" s="41">
        <f>IFERROR(I15*L15,0)</f>
        <v>0</v>
      </c>
      <c r="O15" s="116">
        <f>全班!$R$1</f>
        <v>46011</v>
      </c>
      <c r="P15" s="117"/>
      <c r="Q15" s="118"/>
      <c r="R15" s="118"/>
      <c r="S15" s="118"/>
      <c r="T15" s="118">
        <f>SUMIFS($I$3:$I$13,$G$3:$G$13,R15)</f>
        <v>0</v>
      </c>
      <c r="U15" s="119" t="e">
        <f>V15/T15</f>
        <v>#DIV/0!</v>
      </c>
      <c r="V15" s="120">
        <f>SUMIFS($X$3:$X$13,$R$3:$R$13,R15)</f>
        <v>0</v>
      </c>
      <c r="W15" s="124" t="e">
        <f>VLOOKUP(R15,股价!C:D,2,FALSE)</f>
        <v>#N/A</v>
      </c>
      <c r="X15" s="122" t="e">
        <f>T15*W15</f>
        <v>#N/A</v>
      </c>
    </row>
    <row r="16" spans="1:24" ht="20.25" customHeight="1" x14ac:dyDescent="0.25">
      <c r="D16" s="51"/>
      <c r="E16" s="52"/>
      <c r="F16" s="53"/>
      <c r="G16" s="53"/>
      <c r="H16" s="38"/>
      <c r="I16" s="38"/>
      <c r="J16" s="39"/>
      <c r="K16" s="39"/>
      <c r="L16" s="40"/>
      <c r="M16" s="41"/>
      <c r="O16" s="116"/>
      <c r="P16" s="117"/>
      <c r="Q16" s="123"/>
      <c r="R16" s="123"/>
      <c r="S16" s="118"/>
      <c r="T16" s="118"/>
      <c r="U16" s="119"/>
      <c r="V16" s="119"/>
      <c r="W16" s="124"/>
      <c r="X16" s="122"/>
    </row>
    <row r="17" spans="4:24" ht="20.25" customHeight="1" x14ac:dyDescent="0.25">
      <c r="D17" s="51"/>
      <c r="E17" s="52"/>
      <c r="F17" s="38"/>
      <c r="G17" s="38"/>
      <c r="H17" s="38"/>
      <c r="I17" s="38"/>
      <c r="J17" s="39"/>
      <c r="K17" s="39"/>
      <c r="L17" s="40"/>
      <c r="M17" s="41"/>
      <c r="O17" s="116"/>
      <c r="P17" s="117"/>
      <c r="Q17" s="118"/>
      <c r="R17" s="118"/>
      <c r="S17" s="118"/>
      <c r="T17" s="118"/>
      <c r="U17" s="119"/>
      <c r="V17" s="119"/>
      <c r="W17" s="124"/>
      <c r="X17" s="122"/>
    </row>
    <row r="18" spans="4:24" ht="20.25" customHeight="1" x14ac:dyDescent="0.25">
      <c r="D18" s="42"/>
      <c r="E18" s="48"/>
      <c r="F18" s="43"/>
      <c r="G18" s="43"/>
      <c r="H18" s="43"/>
      <c r="I18" s="43"/>
      <c r="J18" s="43"/>
      <c r="K18" s="43"/>
      <c r="L18" s="44"/>
      <c r="M18" s="45"/>
      <c r="O18" s="125"/>
      <c r="P18" s="126"/>
      <c r="Q18" s="127"/>
      <c r="R18" s="127"/>
      <c r="S18" s="127"/>
      <c r="T18" s="127"/>
      <c r="U18" s="127"/>
      <c r="V18" s="127"/>
      <c r="W18" s="128"/>
      <c r="X18" s="129"/>
    </row>
    <row r="19" spans="4:24" ht="20.25" customHeight="1" x14ac:dyDescent="0.25">
      <c r="D19" s="10" t="s">
        <v>11</v>
      </c>
      <c r="E19" s="15"/>
      <c r="F19" s="7"/>
      <c r="G19" s="7"/>
      <c r="H19" s="7"/>
      <c r="I19" s="8"/>
      <c r="J19" s="8"/>
      <c r="K19" s="8"/>
      <c r="L19" s="7"/>
      <c r="M19" s="90">
        <f>SUM(M15:M18)</f>
        <v>0</v>
      </c>
      <c r="O19" s="10" t="s">
        <v>11</v>
      </c>
      <c r="P19" s="15"/>
      <c r="Q19" s="7"/>
      <c r="R19" s="7"/>
      <c r="S19" s="7"/>
      <c r="T19" s="8"/>
      <c r="U19" s="8"/>
      <c r="V19" s="8"/>
      <c r="W19" s="7"/>
      <c r="X19" s="90" t="e">
        <f>SUM(X15:X18)</f>
        <v>#N/A</v>
      </c>
    </row>
    <row r="20" spans="4:24" ht="20.25" customHeight="1" x14ac:dyDescent="0.25">
      <c r="D20" s="78" t="s">
        <v>86</v>
      </c>
      <c r="E20" s="79"/>
      <c r="F20" s="80"/>
      <c r="G20" s="80"/>
      <c r="H20" s="80"/>
      <c r="I20" s="77"/>
      <c r="J20" s="77"/>
      <c r="K20" s="77"/>
      <c r="L20" s="80"/>
      <c r="M20" s="91">
        <f>L33</f>
        <v>0</v>
      </c>
      <c r="O20" s="78" t="s">
        <v>86</v>
      </c>
      <c r="P20" s="79"/>
      <c r="Q20" s="80"/>
      <c r="R20" s="80"/>
      <c r="S20" s="80"/>
      <c r="T20" s="77"/>
      <c r="U20" s="77"/>
      <c r="V20" s="77"/>
      <c r="W20" s="80"/>
      <c r="X20" s="91">
        <f>W33</f>
        <v>0</v>
      </c>
    </row>
    <row r="21" spans="4:24" ht="20.25" customHeight="1" x14ac:dyDescent="0.25">
      <c r="D21" s="10" t="s">
        <v>12</v>
      </c>
      <c r="E21" s="15"/>
      <c r="F21" s="11"/>
      <c r="G21" s="11"/>
      <c r="H21" s="7"/>
      <c r="I21" s="8"/>
      <c r="J21" s="8"/>
      <c r="K21" s="8"/>
      <c r="L21" s="7"/>
      <c r="M21" s="90">
        <f>M26-M13+M20</f>
        <v>1000000</v>
      </c>
      <c r="O21" s="10" t="s">
        <v>12</v>
      </c>
      <c r="P21" s="15"/>
      <c r="Q21" s="11"/>
      <c r="R21" s="11"/>
      <c r="S21" s="7"/>
      <c r="T21" s="8"/>
      <c r="U21" s="8"/>
      <c r="V21" s="8"/>
      <c r="W21" s="7"/>
      <c r="X21" s="90" t="e">
        <f>X26-X13+X20</f>
        <v>#REF!</v>
      </c>
    </row>
    <row r="22" spans="4:24" ht="20.25" customHeight="1" thickBot="1" x14ac:dyDescent="0.3">
      <c r="D22" s="9" t="s">
        <v>14</v>
      </c>
      <c r="E22" s="20"/>
      <c r="F22" s="23"/>
      <c r="G22" s="23"/>
      <c r="H22" s="24"/>
      <c r="I22" s="20"/>
      <c r="J22" s="20"/>
      <c r="K22" s="20"/>
      <c r="L22" s="24"/>
      <c r="M22" s="92">
        <f>M19+M21</f>
        <v>1000000</v>
      </c>
      <c r="O22" s="9" t="s">
        <v>14</v>
      </c>
      <c r="P22" s="20"/>
      <c r="Q22" s="23"/>
      <c r="R22" s="23"/>
      <c r="S22" s="24"/>
      <c r="T22" s="20"/>
      <c r="U22" s="20"/>
      <c r="V22" s="20"/>
      <c r="W22" s="24"/>
      <c r="X22" s="92" t="e">
        <f>X19+X21</f>
        <v>#N/A</v>
      </c>
    </row>
    <row r="23" spans="4:24" ht="20.25" customHeight="1" x14ac:dyDescent="0.25">
      <c r="D23" s="10" t="s">
        <v>13</v>
      </c>
      <c r="E23" s="15"/>
      <c r="F23" s="14"/>
      <c r="G23" s="14"/>
      <c r="H23" s="7"/>
      <c r="I23" s="8"/>
      <c r="J23" s="8"/>
      <c r="K23" s="8"/>
      <c r="L23" s="7"/>
      <c r="M23" s="90">
        <f>M22-M26</f>
        <v>0</v>
      </c>
      <c r="O23" s="10" t="s">
        <v>13</v>
      </c>
      <c r="P23" s="15"/>
      <c r="Q23" s="14"/>
      <c r="R23" s="14"/>
      <c r="S23" s="7"/>
      <c r="T23" s="8"/>
      <c r="U23" s="8"/>
      <c r="V23" s="8"/>
      <c r="W23" s="7"/>
      <c r="X23" s="90" t="e">
        <f>X22-X26</f>
        <v>#N/A</v>
      </c>
    </row>
    <row r="24" spans="4:24" ht="20.25" customHeight="1" thickBot="1" x14ac:dyDescent="0.3">
      <c r="D24" s="9" t="s">
        <v>6</v>
      </c>
      <c r="E24" s="20"/>
      <c r="F24" s="16"/>
      <c r="G24" s="16"/>
      <c r="H24" s="5"/>
      <c r="I24" s="6"/>
      <c r="J24" s="6"/>
      <c r="K24" s="6"/>
      <c r="L24" s="5"/>
      <c r="M24" s="22">
        <f>M23/M26</f>
        <v>0</v>
      </c>
      <c r="O24" s="9" t="s">
        <v>6</v>
      </c>
      <c r="P24" s="20"/>
      <c r="Q24" s="16"/>
      <c r="R24" s="16"/>
      <c r="S24" s="5"/>
      <c r="T24" s="6"/>
      <c r="U24" s="6"/>
      <c r="V24" s="6"/>
      <c r="W24" s="5"/>
      <c r="X24" s="22" t="e">
        <f>X23/X26</f>
        <v>#N/A</v>
      </c>
    </row>
    <row r="25" spans="4:24" ht="20.25" customHeight="1" x14ac:dyDescent="0.25"/>
    <row r="26" spans="4:24" ht="20.25" customHeight="1" thickBot="1" x14ac:dyDescent="0.3">
      <c r="D26" s="15" t="s">
        <v>8</v>
      </c>
      <c r="E26" s="15"/>
      <c r="F26" s="18"/>
      <c r="G26" s="18"/>
      <c r="L26" s="18"/>
      <c r="M26" s="18">
        <f>本金与余额!D17</f>
        <v>1000000</v>
      </c>
      <c r="O26" s="15" t="s">
        <v>8</v>
      </c>
      <c r="P26" s="15"/>
      <c r="Q26" s="18"/>
      <c r="R26" s="18"/>
      <c r="W26" s="18"/>
      <c r="X26" s="18" t="e">
        <f>本金与余额!#REF!</f>
        <v>#REF!</v>
      </c>
    </row>
    <row r="27" spans="4:24" ht="18" customHeight="1" thickBot="1" x14ac:dyDescent="0.3">
      <c r="D27" s="2" t="s">
        <v>90</v>
      </c>
      <c r="E27" s="3" t="s">
        <v>32</v>
      </c>
      <c r="F27" s="3" t="s">
        <v>18</v>
      </c>
      <c r="G27" s="3" t="s">
        <v>19</v>
      </c>
      <c r="H27" s="3" t="s">
        <v>83</v>
      </c>
      <c r="I27" s="3" t="s">
        <v>1</v>
      </c>
      <c r="J27" s="3" t="s">
        <v>87</v>
      </c>
      <c r="K27" s="3" t="s">
        <v>84</v>
      </c>
      <c r="L27" s="3" t="s">
        <v>85</v>
      </c>
      <c r="M27" s="13" t="s">
        <v>91</v>
      </c>
      <c r="O27" s="2" t="s">
        <v>90</v>
      </c>
      <c r="P27" s="3" t="s">
        <v>32</v>
      </c>
      <c r="Q27" s="3" t="s">
        <v>18</v>
      </c>
      <c r="R27" s="3" t="s">
        <v>19</v>
      </c>
      <c r="S27" s="3" t="s">
        <v>83</v>
      </c>
      <c r="T27" s="3" t="s">
        <v>1</v>
      </c>
      <c r="U27" s="3" t="s">
        <v>87</v>
      </c>
      <c r="V27" s="3" t="s">
        <v>84</v>
      </c>
      <c r="W27" s="3" t="s">
        <v>85</v>
      </c>
      <c r="X27" s="13" t="s">
        <v>91</v>
      </c>
    </row>
    <row r="28" spans="4:24" ht="18" customHeight="1" thickTop="1" x14ac:dyDescent="0.25">
      <c r="D28" s="34"/>
      <c r="E28" s="47"/>
      <c r="F28" s="8"/>
      <c r="G28" s="8"/>
      <c r="H28" s="8"/>
      <c r="I28" s="8"/>
      <c r="J28" s="70"/>
      <c r="K28" s="70"/>
      <c r="L28" s="7"/>
      <c r="M28" s="76"/>
      <c r="O28" s="34"/>
      <c r="P28" s="47"/>
      <c r="Q28" s="8"/>
      <c r="R28" s="8"/>
      <c r="S28" s="8"/>
      <c r="T28" s="8"/>
      <c r="U28" s="70"/>
      <c r="V28" s="70"/>
      <c r="W28" s="7"/>
      <c r="X28" s="76"/>
    </row>
    <row r="29" spans="4:24" ht="18" customHeight="1" x14ac:dyDescent="0.25">
      <c r="D29" s="34"/>
      <c r="E29" s="47"/>
      <c r="F29" s="35"/>
      <c r="G29" s="35"/>
      <c r="H29" s="8"/>
      <c r="I29" s="8"/>
      <c r="J29" s="70"/>
      <c r="K29" s="70"/>
      <c r="L29" s="7"/>
      <c r="M29" s="76"/>
      <c r="O29" s="34"/>
      <c r="P29" s="47"/>
      <c r="Q29" s="35"/>
      <c r="R29" s="35"/>
      <c r="S29" s="8"/>
      <c r="T29" s="8"/>
      <c r="U29" s="70"/>
      <c r="V29" s="70"/>
      <c r="W29" s="7"/>
      <c r="X29" s="76"/>
    </row>
    <row r="30" spans="4:24" ht="18" customHeight="1" x14ac:dyDescent="0.25">
      <c r="D30" s="34"/>
      <c r="E30" s="47"/>
      <c r="F30" s="35"/>
      <c r="G30" s="35"/>
      <c r="H30" s="8"/>
      <c r="I30" s="8"/>
      <c r="J30" s="70"/>
      <c r="K30" s="70"/>
      <c r="L30" s="7"/>
      <c r="M30" s="71"/>
      <c r="O30" s="34"/>
      <c r="P30" s="47"/>
      <c r="Q30" s="35"/>
      <c r="R30" s="35"/>
      <c r="S30" s="8"/>
      <c r="T30" s="8"/>
      <c r="U30" s="70"/>
      <c r="V30" s="70"/>
      <c r="W30" s="7"/>
      <c r="X30" s="71"/>
    </row>
    <row r="31" spans="4:24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1"/>
      <c r="O31" s="34"/>
      <c r="P31" s="47"/>
      <c r="Q31" s="35"/>
      <c r="R31" s="35"/>
      <c r="S31" s="8"/>
      <c r="T31" s="8"/>
      <c r="U31" s="70"/>
      <c r="V31" s="70"/>
      <c r="W31" s="7"/>
      <c r="X31" s="71"/>
    </row>
    <row r="32" spans="4:24" ht="18" customHeight="1" x14ac:dyDescent="0.25">
      <c r="D32" s="34"/>
      <c r="E32" s="47"/>
      <c r="F32" s="35"/>
      <c r="G32" s="35"/>
      <c r="H32" s="8"/>
      <c r="I32" s="8"/>
      <c r="J32" s="70"/>
      <c r="K32" s="70"/>
      <c r="M32" s="76"/>
      <c r="O32" s="34"/>
      <c r="P32" s="47"/>
      <c r="Q32" s="35"/>
      <c r="R32" s="35"/>
      <c r="S32" s="8"/>
      <c r="T32" s="8"/>
      <c r="U32" s="70"/>
      <c r="V32" s="70"/>
      <c r="X32" s="76"/>
    </row>
    <row r="33" spans="4:24" ht="18" customHeight="1" thickBot="1" x14ac:dyDescent="0.3">
      <c r="D33" s="62" t="s">
        <v>86</v>
      </c>
      <c r="E33" s="4"/>
      <c r="F33" s="4"/>
      <c r="G33" s="4"/>
      <c r="H33" s="4"/>
      <c r="I33" s="73"/>
      <c r="J33" s="4"/>
      <c r="K33" s="74"/>
      <c r="L33" s="75">
        <f>SUM(L28:L32)</f>
        <v>0</v>
      </c>
      <c r="M33" s="63"/>
      <c r="O33" s="62" t="s">
        <v>86</v>
      </c>
      <c r="P33" s="4"/>
      <c r="Q33" s="4"/>
      <c r="R33" s="4"/>
      <c r="S33" s="4"/>
      <c r="T33" s="73"/>
      <c r="U33" s="4"/>
      <c r="V33" s="74"/>
      <c r="W33" s="75">
        <f>SUM(W28:W32)</f>
        <v>0</v>
      </c>
      <c r="X33" s="63"/>
    </row>
    <row r="35" spans="4:24" ht="18" customHeight="1" x14ac:dyDescent="0.25">
      <c r="D35" s="82"/>
      <c r="O35" s="82"/>
    </row>
    <row r="36" spans="4:24" ht="18" customHeight="1" x14ac:dyDescent="0.25">
      <c r="D36" s="35"/>
      <c r="O36" s="35"/>
    </row>
    <row r="37" spans="4:24" ht="18" customHeight="1" x14ac:dyDescent="0.25">
      <c r="D37" s="35"/>
      <c r="O37" s="35"/>
    </row>
    <row r="38" spans="4:24" ht="18" customHeight="1" x14ac:dyDescent="0.25">
      <c r="D38" s="35"/>
      <c r="O38" s="35"/>
    </row>
    <row r="39" spans="4:24" ht="18" customHeight="1" x14ac:dyDescent="0.25">
      <c r="D39" s="35"/>
      <c r="O39" s="35"/>
    </row>
    <row r="40" spans="4:24" ht="18" customHeight="1" x14ac:dyDescent="0.25">
      <c r="D40" s="35"/>
      <c r="O40" s="35"/>
    </row>
    <row r="41" spans="4:24" ht="18" customHeight="1" x14ac:dyDescent="0.25">
      <c r="D41" s="35"/>
      <c r="O41" s="35"/>
    </row>
  </sheetData>
  <phoneticPr fontId="2" type="noConversion"/>
  <conditionalFormatting sqref="M23">
    <cfRule type="cellIs" dxfId="102" priority="2" operator="lessThanOrEqual">
      <formula>0</formula>
    </cfRule>
  </conditionalFormatting>
  <conditionalFormatting sqref="M24">
    <cfRule type="cellIs" dxfId="101" priority="1" operator="lessThan">
      <formula>0</formula>
    </cfRule>
  </conditionalFormatting>
  <hyperlinks>
    <hyperlink ref="A1" location="全班!A1" display="back" xr:uid="{00000000-0004-0000-1300-000000000000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69F4-002C-4E16-BFEE-A7B6A77FC312}">
  <sheetPr>
    <tabColor rgb="FFFFFF00"/>
  </sheetPr>
  <dimension ref="A1:P36"/>
  <sheetViews>
    <sheetView showGridLines="0" topLeftCell="A7" zoomScale="90" zoomScaleNormal="90" workbookViewId="0">
      <selection activeCell="S13" sqref="S13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1.6640625" style="12" bestFit="1" customWidth="1"/>
    <col min="12" max="12" width="10.77734375" customWidth="1"/>
    <col min="13" max="13" width="11.44140625" bestFit="1" customWidth="1"/>
    <col min="14" max="14" width="5.77734375" customWidth="1"/>
    <col min="16" max="16" width="11.6640625" bestFit="1" customWidth="1"/>
  </cols>
  <sheetData>
    <row r="1" spans="1:16" ht="20.25" customHeight="1" thickBot="1" x14ac:dyDescent="0.3">
      <c r="A1" s="104" t="s">
        <v>144</v>
      </c>
      <c r="D1" s="7" t="s">
        <v>12647</v>
      </c>
      <c r="E1" s="7"/>
      <c r="K1"/>
      <c r="L1" s="12"/>
    </row>
    <row r="2" spans="1:16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6" ht="20.25" customHeight="1" thickTop="1" x14ac:dyDescent="0.25">
      <c r="C3">
        <v>1</v>
      </c>
      <c r="D3" s="34">
        <v>45976</v>
      </c>
      <c r="E3" s="47" t="s">
        <v>235</v>
      </c>
      <c r="F3" s="35" t="s">
        <v>3910</v>
      </c>
      <c r="G3" s="35" t="s">
        <v>3909</v>
      </c>
      <c r="H3" s="35" t="s">
        <v>0</v>
      </c>
      <c r="I3" s="35">
        <v>1000</v>
      </c>
      <c r="J3" s="35"/>
      <c r="K3" s="35"/>
      <c r="L3" s="97">
        <v>13.16</v>
      </c>
      <c r="M3" s="36">
        <f>L3*I3</f>
        <v>13160</v>
      </c>
    </row>
    <row r="4" spans="1:16" ht="20.25" customHeight="1" x14ac:dyDescent="0.25">
      <c r="C4">
        <v>2</v>
      </c>
      <c r="D4" s="34">
        <v>45976</v>
      </c>
      <c r="E4" s="47" t="s">
        <v>235</v>
      </c>
      <c r="F4" s="35" t="s">
        <v>10437</v>
      </c>
      <c r="G4" s="49" t="s">
        <v>10436</v>
      </c>
      <c r="H4" s="35" t="s">
        <v>0</v>
      </c>
      <c r="I4" s="35">
        <v>1000</v>
      </c>
      <c r="J4" s="35"/>
      <c r="K4" s="35"/>
      <c r="L4" s="97">
        <v>35.409999999999997</v>
      </c>
      <c r="M4" s="36">
        <f>L4*I4</f>
        <v>35410</v>
      </c>
    </row>
    <row r="5" spans="1:16" ht="20.25" customHeight="1" x14ac:dyDescent="0.25">
      <c r="C5">
        <v>3</v>
      </c>
      <c r="D5" s="34">
        <v>45976</v>
      </c>
      <c r="E5" s="47" t="s">
        <v>235</v>
      </c>
      <c r="F5" s="35" t="s">
        <v>6688</v>
      </c>
      <c r="G5" s="35" t="s">
        <v>6687</v>
      </c>
      <c r="H5" s="35" t="s">
        <v>0</v>
      </c>
      <c r="I5" s="35">
        <v>1000</v>
      </c>
      <c r="J5" s="35"/>
      <c r="K5" s="35"/>
      <c r="L5" s="131">
        <v>18.02</v>
      </c>
      <c r="M5" s="36">
        <f t="shared" ref="M5:M12" si="0">L5*I5</f>
        <v>18020</v>
      </c>
    </row>
    <row r="6" spans="1:16" ht="20.25" customHeight="1" x14ac:dyDescent="0.25">
      <c r="C6">
        <v>4</v>
      </c>
      <c r="D6" s="34"/>
      <c r="E6" s="47"/>
      <c r="F6" s="35"/>
      <c r="G6" s="35"/>
      <c r="H6" s="35"/>
      <c r="I6" s="35"/>
      <c r="J6" s="35"/>
      <c r="K6" s="35"/>
      <c r="L6" s="131"/>
      <c r="M6" s="36">
        <f t="shared" si="0"/>
        <v>0</v>
      </c>
    </row>
    <row r="7" spans="1:16" ht="20.25" customHeight="1" x14ac:dyDescent="0.25">
      <c r="C7">
        <v>5</v>
      </c>
      <c r="D7" s="34"/>
      <c r="E7" s="47"/>
      <c r="F7" s="35"/>
      <c r="G7" s="35"/>
      <c r="H7" s="35"/>
      <c r="I7" s="35"/>
      <c r="J7" s="35"/>
      <c r="K7" s="35"/>
      <c r="L7" s="131"/>
      <c r="M7" s="36">
        <f t="shared" si="0"/>
        <v>0</v>
      </c>
    </row>
    <row r="8" spans="1:16" ht="20.25" customHeight="1" x14ac:dyDescent="0.25">
      <c r="C8">
        <v>6</v>
      </c>
      <c r="D8" s="34"/>
      <c r="E8" s="47"/>
      <c r="F8" s="35"/>
      <c r="G8" s="35"/>
      <c r="H8" s="35"/>
      <c r="I8" s="35"/>
      <c r="J8" s="35"/>
      <c r="K8" s="35"/>
      <c r="L8" s="131"/>
      <c r="M8" s="36">
        <f t="shared" si="0"/>
        <v>0</v>
      </c>
    </row>
    <row r="9" spans="1:16" ht="20.25" customHeight="1" x14ac:dyDescent="0.25">
      <c r="C9">
        <v>7</v>
      </c>
      <c r="D9" s="34"/>
      <c r="E9" s="47"/>
      <c r="F9" s="35"/>
      <c r="G9" s="35"/>
      <c r="H9" s="35"/>
      <c r="I9" s="35"/>
      <c r="J9" s="35"/>
      <c r="K9" s="35"/>
      <c r="L9" s="131"/>
      <c r="M9" s="36">
        <f t="shared" si="0"/>
        <v>0</v>
      </c>
    </row>
    <row r="10" spans="1:16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131"/>
      <c r="M10" s="36">
        <f t="shared" si="0"/>
        <v>0</v>
      </c>
    </row>
    <row r="11" spans="1:16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131"/>
      <c r="M11" s="36">
        <f t="shared" si="0"/>
        <v>0</v>
      </c>
    </row>
    <row r="12" spans="1:16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131"/>
      <c r="M12" s="36">
        <f t="shared" si="0"/>
        <v>0</v>
      </c>
    </row>
    <row r="13" spans="1:16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66590</v>
      </c>
    </row>
    <row r="14" spans="1:16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7</v>
      </c>
      <c r="M14" s="13" t="s">
        <v>4</v>
      </c>
    </row>
    <row r="15" spans="1:16" ht="20.25" customHeight="1" thickTop="1" x14ac:dyDescent="0.25">
      <c r="C15" s="65"/>
      <c r="D15" s="51">
        <f>全班!$R$1</f>
        <v>46011</v>
      </c>
      <c r="E15" s="52" t="s">
        <v>234</v>
      </c>
      <c r="F15" s="38" t="s">
        <v>3910</v>
      </c>
      <c r="G15" s="38" t="s">
        <v>3909</v>
      </c>
      <c r="H15" s="38" t="s">
        <v>75</v>
      </c>
      <c r="I15" s="38">
        <f>SUMIFS($I$3:$I$13,$G$3:$G$13,G15)</f>
        <v>1000</v>
      </c>
      <c r="J15" s="64">
        <f>K15/I15</f>
        <v>13.16</v>
      </c>
      <c r="K15" s="64">
        <f>SUMIFS($M$3:$M$13,$G$3:$G$13,G15)</f>
        <v>13160</v>
      </c>
      <c r="L15" s="88">
        <f>VLOOKUP(G15,股价!C:D,2,FALSE)</f>
        <v>12</v>
      </c>
      <c r="M15" s="41">
        <f>IFERROR(I15*L15,0)</f>
        <v>12000</v>
      </c>
      <c r="O15" s="17"/>
      <c r="P15" s="17"/>
    </row>
    <row r="16" spans="1:16" ht="20.25" customHeight="1" x14ac:dyDescent="0.25">
      <c r="D16" s="51">
        <f>全班!$R$1</f>
        <v>46011</v>
      </c>
      <c r="E16" s="52" t="s">
        <v>234</v>
      </c>
      <c r="F16" s="38" t="s">
        <v>10437</v>
      </c>
      <c r="G16" s="38" t="s">
        <v>10436</v>
      </c>
      <c r="H16" s="38" t="s">
        <v>75</v>
      </c>
      <c r="I16" s="38">
        <f>SUMIFS($I$3:$I$13,$G$3:$G$13,G16)</f>
        <v>1000</v>
      </c>
      <c r="J16" s="64">
        <f>K16/I16</f>
        <v>35.409999999999997</v>
      </c>
      <c r="K16" s="64">
        <f>SUMIFS($M$3:$M$13,$G$3:$G$13,G16)</f>
        <v>35410</v>
      </c>
      <c r="L16" s="88">
        <f>VLOOKUP(G16,股价!C:D,2,FALSE)</f>
        <v>35.92</v>
      </c>
      <c r="M16" s="41">
        <f>IFERROR(I16*L16,0)</f>
        <v>35920</v>
      </c>
      <c r="O16" s="17"/>
      <c r="P16" s="17"/>
    </row>
    <row r="17" spans="4:16" ht="20.25" customHeight="1" x14ac:dyDescent="0.25">
      <c r="D17" s="51">
        <f>全班!$R$1</f>
        <v>46011</v>
      </c>
      <c r="E17" s="52" t="s">
        <v>234</v>
      </c>
      <c r="F17" s="38" t="s">
        <v>6688</v>
      </c>
      <c r="G17" s="38" t="s">
        <v>6687</v>
      </c>
      <c r="H17" s="38" t="s">
        <v>75</v>
      </c>
      <c r="I17" s="38">
        <f>SUMIFS($I$3:$I$13,$G$3:$G$13,G17)</f>
        <v>1000</v>
      </c>
      <c r="J17" s="64">
        <f>K17/I17</f>
        <v>18.02</v>
      </c>
      <c r="K17" s="64">
        <f>SUMIFS($M$3:$M$13,$G$3:$G$13,G17)</f>
        <v>18020</v>
      </c>
      <c r="L17" s="88">
        <f>VLOOKUP(G17,股价!C:D,2,FALSE)</f>
        <v>17.68</v>
      </c>
      <c r="M17" s="41">
        <f>IFERROR(I17*L17,0)</f>
        <v>17680</v>
      </c>
      <c r="O17" s="17"/>
      <c r="P17" s="17"/>
    </row>
    <row r="18" spans="4:16" ht="20.25" customHeight="1" x14ac:dyDescent="0.25">
      <c r="D18" s="51"/>
      <c r="E18" s="52"/>
      <c r="F18" s="38"/>
      <c r="G18" s="38"/>
      <c r="H18" s="38"/>
      <c r="I18" s="38"/>
      <c r="J18" s="64"/>
      <c r="K18" s="64"/>
      <c r="L18" s="88"/>
      <c r="M18" s="41"/>
    </row>
    <row r="19" spans="4:16" ht="20.25" customHeight="1" x14ac:dyDescent="0.25">
      <c r="D19" s="51"/>
      <c r="E19" s="52"/>
      <c r="F19" s="38"/>
      <c r="G19" s="38"/>
      <c r="H19" s="38"/>
      <c r="I19" s="38"/>
      <c r="J19" s="64"/>
      <c r="K19" s="64"/>
      <c r="L19" s="88"/>
      <c r="M19" s="41"/>
    </row>
    <row r="20" spans="4:16" ht="20.25" customHeight="1" x14ac:dyDescent="0.25">
      <c r="D20" s="51"/>
      <c r="E20" s="52"/>
      <c r="F20" s="38"/>
      <c r="G20" s="38"/>
      <c r="H20" s="38"/>
      <c r="I20" s="38"/>
      <c r="J20" s="64"/>
      <c r="K20" s="64"/>
      <c r="L20" s="88"/>
      <c r="M20" s="41"/>
    </row>
    <row r="21" spans="4:16" ht="20.25" customHeight="1" x14ac:dyDescent="0.25">
      <c r="D21" s="42"/>
      <c r="E21" s="48"/>
      <c r="F21" s="43"/>
      <c r="G21" s="43"/>
      <c r="H21" s="43"/>
      <c r="I21" s="43"/>
      <c r="J21" s="43"/>
      <c r="K21" s="43"/>
      <c r="L21" s="44"/>
      <c r="M21" s="45"/>
    </row>
    <row r="22" spans="4:16" ht="20.25" customHeight="1" x14ac:dyDescent="0.25">
      <c r="D22" s="10" t="s">
        <v>11</v>
      </c>
      <c r="E22" s="15"/>
      <c r="F22" s="7"/>
      <c r="G22" s="7"/>
      <c r="H22" s="7"/>
      <c r="I22" s="8"/>
      <c r="J22" s="8"/>
      <c r="K22" s="8"/>
      <c r="L22" s="7"/>
      <c r="M22" s="90">
        <f>SUM(M15:M21)</f>
        <v>65600</v>
      </c>
    </row>
    <row r="23" spans="4:16" ht="20.25" customHeight="1" x14ac:dyDescent="0.25">
      <c r="D23" s="78" t="s">
        <v>86</v>
      </c>
      <c r="E23" s="79"/>
      <c r="F23" s="80"/>
      <c r="G23" s="80"/>
      <c r="H23" s="80"/>
      <c r="I23" s="77"/>
      <c r="J23" s="77"/>
      <c r="K23" s="77"/>
      <c r="L23" s="80"/>
      <c r="M23" s="91">
        <f>L36</f>
        <v>0</v>
      </c>
    </row>
    <row r="24" spans="4:16" ht="20.25" customHeight="1" x14ac:dyDescent="0.25">
      <c r="D24" s="10" t="s">
        <v>12</v>
      </c>
      <c r="E24" s="15"/>
      <c r="F24" s="11"/>
      <c r="G24" s="11"/>
      <c r="H24" s="7"/>
      <c r="I24" s="8"/>
      <c r="J24" s="8"/>
      <c r="K24" s="8"/>
      <c r="L24" s="7"/>
      <c r="M24" s="90">
        <f>M29-M13+M23</f>
        <v>933410</v>
      </c>
    </row>
    <row r="25" spans="4:16" ht="20.25" customHeight="1" thickBot="1" x14ac:dyDescent="0.3">
      <c r="D25" s="9" t="s">
        <v>14</v>
      </c>
      <c r="E25" s="20"/>
      <c r="F25" s="23"/>
      <c r="G25" s="23"/>
      <c r="H25" s="24"/>
      <c r="I25" s="20"/>
      <c r="J25" s="20"/>
      <c r="K25" s="20"/>
      <c r="L25" s="24"/>
      <c r="M25" s="92">
        <f>M22+M24</f>
        <v>999010</v>
      </c>
    </row>
    <row r="26" spans="4:16" ht="20.25" customHeight="1" x14ac:dyDescent="0.25">
      <c r="D26" s="10" t="s">
        <v>13</v>
      </c>
      <c r="E26" s="15"/>
      <c r="F26" s="14"/>
      <c r="G26" s="14"/>
      <c r="H26" s="7"/>
      <c r="I26" s="8"/>
      <c r="J26" s="8"/>
      <c r="K26" s="8"/>
      <c r="L26" s="7"/>
      <c r="M26" s="90">
        <f>M25-M29</f>
        <v>-990</v>
      </c>
    </row>
    <row r="27" spans="4:16" ht="20.25" customHeight="1" thickBot="1" x14ac:dyDescent="0.3">
      <c r="D27" s="9" t="s">
        <v>6</v>
      </c>
      <c r="E27" s="20"/>
      <c r="F27" s="16"/>
      <c r="G27" s="16"/>
      <c r="H27" s="5"/>
      <c r="I27" s="6"/>
      <c r="J27" s="6"/>
      <c r="K27" s="6"/>
      <c r="L27" s="5"/>
      <c r="M27" s="22">
        <f>M26/M29</f>
        <v>-9.8999999999999999E-4</v>
      </c>
    </row>
    <row r="28" spans="4:16" ht="20.25" customHeight="1" x14ac:dyDescent="0.25"/>
    <row r="29" spans="4:16" ht="20.25" customHeight="1" thickBot="1" x14ac:dyDescent="0.3">
      <c r="D29" s="15" t="s">
        <v>8</v>
      </c>
      <c r="E29" s="15"/>
      <c r="F29" s="18"/>
      <c r="G29" s="18"/>
      <c r="L29" s="18"/>
      <c r="M29" s="18">
        <f>本金与余额!D14</f>
        <v>1000000</v>
      </c>
    </row>
    <row r="30" spans="4:16" ht="18" customHeight="1" thickBot="1" x14ac:dyDescent="0.3">
      <c r="D30" s="2" t="s">
        <v>90</v>
      </c>
      <c r="E30" s="3" t="s">
        <v>32</v>
      </c>
      <c r="F30" s="3" t="s">
        <v>18</v>
      </c>
      <c r="G30" s="3" t="s">
        <v>19</v>
      </c>
      <c r="H30" s="3" t="s">
        <v>83</v>
      </c>
      <c r="I30" s="3" t="s">
        <v>1</v>
      </c>
      <c r="J30" s="3" t="s">
        <v>87</v>
      </c>
      <c r="K30" s="3" t="s">
        <v>84</v>
      </c>
      <c r="L30" s="3" t="s">
        <v>85</v>
      </c>
      <c r="M30" s="13" t="s">
        <v>91</v>
      </c>
    </row>
    <row r="31" spans="4:16" ht="18" customHeight="1" thickTop="1" x14ac:dyDescent="0.25">
      <c r="D31" s="34"/>
      <c r="E31" s="47"/>
      <c r="F31" s="8"/>
      <c r="G31" s="8"/>
      <c r="H31" s="8"/>
      <c r="I31" s="8"/>
      <c r="J31" s="70"/>
      <c r="K31" s="70"/>
      <c r="L31" s="7"/>
      <c r="M31" s="76"/>
    </row>
    <row r="32" spans="4:16" ht="18" customHeight="1" x14ac:dyDescent="0.25">
      <c r="D32" s="34"/>
      <c r="E32" s="47"/>
      <c r="F32" s="8"/>
      <c r="G32" s="8"/>
      <c r="H32" s="8"/>
      <c r="I32" s="8"/>
      <c r="J32" s="70"/>
      <c r="K32" s="70"/>
      <c r="L32" s="7"/>
      <c r="M32" s="76"/>
    </row>
    <row r="33" spans="4:13" ht="18" customHeight="1" x14ac:dyDescent="0.25">
      <c r="D33" s="34"/>
      <c r="E33" s="47"/>
      <c r="F33" s="8"/>
      <c r="G33" s="8"/>
      <c r="H33" s="8"/>
      <c r="I33" s="8"/>
      <c r="J33" s="70"/>
      <c r="K33" s="70"/>
      <c r="L33" s="7"/>
      <c r="M33" s="76"/>
    </row>
    <row r="34" spans="4:13" ht="18" customHeight="1" x14ac:dyDescent="0.25">
      <c r="D34" s="34"/>
      <c r="E34" s="47"/>
      <c r="F34" s="35"/>
      <c r="G34" s="35"/>
      <c r="H34" s="8"/>
      <c r="I34" s="8"/>
      <c r="J34" s="70"/>
      <c r="K34" s="70"/>
      <c r="L34" s="7"/>
      <c r="M34" s="71"/>
    </row>
    <row r="35" spans="4:13" ht="18" customHeight="1" x14ac:dyDescent="0.25">
      <c r="D35" s="34"/>
      <c r="E35" s="47"/>
      <c r="F35" s="35"/>
      <c r="G35" s="35"/>
      <c r="H35" s="8"/>
      <c r="I35" s="8"/>
      <c r="J35" s="70"/>
      <c r="K35" s="70"/>
      <c r="M35" s="71"/>
    </row>
    <row r="36" spans="4:13" ht="18" customHeight="1" thickBot="1" x14ac:dyDescent="0.3">
      <c r="D36" s="62" t="s">
        <v>86</v>
      </c>
      <c r="E36" s="4"/>
      <c r="F36" s="4"/>
      <c r="G36" s="4"/>
      <c r="H36" s="4"/>
      <c r="I36" s="73"/>
      <c r="J36" s="4"/>
      <c r="K36" s="74"/>
      <c r="L36" s="75">
        <f>SUM(L31:L35)</f>
        <v>0</v>
      </c>
      <c r="M36" s="63"/>
    </row>
  </sheetData>
  <phoneticPr fontId="2" type="noConversion"/>
  <conditionalFormatting sqref="M26">
    <cfRule type="cellIs" dxfId="100" priority="2" operator="lessThanOrEqual">
      <formula>0</formula>
    </cfRule>
  </conditionalFormatting>
  <conditionalFormatting sqref="M27">
    <cfRule type="cellIs" dxfId="99" priority="1" operator="lessThan">
      <formula>0</formula>
    </cfRule>
  </conditionalFormatting>
  <hyperlinks>
    <hyperlink ref="A1" location="全班!A1" display="back" xr:uid="{A4CB39C7-CFB1-4402-BB0F-206FE49BDB82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R87"/>
  <sheetViews>
    <sheetView showGridLines="0" topLeftCell="A48" zoomScale="90" zoomScaleNormal="90" workbookViewId="0">
      <selection activeCell="D60" sqref="D60:M70"/>
    </sheetView>
  </sheetViews>
  <sheetFormatPr defaultColWidth="10.6640625" defaultRowHeight="18" customHeight="1" x14ac:dyDescent="0.25"/>
  <cols>
    <col min="1" max="3" width="3.77734375" customWidth="1"/>
    <col min="4" max="4" width="11.21875" bestFit="1" customWidth="1"/>
    <col min="5" max="5" width="5.88671875" bestFit="1" customWidth="1"/>
    <col min="6" max="6" width="22.777343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4.77734375" style="12" bestFit="1" customWidth="1"/>
    <col min="12" max="12" width="10.77734375" customWidth="1"/>
    <col min="13" max="13" width="14.77734375" style="12" bestFit="1" customWidth="1"/>
    <col min="14" max="14" width="5.77734375" customWidth="1"/>
    <col min="15" max="15" width="11.6640625" bestFit="1" customWidth="1"/>
    <col min="16" max="17" width="13" bestFit="1" customWidth="1"/>
  </cols>
  <sheetData>
    <row r="1" spans="1:13" ht="20.25" customHeight="1" thickBot="1" x14ac:dyDescent="0.3">
      <c r="A1" s="104" t="s">
        <v>144</v>
      </c>
      <c r="D1" s="7" t="s">
        <v>190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hidden="1" customHeight="1" thickTop="1" x14ac:dyDescent="0.25">
      <c r="C3">
        <v>1</v>
      </c>
      <c r="D3" s="158">
        <v>45150</v>
      </c>
      <c r="E3" s="159" t="s">
        <v>395</v>
      </c>
      <c r="F3" s="160" t="s">
        <v>393</v>
      </c>
      <c r="G3" s="160">
        <v>1787</v>
      </c>
      <c r="H3" s="160" t="s">
        <v>396</v>
      </c>
      <c r="I3" s="160">
        <v>2500</v>
      </c>
      <c r="J3" s="160"/>
      <c r="K3" s="160"/>
      <c r="L3" s="160">
        <v>15.3</v>
      </c>
      <c r="M3" s="162">
        <f t="shared" ref="M3:M58" si="0">L3*I3</f>
        <v>38250</v>
      </c>
    </row>
    <row r="4" spans="1:13" ht="20.25" hidden="1" customHeight="1" x14ac:dyDescent="0.25">
      <c r="C4">
        <v>2</v>
      </c>
      <c r="D4" s="158">
        <v>45157</v>
      </c>
      <c r="E4" s="159" t="s">
        <v>47</v>
      </c>
      <c r="F4" s="160" t="s">
        <v>393</v>
      </c>
      <c r="G4" s="163">
        <v>1787</v>
      </c>
      <c r="H4" s="160" t="s">
        <v>40</v>
      </c>
      <c r="I4" s="160">
        <v>3000</v>
      </c>
      <c r="J4" s="160"/>
      <c r="K4" s="160"/>
      <c r="L4" s="160">
        <v>14.9</v>
      </c>
      <c r="M4" s="162">
        <f t="shared" si="0"/>
        <v>44700</v>
      </c>
    </row>
    <row r="5" spans="1:13" ht="20.25" hidden="1" customHeight="1" x14ac:dyDescent="0.25">
      <c r="C5">
        <v>3</v>
      </c>
      <c r="D5" s="158">
        <v>45178</v>
      </c>
      <c r="E5" s="159" t="s">
        <v>565</v>
      </c>
      <c r="F5" s="160" t="s">
        <v>228</v>
      </c>
      <c r="G5" s="163" t="s">
        <v>397</v>
      </c>
      <c r="H5" s="160" t="s">
        <v>566</v>
      </c>
      <c r="I5" s="160">
        <v>3757</v>
      </c>
      <c r="J5" s="160"/>
      <c r="K5" s="160"/>
      <c r="L5" s="160">
        <v>244.05</v>
      </c>
      <c r="M5" s="162">
        <f t="shared" si="0"/>
        <v>916895.85000000009</v>
      </c>
    </row>
    <row r="6" spans="1:13" ht="20.25" hidden="1" customHeight="1" x14ac:dyDescent="0.25">
      <c r="C6">
        <v>4</v>
      </c>
      <c r="D6" s="158">
        <v>45353</v>
      </c>
      <c r="E6" s="159" t="s">
        <v>234</v>
      </c>
      <c r="F6" s="160" t="s">
        <v>228</v>
      </c>
      <c r="G6" s="163" t="s">
        <v>397</v>
      </c>
      <c r="H6" s="160" t="s">
        <v>57</v>
      </c>
      <c r="I6" s="160">
        <v>-3757</v>
      </c>
      <c r="J6" s="160"/>
      <c r="K6" s="160"/>
      <c r="L6" s="160">
        <v>192.18</v>
      </c>
      <c r="M6" s="162">
        <f t="shared" si="0"/>
        <v>-722020.26</v>
      </c>
    </row>
    <row r="7" spans="1:13" ht="20.25" hidden="1" customHeight="1" x14ac:dyDescent="0.25">
      <c r="C7">
        <v>5</v>
      </c>
      <c r="D7" s="158">
        <v>45353</v>
      </c>
      <c r="E7" s="159" t="s">
        <v>47</v>
      </c>
      <c r="F7" s="160" t="s">
        <v>393</v>
      </c>
      <c r="G7" s="163">
        <v>1787</v>
      </c>
      <c r="H7" s="160" t="s">
        <v>0</v>
      </c>
      <c r="I7" s="160">
        <v>55637</v>
      </c>
      <c r="J7" s="160"/>
      <c r="K7" s="160"/>
      <c r="L7" s="160">
        <v>12.98</v>
      </c>
      <c r="M7" s="162">
        <f t="shared" si="0"/>
        <v>722168.26</v>
      </c>
    </row>
    <row r="8" spans="1:13" ht="20.25" hidden="1" customHeight="1" x14ac:dyDescent="0.25">
      <c r="C8">
        <v>6</v>
      </c>
      <c r="D8" s="158">
        <v>45395</v>
      </c>
      <c r="E8" s="159" t="s">
        <v>47</v>
      </c>
      <c r="F8" s="160" t="s">
        <v>393</v>
      </c>
      <c r="G8" s="163">
        <v>1787</v>
      </c>
      <c r="H8" s="160" t="s">
        <v>57</v>
      </c>
      <c r="I8" s="160">
        <v>-61137</v>
      </c>
      <c r="J8" s="160"/>
      <c r="K8" s="160"/>
      <c r="L8" s="160">
        <v>19.66</v>
      </c>
      <c r="M8" s="162">
        <f t="shared" si="0"/>
        <v>-1201953.42</v>
      </c>
    </row>
    <row r="9" spans="1:13" ht="20.25" hidden="1" customHeight="1" x14ac:dyDescent="0.25">
      <c r="C9">
        <v>7</v>
      </c>
      <c r="D9" s="158">
        <v>45395</v>
      </c>
      <c r="E9" s="159" t="s">
        <v>235</v>
      </c>
      <c r="F9" s="160" t="s">
        <v>7092</v>
      </c>
      <c r="G9" s="163" t="s">
        <v>7091</v>
      </c>
      <c r="H9" s="160" t="s">
        <v>0</v>
      </c>
      <c r="I9" s="160">
        <v>3200</v>
      </c>
      <c r="J9" s="160"/>
      <c r="K9" s="160"/>
      <c r="L9" s="160">
        <v>112.91</v>
      </c>
      <c r="M9" s="162">
        <f t="shared" si="0"/>
        <v>361312</v>
      </c>
    </row>
    <row r="10" spans="1:13" ht="20.25" hidden="1" customHeight="1" x14ac:dyDescent="0.25">
      <c r="C10">
        <v>8</v>
      </c>
      <c r="D10" s="158">
        <v>45409</v>
      </c>
      <c r="E10" s="159" t="s">
        <v>234</v>
      </c>
      <c r="F10" s="160" t="s">
        <v>7092</v>
      </c>
      <c r="G10" s="160" t="s">
        <v>7091</v>
      </c>
      <c r="H10" s="160" t="s">
        <v>0</v>
      </c>
      <c r="I10" s="160">
        <v>2085</v>
      </c>
      <c r="J10" s="160"/>
      <c r="K10" s="160"/>
      <c r="L10" s="160">
        <v>121</v>
      </c>
      <c r="M10" s="162">
        <f t="shared" si="0"/>
        <v>252285</v>
      </c>
    </row>
    <row r="11" spans="1:13" ht="20.25" hidden="1" customHeight="1" x14ac:dyDescent="0.25">
      <c r="C11">
        <v>9</v>
      </c>
      <c r="D11" s="158">
        <v>45437</v>
      </c>
      <c r="E11" s="159" t="s">
        <v>234</v>
      </c>
      <c r="F11" s="160" t="s">
        <v>7092</v>
      </c>
      <c r="G11" s="160" t="s">
        <v>7091</v>
      </c>
      <c r="H11" s="160" t="s">
        <v>0</v>
      </c>
      <c r="I11" s="160">
        <v>5140</v>
      </c>
      <c r="J11" s="160"/>
      <c r="K11" s="160"/>
      <c r="L11" s="160">
        <v>114.46</v>
      </c>
      <c r="M11" s="162">
        <f t="shared" si="0"/>
        <v>588324.4</v>
      </c>
    </row>
    <row r="12" spans="1:13" ht="20.25" hidden="1" customHeight="1" x14ac:dyDescent="0.25">
      <c r="D12" s="158">
        <v>45542</v>
      </c>
      <c r="E12" s="159" t="s">
        <v>234</v>
      </c>
      <c r="F12" s="160" t="s">
        <v>7092</v>
      </c>
      <c r="G12" s="160" t="s">
        <v>7091</v>
      </c>
      <c r="H12" s="160" t="s">
        <v>57</v>
      </c>
      <c r="I12" s="160">
        <v>-10425</v>
      </c>
      <c r="J12" s="160"/>
      <c r="K12" s="160"/>
      <c r="L12" s="160">
        <v>99.6</v>
      </c>
      <c r="M12" s="162">
        <f t="shared" si="0"/>
        <v>-1038329.9999999999</v>
      </c>
    </row>
    <row r="13" spans="1:13" ht="20.25" hidden="1" customHeight="1" x14ac:dyDescent="0.25">
      <c r="D13" s="158">
        <v>45542</v>
      </c>
      <c r="E13" s="159" t="s">
        <v>223</v>
      </c>
      <c r="F13" s="160" t="s">
        <v>246</v>
      </c>
      <c r="G13" s="160" t="s">
        <v>248</v>
      </c>
      <c r="H13" s="160" t="s">
        <v>40</v>
      </c>
      <c r="I13" s="160">
        <v>1294</v>
      </c>
      <c r="J13" s="160"/>
      <c r="K13" s="160"/>
      <c r="L13" s="160">
        <v>802.07399999999996</v>
      </c>
      <c r="M13" s="162">
        <f t="shared" si="0"/>
        <v>1037883.7559999999</v>
      </c>
    </row>
    <row r="14" spans="1:13" ht="20.25" hidden="1" customHeight="1" x14ac:dyDescent="0.25">
      <c r="D14" s="158">
        <v>45612</v>
      </c>
      <c r="E14" s="159" t="s">
        <v>223</v>
      </c>
      <c r="F14" s="160" t="s">
        <v>246</v>
      </c>
      <c r="G14" s="160" t="s">
        <v>248</v>
      </c>
      <c r="H14" s="160" t="s">
        <v>12066</v>
      </c>
      <c r="I14" s="160">
        <v>-1294</v>
      </c>
      <c r="J14" s="160"/>
      <c r="K14" s="160"/>
      <c r="L14" s="160">
        <v>1107.444</v>
      </c>
      <c r="M14" s="162">
        <f t="shared" si="0"/>
        <v>-1433032.5359999998</v>
      </c>
    </row>
    <row r="15" spans="1:13" ht="20.25" hidden="1" customHeight="1" x14ac:dyDescent="0.25">
      <c r="D15" s="158">
        <v>45612</v>
      </c>
      <c r="E15" s="159" t="s">
        <v>12067</v>
      </c>
      <c r="F15" s="160" t="s">
        <v>393</v>
      </c>
      <c r="G15" s="160" t="s">
        <v>11851</v>
      </c>
      <c r="H15" s="160" t="s">
        <v>0</v>
      </c>
      <c r="I15" s="160">
        <v>106502</v>
      </c>
      <c r="J15" s="160"/>
      <c r="K15" s="160"/>
      <c r="L15" s="160">
        <v>13.46</v>
      </c>
      <c r="M15" s="162">
        <f t="shared" si="0"/>
        <v>1433516.9200000002</v>
      </c>
    </row>
    <row r="16" spans="1:13" ht="20.25" hidden="1" customHeight="1" x14ac:dyDescent="0.25">
      <c r="D16" s="158">
        <v>45640</v>
      </c>
      <c r="E16" s="159" t="s">
        <v>47</v>
      </c>
      <c r="F16" s="160" t="s">
        <v>393</v>
      </c>
      <c r="G16" s="160" t="s">
        <v>11851</v>
      </c>
      <c r="H16" s="160" t="s">
        <v>57</v>
      </c>
      <c r="I16" s="160">
        <v>-106502</v>
      </c>
      <c r="J16" s="160"/>
      <c r="K16" s="160"/>
      <c r="L16" s="160">
        <v>13.54</v>
      </c>
      <c r="M16" s="162">
        <f t="shared" si="0"/>
        <v>-1442037.0799999998</v>
      </c>
    </row>
    <row r="17" spans="4:13" ht="20.25" hidden="1" customHeight="1" x14ac:dyDescent="0.25">
      <c r="D17" s="158">
        <v>45640</v>
      </c>
      <c r="E17" s="159" t="s">
        <v>224</v>
      </c>
      <c r="F17" s="160" t="s">
        <v>11600</v>
      </c>
      <c r="G17" s="160" t="s">
        <v>351</v>
      </c>
      <c r="H17" s="160" t="s">
        <v>0</v>
      </c>
      <c r="I17" s="160">
        <v>973</v>
      </c>
      <c r="J17" s="160"/>
      <c r="K17" s="160"/>
      <c r="L17" s="160">
        <v>1481.376</v>
      </c>
      <c r="M17" s="162">
        <f t="shared" si="0"/>
        <v>1441378.848</v>
      </c>
    </row>
    <row r="18" spans="4:13" ht="20.25" hidden="1" customHeight="1" thickTop="1" x14ac:dyDescent="0.25">
      <c r="D18" s="158">
        <v>45752</v>
      </c>
      <c r="E18" s="159" t="s">
        <v>223</v>
      </c>
      <c r="F18" s="160" t="s">
        <v>11600</v>
      </c>
      <c r="G18" s="160" t="s">
        <v>351</v>
      </c>
      <c r="H18" s="160" t="s">
        <v>57</v>
      </c>
      <c r="I18" s="160">
        <v>-486</v>
      </c>
      <c r="J18" s="160"/>
      <c r="K18" s="160"/>
      <c r="L18" s="160">
        <v>1135.6799999999998</v>
      </c>
      <c r="M18" s="162">
        <f t="shared" si="0"/>
        <v>-551940.47999999986</v>
      </c>
    </row>
    <row r="19" spans="4:13" ht="20.25" hidden="1" customHeight="1" x14ac:dyDescent="0.25">
      <c r="D19" s="158">
        <v>45752</v>
      </c>
      <c r="E19" s="159" t="s">
        <v>223</v>
      </c>
      <c r="F19" s="160" t="s">
        <v>12239</v>
      </c>
      <c r="G19" s="160" t="s">
        <v>12240</v>
      </c>
      <c r="H19" s="160" t="s">
        <v>0</v>
      </c>
      <c r="I19" s="160">
        <v>703</v>
      </c>
      <c r="J19" s="160"/>
      <c r="K19" s="160"/>
      <c r="L19" s="160">
        <v>392.80799999999999</v>
      </c>
      <c r="M19" s="162">
        <f t="shared" si="0"/>
        <v>276144.02399999998</v>
      </c>
    </row>
    <row r="20" spans="4:13" ht="20.25" hidden="1" customHeight="1" x14ac:dyDescent="0.25">
      <c r="D20" s="158">
        <v>45759</v>
      </c>
      <c r="E20" s="159" t="s">
        <v>223</v>
      </c>
      <c r="F20" s="160" t="s">
        <v>12239</v>
      </c>
      <c r="G20" s="160" t="s">
        <v>12240</v>
      </c>
      <c r="H20" s="160" t="s">
        <v>57</v>
      </c>
      <c r="I20" s="160">
        <v>-703</v>
      </c>
      <c r="J20" s="160"/>
      <c r="K20" s="160"/>
      <c r="L20" s="160">
        <v>282.51599999999996</v>
      </c>
      <c r="M20" s="162">
        <f t="shared" si="0"/>
        <v>-198608.74799999996</v>
      </c>
    </row>
    <row r="21" spans="4:13" ht="20.25" hidden="1" customHeight="1" x14ac:dyDescent="0.25">
      <c r="D21" s="158">
        <v>45759</v>
      </c>
      <c r="E21" s="159" t="s">
        <v>223</v>
      </c>
      <c r="F21" s="160" t="s">
        <v>12241</v>
      </c>
      <c r="G21" s="160" t="s">
        <v>12243</v>
      </c>
      <c r="H21" s="160" t="s">
        <v>0</v>
      </c>
      <c r="I21" s="160">
        <v>419</v>
      </c>
      <c r="J21" s="160"/>
      <c r="K21" s="160"/>
      <c r="L21" s="160">
        <v>659.80200000000002</v>
      </c>
      <c r="M21" s="162">
        <f t="shared" si="0"/>
        <v>276457.038</v>
      </c>
    </row>
    <row r="22" spans="4:13" ht="20.25" hidden="1" customHeight="1" x14ac:dyDescent="0.25">
      <c r="D22" s="158">
        <v>45787</v>
      </c>
      <c r="E22" s="159" t="s">
        <v>223</v>
      </c>
      <c r="F22" s="160" t="s">
        <v>11600</v>
      </c>
      <c r="G22" s="160" t="s">
        <v>351</v>
      </c>
      <c r="H22" s="160" t="s">
        <v>57</v>
      </c>
      <c r="I22" s="160">
        <v>-243</v>
      </c>
      <c r="J22" s="160"/>
      <c r="K22" s="160"/>
      <c r="L22" s="160">
        <v>1191.45</v>
      </c>
      <c r="M22" s="162">
        <f t="shared" si="0"/>
        <v>-289522.35000000003</v>
      </c>
    </row>
    <row r="23" spans="4:13" ht="20.25" hidden="1" customHeight="1" x14ac:dyDescent="0.25">
      <c r="D23" s="158">
        <v>45794</v>
      </c>
      <c r="E23" s="159" t="s">
        <v>223</v>
      </c>
      <c r="F23" s="160" t="s">
        <v>11600</v>
      </c>
      <c r="G23" s="160" t="s">
        <v>351</v>
      </c>
      <c r="H23" s="160" t="s">
        <v>57</v>
      </c>
      <c r="I23" s="160">
        <v>-244</v>
      </c>
      <c r="J23" s="160"/>
      <c r="K23" s="160"/>
      <c r="L23" s="160">
        <v>1296.2819999999999</v>
      </c>
      <c r="M23" s="162">
        <f t="shared" si="0"/>
        <v>-316292.80799999996</v>
      </c>
    </row>
    <row r="24" spans="4:13" ht="20.25" hidden="1" customHeight="1" x14ac:dyDescent="0.25">
      <c r="D24" s="158">
        <v>45794</v>
      </c>
      <c r="E24" s="159" t="s">
        <v>223</v>
      </c>
      <c r="F24" s="160" t="s">
        <v>12241</v>
      </c>
      <c r="G24" s="160" t="s">
        <v>12243</v>
      </c>
      <c r="H24" s="160" t="s">
        <v>57</v>
      </c>
      <c r="I24" s="160">
        <v>-419</v>
      </c>
      <c r="J24" s="160"/>
      <c r="K24" s="160"/>
      <c r="L24" s="160">
        <v>883.97399999999993</v>
      </c>
      <c r="M24" s="162">
        <f t="shared" si="0"/>
        <v>-370385.10599999997</v>
      </c>
    </row>
    <row r="25" spans="4:13" ht="20.25" hidden="1" customHeight="1" x14ac:dyDescent="0.25">
      <c r="D25" s="158">
        <v>45759</v>
      </c>
      <c r="E25" s="159" t="s">
        <v>223</v>
      </c>
      <c r="F25" s="160" t="s">
        <v>12235</v>
      </c>
      <c r="G25" s="160" t="s">
        <v>12237</v>
      </c>
      <c r="H25" s="160" t="s">
        <v>0</v>
      </c>
      <c r="I25" s="160">
        <v>3027</v>
      </c>
      <c r="J25" s="160"/>
      <c r="K25" s="160"/>
      <c r="L25" s="160">
        <v>65.597999999999999</v>
      </c>
      <c r="M25" s="162">
        <f>L25*I25</f>
        <v>198565.14600000001</v>
      </c>
    </row>
    <row r="26" spans="4:13" ht="20.25" hidden="1" customHeight="1" x14ac:dyDescent="0.25">
      <c r="D26" s="158">
        <v>45787</v>
      </c>
      <c r="E26" s="159" t="s">
        <v>223</v>
      </c>
      <c r="F26" s="160" t="s">
        <v>12235</v>
      </c>
      <c r="G26" s="160" t="s">
        <v>12237</v>
      </c>
      <c r="H26" s="160" t="s">
        <v>0</v>
      </c>
      <c r="I26" s="160">
        <v>3273</v>
      </c>
      <c r="J26" s="160"/>
      <c r="K26" s="160"/>
      <c r="L26" s="160">
        <v>88.451999999999998</v>
      </c>
      <c r="M26" s="162">
        <f>L26*I26</f>
        <v>289503.39600000001</v>
      </c>
    </row>
    <row r="27" spans="4:13" ht="20.25" hidden="1" customHeight="1" x14ac:dyDescent="0.25">
      <c r="D27" s="158">
        <v>45794</v>
      </c>
      <c r="E27" s="159" t="s">
        <v>223</v>
      </c>
      <c r="F27" s="160" t="s">
        <v>12235</v>
      </c>
      <c r="G27" s="160" t="s">
        <v>12237</v>
      </c>
      <c r="H27" s="160" t="s">
        <v>0</v>
      </c>
      <c r="I27" s="160">
        <v>5709</v>
      </c>
      <c r="J27" s="160"/>
      <c r="K27" s="160"/>
      <c r="L27" s="160">
        <v>120.276</v>
      </c>
      <c r="M27" s="162">
        <f t="shared" si="0"/>
        <v>686655.68400000001</v>
      </c>
    </row>
    <row r="28" spans="4:13" ht="20.25" hidden="1" customHeight="1" x14ac:dyDescent="0.25">
      <c r="D28" s="158">
        <v>45801</v>
      </c>
      <c r="E28" s="159" t="s">
        <v>223</v>
      </c>
      <c r="F28" s="160" t="s">
        <v>12235</v>
      </c>
      <c r="G28" s="160" t="s">
        <v>12237</v>
      </c>
      <c r="H28" s="160" t="s">
        <v>57</v>
      </c>
      <c r="I28" s="160">
        <v>-12009</v>
      </c>
      <c r="J28" s="160"/>
      <c r="K28" s="160"/>
      <c r="L28" s="160">
        <v>112.944</v>
      </c>
      <c r="M28" s="162">
        <f t="shared" si="0"/>
        <v>-1356344.496</v>
      </c>
    </row>
    <row r="29" spans="4:13" ht="20.25" hidden="1" customHeight="1" x14ac:dyDescent="0.25">
      <c r="D29" s="158">
        <v>45801</v>
      </c>
      <c r="E29" s="159" t="s">
        <v>223</v>
      </c>
      <c r="F29" s="160" t="s">
        <v>12239</v>
      </c>
      <c r="G29" s="160" t="s">
        <v>12240</v>
      </c>
      <c r="H29" s="160" t="s">
        <v>0</v>
      </c>
      <c r="I29" s="160">
        <v>6911</v>
      </c>
      <c r="J29" s="160"/>
      <c r="K29" s="160"/>
      <c r="L29" s="160">
        <v>196.24799999999999</v>
      </c>
      <c r="M29" s="162">
        <f t="shared" si="0"/>
        <v>1356269.9279999998</v>
      </c>
    </row>
    <row r="30" spans="4:13" ht="20.25" hidden="1" customHeight="1" thickTop="1" x14ac:dyDescent="0.25">
      <c r="D30" s="158">
        <v>45815</v>
      </c>
      <c r="E30" s="159" t="s">
        <v>223</v>
      </c>
      <c r="F30" s="160" t="s">
        <v>12239</v>
      </c>
      <c r="G30" s="160" t="s">
        <v>12240</v>
      </c>
      <c r="H30" s="160" t="s">
        <v>57</v>
      </c>
      <c r="I30" s="160">
        <v>-6911</v>
      </c>
      <c r="J30" s="160"/>
      <c r="K30" s="160"/>
      <c r="L30" s="160">
        <v>174.33</v>
      </c>
      <c r="M30" s="162">
        <f t="shared" si="0"/>
        <v>-1204794.6300000001</v>
      </c>
    </row>
    <row r="31" spans="4:13" ht="20.25" hidden="1" customHeight="1" thickTop="1" x14ac:dyDescent="0.25">
      <c r="D31" s="158">
        <v>45829</v>
      </c>
      <c r="E31" s="159" t="s">
        <v>235</v>
      </c>
      <c r="F31" s="160" t="s">
        <v>7092</v>
      </c>
      <c r="G31" s="160" t="s">
        <v>7091</v>
      </c>
      <c r="H31" s="160" t="s">
        <v>0</v>
      </c>
      <c r="I31" s="160">
        <v>5059</v>
      </c>
      <c r="J31" s="160"/>
      <c r="K31" s="160"/>
      <c r="L31" s="160">
        <v>238.17</v>
      </c>
      <c r="M31" s="162">
        <f t="shared" si="0"/>
        <v>1204902.03</v>
      </c>
    </row>
    <row r="32" spans="4:13" ht="20.25" hidden="1" customHeight="1" x14ac:dyDescent="0.25">
      <c r="D32" s="158">
        <v>45885</v>
      </c>
      <c r="E32" s="159" t="s">
        <v>234</v>
      </c>
      <c r="F32" s="160" t="s">
        <v>7092</v>
      </c>
      <c r="G32" s="160" t="s">
        <v>7091</v>
      </c>
      <c r="H32" s="160" t="s">
        <v>57</v>
      </c>
      <c r="I32" s="160">
        <v>-2529</v>
      </c>
      <c r="J32" s="160"/>
      <c r="K32" s="160"/>
      <c r="L32" s="160">
        <v>367.2</v>
      </c>
      <c r="M32" s="162">
        <f t="shared" si="0"/>
        <v>-928648.79999999993</v>
      </c>
    </row>
    <row r="33" spans="4:13" ht="20.25" hidden="1" customHeight="1" x14ac:dyDescent="0.25">
      <c r="D33" s="158">
        <v>45913</v>
      </c>
      <c r="E33" s="159" t="s">
        <v>234</v>
      </c>
      <c r="F33" s="160" t="s">
        <v>7092</v>
      </c>
      <c r="G33" s="160" t="s">
        <v>7091</v>
      </c>
      <c r="H33" s="160" t="s">
        <v>57</v>
      </c>
      <c r="I33" s="160">
        <v>-2530</v>
      </c>
      <c r="J33" s="160"/>
      <c r="K33" s="160"/>
      <c r="L33" s="160">
        <v>365.11</v>
      </c>
      <c r="M33" s="162">
        <f>L33*I33</f>
        <v>-923728.3</v>
      </c>
    </row>
    <row r="34" spans="4:13" ht="20.25" hidden="1" customHeight="1" x14ac:dyDescent="0.25">
      <c r="D34" s="158">
        <v>45885</v>
      </c>
      <c r="E34" s="159" t="s">
        <v>224</v>
      </c>
      <c r="F34" s="159" t="s">
        <v>217</v>
      </c>
      <c r="G34" s="160" t="s">
        <v>219</v>
      </c>
      <c r="H34" s="160" t="s">
        <v>0</v>
      </c>
      <c r="I34" s="160">
        <v>180</v>
      </c>
      <c r="J34" s="160"/>
      <c r="K34" s="160"/>
      <c r="L34" s="160">
        <v>2578.3679999999999</v>
      </c>
      <c r="M34" s="228">
        <f t="shared" si="0"/>
        <v>464106.23999999999</v>
      </c>
    </row>
    <row r="35" spans="4:13" ht="20.25" hidden="1" customHeight="1" x14ac:dyDescent="0.25">
      <c r="D35" s="158">
        <v>45885</v>
      </c>
      <c r="E35" s="159" t="s">
        <v>224</v>
      </c>
      <c r="F35" s="159" t="s">
        <v>12445</v>
      </c>
      <c r="G35" s="160" t="s">
        <v>12446</v>
      </c>
      <c r="H35" s="160" t="s">
        <v>0</v>
      </c>
      <c r="I35" s="160">
        <v>899</v>
      </c>
      <c r="J35" s="160"/>
      <c r="K35" s="160"/>
      <c r="L35" s="160">
        <v>516.36</v>
      </c>
      <c r="M35" s="228">
        <f t="shared" si="0"/>
        <v>464207.64</v>
      </c>
    </row>
    <row r="36" spans="4:13" ht="20.25" customHeight="1" thickTop="1" x14ac:dyDescent="0.25">
      <c r="D36" s="158">
        <v>45906</v>
      </c>
      <c r="E36" s="159" t="s">
        <v>223</v>
      </c>
      <c r="F36" s="159" t="s">
        <v>12445</v>
      </c>
      <c r="G36" s="160" t="s">
        <v>12446</v>
      </c>
      <c r="H36" s="160" t="s">
        <v>538</v>
      </c>
      <c r="I36" s="160">
        <v>-899</v>
      </c>
      <c r="J36" s="160"/>
      <c r="K36" s="160"/>
      <c r="L36" s="160">
        <v>521.82000000000005</v>
      </c>
      <c r="M36" s="228">
        <f t="shared" si="0"/>
        <v>-469116.18000000005</v>
      </c>
    </row>
    <row r="37" spans="4:13" ht="20.25" customHeight="1" x14ac:dyDescent="0.25">
      <c r="D37" s="158">
        <v>45906</v>
      </c>
      <c r="E37" s="159" t="s">
        <v>235</v>
      </c>
      <c r="F37" s="159" t="s">
        <v>1107</v>
      </c>
      <c r="G37" s="160" t="s">
        <v>1106</v>
      </c>
      <c r="H37" s="160" t="s">
        <v>0</v>
      </c>
      <c r="I37" s="160">
        <v>366</v>
      </c>
      <c r="J37" s="160"/>
      <c r="K37" s="160"/>
      <c r="L37" s="160">
        <v>1281.46</v>
      </c>
      <c r="M37" s="228">
        <f t="shared" si="0"/>
        <v>469014.36</v>
      </c>
    </row>
    <row r="38" spans="4:13" ht="20.25" customHeight="1" x14ac:dyDescent="0.25">
      <c r="D38" s="158">
        <v>45920</v>
      </c>
      <c r="E38" s="159" t="s">
        <v>234</v>
      </c>
      <c r="F38" s="159" t="s">
        <v>1107</v>
      </c>
      <c r="G38" s="160" t="s">
        <v>1106</v>
      </c>
      <c r="H38" s="160" t="s">
        <v>538</v>
      </c>
      <c r="I38" s="160">
        <v>-366</v>
      </c>
      <c r="J38" s="160"/>
      <c r="K38" s="160"/>
      <c r="L38" s="160">
        <v>1349.24</v>
      </c>
      <c r="M38" s="228">
        <f t="shared" si="0"/>
        <v>-493821.84</v>
      </c>
    </row>
    <row r="39" spans="4:13" ht="20.25" customHeight="1" x14ac:dyDescent="0.25">
      <c r="D39" s="158">
        <v>45920</v>
      </c>
      <c r="E39" s="159" t="s">
        <v>223</v>
      </c>
      <c r="F39" s="159" t="s">
        <v>246</v>
      </c>
      <c r="G39" s="160" t="s">
        <v>248</v>
      </c>
      <c r="H39" s="160" t="s">
        <v>0</v>
      </c>
      <c r="I39" s="160">
        <v>514</v>
      </c>
      <c r="J39" s="160"/>
      <c r="K39" s="160"/>
      <c r="L39" s="160">
        <v>1378.0259999999998</v>
      </c>
      <c r="M39" s="228">
        <f t="shared" si="0"/>
        <v>708305.36399999994</v>
      </c>
    </row>
    <row r="40" spans="4:13" ht="20.25" customHeight="1" x14ac:dyDescent="0.25">
      <c r="D40" s="158">
        <v>45920</v>
      </c>
      <c r="E40" s="159" t="s">
        <v>234</v>
      </c>
      <c r="F40" s="159" t="s">
        <v>230</v>
      </c>
      <c r="G40" s="160" t="s">
        <v>1725</v>
      </c>
      <c r="H40" s="160" t="s">
        <v>0</v>
      </c>
      <c r="I40" s="160">
        <v>1926</v>
      </c>
      <c r="J40" s="160"/>
      <c r="K40" s="160"/>
      <c r="L40" s="160">
        <v>368.49</v>
      </c>
      <c r="M40" s="228">
        <f t="shared" si="0"/>
        <v>709711.74</v>
      </c>
    </row>
    <row r="41" spans="4:13" ht="20.25" customHeight="1" x14ac:dyDescent="0.25">
      <c r="D41" s="158">
        <v>45934</v>
      </c>
      <c r="E41" s="159" t="s">
        <v>223</v>
      </c>
      <c r="F41" s="159" t="s">
        <v>217</v>
      </c>
      <c r="G41" s="160" t="s">
        <v>219</v>
      </c>
      <c r="H41" s="160" t="s">
        <v>538</v>
      </c>
      <c r="I41" s="160">
        <v>-180</v>
      </c>
      <c r="J41" s="160"/>
      <c r="K41" s="160"/>
      <c r="L41" s="160">
        <v>3352.674</v>
      </c>
      <c r="M41" s="228">
        <f t="shared" si="0"/>
        <v>-603481.31999999995</v>
      </c>
    </row>
    <row r="42" spans="4:13" ht="20.25" customHeight="1" x14ac:dyDescent="0.25">
      <c r="D42" s="158">
        <v>45934</v>
      </c>
      <c r="E42" s="159" t="s">
        <v>223</v>
      </c>
      <c r="F42" s="159" t="s">
        <v>246</v>
      </c>
      <c r="G42" s="160" t="s">
        <v>248</v>
      </c>
      <c r="H42" s="160" t="s">
        <v>538</v>
      </c>
      <c r="I42" s="160">
        <v>-514</v>
      </c>
      <c r="J42" s="160"/>
      <c r="K42" s="160"/>
      <c r="L42" s="160">
        <v>1463.4359999999999</v>
      </c>
      <c r="M42" s="228">
        <f t="shared" si="0"/>
        <v>-752206.10399999993</v>
      </c>
    </row>
    <row r="43" spans="4:13" ht="20.25" customHeight="1" x14ac:dyDescent="0.25">
      <c r="D43" s="158">
        <v>45934</v>
      </c>
      <c r="E43" s="159" t="s">
        <v>39</v>
      </c>
      <c r="F43" s="159" t="s">
        <v>35</v>
      </c>
      <c r="G43" s="160" t="s">
        <v>11843</v>
      </c>
      <c r="H43" s="160" t="s">
        <v>0</v>
      </c>
      <c r="I43" s="160">
        <v>14914</v>
      </c>
      <c r="J43" s="160"/>
      <c r="K43" s="160"/>
      <c r="L43" s="160">
        <v>90.9</v>
      </c>
      <c r="M43" s="228">
        <f t="shared" si="0"/>
        <v>1355682.6</v>
      </c>
    </row>
    <row r="44" spans="4:13" ht="20.25" customHeight="1" x14ac:dyDescent="0.25">
      <c r="D44" s="158">
        <v>45948</v>
      </c>
      <c r="E44" s="159" t="s">
        <v>234</v>
      </c>
      <c r="F44" s="159" t="s">
        <v>230</v>
      </c>
      <c r="G44" s="160" t="s">
        <v>1725</v>
      </c>
      <c r="H44" s="160" t="s">
        <v>538</v>
      </c>
      <c r="I44" s="160">
        <v>-1926</v>
      </c>
      <c r="J44" s="160"/>
      <c r="K44" s="160"/>
      <c r="L44" s="160">
        <v>358.14</v>
      </c>
      <c r="M44" s="228">
        <f t="shared" si="0"/>
        <v>-689777.64</v>
      </c>
    </row>
    <row r="45" spans="4:13" ht="20.25" customHeight="1" x14ac:dyDescent="0.25">
      <c r="D45" s="158">
        <v>45948</v>
      </c>
      <c r="E45" s="159" t="s">
        <v>47</v>
      </c>
      <c r="F45" s="159" t="s">
        <v>35</v>
      </c>
      <c r="G45" s="160" t="s">
        <v>11843</v>
      </c>
      <c r="H45" s="160" t="s">
        <v>538</v>
      </c>
      <c r="I45" s="160">
        <v>-14914</v>
      </c>
      <c r="J45" s="160"/>
      <c r="K45" s="160"/>
      <c r="L45" s="160">
        <v>69.099999999999994</v>
      </c>
      <c r="M45" s="228">
        <f t="shared" si="0"/>
        <v>-1030557.3999999999</v>
      </c>
    </row>
    <row r="46" spans="4:13" ht="20.25" customHeight="1" x14ac:dyDescent="0.25">
      <c r="D46" s="158">
        <v>45948</v>
      </c>
      <c r="E46" s="159" t="s">
        <v>223</v>
      </c>
      <c r="F46" s="159" t="s">
        <v>217</v>
      </c>
      <c r="G46" s="160" t="s">
        <v>219</v>
      </c>
      <c r="H46" s="160" t="s">
        <v>40</v>
      </c>
      <c r="I46" s="160">
        <v>502</v>
      </c>
      <c r="J46" s="160"/>
      <c r="K46" s="160"/>
      <c r="L46" s="160">
        <v>3426.6179999999999</v>
      </c>
      <c r="M46" s="228">
        <f t="shared" si="0"/>
        <v>1720162.236</v>
      </c>
    </row>
    <row r="47" spans="4:13" ht="20.25" customHeight="1" x14ac:dyDescent="0.25">
      <c r="D47" s="158">
        <v>45976</v>
      </c>
      <c r="E47" s="159" t="s">
        <v>223</v>
      </c>
      <c r="F47" s="159" t="s">
        <v>217</v>
      </c>
      <c r="G47" s="160" t="s">
        <v>219</v>
      </c>
      <c r="H47" s="160" t="s">
        <v>538</v>
      </c>
      <c r="I47" s="160">
        <v>-502</v>
      </c>
      <c r="J47" s="160"/>
      <c r="K47" s="160"/>
      <c r="L47" s="160">
        <v>3153.9300000000003</v>
      </c>
      <c r="M47" s="228">
        <f t="shared" si="0"/>
        <v>-1583272.86</v>
      </c>
    </row>
    <row r="48" spans="4:13" ht="20.25" customHeight="1" x14ac:dyDescent="0.25">
      <c r="D48" s="158">
        <v>45976</v>
      </c>
      <c r="E48" s="159" t="s">
        <v>223</v>
      </c>
      <c r="F48" s="159" t="s">
        <v>12707</v>
      </c>
      <c r="G48" s="160" t="s">
        <v>12237</v>
      </c>
      <c r="H48" s="160" t="s">
        <v>40</v>
      </c>
      <c r="I48" s="160">
        <v>12244</v>
      </c>
      <c r="J48" s="160"/>
      <c r="K48" s="160"/>
      <c r="L48" s="160">
        <v>129.32399999999998</v>
      </c>
      <c r="M48" s="228">
        <f t="shared" si="0"/>
        <v>1583443.0559999999</v>
      </c>
    </row>
    <row r="49" spans="3:18" ht="20.25" customHeight="1" x14ac:dyDescent="0.25">
      <c r="D49" s="158">
        <v>46004</v>
      </c>
      <c r="E49" s="159" t="s">
        <v>223</v>
      </c>
      <c r="F49" s="159" t="s">
        <v>12707</v>
      </c>
      <c r="G49" s="160" t="s">
        <v>12237</v>
      </c>
      <c r="H49" s="160" t="s">
        <v>538</v>
      </c>
      <c r="I49" s="160">
        <v>-6122</v>
      </c>
      <c r="J49" s="160"/>
      <c r="K49" s="160"/>
      <c r="L49" s="160">
        <v>158.184</v>
      </c>
      <c r="M49" s="228">
        <f t="shared" si="0"/>
        <v>-968402.44799999997</v>
      </c>
    </row>
    <row r="50" spans="3:18" ht="20.25" customHeight="1" x14ac:dyDescent="0.25">
      <c r="D50" s="158">
        <v>46011</v>
      </c>
      <c r="E50" s="159" t="s">
        <v>223</v>
      </c>
      <c r="F50" s="159" t="s">
        <v>12707</v>
      </c>
      <c r="G50" s="160" t="s">
        <v>12237</v>
      </c>
      <c r="H50" s="160" t="s">
        <v>538</v>
      </c>
      <c r="I50" s="160">
        <v>-6122</v>
      </c>
      <c r="J50" s="160"/>
      <c r="K50" s="160"/>
      <c r="L50" s="160">
        <v>172.458</v>
      </c>
      <c r="M50" s="228">
        <f t="shared" si="0"/>
        <v>-1055787.8759999999</v>
      </c>
    </row>
    <row r="51" spans="3:18" ht="20.25" customHeight="1" x14ac:dyDescent="0.25">
      <c r="D51" s="34">
        <v>46011</v>
      </c>
      <c r="E51" s="47" t="s">
        <v>223</v>
      </c>
      <c r="F51" s="35" t="s">
        <v>12680</v>
      </c>
      <c r="G51" s="35" t="s">
        <v>12681</v>
      </c>
      <c r="H51" s="35" t="s">
        <v>40</v>
      </c>
      <c r="I51" s="35">
        <v>333</v>
      </c>
      <c r="J51" s="35"/>
      <c r="K51" s="35"/>
      <c r="L51" s="35">
        <v>1497.366</v>
      </c>
      <c r="M51" s="36">
        <f t="shared" si="0"/>
        <v>498622.87799999997</v>
      </c>
    </row>
    <row r="52" spans="3:18" ht="20.25" customHeight="1" x14ac:dyDescent="0.25">
      <c r="D52" s="34">
        <v>46011</v>
      </c>
      <c r="E52" s="47" t="s">
        <v>223</v>
      </c>
      <c r="F52" s="35" t="s">
        <v>246</v>
      </c>
      <c r="G52" s="35" t="s">
        <v>248</v>
      </c>
      <c r="H52" s="35" t="s">
        <v>40</v>
      </c>
      <c r="I52" s="35">
        <v>355</v>
      </c>
      <c r="J52" s="35"/>
      <c r="K52" s="35"/>
      <c r="L52" s="35">
        <v>1411.722</v>
      </c>
      <c r="M52" s="36">
        <f t="shared" si="0"/>
        <v>501161.31</v>
      </c>
    </row>
    <row r="53" spans="3:18" ht="20.25" customHeight="1" x14ac:dyDescent="0.25">
      <c r="D53" s="34"/>
      <c r="E53" s="47"/>
      <c r="F53" s="35"/>
      <c r="G53" s="35"/>
      <c r="H53" s="35"/>
      <c r="I53" s="35"/>
      <c r="J53" s="35"/>
      <c r="K53" s="35"/>
      <c r="L53" s="35"/>
      <c r="M53" s="36">
        <f t="shared" si="0"/>
        <v>0</v>
      </c>
    </row>
    <row r="54" spans="3:18" ht="20.25" customHeight="1" x14ac:dyDescent="0.25">
      <c r="D54" s="34"/>
      <c r="E54" s="47"/>
      <c r="F54" s="35"/>
      <c r="G54" s="35"/>
      <c r="H54" s="35"/>
      <c r="I54" s="35"/>
      <c r="J54" s="35"/>
      <c r="K54" s="35"/>
      <c r="L54" s="35"/>
      <c r="M54" s="36">
        <f t="shared" si="0"/>
        <v>0</v>
      </c>
    </row>
    <row r="55" spans="3:18" ht="20.25" customHeight="1" x14ac:dyDescent="0.25">
      <c r="D55" s="34"/>
      <c r="E55" s="47"/>
      <c r="F55" s="35"/>
      <c r="G55" s="35"/>
      <c r="H55" s="35"/>
      <c r="I55" s="35"/>
      <c r="J55" s="35"/>
      <c r="K55" s="35"/>
      <c r="L55" s="35"/>
      <c r="M55" s="36">
        <f t="shared" si="0"/>
        <v>0</v>
      </c>
    </row>
    <row r="56" spans="3:18" ht="20.25" customHeight="1" x14ac:dyDescent="0.25">
      <c r="D56" s="34"/>
      <c r="E56" s="47"/>
      <c r="F56" s="35"/>
      <c r="G56" s="35"/>
      <c r="H56" s="35"/>
      <c r="I56" s="35"/>
      <c r="J56" s="35"/>
      <c r="K56" s="35"/>
      <c r="L56" s="35"/>
      <c r="M56" s="36">
        <f t="shared" si="0"/>
        <v>0</v>
      </c>
    </row>
    <row r="57" spans="3:18" ht="20.25" customHeight="1" x14ac:dyDescent="0.25">
      <c r="D57" s="34"/>
      <c r="E57" s="47"/>
      <c r="F57" s="35"/>
      <c r="G57" s="35"/>
      <c r="H57" s="35"/>
      <c r="I57" s="35"/>
      <c r="J57" s="35"/>
      <c r="K57" s="35"/>
      <c r="L57" s="35"/>
      <c r="M57" s="36">
        <f t="shared" si="0"/>
        <v>0</v>
      </c>
    </row>
    <row r="58" spans="3:18" ht="20.399999999999999" customHeight="1" x14ac:dyDescent="0.25">
      <c r="C58">
        <v>10</v>
      </c>
      <c r="D58" s="34"/>
      <c r="E58" s="47"/>
      <c r="F58" s="35"/>
      <c r="G58" s="35"/>
      <c r="H58" s="35"/>
      <c r="I58" s="35"/>
      <c r="J58" s="35"/>
      <c r="K58" s="35"/>
      <c r="L58" s="35"/>
      <c r="M58" s="36">
        <f t="shared" si="0"/>
        <v>0</v>
      </c>
      <c r="Q58" s="17"/>
    </row>
    <row r="59" spans="3:18" ht="20.25" customHeight="1" thickBot="1" x14ac:dyDescent="0.3">
      <c r="D59" s="9" t="s">
        <v>41</v>
      </c>
      <c r="E59" s="20"/>
      <c r="F59" s="20"/>
      <c r="G59" s="20"/>
      <c r="H59" s="20"/>
      <c r="I59" s="20"/>
      <c r="J59" s="20"/>
      <c r="K59" s="20"/>
      <c r="L59" s="20"/>
      <c r="M59" s="21">
        <f>SUM(M3:M58)</f>
        <v>-24432.977999999246</v>
      </c>
      <c r="Q59" s="17"/>
      <c r="R59" s="67"/>
    </row>
    <row r="60" spans="3:18" ht="20.25" customHeight="1" thickBot="1" x14ac:dyDescent="0.3">
      <c r="D60" s="2" t="s">
        <v>3</v>
      </c>
      <c r="E60" s="3" t="s">
        <v>32</v>
      </c>
      <c r="F60" s="3" t="s">
        <v>18</v>
      </c>
      <c r="G60" s="3" t="s">
        <v>19</v>
      </c>
      <c r="H60" s="3" t="s">
        <v>83</v>
      </c>
      <c r="I60" s="3" t="s">
        <v>1</v>
      </c>
      <c r="J60" s="3" t="s">
        <v>10</v>
      </c>
      <c r="K60" s="3" t="s">
        <v>17</v>
      </c>
      <c r="L60" s="3" t="s">
        <v>12362</v>
      </c>
      <c r="M60" s="13" t="s">
        <v>4</v>
      </c>
    </row>
    <row r="61" spans="3:18" ht="20.25" customHeight="1" thickTop="1" x14ac:dyDescent="0.25">
      <c r="D61" s="51">
        <f>全班!$R$1</f>
        <v>46011</v>
      </c>
      <c r="E61" s="52" t="s">
        <v>223</v>
      </c>
      <c r="F61" s="38" t="s">
        <v>12680</v>
      </c>
      <c r="G61" s="38" t="s">
        <v>12681</v>
      </c>
      <c r="H61" s="38" t="s">
        <v>567</v>
      </c>
      <c r="I61" s="38">
        <f>SUMIFS($I$51:$I$59,$G$51:$G$59,G61)</f>
        <v>333</v>
      </c>
      <c r="J61" s="39">
        <f>K61/I61</f>
        <v>1497.366</v>
      </c>
      <c r="K61" s="64">
        <f>SUMIFS($M$51:$M$59,$G$51:$G$59,G61)</f>
        <v>498622.87799999997</v>
      </c>
      <c r="L61" s="88">
        <f>VLOOKUP(G61,股价!C:D,2,FALSE)</f>
        <v>1497.366</v>
      </c>
      <c r="M61" s="41">
        <f>IFERROR(I61*L61,0)</f>
        <v>498622.87799999997</v>
      </c>
    </row>
    <row r="62" spans="3:18" ht="20.25" customHeight="1" x14ac:dyDescent="0.25">
      <c r="D62" s="51">
        <f>全班!$R$1</f>
        <v>46011</v>
      </c>
      <c r="E62" s="52" t="s">
        <v>223</v>
      </c>
      <c r="F62" s="53" t="s">
        <v>246</v>
      </c>
      <c r="G62" s="53" t="s">
        <v>248</v>
      </c>
      <c r="H62" s="38" t="s">
        <v>75</v>
      </c>
      <c r="I62" s="38">
        <f t="shared" ref="I62:I63" si="1">SUMIFS($I$51:$I$59,$G$51:$G$59,G62)</f>
        <v>355</v>
      </c>
      <c r="J62" s="39">
        <f t="shared" ref="J62:J63" si="2">K62/I62</f>
        <v>1411.722</v>
      </c>
      <c r="K62" s="215">
        <f t="shared" ref="K62:K63" si="3">SUMIFS($M$51:$M$59,$G$51:$G$59,G62)</f>
        <v>501161.31</v>
      </c>
      <c r="L62" s="40">
        <f>VLOOKUP(G62,股价!C:D,2,FALSE)</f>
        <v>1411.722</v>
      </c>
      <c r="M62" s="41">
        <f t="shared" ref="M62:M63" si="4">IFERROR(I62*L62,0)</f>
        <v>501161.31</v>
      </c>
    </row>
    <row r="63" spans="3:18" ht="20.25" customHeight="1" x14ac:dyDescent="0.25">
      <c r="D63" s="51">
        <f>全班!$R$1</f>
        <v>46011</v>
      </c>
      <c r="E63" s="52"/>
      <c r="F63" s="53"/>
      <c r="G63" s="53"/>
      <c r="H63" s="38" t="s">
        <v>75</v>
      </c>
      <c r="I63" s="38">
        <f t="shared" si="1"/>
        <v>0</v>
      </c>
      <c r="J63" s="39" t="e">
        <f t="shared" si="2"/>
        <v>#DIV/0!</v>
      </c>
      <c r="K63" s="215">
        <f t="shared" si="3"/>
        <v>0</v>
      </c>
      <c r="L63" s="40" t="e">
        <f>VLOOKUP(G63,股价!C:D,2,FALSE)</f>
        <v>#N/A</v>
      </c>
      <c r="M63" s="41">
        <f t="shared" si="4"/>
        <v>0</v>
      </c>
      <c r="O63" s="17"/>
    </row>
    <row r="64" spans="3:18" ht="20.25" customHeight="1" x14ac:dyDescent="0.25">
      <c r="D64" s="42"/>
      <c r="E64" s="48"/>
      <c r="F64" s="43"/>
      <c r="G64" s="43"/>
      <c r="H64" s="43"/>
      <c r="I64" s="43"/>
      <c r="J64" s="43"/>
      <c r="K64" s="43"/>
      <c r="L64" s="44"/>
      <c r="M64" s="45">
        <f>IFERROR(I64*L64,0)</f>
        <v>0</v>
      </c>
      <c r="Q64" s="17"/>
    </row>
    <row r="65" spans="4:17" ht="20.25" customHeight="1" x14ac:dyDescent="0.25">
      <c r="D65" s="10" t="s">
        <v>11</v>
      </c>
      <c r="E65" s="15"/>
      <c r="F65" s="7"/>
      <c r="G65" s="7"/>
      <c r="H65" s="7"/>
      <c r="I65" s="8"/>
      <c r="J65" s="8"/>
      <c r="K65" s="8"/>
      <c r="L65" s="7"/>
      <c r="M65" s="332">
        <f>SUM(M61:M64)</f>
        <v>999784.18799999997</v>
      </c>
      <c r="P65" s="17"/>
      <c r="Q65" s="17"/>
    </row>
    <row r="66" spans="4:17" ht="20.25" customHeight="1" x14ac:dyDescent="0.25">
      <c r="D66" s="78" t="s">
        <v>86</v>
      </c>
      <c r="E66" s="79"/>
      <c r="F66" s="80"/>
      <c r="G66" s="80"/>
      <c r="H66" s="80"/>
      <c r="I66" s="77"/>
      <c r="J66" s="77"/>
      <c r="K66" s="77"/>
      <c r="L66" s="80"/>
      <c r="M66" s="333">
        <f>L79</f>
        <v>0</v>
      </c>
      <c r="O66" s="17"/>
      <c r="P66" s="17"/>
    </row>
    <row r="67" spans="4:17" ht="20.25" customHeight="1" x14ac:dyDescent="0.25">
      <c r="D67" s="10" t="s">
        <v>12</v>
      </c>
      <c r="E67" s="15"/>
      <c r="F67" s="11"/>
      <c r="G67" s="11"/>
      <c r="H67" s="7"/>
      <c r="I67" s="8"/>
      <c r="J67" s="8"/>
      <c r="K67" s="8"/>
      <c r="L67" s="7"/>
      <c r="M67" s="90">
        <f>M72-M59+M66</f>
        <v>1024432.9779999992</v>
      </c>
      <c r="O67" s="17"/>
      <c r="P67" s="17"/>
    </row>
    <row r="68" spans="4:17" ht="20.25" customHeight="1" thickBot="1" x14ac:dyDescent="0.3">
      <c r="D68" s="9" t="s">
        <v>14</v>
      </c>
      <c r="E68" s="20"/>
      <c r="F68" s="23"/>
      <c r="G68" s="23"/>
      <c r="H68" s="24"/>
      <c r="I68" s="20"/>
      <c r="J68" s="20"/>
      <c r="K68" s="20"/>
      <c r="L68" s="24"/>
      <c r="M68" s="92">
        <f>M65+M67</f>
        <v>2024217.1659999993</v>
      </c>
      <c r="P68" s="17"/>
      <c r="Q68" s="231"/>
    </row>
    <row r="69" spans="4:17" ht="20.25" customHeight="1" x14ac:dyDescent="0.25">
      <c r="D69" s="10" t="s">
        <v>13</v>
      </c>
      <c r="E69" s="15"/>
      <c r="F69" s="14"/>
      <c r="G69" s="14"/>
      <c r="H69" s="7"/>
      <c r="I69" s="8"/>
      <c r="J69" s="8"/>
      <c r="K69" s="8"/>
      <c r="L69" s="7"/>
      <c r="M69" s="90">
        <f>M68-M72</f>
        <v>1024217.1659999993</v>
      </c>
    </row>
    <row r="70" spans="4:17" ht="20.25" customHeight="1" thickBot="1" x14ac:dyDescent="0.3">
      <c r="D70" s="9" t="s">
        <v>6</v>
      </c>
      <c r="E70" s="20"/>
      <c r="F70" s="16"/>
      <c r="G70" s="16"/>
      <c r="H70" s="5"/>
      <c r="I70" s="6"/>
      <c r="J70" s="6"/>
      <c r="K70" s="6"/>
      <c r="L70" s="5"/>
      <c r="M70" s="335">
        <f>M69/M72</f>
        <v>1.0242171659999992</v>
      </c>
      <c r="P70" s="17"/>
      <c r="Q70" s="17"/>
    </row>
    <row r="71" spans="4:17" ht="20.25" customHeight="1" x14ac:dyDescent="0.25"/>
    <row r="72" spans="4:17" ht="20.25" customHeight="1" thickBot="1" x14ac:dyDescent="0.3">
      <c r="D72" s="15" t="s">
        <v>8</v>
      </c>
      <c r="E72" s="15"/>
      <c r="F72" s="18"/>
      <c r="G72" s="18"/>
      <c r="L72" s="18"/>
      <c r="M72" s="12">
        <f>本金与余额!D19</f>
        <v>1000000</v>
      </c>
    </row>
    <row r="73" spans="4:17" ht="18" customHeight="1" thickBot="1" x14ac:dyDescent="0.3">
      <c r="D73" s="2" t="s">
        <v>90</v>
      </c>
      <c r="E73" s="3" t="s">
        <v>32</v>
      </c>
      <c r="F73" s="3" t="s">
        <v>18</v>
      </c>
      <c r="G73" s="3" t="s">
        <v>19</v>
      </c>
      <c r="H73" s="3" t="s">
        <v>83</v>
      </c>
      <c r="I73" s="3" t="s">
        <v>1</v>
      </c>
      <c r="J73" s="3" t="s">
        <v>87</v>
      </c>
      <c r="K73" s="3" t="s">
        <v>84</v>
      </c>
      <c r="L73" s="3" t="s">
        <v>85</v>
      </c>
      <c r="M73" s="13" t="s">
        <v>91</v>
      </c>
    </row>
    <row r="74" spans="4:17" ht="18" customHeight="1" thickTop="1" x14ac:dyDescent="0.25">
      <c r="D74" s="34"/>
      <c r="E74" s="47"/>
      <c r="F74" s="8"/>
      <c r="G74" s="8"/>
      <c r="H74" s="8"/>
      <c r="I74" s="8"/>
      <c r="J74" s="70"/>
      <c r="K74" s="70"/>
      <c r="L74" s="7"/>
      <c r="M74" s="71"/>
    </row>
    <row r="75" spans="4:17" ht="18" customHeight="1" x14ac:dyDescent="0.25">
      <c r="D75" s="34"/>
      <c r="E75" s="47"/>
      <c r="F75" s="35"/>
      <c r="G75" s="35"/>
      <c r="H75" s="8"/>
      <c r="I75" s="8"/>
      <c r="J75" s="70"/>
      <c r="K75" s="70"/>
      <c r="L75" s="7"/>
      <c r="M75" s="71"/>
    </row>
    <row r="76" spans="4:17" ht="18" customHeight="1" x14ac:dyDescent="0.25">
      <c r="D76" s="34"/>
      <c r="E76" s="47"/>
      <c r="F76" s="35"/>
      <c r="G76" s="35"/>
      <c r="H76" s="8"/>
      <c r="I76" s="8"/>
      <c r="J76" s="70"/>
      <c r="K76" s="70"/>
      <c r="L76" s="7"/>
      <c r="M76" s="71"/>
    </row>
    <row r="77" spans="4:17" ht="18" customHeight="1" x14ac:dyDescent="0.25">
      <c r="D77" s="34"/>
      <c r="E77" s="47"/>
      <c r="F77" s="35"/>
      <c r="G77" s="35"/>
      <c r="H77" s="8"/>
      <c r="I77" s="8"/>
      <c r="J77" s="70"/>
      <c r="K77" s="70"/>
      <c r="L77" s="7"/>
      <c r="M77" s="71"/>
    </row>
    <row r="78" spans="4:17" ht="18" customHeight="1" x14ac:dyDescent="0.25">
      <c r="D78" s="34"/>
      <c r="E78" s="47"/>
      <c r="F78" s="35"/>
      <c r="G78" s="35"/>
      <c r="H78" s="8"/>
      <c r="I78" s="8"/>
      <c r="J78" s="70"/>
      <c r="K78" s="70"/>
      <c r="M78" s="71"/>
    </row>
    <row r="79" spans="4:17" ht="18" customHeight="1" thickBot="1" x14ac:dyDescent="0.3">
      <c r="D79" s="62" t="s">
        <v>86</v>
      </c>
      <c r="E79" s="4"/>
      <c r="F79" s="4"/>
      <c r="G79" s="4"/>
      <c r="H79" s="4"/>
      <c r="I79" s="73"/>
      <c r="J79" s="4"/>
      <c r="K79" s="74"/>
      <c r="L79" s="75">
        <f>SUM(L74:L78)</f>
        <v>0</v>
      </c>
      <c r="M79" s="334"/>
    </row>
    <row r="81" spans="4:13" ht="18" customHeight="1" x14ac:dyDescent="0.25">
      <c r="D81" s="82"/>
      <c r="M81" s="12">
        <f>M67*0.3/L61</f>
        <v>205.24700934841567</v>
      </c>
    </row>
    <row r="82" spans="4:13" ht="18" customHeight="1" x14ac:dyDescent="0.25">
      <c r="D82" s="35"/>
    </row>
    <row r="83" spans="4:13" ht="18" customHeight="1" x14ac:dyDescent="0.25">
      <c r="D83" s="35"/>
    </row>
    <row r="84" spans="4:13" ht="18" customHeight="1" x14ac:dyDescent="0.25">
      <c r="D84" s="35"/>
    </row>
    <row r="85" spans="4:13" ht="18" customHeight="1" x14ac:dyDescent="0.25">
      <c r="D85" s="35"/>
    </row>
    <row r="86" spans="4:13" ht="18" customHeight="1" x14ac:dyDescent="0.25">
      <c r="D86" s="35"/>
    </row>
    <row r="87" spans="4:13" ht="18" customHeight="1" x14ac:dyDescent="0.25">
      <c r="D87" s="35"/>
    </row>
  </sheetData>
  <phoneticPr fontId="2" type="noConversion"/>
  <conditionalFormatting sqref="I3:M33 J34:M50 I51:M58">
    <cfRule type="cellIs" dxfId="98" priority="1" operator="lessThan">
      <formula>0</formula>
    </cfRule>
  </conditionalFormatting>
  <conditionalFormatting sqref="M69">
    <cfRule type="cellIs" dxfId="97" priority="3" operator="lessThanOrEqual">
      <formula>0</formula>
    </cfRule>
  </conditionalFormatting>
  <conditionalFormatting sqref="M70">
    <cfRule type="cellIs" dxfId="96" priority="2" operator="lessThan">
      <formula>0</formula>
    </cfRule>
  </conditionalFormatting>
  <hyperlinks>
    <hyperlink ref="A1" location="全班!A1" display="back" xr:uid="{00000000-0004-0000-1900-000000000000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P142"/>
  <sheetViews>
    <sheetView showGridLines="0" topLeftCell="A114" zoomScale="90" zoomScaleNormal="90" workbookViewId="0">
      <selection activeCell="P117" sqref="P117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88671875" bestFit="1" customWidth="1"/>
    <col min="6" max="6" width="20.6640625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3" style="12" bestFit="1" customWidth="1"/>
    <col min="12" max="12" width="11.6640625" style="12" bestFit="1" customWidth="1"/>
    <col min="13" max="13" width="14.218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181</v>
      </c>
      <c r="E1" s="7"/>
      <c r="K1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243" t="s">
        <v>9</v>
      </c>
      <c r="M2" s="13" t="s">
        <v>4</v>
      </c>
    </row>
    <row r="3" spans="1:13" ht="20.25" hidden="1" customHeight="1" thickTop="1" x14ac:dyDescent="0.25">
      <c r="C3">
        <v>1</v>
      </c>
      <c r="D3" s="201">
        <v>45136</v>
      </c>
      <c r="E3" s="202" t="s">
        <v>242</v>
      </c>
      <c r="F3" s="203" t="s">
        <v>251</v>
      </c>
      <c r="G3" s="203">
        <v>512880</v>
      </c>
      <c r="H3" s="203" t="s">
        <v>65</v>
      </c>
      <c r="I3" s="210">
        <v>400000</v>
      </c>
      <c r="J3" s="204"/>
      <c r="K3" s="204"/>
      <c r="L3" s="205">
        <v>1.0169999999999999</v>
      </c>
      <c r="M3" s="206">
        <f>L3*I3</f>
        <v>406799.99999999994</v>
      </c>
    </row>
    <row r="4" spans="1:13" ht="20.25" hidden="1" customHeight="1" x14ac:dyDescent="0.25">
      <c r="C4">
        <v>2</v>
      </c>
      <c r="D4" s="201">
        <v>45157</v>
      </c>
      <c r="E4" s="202" t="s">
        <v>234</v>
      </c>
      <c r="F4" s="203" t="s">
        <v>250</v>
      </c>
      <c r="G4" s="203">
        <v>512880</v>
      </c>
      <c r="H4" s="203" t="s">
        <v>57</v>
      </c>
      <c r="I4" s="210">
        <v>-200000</v>
      </c>
      <c r="J4" s="204"/>
      <c r="K4" s="204"/>
      <c r="L4" s="205">
        <v>1.0209999999999999</v>
      </c>
      <c r="M4" s="206">
        <f>L4*I4</f>
        <v>-204199.99999999997</v>
      </c>
    </row>
    <row r="5" spans="1:13" ht="20.25" hidden="1" customHeight="1" x14ac:dyDescent="0.25">
      <c r="C5">
        <v>3</v>
      </c>
      <c r="D5" s="201">
        <v>45255</v>
      </c>
      <c r="E5" s="202" t="s">
        <v>234</v>
      </c>
      <c r="F5" s="203" t="s">
        <v>250</v>
      </c>
      <c r="G5" s="203">
        <v>512880</v>
      </c>
      <c r="H5" s="203" t="s">
        <v>57</v>
      </c>
      <c r="I5" s="210">
        <v>-200000</v>
      </c>
      <c r="J5" s="204"/>
      <c r="K5" s="204"/>
      <c r="L5" s="205">
        <v>0.95699999999999996</v>
      </c>
      <c r="M5" s="206">
        <f>L5*I5</f>
        <v>-191400</v>
      </c>
    </row>
    <row r="6" spans="1:13" ht="20.25" hidden="1" customHeight="1" x14ac:dyDescent="0.25">
      <c r="C6">
        <v>4</v>
      </c>
      <c r="D6" s="201">
        <v>45255</v>
      </c>
      <c r="E6" s="202" t="s">
        <v>234</v>
      </c>
      <c r="F6" s="203" t="s">
        <v>7666</v>
      </c>
      <c r="G6" s="207" t="s">
        <v>7665</v>
      </c>
      <c r="H6" s="203" t="s">
        <v>65</v>
      </c>
      <c r="I6" s="210">
        <v>1000</v>
      </c>
      <c r="J6" s="204"/>
      <c r="K6" s="204"/>
      <c r="L6" s="205">
        <v>66.12</v>
      </c>
      <c r="M6" s="206">
        <f t="shared" ref="M6:M11" si="0">L6*I6</f>
        <v>66120</v>
      </c>
    </row>
    <row r="7" spans="1:13" ht="20.25" hidden="1" customHeight="1" x14ac:dyDescent="0.25">
      <c r="C7">
        <v>5</v>
      </c>
      <c r="D7" s="201">
        <v>45283</v>
      </c>
      <c r="E7" s="202" t="s">
        <v>234</v>
      </c>
      <c r="F7" s="203" t="s">
        <v>7666</v>
      </c>
      <c r="G7" s="207" t="s">
        <v>7665</v>
      </c>
      <c r="H7" s="203" t="s">
        <v>57</v>
      </c>
      <c r="I7" s="210">
        <v>-1000</v>
      </c>
      <c r="J7" s="204"/>
      <c r="K7" s="204"/>
      <c r="L7" s="205">
        <v>57.79</v>
      </c>
      <c r="M7" s="206">
        <f t="shared" si="0"/>
        <v>-57790</v>
      </c>
    </row>
    <row r="8" spans="1:13" ht="20.25" hidden="1" customHeight="1" x14ac:dyDescent="0.25">
      <c r="C8">
        <v>6</v>
      </c>
      <c r="D8" s="201">
        <v>45136</v>
      </c>
      <c r="E8" s="202" t="s">
        <v>245</v>
      </c>
      <c r="F8" s="203" t="s">
        <v>247</v>
      </c>
      <c r="G8" s="203" t="s">
        <v>249</v>
      </c>
      <c r="H8" s="203" t="s">
        <v>65</v>
      </c>
      <c r="I8" s="210">
        <v>2</v>
      </c>
      <c r="J8" s="204"/>
      <c r="K8" s="204"/>
      <c r="L8" s="205">
        <f>467.5*7.8</f>
        <v>3646.5</v>
      </c>
      <c r="M8" s="206">
        <f t="shared" si="0"/>
        <v>7293</v>
      </c>
    </row>
    <row r="9" spans="1:13" ht="20.25" hidden="1" customHeight="1" x14ac:dyDescent="0.25">
      <c r="C9">
        <v>7</v>
      </c>
      <c r="D9" s="201">
        <v>45150</v>
      </c>
      <c r="E9" s="202" t="s">
        <v>223</v>
      </c>
      <c r="F9" s="203" t="s">
        <v>246</v>
      </c>
      <c r="G9" s="203" t="s">
        <v>248</v>
      </c>
      <c r="H9" s="203" t="s">
        <v>57</v>
      </c>
      <c r="I9" s="210">
        <v>-2</v>
      </c>
      <c r="J9" s="204"/>
      <c r="K9" s="204"/>
      <c r="L9" s="205">
        <v>3186.69</v>
      </c>
      <c r="M9" s="206">
        <f t="shared" si="0"/>
        <v>-6373.38</v>
      </c>
    </row>
    <row r="10" spans="1:13" ht="20.25" hidden="1" customHeight="1" x14ac:dyDescent="0.25">
      <c r="C10">
        <v>8</v>
      </c>
      <c r="D10" s="201">
        <v>45136</v>
      </c>
      <c r="E10" s="202" t="s">
        <v>238</v>
      </c>
      <c r="F10" s="203" t="s">
        <v>239</v>
      </c>
      <c r="G10" s="203">
        <v>981</v>
      </c>
      <c r="H10" s="203" t="s">
        <v>65</v>
      </c>
      <c r="I10" s="210">
        <v>1000</v>
      </c>
      <c r="J10" s="204"/>
      <c r="K10" s="204"/>
      <c r="L10" s="205">
        <v>19.62</v>
      </c>
      <c r="M10" s="206">
        <f t="shared" si="0"/>
        <v>19620</v>
      </c>
    </row>
    <row r="11" spans="1:13" ht="20.25" hidden="1" customHeight="1" x14ac:dyDescent="0.25">
      <c r="C11">
        <v>9</v>
      </c>
      <c r="D11" s="201">
        <v>45178</v>
      </c>
      <c r="E11" s="202" t="s">
        <v>47</v>
      </c>
      <c r="F11" s="203" t="s">
        <v>35</v>
      </c>
      <c r="G11" s="203">
        <v>981</v>
      </c>
      <c r="H11" s="203" t="s">
        <v>11373</v>
      </c>
      <c r="I11" s="210">
        <v>-1000</v>
      </c>
      <c r="J11" s="204"/>
      <c r="K11" s="204"/>
      <c r="L11" s="205">
        <v>19.8</v>
      </c>
      <c r="M11" s="206">
        <f t="shared" si="0"/>
        <v>-19800</v>
      </c>
    </row>
    <row r="12" spans="1:13" ht="20.25" hidden="1" customHeight="1" x14ac:dyDescent="0.25">
      <c r="C12">
        <v>10</v>
      </c>
      <c r="D12" s="201">
        <v>45136</v>
      </c>
      <c r="E12" s="202" t="s">
        <v>238</v>
      </c>
      <c r="F12" s="203" t="s">
        <v>241</v>
      </c>
      <c r="G12" s="203">
        <v>1918</v>
      </c>
      <c r="H12" s="203" t="s">
        <v>65</v>
      </c>
      <c r="I12" s="210">
        <v>10000</v>
      </c>
      <c r="J12" s="204"/>
      <c r="K12" s="204"/>
      <c r="L12" s="205">
        <v>1.38</v>
      </c>
      <c r="M12" s="206">
        <f>L12*I12</f>
        <v>13799.999999999998</v>
      </c>
    </row>
    <row r="13" spans="1:13" ht="20.25" hidden="1" customHeight="1" x14ac:dyDescent="0.25">
      <c r="C13">
        <v>11</v>
      </c>
      <c r="D13" s="201">
        <v>45178</v>
      </c>
      <c r="E13" s="202" t="s">
        <v>47</v>
      </c>
      <c r="F13" s="203" t="s">
        <v>60</v>
      </c>
      <c r="G13" s="203">
        <v>1918</v>
      </c>
      <c r="H13" s="203" t="s">
        <v>11373</v>
      </c>
      <c r="I13" s="210">
        <v>-10000</v>
      </c>
      <c r="J13" s="204"/>
      <c r="K13" s="204"/>
      <c r="L13" s="205">
        <v>2.48</v>
      </c>
      <c r="M13" s="206">
        <f>L13*I13</f>
        <v>-24800</v>
      </c>
    </row>
    <row r="14" spans="1:13" ht="20.25" hidden="1" customHeight="1" x14ac:dyDescent="0.25">
      <c r="C14">
        <v>12</v>
      </c>
      <c r="D14" s="201">
        <v>45136</v>
      </c>
      <c r="E14" s="202" t="s">
        <v>242</v>
      </c>
      <c r="F14" s="203" t="s">
        <v>244</v>
      </c>
      <c r="G14" s="203">
        <v>688363</v>
      </c>
      <c r="H14" s="203" t="s">
        <v>65</v>
      </c>
      <c r="I14" s="210">
        <v>1000</v>
      </c>
      <c r="J14" s="204"/>
      <c r="K14" s="204"/>
      <c r="L14" s="205">
        <v>96.97</v>
      </c>
      <c r="M14" s="206">
        <f>L14*I14</f>
        <v>96970</v>
      </c>
    </row>
    <row r="15" spans="1:13" ht="20.25" hidden="1" customHeight="1" x14ac:dyDescent="0.25">
      <c r="C15">
        <v>13</v>
      </c>
      <c r="D15" s="201">
        <v>45178</v>
      </c>
      <c r="E15" s="202" t="s">
        <v>234</v>
      </c>
      <c r="F15" s="203" t="s">
        <v>243</v>
      </c>
      <c r="G15" s="203">
        <v>688363</v>
      </c>
      <c r="H15" s="203" t="s">
        <v>57</v>
      </c>
      <c r="I15" s="210">
        <v>-1000</v>
      </c>
      <c r="J15" s="204"/>
      <c r="K15" s="204"/>
      <c r="L15" s="205">
        <v>89</v>
      </c>
      <c r="M15" s="206">
        <f t="shared" ref="M15:M22" si="1">L15*I15</f>
        <v>-89000</v>
      </c>
    </row>
    <row r="16" spans="1:13" ht="20.25" hidden="1" customHeight="1" x14ac:dyDescent="0.25">
      <c r="C16">
        <v>14</v>
      </c>
      <c r="D16" s="201">
        <v>45164</v>
      </c>
      <c r="E16" s="202" t="s">
        <v>234</v>
      </c>
      <c r="F16" s="203" t="s">
        <v>29</v>
      </c>
      <c r="G16" s="203">
        <v>601318</v>
      </c>
      <c r="H16" s="203" t="s">
        <v>0</v>
      </c>
      <c r="I16" s="210">
        <v>5000</v>
      </c>
      <c r="J16" s="204"/>
      <c r="K16" s="204"/>
      <c r="L16" s="205">
        <v>47.01</v>
      </c>
      <c r="M16" s="206">
        <f t="shared" si="1"/>
        <v>235050</v>
      </c>
    </row>
    <row r="17" spans="3:13" ht="20.25" hidden="1" customHeight="1" x14ac:dyDescent="0.25">
      <c r="C17">
        <v>15</v>
      </c>
      <c r="D17" s="201">
        <v>45178</v>
      </c>
      <c r="E17" s="202" t="s">
        <v>234</v>
      </c>
      <c r="F17" s="203" t="s">
        <v>29</v>
      </c>
      <c r="G17" s="203">
        <v>601318</v>
      </c>
      <c r="H17" s="203" t="s">
        <v>57</v>
      </c>
      <c r="I17" s="210">
        <v>-4000</v>
      </c>
      <c r="J17" s="204"/>
      <c r="K17" s="204"/>
      <c r="L17" s="205">
        <v>50.12</v>
      </c>
      <c r="M17" s="206">
        <f t="shared" si="1"/>
        <v>-200480</v>
      </c>
    </row>
    <row r="18" spans="3:13" ht="20.25" hidden="1" customHeight="1" thickTop="1" x14ac:dyDescent="0.25">
      <c r="C18">
        <v>16</v>
      </c>
      <c r="D18" s="201">
        <v>45234</v>
      </c>
      <c r="E18" s="202" t="s">
        <v>234</v>
      </c>
      <c r="F18" s="203" t="s">
        <v>29</v>
      </c>
      <c r="G18" s="203">
        <v>601318</v>
      </c>
      <c r="H18" s="203" t="s">
        <v>0</v>
      </c>
      <c r="I18" s="210">
        <v>3000</v>
      </c>
      <c r="J18" s="204"/>
      <c r="K18" s="204"/>
      <c r="L18" s="205">
        <v>45.24</v>
      </c>
      <c r="M18" s="206">
        <f t="shared" si="1"/>
        <v>135720</v>
      </c>
    </row>
    <row r="19" spans="3:13" ht="20.25" hidden="1" customHeight="1" x14ac:dyDescent="0.25">
      <c r="C19">
        <v>17</v>
      </c>
      <c r="D19" s="201">
        <v>45290</v>
      </c>
      <c r="E19" s="202" t="s">
        <v>234</v>
      </c>
      <c r="F19" s="203" t="s">
        <v>29</v>
      </c>
      <c r="G19" s="203">
        <v>601318</v>
      </c>
      <c r="H19" s="203" t="s">
        <v>57</v>
      </c>
      <c r="I19" s="210">
        <v>-4000</v>
      </c>
      <c r="J19" s="204"/>
      <c r="K19" s="204"/>
      <c r="L19" s="205">
        <v>40.299999999999997</v>
      </c>
      <c r="M19" s="206">
        <f t="shared" si="1"/>
        <v>-161200</v>
      </c>
    </row>
    <row r="20" spans="3:13" ht="20.25" hidden="1" customHeight="1" x14ac:dyDescent="0.25">
      <c r="C20">
        <v>18</v>
      </c>
      <c r="D20" s="201">
        <v>45192</v>
      </c>
      <c r="E20" s="202" t="s">
        <v>234</v>
      </c>
      <c r="F20" s="203" t="s">
        <v>613</v>
      </c>
      <c r="G20" s="203">
        <v>603392</v>
      </c>
      <c r="H20" s="203" t="s">
        <v>0</v>
      </c>
      <c r="I20" s="210">
        <v>8000</v>
      </c>
      <c r="J20" s="204"/>
      <c r="K20" s="204"/>
      <c r="L20" s="205">
        <v>48.71</v>
      </c>
      <c r="M20" s="206">
        <f t="shared" si="1"/>
        <v>389680</v>
      </c>
    </row>
    <row r="21" spans="3:13" ht="19.2" hidden="1" customHeight="1" x14ac:dyDescent="0.25">
      <c r="C21">
        <v>19</v>
      </c>
      <c r="D21" s="201">
        <v>45290</v>
      </c>
      <c r="E21" s="202" t="s">
        <v>234</v>
      </c>
      <c r="F21" s="203" t="s">
        <v>613</v>
      </c>
      <c r="G21" s="203">
        <v>603392</v>
      </c>
      <c r="H21" s="203" t="s">
        <v>57</v>
      </c>
      <c r="I21" s="210">
        <v>-4000</v>
      </c>
      <c r="J21" s="204"/>
      <c r="K21" s="204"/>
      <c r="L21" s="205">
        <v>75.13</v>
      </c>
      <c r="M21" s="206">
        <f t="shared" si="1"/>
        <v>-300520</v>
      </c>
    </row>
    <row r="22" spans="3:13" ht="19.2" hidden="1" customHeight="1" x14ac:dyDescent="0.25">
      <c r="C22">
        <v>20</v>
      </c>
      <c r="D22" s="201">
        <v>45304</v>
      </c>
      <c r="E22" s="202" t="s">
        <v>234</v>
      </c>
      <c r="F22" s="203" t="s">
        <v>613</v>
      </c>
      <c r="G22" s="203">
        <v>603392</v>
      </c>
      <c r="H22" s="203" t="s">
        <v>57</v>
      </c>
      <c r="I22" s="210">
        <v>-4000</v>
      </c>
      <c r="J22" s="204"/>
      <c r="K22" s="204"/>
      <c r="L22" s="205">
        <v>73.400000000000006</v>
      </c>
      <c r="M22" s="206">
        <f t="shared" si="1"/>
        <v>-293600</v>
      </c>
    </row>
    <row r="23" spans="3:13" ht="20.25" hidden="1" customHeight="1" x14ac:dyDescent="0.25">
      <c r="C23">
        <v>21</v>
      </c>
      <c r="D23" s="201">
        <v>45164</v>
      </c>
      <c r="E23" s="202" t="s">
        <v>234</v>
      </c>
      <c r="F23" s="203" t="s">
        <v>230</v>
      </c>
      <c r="G23" s="203">
        <v>300750</v>
      </c>
      <c r="H23" s="203" t="s">
        <v>0</v>
      </c>
      <c r="I23" s="210">
        <v>1000</v>
      </c>
      <c r="J23" s="204"/>
      <c r="K23" s="204"/>
      <c r="L23" s="205">
        <v>228.34</v>
      </c>
      <c r="M23" s="206">
        <f t="shared" ref="M23:M29" si="2">L23*I23</f>
        <v>228340</v>
      </c>
    </row>
    <row r="24" spans="3:13" ht="20.25" hidden="1" customHeight="1" x14ac:dyDescent="0.25">
      <c r="C24">
        <v>22</v>
      </c>
      <c r="D24" s="201">
        <v>45178</v>
      </c>
      <c r="E24" s="202" t="s">
        <v>234</v>
      </c>
      <c r="F24" s="203" t="s">
        <v>230</v>
      </c>
      <c r="G24" s="203">
        <v>300750</v>
      </c>
      <c r="H24" s="203" t="s">
        <v>57</v>
      </c>
      <c r="I24" s="210">
        <v>-900</v>
      </c>
      <c r="J24" s="204"/>
      <c r="K24" s="204"/>
      <c r="L24" s="205">
        <v>222.94</v>
      </c>
      <c r="M24" s="206">
        <f t="shared" si="2"/>
        <v>-200646</v>
      </c>
    </row>
    <row r="25" spans="3:13" ht="20.25" hidden="1" customHeight="1" x14ac:dyDescent="0.25">
      <c r="C25">
        <v>23</v>
      </c>
      <c r="D25" s="201">
        <f>全班!$R$1</f>
        <v>46011</v>
      </c>
      <c r="E25" s="202" t="s">
        <v>234</v>
      </c>
      <c r="F25" s="203" t="s">
        <v>230</v>
      </c>
      <c r="G25" s="203">
        <v>300750</v>
      </c>
      <c r="H25" s="203" t="s">
        <v>0</v>
      </c>
      <c r="I25" s="210">
        <v>1691</v>
      </c>
      <c r="J25" s="204"/>
      <c r="K25" s="204"/>
      <c r="L25" s="205">
        <v>156.29</v>
      </c>
      <c r="M25" s="206">
        <f t="shared" si="2"/>
        <v>264286.39</v>
      </c>
    </row>
    <row r="26" spans="3:13" ht="19.2" hidden="1" customHeight="1" x14ac:dyDescent="0.25">
      <c r="C26">
        <v>24</v>
      </c>
      <c r="D26" s="201">
        <v>45346</v>
      </c>
      <c r="E26" s="202" t="s">
        <v>234</v>
      </c>
      <c r="F26" s="203" t="s">
        <v>230</v>
      </c>
      <c r="G26" s="203">
        <v>300750</v>
      </c>
      <c r="H26" s="203" t="s">
        <v>57</v>
      </c>
      <c r="I26" s="210">
        <v>-1791</v>
      </c>
      <c r="J26" s="204"/>
      <c r="K26" s="204"/>
      <c r="L26" s="205">
        <v>160.5</v>
      </c>
      <c r="M26" s="206">
        <f t="shared" si="2"/>
        <v>-287455.5</v>
      </c>
    </row>
    <row r="27" spans="3:13" ht="19.2" customHeight="1" thickTop="1" x14ac:dyDescent="0.25">
      <c r="C27">
        <v>25</v>
      </c>
      <c r="D27" s="201">
        <v>45290</v>
      </c>
      <c r="E27" s="202" t="s">
        <v>234</v>
      </c>
      <c r="F27" s="203" t="s">
        <v>10922</v>
      </c>
      <c r="G27" s="203" t="s">
        <v>10921</v>
      </c>
      <c r="H27" s="203" t="s">
        <v>0</v>
      </c>
      <c r="I27" s="210">
        <v>10000</v>
      </c>
      <c r="J27" s="204"/>
      <c r="K27" s="204"/>
      <c r="L27" s="205">
        <v>14.76</v>
      </c>
      <c r="M27" s="206">
        <f t="shared" si="2"/>
        <v>147600</v>
      </c>
    </row>
    <row r="28" spans="3:13" ht="19.2" customHeight="1" x14ac:dyDescent="0.25">
      <c r="C28">
        <v>26</v>
      </c>
      <c r="D28" s="201">
        <v>45304</v>
      </c>
      <c r="E28" s="202" t="s">
        <v>234</v>
      </c>
      <c r="F28" s="203" t="s">
        <v>10922</v>
      </c>
      <c r="G28" s="203" t="s">
        <v>10921</v>
      </c>
      <c r="H28" s="203" t="s">
        <v>0</v>
      </c>
      <c r="I28" s="210">
        <v>5000</v>
      </c>
      <c r="J28" s="204"/>
      <c r="K28" s="204"/>
      <c r="L28" s="205">
        <v>15.32</v>
      </c>
      <c r="M28" s="206">
        <f t="shared" si="2"/>
        <v>76600</v>
      </c>
    </row>
    <row r="29" spans="3:13" ht="19.2" customHeight="1" x14ac:dyDescent="0.25">
      <c r="C29">
        <v>27</v>
      </c>
      <c r="D29" s="201">
        <v>45360</v>
      </c>
      <c r="E29" s="202" t="s">
        <v>234</v>
      </c>
      <c r="F29" s="203" t="s">
        <v>10922</v>
      </c>
      <c r="G29" s="203" t="s">
        <v>10921</v>
      </c>
      <c r="H29" s="203" t="s">
        <v>57</v>
      </c>
      <c r="I29" s="210">
        <v>-15000</v>
      </c>
      <c r="J29" s="204"/>
      <c r="K29" s="204"/>
      <c r="L29" s="205">
        <v>19.07</v>
      </c>
      <c r="M29" s="206">
        <f t="shared" si="2"/>
        <v>-286050</v>
      </c>
    </row>
    <row r="30" spans="3:13" ht="19.2" customHeight="1" x14ac:dyDescent="0.25">
      <c r="C30">
        <v>28</v>
      </c>
      <c r="D30" s="201">
        <v>45360</v>
      </c>
      <c r="E30" s="202" t="s">
        <v>234</v>
      </c>
      <c r="F30" s="203" t="s">
        <v>3948</v>
      </c>
      <c r="G30" s="203" t="s">
        <v>3947</v>
      </c>
      <c r="H30" s="203" t="s">
        <v>0</v>
      </c>
      <c r="I30" s="210">
        <v>30000</v>
      </c>
      <c r="J30" s="204"/>
      <c r="K30" s="204"/>
      <c r="L30" s="205">
        <v>4.5199999999999996</v>
      </c>
      <c r="M30" s="206">
        <f t="shared" ref="M30:M37" si="3">L30*I30</f>
        <v>135600</v>
      </c>
    </row>
    <row r="31" spans="3:13" ht="19.2" customHeight="1" x14ac:dyDescent="0.25">
      <c r="C31">
        <v>29</v>
      </c>
      <c r="D31" s="201">
        <v>45367</v>
      </c>
      <c r="E31" s="202" t="s">
        <v>234</v>
      </c>
      <c r="F31" s="203" t="s">
        <v>3948</v>
      </c>
      <c r="G31" s="203" t="s">
        <v>3947</v>
      </c>
      <c r="H31" s="203" t="s">
        <v>57</v>
      </c>
      <c r="I31" s="210">
        <v>-30000</v>
      </c>
      <c r="J31" s="204"/>
      <c r="K31" s="204"/>
      <c r="L31" s="205">
        <v>4.13</v>
      </c>
      <c r="M31" s="206">
        <f t="shared" si="3"/>
        <v>-123900</v>
      </c>
    </row>
    <row r="32" spans="3:13" ht="20.25" customHeight="1" x14ac:dyDescent="0.25">
      <c r="D32" s="201">
        <v>45409</v>
      </c>
      <c r="E32" s="202" t="s">
        <v>234</v>
      </c>
      <c r="F32" s="203" t="s">
        <v>10922</v>
      </c>
      <c r="G32" s="203" t="s">
        <v>10921</v>
      </c>
      <c r="H32" s="203" t="s">
        <v>0</v>
      </c>
      <c r="I32" s="210">
        <v>5000</v>
      </c>
      <c r="J32" s="204"/>
      <c r="K32" s="204"/>
      <c r="L32" s="205">
        <v>13.18</v>
      </c>
      <c r="M32" s="206">
        <f t="shared" si="3"/>
        <v>65900</v>
      </c>
    </row>
    <row r="33" spans="3:13" ht="20.25" customHeight="1" x14ac:dyDescent="0.25">
      <c r="D33" s="201">
        <v>45437</v>
      </c>
      <c r="E33" s="202" t="s">
        <v>234</v>
      </c>
      <c r="F33" s="203" t="s">
        <v>10922</v>
      </c>
      <c r="G33" s="203" t="s">
        <v>10921</v>
      </c>
      <c r="H33" s="203" t="s">
        <v>57</v>
      </c>
      <c r="I33" s="210">
        <v>-5000</v>
      </c>
      <c r="J33" s="204"/>
      <c r="K33" s="204"/>
      <c r="L33" s="205">
        <v>14.8</v>
      </c>
      <c r="M33" s="206">
        <f t="shared" si="3"/>
        <v>-74000</v>
      </c>
    </row>
    <row r="34" spans="3:13" ht="20.25" customHeight="1" x14ac:dyDescent="0.25">
      <c r="D34" s="201">
        <v>45388</v>
      </c>
      <c r="E34" s="202" t="s">
        <v>234</v>
      </c>
      <c r="F34" s="203" t="s">
        <v>1890</v>
      </c>
      <c r="G34" s="203" t="s">
        <v>1889</v>
      </c>
      <c r="H34" s="203" t="s">
        <v>0</v>
      </c>
      <c r="I34" s="210">
        <v>5000</v>
      </c>
      <c r="J34" s="204"/>
      <c r="K34" s="204"/>
      <c r="L34" s="205">
        <v>9.58</v>
      </c>
      <c r="M34" s="206">
        <f t="shared" si="3"/>
        <v>47900</v>
      </c>
    </row>
    <row r="35" spans="3:13" ht="20.25" customHeight="1" x14ac:dyDescent="0.25">
      <c r="D35" s="201">
        <v>45444</v>
      </c>
      <c r="E35" s="202" t="s">
        <v>234</v>
      </c>
      <c r="F35" s="203" t="s">
        <v>1890</v>
      </c>
      <c r="G35" s="203" t="s">
        <v>1889</v>
      </c>
      <c r="H35" s="203" t="s">
        <v>57</v>
      </c>
      <c r="I35" s="210">
        <v>-5000</v>
      </c>
      <c r="J35" s="204"/>
      <c r="K35" s="204"/>
      <c r="L35" s="205">
        <v>10.17</v>
      </c>
      <c r="M35" s="206">
        <f t="shared" si="3"/>
        <v>-50850</v>
      </c>
    </row>
    <row r="36" spans="3:13" ht="20.25" customHeight="1" x14ac:dyDescent="0.25">
      <c r="D36" s="201">
        <v>45444</v>
      </c>
      <c r="E36" s="202" t="s">
        <v>234</v>
      </c>
      <c r="F36" s="203" t="s">
        <v>3948</v>
      </c>
      <c r="G36" s="203" t="s">
        <v>3947</v>
      </c>
      <c r="H36" s="203" t="s">
        <v>57</v>
      </c>
      <c r="I36" s="210">
        <v>-10000</v>
      </c>
      <c r="J36" s="204"/>
      <c r="K36" s="204"/>
      <c r="L36" s="205">
        <v>4.8</v>
      </c>
      <c r="M36" s="206">
        <f t="shared" si="3"/>
        <v>-48000</v>
      </c>
    </row>
    <row r="37" spans="3:13" ht="20.25" customHeight="1" x14ac:dyDescent="0.25">
      <c r="D37" s="201">
        <v>45388</v>
      </c>
      <c r="E37" s="202" t="s">
        <v>234</v>
      </c>
      <c r="F37" s="203" t="s">
        <v>3948</v>
      </c>
      <c r="G37" s="203" t="s">
        <v>3947</v>
      </c>
      <c r="H37" s="203" t="s">
        <v>0</v>
      </c>
      <c r="I37" s="210">
        <v>10000</v>
      </c>
      <c r="J37" s="204"/>
      <c r="K37" s="204"/>
      <c r="L37" s="205">
        <v>4.54</v>
      </c>
      <c r="M37" s="206">
        <f t="shared" si="3"/>
        <v>45400</v>
      </c>
    </row>
    <row r="38" spans="3:13" ht="20.25" customHeight="1" x14ac:dyDescent="0.25">
      <c r="D38" s="201">
        <v>45444</v>
      </c>
      <c r="E38" s="202" t="s">
        <v>223</v>
      </c>
      <c r="F38" s="203" t="s">
        <v>11706</v>
      </c>
      <c r="G38" s="203" t="s">
        <v>11708</v>
      </c>
      <c r="H38" s="203" t="s">
        <v>0</v>
      </c>
      <c r="I38" s="210">
        <v>300</v>
      </c>
      <c r="J38" s="204"/>
      <c r="K38" s="204"/>
      <c r="L38" s="205">
        <v>64.427999999999997</v>
      </c>
      <c r="M38" s="206">
        <f t="shared" ref="M38:M43" si="4">L38*I38</f>
        <v>19328.399999999998</v>
      </c>
    </row>
    <row r="39" spans="3:13" ht="20.25" customHeight="1" x14ac:dyDescent="0.25">
      <c r="D39" s="201">
        <v>45465</v>
      </c>
      <c r="E39" s="202" t="s">
        <v>223</v>
      </c>
      <c r="F39" s="203" t="s">
        <v>11706</v>
      </c>
      <c r="G39" s="203" t="s">
        <v>11708</v>
      </c>
      <c r="H39" s="203" t="s">
        <v>57</v>
      </c>
      <c r="I39" s="210">
        <v>-300</v>
      </c>
      <c r="J39" s="204"/>
      <c r="K39" s="204"/>
      <c r="L39" s="205">
        <v>65.364000000000004</v>
      </c>
      <c r="M39" s="206">
        <f t="shared" si="4"/>
        <v>-19609.2</v>
      </c>
    </row>
    <row r="40" spans="3:13" ht="20.25" customHeight="1" x14ac:dyDescent="0.25">
      <c r="D40" s="201">
        <v>45367</v>
      </c>
      <c r="E40" s="202" t="s">
        <v>223</v>
      </c>
      <c r="F40" s="203" t="s">
        <v>359</v>
      </c>
      <c r="G40" s="203" t="s">
        <v>361</v>
      </c>
      <c r="H40" s="203" t="s">
        <v>0</v>
      </c>
      <c r="I40" s="210">
        <v>200</v>
      </c>
      <c r="J40" s="204"/>
      <c r="K40" s="204"/>
      <c r="L40" s="205">
        <v>1346.4359999999999</v>
      </c>
      <c r="M40" s="206">
        <f t="shared" si="4"/>
        <v>269287.2</v>
      </c>
    </row>
    <row r="41" spans="3:13" ht="20.25" customHeight="1" x14ac:dyDescent="0.25">
      <c r="D41" s="201">
        <v>45367</v>
      </c>
      <c r="E41" s="202" t="s">
        <v>223</v>
      </c>
      <c r="F41" s="203" t="s">
        <v>349</v>
      </c>
      <c r="G41" s="203" t="s">
        <v>351</v>
      </c>
      <c r="H41" s="203" t="s">
        <v>0</v>
      </c>
      <c r="I41" s="210">
        <v>200</v>
      </c>
      <c r="J41" s="204"/>
      <c r="K41" s="204"/>
      <c r="L41" s="205">
        <v>1101.204</v>
      </c>
      <c r="M41" s="206">
        <f t="shared" si="4"/>
        <v>220240.8</v>
      </c>
    </row>
    <row r="42" spans="3:13" ht="20.25" customHeight="1" x14ac:dyDescent="0.25">
      <c r="D42" s="201">
        <v>45493</v>
      </c>
      <c r="E42" s="202" t="s">
        <v>223</v>
      </c>
      <c r="F42" s="203" t="s">
        <v>359</v>
      </c>
      <c r="G42" s="203" t="s">
        <v>361</v>
      </c>
      <c r="H42" s="203" t="s">
        <v>57</v>
      </c>
      <c r="I42" s="210">
        <v>-200</v>
      </c>
      <c r="J42" s="204"/>
      <c r="K42" s="204"/>
      <c r="L42" s="205">
        <v>1749.6179999999999</v>
      </c>
      <c r="M42" s="206">
        <f t="shared" si="4"/>
        <v>-349923.6</v>
      </c>
    </row>
    <row r="43" spans="3:13" ht="20.25" customHeight="1" x14ac:dyDescent="0.25">
      <c r="D43" s="201">
        <v>45493</v>
      </c>
      <c r="E43" s="202" t="s">
        <v>223</v>
      </c>
      <c r="F43" s="203" t="s">
        <v>349</v>
      </c>
      <c r="G43" s="203" t="s">
        <v>351</v>
      </c>
      <c r="H43" s="203" t="s">
        <v>57</v>
      </c>
      <c r="I43" s="210">
        <v>-200</v>
      </c>
      <c r="J43" s="204"/>
      <c r="K43" s="204"/>
      <c r="L43" s="205">
        <v>1385.748</v>
      </c>
      <c r="M43" s="206">
        <f t="shared" si="4"/>
        <v>-277149.60000000003</v>
      </c>
    </row>
    <row r="44" spans="3:13" ht="20.25" customHeight="1" x14ac:dyDescent="0.25">
      <c r="C44">
        <v>30</v>
      </c>
      <c r="D44" s="201">
        <v>45150</v>
      </c>
      <c r="E44" s="202" t="s">
        <v>410</v>
      </c>
      <c r="F44" s="203" t="s">
        <v>406</v>
      </c>
      <c r="G44" s="203" t="s">
        <v>408</v>
      </c>
      <c r="H44" s="203" t="s">
        <v>0</v>
      </c>
      <c r="I44" s="210">
        <v>100</v>
      </c>
      <c r="J44" s="204"/>
      <c r="K44" s="204"/>
      <c r="L44" s="205">
        <v>278.60000000000002</v>
      </c>
      <c r="M44" s="206">
        <f t="shared" ref="M44:M113" si="5">L44*I44</f>
        <v>27860.000000000004</v>
      </c>
    </row>
    <row r="45" spans="3:13" ht="20.25" customHeight="1" x14ac:dyDescent="0.25">
      <c r="C45">
        <v>31</v>
      </c>
      <c r="D45" s="201">
        <v>45234</v>
      </c>
      <c r="E45" s="202" t="s">
        <v>234</v>
      </c>
      <c r="F45" s="203" t="s">
        <v>406</v>
      </c>
      <c r="G45" s="203" t="s">
        <v>408</v>
      </c>
      <c r="H45" s="203" t="s">
        <v>0</v>
      </c>
      <c r="I45" s="210">
        <v>400</v>
      </c>
      <c r="J45" s="204"/>
      <c r="K45" s="204"/>
      <c r="L45" s="205">
        <v>257.04000000000002</v>
      </c>
      <c r="M45" s="206">
        <f t="shared" si="5"/>
        <v>102816.00000000001</v>
      </c>
    </row>
    <row r="46" spans="3:13" ht="20.25" customHeight="1" x14ac:dyDescent="0.25">
      <c r="D46" s="201">
        <v>45374</v>
      </c>
      <c r="E46" s="202" t="s">
        <v>234</v>
      </c>
      <c r="F46" s="203" t="s">
        <v>406</v>
      </c>
      <c r="G46" s="203" t="s">
        <v>408</v>
      </c>
      <c r="H46" s="203" t="s">
        <v>57</v>
      </c>
      <c r="I46" s="210">
        <v>-250</v>
      </c>
      <c r="J46" s="204"/>
      <c r="K46" s="204"/>
      <c r="L46" s="205">
        <v>312.51</v>
      </c>
      <c r="M46" s="206">
        <f t="shared" si="5"/>
        <v>-78127.5</v>
      </c>
    </row>
    <row r="47" spans="3:13" ht="20.25" customHeight="1" x14ac:dyDescent="0.25">
      <c r="D47" s="201">
        <v>45388</v>
      </c>
      <c r="E47" s="202" t="s">
        <v>234</v>
      </c>
      <c r="F47" s="203" t="s">
        <v>406</v>
      </c>
      <c r="G47" s="203" t="s">
        <v>408</v>
      </c>
      <c r="H47" s="203" t="s">
        <v>57</v>
      </c>
      <c r="I47" s="210">
        <v>-250</v>
      </c>
      <c r="J47" s="204"/>
      <c r="K47" s="204"/>
      <c r="L47" s="205">
        <v>297.68</v>
      </c>
      <c r="M47" s="206">
        <f t="shared" si="5"/>
        <v>-74420</v>
      </c>
    </row>
    <row r="48" spans="3:13" ht="20.25" customHeight="1" x14ac:dyDescent="0.25">
      <c r="D48" s="201">
        <v>45409</v>
      </c>
      <c r="E48" s="202" t="s">
        <v>234</v>
      </c>
      <c r="F48" s="203" t="s">
        <v>250</v>
      </c>
      <c r="G48" s="203">
        <v>512880</v>
      </c>
      <c r="H48" s="203" t="s">
        <v>0</v>
      </c>
      <c r="I48" s="210">
        <v>300000</v>
      </c>
      <c r="J48" s="204"/>
      <c r="K48" s="204"/>
      <c r="L48" s="205">
        <v>0.878</v>
      </c>
      <c r="M48" s="206">
        <f t="shared" ref="M48:M55" si="6">L48*I48</f>
        <v>263400</v>
      </c>
    </row>
    <row r="49" spans="4:13" ht="20.25" customHeight="1" x14ac:dyDescent="0.25">
      <c r="D49" s="201">
        <v>45430</v>
      </c>
      <c r="E49" s="202" t="s">
        <v>234</v>
      </c>
      <c r="F49" s="203" t="s">
        <v>250</v>
      </c>
      <c r="G49" s="203">
        <v>512880</v>
      </c>
      <c r="H49" s="203" t="s">
        <v>57</v>
      </c>
      <c r="I49" s="210">
        <v>-300000</v>
      </c>
      <c r="J49" s="204"/>
      <c r="K49" s="204"/>
      <c r="L49" s="205">
        <v>0.871</v>
      </c>
      <c r="M49" s="206">
        <f t="shared" si="6"/>
        <v>-261300</v>
      </c>
    </row>
    <row r="50" spans="4:13" ht="19.95" customHeight="1" x14ac:dyDescent="0.25">
      <c r="D50" s="201">
        <v>45493</v>
      </c>
      <c r="E50" s="202" t="s">
        <v>223</v>
      </c>
      <c r="F50" s="203" t="s">
        <v>215</v>
      </c>
      <c r="G50" s="203" t="s">
        <v>221</v>
      </c>
      <c r="H50" s="203" t="s">
        <v>0</v>
      </c>
      <c r="I50" s="210">
        <v>200</v>
      </c>
      <c r="J50" s="204"/>
      <c r="K50" s="204"/>
      <c r="L50" s="205">
        <v>1037.712</v>
      </c>
      <c r="M50" s="206">
        <f t="shared" si="6"/>
        <v>207542.39999999999</v>
      </c>
    </row>
    <row r="51" spans="4:13" ht="20.25" customHeight="1" x14ac:dyDescent="0.25">
      <c r="D51" s="201">
        <v>45521</v>
      </c>
      <c r="E51" s="202" t="s">
        <v>223</v>
      </c>
      <c r="F51" s="203" t="s">
        <v>540</v>
      </c>
      <c r="G51" s="203" t="s">
        <v>542</v>
      </c>
      <c r="H51" s="203" t="s">
        <v>0</v>
      </c>
      <c r="I51" s="210">
        <v>1000</v>
      </c>
      <c r="J51" s="204"/>
      <c r="K51" s="204"/>
      <c r="L51" s="205">
        <v>228.46199999999999</v>
      </c>
      <c r="M51" s="206">
        <f t="shared" si="6"/>
        <v>228462</v>
      </c>
    </row>
    <row r="52" spans="4:13" ht="20.25" customHeight="1" x14ac:dyDescent="0.25">
      <c r="D52" s="201">
        <v>45563</v>
      </c>
      <c r="E52" s="202" t="s">
        <v>234</v>
      </c>
      <c r="F52" s="203" t="s">
        <v>7160</v>
      </c>
      <c r="G52" s="203" t="s">
        <v>7159</v>
      </c>
      <c r="H52" s="203" t="s">
        <v>0</v>
      </c>
      <c r="I52" s="210">
        <v>1000</v>
      </c>
      <c r="J52" s="204"/>
      <c r="K52" s="204"/>
      <c r="L52" s="205">
        <v>31.14</v>
      </c>
      <c r="M52" s="206">
        <f t="shared" si="6"/>
        <v>31140</v>
      </c>
    </row>
    <row r="53" spans="4:13" ht="20.25" customHeight="1" x14ac:dyDescent="0.25">
      <c r="D53" s="201">
        <v>45577</v>
      </c>
      <c r="E53" s="202" t="s">
        <v>223</v>
      </c>
      <c r="F53" s="203" t="s">
        <v>215</v>
      </c>
      <c r="G53" s="203" t="s">
        <v>221</v>
      </c>
      <c r="H53" s="203" t="s">
        <v>57</v>
      </c>
      <c r="I53" s="210">
        <v>-200</v>
      </c>
      <c r="J53" s="204"/>
      <c r="K53" s="204"/>
      <c r="L53" s="205">
        <v>1129.1279999999999</v>
      </c>
      <c r="M53" s="206">
        <f t="shared" si="6"/>
        <v>-225825.59999999998</v>
      </c>
    </row>
    <row r="54" spans="4:13" ht="20.25" customHeight="1" x14ac:dyDescent="0.25">
      <c r="D54" s="201">
        <v>45577</v>
      </c>
      <c r="E54" s="202" t="s">
        <v>223</v>
      </c>
      <c r="F54" s="203" t="s">
        <v>540</v>
      </c>
      <c r="G54" s="203" t="s">
        <v>542</v>
      </c>
      <c r="H54" s="203" t="s">
        <v>57</v>
      </c>
      <c r="I54" s="210">
        <v>-1000</v>
      </c>
      <c r="J54" s="204"/>
      <c r="K54" s="204"/>
      <c r="L54" s="205">
        <v>341.87399999999997</v>
      </c>
      <c r="M54" s="206">
        <f t="shared" si="6"/>
        <v>-341873.99999999994</v>
      </c>
    </row>
    <row r="55" spans="4:13" ht="20.25" customHeight="1" x14ac:dyDescent="0.25">
      <c r="D55" s="201">
        <v>45577</v>
      </c>
      <c r="E55" s="202" t="s">
        <v>234</v>
      </c>
      <c r="F55" s="203" t="s">
        <v>7160</v>
      </c>
      <c r="G55" s="203" t="s">
        <v>7159</v>
      </c>
      <c r="H55" s="203" t="s">
        <v>57</v>
      </c>
      <c r="I55" s="210">
        <v>-1000</v>
      </c>
      <c r="J55" s="204"/>
      <c r="K55" s="204"/>
      <c r="L55" s="205">
        <v>50.38</v>
      </c>
      <c r="M55" s="206">
        <f t="shared" si="6"/>
        <v>-50380</v>
      </c>
    </row>
    <row r="56" spans="4:13" ht="24.6" customHeight="1" x14ac:dyDescent="0.25">
      <c r="D56" s="201">
        <v>45605</v>
      </c>
      <c r="E56" s="202" t="s">
        <v>234</v>
      </c>
      <c r="F56" s="203" t="s">
        <v>9609</v>
      </c>
      <c r="G56" s="203" t="s">
        <v>9608</v>
      </c>
      <c r="H56" s="203" t="s">
        <v>0</v>
      </c>
      <c r="I56" s="210">
        <v>40000</v>
      </c>
      <c r="J56" s="204"/>
      <c r="K56" s="204"/>
      <c r="L56" s="205">
        <v>5.24</v>
      </c>
      <c r="M56" s="206">
        <f t="shared" ref="M56:M65" si="7">L56*I56</f>
        <v>209600</v>
      </c>
    </row>
    <row r="57" spans="4:13" ht="20.25" customHeight="1" x14ac:dyDescent="0.25">
      <c r="D57" s="201">
        <v>45675</v>
      </c>
      <c r="E57" s="202" t="s">
        <v>234</v>
      </c>
      <c r="F57" s="203" t="s">
        <v>9609</v>
      </c>
      <c r="G57" s="203" t="s">
        <v>9608</v>
      </c>
      <c r="H57" s="203" t="s">
        <v>57</v>
      </c>
      <c r="I57" s="210">
        <v>-40000</v>
      </c>
      <c r="J57" s="204"/>
      <c r="K57" s="204"/>
      <c r="L57" s="205">
        <v>4.92</v>
      </c>
      <c r="M57" s="206">
        <f t="shared" si="7"/>
        <v>-196800</v>
      </c>
    </row>
    <row r="58" spans="4:13" ht="20.25" customHeight="1" x14ac:dyDescent="0.25">
      <c r="D58" s="201">
        <v>45584</v>
      </c>
      <c r="E58" s="202" t="s">
        <v>234</v>
      </c>
      <c r="F58" s="203" t="s">
        <v>11981</v>
      </c>
      <c r="G58" s="203" t="s">
        <v>11979</v>
      </c>
      <c r="H58" s="203" t="s">
        <v>0</v>
      </c>
      <c r="I58" s="210">
        <v>40000</v>
      </c>
      <c r="J58" s="204"/>
      <c r="K58" s="204"/>
      <c r="L58" s="205">
        <v>1.4339999999999999</v>
      </c>
      <c r="M58" s="206">
        <f t="shared" si="7"/>
        <v>57360</v>
      </c>
    </row>
    <row r="59" spans="4:13" ht="20.25" customHeight="1" x14ac:dyDescent="0.25">
      <c r="D59" s="201">
        <v>45591</v>
      </c>
      <c r="E59" s="202" t="s">
        <v>234</v>
      </c>
      <c r="F59" s="203" t="s">
        <v>11981</v>
      </c>
      <c r="G59" s="203" t="s">
        <v>11979</v>
      </c>
      <c r="H59" s="203" t="s">
        <v>57</v>
      </c>
      <c r="I59" s="210">
        <v>-40000</v>
      </c>
      <c r="J59" s="204"/>
      <c r="K59" s="204"/>
      <c r="L59" s="205">
        <v>1.3939999999999999</v>
      </c>
      <c r="M59" s="206">
        <f t="shared" si="7"/>
        <v>-55759.999999999993</v>
      </c>
    </row>
    <row r="60" spans="4:13" ht="20.25" customHeight="1" x14ac:dyDescent="0.25">
      <c r="D60" s="201">
        <v>45577</v>
      </c>
      <c r="E60" s="202" t="s">
        <v>224</v>
      </c>
      <c r="F60" s="203" t="s">
        <v>217</v>
      </c>
      <c r="G60" s="203" t="s">
        <v>219</v>
      </c>
      <c r="H60" s="203" t="s">
        <v>0</v>
      </c>
      <c r="I60" s="210">
        <v>100</v>
      </c>
      <c r="J60" s="204"/>
      <c r="K60" s="204"/>
      <c r="L60" s="205">
        <v>1698.8400000000001</v>
      </c>
      <c r="M60" s="206">
        <f t="shared" si="7"/>
        <v>169884</v>
      </c>
    </row>
    <row r="61" spans="4:13" ht="20.25" customHeight="1" x14ac:dyDescent="0.25">
      <c r="D61" s="201">
        <v>45598</v>
      </c>
      <c r="E61" s="202" t="s">
        <v>223</v>
      </c>
      <c r="F61" s="203" t="s">
        <v>217</v>
      </c>
      <c r="G61" s="203" t="s">
        <v>219</v>
      </c>
      <c r="H61" s="203" t="s">
        <v>57</v>
      </c>
      <c r="I61" s="210">
        <v>-100</v>
      </c>
      <c r="J61" s="204"/>
      <c r="K61" s="204"/>
      <c r="L61" s="205">
        <v>1942.0439999999999</v>
      </c>
      <c r="M61" s="206">
        <f t="shared" si="7"/>
        <v>-194204.4</v>
      </c>
    </row>
    <row r="62" spans="4:13" ht="20.25" customHeight="1" x14ac:dyDescent="0.25">
      <c r="D62" s="201">
        <v>45591</v>
      </c>
      <c r="E62" s="202" t="s">
        <v>234</v>
      </c>
      <c r="F62" s="203" t="s">
        <v>7757</v>
      </c>
      <c r="G62" s="203" t="s">
        <v>7756</v>
      </c>
      <c r="H62" s="203" t="s">
        <v>0</v>
      </c>
      <c r="I62" s="210">
        <v>2000</v>
      </c>
      <c r="J62" s="204"/>
      <c r="K62" s="204"/>
      <c r="L62" s="205">
        <v>83.41</v>
      </c>
      <c r="M62" s="206">
        <f t="shared" si="7"/>
        <v>166820</v>
      </c>
    </row>
    <row r="63" spans="4:13" ht="20.25" customHeight="1" x14ac:dyDescent="0.25">
      <c r="D63" s="201">
        <v>45689</v>
      </c>
      <c r="E63" s="202" t="s">
        <v>234</v>
      </c>
      <c r="F63" s="203" t="s">
        <v>7757</v>
      </c>
      <c r="G63" s="203" t="s">
        <v>7756</v>
      </c>
      <c r="H63" s="203" t="s">
        <v>57</v>
      </c>
      <c r="I63" s="210">
        <v>-2000</v>
      </c>
      <c r="J63" s="204"/>
      <c r="K63" s="204"/>
      <c r="L63" s="205">
        <v>80.88</v>
      </c>
      <c r="M63" s="206">
        <f t="shared" si="7"/>
        <v>-161760</v>
      </c>
    </row>
    <row r="64" spans="4:13" ht="20.25" customHeight="1" x14ac:dyDescent="0.25">
      <c r="D64" s="201">
        <v>45563</v>
      </c>
      <c r="E64" s="202" t="s">
        <v>234</v>
      </c>
      <c r="F64" s="203" t="s">
        <v>250</v>
      </c>
      <c r="G64" s="203" t="s">
        <v>11953</v>
      </c>
      <c r="H64" s="203" t="s">
        <v>0</v>
      </c>
      <c r="I64" s="210">
        <v>137000</v>
      </c>
      <c r="J64" s="204"/>
      <c r="K64" s="204"/>
      <c r="L64" s="205">
        <v>1.006</v>
      </c>
      <c r="M64" s="206">
        <f t="shared" si="7"/>
        <v>137822</v>
      </c>
    </row>
    <row r="65" spans="4:13" ht="20.25" customHeight="1" x14ac:dyDescent="0.25">
      <c r="D65" s="201">
        <v>45710</v>
      </c>
      <c r="E65" s="202" t="s">
        <v>234</v>
      </c>
      <c r="F65" s="203" t="s">
        <v>250</v>
      </c>
      <c r="G65" s="203" t="s">
        <v>11953</v>
      </c>
      <c r="H65" s="203" t="s">
        <v>57</v>
      </c>
      <c r="I65" s="210">
        <v>-137000</v>
      </c>
      <c r="J65" s="204"/>
      <c r="K65" s="204"/>
      <c r="L65" s="205">
        <v>1.141</v>
      </c>
      <c r="M65" s="206">
        <f t="shared" si="7"/>
        <v>-156317</v>
      </c>
    </row>
    <row r="66" spans="4:13" ht="20.25" customHeight="1" x14ac:dyDescent="0.25">
      <c r="D66" s="201">
        <v>45409</v>
      </c>
      <c r="E66" s="202" t="s">
        <v>234</v>
      </c>
      <c r="F66" s="203" t="s">
        <v>7666</v>
      </c>
      <c r="G66" s="203" t="s">
        <v>7665</v>
      </c>
      <c r="H66" s="203" t="s">
        <v>0</v>
      </c>
      <c r="I66" s="210">
        <v>3000</v>
      </c>
      <c r="J66" s="204"/>
      <c r="K66" s="204"/>
      <c r="L66" s="205">
        <v>34.83</v>
      </c>
      <c r="M66" s="206">
        <f t="shared" si="5"/>
        <v>104490</v>
      </c>
    </row>
    <row r="67" spans="4:13" ht="22.2" customHeight="1" x14ac:dyDescent="0.25">
      <c r="D67" s="201">
        <v>45591</v>
      </c>
      <c r="E67" s="202" t="s">
        <v>234</v>
      </c>
      <c r="F67" s="203" t="s">
        <v>7666</v>
      </c>
      <c r="G67" s="203" t="s">
        <v>7665</v>
      </c>
      <c r="H67" s="203" t="s">
        <v>57</v>
      </c>
      <c r="I67" s="210">
        <v>-14000</v>
      </c>
      <c r="J67" s="204"/>
      <c r="K67" s="204"/>
      <c r="L67" s="205">
        <v>32.270000000000003</v>
      </c>
      <c r="M67" s="206">
        <f>L67*I67</f>
        <v>-451780.00000000006</v>
      </c>
    </row>
    <row r="68" spans="4:13" ht="20.25" customHeight="1" x14ac:dyDescent="0.25">
      <c r="D68" s="201">
        <v>45486</v>
      </c>
      <c r="E68" s="202" t="s">
        <v>234</v>
      </c>
      <c r="F68" s="203" t="s">
        <v>7666</v>
      </c>
      <c r="G68" s="203" t="s">
        <v>7665</v>
      </c>
      <c r="H68" s="203" t="s">
        <v>0</v>
      </c>
      <c r="I68" s="210">
        <v>6000</v>
      </c>
      <c r="J68" s="204"/>
      <c r="K68" s="204"/>
      <c r="L68" s="205">
        <v>27.18</v>
      </c>
      <c r="M68" s="206">
        <f>L68*I68</f>
        <v>163080</v>
      </c>
    </row>
    <row r="69" spans="4:13" ht="20.25" customHeight="1" x14ac:dyDescent="0.25">
      <c r="D69" s="201">
        <v>45563</v>
      </c>
      <c r="E69" s="202" t="s">
        <v>234</v>
      </c>
      <c r="F69" s="203" t="s">
        <v>7666</v>
      </c>
      <c r="G69" s="203" t="s">
        <v>7665</v>
      </c>
      <c r="H69" s="203" t="s">
        <v>0</v>
      </c>
      <c r="I69" s="210">
        <v>5000</v>
      </c>
      <c r="J69" s="204"/>
      <c r="K69" s="204"/>
      <c r="L69" s="205">
        <v>27.82</v>
      </c>
      <c r="M69" s="206">
        <f>L69*I69</f>
        <v>139100</v>
      </c>
    </row>
    <row r="70" spans="4:13" ht="20.25" customHeight="1" x14ac:dyDescent="0.25">
      <c r="D70" s="201">
        <v>45430</v>
      </c>
      <c r="E70" s="202" t="s">
        <v>234</v>
      </c>
      <c r="F70" s="203" t="s">
        <v>29</v>
      </c>
      <c r="G70" s="203">
        <v>601318</v>
      </c>
      <c r="H70" s="203" t="s">
        <v>0</v>
      </c>
      <c r="I70" s="210">
        <v>10000</v>
      </c>
      <c r="J70" s="204"/>
      <c r="K70" s="204"/>
      <c r="L70" s="205">
        <v>45.2</v>
      </c>
      <c r="M70" s="206">
        <f t="shared" si="5"/>
        <v>452000</v>
      </c>
    </row>
    <row r="71" spans="4:13" ht="20.25" customHeight="1" x14ac:dyDescent="0.25">
      <c r="D71" s="201">
        <v>45444</v>
      </c>
      <c r="E71" s="202" t="s">
        <v>234</v>
      </c>
      <c r="F71" s="203" t="s">
        <v>29</v>
      </c>
      <c r="G71" s="203">
        <v>601318</v>
      </c>
      <c r="H71" s="203" t="s">
        <v>57</v>
      </c>
      <c r="I71" s="210">
        <v>-5000</v>
      </c>
      <c r="J71" s="204"/>
      <c r="K71" s="204"/>
      <c r="L71" s="205">
        <v>43.07</v>
      </c>
      <c r="M71" s="206">
        <f t="shared" si="5"/>
        <v>-215350</v>
      </c>
    </row>
    <row r="72" spans="4:13" ht="20.25" customHeight="1" x14ac:dyDescent="0.25">
      <c r="D72" s="201">
        <v>45563</v>
      </c>
      <c r="E72" s="202" t="s">
        <v>234</v>
      </c>
      <c r="F72" s="203" t="s">
        <v>29</v>
      </c>
      <c r="G72" s="203">
        <v>601318</v>
      </c>
      <c r="H72" s="203" t="s">
        <v>0</v>
      </c>
      <c r="I72" s="210">
        <v>3000</v>
      </c>
      <c r="J72" s="204"/>
      <c r="K72" s="204"/>
      <c r="L72" s="205">
        <v>51.9</v>
      </c>
      <c r="M72" s="206">
        <f t="shared" si="5"/>
        <v>155700</v>
      </c>
    </row>
    <row r="73" spans="4:13" ht="20.25" customHeight="1" x14ac:dyDescent="0.25">
      <c r="D73" s="201">
        <v>45591</v>
      </c>
      <c r="E73" s="202" t="s">
        <v>234</v>
      </c>
      <c r="F73" s="203" t="s">
        <v>29</v>
      </c>
      <c r="G73" s="203">
        <v>601318</v>
      </c>
      <c r="H73" s="203" t="s">
        <v>57</v>
      </c>
      <c r="I73" s="210">
        <v>-4000</v>
      </c>
      <c r="J73" s="204"/>
      <c r="K73" s="204"/>
      <c r="L73" s="205">
        <v>57.7</v>
      </c>
      <c r="M73" s="206">
        <f t="shared" si="5"/>
        <v>-230800</v>
      </c>
    </row>
    <row r="74" spans="4:13" ht="20.25" customHeight="1" x14ac:dyDescent="0.25">
      <c r="D74" s="201">
        <f>全班!$R$1</f>
        <v>46011</v>
      </c>
      <c r="E74" s="202" t="s">
        <v>234</v>
      </c>
      <c r="F74" s="203" t="s">
        <v>29</v>
      </c>
      <c r="G74" s="203">
        <v>601318</v>
      </c>
      <c r="H74" s="203" t="s">
        <v>57</v>
      </c>
      <c r="I74" s="210">
        <v>-2000</v>
      </c>
      <c r="J74" s="204"/>
      <c r="K74" s="204"/>
      <c r="L74" s="205">
        <v>51.2</v>
      </c>
      <c r="M74" s="206">
        <f t="shared" ref="M74:M83" si="8">L74*I74</f>
        <v>-102400</v>
      </c>
    </row>
    <row r="75" spans="4:13" ht="20.25" customHeight="1" x14ac:dyDescent="0.25">
      <c r="D75" s="201">
        <v>45724</v>
      </c>
      <c r="E75" s="202" t="s">
        <v>234</v>
      </c>
      <c r="F75" s="203" t="s">
        <v>29</v>
      </c>
      <c r="G75" s="203">
        <v>601318</v>
      </c>
      <c r="H75" s="203" t="s">
        <v>57</v>
      </c>
      <c r="I75" s="210">
        <v>-2000</v>
      </c>
      <c r="J75" s="204"/>
      <c r="K75" s="204"/>
      <c r="L75" s="205">
        <v>51.5</v>
      </c>
      <c r="M75" s="206">
        <f t="shared" si="8"/>
        <v>-103000</v>
      </c>
    </row>
    <row r="76" spans="4:13" ht="20.25" customHeight="1" x14ac:dyDescent="0.25">
      <c r="D76" s="201">
        <v>45738</v>
      </c>
      <c r="E76" s="202" t="s">
        <v>223</v>
      </c>
      <c r="F76" s="203" t="s">
        <v>11975</v>
      </c>
      <c r="G76" s="203" t="s">
        <v>11977</v>
      </c>
      <c r="H76" s="203" t="s">
        <v>57</v>
      </c>
      <c r="I76" s="210">
        <v>-300</v>
      </c>
      <c r="J76" s="204"/>
      <c r="K76" s="204"/>
      <c r="L76" s="205">
        <v>726.25799999999992</v>
      </c>
      <c r="M76" s="206">
        <f t="shared" si="8"/>
        <v>-217877.39999999997</v>
      </c>
    </row>
    <row r="77" spans="4:13" ht="20.25" customHeight="1" x14ac:dyDescent="0.25">
      <c r="D77" s="201">
        <v>45738</v>
      </c>
      <c r="E77" s="202" t="s">
        <v>234</v>
      </c>
      <c r="F77" s="203" t="s">
        <v>8215</v>
      </c>
      <c r="G77" s="203" t="s">
        <v>8214</v>
      </c>
      <c r="H77" s="203" t="s">
        <v>57</v>
      </c>
      <c r="I77" s="210">
        <v>-2000</v>
      </c>
      <c r="J77" s="204"/>
      <c r="K77" s="204"/>
      <c r="L77" s="205">
        <v>48.89</v>
      </c>
      <c r="M77" s="206">
        <f t="shared" si="8"/>
        <v>-97780</v>
      </c>
    </row>
    <row r="78" spans="4:13" ht="20.25" customHeight="1" x14ac:dyDescent="0.25">
      <c r="D78" s="201">
        <v>45738</v>
      </c>
      <c r="E78" s="202" t="s">
        <v>47</v>
      </c>
      <c r="F78" s="203" t="s">
        <v>4020</v>
      </c>
      <c r="G78" s="203" t="s">
        <v>11895</v>
      </c>
      <c r="H78" s="203" t="s">
        <v>57</v>
      </c>
      <c r="I78" s="210">
        <v>-5000</v>
      </c>
      <c r="J78" s="204"/>
      <c r="K78" s="204"/>
      <c r="L78" s="205">
        <v>16.399999999999999</v>
      </c>
      <c r="M78" s="206">
        <f t="shared" si="8"/>
        <v>-82000</v>
      </c>
    </row>
    <row r="79" spans="4:13" ht="20.25" customHeight="1" x14ac:dyDescent="0.25">
      <c r="D79" s="201">
        <v>45794</v>
      </c>
      <c r="E79" s="202" t="s">
        <v>234</v>
      </c>
      <c r="F79" s="203" t="s">
        <v>8960</v>
      </c>
      <c r="G79" s="203" t="s">
        <v>8959</v>
      </c>
      <c r="H79" s="203" t="s">
        <v>57</v>
      </c>
      <c r="I79" s="210">
        <v>-20000</v>
      </c>
      <c r="J79" s="204"/>
      <c r="K79" s="204"/>
      <c r="L79" s="205">
        <v>7.32</v>
      </c>
      <c r="M79" s="206">
        <f t="shared" si="8"/>
        <v>-146400</v>
      </c>
    </row>
    <row r="80" spans="4:13" ht="20.25" customHeight="1" x14ac:dyDescent="0.25">
      <c r="D80" s="201">
        <v>45794</v>
      </c>
      <c r="E80" s="202" t="s">
        <v>223</v>
      </c>
      <c r="F80" s="203" t="s">
        <v>110</v>
      </c>
      <c r="G80" s="203" t="s">
        <v>293</v>
      </c>
      <c r="H80" s="203" t="s">
        <v>57</v>
      </c>
      <c r="I80" s="210">
        <v>-100</v>
      </c>
      <c r="J80" s="204"/>
      <c r="K80" s="204"/>
      <c r="L80" s="205">
        <v>962.98799999999994</v>
      </c>
      <c r="M80" s="206">
        <f t="shared" si="8"/>
        <v>-96298.799999999988</v>
      </c>
    </row>
    <row r="81" spans="4:13" ht="20.25" customHeight="1" x14ac:dyDescent="0.25">
      <c r="D81" s="201">
        <v>45801</v>
      </c>
      <c r="E81" s="202" t="s">
        <v>223</v>
      </c>
      <c r="F81" s="203" t="s">
        <v>11477</v>
      </c>
      <c r="G81" s="203" t="s">
        <v>11475</v>
      </c>
      <c r="H81" s="203" t="s">
        <v>57</v>
      </c>
      <c r="I81" s="210">
        <v>-100</v>
      </c>
      <c r="J81" s="204"/>
      <c r="K81" s="204"/>
      <c r="L81" s="205">
        <v>1784.0159999999998</v>
      </c>
      <c r="M81" s="206">
        <f t="shared" si="8"/>
        <v>-178401.59999999998</v>
      </c>
    </row>
    <row r="82" spans="4:13" ht="20.25" customHeight="1" x14ac:dyDescent="0.25">
      <c r="D82" s="201">
        <v>45577</v>
      </c>
      <c r="E82" s="202" t="s">
        <v>224</v>
      </c>
      <c r="F82" s="203" t="s">
        <v>11975</v>
      </c>
      <c r="G82" s="203" t="s">
        <v>11977</v>
      </c>
      <c r="H82" s="203" t="s">
        <v>0</v>
      </c>
      <c r="I82" s="210">
        <v>200</v>
      </c>
      <c r="J82" s="204"/>
      <c r="K82" s="204"/>
      <c r="L82" s="205">
        <v>855.89400000000001</v>
      </c>
      <c r="M82" s="206">
        <f t="shared" si="8"/>
        <v>171178.8</v>
      </c>
    </row>
    <row r="83" spans="4:13" ht="20.25" customHeight="1" x14ac:dyDescent="0.25">
      <c r="D83" s="201">
        <v>45591</v>
      </c>
      <c r="E83" s="202" t="s">
        <v>223</v>
      </c>
      <c r="F83" s="203" t="s">
        <v>11975</v>
      </c>
      <c r="G83" s="203" t="s">
        <v>11977</v>
      </c>
      <c r="H83" s="203" t="s">
        <v>57</v>
      </c>
      <c r="I83" s="210">
        <v>-200</v>
      </c>
      <c r="J83" s="204"/>
      <c r="K83" s="204"/>
      <c r="L83" s="205">
        <v>811.04399999999998</v>
      </c>
      <c r="M83" s="206">
        <f t="shared" si="8"/>
        <v>-162208.79999999999</v>
      </c>
    </row>
    <row r="84" spans="4:13" ht="20.25" customHeight="1" x14ac:dyDescent="0.25">
      <c r="D84" s="201">
        <v>45591</v>
      </c>
      <c r="E84" s="202" t="s">
        <v>39</v>
      </c>
      <c r="F84" s="203" t="s">
        <v>4020</v>
      </c>
      <c r="G84" s="203" t="s">
        <v>11895</v>
      </c>
      <c r="H84" s="203" t="s">
        <v>0</v>
      </c>
      <c r="I84" s="210">
        <v>5000</v>
      </c>
      <c r="J84" s="204"/>
      <c r="K84" s="204"/>
      <c r="L84" s="205">
        <v>15.94</v>
      </c>
      <c r="M84" s="206">
        <f t="shared" si="5"/>
        <v>79700</v>
      </c>
    </row>
    <row r="85" spans="4:13" ht="20.25" customHeight="1" x14ac:dyDescent="0.25">
      <c r="D85" s="201">
        <v>45598</v>
      </c>
      <c r="E85" s="202" t="s">
        <v>234</v>
      </c>
      <c r="F85" s="203" t="s">
        <v>8960</v>
      </c>
      <c r="G85" s="203" t="s">
        <v>8959</v>
      </c>
      <c r="H85" s="203" t="s">
        <v>0</v>
      </c>
      <c r="I85" s="210">
        <v>20000</v>
      </c>
      <c r="J85" s="204"/>
      <c r="K85" s="204"/>
      <c r="L85" s="205">
        <v>7.93</v>
      </c>
      <c r="M85" s="206">
        <f t="shared" si="5"/>
        <v>158600</v>
      </c>
    </row>
    <row r="86" spans="4:13" ht="20.25" customHeight="1" x14ac:dyDescent="0.25">
      <c r="D86" s="201">
        <v>45710</v>
      </c>
      <c r="E86" s="202" t="s">
        <v>47</v>
      </c>
      <c r="F86" s="203" t="s">
        <v>4020</v>
      </c>
      <c r="G86" s="203" t="s">
        <v>11895</v>
      </c>
      <c r="H86" s="203" t="s">
        <v>57</v>
      </c>
      <c r="I86" s="210">
        <v>-2500</v>
      </c>
      <c r="J86" s="204"/>
      <c r="K86" s="204"/>
      <c r="L86" s="205">
        <v>19.22</v>
      </c>
      <c r="M86" s="206">
        <f t="shared" ref="M86:M91" si="9">L86*I86</f>
        <v>-48050</v>
      </c>
    </row>
    <row r="87" spans="4:13" ht="20.25" customHeight="1" x14ac:dyDescent="0.25">
      <c r="D87" s="201">
        <v>45605</v>
      </c>
      <c r="E87" s="202" t="s">
        <v>234</v>
      </c>
      <c r="F87" s="203" t="s">
        <v>8215</v>
      </c>
      <c r="G87" s="203" t="s">
        <v>8214</v>
      </c>
      <c r="H87" s="203" t="s">
        <v>0</v>
      </c>
      <c r="I87" s="210">
        <v>2000</v>
      </c>
      <c r="J87" s="204"/>
      <c r="K87" s="204"/>
      <c r="L87" s="205">
        <v>49.3</v>
      </c>
      <c r="M87" s="206">
        <f t="shared" si="9"/>
        <v>98600</v>
      </c>
    </row>
    <row r="88" spans="4:13" ht="20.25" customHeight="1" x14ac:dyDescent="0.25">
      <c r="D88" s="201">
        <v>45710</v>
      </c>
      <c r="E88" s="202" t="s">
        <v>223</v>
      </c>
      <c r="F88" s="203" t="s">
        <v>11975</v>
      </c>
      <c r="G88" s="203" t="s">
        <v>11977</v>
      </c>
      <c r="H88" s="203" t="s">
        <v>0</v>
      </c>
      <c r="I88" s="210">
        <v>300</v>
      </c>
      <c r="J88" s="204"/>
      <c r="K88" s="204"/>
      <c r="L88" s="205">
        <v>698.1</v>
      </c>
      <c r="M88" s="206">
        <f t="shared" si="9"/>
        <v>209430</v>
      </c>
    </row>
    <row r="89" spans="4:13" ht="20.25" customHeight="1" x14ac:dyDescent="0.25">
      <c r="D89" s="201">
        <v>45710</v>
      </c>
      <c r="E89" s="202" t="s">
        <v>223</v>
      </c>
      <c r="F89" s="203" t="s">
        <v>110</v>
      </c>
      <c r="G89" s="203" t="s">
        <v>293</v>
      </c>
      <c r="H89" s="203" t="s">
        <v>0</v>
      </c>
      <c r="I89" s="210">
        <v>100</v>
      </c>
      <c r="J89" s="204"/>
      <c r="K89" s="204"/>
      <c r="L89" s="205">
        <v>1121.25</v>
      </c>
      <c r="M89" s="206">
        <f t="shared" si="9"/>
        <v>112125</v>
      </c>
    </row>
    <row r="90" spans="4:13" ht="20.25" customHeight="1" x14ac:dyDescent="0.25">
      <c r="D90" s="201">
        <v>45717</v>
      </c>
      <c r="E90" s="202" t="s">
        <v>47</v>
      </c>
      <c r="F90" s="203" t="s">
        <v>4020</v>
      </c>
      <c r="G90" s="203" t="s">
        <v>11895</v>
      </c>
      <c r="H90" s="203" t="s">
        <v>0</v>
      </c>
      <c r="I90" s="210">
        <v>2500</v>
      </c>
      <c r="J90" s="204"/>
      <c r="K90" s="204"/>
      <c r="L90" s="205">
        <v>15.38</v>
      </c>
      <c r="M90" s="206">
        <f t="shared" si="9"/>
        <v>38450</v>
      </c>
    </row>
    <row r="91" spans="4:13" ht="20.25" customHeight="1" x14ac:dyDescent="0.25">
      <c r="D91" s="201">
        <v>45724</v>
      </c>
      <c r="E91" s="202" t="s">
        <v>223</v>
      </c>
      <c r="F91" s="203" t="s">
        <v>11477</v>
      </c>
      <c r="G91" s="203" t="s">
        <v>11475</v>
      </c>
      <c r="H91" s="203" t="s">
        <v>0</v>
      </c>
      <c r="I91" s="210">
        <v>100</v>
      </c>
      <c r="J91" s="204"/>
      <c r="K91" s="204"/>
      <c r="L91" s="205">
        <v>1520.6880000000001</v>
      </c>
      <c r="M91" s="206">
        <f t="shared" si="9"/>
        <v>152068.80000000002</v>
      </c>
    </row>
    <row r="92" spans="4:13" ht="20.25" customHeight="1" x14ac:dyDescent="0.25">
      <c r="D92" s="201">
        <v>45815</v>
      </c>
      <c r="E92" s="202" t="s">
        <v>223</v>
      </c>
      <c r="F92" s="203" t="s">
        <v>217</v>
      </c>
      <c r="G92" s="203" t="s">
        <v>219</v>
      </c>
      <c r="H92" s="203" t="s">
        <v>0</v>
      </c>
      <c r="I92" s="210">
        <v>100</v>
      </c>
      <c r="J92" s="204"/>
      <c r="K92" s="204"/>
      <c r="L92" s="205">
        <v>2302.0919999999996</v>
      </c>
      <c r="M92" s="206">
        <f>L92*I92</f>
        <v>230209.19999999995</v>
      </c>
    </row>
    <row r="93" spans="4:13" ht="20.25" customHeight="1" x14ac:dyDescent="0.25">
      <c r="D93" s="201">
        <v>45843</v>
      </c>
      <c r="E93" s="202" t="s">
        <v>223</v>
      </c>
      <c r="F93" s="203" t="s">
        <v>217</v>
      </c>
      <c r="G93" s="203" t="s">
        <v>219</v>
      </c>
      <c r="H93" s="203" t="s">
        <v>57</v>
      </c>
      <c r="I93" s="210">
        <v>-100</v>
      </c>
      <c r="J93" s="204"/>
      <c r="K93" s="204"/>
      <c r="L93" s="205">
        <v>2459.73</v>
      </c>
      <c r="M93" s="206">
        <f>L93*I93</f>
        <v>-245973</v>
      </c>
    </row>
    <row r="94" spans="4:13" ht="20.25" customHeight="1" x14ac:dyDescent="0.25">
      <c r="D94" s="201">
        <v>45815</v>
      </c>
      <c r="E94" s="202" t="s">
        <v>47</v>
      </c>
      <c r="F94" s="203" t="s">
        <v>12285</v>
      </c>
      <c r="G94" s="203" t="s">
        <v>12287</v>
      </c>
      <c r="H94" s="203" t="s">
        <v>0</v>
      </c>
      <c r="I94" s="210">
        <v>2000</v>
      </c>
      <c r="J94" s="204"/>
      <c r="K94" s="204"/>
      <c r="L94" s="205">
        <v>82.25</v>
      </c>
      <c r="M94" s="206">
        <f>L94*I94</f>
        <v>164500</v>
      </c>
    </row>
    <row r="95" spans="4:13" ht="20.25" customHeight="1" x14ac:dyDescent="0.25">
      <c r="D95" s="201">
        <v>45843</v>
      </c>
      <c r="E95" s="202" t="s">
        <v>47</v>
      </c>
      <c r="F95" s="203" t="s">
        <v>12285</v>
      </c>
      <c r="G95" s="203" t="s">
        <v>12287</v>
      </c>
      <c r="H95" s="203" t="s">
        <v>57</v>
      </c>
      <c r="I95" s="210">
        <v>-1500</v>
      </c>
      <c r="J95" s="204"/>
      <c r="K95" s="204"/>
      <c r="L95" s="205">
        <v>116.1</v>
      </c>
      <c r="M95" s="206">
        <f>L95*I95</f>
        <v>-174150</v>
      </c>
    </row>
    <row r="96" spans="4:13" ht="20.25" customHeight="1" x14ac:dyDescent="0.25">
      <c r="D96" s="201">
        <v>45885</v>
      </c>
      <c r="E96" s="202" t="s">
        <v>47</v>
      </c>
      <c r="F96" s="203" t="s">
        <v>12285</v>
      </c>
      <c r="G96" s="203" t="s">
        <v>12287</v>
      </c>
      <c r="H96" s="203" t="s">
        <v>57</v>
      </c>
      <c r="I96" s="210">
        <v>-500</v>
      </c>
      <c r="J96" s="204"/>
      <c r="K96" s="204"/>
      <c r="L96" s="205">
        <v>165.5</v>
      </c>
      <c r="M96" s="206">
        <f>L96*I96</f>
        <v>-82750</v>
      </c>
    </row>
    <row r="97" spans="4:13" ht="20.25" customHeight="1" x14ac:dyDescent="0.25">
      <c r="D97" s="34">
        <v>45598</v>
      </c>
      <c r="E97" s="47" t="s">
        <v>39</v>
      </c>
      <c r="F97" s="35" t="s">
        <v>283</v>
      </c>
      <c r="G97" s="35" t="s">
        <v>55</v>
      </c>
      <c r="H97" s="35" t="s">
        <v>0</v>
      </c>
      <c r="I97" s="208">
        <v>1000</v>
      </c>
      <c r="J97" s="15"/>
      <c r="K97" s="15"/>
      <c r="L97" s="131">
        <v>419.2</v>
      </c>
      <c r="M97" s="46">
        <f t="shared" si="5"/>
        <v>419200</v>
      </c>
    </row>
    <row r="98" spans="4:13" ht="20.25" customHeight="1" x14ac:dyDescent="0.25">
      <c r="D98" s="34">
        <v>45689</v>
      </c>
      <c r="E98" s="47" t="s">
        <v>223</v>
      </c>
      <c r="F98" s="35" t="s">
        <v>246</v>
      </c>
      <c r="G98" s="35" t="s">
        <v>248</v>
      </c>
      <c r="H98" s="35" t="s">
        <v>40</v>
      </c>
      <c r="I98" s="208">
        <v>200</v>
      </c>
      <c r="J98" s="15"/>
      <c r="K98" s="15"/>
      <c r="L98" s="131">
        <v>936.54599999999994</v>
      </c>
      <c r="M98" s="46">
        <f t="shared" si="5"/>
        <v>187309.19999999998</v>
      </c>
    </row>
    <row r="99" spans="4:13" ht="20.25" customHeight="1" x14ac:dyDescent="0.25">
      <c r="D99" s="34">
        <v>45710</v>
      </c>
      <c r="E99" s="47" t="s">
        <v>47</v>
      </c>
      <c r="F99" s="35" t="s">
        <v>283</v>
      </c>
      <c r="G99" s="35" t="s">
        <v>55</v>
      </c>
      <c r="H99" s="35" t="s">
        <v>57</v>
      </c>
      <c r="I99" s="208">
        <v>-500</v>
      </c>
      <c r="J99" s="15"/>
      <c r="K99" s="15"/>
      <c r="L99" s="131">
        <v>517</v>
      </c>
      <c r="M99" s="46">
        <f t="shared" si="5"/>
        <v>-258500</v>
      </c>
    </row>
    <row r="100" spans="4:13" ht="20.25" customHeight="1" x14ac:dyDescent="0.25">
      <c r="D100" s="34">
        <v>45710</v>
      </c>
      <c r="E100" s="47" t="s">
        <v>223</v>
      </c>
      <c r="F100" s="35" t="s">
        <v>246</v>
      </c>
      <c r="G100" s="35" t="s">
        <v>248</v>
      </c>
      <c r="H100" s="35" t="s">
        <v>57</v>
      </c>
      <c r="I100" s="208">
        <v>-100</v>
      </c>
      <c r="J100" s="15"/>
      <c r="K100" s="15"/>
      <c r="L100" s="131">
        <v>1048.5540000000001</v>
      </c>
      <c r="M100" s="46">
        <f t="shared" si="5"/>
        <v>-104855.40000000001</v>
      </c>
    </row>
    <row r="101" spans="4:13" ht="20.25" customHeight="1" x14ac:dyDescent="0.25">
      <c r="D101" s="34">
        <v>45717</v>
      </c>
      <c r="E101" s="47" t="s">
        <v>47</v>
      </c>
      <c r="F101" s="35" t="s">
        <v>283</v>
      </c>
      <c r="G101" s="35" t="s">
        <v>55</v>
      </c>
      <c r="H101" s="35" t="s">
        <v>40</v>
      </c>
      <c r="I101" s="208">
        <v>500</v>
      </c>
      <c r="J101" s="15"/>
      <c r="K101" s="15"/>
      <c r="L101" s="131">
        <v>478.6</v>
      </c>
      <c r="M101" s="46">
        <f t="shared" si="5"/>
        <v>239300</v>
      </c>
    </row>
    <row r="102" spans="4:13" ht="20.25" customHeight="1" x14ac:dyDescent="0.25">
      <c r="D102" s="34">
        <v>45717</v>
      </c>
      <c r="E102" s="47" t="s">
        <v>223</v>
      </c>
      <c r="F102" s="35" t="s">
        <v>246</v>
      </c>
      <c r="G102" s="35" t="s">
        <v>248</v>
      </c>
      <c r="H102" s="35" t="s">
        <v>40</v>
      </c>
      <c r="I102" s="208">
        <v>100</v>
      </c>
      <c r="J102" s="15"/>
      <c r="K102" s="15"/>
      <c r="L102" s="131">
        <v>974.37599999999998</v>
      </c>
      <c r="M102" s="46">
        <f t="shared" si="5"/>
        <v>97437.599999999991</v>
      </c>
    </row>
    <row r="103" spans="4:13" ht="20.25" customHeight="1" x14ac:dyDescent="0.25">
      <c r="D103" s="34">
        <v>45724</v>
      </c>
      <c r="E103" s="47" t="s">
        <v>223</v>
      </c>
      <c r="F103" s="35" t="s">
        <v>11600</v>
      </c>
      <c r="G103" s="35" t="s">
        <v>351</v>
      </c>
      <c r="H103" s="35" t="s">
        <v>40</v>
      </c>
      <c r="I103" s="208">
        <v>100</v>
      </c>
      <c r="J103" s="15"/>
      <c r="K103" s="15"/>
      <c r="L103" s="131">
        <v>1356.1080000000002</v>
      </c>
      <c r="M103" s="46">
        <f t="shared" si="5"/>
        <v>135610.80000000002</v>
      </c>
    </row>
    <row r="104" spans="4:13" ht="20.25" customHeight="1" x14ac:dyDescent="0.25">
      <c r="D104" s="34">
        <v>45801</v>
      </c>
      <c r="E104" s="47" t="s">
        <v>223</v>
      </c>
      <c r="F104" s="35" t="s">
        <v>246</v>
      </c>
      <c r="G104" s="35" t="s">
        <v>248</v>
      </c>
      <c r="H104" s="35" t="s">
        <v>57</v>
      </c>
      <c r="I104" s="208">
        <v>-100</v>
      </c>
      <c r="J104" s="15"/>
      <c r="K104" s="15"/>
      <c r="L104" s="131">
        <v>1024.0619999999999</v>
      </c>
      <c r="M104" s="46">
        <f t="shared" si="5"/>
        <v>-102406.19999999998</v>
      </c>
    </row>
    <row r="105" spans="4:13" ht="20.25" customHeight="1" x14ac:dyDescent="0.25">
      <c r="D105" s="34">
        <v>45885</v>
      </c>
      <c r="E105" s="47" t="s">
        <v>223</v>
      </c>
      <c r="F105" s="35" t="s">
        <v>621</v>
      </c>
      <c r="G105" s="35" t="s">
        <v>622</v>
      </c>
      <c r="H105" s="35" t="s">
        <v>40</v>
      </c>
      <c r="I105" s="208">
        <v>600</v>
      </c>
      <c r="J105" s="15"/>
      <c r="K105" s="15"/>
      <c r="L105" s="131">
        <v>408.79799999999994</v>
      </c>
      <c r="M105" s="46">
        <f t="shared" si="5"/>
        <v>245278.79999999996</v>
      </c>
    </row>
    <row r="106" spans="4:13" ht="20.25" customHeight="1" x14ac:dyDescent="0.25">
      <c r="D106" s="34">
        <v>45892</v>
      </c>
      <c r="E106" s="47" t="s">
        <v>223</v>
      </c>
      <c r="F106" s="35" t="s">
        <v>246</v>
      </c>
      <c r="G106" s="35" t="s">
        <v>248</v>
      </c>
      <c r="H106" s="35" t="s">
        <v>57</v>
      </c>
      <c r="I106" s="208">
        <v>-50</v>
      </c>
      <c r="J106" s="15"/>
      <c r="K106" s="15"/>
      <c r="L106" s="131">
        <v>1388.3220000000001</v>
      </c>
      <c r="M106" s="46">
        <f t="shared" si="5"/>
        <v>-69416.100000000006</v>
      </c>
    </row>
    <row r="107" spans="4:13" ht="20.25" customHeight="1" x14ac:dyDescent="0.25">
      <c r="D107" s="34">
        <v>45899</v>
      </c>
      <c r="E107" s="47" t="s">
        <v>47</v>
      </c>
      <c r="F107" s="35" t="s">
        <v>283</v>
      </c>
      <c r="G107" s="35" t="s">
        <v>55</v>
      </c>
      <c r="H107" s="35" t="s">
        <v>57</v>
      </c>
      <c r="I107" s="208">
        <v>-800</v>
      </c>
      <c r="J107" s="15"/>
      <c r="K107" s="15"/>
      <c r="L107" s="131">
        <v>596.5</v>
      </c>
      <c r="M107" s="46">
        <f t="shared" si="5"/>
        <v>-477200</v>
      </c>
    </row>
    <row r="108" spans="4:13" ht="20.25" customHeight="1" x14ac:dyDescent="0.25">
      <c r="D108" s="34">
        <v>45906</v>
      </c>
      <c r="E108" s="47" t="s">
        <v>223</v>
      </c>
      <c r="F108" s="35" t="s">
        <v>621</v>
      </c>
      <c r="G108" s="35" t="s">
        <v>622</v>
      </c>
      <c r="H108" s="35" t="s">
        <v>57</v>
      </c>
      <c r="I108" s="208">
        <v>-600</v>
      </c>
      <c r="J108" s="15"/>
      <c r="K108" s="15"/>
      <c r="L108" s="131">
        <v>430.79399999999998</v>
      </c>
      <c r="M108" s="46">
        <f t="shared" si="5"/>
        <v>-258476.4</v>
      </c>
    </row>
    <row r="109" spans="4:13" ht="20.25" customHeight="1" x14ac:dyDescent="0.25">
      <c r="D109" s="34">
        <v>45906</v>
      </c>
      <c r="E109" s="47" t="s">
        <v>47</v>
      </c>
      <c r="F109" s="35" t="s">
        <v>283</v>
      </c>
      <c r="G109" s="35" t="s">
        <v>55</v>
      </c>
      <c r="H109" s="35" t="s">
        <v>57</v>
      </c>
      <c r="I109" s="208">
        <v>-200</v>
      </c>
      <c r="J109" s="15"/>
      <c r="K109" s="15"/>
      <c r="L109" s="131">
        <v>605.5</v>
      </c>
      <c r="M109" s="46">
        <f t="shared" si="5"/>
        <v>-121100</v>
      </c>
    </row>
    <row r="110" spans="4:13" ht="20.25" customHeight="1" x14ac:dyDescent="0.25">
      <c r="D110" s="34">
        <v>45969</v>
      </c>
      <c r="E110" s="47" t="s">
        <v>223</v>
      </c>
      <c r="F110" s="35" t="s">
        <v>12688</v>
      </c>
      <c r="G110" s="35" t="s">
        <v>12690</v>
      </c>
      <c r="H110" s="35" t="s">
        <v>40</v>
      </c>
      <c r="I110" s="208">
        <v>10000</v>
      </c>
      <c r="J110" s="15"/>
      <c r="K110" s="15"/>
      <c r="L110" s="131">
        <v>11.075999999999999</v>
      </c>
      <c r="M110" s="46">
        <f t="shared" si="5"/>
        <v>110759.99999999999</v>
      </c>
    </row>
    <row r="111" spans="4:13" ht="20.25" customHeight="1" x14ac:dyDescent="0.25">
      <c r="D111" s="34">
        <v>45969</v>
      </c>
      <c r="E111" s="47" t="s">
        <v>235</v>
      </c>
      <c r="F111" s="35" t="s">
        <v>7757</v>
      </c>
      <c r="G111" s="35" t="s">
        <v>7756</v>
      </c>
      <c r="H111" s="35" t="s">
        <v>40</v>
      </c>
      <c r="I111" s="208">
        <v>1000</v>
      </c>
      <c r="J111" s="15"/>
      <c r="K111" s="15"/>
      <c r="L111" s="131">
        <v>73.08</v>
      </c>
      <c r="M111" s="46">
        <f t="shared" si="5"/>
        <v>73080</v>
      </c>
    </row>
    <row r="112" spans="4:13" ht="20.25" customHeight="1" x14ac:dyDescent="0.25">
      <c r="D112" s="34">
        <v>45969</v>
      </c>
      <c r="E112" s="47" t="s">
        <v>47</v>
      </c>
      <c r="F112" s="35" t="s">
        <v>12285</v>
      </c>
      <c r="G112" s="35" t="s">
        <v>12287</v>
      </c>
      <c r="H112" s="35" t="s">
        <v>40</v>
      </c>
      <c r="I112" s="208">
        <v>500</v>
      </c>
      <c r="J112" s="15"/>
      <c r="K112" s="15"/>
      <c r="L112" s="131">
        <v>112.2</v>
      </c>
      <c r="M112" s="46">
        <f t="shared" si="5"/>
        <v>56100</v>
      </c>
    </row>
    <row r="113" spans="4:16" ht="20.25" customHeight="1" x14ac:dyDescent="0.25">
      <c r="D113" s="34"/>
      <c r="E113" s="47"/>
      <c r="F113" s="35"/>
      <c r="G113" s="35"/>
      <c r="H113" s="35"/>
      <c r="I113" s="208"/>
      <c r="J113" s="15"/>
      <c r="K113" s="15"/>
      <c r="L113" s="131"/>
      <c r="M113" s="46">
        <f t="shared" si="5"/>
        <v>0</v>
      </c>
    </row>
    <row r="114" spans="4:16" ht="20.25" customHeight="1" thickBot="1" x14ac:dyDescent="0.3">
      <c r="D114" s="9" t="s">
        <v>41</v>
      </c>
      <c r="E114" s="20"/>
      <c r="F114" s="20"/>
      <c r="G114" s="20"/>
      <c r="H114" s="20"/>
      <c r="I114" s="20"/>
      <c r="J114" s="20"/>
      <c r="K114" s="20"/>
      <c r="L114" s="148"/>
      <c r="M114" s="21">
        <f>SUM(M3:M113)</f>
        <v>-603139.0900000002</v>
      </c>
    </row>
    <row r="115" spans="4:16" ht="20.25" customHeight="1" thickBot="1" x14ac:dyDescent="0.3">
      <c r="D115" s="2" t="s">
        <v>3</v>
      </c>
      <c r="E115" s="3" t="s">
        <v>32</v>
      </c>
      <c r="F115" s="3" t="s">
        <v>18</v>
      </c>
      <c r="G115" s="3" t="s">
        <v>19</v>
      </c>
      <c r="H115" s="3" t="s">
        <v>83</v>
      </c>
      <c r="I115" s="3" t="s">
        <v>1</v>
      </c>
      <c r="J115" s="3" t="s">
        <v>10</v>
      </c>
      <c r="K115" s="3" t="s">
        <v>17</v>
      </c>
      <c r="L115" s="3" t="s">
        <v>12362</v>
      </c>
      <c r="M115" s="13" t="s">
        <v>4</v>
      </c>
    </row>
    <row r="116" spans="4:16" ht="20.25" customHeight="1" thickTop="1" x14ac:dyDescent="0.25">
      <c r="D116" s="51">
        <f>全班!$R$1</f>
        <v>46011</v>
      </c>
      <c r="E116" s="52" t="s">
        <v>223</v>
      </c>
      <c r="F116" s="53" t="s">
        <v>246</v>
      </c>
      <c r="G116" s="53" t="s">
        <v>248</v>
      </c>
      <c r="H116" s="38" t="s">
        <v>75</v>
      </c>
      <c r="I116" s="38">
        <f>SUMIFS($I$97:$I$114,$G$97:$G$114,G116)</f>
        <v>50</v>
      </c>
      <c r="J116" s="39">
        <f t="shared" ref="J116" si="10">K116/I116</f>
        <v>161.38199999999952</v>
      </c>
      <c r="K116" s="215">
        <f>SUMIFS($M$97:$M$114,$G$97:$G$114,G116)</f>
        <v>8069.0999999999767</v>
      </c>
      <c r="L116" s="88">
        <f>VLOOKUP(G116,股价!C:D,2,FALSE)</f>
        <v>1411.722</v>
      </c>
      <c r="M116" s="41">
        <f t="shared" ref="M116" si="11">IFERROR(I116*L116,0)</f>
        <v>70586.100000000006</v>
      </c>
      <c r="P116" s="35"/>
    </row>
    <row r="117" spans="4:16" ht="20.25" customHeight="1" x14ac:dyDescent="0.25">
      <c r="D117" s="51">
        <f>全班!$R$1</f>
        <v>46011</v>
      </c>
      <c r="E117" s="52" t="s">
        <v>223</v>
      </c>
      <c r="F117" s="53" t="s">
        <v>11600</v>
      </c>
      <c r="G117" s="53" t="s">
        <v>351</v>
      </c>
      <c r="H117" s="38" t="s">
        <v>75</v>
      </c>
      <c r="I117" s="38">
        <f>SUMIFS($I$97:$I$114,$G$97:$G$114,G117)</f>
        <v>100</v>
      </c>
      <c r="J117" s="39">
        <f t="shared" ref="J117:J118" si="12">K117/I117</f>
        <v>1356.1080000000002</v>
      </c>
      <c r="K117" s="215">
        <f>SUMIFS($M$97:$M$114,$G$97:$G$114,G117)</f>
        <v>135610.80000000002</v>
      </c>
      <c r="L117" s="88">
        <f>VLOOKUP(G117,股价!C:D,2,FALSE)</f>
        <v>2395.848</v>
      </c>
      <c r="M117" s="41">
        <f t="shared" ref="M117:M118" si="13">IFERROR(I117*L117,0)</f>
        <v>239584.8</v>
      </c>
      <c r="P117" s="35"/>
    </row>
    <row r="118" spans="4:16" ht="20.25" customHeight="1" x14ac:dyDescent="0.25">
      <c r="D118" s="51">
        <f>全班!$R$1</f>
        <v>46011</v>
      </c>
      <c r="E118" s="52" t="s">
        <v>223</v>
      </c>
      <c r="F118" s="53" t="s">
        <v>12688</v>
      </c>
      <c r="G118" s="53" t="s">
        <v>12690</v>
      </c>
      <c r="H118" s="38" t="s">
        <v>75</v>
      </c>
      <c r="I118" s="38">
        <f>SUMIFS($I$97:$I$114,$G$97:$G$114,G118)</f>
        <v>10000</v>
      </c>
      <c r="J118" s="39">
        <f t="shared" si="12"/>
        <v>11.075999999999999</v>
      </c>
      <c r="K118" s="215">
        <f>SUMIFS($M$97:$M$114,$G$97:$G$114,G118)</f>
        <v>110759.99999999999</v>
      </c>
      <c r="L118" s="88">
        <f>VLOOKUP(G118,股价!C:D,2,FALSE)</f>
        <v>6.7782</v>
      </c>
      <c r="M118" s="41">
        <f t="shared" si="13"/>
        <v>67782</v>
      </c>
      <c r="P118" s="35"/>
    </row>
    <row r="119" spans="4:16" ht="20.25" customHeight="1" x14ac:dyDescent="0.25">
      <c r="D119" s="51">
        <f>全班!$R$1</f>
        <v>46011</v>
      </c>
      <c r="E119" s="52" t="s">
        <v>234</v>
      </c>
      <c r="F119" s="53" t="s">
        <v>7757</v>
      </c>
      <c r="G119" s="53" t="s">
        <v>7756</v>
      </c>
      <c r="H119" s="38" t="s">
        <v>75</v>
      </c>
      <c r="I119" s="38">
        <f>SUMIFS($I$97:$I$114,$G$97:$G$114,G119)</f>
        <v>1000</v>
      </c>
      <c r="J119" s="39">
        <f t="shared" ref="J119:J120" si="14">K119/I119</f>
        <v>73.08</v>
      </c>
      <c r="K119" s="215">
        <f>SUMIFS($M$97:$M$114,$G$97:$G$114,G119)</f>
        <v>73080</v>
      </c>
      <c r="L119" s="88">
        <f>VLOOKUP(G119,股价!C:D,2,FALSE)</f>
        <v>85</v>
      </c>
      <c r="M119" s="41">
        <f t="shared" ref="M119:M120" si="15">IFERROR(I119*L119,0)</f>
        <v>85000</v>
      </c>
      <c r="P119" s="35"/>
    </row>
    <row r="120" spans="4:16" ht="20.25" customHeight="1" x14ac:dyDescent="0.25">
      <c r="D120" s="51">
        <f>全班!$R$1</f>
        <v>46011</v>
      </c>
      <c r="E120" s="52" t="s">
        <v>47</v>
      </c>
      <c r="F120" s="53" t="s">
        <v>12285</v>
      </c>
      <c r="G120" s="53" t="s">
        <v>12287</v>
      </c>
      <c r="H120" s="38" t="s">
        <v>75</v>
      </c>
      <c r="I120" s="38">
        <f>SUMIFS($I$97:$I$114,$G$97:$G$114,G120)</f>
        <v>500</v>
      </c>
      <c r="J120" s="39">
        <f t="shared" si="14"/>
        <v>112.2</v>
      </c>
      <c r="K120" s="215">
        <f>SUMIFS($M$97:$M$114,$G$97:$G$114,G120)</f>
        <v>56100</v>
      </c>
      <c r="L120" s="88">
        <f>VLOOKUP(G120,股价!C:D,2,FALSE)</f>
        <v>117.2</v>
      </c>
      <c r="M120" s="41">
        <f t="shared" si="15"/>
        <v>58600</v>
      </c>
      <c r="P120" s="35"/>
    </row>
    <row r="121" spans="4:16" ht="20.25" customHeight="1" x14ac:dyDescent="0.25">
      <c r="D121" s="42"/>
      <c r="E121" s="48"/>
      <c r="F121" s="43"/>
      <c r="G121" s="43"/>
      <c r="H121" s="43"/>
      <c r="I121" s="43"/>
      <c r="J121" s="43"/>
      <c r="K121" s="43"/>
      <c r="L121" s="244"/>
      <c r="M121" s="45"/>
      <c r="P121" s="35"/>
    </row>
    <row r="122" spans="4:16" ht="20.25" customHeight="1" x14ac:dyDescent="0.25">
      <c r="D122" s="10" t="s">
        <v>11</v>
      </c>
      <c r="E122" s="15"/>
      <c r="F122" s="7"/>
      <c r="G122" s="7"/>
      <c r="H122" s="7"/>
      <c r="I122" s="8"/>
      <c r="J122" s="8"/>
      <c r="K122" s="8"/>
      <c r="L122" s="237"/>
      <c r="M122" s="90">
        <f>SUM(M116:M121)</f>
        <v>521552.9</v>
      </c>
      <c r="P122" s="35"/>
    </row>
    <row r="123" spans="4:16" ht="20.25" customHeight="1" x14ac:dyDescent="0.25">
      <c r="D123" s="78" t="s">
        <v>86</v>
      </c>
      <c r="E123" s="79"/>
      <c r="F123" s="80"/>
      <c r="G123" s="80"/>
      <c r="H123" s="80"/>
      <c r="I123" s="77"/>
      <c r="J123" s="77"/>
      <c r="K123" s="77"/>
      <c r="L123" s="245"/>
      <c r="M123" s="91">
        <f>L137</f>
        <v>15183.599999999999</v>
      </c>
      <c r="P123" s="35"/>
    </row>
    <row r="124" spans="4:16" ht="20.25" customHeight="1" x14ac:dyDescent="0.25">
      <c r="D124" s="10" t="s">
        <v>12</v>
      </c>
      <c r="E124" s="15"/>
      <c r="F124" s="11"/>
      <c r="G124" s="11"/>
      <c r="H124" s="7"/>
      <c r="I124" s="8"/>
      <c r="J124" s="8"/>
      <c r="K124" s="8"/>
      <c r="L124" s="237"/>
      <c r="M124" s="90">
        <f>M129-M114+M123</f>
        <v>1618322.6900000004</v>
      </c>
      <c r="P124" s="35"/>
    </row>
    <row r="125" spans="4:16" ht="20.25" customHeight="1" thickBot="1" x14ac:dyDescent="0.3">
      <c r="D125" s="9" t="s">
        <v>14</v>
      </c>
      <c r="E125" s="20"/>
      <c r="F125" s="23"/>
      <c r="G125" s="23"/>
      <c r="H125" s="24"/>
      <c r="I125" s="20"/>
      <c r="J125" s="20"/>
      <c r="K125" s="20"/>
      <c r="L125" s="246"/>
      <c r="M125" s="92">
        <f>M122+M124</f>
        <v>2139875.5900000003</v>
      </c>
      <c r="P125" s="35"/>
    </row>
    <row r="126" spans="4:16" ht="20.25" customHeight="1" x14ac:dyDescent="0.25">
      <c r="D126" s="10" t="s">
        <v>13</v>
      </c>
      <c r="E126" s="15"/>
      <c r="F126" s="14"/>
      <c r="G126" s="14"/>
      <c r="H126" s="7"/>
      <c r="I126" s="8"/>
      <c r="J126" s="8"/>
      <c r="K126" s="8"/>
      <c r="L126" s="237"/>
      <c r="M126" s="90">
        <f>M125-M129</f>
        <v>1139875.5900000003</v>
      </c>
    </row>
    <row r="127" spans="4:16" ht="20.25" customHeight="1" thickBot="1" x14ac:dyDescent="0.3">
      <c r="D127" s="9" t="s">
        <v>6</v>
      </c>
      <c r="E127" s="20"/>
      <c r="F127" s="16"/>
      <c r="G127" s="16"/>
      <c r="H127" s="5"/>
      <c r="I127" s="6"/>
      <c r="J127" s="6"/>
      <c r="K127" s="6"/>
      <c r="L127" s="247"/>
      <c r="M127" s="22">
        <f>M126/M129</f>
        <v>1.1398755900000004</v>
      </c>
    </row>
    <row r="128" spans="4:16" ht="20.25" customHeight="1" x14ac:dyDescent="0.25"/>
    <row r="129" spans="4:13" ht="20.25" customHeight="1" thickBot="1" x14ac:dyDescent="0.3">
      <c r="D129" s="15" t="s">
        <v>8</v>
      </c>
      <c r="E129" s="15"/>
      <c r="F129" s="18"/>
      <c r="G129" s="18"/>
      <c r="M129" s="18">
        <f>本金与余额!D20</f>
        <v>1000000</v>
      </c>
    </row>
    <row r="130" spans="4:13" ht="18" customHeight="1" thickBot="1" x14ac:dyDescent="0.3">
      <c r="D130" s="2" t="s">
        <v>90</v>
      </c>
      <c r="E130" s="3" t="s">
        <v>32</v>
      </c>
      <c r="F130" s="3" t="s">
        <v>18</v>
      </c>
      <c r="G130" s="3" t="s">
        <v>19</v>
      </c>
      <c r="H130" s="3" t="s">
        <v>83</v>
      </c>
      <c r="I130" s="3" t="s">
        <v>1</v>
      </c>
      <c r="J130" s="3" t="s">
        <v>87</v>
      </c>
      <c r="K130" s="3" t="s">
        <v>84</v>
      </c>
      <c r="L130" s="243" t="s">
        <v>85</v>
      </c>
      <c r="M130" s="13" t="s">
        <v>91</v>
      </c>
    </row>
    <row r="131" spans="4:13" ht="18" customHeight="1" thickTop="1" x14ac:dyDescent="0.25">
      <c r="D131" s="34">
        <v>45453</v>
      </c>
      <c r="E131" s="47" t="s">
        <v>223</v>
      </c>
      <c r="F131" s="8" t="s">
        <v>349</v>
      </c>
      <c r="G131" s="8" t="s">
        <v>351</v>
      </c>
      <c r="H131" s="8" t="s">
        <v>11752</v>
      </c>
      <c r="I131" s="8">
        <v>200</v>
      </c>
      <c r="J131" s="70" t="s">
        <v>11751</v>
      </c>
      <c r="K131" s="70" t="s">
        <v>11751</v>
      </c>
      <c r="L131" s="237">
        <f>I131*1.56</f>
        <v>312</v>
      </c>
      <c r="M131" s="76">
        <v>45453</v>
      </c>
    </row>
    <row r="132" spans="4:13" ht="18" customHeight="1" x14ac:dyDescent="0.25">
      <c r="D132" s="34">
        <v>45443</v>
      </c>
      <c r="E132" s="47" t="s">
        <v>234</v>
      </c>
      <c r="F132" s="35" t="s">
        <v>29</v>
      </c>
      <c r="G132" s="35">
        <v>601318</v>
      </c>
      <c r="H132" s="8" t="s">
        <v>11809</v>
      </c>
      <c r="I132" s="8">
        <v>5000</v>
      </c>
      <c r="J132" s="70" t="s">
        <v>11810</v>
      </c>
      <c r="K132" s="70" t="s">
        <v>11810</v>
      </c>
      <c r="L132" s="237">
        <f>I132*1.5</f>
        <v>7500</v>
      </c>
      <c r="M132" s="76">
        <v>45499</v>
      </c>
    </row>
    <row r="133" spans="4:13" ht="18" customHeight="1" x14ac:dyDescent="0.25">
      <c r="D133" s="34">
        <v>45511</v>
      </c>
      <c r="E133" s="47" t="s">
        <v>234</v>
      </c>
      <c r="F133" s="35" t="s">
        <v>7666</v>
      </c>
      <c r="G133" s="35" t="s">
        <v>7665</v>
      </c>
      <c r="H133" s="8" t="s">
        <v>11752</v>
      </c>
      <c r="I133" s="8">
        <v>9000</v>
      </c>
      <c r="J133" s="70" t="s">
        <v>11746</v>
      </c>
      <c r="K133" s="70" t="s">
        <v>11746</v>
      </c>
      <c r="L133" s="237">
        <f>9000/10*8</f>
        <v>7200</v>
      </c>
      <c r="M133" s="76">
        <v>45512</v>
      </c>
    </row>
    <row r="134" spans="4:13" ht="18" customHeight="1" x14ac:dyDescent="0.25">
      <c r="D134" s="34">
        <v>45819</v>
      </c>
      <c r="E134" s="47" t="s">
        <v>223</v>
      </c>
      <c r="F134" s="35" t="s">
        <v>246</v>
      </c>
      <c r="G134" s="35" t="s">
        <v>248</v>
      </c>
      <c r="H134" s="8" t="s">
        <v>11744</v>
      </c>
      <c r="I134" s="8">
        <v>100</v>
      </c>
      <c r="J134" s="70" t="s">
        <v>12323</v>
      </c>
      <c r="K134" s="70" t="s">
        <v>12323</v>
      </c>
      <c r="L134" s="237">
        <f>I134*0.01*7.8</f>
        <v>7.8</v>
      </c>
      <c r="M134" s="76">
        <v>45819</v>
      </c>
    </row>
    <row r="135" spans="4:13" ht="18" customHeight="1" x14ac:dyDescent="0.25">
      <c r="D135" s="34">
        <v>45817</v>
      </c>
      <c r="E135" s="47" t="s">
        <v>223</v>
      </c>
      <c r="F135" s="35" t="s">
        <v>349</v>
      </c>
      <c r="G135" s="35" t="s">
        <v>351</v>
      </c>
      <c r="H135" s="8" t="s">
        <v>11744</v>
      </c>
      <c r="I135" s="8">
        <v>100</v>
      </c>
      <c r="J135" s="70" t="s">
        <v>12320</v>
      </c>
      <c r="K135" s="70" t="s">
        <v>12320</v>
      </c>
      <c r="L135">
        <f>I135*0.21*7.8</f>
        <v>163.79999999999998</v>
      </c>
      <c r="M135" s="76">
        <v>45817</v>
      </c>
    </row>
    <row r="136" spans="4:13" ht="18" customHeight="1" x14ac:dyDescent="0.25">
      <c r="D136" s="34"/>
      <c r="E136" s="47"/>
      <c r="F136" s="35"/>
      <c r="G136" s="35"/>
      <c r="H136" s="8"/>
      <c r="I136" s="8"/>
      <c r="J136" s="70"/>
      <c r="K136" s="70"/>
      <c r="M136" s="76"/>
    </row>
    <row r="137" spans="4:13" ht="18" customHeight="1" thickBot="1" x14ac:dyDescent="0.3">
      <c r="D137" s="62" t="s">
        <v>86</v>
      </c>
      <c r="E137" s="4"/>
      <c r="F137" s="4"/>
      <c r="G137" s="4"/>
      <c r="H137" s="4"/>
      <c r="I137" s="73"/>
      <c r="J137" s="4"/>
      <c r="K137" s="74"/>
      <c r="L137" s="247">
        <f>SUM(L131:L136)</f>
        <v>15183.599999999999</v>
      </c>
      <c r="M137" s="63"/>
    </row>
    <row r="139" spans="4:13" ht="18" customHeight="1" x14ac:dyDescent="0.25">
      <c r="D139" s="82"/>
    </row>
    <row r="140" spans="4:13" ht="18" customHeight="1" x14ac:dyDescent="0.25">
      <c r="D140" s="35"/>
    </row>
    <row r="141" spans="4:13" ht="18" customHeight="1" x14ac:dyDescent="0.25">
      <c r="D141" s="35"/>
    </row>
    <row r="142" spans="4:13" ht="18" customHeight="1" x14ac:dyDescent="0.25">
      <c r="D142" s="35"/>
    </row>
  </sheetData>
  <phoneticPr fontId="2" type="noConversion"/>
  <conditionalFormatting sqref="I3:M113">
    <cfRule type="cellIs" dxfId="95" priority="2" operator="lessThan">
      <formula>0</formula>
    </cfRule>
  </conditionalFormatting>
  <conditionalFormatting sqref="M126">
    <cfRule type="cellIs" dxfId="94" priority="4" operator="lessThanOrEqual">
      <formula>0</formula>
    </cfRule>
  </conditionalFormatting>
  <conditionalFormatting sqref="M127">
    <cfRule type="cellIs" dxfId="93" priority="3" operator="lessThan">
      <formula>0</formula>
    </cfRule>
  </conditionalFormatting>
  <hyperlinks>
    <hyperlink ref="A1" location="全班!A1" display="back" xr:uid="{00000000-0004-0000-1A00-000000000000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FF00"/>
  </sheetPr>
  <dimension ref="A1:P188"/>
  <sheetViews>
    <sheetView showGridLines="0" topLeftCell="A148" zoomScale="90" zoomScaleNormal="90" workbookViewId="0">
      <selection activeCell="D149" sqref="D149:M171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30.44140625" bestFit="1" customWidth="1"/>
    <col min="7" max="7" width="23.77734375" bestFit="1" customWidth="1"/>
    <col min="8" max="8" width="5.88671875" bestFit="1" customWidth="1"/>
    <col min="9" max="9" width="10.6640625" style="1"/>
    <col min="10" max="10" width="14.109375" bestFit="1" customWidth="1"/>
    <col min="11" max="11" width="14.21875" style="12" bestFit="1" customWidth="1"/>
    <col min="12" max="12" width="13" bestFit="1" customWidth="1"/>
    <col min="13" max="13" width="14.77734375" bestFit="1" customWidth="1"/>
    <col min="14" max="14" width="9.6640625" bestFit="1" customWidth="1"/>
    <col min="16" max="16" width="13" bestFit="1" customWidth="1"/>
  </cols>
  <sheetData>
    <row r="1" spans="1:13" ht="20.25" customHeight="1" thickBot="1" x14ac:dyDescent="0.3">
      <c r="A1" s="104" t="s">
        <v>144</v>
      </c>
      <c r="D1" s="7" t="s">
        <v>11582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D3" s="158">
        <v>45479</v>
      </c>
      <c r="E3" s="159" t="s">
        <v>223</v>
      </c>
      <c r="F3" s="160" t="s">
        <v>359</v>
      </c>
      <c r="G3" s="160" t="s">
        <v>362</v>
      </c>
      <c r="H3" s="160" t="s">
        <v>0</v>
      </c>
      <c r="I3" s="165">
        <v>50</v>
      </c>
      <c r="J3" s="211"/>
      <c r="K3" s="211"/>
      <c r="L3" s="251">
        <v>1765.452</v>
      </c>
      <c r="M3" s="162">
        <f t="shared" ref="M3:M24" si="0">L3*I3</f>
        <v>88272.6</v>
      </c>
    </row>
    <row r="4" spans="1:13" ht="20.25" customHeight="1" x14ac:dyDescent="0.25">
      <c r="D4" s="158">
        <v>45521</v>
      </c>
      <c r="E4" s="159" t="s">
        <v>223</v>
      </c>
      <c r="F4" s="160" t="s">
        <v>359</v>
      </c>
      <c r="G4" s="160" t="s">
        <v>361</v>
      </c>
      <c r="H4" s="160" t="s">
        <v>57</v>
      </c>
      <c r="I4" s="165">
        <v>-50</v>
      </c>
      <c r="J4" s="211"/>
      <c r="K4" s="211"/>
      <c r="L4" s="251">
        <v>1763.19</v>
      </c>
      <c r="M4" s="162">
        <f t="shared" si="0"/>
        <v>-88159.5</v>
      </c>
    </row>
    <row r="5" spans="1:13" ht="20.25" customHeight="1" x14ac:dyDescent="0.25">
      <c r="C5">
        <v>1</v>
      </c>
      <c r="D5" s="158">
        <v>45409</v>
      </c>
      <c r="E5" s="159" t="s">
        <v>223</v>
      </c>
      <c r="F5" s="160" t="s">
        <v>217</v>
      </c>
      <c r="G5" s="160" t="s">
        <v>220</v>
      </c>
      <c r="H5" s="160" t="s">
        <v>0</v>
      </c>
      <c r="I5" s="165">
        <v>200</v>
      </c>
      <c r="J5" s="211"/>
      <c r="K5" s="211"/>
      <c r="L5" s="251">
        <v>1312.6619999999998</v>
      </c>
      <c r="M5" s="162">
        <f t="shared" si="0"/>
        <v>262532.39999999997</v>
      </c>
    </row>
    <row r="6" spans="1:13" ht="20.25" customHeight="1" x14ac:dyDescent="0.25">
      <c r="C6">
        <v>4</v>
      </c>
      <c r="D6" s="158">
        <v>45465</v>
      </c>
      <c r="E6" s="159" t="s">
        <v>223</v>
      </c>
      <c r="F6" s="160" t="s">
        <v>217</v>
      </c>
      <c r="G6" s="160" t="s">
        <v>220</v>
      </c>
      <c r="H6" s="160" t="s">
        <v>0</v>
      </c>
      <c r="I6" s="165">
        <v>50</v>
      </c>
      <c r="J6" s="211"/>
      <c r="K6" s="211"/>
      <c r="L6" s="251">
        <v>1427.4779999999998</v>
      </c>
      <c r="M6" s="162">
        <f t="shared" si="0"/>
        <v>71373.899999999994</v>
      </c>
    </row>
    <row r="7" spans="1:13" ht="20.25" customHeight="1" x14ac:dyDescent="0.25">
      <c r="D7" s="158">
        <v>45493</v>
      </c>
      <c r="E7" s="159" t="s">
        <v>223</v>
      </c>
      <c r="F7" s="160" t="s">
        <v>217</v>
      </c>
      <c r="G7" s="160" t="s">
        <v>219</v>
      </c>
      <c r="H7" s="160" t="s">
        <v>57</v>
      </c>
      <c r="I7" s="165">
        <v>-100</v>
      </c>
      <c r="J7" s="211"/>
      <c r="K7" s="211"/>
      <c r="L7" s="251">
        <v>1865.7599999999998</v>
      </c>
      <c r="M7" s="162">
        <f t="shared" si="0"/>
        <v>-186575.99999999997</v>
      </c>
    </row>
    <row r="8" spans="1:13" ht="20.25" customHeight="1" x14ac:dyDescent="0.25">
      <c r="D8" s="158">
        <v>45577</v>
      </c>
      <c r="E8" s="159" t="s">
        <v>223</v>
      </c>
      <c r="F8" s="160" t="s">
        <v>217</v>
      </c>
      <c r="G8" s="160" t="s">
        <v>219</v>
      </c>
      <c r="H8" s="160" t="s">
        <v>57</v>
      </c>
      <c r="I8" s="165">
        <v>-140</v>
      </c>
      <c r="J8" s="211"/>
      <c r="K8" s="211"/>
      <c r="L8" s="251">
        <v>1698.8400000000001</v>
      </c>
      <c r="M8" s="162">
        <f t="shared" si="0"/>
        <v>-237837.60000000003</v>
      </c>
    </row>
    <row r="9" spans="1:13" ht="20.25" customHeight="1" x14ac:dyDescent="0.25">
      <c r="D9" s="158">
        <v>45591</v>
      </c>
      <c r="E9" s="159" t="s">
        <v>223</v>
      </c>
      <c r="F9" s="160" t="s">
        <v>217</v>
      </c>
      <c r="G9" s="160" t="s">
        <v>219</v>
      </c>
      <c r="H9" s="160" t="s">
        <v>57</v>
      </c>
      <c r="I9" s="165">
        <v>-10</v>
      </c>
      <c r="J9" s="211"/>
      <c r="K9" s="211"/>
      <c r="L9" s="251">
        <v>2099.6819999999998</v>
      </c>
      <c r="M9" s="162">
        <f t="shared" si="0"/>
        <v>-20996.82</v>
      </c>
    </row>
    <row r="10" spans="1:13" ht="20.25" customHeight="1" x14ac:dyDescent="0.25">
      <c r="C10">
        <v>7</v>
      </c>
      <c r="D10" s="158">
        <v>45472</v>
      </c>
      <c r="E10" s="159" t="s">
        <v>223</v>
      </c>
      <c r="F10" s="160" t="s">
        <v>11523</v>
      </c>
      <c r="G10" s="160" t="s">
        <v>11526</v>
      </c>
      <c r="H10" s="160" t="s">
        <v>0</v>
      </c>
      <c r="I10" s="165">
        <v>50</v>
      </c>
      <c r="J10" s="211"/>
      <c r="K10" s="211"/>
      <c r="L10" s="251">
        <v>1265.2380000000001</v>
      </c>
      <c r="M10" s="162">
        <f t="shared" si="0"/>
        <v>63261.9</v>
      </c>
    </row>
    <row r="11" spans="1:13" ht="20.25" customHeight="1" x14ac:dyDescent="0.25">
      <c r="D11" s="158">
        <v>45591</v>
      </c>
      <c r="E11" s="159" t="s">
        <v>223</v>
      </c>
      <c r="F11" s="160" t="s">
        <v>11523</v>
      </c>
      <c r="G11" s="160" t="s">
        <v>11525</v>
      </c>
      <c r="H11" s="160" t="s">
        <v>57</v>
      </c>
      <c r="I11" s="165">
        <v>-50</v>
      </c>
      <c r="J11" s="211"/>
      <c r="K11" s="211"/>
      <c r="L11" s="251">
        <v>1218.5939999999998</v>
      </c>
      <c r="M11" s="162">
        <f t="shared" si="0"/>
        <v>-60929.69999999999</v>
      </c>
    </row>
    <row r="12" spans="1:13" ht="20.25" customHeight="1" x14ac:dyDescent="0.25">
      <c r="C12">
        <v>8</v>
      </c>
      <c r="D12" s="158">
        <v>45472</v>
      </c>
      <c r="E12" s="159" t="s">
        <v>223</v>
      </c>
      <c r="F12" s="160" t="s">
        <v>11477</v>
      </c>
      <c r="G12" s="160" t="s">
        <v>11476</v>
      </c>
      <c r="H12" s="160" t="s">
        <v>0</v>
      </c>
      <c r="I12" s="165">
        <v>10</v>
      </c>
      <c r="J12" s="211"/>
      <c r="K12" s="211"/>
      <c r="L12" s="251">
        <v>12523.134</v>
      </c>
      <c r="M12" s="162">
        <f t="shared" ref="M12:M20" si="1">L12*I12</f>
        <v>125231.34</v>
      </c>
    </row>
    <row r="13" spans="1:13" ht="20.25" customHeight="1" x14ac:dyDescent="0.25">
      <c r="D13" s="158">
        <v>45486</v>
      </c>
      <c r="E13" s="159" t="s">
        <v>223</v>
      </c>
      <c r="F13" s="160" t="s">
        <v>11477</v>
      </c>
      <c r="G13" s="160" t="s">
        <v>11475</v>
      </c>
      <c r="H13" s="160" t="s">
        <v>0</v>
      </c>
      <c r="I13" s="165">
        <v>20</v>
      </c>
      <c r="J13" s="211"/>
      <c r="K13" s="211"/>
      <c r="L13" s="251">
        <v>13265.226000000001</v>
      </c>
      <c r="M13" s="162">
        <f t="shared" si="1"/>
        <v>265304.52</v>
      </c>
    </row>
    <row r="14" spans="1:13" ht="20.25" customHeight="1" x14ac:dyDescent="0.25">
      <c r="D14" s="158">
        <v>45488</v>
      </c>
      <c r="E14" s="159" t="s">
        <v>223</v>
      </c>
      <c r="F14" s="160" t="s">
        <v>11477</v>
      </c>
      <c r="G14" s="160" t="s">
        <v>11475</v>
      </c>
      <c r="H14" s="160" t="s">
        <v>11802</v>
      </c>
      <c r="I14" s="165">
        <v>270</v>
      </c>
      <c r="J14" s="211"/>
      <c r="K14" s="211"/>
      <c r="L14" s="251"/>
      <c r="M14" s="162">
        <f t="shared" si="1"/>
        <v>0</v>
      </c>
    </row>
    <row r="15" spans="1:13" ht="20.25" customHeight="1" x14ac:dyDescent="0.25">
      <c r="D15" s="158">
        <v>45493</v>
      </c>
      <c r="E15" s="159" t="s">
        <v>223</v>
      </c>
      <c r="F15" s="160" t="s">
        <v>11477</v>
      </c>
      <c r="G15" s="160" t="s">
        <v>11475</v>
      </c>
      <c r="H15" s="160" t="s">
        <v>57</v>
      </c>
      <c r="I15" s="165">
        <v>-200</v>
      </c>
      <c r="J15" s="211"/>
      <c r="K15" s="211"/>
      <c r="L15" s="251">
        <v>1227.33</v>
      </c>
      <c r="M15" s="162">
        <f t="shared" si="1"/>
        <v>-245466</v>
      </c>
    </row>
    <row r="16" spans="1:13" ht="20.25" customHeight="1" x14ac:dyDescent="0.25">
      <c r="D16" s="158">
        <v>45577</v>
      </c>
      <c r="E16" s="159" t="s">
        <v>223</v>
      </c>
      <c r="F16" s="160" t="s">
        <v>11477</v>
      </c>
      <c r="G16" s="160" t="s">
        <v>11475</v>
      </c>
      <c r="H16" s="160" t="s">
        <v>57</v>
      </c>
      <c r="I16" s="165">
        <v>-80</v>
      </c>
      <c r="J16" s="211"/>
      <c r="K16" s="211"/>
      <c r="L16" s="251">
        <v>1415.5439999999999</v>
      </c>
      <c r="M16" s="162">
        <f t="shared" si="1"/>
        <v>-113243.51999999999</v>
      </c>
    </row>
    <row r="17" spans="3:13" ht="20.25" customHeight="1" x14ac:dyDescent="0.25">
      <c r="D17" s="158">
        <v>45647</v>
      </c>
      <c r="E17" s="159" t="s">
        <v>223</v>
      </c>
      <c r="F17" s="160" t="s">
        <v>11477</v>
      </c>
      <c r="G17" s="160" t="s">
        <v>11475</v>
      </c>
      <c r="H17" s="160" t="s">
        <v>57</v>
      </c>
      <c r="I17" s="165">
        <v>-20</v>
      </c>
      <c r="J17" s="211"/>
      <c r="K17" s="211"/>
      <c r="L17" s="251">
        <v>1722.1619999999998</v>
      </c>
      <c r="M17" s="162">
        <f t="shared" si="1"/>
        <v>-34443.24</v>
      </c>
    </row>
    <row r="18" spans="3:13" ht="20.25" customHeight="1" x14ac:dyDescent="0.25">
      <c r="D18" s="158">
        <v>45500</v>
      </c>
      <c r="E18" s="159" t="s">
        <v>223</v>
      </c>
      <c r="F18" s="160" t="s">
        <v>355</v>
      </c>
      <c r="G18" s="160" t="s">
        <v>357</v>
      </c>
      <c r="H18" s="160" t="s">
        <v>0</v>
      </c>
      <c r="I18" s="165">
        <v>10</v>
      </c>
      <c r="J18" s="211"/>
      <c r="K18" s="211"/>
      <c r="L18" s="251">
        <v>6929.442</v>
      </c>
      <c r="M18" s="162">
        <f t="shared" si="1"/>
        <v>69294.42</v>
      </c>
    </row>
    <row r="19" spans="3:13" ht="20.25" customHeight="1" x14ac:dyDescent="0.25">
      <c r="D19" s="158">
        <v>45591</v>
      </c>
      <c r="E19" s="159" t="s">
        <v>223</v>
      </c>
      <c r="F19" s="160" t="s">
        <v>355</v>
      </c>
      <c r="G19" s="160" t="s">
        <v>357</v>
      </c>
      <c r="H19" s="160" t="s">
        <v>0</v>
      </c>
      <c r="I19" s="165">
        <v>14</v>
      </c>
      <c r="J19" s="211"/>
      <c r="K19" s="211"/>
      <c r="L19" s="251">
        <v>5551.26</v>
      </c>
      <c r="M19" s="162">
        <f t="shared" si="1"/>
        <v>77717.64</v>
      </c>
    </row>
    <row r="20" spans="3:13" ht="20.25" customHeight="1" x14ac:dyDescent="0.25">
      <c r="D20" s="158">
        <v>45619</v>
      </c>
      <c r="E20" s="159" t="s">
        <v>223</v>
      </c>
      <c r="F20" s="160" t="s">
        <v>355</v>
      </c>
      <c r="G20" s="160" t="s">
        <v>357</v>
      </c>
      <c r="H20" s="160" t="s">
        <v>57</v>
      </c>
      <c r="I20" s="165">
        <v>-24</v>
      </c>
      <c r="J20" s="211"/>
      <c r="K20" s="211"/>
      <c r="L20" s="251">
        <v>5248.4639999999999</v>
      </c>
      <c r="M20" s="162">
        <f t="shared" si="1"/>
        <v>-125963.136</v>
      </c>
    </row>
    <row r="21" spans="3:13" ht="19.95" customHeight="1" x14ac:dyDescent="0.25">
      <c r="C21">
        <v>3</v>
      </c>
      <c r="D21" s="158">
        <v>45444</v>
      </c>
      <c r="E21" s="159" t="s">
        <v>223</v>
      </c>
      <c r="F21" s="160" t="s">
        <v>11698</v>
      </c>
      <c r="G21" s="160" t="s">
        <v>11701</v>
      </c>
      <c r="H21" s="160" t="s">
        <v>0</v>
      </c>
      <c r="I21" s="165">
        <v>100</v>
      </c>
      <c r="J21" s="211"/>
      <c r="K21" s="211"/>
      <c r="L21" s="251">
        <v>112.78800000000001</v>
      </c>
      <c r="M21" s="162">
        <f>L21*I21</f>
        <v>11278.800000000001</v>
      </c>
    </row>
    <row r="22" spans="3:13" ht="20.25" customHeight="1" x14ac:dyDescent="0.25">
      <c r="D22" s="158">
        <v>45486</v>
      </c>
      <c r="E22" s="159" t="s">
        <v>223</v>
      </c>
      <c r="F22" s="160" t="s">
        <v>11698</v>
      </c>
      <c r="G22" s="160" t="s">
        <v>11700</v>
      </c>
      <c r="H22" s="160" t="s">
        <v>0</v>
      </c>
      <c r="I22" s="165">
        <v>100</v>
      </c>
      <c r="J22" s="211"/>
      <c r="K22" s="211"/>
      <c r="L22" s="251">
        <v>102.258</v>
      </c>
      <c r="M22" s="162">
        <f>L22*I22</f>
        <v>10225.799999999999</v>
      </c>
    </row>
    <row r="23" spans="3:13" ht="20.25" customHeight="1" x14ac:dyDescent="0.25">
      <c r="D23" s="158">
        <v>45500</v>
      </c>
      <c r="E23" s="159" t="s">
        <v>223</v>
      </c>
      <c r="F23" s="160" t="s">
        <v>11698</v>
      </c>
      <c r="G23" s="160" t="s">
        <v>11700</v>
      </c>
      <c r="H23" s="160" t="s">
        <v>57</v>
      </c>
      <c r="I23" s="165">
        <v>-200</v>
      </c>
      <c r="J23" s="211"/>
      <c r="K23" s="211"/>
      <c r="L23" s="251">
        <v>88.92</v>
      </c>
      <c r="M23" s="162">
        <f>L23*I23</f>
        <v>-17784</v>
      </c>
    </row>
    <row r="24" spans="3:13" ht="20.25" customHeight="1" x14ac:dyDescent="0.25">
      <c r="C24">
        <v>2</v>
      </c>
      <c r="D24" s="158">
        <v>45409</v>
      </c>
      <c r="E24" s="159" t="s">
        <v>223</v>
      </c>
      <c r="F24" s="160" t="s">
        <v>475</v>
      </c>
      <c r="G24" s="160" t="s">
        <v>478</v>
      </c>
      <c r="H24" s="160" t="s">
        <v>0</v>
      </c>
      <c r="I24" s="165">
        <v>50</v>
      </c>
      <c r="J24" s="211"/>
      <c r="K24" s="211"/>
      <c r="L24" s="251">
        <v>3457.6620000000003</v>
      </c>
      <c r="M24" s="162">
        <f t="shared" si="0"/>
        <v>172883.1</v>
      </c>
    </row>
    <row r="25" spans="3:13" ht="20.25" customHeight="1" x14ac:dyDescent="0.25">
      <c r="D25" s="158">
        <v>45486</v>
      </c>
      <c r="E25" s="159" t="s">
        <v>223</v>
      </c>
      <c r="F25" s="160" t="s">
        <v>475</v>
      </c>
      <c r="G25" s="160" t="s">
        <v>477</v>
      </c>
      <c r="H25" s="160" t="s">
        <v>57</v>
      </c>
      <c r="I25" s="165">
        <v>-50</v>
      </c>
      <c r="J25" s="211"/>
      <c r="K25" s="211"/>
      <c r="L25" s="251">
        <v>3891.1860000000001</v>
      </c>
      <c r="M25" s="162">
        <f>L25*I25</f>
        <v>-194559.30000000002</v>
      </c>
    </row>
    <row r="26" spans="3:13" ht="20.25" customHeight="1" x14ac:dyDescent="0.25">
      <c r="D26" s="158">
        <v>45710</v>
      </c>
      <c r="E26" s="159" t="s">
        <v>223</v>
      </c>
      <c r="F26" s="160" t="s">
        <v>349</v>
      </c>
      <c r="G26" s="160" t="s">
        <v>351</v>
      </c>
      <c r="H26" s="160" t="s">
        <v>0</v>
      </c>
      <c r="I26" s="165">
        <v>100</v>
      </c>
      <c r="J26" s="211"/>
      <c r="K26" s="211"/>
      <c r="L26" s="251">
        <v>1401.348</v>
      </c>
      <c r="M26" s="162">
        <f>L26*I26</f>
        <v>140134.79999999999</v>
      </c>
    </row>
    <row r="27" spans="3:13" ht="20.25" customHeight="1" x14ac:dyDescent="0.25">
      <c r="D27" s="158">
        <v>45766</v>
      </c>
      <c r="E27" s="159" t="s">
        <v>223</v>
      </c>
      <c r="F27" s="160" t="s">
        <v>349</v>
      </c>
      <c r="G27" s="160" t="s">
        <v>351</v>
      </c>
      <c r="H27" s="160" t="s">
        <v>57</v>
      </c>
      <c r="I27" s="165">
        <v>-20</v>
      </c>
      <c r="J27" s="211"/>
      <c r="K27" s="211"/>
      <c r="L27" s="251">
        <v>1179.048</v>
      </c>
      <c r="M27" s="162">
        <f>L27*I27</f>
        <v>-23580.959999999999</v>
      </c>
    </row>
    <row r="28" spans="3:13" ht="20.25" customHeight="1" x14ac:dyDescent="0.25">
      <c r="D28" s="158">
        <v>45815</v>
      </c>
      <c r="E28" s="159" t="s">
        <v>223</v>
      </c>
      <c r="F28" s="160" t="s">
        <v>349</v>
      </c>
      <c r="G28" s="160" t="s">
        <v>351</v>
      </c>
      <c r="H28" s="160" t="s">
        <v>57</v>
      </c>
      <c r="I28" s="165">
        <v>-80</v>
      </c>
      <c r="J28" s="211"/>
      <c r="K28" s="211"/>
      <c r="L28" s="251">
        <v>1354.704</v>
      </c>
      <c r="M28" s="162">
        <f>L28*I28</f>
        <v>-108376.31999999999</v>
      </c>
    </row>
    <row r="29" spans="3:13" ht="20.25" customHeight="1" x14ac:dyDescent="0.25">
      <c r="C29">
        <v>5</v>
      </c>
      <c r="D29" s="158">
        <v>45465</v>
      </c>
      <c r="E29" s="159" t="s">
        <v>223</v>
      </c>
      <c r="F29" s="160" t="s">
        <v>215</v>
      </c>
      <c r="G29" s="160" t="s">
        <v>222</v>
      </c>
      <c r="H29" s="160" t="s">
        <v>0</v>
      </c>
      <c r="I29" s="165">
        <v>10</v>
      </c>
      <c r="J29" s="211"/>
      <c r="K29" s="211"/>
      <c r="L29" s="251">
        <v>1122.1080000000002</v>
      </c>
      <c r="M29" s="162">
        <f t="shared" ref="M29:M41" si="2">L29*I29</f>
        <v>11221.080000000002</v>
      </c>
    </row>
    <row r="30" spans="3:13" ht="20.25" customHeight="1" x14ac:dyDescent="0.25">
      <c r="D30" s="158">
        <v>45647</v>
      </c>
      <c r="E30" s="159" t="s">
        <v>223</v>
      </c>
      <c r="F30" s="160" t="s">
        <v>215</v>
      </c>
      <c r="G30" s="160" t="s">
        <v>221</v>
      </c>
      <c r="H30" s="160" t="s">
        <v>0</v>
      </c>
      <c r="I30" s="165">
        <v>112</v>
      </c>
      <c r="J30" s="211"/>
      <c r="K30" s="211"/>
      <c r="L30" s="251">
        <v>776.178</v>
      </c>
      <c r="M30" s="162">
        <f t="shared" ref="M30:M40" si="3">L30*I30</f>
        <v>86931.936000000002</v>
      </c>
    </row>
    <row r="31" spans="3:13" ht="20.25" customHeight="1" x14ac:dyDescent="0.25">
      <c r="D31" s="158">
        <v>45703</v>
      </c>
      <c r="E31" s="159" t="s">
        <v>223</v>
      </c>
      <c r="F31" s="160" t="s">
        <v>215</v>
      </c>
      <c r="G31" s="160" t="s">
        <v>221</v>
      </c>
      <c r="H31" s="160" t="s">
        <v>57</v>
      </c>
      <c r="I31" s="165">
        <v>-22</v>
      </c>
      <c r="J31" s="211"/>
      <c r="K31" s="211"/>
      <c r="L31" s="251">
        <v>968.44799999999998</v>
      </c>
      <c r="M31" s="162">
        <f t="shared" si="3"/>
        <v>-21305.856</v>
      </c>
    </row>
    <row r="32" spans="3:13" ht="20.25" customHeight="1" x14ac:dyDescent="0.25">
      <c r="D32" s="158">
        <v>45717</v>
      </c>
      <c r="E32" s="159" t="s">
        <v>223</v>
      </c>
      <c r="F32" s="160" t="s">
        <v>215</v>
      </c>
      <c r="G32" s="160" t="s">
        <v>221</v>
      </c>
      <c r="H32" s="160" t="s">
        <v>57</v>
      </c>
      <c r="I32" s="165">
        <v>-50</v>
      </c>
      <c r="J32" s="211"/>
      <c r="K32" s="211"/>
      <c r="L32" s="251">
        <v>886.78199999999993</v>
      </c>
      <c r="M32" s="162">
        <f t="shared" si="3"/>
        <v>-44339.1</v>
      </c>
    </row>
    <row r="33" spans="3:13" ht="20.25" customHeight="1" x14ac:dyDescent="0.25">
      <c r="D33" s="158">
        <v>45731</v>
      </c>
      <c r="E33" s="159" t="s">
        <v>223</v>
      </c>
      <c r="F33" s="160" t="s">
        <v>215</v>
      </c>
      <c r="G33" s="160" t="s">
        <v>221</v>
      </c>
      <c r="H33" s="160" t="s">
        <v>57</v>
      </c>
      <c r="I33" s="165">
        <v>-50</v>
      </c>
      <c r="J33" s="211"/>
      <c r="K33" s="211"/>
      <c r="L33" s="251">
        <v>955.81200000000001</v>
      </c>
      <c r="M33" s="162">
        <f t="shared" si="3"/>
        <v>-47790.6</v>
      </c>
    </row>
    <row r="34" spans="3:13" ht="20.25" customHeight="1" x14ac:dyDescent="0.25">
      <c r="D34" s="158">
        <v>45577</v>
      </c>
      <c r="E34" s="159" t="s">
        <v>223</v>
      </c>
      <c r="F34" s="160" t="s">
        <v>621</v>
      </c>
      <c r="G34" s="160" t="s">
        <v>622</v>
      </c>
      <c r="H34" s="160" t="s">
        <v>0</v>
      </c>
      <c r="I34" s="165">
        <v>50</v>
      </c>
      <c r="J34" s="211"/>
      <c r="K34" s="211"/>
      <c r="L34" s="251">
        <v>936.31200000000001</v>
      </c>
      <c r="M34" s="162">
        <f t="shared" si="3"/>
        <v>46815.6</v>
      </c>
    </row>
    <row r="35" spans="3:13" ht="20.25" customHeight="1" x14ac:dyDescent="0.25">
      <c r="D35" s="158">
        <v>45710</v>
      </c>
      <c r="E35" s="159" t="s">
        <v>223</v>
      </c>
      <c r="F35" s="160" t="s">
        <v>621</v>
      </c>
      <c r="G35" s="160" t="s">
        <v>622</v>
      </c>
      <c r="H35" s="160" t="s">
        <v>0</v>
      </c>
      <c r="I35" s="165">
        <v>50</v>
      </c>
      <c r="J35" s="211"/>
      <c r="K35" s="211"/>
      <c r="L35" s="251">
        <v>687.024</v>
      </c>
      <c r="M35" s="162">
        <f t="shared" si="3"/>
        <v>34351.199999999997</v>
      </c>
    </row>
    <row r="36" spans="3:13" ht="20.25" customHeight="1" x14ac:dyDescent="0.25">
      <c r="D36" s="158">
        <v>45745</v>
      </c>
      <c r="E36" s="159" t="s">
        <v>223</v>
      </c>
      <c r="F36" s="160" t="s">
        <v>621</v>
      </c>
      <c r="G36" s="160" t="s">
        <v>622</v>
      </c>
      <c r="H36" s="160" t="s">
        <v>57</v>
      </c>
      <c r="I36" s="165">
        <v>-100</v>
      </c>
      <c r="J36" s="211"/>
      <c r="K36" s="211"/>
      <c r="L36" s="251">
        <v>540.54</v>
      </c>
      <c r="M36" s="162">
        <f t="shared" si="3"/>
        <v>-54054</v>
      </c>
    </row>
    <row r="37" spans="3:13" ht="20.25" customHeight="1" x14ac:dyDescent="0.25">
      <c r="D37" s="158">
        <v>45500</v>
      </c>
      <c r="E37" s="159" t="s">
        <v>223</v>
      </c>
      <c r="F37" s="160" t="s">
        <v>11483</v>
      </c>
      <c r="G37" s="160" t="s">
        <v>11485</v>
      </c>
      <c r="H37" s="160" t="s">
        <v>0</v>
      </c>
      <c r="I37" s="165">
        <v>50</v>
      </c>
      <c r="J37" s="211"/>
      <c r="K37" s="211"/>
      <c r="L37" s="251">
        <v>1263.1320000000001</v>
      </c>
      <c r="M37" s="162">
        <f t="shared" si="3"/>
        <v>63156.600000000006</v>
      </c>
    </row>
    <row r="38" spans="3:13" ht="20.25" customHeight="1" x14ac:dyDescent="0.25">
      <c r="D38" s="158">
        <v>45577</v>
      </c>
      <c r="E38" s="159" t="s">
        <v>223</v>
      </c>
      <c r="F38" s="160" t="s">
        <v>11483</v>
      </c>
      <c r="G38" s="160" t="s">
        <v>11485</v>
      </c>
      <c r="H38" s="160" t="s">
        <v>57</v>
      </c>
      <c r="I38" s="165">
        <v>-40</v>
      </c>
      <c r="J38" s="211"/>
      <c r="K38" s="211"/>
      <c r="L38" s="251">
        <v>1488.318</v>
      </c>
      <c r="M38" s="162">
        <f t="shared" si="3"/>
        <v>-59532.72</v>
      </c>
    </row>
    <row r="39" spans="3:13" ht="20.25" customHeight="1" x14ac:dyDescent="0.25">
      <c r="D39" s="158">
        <v>45703</v>
      </c>
      <c r="E39" s="159" t="s">
        <v>223</v>
      </c>
      <c r="F39" s="160" t="s">
        <v>11483</v>
      </c>
      <c r="G39" s="160" t="s">
        <v>11485</v>
      </c>
      <c r="H39" s="160" t="s">
        <v>57</v>
      </c>
      <c r="I39" s="165">
        <v>-3</v>
      </c>
      <c r="J39" s="211"/>
      <c r="K39" s="211"/>
      <c r="L39" s="251">
        <v>1590.42</v>
      </c>
      <c r="M39" s="162">
        <f t="shared" si="3"/>
        <v>-4771.26</v>
      </c>
    </row>
    <row r="40" spans="3:13" ht="20.25" customHeight="1" x14ac:dyDescent="0.25">
      <c r="D40" s="158">
        <v>45745</v>
      </c>
      <c r="E40" s="159" t="s">
        <v>223</v>
      </c>
      <c r="F40" s="160" t="s">
        <v>11483</v>
      </c>
      <c r="G40" s="160" t="s">
        <v>11485</v>
      </c>
      <c r="H40" s="160" t="s">
        <v>57</v>
      </c>
      <c r="I40" s="165">
        <v>-7</v>
      </c>
      <c r="J40" s="211"/>
      <c r="K40" s="211"/>
      <c r="L40" s="251">
        <v>1288.95</v>
      </c>
      <c r="M40" s="162">
        <f t="shared" si="3"/>
        <v>-9022.65</v>
      </c>
    </row>
    <row r="41" spans="3:13" ht="20.25" customHeight="1" x14ac:dyDescent="0.25">
      <c r="C41">
        <v>6</v>
      </c>
      <c r="D41" s="158">
        <v>45465</v>
      </c>
      <c r="E41" s="159" t="s">
        <v>223</v>
      </c>
      <c r="F41" s="160" t="s">
        <v>110</v>
      </c>
      <c r="G41" s="160" t="s">
        <v>294</v>
      </c>
      <c r="H41" s="160" t="s">
        <v>0</v>
      </c>
      <c r="I41" s="165">
        <v>20</v>
      </c>
      <c r="J41" s="211"/>
      <c r="K41" s="211"/>
      <c r="L41" s="251">
        <v>574.62599999999998</v>
      </c>
      <c r="M41" s="162">
        <f t="shared" si="2"/>
        <v>11492.52</v>
      </c>
    </row>
    <row r="42" spans="3:13" ht="20.25" customHeight="1" x14ac:dyDescent="0.25">
      <c r="D42" s="158">
        <v>45500</v>
      </c>
      <c r="E42" s="159" t="s">
        <v>223</v>
      </c>
      <c r="F42" s="160" t="s">
        <v>110</v>
      </c>
      <c r="G42" s="160" t="s">
        <v>293</v>
      </c>
      <c r="H42" s="160" t="s">
        <v>57</v>
      </c>
      <c r="I42" s="165">
        <v>-20</v>
      </c>
      <c r="J42" s="211"/>
      <c r="K42" s="211"/>
      <c r="L42" s="251">
        <v>596.93399999999997</v>
      </c>
      <c r="M42" s="162">
        <f t="shared" ref="M42:M75" si="4">L42*I42</f>
        <v>-11938.68</v>
      </c>
    </row>
    <row r="43" spans="3:13" ht="20.25" customHeight="1" x14ac:dyDescent="0.25">
      <c r="C43">
        <v>9</v>
      </c>
      <c r="D43" s="158">
        <v>45472</v>
      </c>
      <c r="E43" s="159" t="s">
        <v>223</v>
      </c>
      <c r="F43" s="160" t="s">
        <v>11424</v>
      </c>
      <c r="G43" s="160" t="s">
        <v>11434</v>
      </c>
      <c r="H43" s="160" t="s">
        <v>0</v>
      </c>
      <c r="I43" s="165">
        <v>200</v>
      </c>
      <c r="J43" s="211"/>
      <c r="K43" s="211"/>
      <c r="L43" s="251">
        <v>139.464</v>
      </c>
      <c r="M43" s="162">
        <f t="shared" si="4"/>
        <v>27892.799999999999</v>
      </c>
    </row>
    <row r="44" spans="3:13" ht="20.25" customHeight="1" x14ac:dyDescent="0.25">
      <c r="D44" s="158">
        <v>45479</v>
      </c>
      <c r="E44" s="159" t="s">
        <v>223</v>
      </c>
      <c r="F44" s="160" t="s">
        <v>11424</v>
      </c>
      <c r="G44" s="160" t="s">
        <v>11434</v>
      </c>
      <c r="H44" s="160" t="s">
        <v>57</v>
      </c>
      <c r="I44" s="165">
        <v>-200</v>
      </c>
      <c r="J44" s="211"/>
      <c r="K44" s="211"/>
      <c r="L44" s="251">
        <v>159.58799999999999</v>
      </c>
      <c r="M44" s="162">
        <f t="shared" si="4"/>
        <v>-31917.599999999999</v>
      </c>
    </row>
    <row r="45" spans="3:13" ht="20.25" customHeight="1" x14ac:dyDescent="0.25">
      <c r="D45" s="158">
        <v>45500</v>
      </c>
      <c r="E45" s="159" t="s">
        <v>223</v>
      </c>
      <c r="F45" s="160" t="s">
        <v>11438</v>
      </c>
      <c r="G45" s="160" t="s">
        <v>11437</v>
      </c>
      <c r="H45" s="160" t="s">
        <v>0</v>
      </c>
      <c r="I45" s="165">
        <v>50</v>
      </c>
      <c r="J45" s="211"/>
      <c r="K45" s="211"/>
      <c r="L45" s="251">
        <v>5555.0820000000003</v>
      </c>
      <c r="M45" s="162">
        <f t="shared" si="4"/>
        <v>277754.10000000003</v>
      </c>
    </row>
    <row r="46" spans="3:13" ht="20.25" customHeight="1" x14ac:dyDescent="0.25">
      <c r="D46" s="158">
        <v>45514</v>
      </c>
      <c r="E46" s="159" t="s">
        <v>223</v>
      </c>
      <c r="F46" s="160" t="s">
        <v>11438</v>
      </c>
      <c r="G46" s="160" t="s">
        <v>11437</v>
      </c>
      <c r="H46" s="160" t="s">
        <v>0</v>
      </c>
      <c r="I46" s="165">
        <v>15</v>
      </c>
      <c r="J46" s="211"/>
      <c r="K46" s="211"/>
      <c r="L46" s="251">
        <v>3968.328</v>
      </c>
      <c r="M46" s="162">
        <f t="shared" si="4"/>
        <v>59524.92</v>
      </c>
    </row>
    <row r="47" spans="3:13" ht="20.25" customHeight="1" x14ac:dyDescent="0.25">
      <c r="D47" s="158">
        <v>45521</v>
      </c>
      <c r="E47" s="159" t="s">
        <v>223</v>
      </c>
      <c r="F47" s="160" t="s">
        <v>11438</v>
      </c>
      <c r="G47" s="160" t="s">
        <v>11437</v>
      </c>
      <c r="H47" s="160" t="s">
        <v>0</v>
      </c>
      <c r="I47" s="165">
        <v>15</v>
      </c>
      <c r="J47" s="211"/>
      <c r="K47" s="211"/>
      <c r="L47" s="251">
        <v>4904.6399999999994</v>
      </c>
      <c r="M47" s="162">
        <f t="shared" si="4"/>
        <v>73569.599999999991</v>
      </c>
    </row>
    <row r="48" spans="3:13" ht="20.25" customHeight="1" x14ac:dyDescent="0.25">
      <c r="D48" s="158">
        <v>45566</v>
      </c>
      <c r="E48" s="159" t="s">
        <v>223</v>
      </c>
      <c r="F48" s="160" t="s">
        <v>11438</v>
      </c>
      <c r="G48" s="160" t="s">
        <v>11437</v>
      </c>
      <c r="H48" s="160" t="s">
        <v>11802</v>
      </c>
      <c r="I48" s="165">
        <f>800-80</f>
        <v>720</v>
      </c>
      <c r="J48" s="211"/>
      <c r="K48" s="211"/>
      <c r="L48" s="251"/>
      <c r="M48" s="162">
        <f t="shared" si="4"/>
        <v>0</v>
      </c>
    </row>
    <row r="49" spans="4:13" ht="20.25" customHeight="1" x14ac:dyDescent="0.25">
      <c r="D49" s="158">
        <v>45577</v>
      </c>
      <c r="E49" s="159" t="s">
        <v>223</v>
      </c>
      <c r="F49" s="160" t="s">
        <v>11438</v>
      </c>
      <c r="G49" s="160" t="s">
        <v>11437</v>
      </c>
      <c r="H49" s="160" t="s">
        <v>0</v>
      </c>
      <c r="I49" s="165">
        <v>975</v>
      </c>
      <c r="J49" s="211"/>
      <c r="K49" s="211"/>
      <c r="L49" s="251">
        <v>372.84</v>
      </c>
      <c r="M49" s="162">
        <f t="shared" si="4"/>
        <v>363519</v>
      </c>
    </row>
    <row r="50" spans="4:13" ht="20.25" customHeight="1" x14ac:dyDescent="0.25">
      <c r="D50" s="158">
        <v>45619</v>
      </c>
      <c r="E50" s="159" t="s">
        <v>223</v>
      </c>
      <c r="F50" s="160" t="s">
        <v>11438</v>
      </c>
      <c r="G50" s="160" t="s">
        <v>11437</v>
      </c>
      <c r="H50" s="160" t="s">
        <v>0</v>
      </c>
      <c r="I50" s="165">
        <v>505</v>
      </c>
      <c r="J50" s="211"/>
      <c r="K50" s="211"/>
      <c r="L50" s="251">
        <v>258.57</v>
      </c>
      <c r="M50" s="162">
        <f t="shared" si="4"/>
        <v>130577.84999999999</v>
      </c>
    </row>
    <row r="51" spans="4:13" ht="20.25" customHeight="1" x14ac:dyDescent="0.25">
      <c r="D51" s="158">
        <v>45703</v>
      </c>
      <c r="E51" s="159" t="s">
        <v>223</v>
      </c>
      <c r="F51" s="160" t="s">
        <v>11438</v>
      </c>
      <c r="G51" s="160" t="s">
        <v>11437</v>
      </c>
      <c r="H51" s="160" t="s">
        <v>57</v>
      </c>
      <c r="I51" s="165">
        <v>-80</v>
      </c>
      <c r="J51" s="211"/>
      <c r="K51" s="211"/>
      <c r="L51" s="251">
        <v>373.69799999999998</v>
      </c>
      <c r="M51" s="162">
        <f t="shared" si="4"/>
        <v>-29895.839999999997</v>
      </c>
    </row>
    <row r="52" spans="4:13" ht="20.25" customHeight="1" x14ac:dyDescent="0.25">
      <c r="D52" s="158">
        <v>45710</v>
      </c>
      <c r="E52" s="159" t="s">
        <v>223</v>
      </c>
      <c r="F52" s="160" t="s">
        <v>11438</v>
      </c>
      <c r="G52" s="160" t="s">
        <v>11437</v>
      </c>
      <c r="H52" s="160" t="s">
        <v>57</v>
      </c>
      <c r="I52" s="165">
        <v>-500</v>
      </c>
      <c r="J52" s="211"/>
      <c r="K52" s="211"/>
      <c r="L52" s="251">
        <v>437.346</v>
      </c>
      <c r="M52" s="162">
        <f t="shared" si="4"/>
        <v>-218673</v>
      </c>
    </row>
    <row r="53" spans="4:13" ht="20.25" customHeight="1" x14ac:dyDescent="0.25">
      <c r="D53" s="158">
        <v>45815</v>
      </c>
      <c r="E53" s="159" t="s">
        <v>223</v>
      </c>
      <c r="F53" s="160" t="s">
        <v>11438</v>
      </c>
      <c r="G53" s="160" t="s">
        <v>11437</v>
      </c>
      <c r="H53" s="160" t="s">
        <v>0</v>
      </c>
      <c r="I53" s="165">
        <v>300</v>
      </c>
      <c r="J53" s="211"/>
      <c r="K53" s="211"/>
      <c r="L53" s="251">
        <v>324.08999999999997</v>
      </c>
      <c r="M53" s="162">
        <f t="shared" si="4"/>
        <v>97226.999999999985</v>
      </c>
    </row>
    <row r="54" spans="4:13" ht="20.25" customHeight="1" x14ac:dyDescent="0.25">
      <c r="D54" s="158">
        <v>45822</v>
      </c>
      <c r="E54" s="159" t="s">
        <v>223</v>
      </c>
      <c r="F54" s="160" t="s">
        <v>11438</v>
      </c>
      <c r="G54" s="160" t="s">
        <v>11437</v>
      </c>
      <c r="H54" s="160" t="s">
        <v>57</v>
      </c>
      <c r="I54" s="165">
        <v>-500</v>
      </c>
      <c r="J54" s="211"/>
      <c r="K54" s="211"/>
      <c r="L54" s="251">
        <v>324.16800000000001</v>
      </c>
      <c r="M54" s="162">
        <f t="shared" si="4"/>
        <v>-162084</v>
      </c>
    </row>
    <row r="55" spans="4:13" ht="20.25" customHeight="1" x14ac:dyDescent="0.25">
      <c r="D55" s="158">
        <v>45836</v>
      </c>
      <c r="E55" s="159" t="s">
        <v>223</v>
      </c>
      <c r="F55" s="160" t="s">
        <v>11438</v>
      </c>
      <c r="G55" s="160" t="s">
        <v>11437</v>
      </c>
      <c r="H55" s="160" t="s">
        <v>57</v>
      </c>
      <c r="I55" s="165">
        <v>-1000</v>
      </c>
      <c r="J55" s="211"/>
      <c r="K55" s="211"/>
      <c r="L55" s="251">
        <v>371.12399999999997</v>
      </c>
      <c r="M55" s="162">
        <f t="shared" si="4"/>
        <v>-371123.99999999994</v>
      </c>
    </row>
    <row r="56" spans="4:13" ht="20.25" customHeight="1" x14ac:dyDescent="0.25">
      <c r="D56" s="158">
        <v>45871</v>
      </c>
      <c r="E56" s="159" t="s">
        <v>223</v>
      </c>
      <c r="F56" s="160" t="s">
        <v>11438</v>
      </c>
      <c r="G56" s="160" t="s">
        <v>11437</v>
      </c>
      <c r="H56" s="160" t="s">
        <v>57</v>
      </c>
      <c r="I56" s="165">
        <v>-200</v>
      </c>
      <c r="J56" s="211"/>
      <c r="K56" s="211"/>
      <c r="L56" s="251">
        <v>441.79199999999997</v>
      </c>
      <c r="M56" s="162">
        <f t="shared" si="4"/>
        <v>-88358.399999999994</v>
      </c>
    </row>
    <row r="57" spans="4:13" ht="20.25" customHeight="1" x14ac:dyDescent="0.25">
      <c r="D57" s="158">
        <v>45878</v>
      </c>
      <c r="E57" s="159" t="s">
        <v>223</v>
      </c>
      <c r="F57" s="160" t="s">
        <v>11438</v>
      </c>
      <c r="G57" s="160" t="s">
        <v>11437</v>
      </c>
      <c r="H57" s="160" t="s">
        <v>57</v>
      </c>
      <c r="I57" s="165">
        <v>-300</v>
      </c>
      <c r="J57" s="211"/>
      <c r="K57" s="211"/>
      <c r="L57" s="251">
        <v>347.88</v>
      </c>
      <c r="M57" s="162">
        <f t="shared" si="4"/>
        <v>-104364</v>
      </c>
    </row>
    <row r="58" spans="4:13" ht="20.25" customHeight="1" x14ac:dyDescent="0.25">
      <c r="D58" s="158">
        <v>45836</v>
      </c>
      <c r="E58" s="159" t="s">
        <v>223</v>
      </c>
      <c r="F58" s="160" t="s">
        <v>12339</v>
      </c>
      <c r="G58" s="160" t="s">
        <v>12182</v>
      </c>
      <c r="H58" s="160" t="s">
        <v>0</v>
      </c>
      <c r="I58" s="165">
        <v>20</v>
      </c>
      <c r="J58" s="211"/>
      <c r="K58" s="211"/>
      <c r="L58" s="251">
        <v>1019.772</v>
      </c>
      <c r="M58" s="162">
        <f t="shared" ref="M58:M66" si="5">L58*I58</f>
        <v>20395.440000000002</v>
      </c>
    </row>
    <row r="59" spans="4:13" ht="20.25" customHeight="1" x14ac:dyDescent="0.25">
      <c r="D59" s="158">
        <v>45892</v>
      </c>
      <c r="E59" s="159" t="s">
        <v>223</v>
      </c>
      <c r="F59" s="160" t="s">
        <v>12339</v>
      </c>
      <c r="G59" s="160" t="s">
        <v>12182</v>
      </c>
      <c r="H59" s="160" t="s">
        <v>57</v>
      </c>
      <c r="I59" s="165">
        <v>-20</v>
      </c>
      <c r="J59" s="211"/>
      <c r="K59" s="211"/>
      <c r="L59" s="251">
        <v>1238.172</v>
      </c>
      <c r="M59" s="162">
        <f t="shared" si="5"/>
        <v>-24763.440000000002</v>
      </c>
    </row>
    <row r="60" spans="4:13" ht="20.25" customHeight="1" x14ac:dyDescent="0.25">
      <c r="D60" s="158">
        <v>45885</v>
      </c>
      <c r="E60" s="159" t="s">
        <v>223</v>
      </c>
      <c r="F60" s="160" t="s">
        <v>12398</v>
      </c>
      <c r="G60" s="160" t="s">
        <v>12401</v>
      </c>
      <c r="H60" s="160" t="s">
        <v>0</v>
      </c>
      <c r="I60" s="165">
        <v>20</v>
      </c>
      <c r="J60" s="211"/>
      <c r="K60" s="211"/>
      <c r="L60" s="251">
        <v>2550.0540000000001</v>
      </c>
      <c r="M60" s="162">
        <f t="shared" si="5"/>
        <v>51001.08</v>
      </c>
    </row>
    <row r="61" spans="4:13" ht="20.25" customHeight="1" x14ac:dyDescent="0.25">
      <c r="D61" s="158">
        <v>45892</v>
      </c>
      <c r="E61" s="159" t="s">
        <v>223</v>
      </c>
      <c r="F61" s="160" t="s">
        <v>12398</v>
      </c>
      <c r="G61" s="160" t="s">
        <v>12401</v>
      </c>
      <c r="H61" s="160" t="s">
        <v>57</v>
      </c>
      <c r="I61" s="165">
        <v>-20</v>
      </c>
      <c r="J61" s="211"/>
      <c r="K61" s="211"/>
      <c r="L61" s="251">
        <v>2588.5859999999998</v>
      </c>
      <c r="M61" s="162">
        <f t="shared" si="5"/>
        <v>-51771.719999999994</v>
      </c>
    </row>
    <row r="62" spans="4:13" ht="20.25" customHeight="1" x14ac:dyDescent="0.25">
      <c r="D62" s="158">
        <v>45745</v>
      </c>
      <c r="E62" s="159" t="s">
        <v>223</v>
      </c>
      <c r="F62" s="160" t="s">
        <v>12233</v>
      </c>
      <c r="G62" s="160" t="s">
        <v>12127</v>
      </c>
      <c r="H62" s="160" t="s">
        <v>0</v>
      </c>
      <c r="I62" s="165">
        <v>33</v>
      </c>
      <c r="J62" s="211"/>
      <c r="K62" s="211"/>
      <c r="L62" s="251">
        <v>2124.5639999999999</v>
      </c>
      <c r="M62" s="162">
        <f t="shared" si="5"/>
        <v>70110.611999999994</v>
      </c>
    </row>
    <row r="63" spans="4:13" ht="20.25" customHeight="1" x14ac:dyDescent="0.25">
      <c r="D63" s="158">
        <v>45836</v>
      </c>
      <c r="E63" s="159" t="s">
        <v>223</v>
      </c>
      <c r="F63" s="160" t="s">
        <v>12233</v>
      </c>
      <c r="G63" s="160" t="s">
        <v>12127</v>
      </c>
      <c r="H63" s="160" t="s">
        <v>0</v>
      </c>
      <c r="I63" s="165">
        <v>105</v>
      </c>
      <c r="J63" s="211"/>
      <c r="K63" s="211"/>
      <c r="L63" s="251">
        <v>2603.4839999999999</v>
      </c>
      <c r="M63" s="162">
        <f t="shared" si="5"/>
        <v>273365.82</v>
      </c>
    </row>
    <row r="64" spans="4:13" ht="20.25" customHeight="1" x14ac:dyDescent="0.25">
      <c r="D64" s="158">
        <v>45871</v>
      </c>
      <c r="E64" s="159" t="s">
        <v>223</v>
      </c>
      <c r="F64" s="160" t="s">
        <v>12233</v>
      </c>
      <c r="G64" s="160" t="s">
        <v>12127</v>
      </c>
      <c r="H64" s="160" t="s">
        <v>57</v>
      </c>
      <c r="I64" s="165">
        <v>-38</v>
      </c>
      <c r="J64" s="211"/>
      <c r="K64" s="211"/>
      <c r="L64" s="251">
        <v>2957.5259999999998</v>
      </c>
      <c r="M64" s="162">
        <f t="shared" si="5"/>
        <v>-112385.988</v>
      </c>
    </row>
    <row r="65" spans="4:13" ht="20.25" customHeight="1" x14ac:dyDescent="0.25">
      <c r="D65" s="158">
        <v>45892</v>
      </c>
      <c r="E65" s="159" t="s">
        <v>223</v>
      </c>
      <c r="F65" s="160" t="s">
        <v>12233</v>
      </c>
      <c r="G65" s="160" t="s">
        <v>12127</v>
      </c>
      <c r="H65" s="160" t="s">
        <v>57</v>
      </c>
      <c r="I65" s="165">
        <v>-95</v>
      </c>
      <c r="J65" s="211"/>
      <c r="K65" s="211"/>
      <c r="L65" s="251">
        <v>3445.1039999999998</v>
      </c>
      <c r="M65" s="162">
        <f t="shared" si="5"/>
        <v>-327284.88</v>
      </c>
    </row>
    <row r="66" spans="4:13" ht="20.25" customHeight="1" x14ac:dyDescent="0.25">
      <c r="D66" s="158">
        <v>45906</v>
      </c>
      <c r="E66" s="159" t="s">
        <v>223</v>
      </c>
      <c r="F66" s="160" t="s">
        <v>12233</v>
      </c>
      <c r="G66" s="160" t="s">
        <v>12127</v>
      </c>
      <c r="H66" s="160" t="s">
        <v>57</v>
      </c>
      <c r="I66" s="165">
        <v>-5</v>
      </c>
      <c r="J66" s="211"/>
      <c r="K66" s="211"/>
      <c r="L66" s="251">
        <v>3823.8719999999998</v>
      </c>
      <c r="M66" s="162">
        <f t="shared" si="5"/>
        <v>-19119.36</v>
      </c>
    </row>
    <row r="67" spans="4:13" ht="20.25" customHeight="1" x14ac:dyDescent="0.25">
      <c r="D67" s="158">
        <v>45920</v>
      </c>
      <c r="E67" s="159" t="s">
        <v>223</v>
      </c>
      <c r="F67" s="160" t="s">
        <v>215</v>
      </c>
      <c r="G67" s="160" t="s">
        <v>222</v>
      </c>
      <c r="H67" s="160" t="s">
        <v>0</v>
      </c>
      <c r="I67" s="165">
        <v>100</v>
      </c>
      <c r="J67" s="211"/>
      <c r="K67" s="211"/>
      <c r="L67" s="251">
        <v>1009.866</v>
      </c>
      <c r="M67" s="162">
        <f t="shared" ref="M67:M74" si="6">L67*I67</f>
        <v>100986.6</v>
      </c>
    </row>
    <row r="68" spans="4:13" ht="20.25" customHeight="1" x14ac:dyDescent="0.25">
      <c r="D68" s="158">
        <v>45927</v>
      </c>
      <c r="E68" s="159" t="s">
        <v>223</v>
      </c>
      <c r="F68" s="160" t="s">
        <v>215</v>
      </c>
      <c r="G68" s="160" t="s">
        <v>222</v>
      </c>
      <c r="H68" s="160" t="s">
        <v>57</v>
      </c>
      <c r="I68" s="165">
        <v>-100</v>
      </c>
      <c r="J68" s="211"/>
      <c r="K68" s="211"/>
      <c r="L68" s="251">
        <v>1013.922</v>
      </c>
      <c r="M68" s="162">
        <f t="shared" si="6"/>
        <v>-101392.2</v>
      </c>
    </row>
    <row r="69" spans="4:13" ht="20.25" customHeight="1" x14ac:dyDescent="0.25">
      <c r="D69" s="158">
        <v>45878</v>
      </c>
      <c r="E69" s="159" t="s">
        <v>223</v>
      </c>
      <c r="F69" s="160" t="s">
        <v>11791</v>
      </c>
      <c r="G69" s="160" t="s">
        <v>11794</v>
      </c>
      <c r="H69" s="160" t="s">
        <v>0</v>
      </c>
      <c r="I69" s="165">
        <v>43</v>
      </c>
      <c r="J69" s="211"/>
      <c r="K69" s="211"/>
      <c r="L69" s="251">
        <v>4880.07</v>
      </c>
      <c r="M69" s="162">
        <f t="shared" si="6"/>
        <v>209843.00999999998</v>
      </c>
    </row>
    <row r="70" spans="4:13" ht="20.25" customHeight="1" x14ac:dyDescent="0.25">
      <c r="D70" s="158">
        <v>45885</v>
      </c>
      <c r="E70" s="159" t="s">
        <v>223</v>
      </c>
      <c r="F70" s="160" t="s">
        <v>11791</v>
      </c>
      <c r="G70" s="160" t="s">
        <v>11794</v>
      </c>
      <c r="H70" s="160" t="s">
        <v>57</v>
      </c>
      <c r="I70" s="165">
        <v>-13</v>
      </c>
      <c r="J70" s="211"/>
      <c r="K70" s="211"/>
      <c r="L70" s="251">
        <v>5469.5940000000001</v>
      </c>
      <c r="M70" s="162">
        <f t="shared" si="6"/>
        <v>-71104.721999999994</v>
      </c>
    </row>
    <row r="71" spans="4:13" ht="20.25" customHeight="1" x14ac:dyDescent="0.25">
      <c r="D71" s="158">
        <v>45920</v>
      </c>
      <c r="E71" s="159" t="s">
        <v>223</v>
      </c>
      <c r="F71" s="160" t="s">
        <v>11791</v>
      </c>
      <c r="G71" s="160" t="s">
        <v>11794</v>
      </c>
      <c r="H71" s="160" t="s">
        <v>57</v>
      </c>
      <c r="I71" s="165">
        <v>-10</v>
      </c>
      <c r="J71" s="211"/>
      <c r="K71" s="211"/>
      <c r="L71" s="251">
        <v>5865.5219999999999</v>
      </c>
      <c r="M71" s="162">
        <f t="shared" si="6"/>
        <v>-58655.22</v>
      </c>
    </row>
    <row r="72" spans="4:13" ht="19.2" customHeight="1" x14ac:dyDescent="0.25">
      <c r="D72" s="158">
        <v>45941</v>
      </c>
      <c r="E72" s="159" t="s">
        <v>223</v>
      </c>
      <c r="F72" s="160" t="s">
        <v>11791</v>
      </c>
      <c r="G72" s="160" t="s">
        <v>11794</v>
      </c>
      <c r="H72" s="160" t="s">
        <v>57</v>
      </c>
      <c r="I72" s="165">
        <v>-20</v>
      </c>
      <c r="J72" s="211"/>
      <c r="K72" s="211"/>
      <c r="L72" s="251">
        <v>6501.2219999999998</v>
      </c>
      <c r="M72" s="162">
        <f t="shared" si="6"/>
        <v>-130024.44</v>
      </c>
    </row>
    <row r="73" spans="4:13" ht="20.25" customHeight="1" x14ac:dyDescent="0.25">
      <c r="D73" s="158">
        <v>45906</v>
      </c>
      <c r="E73" s="159" t="s">
        <v>223</v>
      </c>
      <c r="F73" s="160" t="s">
        <v>12501</v>
      </c>
      <c r="G73" s="160" t="s">
        <v>12502</v>
      </c>
      <c r="H73" s="160" t="s">
        <v>0</v>
      </c>
      <c r="I73" s="165">
        <v>200</v>
      </c>
      <c r="J73" s="211"/>
      <c r="K73" s="211"/>
      <c r="L73" s="251">
        <v>408.33</v>
      </c>
      <c r="M73" s="162">
        <f t="shared" si="6"/>
        <v>81666</v>
      </c>
    </row>
    <row r="74" spans="4:13" ht="20.25" customHeight="1" x14ac:dyDescent="0.25">
      <c r="D74" s="158">
        <v>45941</v>
      </c>
      <c r="E74" s="159" t="s">
        <v>223</v>
      </c>
      <c r="F74" s="160" t="s">
        <v>12501</v>
      </c>
      <c r="G74" s="160" t="s">
        <v>12502</v>
      </c>
      <c r="H74" s="160" t="s">
        <v>57</v>
      </c>
      <c r="I74" s="165">
        <v>-200</v>
      </c>
      <c r="J74" s="211"/>
      <c r="K74" s="211"/>
      <c r="L74" s="251">
        <v>471.19799999999998</v>
      </c>
      <c r="M74" s="162">
        <f t="shared" si="6"/>
        <v>-94239.599999999991</v>
      </c>
    </row>
    <row r="75" spans="4:13" ht="20.25" customHeight="1" x14ac:dyDescent="0.25">
      <c r="D75" s="158">
        <v>45472</v>
      </c>
      <c r="E75" s="159" t="s">
        <v>223</v>
      </c>
      <c r="F75" s="160" t="s">
        <v>246</v>
      </c>
      <c r="G75" s="160" t="s">
        <v>249</v>
      </c>
      <c r="H75" s="160" t="s">
        <v>0</v>
      </c>
      <c r="I75" s="165">
        <v>20</v>
      </c>
      <c r="J75" s="211"/>
      <c r="K75" s="211"/>
      <c r="L75" s="251">
        <v>963.61200000000008</v>
      </c>
      <c r="M75" s="162">
        <f t="shared" si="4"/>
        <v>19272.240000000002</v>
      </c>
    </row>
    <row r="76" spans="4:13" ht="20.25" customHeight="1" x14ac:dyDescent="0.25">
      <c r="D76" s="158">
        <v>45486</v>
      </c>
      <c r="E76" s="159" t="s">
        <v>223</v>
      </c>
      <c r="F76" s="160" t="s">
        <v>246</v>
      </c>
      <c r="G76" s="160" t="s">
        <v>249</v>
      </c>
      <c r="H76" s="160" t="s">
        <v>0</v>
      </c>
      <c r="I76" s="165">
        <v>30</v>
      </c>
      <c r="J76" s="211"/>
      <c r="K76" s="211"/>
      <c r="L76" s="251">
        <v>1008.072</v>
      </c>
      <c r="M76" s="162">
        <f t="shared" ref="M76:M147" si="7">L76*I76</f>
        <v>30242.16</v>
      </c>
    </row>
    <row r="77" spans="4:13" ht="20.25" customHeight="1" x14ac:dyDescent="0.25">
      <c r="D77" s="158">
        <v>45500</v>
      </c>
      <c r="E77" s="159" t="s">
        <v>223</v>
      </c>
      <c r="F77" s="160" t="s">
        <v>246</v>
      </c>
      <c r="G77" s="160" t="s">
        <v>249</v>
      </c>
      <c r="H77" s="160" t="s">
        <v>0</v>
      </c>
      <c r="I77" s="165">
        <v>50</v>
      </c>
      <c r="J77" s="211"/>
      <c r="K77" s="211"/>
      <c r="L77" s="251">
        <v>881.86800000000005</v>
      </c>
      <c r="M77" s="162">
        <f>L77*I77</f>
        <v>44093.4</v>
      </c>
    </row>
    <row r="78" spans="4:13" ht="20.25" customHeight="1" x14ac:dyDescent="0.25">
      <c r="D78" s="158">
        <v>45521</v>
      </c>
      <c r="E78" s="159" t="s">
        <v>223</v>
      </c>
      <c r="F78" s="160" t="s">
        <v>246</v>
      </c>
      <c r="G78" s="160" t="s">
        <v>249</v>
      </c>
      <c r="H78" s="160" t="s">
        <v>0</v>
      </c>
      <c r="I78" s="165">
        <v>19</v>
      </c>
      <c r="J78" s="211"/>
      <c r="K78" s="211"/>
      <c r="L78" s="251">
        <v>971.72399999999993</v>
      </c>
      <c r="M78" s="162">
        <f>L78*I78</f>
        <v>18462.755999999998</v>
      </c>
    </row>
    <row r="79" spans="4:13" ht="20.25" customHeight="1" x14ac:dyDescent="0.25">
      <c r="D79" s="158">
        <v>45647</v>
      </c>
      <c r="E79" s="159" t="s">
        <v>223</v>
      </c>
      <c r="F79" s="160" t="s">
        <v>246</v>
      </c>
      <c r="G79" s="160" t="s">
        <v>249</v>
      </c>
      <c r="H79" s="160" t="s">
        <v>57</v>
      </c>
      <c r="I79" s="165">
        <v>-50</v>
      </c>
      <c r="J79" s="211"/>
      <c r="K79" s="211"/>
      <c r="L79" s="251">
        <v>1050.6599999999999</v>
      </c>
      <c r="M79" s="162">
        <f>L79*I79</f>
        <v>-52532.999999999993</v>
      </c>
    </row>
    <row r="80" spans="4:13" ht="20.25" customHeight="1" x14ac:dyDescent="0.25">
      <c r="D80" s="158">
        <v>45703</v>
      </c>
      <c r="E80" s="159" t="s">
        <v>223</v>
      </c>
      <c r="F80" s="160" t="s">
        <v>246</v>
      </c>
      <c r="G80" s="160" t="s">
        <v>249</v>
      </c>
      <c r="H80" s="160" t="s">
        <v>57</v>
      </c>
      <c r="I80" s="165">
        <v>-9</v>
      </c>
      <c r="J80" s="211"/>
      <c r="K80" s="211"/>
      <c r="L80" s="251">
        <v>1083.03</v>
      </c>
      <c r="M80" s="162">
        <f>L80*I80</f>
        <v>-9747.27</v>
      </c>
    </row>
    <row r="81" spans="4:13" ht="20.25" customHeight="1" x14ac:dyDescent="0.25">
      <c r="D81" s="158">
        <v>45717</v>
      </c>
      <c r="E81" s="159" t="s">
        <v>223</v>
      </c>
      <c r="F81" s="160" t="s">
        <v>246</v>
      </c>
      <c r="G81" s="160" t="s">
        <v>249</v>
      </c>
      <c r="H81" s="160" t="s">
        <v>0</v>
      </c>
      <c r="I81" s="165">
        <v>45</v>
      </c>
      <c r="J81" s="211"/>
      <c r="K81" s="211"/>
      <c r="L81" s="251">
        <v>974.37599999999998</v>
      </c>
      <c r="M81" s="162">
        <f t="shared" si="7"/>
        <v>43846.92</v>
      </c>
    </row>
    <row r="82" spans="4:13" ht="20.25" customHeight="1" x14ac:dyDescent="0.25">
      <c r="D82" s="158">
        <v>45892</v>
      </c>
      <c r="E82" s="159" t="s">
        <v>223</v>
      </c>
      <c r="F82" s="160" t="s">
        <v>246</v>
      </c>
      <c r="G82" s="160" t="s">
        <v>249</v>
      </c>
      <c r="H82" s="160" t="s">
        <v>57</v>
      </c>
      <c r="I82" s="165">
        <v>-75</v>
      </c>
      <c r="J82" s="211"/>
      <c r="K82" s="211"/>
      <c r="L82" s="251">
        <v>1388.3220000000001</v>
      </c>
      <c r="M82" s="162">
        <f>L82*I82</f>
        <v>-104124.15000000001</v>
      </c>
    </row>
    <row r="83" spans="4:13" ht="20.25" customHeight="1" x14ac:dyDescent="0.25">
      <c r="D83" s="158">
        <v>45920</v>
      </c>
      <c r="E83" s="159" t="s">
        <v>223</v>
      </c>
      <c r="F83" s="160" t="s">
        <v>246</v>
      </c>
      <c r="G83" s="160" t="s">
        <v>249</v>
      </c>
      <c r="H83" s="160" t="s">
        <v>57</v>
      </c>
      <c r="I83" s="165">
        <v>-10</v>
      </c>
      <c r="J83" s="211"/>
      <c r="K83" s="211"/>
      <c r="L83" s="251">
        <v>1378.0259999999998</v>
      </c>
      <c r="M83" s="162">
        <f>L83*I83</f>
        <v>-13780.259999999998</v>
      </c>
    </row>
    <row r="84" spans="4:13" ht="20.25" customHeight="1" x14ac:dyDescent="0.25">
      <c r="D84" s="158">
        <v>45941</v>
      </c>
      <c r="E84" s="159" t="s">
        <v>223</v>
      </c>
      <c r="F84" s="160" t="s">
        <v>246</v>
      </c>
      <c r="G84" s="160" t="s">
        <v>249</v>
      </c>
      <c r="H84" s="160" t="s">
        <v>57</v>
      </c>
      <c r="I84" s="165">
        <v>-20</v>
      </c>
      <c r="J84" s="211"/>
      <c r="K84" s="211"/>
      <c r="L84" s="251">
        <v>1428.6479999999999</v>
      </c>
      <c r="M84" s="162">
        <f>L84*I84</f>
        <v>-28572.959999999999</v>
      </c>
    </row>
    <row r="85" spans="4:13" ht="20.25" customHeight="1" x14ac:dyDescent="0.25">
      <c r="D85" s="158">
        <v>45710</v>
      </c>
      <c r="E85" s="159" t="s">
        <v>223</v>
      </c>
      <c r="F85" s="160" t="s">
        <v>11449</v>
      </c>
      <c r="G85" s="160" t="s">
        <v>11448</v>
      </c>
      <c r="H85" s="160" t="s">
        <v>0</v>
      </c>
      <c r="I85" s="165">
        <v>59</v>
      </c>
      <c r="J85" s="211"/>
      <c r="K85" s="211"/>
      <c r="L85" s="251">
        <v>780.85799999999995</v>
      </c>
      <c r="M85" s="162">
        <f>L85*I85</f>
        <v>46070.621999999996</v>
      </c>
    </row>
    <row r="86" spans="4:13" ht="20.25" customHeight="1" x14ac:dyDescent="0.25">
      <c r="D86" s="158">
        <v>45731</v>
      </c>
      <c r="E86" s="159" t="s">
        <v>223</v>
      </c>
      <c r="F86" s="160" t="s">
        <v>11449</v>
      </c>
      <c r="G86" s="160" t="s">
        <v>11448</v>
      </c>
      <c r="H86" s="160" t="s">
        <v>0</v>
      </c>
      <c r="I86" s="165">
        <v>77</v>
      </c>
      <c r="J86" s="211"/>
      <c r="K86" s="211"/>
      <c r="L86" s="251">
        <v>622.36200000000008</v>
      </c>
      <c r="M86" s="162">
        <f t="shared" si="7"/>
        <v>47921.874000000003</v>
      </c>
    </row>
    <row r="87" spans="4:13" ht="20.25" customHeight="1" x14ac:dyDescent="0.25">
      <c r="D87" s="158">
        <v>45745</v>
      </c>
      <c r="E87" s="159" t="s">
        <v>223</v>
      </c>
      <c r="F87" s="160" t="s">
        <v>11449</v>
      </c>
      <c r="G87" s="160" t="s">
        <v>11448</v>
      </c>
      <c r="H87" s="160" t="s">
        <v>57</v>
      </c>
      <c r="I87" s="165">
        <v>-36</v>
      </c>
      <c r="J87" s="211"/>
      <c r="K87" s="211"/>
      <c r="L87" s="251">
        <v>597.24599999999998</v>
      </c>
      <c r="M87" s="162">
        <f t="shared" si="7"/>
        <v>-21500.856</v>
      </c>
    </row>
    <row r="88" spans="4:13" ht="20.25" customHeight="1" x14ac:dyDescent="0.25">
      <c r="D88" s="158">
        <v>45766</v>
      </c>
      <c r="E88" s="159" t="s">
        <v>223</v>
      </c>
      <c r="F88" s="160" t="s">
        <v>11449</v>
      </c>
      <c r="G88" s="160" t="s">
        <v>11448</v>
      </c>
      <c r="H88" s="160" t="s">
        <v>57</v>
      </c>
      <c r="I88" s="165">
        <v>-50</v>
      </c>
      <c r="J88" s="211"/>
      <c r="K88" s="211"/>
      <c r="L88" s="251">
        <v>569.24400000000003</v>
      </c>
      <c r="M88" s="162">
        <f t="shared" si="7"/>
        <v>-28462.2</v>
      </c>
    </row>
    <row r="89" spans="4:13" ht="20.25" customHeight="1" x14ac:dyDescent="0.25">
      <c r="D89" s="158">
        <v>45815</v>
      </c>
      <c r="E89" s="159" t="s">
        <v>223</v>
      </c>
      <c r="F89" s="160" t="s">
        <v>11449</v>
      </c>
      <c r="G89" s="160" t="s">
        <v>11448</v>
      </c>
      <c r="H89" s="160" t="s">
        <v>0</v>
      </c>
      <c r="I89" s="165">
        <v>70</v>
      </c>
      <c r="J89" s="211"/>
      <c r="K89" s="211"/>
      <c r="L89" s="251">
        <v>647.32199999999989</v>
      </c>
      <c r="M89" s="162">
        <f t="shared" ref="M89:M108" si="8">L89*I89</f>
        <v>45312.539999999994</v>
      </c>
    </row>
    <row r="90" spans="4:13" ht="20.25" customHeight="1" x14ac:dyDescent="0.25">
      <c r="D90" s="158">
        <v>45822</v>
      </c>
      <c r="E90" s="159" t="s">
        <v>223</v>
      </c>
      <c r="F90" s="160" t="s">
        <v>11449</v>
      </c>
      <c r="G90" s="160" t="s">
        <v>11448</v>
      </c>
      <c r="H90" s="160" t="s">
        <v>0</v>
      </c>
      <c r="I90" s="165">
        <v>290</v>
      </c>
      <c r="J90" s="211"/>
      <c r="K90" s="211"/>
      <c r="L90" s="251">
        <v>582.34799999999996</v>
      </c>
      <c r="M90" s="162">
        <f t="shared" si="8"/>
        <v>168880.91999999998</v>
      </c>
    </row>
    <row r="91" spans="4:13" ht="18.600000000000001" customHeight="1" x14ac:dyDescent="0.25">
      <c r="D91" s="158">
        <v>45857</v>
      </c>
      <c r="E91" s="159" t="s">
        <v>223</v>
      </c>
      <c r="F91" s="160" t="s">
        <v>11449</v>
      </c>
      <c r="G91" s="160" t="s">
        <v>11448</v>
      </c>
      <c r="H91" s="160" t="s">
        <v>57</v>
      </c>
      <c r="I91" s="165">
        <v>-310</v>
      </c>
      <c r="J91" s="211"/>
      <c r="K91" s="211"/>
      <c r="L91" s="251">
        <v>729.06600000000003</v>
      </c>
      <c r="M91" s="162">
        <f t="shared" si="8"/>
        <v>-226010.46000000002</v>
      </c>
    </row>
    <row r="92" spans="4:13" ht="20.25" customHeight="1" x14ac:dyDescent="0.25">
      <c r="D92" s="158">
        <v>45920</v>
      </c>
      <c r="E92" s="159" t="s">
        <v>223</v>
      </c>
      <c r="F92" s="160" t="s">
        <v>11449</v>
      </c>
      <c r="G92" s="160" t="s">
        <v>11448</v>
      </c>
      <c r="H92" s="160" t="s">
        <v>57</v>
      </c>
      <c r="I92" s="165">
        <v>-100</v>
      </c>
      <c r="J92" s="211"/>
      <c r="K92" s="211"/>
      <c r="L92" s="251">
        <v>709.02</v>
      </c>
      <c r="M92" s="162">
        <f t="shared" si="8"/>
        <v>-70902</v>
      </c>
    </row>
    <row r="93" spans="4:13" ht="20.25" customHeight="1" x14ac:dyDescent="0.25">
      <c r="D93" s="158">
        <v>45920</v>
      </c>
      <c r="E93" s="159" t="s">
        <v>223</v>
      </c>
      <c r="F93" s="160" t="s">
        <v>12537</v>
      </c>
      <c r="G93" s="160" t="s">
        <v>12541</v>
      </c>
      <c r="H93" s="160" t="s">
        <v>0</v>
      </c>
      <c r="I93" s="165">
        <v>500</v>
      </c>
      <c r="J93" s="211"/>
      <c r="K93" s="211"/>
      <c r="L93" s="251">
        <v>111.92999999999999</v>
      </c>
      <c r="M93" s="162">
        <f t="shared" ref="M93:M106" si="9">L93*I93</f>
        <v>55964.999999999993</v>
      </c>
    </row>
    <row r="94" spans="4:13" ht="20.25" customHeight="1" x14ac:dyDescent="0.25">
      <c r="D94" s="158">
        <v>45920</v>
      </c>
      <c r="E94" s="159" t="s">
        <v>223</v>
      </c>
      <c r="F94" s="160" t="s">
        <v>12542</v>
      </c>
      <c r="G94" s="160" t="s">
        <v>12543</v>
      </c>
      <c r="H94" s="160" t="s">
        <v>0</v>
      </c>
      <c r="I94" s="165">
        <v>200</v>
      </c>
      <c r="J94" s="211"/>
      <c r="K94" s="211"/>
      <c r="L94" s="251">
        <v>501.53999999999996</v>
      </c>
      <c r="M94" s="162">
        <f t="shared" si="9"/>
        <v>100308</v>
      </c>
    </row>
    <row r="95" spans="4:13" ht="20.25" customHeight="1" x14ac:dyDescent="0.25">
      <c r="D95" s="158">
        <v>45969</v>
      </c>
      <c r="E95" s="159" t="s">
        <v>223</v>
      </c>
      <c r="F95" s="160" t="s">
        <v>12537</v>
      </c>
      <c r="G95" s="160" t="s">
        <v>12541</v>
      </c>
      <c r="H95" s="160" t="s">
        <v>57</v>
      </c>
      <c r="I95" s="165">
        <v>-500</v>
      </c>
      <c r="J95" s="211"/>
      <c r="K95" s="211"/>
      <c r="L95" s="251">
        <v>119.72999999999999</v>
      </c>
      <c r="M95" s="162">
        <f t="shared" si="9"/>
        <v>-59864.999999999993</v>
      </c>
    </row>
    <row r="96" spans="4:13" ht="20.25" customHeight="1" x14ac:dyDescent="0.25">
      <c r="D96" s="158">
        <v>45969</v>
      </c>
      <c r="E96" s="159" t="s">
        <v>223</v>
      </c>
      <c r="F96" s="160" t="s">
        <v>12542</v>
      </c>
      <c r="G96" s="160" t="s">
        <v>12543</v>
      </c>
      <c r="H96" s="160" t="s">
        <v>57</v>
      </c>
      <c r="I96" s="165">
        <v>-200</v>
      </c>
      <c r="J96" s="211"/>
      <c r="K96" s="211"/>
      <c r="L96" s="251">
        <v>237.9</v>
      </c>
      <c r="M96" s="162">
        <f t="shared" si="9"/>
        <v>-47580</v>
      </c>
    </row>
    <row r="97" spans="4:13" ht="20.25" customHeight="1" x14ac:dyDescent="0.25">
      <c r="D97" s="158">
        <v>45969</v>
      </c>
      <c r="E97" s="159" t="s">
        <v>223</v>
      </c>
      <c r="F97" s="160" t="s">
        <v>12500</v>
      </c>
      <c r="G97" s="160" t="s">
        <v>12946</v>
      </c>
      <c r="H97" s="160" t="s">
        <v>0</v>
      </c>
      <c r="I97" s="165">
        <v>1000</v>
      </c>
      <c r="J97" s="211"/>
      <c r="K97" s="211"/>
      <c r="L97" s="251">
        <v>157.16999999999999</v>
      </c>
      <c r="M97" s="162">
        <f t="shared" si="9"/>
        <v>157170</v>
      </c>
    </row>
    <row r="98" spans="4:13" ht="20.25" customHeight="1" x14ac:dyDescent="0.25">
      <c r="D98" s="158">
        <v>45969</v>
      </c>
      <c r="E98" s="159" t="s">
        <v>223</v>
      </c>
      <c r="F98" s="160" t="s">
        <v>12684</v>
      </c>
      <c r="G98" s="160" t="s">
        <v>12947</v>
      </c>
      <c r="H98" s="160" t="s">
        <v>0</v>
      </c>
      <c r="I98" s="165">
        <v>1000</v>
      </c>
      <c r="J98" s="211"/>
      <c r="K98" s="211"/>
      <c r="L98" s="251">
        <v>75.27</v>
      </c>
      <c r="M98" s="162">
        <f t="shared" si="9"/>
        <v>75270</v>
      </c>
    </row>
    <row r="99" spans="4:13" ht="20.25" customHeight="1" x14ac:dyDescent="0.25">
      <c r="D99" s="158">
        <v>45976</v>
      </c>
      <c r="E99" s="159" t="s">
        <v>223</v>
      </c>
      <c r="F99" s="160" t="s">
        <v>12716</v>
      </c>
      <c r="G99" s="160" t="s">
        <v>12948</v>
      </c>
      <c r="H99" s="160" t="s">
        <v>0</v>
      </c>
      <c r="I99" s="165">
        <v>1000</v>
      </c>
      <c r="J99" s="211"/>
      <c r="K99" s="211"/>
      <c r="L99" s="251">
        <v>49.14</v>
      </c>
      <c r="M99" s="162">
        <f t="shared" si="9"/>
        <v>49140</v>
      </c>
    </row>
    <row r="100" spans="4:13" ht="20.25" customHeight="1" x14ac:dyDescent="0.25">
      <c r="D100" s="158">
        <v>45976</v>
      </c>
      <c r="E100" s="159" t="s">
        <v>223</v>
      </c>
      <c r="F100" s="160" t="s">
        <v>12423</v>
      </c>
      <c r="G100" s="160" t="s">
        <v>12949</v>
      </c>
      <c r="H100" s="160" t="s">
        <v>0</v>
      </c>
      <c r="I100" s="165">
        <v>500</v>
      </c>
      <c r="J100" s="211"/>
      <c r="K100" s="211"/>
      <c r="L100" s="251">
        <v>61.620000000000005</v>
      </c>
      <c r="M100" s="162">
        <f t="shared" si="9"/>
        <v>30810.000000000004</v>
      </c>
    </row>
    <row r="101" spans="4:13" ht="20.25" customHeight="1" x14ac:dyDescent="0.25">
      <c r="D101" s="158">
        <v>45983</v>
      </c>
      <c r="E101" s="159" t="s">
        <v>223</v>
      </c>
      <c r="F101" s="160" t="s">
        <v>12816</v>
      </c>
      <c r="G101" s="160" t="s">
        <v>12950</v>
      </c>
      <c r="H101" s="160" t="s">
        <v>0</v>
      </c>
      <c r="I101" s="165">
        <v>200</v>
      </c>
      <c r="J101" s="211"/>
      <c r="K101" s="211"/>
      <c r="L101" s="251">
        <v>189.15</v>
      </c>
      <c r="M101" s="162">
        <f t="shared" si="9"/>
        <v>37830</v>
      </c>
    </row>
    <row r="102" spans="4:13" ht="20.25" customHeight="1" x14ac:dyDescent="0.25">
      <c r="D102" s="158">
        <v>45997</v>
      </c>
      <c r="E102" s="159" t="s">
        <v>223</v>
      </c>
      <c r="F102" s="160" t="s">
        <v>12500</v>
      </c>
      <c r="G102" s="160" t="s">
        <v>12946</v>
      </c>
      <c r="H102" s="160" t="s">
        <v>57</v>
      </c>
      <c r="I102" s="165">
        <v>-1000</v>
      </c>
      <c r="J102" s="211"/>
      <c r="K102" s="211"/>
      <c r="L102" s="251">
        <v>146.64000000000001</v>
      </c>
      <c r="M102" s="162">
        <f t="shared" si="9"/>
        <v>-146640.00000000003</v>
      </c>
    </row>
    <row r="103" spans="4:13" ht="20.25" customHeight="1" x14ac:dyDescent="0.25">
      <c r="D103" s="158">
        <v>45997</v>
      </c>
      <c r="E103" s="159" t="s">
        <v>223</v>
      </c>
      <c r="F103" s="160" t="s">
        <v>12684</v>
      </c>
      <c r="G103" s="160" t="s">
        <v>12947</v>
      </c>
      <c r="H103" s="160" t="s">
        <v>57</v>
      </c>
      <c r="I103" s="165">
        <v>-1000</v>
      </c>
      <c r="J103" s="211"/>
      <c r="K103" s="211"/>
      <c r="L103" s="251">
        <v>65.91</v>
      </c>
      <c r="M103" s="162">
        <f t="shared" si="9"/>
        <v>-65910</v>
      </c>
    </row>
    <row r="104" spans="4:13" ht="20.25" customHeight="1" x14ac:dyDescent="0.25">
      <c r="D104" s="158">
        <v>45997</v>
      </c>
      <c r="E104" s="159" t="s">
        <v>223</v>
      </c>
      <c r="F104" s="160" t="s">
        <v>12716</v>
      </c>
      <c r="G104" s="160" t="s">
        <v>12948</v>
      </c>
      <c r="H104" s="160" t="s">
        <v>57</v>
      </c>
      <c r="I104" s="165">
        <v>-1000</v>
      </c>
      <c r="J104" s="211"/>
      <c r="K104" s="211"/>
      <c r="L104" s="251">
        <v>40.56</v>
      </c>
      <c r="M104" s="162">
        <f t="shared" si="9"/>
        <v>-40560</v>
      </c>
    </row>
    <row r="105" spans="4:13" ht="20.25" customHeight="1" x14ac:dyDescent="0.25">
      <c r="D105" s="158">
        <v>45997</v>
      </c>
      <c r="E105" s="159" t="s">
        <v>223</v>
      </c>
      <c r="F105" s="160" t="s">
        <v>12423</v>
      </c>
      <c r="G105" s="160" t="s">
        <v>12949</v>
      </c>
      <c r="H105" s="160" t="s">
        <v>57</v>
      </c>
      <c r="I105" s="165">
        <v>-500</v>
      </c>
      <c r="J105" s="211"/>
      <c r="K105" s="211"/>
      <c r="L105" s="251">
        <v>60.06</v>
      </c>
      <c r="M105" s="162">
        <f t="shared" si="9"/>
        <v>-30030</v>
      </c>
    </row>
    <row r="106" spans="4:13" ht="20.25" customHeight="1" x14ac:dyDescent="0.25">
      <c r="D106" s="158">
        <v>45997</v>
      </c>
      <c r="E106" s="159" t="s">
        <v>223</v>
      </c>
      <c r="F106" s="160" t="s">
        <v>12816</v>
      </c>
      <c r="G106" s="160" t="s">
        <v>12950</v>
      </c>
      <c r="H106" s="160" t="s">
        <v>57</v>
      </c>
      <c r="I106" s="165">
        <v>-200</v>
      </c>
      <c r="J106" s="211"/>
      <c r="K106" s="211"/>
      <c r="L106" s="251">
        <v>105.69</v>
      </c>
      <c r="M106" s="162">
        <f t="shared" si="9"/>
        <v>-21138</v>
      </c>
    </row>
    <row r="107" spans="4:13" ht="20.25" customHeight="1" x14ac:dyDescent="0.25">
      <c r="D107" s="34">
        <v>45703</v>
      </c>
      <c r="E107" s="47" t="s">
        <v>223</v>
      </c>
      <c r="F107" s="35" t="s">
        <v>217</v>
      </c>
      <c r="G107" s="35" t="s">
        <v>219</v>
      </c>
      <c r="H107" s="35" t="s">
        <v>0</v>
      </c>
      <c r="I107" s="208">
        <v>23</v>
      </c>
      <c r="J107" s="15"/>
      <c r="K107" s="15"/>
      <c r="L107" s="224">
        <v>2775.5519999999997</v>
      </c>
      <c r="M107" s="46">
        <f t="shared" si="8"/>
        <v>63837.695999999996</v>
      </c>
    </row>
    <row r="108" spans="4:13" ht="20.25" customHeight="1" x14ac:dyDescent="0.25">
      <c r="D108" s="34">
        <v>45745</v>
      </c>
      <c r="E108" s="47" t="s">
        <v>223</v>
      </c>
      <c r="F108" s="35" t="s">
        <v>217</v>
      </c>
      <c r="G108" s="35" t="s">
        <v>219</v>
      </c>
      <c r="H108" s="35" t="s">
        <v>0</v>
      </c>
      <c r="I108" s="208">
        <v>7</v>
      </c>
      <c r="J108" s="15"/>
      <c r="K108" s="15"/>
      <c r="L108" s="224">
        <v>2055.69</v>
      </c>
      <c r="M108" s="46">
        <f t="shared" si="8"/>
        <v>14389.83</v>
      </c>
    </row>
    <row r="109" spans="4:13" ht="20.399999999999999" customHeight="1" x14ac:dyDescent="0.25">
      <c r="D109" s="34">
        <v>45766</v>
      </c>
      <c r="E109" s="47" t="s">
        <v>223</v>
      </c>
      <c r="F109" s="35" t="s">
        <v>217</v>
      </c>
      <c r="G109" s="35" t="s">
        <v>219</v>
      </c>
      <c r="H109" s="35" t="s">
        <v>0</v>
      </c>
      <c r="I109" s="208">
        <v>28</v>
      </c>
      <c r="J109" s="15"/>
      <c r="K109" s="15"/>
      <c r="L109" s="224">
        <v>1882.6859999999999</v>
      </c>
      <c r="M109" s="46">
        <f t="shared" si="7"/>
        <v>52715.207999999999</v>
      </c>
    </row>
    <row r="110" spans="4:13" ht="20.25" customHeight="1" x14ac:dyDescent="0.25">
      <c r="D110" s="34">
        <v>45815</v>
      </c>
      <c r="E110" s="47" t="s">
        <v>223</v>
      </c>
      <c r="F110" s="35" t="s">
        <v>217</v>
      </c>
      <c r="G110" s="35" t="s">
        <v>219</v>
      </c>
      <c r="H110" s="35" t="s">
        <v>57</v>
      </c>
      <c r="I110" s="208">
        <v>-18</v>
      </c>
      <c r="J110" s="15"/>
      <c r="K110" s="15"/>
      <c r="L110" s="224">
        <v>2302.0919999999996</v>
      </c>
      <c r="M110" s="46">
        <f t="shared" si="7"/>
        <v>-41437.655999999995</v>
      </c>
    </row>
    <row r="111" spans="4:13" ht="20.25" customHeight="1" x14ac:dyDescent="0.25">
      <c r="D111" s="34">
        <v>45836</v>
      </c>
      <c r="E111" s="47" t="s">
        <v>223</v>
      </c>
      <c r="F111" s="35" t="s">
        <v>217</v>
      </c>
      <c r="G111" s="35" t="s">
        <v>219</v>
      </c>
      <c r="H111" s="35" t="s">
        <v>0</v>
      </c>
      <c r="I111" s="208">
        <v>30</v>
      </c>
      <c r="J111" s="15"/>
      <c r="K111" s="15"/>
      <c r="L111" s="224">
        <v>2524.3139999999999</v>
      </c>
      <c r="M111" s="46">
        <f t="shared" si="7"/>
        <v>75729.42</v>
      </c>
    </row>
    <row r="112" spans="4:13" ht="20.25" customHeight="1" x14ac:dyDescent="0.25">
      <c r="D112" s="34">
        <v>45857</v>
      </c>
      <c r="E112" s="47" t="s">
        <v>223</v>
      </c>
      <c r="F112" s="35" t="s">
        <v>217</v>
      </c>
      <c r="G112" s="35" t="s">
        <v>219</v>
      </c>
      <c r="H112" s="35" t="s">
        <v>0</v>
      </c>
      <c r="I112" s="208">
        <v>30</v>
      </c>
      <c r="J112" s="15"/>
      <c r="K112" s="15"/>
      <c r="L112" s="224">
        <v>2571.27</v>
      </c>
      <c r="M112" s="46">
        <f t="shared" si="7"/>
        <v>77138.100000000006</v>
      </c>
    </row>
    <row r="113" spans="4:13" ht="20.25" customHeight="1" x14ac:dyDescent="0.25">
      <c r="D113" s="34">
        <v>45857</v>
      </c>
      <c r="E113" s="47" t="s">
        <v>223</v>
      </c>
      <c r="F113" s="35" t="s">
        <v>355</v>
      </c>
      <c r="G113" s="35" t="s">
        <v>357</v>
      </c>
      <c r="H113" s="35" t="s">
        <v>0</v>
      </c>
      <c r="I113" s="208">
        <v>26</v>
      </c>
      <c r="J113" s="15"/>
      <c r="K113" s="15"/>
      <c r="L113" s="224">
        <v>5729.7240000000002</v>
      </c>
      <c r="M113" s="46">
        <f t="shared" si="7"/>
        <v>148972.82399999999</v>
      </c>
    </row>
    <row r="114" spans="4:13" ht="20.25" customHeight="1" x14ac:dyDescent="0.25">
      <c r="D114" s="34">
        <v>45871</v>
      </c>
      <c r="E114" s="47" t="s">
        <v>223</v>
      </c>
      <c r="F114" s="35" t="s">
        <v>355</v>
      </c>
      <c r="G114" s="35" t="s">
        <v>357</v>
      </c>
      <c r="H114" s="35" t="s">
        <v>0</v>
      </c>
      <c r="I114" s="208">
        <v>16</v>
      </c>
      <c r="J114" s="15"/>
      <c r="K114" s="15"/>
      <c r="L114" s="224">
        <v>5380.5960000000005</v>
      </c>
      <c r="M114" s="46">
        <f t="shared" si="7"/>
        <v>86089.536000000007</v>
      </c>
    </row>
    <row r="115" spans="4:13" ht="20.25" customHeight="1" x14ac:dyDescent="0.25">
      <c r="D115" s="34">
        <v>45878</v>
      </c>
      <c r="E115" s="47" t="s">
        <v>223</v>
      </c>
      <c r="F115" s="35" t="s">
        <v>355</v>
      </c>
      <c r="G115" s="35" t="s">
        <v>357</v>
      </c>
      <c r="H115" s="35" t="s">
        <v>57</v>
      </c>
      <c r="I115" s="208">
        <v>-12</v>
      </c>
      <c r="J115" s="15"/>
      <c r="K115" s="15"/>
      <c r="L115" s="224">
        <v>5634.0960000000005</v>
      </c>
      <c r="M115" s="46">
        <f t="shared" si="7"/>
        <v>-67609.152000000002</v>
      </c>
    </row>
    <row r="116" spans="4:13" ht="20.25" customHeight="1" x14ac:dyDescent="0.25">
      <c r="D116" s="34">
        <v>45878</v>
      </c>
      <c r="E116" s="47" t="s">
        <v>223</v>
      </c>
      <c r="F116" s="35" t="s">
        <v>217</v>
      </c>
      <c r="G116" s="35" t="s">
        <v>219</v>
      </c>
      <c r="H116" s="35" t="s">
        <v>0</v>
      </c>
      <c r="I116" s="208">
        <v>30</v>
      </c>
      <c r="J116" s="15"/>
      <c r="K116" s="15"/>
      <c r="L116" s="224">
        <v>2571.27</v>
      </c>
      <c r="M116" s="46">
        <f t="shared" si="7"/>
        <v>77138.100000000006</v>
      </c>
    </row>
    <row r="117" spans="4:13" ht="20.25" customHeight="1" x14ac:dyDescent="0.25">
      <c r="D117" s="34">
        <v>45885</v>
      </c>
      <c r="E117" s="47" t="s">
        <v>223</v>
      </c>
      <c r="F117" s="35" t="s">
        <v>355</v>
      </c>
      <c r="G117" s="35" t="s">
        <v>357</v>
      </c>
      <c r="H117" s="35" t="s">
        <v>57</v>
      </c>
      <c r="I117" s="208">
        <v>-10</v>
      </c>
      <c r="J117" s="15"/>
      <c r="K117" s="15"/>
      <c r="L117" s="224">
        <v>5788.848</v>
      </c>
      <c r="M117" s="46">
        <f t="shared" si="7"/>
        <v>-57888.479999999996</v>
      </c>
    </row>
    <row r="118" spans="4:13" ht="20.25" customHeight="1" x14ac:dyDescent="0.25">
      <c r="D118" s="34">
        <v>45885</v>
      </c>
      <c r="E118" s="47" t="s">
        <v>223</v>
      </c>
      <c r="F118" s="35" t="s">
        <v>12432</v>
      </c>
      <c r="G118" s="35" t="s">
        <v>12431</v>
      </c>
      <c r="H118" s="35" t="s">
        <v>0</v>
      </c>
      <c r="I118" s="208">
        <v>142</v>
      </c>
      <c r="J118" s="15"/>
      <c r="K118" s="15"/>
      <c r="L118" s="224">
        <v>558.63599999999997</v>
      </c>
      <c r="M118" s="46">
        <f t="shared" si="7"/>
        <v>79326.311999999991</v>
      </c>
    </row>
    <row r="119" spans="4:13" ht="20.25" customHeight="1" x14ac:dyDescent="0.25">
      <c r="D119" s="34">
        <v>45892</v>
      </c>
      <c r="E119" s="47" t="s">
        <v>223</v>
      </c>
      <c r="F119" s="35" t="s">
        <v>355</v>
      </c>
      <c r="G119" s="35" t="s">
        <v>357</v>
      </c>
      <c r="H119" s="35" t="s">
        <v>57</v>
      </c>
      <c r="I119" s="208">
        <v>-15</v>
      </c>
      <c r="J119" s="15"/>
      <c r="K119" s="15"/>
      <c r="L119" s="224">
        <v>5888.1419999999998</v>
      </c>
      <c r="M119" s="46">
        <f t="shared" si="7"/>
        <v>-88322.13</v>
      </c>
    </row>
    <row r="120" spans="4:13" ht="20.25" customHeight="1" x14ac:dyDescent="0.25">
      <c r="D120" s="34">
        <v>45906</v>
      </c>
      <c r="E120" s="47" t="s">
        <v>223</v>
      </c>
      <c r="F120" s="35" t="s">
        <v>12503</v>
      </c>
      <c r="G120" s="35" t="s">
        <v>12505</v>
      </c>
      <c r="H120" s="35" t="s">
        <v>0</v>
      </c>
      <c r="I120" s="208">
        <v>200</v>
      </c>
      <c r="J120" s="15"/>
      <c r="K120" s="15"/>
      <c r="L120" s="224">
        <v>357.55200000000002</v>
      </c>
      <c r="M120" s="46">
        <f t="shared" si="7"/>
        <v>71510.400000000009</v>
      </c>
    </row>
    <row r="121" spans="4:13" ht="20.25" customHeight="1" x14ac:dyDescent="0.25">
      <c r="D121" s="34">
        <v>45920</v>
      </c>
      <c r="E121" s="47" t="s">
        <v>223</v>
      </c>
      <c r="F121" s="35" t="s">
        <v>355</v>
      </c>
      <c r="G121" s="35" t="s">
        <v>357</v>
      </c>
      <c r="H121" s="35" t="s">
        <v>57</v>
      </c>
      <c r="I121" s="208">
        <v>-3</v>
      </c>
      <c r="J121" s="15"/>
      <c r="K121" s="15"/>
      <c r="L121" s="224">
        <v>7270.7699999999995</v>
      </c>
      <c r="M121" s="46">
        <f t="shared" si="7"/>
        <v>-21812.309999999998</v>
      </c>
    </row>
    <row r="122" spans="4:13" ht="20.25" customHeight="1" x14ac:dyDescent="0.25">
      <c r="D122" s="34">
        <v>45920</v>
      </c>
      <c r="E122" s="47" t="s">
        <v>223</v>
      </c>
      <c r="F122" s="35" t="s">
        <v>12503</v>
      </c>
      <c r="G122" s="35" t="s">
        <v>12505</v>
      </c>
      <c r="H122" s="35" t="s">
        <v>0</v>
      </c>
      <c r="I122" s="208">
        <v>300</v>
      </c>
      <c r="J122" s="15"/>
      <c r="K122" s="15"/>
      <c r="L122" s="224">
        <v>372.762</v>
      </c>
      <c r="M122" s="46">
        <f t="shared" si="7"/>
        <v>111828.6</v>
      </c>
    </row>
    <row r="123" spans="4:13" ht="20.25" customHeight="1" x14ac:dyDescent="0.25">
      <c r="D123" s="34">
        <v>45920</v>
      </c>
      <c r="E123" s="47" t="s">
        <v>224</v>
      </c>
      <c r="F123" s="35" t="s">
        <v>12535</v>
      </c>
      <c r="G123" s="35" t="s">
        <v>12539</v>
      </c>
      <c r="H123" s="35" t="s">
        <v>0</v>
      </c>
      <c r="I123" s="208">
        <v>1000</v>
      </c>
      <c r="J123" s="15"/>
      <c r="K123" s="15"/>
      <c r="L123" s="224">
        <v>75.66</v>
      </c>
      <c r="M123" s="46">
        <f t="shared" si="7"/>
        <v>75660</v>
      </c>
    </row>
    <row r="124" spans="4:13" ht="20.25" customHeight="1" x14ac:dyDescent="0.25">
      <c r="D124" s="34">
        <v>45927</v>
      </c>
      <c r="E124" s="47" t="s">
        <v>223</v>
      </c>
      <c r="F124" s="35" t="s">
        <v>12432</v>
      </c>
      <c r="G124" s="35" t="s">
        <v>12431</v>
      </c>
      <c r="H124" s="35" t="s">
        <v>57</v>
      </c>
      <c r="I124" s="208">
        <v>-42</v>
      </c>
      <c r="J124" s="15"/>
      <c r="K124" s="15"/>
      <c r="L124" s="224">
        <v>840.06000000000006</v>
      </c>
      <c r="M124" s="46">
        <f t="shared" si="7"/>
        <v>-35282.520000000004</v>
      </c>
    </row>
    <row r="125" spans="4:13" ht="20.25" customHeight="1" x14ac:dyDescent="0.25">
      <c r="D125" s="34">
        <v>45927</v>
      </c>
      <c r="E125" s="47" t="s">
        <v>223</v>
      </c>
      <c r="F125" s="35" t="s">
        <v>12378</v>
      </c>
      <c r="G125" s="35" t="s">
        <v>12550</v>
      </c>
      <c r="H125" s="35" t="s">
        <v>0</v>
      </c>
      <c r="I125" s="208">
        <v>1000</v>
      </c>
      <c r="J125" s="15"/>
      <c r="K125" s="15"/>
      <c r="L125" s="224">
        <v>55.77</v>
      </c>
      <c r="M125" s="46">
        <f t="shared" si="7"/>
        <v>55770</v>
      </c>
    </row>
    <row r="126" spans="4:13" ht="20.25" customHeight="1" x14ac:dyDescent="0.25">
      <c r="D126" s="34">
        <v>45934</v>
      </c>
      <c r="E126" s="47" t="s">
        <v>223</v>
      </c>
      <c r="F126" s="35" t="s">
        <v>12558</v>
      </c>
      <c r="G126" s="35" t="s">
        <v>12560</v>
      </c>
      <c r="H126" s="35" t="s">
        <v>0</v>
      </c>
      <c r="I126" s="208">
        <v>1000</v>
      </c>
      <c r="J126" s="15"/>
      <c r="K126" s="15"/>
      <c r="L126" s="224">
        <v>68.64</v>
      </c>
      <c r="M126" s="46">
        <f t="shared" si="7"/>
        <v>68640</v>
      </c>
    </row>
    <row r="127" spans="4:13" ht="20.25" customHeight="1" x14ac:dyDescent="0.25">
      <c r="D127" s="34">
        <v>45941</v>
      </c>
      <c r="E127" s="47" t="s">
        <v>223</v>
      </c>
      <c r="F127" s="35" t="s">
        <v>12432</v>
      </c>
      <c r="G127" s="35" t="s">
        <v>12431</v>
      </c>
      <c r="H127" s="35" t="s">
        <v>57</v>
      </c>
      <c r="I127" s="208">
        <v>-100</v>
      </c>
      <c r="J127" s="15"/>
      <c r="K127" s="15"/>
      <c r="L127" s="224">
        <v>1010.724</v>
      </c>
      <c r="M127" s="46">
        <f t="shared" si="7"/>
        <v>-101072.40000000001</v>
      </c>
    </row>
    <row r="128" spans="4:13" ht="20.25" customHeight="1" x14ac:dyDescent="0.25">
      <c r="D128" s="34">
        <v>45941</v>
      </c>
      <c r="E128" s="47" t="s">
        <v>223</v>
      </c>
      <c r="F128" s="35" t="s">
        <v>217</v>
      </c>
      <c r="G128" s="35" t="s">
        <v>219</v>
      </c>
      <c r="H128" s="35" t="s">
        <v>57</v>
      </c>
      <c r="I128" s="208">
        <v>-30</v>
      </c>
      <c r="J128" s="15"/>
      <c r="K128" s="15"/>
      <c r="L128" s="224">
        <v>3225.2220000000002</v>
      </c>
      <c r="M128" s="46">
        <f t="shared" si="7"/>
        <v>-96756.66</v>
      </c>
    </row>
    <row r="129" spans="4:13" ht="20.25" customHeight="1" x14ac:dyDescent="0.25">
      <c r="D129" s="34">
        <v>45941</v>
      </c>
      <c r="E129" s="47" t="s">
        <v>223</v>
      </c>
      <c r="F129" s="35" t="s">
        <v>12503</v>
      </c>
      <c r="G129" s="35" t="s">
        <v>12505</v>
      </c>
      <c r="H129" s="35" t="s">
        <v>57</v>
      </c>
      <c r="I129" s="208">
        <v>-400</v>
      </c>
      <c r="J129" s="15"/>
      <c r="K129" s="15"/>
      <c r="L129" s="224">
        <v>501.22800000000001</v>
      </c>
      <c r="M129" s="46">
        <f t="shared" si="7"/>
        <v>-200491.2</v>
      </c>
    </row>
    <row r="130" spans="4:13" ht="20.25" customHeight="1" x14ac:dyDescent="0.25">
      <c r="D130" s="34">
        <v>45969</v>
      </c>
      <c r="E130" s="47" t="s">
        <v>223</v>
      </c>
      <c r="F130" s="35" t="s">
        <v>12386</v>
      </c>
      <c r="G130" s="35" t="s">
        <v>12682</v>
      </c>
      <c r="H130" s="35" t="s">
        <v>0</v>
      </c>
      <c r="I130" s="208">
        <v>1000</v>
      </c>
      <c r="J130" s="15"/>
      <c r="K130" s="15"/>
      <c r="L130" s="224">
        <v>257.39999999999998</v>
      </c>
      <c r="M130" s="46">
        <f>L130*I130</f>
        <v>257399.99999999997</v>
      </c>
    </row>
    <row r="131" spans="4:13" ht="20.25" customHeight="1" x14ac:dyDescent="0.25">
      <c r="D131" s="34">
        <v>45969</v>
      </c>
      <c r="E131" s="47" t="s">
        <v>223</v>
      </c>
      <c r="F131" s="35" t="s">
        <v>12503</v>
      </c>
      <c r="G131" s="35" t="s">
        <v>12505</v>
      </c>
      <c r="H131" s="35" t="s">
        <v>0</v>
      </c>
      <c r="I131" s="208">
        <v>100</v>
      </c>
      <c r="J131" s="15"/>
      <c r="K131" s="15"/>
      <c r="L131" s="224">
        <v>402.79199999999997</v>
      </c>
      <c r="M131" s="46">
        <f>L131*I131</f>
        <v>40279.199999999997</v>
      </c>
    </row>
    <row r="132" spans="4:13" ht="20.25" customHeight="1" x14ac:dyDescent="0.25">
      <c r="D132" s="34">
        <v>45969</v>
      </c>
      <c r="E132" s="47" t="s">
        <v>223</v>
      </c>
      <c r="F132" s="35" t="s">
        <v>11438</v>
      </c>
      <c r="G132" s="35" t="s">
        <v>11436</v>
      </c>
      <c r="H132" s="35" t="s">
        <v>0</v>
      </c>
      <c r="I132" s="208">
        <v>200</v>
      </c>
      <c r="J132" s="15"/>
      <c r="K132" s="15"/>
      <c r="L132" s="224">
        <v>310.12799999999999</v>
      </c>
      <c r="M132" s="46">
        <f>L132*I132</f>
        <v>62025.599999999999</v>
      </c>
    </row>
    <row r="133" spans="4:13" ht="20.25" customHeight="1" x14ac:dyDescent="0.25">
      <c r="D133" s="34">
        <v>45976</v>
      </c>
      <c r="E133" s="47" t="s">
        <v>223</v>
      </c>
      <c r="F133" s="35" t="s">
        <v>12356</v>
      </c>
      <c r="G133" s="35" t="s">
        <v>12756</v>
      </c>
      <c r="H133" s="35" t="s">
        <v>0</v>
      </c>
      <c r="I133" s="208">
        <v>1000</v>
      </c>
      <c r="J133" s="15"/>
      <c r="K133" s="15"/>
      <c r="L133" s="224">
        <v>56.16</v>
      </c>
      <c r="M133" s="46">
        <f>L133*I133</f>
        <v>56160</v>
      </c>
    </row>
    <row r="134" spans="4:13" ht="20.25" customHeight="1" x14ac:dyDescent="0.25">
      <c r="D134" s="34">
        <v>45983</v>
      </c>
      <c r="E134" s="47" t="s">
        <v>223</v>
      </c>
      <c r="F134" s="35" t="s">
        <v>12725</v>
      </c>
      <c r="G134" s="35" t="s">
        <v>12817</v>
      </c>
      <c r="H134" s="35" t="s">
        <v>0</v>
      </c>
      <c r="I134" s="208">
        <v>1000</v>
      </c>
      <c r="J134" s="15"/>
      <c r="K134" s="15"/>
      <c r="L134" s="224">
        <v>15.209999999999999</v>
      </c>
      <c r="M134" s="46">
        <f t="shared" si="7"/>
        <v>15209.999999999998</v>
      </c>
    </row>
    <row r="135" spans="4:13" ht="20.25" customHeight="1" x14ac:dyDescent="0.25">
      <c r="D135" s="34">
        <v>45983</v>
      </c>
      <c r="E135" s="47" t="s">
        <v>223</v>
      </c>
      <c r="F135" s="35" t="s">
        <v>12423</v>
      </c>
      <c r="G135" s="35" t="s">
        <v>12819</v>
      </c>
      <c r="H135" s="35" t="s">
        <v>0</v>
      </c>
      <c r="I135" s="208">
        <v>300</v>
      </c>
      <c r="J135" s="15"/>
      <c r="K135" s="15"/>
      <c r="L135" s="224">
        <v>420.41999999999996</v>
      </c>
      <c r="M135" s="46">
        <f t="shared" si="7"/>
        <v>126125.99999999999</v>
      </c>
    </row>
    <row r="136" spans="4:13" ht="20.25" customHeight="1" x14ac:dyDescent="0.25">
      <c r="D136" s="34">
        <v>45990</v>
      </c>
      <c r="E136" s="47" t="s">
        <v>223</v>
      </c>
      <c r="F136" s="35" t="s">
        <v>12846</v>
      </c>
      <c r="G136" s="35" t="s">
        <v>12844</v>
      </c>
      <c r="H136" s="35" t="s">
        <v>0</v>
      </c>
      <c r="I136" s="208">
        <v>100</v>
      </c>
      <c r="J136" s="15"/>
      <c r="K136" s="15"/>
      <c r="L136" s="224">
        <v>76.44</v>
      </c>
      <c r="M136" s="46">
        <f t="shared" si="7"/>
        <v>7644</v>
      </c>
    </row>
    <row r="137" spans="4:13" ht="20.25" customHeight="1" x14ac:dyDescent="0.25">
      <c r="D137" s="34">
        <v>45990</v>
      </c>
      <c r="E137" s="47" t="s">
        <v>223</v>
      </c>
      <c r="F137" s="35" t="s">
        <v>12725</v>
      </c>
      <c r="G137" s="35" t="s">
        <v>12848</v>
      </c>
      <c r="H137" s="35" t="s">
        <v>0</v>
      </c>
      <c r="I137" s="208">
        <v>1000</v>
      </c>
      <c r="J137" s="15"/>
      <c r="K137" s="15"/>
      <c r="L137" s="224">
        <v>36.270000000000003</v>
      </c>
      <c r="M137" s="46">
        <f t="shared" si="7"/>
        <v>36270</v>
      </c>
    </row>
    <row r="138" spans="4:13" ht="20.25" customHeight="1" x14ac:dyDescent="0.25">
      <c r="D138" s="34">
        <v>46004</v>
      </c>
      <c r="E138" s="47" t="s">
        <v>223</v>
      </c>
      <c r="F138" s="35" t="s">
        <v>12535</v>
      </c>
      <c r="G138" s="35" t="s">
        <v>12539</v>
      </c>
      <c r="H138" s="35" t="s">
        <v>57</v>
      </c>
      <c r="I138" s="208">
        <v>-1000</v>
      </c>
      <c r="J138" s="15"/>
      <c r="K138" s="15"/>
      <c r="L138" s="224">
        <v>130.65</v>
      </c>
      <c r="M138" s="46">
        <f t="shared" si="7"/>
        <v>-130650</v>
      </c>
    </row>
    <row r="139" spans="4:13" ht="20.25" customHeight="1" x14ac:dyDescent="0.25">
      <c r="D139" s="34">
        <v>46004</v>
      </c>
      <c r="E139" s="47" t="s">
        <v>223</v>
      </c>
      <c r="F139" s="35" t="s">
        <v>12356</v>
      </c>
      <c r="G139" s="35" t="s">
        <v>12756</v>
      </c>
      <c r="H139" s="35" t="s">
        <v>57</v>
      </c>
      <c r="I139" s="208">
        <v>-500</v>
      </c>
      <c r="J139" s="15"/>
      <c r="K139" s="15"/>
      <c r="L139" s="224">
        <v>30.03</v>
      </c>
      <c r="M139" s="46">
        <f t="shared" si="7"/>
        <v>-15015</v>
      </c>
    </row>
    <row r="140" spans="4:13" ht="20.25" customHeight="1" x14ac:dyDescent="0.25">
      <c r="D140" s="34">
        <v>46004</v>
      </c>
      <c r="E140" s="47" t="s">
        <v>223</v>
      </c>
      <c r="F140" s="35" t="s">
        <v>12386</v>
      </c>
      <c r="G140" s="35" t="s">
        <v>12940</v>
      </c>
      <c r="H140" s="35" t="s">
        <v>0</v>
      </c>
      <c r="I140" s="208">
        <v>500</v>
      </c>
      <c r="J140" s="15"/>
      <c r="K140" s="15"/>
      <c r="L140" s="224">
        <v>247.26</v>
      </c>
      <c r="M140" s="46">
        <f t="shared" si="7"/>
        <v>123630</v>
      </c>
    </row>
    <row r="141" spans="4:13" ht="20.25" customHeight="1" x14ac:dyDescent="0.25">
      <c r="D141" s="34">
        <v>46004</v>
      </c>
      <c r="E141" s="47" t="s">
        <v>223</v>
      </c>
      <c r="F141" s="35" t="s">
        <v>12942</v>
      </c>
      <c r="G141" s="35" t="s">
        <v>12944</v>
      </c>
      <c r="H141" s="35" t="s">
        <v>0</v>
      </c>
      <c r="I141" s="208">
        <v>500</v>
      </c>
      <c r="J141" s="15"/>
      <c r="K141" s="15"/>
      <c r="L141" s="224">
        <v>89.7</v>
      </c>
      <c r="M141" s="46">
        <f t="shared" si="7"/>
        <v>44850</v>
      </c>
    </row>
    <row r="142" spans="4:13" ht="20.25" customHeight="1" x14ac:dyDescent="0.25">
      <c r="D142" s="34">
        <v>46011</v>
      </c>
      <c r="E142" s="47" t="s">
        <v>223</v>
      </c>
      <c r="F142" s="35" t="s">
        <v>12356</v>
      </c>
      <c r="G142" s="35" t="s">
        <v>12756</v>
      </c>
      <c r="H142" s="35" t="s">
        <v>57</v>
      </c>
      <c r="I142" s="208">
        <v>-500</v>
      </c>
      <c r="J142" s="15"/>
      <c r="K142" s="15"/>
      <c r="L142" s="224">
        <v>35.879999999999995</v>
      </c>
      <c r="M142" s="46">
        <f t="shared" si="7"/>
        <v>-17939.999999999996</v>
      </c>
    </row>
    <row r="143" spans="4:13" ht="20.25" customHeight="1" x14ac:dyDescent="0.25">
      <c r="D143" s="34">
        <v>46011</v>
      </c>
      <c r="E143" s="47" t="s">
        <v>223</v>
      </c>
      <c r="F143" s="35" t="s">
        <v>12451</v>
      </c>
      <c r="G143" s="35" t="s">
        <v>12963</v>
      </c>
      <c r="H143" s="35" t="s">
        <v>0</v>
      </c>
      <c r="I143" s="208">
        <v>300</v>
      </c>
      <c r="J143" s="15"/>
      <c r="K143" s="15"/>
      <c r="L143" s="224">
        <v>351</v>
      </c>
      <c r="M143" s="46">
        <f t="shared" si="7"/>
        <v>105300</v>
      </c>
    </row>
    <row r="144" spans="4:13" ht="20.25" customHeight="1" x14ac:dyDescent="0.25">
      <c r="D144" s="34"/>
      <c r="E144" s="47"/>
      <c r="F144" s="35"/>
      <c r="G144" s="35"/>
      <c r="H144" s="35"/>
      <c r="I144" s="208"/>
      <c r="J144" s="15"/>
      <c r="K144" s="15"/>
      <c r="L144" s="224"/>
      <c r="M144" s="46">
        <f t="shared" si="7"/>
        <v>0</v>
      </c>
    </row>
    <row r="145" spans="4:13" ht="20.25" customHeight="1" x14ac:dyDescent="0.25">
      <c r="D145" s="34"/>
      <c r="E145" s="47"/>
      <c r="F145" s="35"/>
      <c r="G145" s="35"/>
      <c r="H145" s="35"/>
      <c r="I145" s="208"/>
      <c r="J145" s="15"/>
      <c r="K145" s="15"/>
      <c r="L145" s="224"/>
      <c r="M145" s="46">
        <f t="shared" si="7"/>
        <v>0</v>
      </c>
    </row>
    <row r="146" spans="4:13" ht="20.25" customHeight="1" x14ac:dyDescent="0.25">
      <c r="D146" s="34"/>
      <c r="E146" s="47"/>
      <c r="F146" s="35"/>
      <c r="G146" s="35"/>
      <c r="H146" s="35"/>
      <c r="I146" s="208"/>
      <c r="J146" s="15"/>
      <c r="K146" s="15"/>
      <c r="L146" s="224"/>
      <c r="M146" s="46">
        <f t="shared" si="7"/>
        <v>0</v>
      </c>
    </row>
    <row r="147" spans="4:13" ht="21" customHeight="1" x14ac:dyDescent="0.25">
      <c r="D147" s="34"/>
      <c r="E147" s="47"/>
      <c r="F147" s="35"/>
      <c r="G147" s="35"/>
      <c r="H147" s="35"/>
      <c r="I147" s="208"/>
      <c r="J147" s="15"/>
      <c r="K147" s="15"/>
      <c r="L147" s="224"/>
      <c r="M147" s="46">
        <f t="shared" si="7"/>
        <v>0</v>
      </c>
    </row>
    <row r="148" spans="4:13" ht="20.25" customHeight="1" thickBot="1" x14ac:dyDescent="0.3">
      <c r="D148" s="9" t="s">
        <v>41</v>
      </c>
      <c r="E148" s="20"/>
      <c r="F148" s="20"/>
      <c r="G148" s="20"/>
      <c r="H148" s="20"/>
      <c r="I148" s="20"/>
      <c r="J148" s="20"/>
      <c r="K148" s="20"/>
      <c r="L148" s="20"/>
      <c r="M148" s="21">
        <f>SUM(M3:M147)</f>
        <v>803688.20999999985</v>
      </c>
    </row>
    <row r="149" spans="4:13" ht="20.25" customHeight="1" thickBot="1" x14ac:dyDescent="0.3">
      <c r="D149" s="2" t="s">
        <v>3</v>
      </c>
      <c r="E149" s="3" t="s">
        <v>32</v>
      </c>
      <c r="F149" s="3" t="s">
        <v>18</v>
      </c>
      <c r="G149" s="3" t="s">
        <v>19</v>
      </c>
      <c r="H149" s="3" t="s">
        <v>83</v>
      </c>
      <c r="I149" s="3" t="s">
        <v>1</v>
      </c>
      <c r="J149" s="3" t="s">
        <v>10</v>
      </c>
      <c r="K149" s="3" t="s">
        <v>17</v>
      </c>
      <c r="L149" s="3" t="s">
        <v>12362</v>
      </c>
      <c r="M149" s="13" t="s">
        <v>4</v>
      </c>
    </row>
    <row r="150" spans="4:13" ht="20.25" customHeight="1" thickTop="1" x14ac:dyDescent="0.25">
      <c r="D150" s="51">
        <f>全班!$R$1</f>
        <v>46011</v>
      </c>
      <c r="E150" s="52" t="s">
        <v>223</v>
      </c>
      <c r="F150" s="53" t="s">
        <v>217</v>
      </c>
      <c r="G150" s="53" t="s">
        <v>219</v>
      </c>
      <c r="H150" s="38" t="s">
        <v>5</v>
      </c>
      <c r="I150" s="38">
        <f t="shared" ref="I150:I155" si="10">SUMIFS($I$107:$I$148,$G$107:$G$148,G150)</f>
        <v>100</v>
      </c>
      <c r="J150" s="215">
        <f>K150/I150</f>
        <v>2227.5403800000004</v>
      </c>
      <c r="K150" s="215">
        <f t="shared" ref="K150:K155" si="11">SUMIFS($M$107:$M$148,$G$107:$G$148,G150)</f>
        <v>222754.03800000003</v>
      </c>
      <c r="L150" s="40">
        <f>VLOOKUP(G150,股价!C:D,2,FALSE)</f>
        <v>3753.3599999999997</v>
      </c>
      <c r="M150" s="41">
        <f>IFERROR(I150*L150,0)</f>
        <v>375335.99999999994</v>
      </c>
    </row>
    <row r="151" spans="4:13" ht="20.25" customHeight="1" x14ac:dyDescent="0.25">
      <c r="D151" s="51">
        <f>全班!$R$1</f>
        <v>46011</v>
      </c>
      <c r="E151" s="52" t="s">
        <v>223</v>
      </c>
      <c r="F151" s="53" t="s">
        <v>355</v>
      </c>
      <c r="G151" s="53" t="s">
        <v>357</v>
      </c>
      <c r="H151" s="38" t="s">
        <v>75</v>
      </c>
      <c r="I151" s="38">
        <f t="shared" si="10"/>
        <v>2</v>
      </c>
      <c r="J151" s="215">
        <f t="shared" ref="J151:J154" si="12">K151/I151</f>
        <v>-284.85600000000704</v>
      </c>
      <c r="K151" s="215">
        <f t="shared" si="11"/>
        <v>-569.71200000001409</v>
      </c>
      <c r="L151" s="40">
        <f>VLOOKUP(G151,股价!C:D,2,FALSE)</f>
        <v>8236.9560000000001</v>
      </c>
      <c r="M151" s="41">
        <f t="shared" ref="M151:M154" si="13">IFERROR(I151*L151,0)</f>
        <v>16473.912</v>
      </c>
    </row>
    <row r="152" spans="4:13" ht="20.25" customHeight="1" x14ac:dyDescent="0.25">
      <c r="D152" s="51">
        <f>全班!$R$1</f>
        <v>46011</v>
      </c>
      <c r="E152" s="52" t="s">
        <v>223</v>
      </c>
      <c r="F152" s="53" t="s">
        <v>12503</v>
      </c>
      <c r="G152" s="53" t="s">
        <v>12505</v>
      </c>
      <c r="H152" s="38" t="s">
        <v>75</v>
      </c>
      <c r="I152" s="38">
        <f t="shared" si="10"/>
        <v>200</v>
      </c>
      <c r="J152" s="215">
        <f t="shared" si="12"/>
        <v>115.63499999999993</v>
      </c>
      <c r="K152" s="215">
        <f t="shared" si="11"/>
        <v>23126.999999999985</v>
      </c>
      <c r="L152" s="40">
        <f>VLOOKUP(G152,股价!C:D,2,FALSE)</f>
        <v>550.05599999999993</v>
      </c>
      <c r="M152" s="41">
        <f t="shared" si="13"/>
        <v>110011.19999999998</v>
      </c>
    </row>
    <row r="153" spans="4:13" ht="20.25" customHeight="1" x14ac:dyDescent="0.25">
      <c r="D153" s="51">
        <f>全班!$R$1</f>
        <v>46011</v>
      </c>
      <c r="E153" s="52" t="s">
        <v>223</v>
      </c>
      <c r="F153" s="53" t="s">
        <v>12378</v>
      </c>
      <c r="G153" s="53" t="s">
        <v>12550</v>
      </c>
      <c r="H153" s="38" t="s">
        <v>75</v>
      </c>
      <c r="I153" s="38">
        <f t="shared" si="10"/>
        <v>1000</v>
      </c>
      <c r="J153" s="215">
        <f t="shared" si="12"/>
        <v>55.77</v>
      </c>
      <c r="K153" s="215">
        <f t="shared" si="11"/>
        <v>55770</v>
      </c>
      <c r="L153" s="40">
        <f>VLOOKUP(G153,股价!C:D,2,FALSE)</f>
        <v>5.9279999999999999</v>
      </c>
      <c r="M153" s="41">
        <f t="shared" si="13"/>
        <v>5928</v>
      </c>
    </row>
    <row r="154" spans="4:13" ht="20.25" customHeight="1" x14ac:dyDescent="0.25">
      <c r="D154" s="51">
        <f>全班!$R$1</f>
        <v>46011</v>
      </c>
      <c r="E154" s="52" t="s">
        <v>223</v>
      </c>
      <c r="F154" s="53" t="s">
        <v>12558</v>
      </c>
      <c r="G154" s="53" t="s">
        <v>12560</v>
      </c>
      <c r="H154" s="38" t="s">
        <v>75</v>
      </c>
      <c r="I154" s="38">
        <f t="shared" si="10"/>
        <v>1000</v>
      </c>
      <c r="J154" s="215">
        <f t="shared" si="12"/>
        <v>68.64</v>
      </c>
      <c r="K154" s="215">
        <f t="shared" si="11"/>
        <v>68640</v>
      </c>
      <c r="L154" s="40">
        <f>VLOOKUP(G154,股价!C:D,2,FALSE)</f>
        <v>17.55</v>
      </c>
      <c r="M154" s="41">
        <f t="shared" si="13"/>
        <v>17550</v>
      </c>
    </row>
    <row r="155" spans="4:13" ht="20.25" customHeight="1" x14ac:dyDescent="0.25">
      <c r="D155" s="51">
        <f>全班!$R$1</f>
        <v>46011</v>
      </c>
      <c r="E155" s="52" t="s">
        <v>223</v>
      </c>
      <c r="F155" s="53" t="s">
        <v>12386</v>
      </c>
      <c r="G155" s="53" t="s">
        <v>12682</v>
      </c>
      <c r="H155" s="38" t="s">
        <v>75</v>
      </c>
      <c r="I155" s="38">
        <f t="shared" si="10"/>
        <v>1000</v>
      </c>
      <c r="J155" s="215">
        <f t="shared" ref="J155" si="14">K155/I155</f>
        <v>257.39999999999998</v>
      </c>
      <c r="K155" s="215">
        <f t="shared" si="11"/>
        <v>257399.99999999997</v>
      </c>
      <c r="L155" s="40">
        <f>VLOOKUP(G155,股价!C:D,2,FALSE)</f>
        <v>171.6</v>
      </c>
      <c r="M155" s="41">
        <f t="shared" ref="M155" si="15">IFERROR(I155*L155,0)</f>
        <v>171600</v>
      </c>
    </row>
    <row r="156" spans="4:13" ht="20.25" customHeight="1" x14ac:dyDescent="0.25">
      <c r="D156" s="51">
        <f>全班!$R$1</f>
        <v>46011</v>
      </c>
      <c r="E156" s="52" t="s">
        <v>223</v>
      </c>
      <c r="F156" s="53" t="s">
        <v>11438</v>
      </c>
      <c r="G156" s="53" t="s">
        <v>11436</v>
      </c>
      <c r="H156" s="38" t="s">
        <v>75</v>
      </c>
      <c r="I156" s="38">
        <f t="shared" ref="I156:I161" si="16">SUMIFS($I$75:$I$148,$G$75:$G$148,G156)</f>
        <v>200</v>
      </c>
      <c r="J156" s="215">
        <f t="shared" ref="J156" si="17">K156/I156</f>
        <v>310.12799999999999</v>
      </c>
      <c r="K156" s="215">
        <f t="shared" ref="K156:K161" si="18">SUMIFS($M$75:$M$148,$G$75:$G$148,G156)</f>
        <v>62025.599999999999</v>
      </c>
      <c r="L156" s="40">
        <f>VLOOKUP(G156,股价!C:D,2,FALSE)</f>
        <v>242.65799999999999</v>
      </c>
      <c r="M156" s="41">
        <f t="shared" ref="M156" si="19">IFERROR(I156*L156,0)</f>
        <v>48531.6</v>
      </c>
    </row>
    <row r="157" spans="4:13" ht="20.25" customHeight="1" x14ac:dyDescent="0.25">
      <c r="D157" s="51">
        <f>全班!$R$1</f>
        <v>46011</v>
      </c>
      <c r="E157" s="52" t="s">
        <v>223</v>
      </c>
      <c r="F157" s="53" t="s">
        <v>12725</v>
      </c>
      <c r="G157" s="53" t="s">
        <v>12817</v>
      </c>
      <c r="H157" s="38" t="s">
        <v>75</v>
      </c>
      <c r="I157" s="38">
        <f t="shared" si="16"/>
        <v>1000</v>
      </c>
      <c r="J157" s="215">
        <f t="shared" ref="J157" si="20">K157/I157</f>
        <v>15.209999999999997</v>
      </c>
      <c r="K157" s="215">
        <f t="shared" si="18"/>
        <v>15209.999999999998</v>
      </c>
      <c r="L157" s="40">
        <f>VLOOKUP(G157,股价!C:D,2,FALSE)</f>
        <v>9.048</v>
      </c>
      <c r="M157" s="41">
        <f t="shared" ref="M157" si="21">IFERROR(I157*L157,0)</f>
        <v>9048</v>
      </c>
    </row>
    <row r="158" spans="4:13" ht="20.25" customHeight="1" x14ac:dyDescent="0.25">
      <c r="D158" s="51">
        <f>全班!$R$1</f>
        <v>46011</v>
      </c>
      <c r="E158" s="52" t="s">
        <v>223</v>
      </c>
      <c r="F158" s="53" t="s">
        <v>12423</v>
      </c>
      <c r="G158" s="53" t="s">
        <v>12819</v>
      </c>
      <c r="H158" s="38" t="s">
        <v>75</v>
      </c>
      <c r="I158" s="38">
        <f t="shared" si="16"/>
        <v>300</v>
      </c>
      <c r="J158" s="215">
        <f t="shared" ref="J158:J159" si="22">K158/I158</f>
        <v>420.41999999999996</v>
      </c>
      <c r="K158" s="215">
        <f t="shared" si="18"/>
        <v>126125.99999999999</v>
      </c>
      <c r="L158" s="40">
        <f>VLOOKUP(G158,股价!C:D,2,FALSE)</f>
        <v>344.37</v>
      </c>
      <c r="M158" s="41">
        <f t="shared" ref="M158:M159" si="23">IFERROR(I158*L158,0)</f>
        <v>103311</v>
      </c>
    </row>
    <row r="159" spans="4:13" ht="20.25" customHeight="1" x14ac:dyDescent="0.25">
      <c r="D159" s="51">
        <f>全班!$R$1</f>
        <v>46011</v>
      </c>
      <c r="E159" s="52" t="s">
        <v>223</v>
      </c>
      <c r="F159" s="53" t="s">
        <v>12846</v>
      </c>
      <c r="G159" s="53" t="s">
        <v>12844</v>
      </c>
      <c r="H159" s="38" t="s">
        <v>75</v>
      </c>
      <c r="I159" s="38">
        <f t="shared" si="16"/>
        <v>100</v>
      </c>
      <c r="J159" s="215">
        <f t="shared" si="22"/>
        <v>76.44</v>
      </c>
      <c r="K159" s="215">
        <f t="shared" si="18"/>
        <v>7644</v>
      </c>
      <c r="L159" s="40">
        <f>VLOOKUP(G159,股价!C:D,2,FALSE)</f>
        <v>64.740000000000009</v>
      </c>
      <c r="M159" s="41">
        <f t="shared" si="23"/>
        <v>6474.0000000000009</v>
      </c>
    </row>
    <row r="160" spans="4:13" ht="20.25" customHeight="1" x14ac:dyDescent="0.25">
      <c r="D160" s="51">
        <f>全班!$R$1</f>
        <v>46011</v>
      </c>
      <c r="E160" s="52" t="s">
        <v>223</v>
      </c>
      <c r="F160" s="53" t="s">
        <v>12725</v>
      </c>
      <c r="G160" s="53" t="s">
        <v>12848</v>
      </c>
      <c r="H160" s="38" t="s">
        <v>75</v>
      </c>
      <c r="I160" s="38">
        <f t="shared" si="16"/>
        <v>1000</v>
      </c>
      <c r="J160" s="215">
        <f t="shared" ref="J160" si="24">K160/I160</f>
        <v>36.270000000000003</v>
      </c>
      <c r="K160" s="215">
        <f t="shared" si="18"/>
        <v>36270</v>
      </c>
      <c r="L160" s="40">
        <f>VLOOKUP(G160,股价!C:D,2,FALSE)</f>
        <v>47.58</v>
      </c>
      <c r="M160" s="41">
        <f t="shared" ref="M160" si="25">IFERROR(I160*L160,0)</f>
        <v>47580</v>
      </c>
    </row>
    <row r="161" spans="4:16" ht="20.25" customHeight="1" x14ac:dyDescent="0.25">
      <c r="D161" s="51">
        <f>全班!$R$1</f>
        <v>46011</v>
      </c>
      <c r="E161" s="52" t="s">
        <v>223</v>
      </c>
      <c r="F161" s="53" t="s">
        <v>12386</v>
      </c>
      <c r="G161" s="53" t="s">
        <v>12940</v>
      </c>
      <c r="H161" s="38" t="s">
        <v>75</v>
      </c>
      <c r="I161" s="38">
        <f t="shared" si="16"/>
        <v>500</v>
      </c>
      <c r="J161" s="215">
        <f t="shared" ref="J161" si="26">K161/I161</f>
        <v>247.26</v>
      </c>
      <c r="K161" s="215">
        <f t="shared" si="18"/>
        <v>123630</v>
      </c>
      <c r="L161" s="40">
        <f>VLOOKUP(G161,股价!C:D,2,FALSE)</f>
        <v>301.08</v>
      </c>
      <c r="M161" s="41">
        <f t="shared" ref="M161" si="27">IFERROR(I161*L161,0)</f>
        <v>150540</v>
      </c>
    </row>
    <row r="162" spans="4:16" ht="20.25" customHeight="1" x14ac:dyDescent="0.25">
      <c r="D162" s="51">
        <f>全班!$R$1</f>
        <v>46011</v>
      </c>
      <c r="E162" s="52" t="s">
        <v>223</v>
      </c>
      <c r="F162" s="53" t="s">
        <v>12942</v>
      </c>
      <c r="G162" s="53" t="s">
        <v>12944</v>
      </c>
      <c r="H162" s="38" t="s">
        <v>75</v>
      </c>
      <c r="I162" s="38">
        <f>SUMIFS($I$107:$I$148,$G$107:$G$148,G162)</f>
        <v>500</v>
      </c>
      <c r="J162" s="215">
        <f>K162/I162</f>
        <v>89.7</v>
      </c>
      <c r="K162" s="215">
        <f>SUMIFS($M$107:$M$148,$G$107:$G$148,G162)</f>
        <v>44850</v>
      </c>
      <c r="L162" s="40">
        <f>VLOOKUP(G162,股价!C:D,2,FALSE)</f>
        <v>91.259999999999991</v>
      </c>
      <c r="M162" s="41">
        <f>IFERROR(I162*L162,0)</f>
        <v>45629.999999999993</v>
      </c>
    </row>
    <row r="163" spans="4:16" ht="20.25" customHeight="1" x14ac:dyDescent="0.25">
      <c r="D163" s="51">
        <f>全班!$R$1</f>
        <v>46011</v>
      </c>
      <c r="E163" s="52" t="s">
        <v>223</v>
      </c>
      <c r="F163" s="53" t="s">
        <v>12451</v>
      </c>
      <c r="G163" s="53" t="s">
        <v>12963</v>
      </c>
      <c r="H163" s="38" t="s">
        <v>75</v>
      </c>
      <c r="I163" s="38">
        <f>SUMIFS($I$75:$I$148,$G$75:$G$148,G163)</f>
        <v>300</v>
      </c>
      <c r="J163" s="215">
        <f t="shared" ref="J163" si="28">K163/I163</f>
        <v>351</v>
      </c>
      <c r="K163" s="215">
        <f>SUMIFS($M$75:$M$148,$G$75:$G$148,G163)</f>
        <v>105300</v>
      </c>
      <c r="L163" s="40">
        <f>VLOOKUP(G163,股价!C:D,2,FALSE)</f>
        <v>395.46000000000004</v>
      </c>
      <c r="M163" s="41">
        <f t="shared" ref="M163" si="29">IFERROR(I163*L163,0)</f>
        <v>118638.00000000001</v>
      </c>
    </row>
    <row r="164" spans="4:16" ht="20.25" customHeight="1" x14ac:dyDescent="0.25">
      <c r="D164" s="51"/>
      <c r="E164" s="52"/>
      <c r="F164" s="53"/>
      <c r="G164" s="53"/>
      <c r="H164" s="38"/>
      <c r="I164" s="38"/>
      <c r="J164" s="215"/>
      <c r="K164" s="215"/>
      <c r="L164" s="40"/>
      <c r="M164" s="41"/>
    </row>
    <row r="165" spans="4:16" ht="20.25" customHeight="1" x14ac:dyDescent="0.25">
      <c r="D165" s="42"/>
      <c r="E165" s="48"/>
      <c r="F165" s="43"/>
      <c r="G165" s="43"/>
      <c r="H165" s="43"/>
      <c r="I165" s="43"/>
      <c r="J165" s="43"/>
      <c r="K165" s="43"/>
      <c r="L165" s="44"/>
      <c r="M165" s="45"/>
    </row>
    <row r="166" spans="4:16" ht="20.25" customHeight="1" x14ac:dyDescent="0.25">
      <c r="D166" s="10" t="s">
        <v>11</v>
      </c>
      <c r="E166" s="15"/>
      <c r="F166" s="7"/>
      <c r="G166" s="7"/>
      <c r="H166" s="7"/>
      <c r="I166" s="8"/>
      <c r="J166" s="8"/>
      <c r="K166" s="8"/>
      <c r="L166" s="7"/>
      <c r="M166" s="90">
        <f>SUM(M150:M165)</f>
        <v>1226651.7119999998</v>
      </c>
      <c r="P166" s="17"/>
    </row>
    <row r="167" spans="4:16" ht="20.25" customHeight="1" x14ac:dyDescent="0.25">
      <c r="D167" s="78" t="s">
        <v>86</v>
      </c>
      <c r="E167" s="79"/>
      <c r="F167" s="80"/>
      <c r="G167" s="80"/>
      <c r="H167" s="80"/>
      <c r="I167" s="77"/>
      <c r="J167" s="77"/>
      <c r="K167" s="77"/>
      <c r="L167" s="80"/>
      <c r="M167" s="91">
        <f>L180</f>
        <v>269.334</v>
      </c>
    </row>
    <row r="168" spans="4:16" ht="20.25" customHeight="1" x14ac:dyDescent="0.25">
      <c r="D168" s="10" t="s">
        <v>12</v>
      </c>
      <c r="E168" s="15"/>
      <c r="F168" s="11"/>
      <c r="G168" s="11"/>
      <c r="H168" s="7"/>
      <c r="I168" s="8"/>
      <c r="J168" s="8"/>
      <c r="K168" s="8"/>
      <c r="L168" s="7"/>
      <c r="M168" s="90">
        <f>M173-M148+M167</f>
        <v>196581.12400000016</v>
      </c>
      <c r="O168" s="17"/>
      <c r="P168" s="17"/>
    </row>
    <row r="169" spans="4:16" ht="20.25" customHeight="1" thickBot="1" x14ac:dyDescent="0.3">
      <c r="D169" s="9" t="s">
        <v>14</v>
      </c>
      <c r="E169" s="20"/>
      <c r="F169" s="23"/>
      <c r="G169" s="23"/>
      <c r="H169" s="24"/>
      <c r="I169" s="20"/>
      <c r="J169" s="20"/>
      <c r="K169" s="20"/>
      <c r="L169" s="24"/>
      <c r="M169" s="92">
        <f>M166+M168</f>
        <v>1423232.8359999999</v>
      </c>
      <c r="P169" s="17"/>
    </row>
    <row r="170" spans="4:16" ht="20.25" customHeight="1" x14ac:dyDescent="0.25">
      <c r="D170" s="10" t="s">
        <v>13</v>
      </c>
      <c r="E170" s="15"/>
      <c r="F170" s="14"/>
      <c r="G170" s="14"/>
      <c r="H170" s="7"/>
      <c r="I170" s="8"/>
      <c r="J170" s="8"/>
      <c r="K170" s="8"/>
      <c r="L170" s="7"/>
      <c r="M170" s="90">
        <f>M169-M173</f>
        <v>423232.83599999989</v>
      </c>
    </row>
    <row r="171" spans="4:16" ht="20.25" customHeight="1" thickBot="1" x14ac:dyDescent="0.3">
      <c r="D171" s="9" t="s">
        <v>6</v>
      </c>
      <c r="E171" s="20"/>
      <c r="F171" s="16"/>
      <c r="G171" s="16"/>
      <c r="H171" s="5"/>
      <c r="I171" s="6"/>
      <c r="J171" s="6"/>
      <c r="K171" s="6"/>
      <c r="L171" s="5"/>
      <c r="M171" s="22">
        <f>M170/M173</f>
        <v>0.42323283599999989</v>
      </c>
    </row>
    <row r="172" spans="4:16" ht="20.25" customHeight="1" x14ac:dyDescent="0.25"/>
    <row r="173" spans="4:16" ht="20.25" customHeight="1" thickBot="1" x14ac:dyDescent="0.3">
      <c r="D173" s="15" t="s">
        <v>8</v>
      </c>
      <c r="E173" s="15"/>
      <c r="F173" s="18"/>
      <c r="G173" s="18"/>
      <c r="L173" s="18"/>
      <c r="M173" s="18">
        <f>本金与余额!D21</f>
        <v>1000000</v>
      </c>
    </row>
    <row r="174" spans="4:16" ht="18" customHeight="1" thickBot="1" x14ac:dyDescent="0.3">
      <c r="D174" s="2" t="s">
        <v>90</v>
      </c>
      <c r="E174" s="3" t="s">
        <v>32</v>
      </c>
      <c r="F174" s="3" t="s">
        <v>18</v>
      </c>
      <c r="G174" s="3" t="s">
        <v>19</v>
      </c>
      <c r="H174" s="3" t="s">
        <v>83</v>
      </c>
      <c r="I174" s="3" t="s">
        <v>1</v>
      </c>
      <c r="J174" s="3" t="s">
        <v>87</v>
      </c>
      <c r="K174" s="3" t="s">
        <v>84</v>
      </c>
      <c r="L174" s="3" t="s">
        <v>85</v>
      </c>
      <c r="M174" s="13" t="s">
        <v>91</v>
      </c>
    </row>
    <row r="175" spans="4:16" ht="18" customHeight="1" thickTop="1" x14ac:dyDescent="0.25">
      <c r="D175" s="34">
        <v>45488</v>
      </c>
      <c r="E175" s="47" t="s">
        <v>223</v>
      </c>
      <c r="F175" s="8" t="s">
        <v>11477</v>
      </c>
      <c r="G175" s="8" t="s">
        <v>11475</v>
      </c>
      <c r="H175" s="8" t="s">
        <v>11802</v>
      </c>
      <c r="I175" s="8">
        <v>30</v>
      </c>
      <c r="J175" s="70" t="s">
        <v>11720</v>
      </c>
      <c r="K175" s="70">
        <v>300</v>
      </c>
      <c r="L175" s="7"/>
      <c r="M175" s="76"/>
    </row>
    <row r="176" spans="4:16" ht="18" customHeight="1" x14ac:dyDescent="0.25">
      <c r="D176" s="34">
        <v>45566</v>
      </c>
      <c r="E176" s="47" t="s">
        <v>223</v>
      </c>
      <c r="F176" s="8" t="s">
        <v>11438</v>
      </c>
      <c r="G176" s="8" t="s">
        <v>11436</v>
      </c>
      <c r="H176" s="8" t="s">
        <v>11802</v>
      </c>
      <c r="I176" s="8">
        <v>80</v>
      </c>
      <c r="J176" s="70" t="s">
        <v>11720</v>
      </c>
      <c r="K176" s="70">
        <f>I176*10</f>
        <v>800</v>
      </c>
      <c r="L176" s="7"/>
      <c r="M176" s="76">
        <v>45566</v>
      </c>
    </row>
    <row r="177" spans="4:13" ht="18" customHeight="1" x14ac:dyDescent="0.25">
      <c r="D177" s="34">
        <v>45594</v>
      </c>
      <c r="E177" s="47" t="s">
        <v>223</v>
      </c>
      <c r="F177" s="35" t="s">
        <v>355</v>
      </c>
      <c r="G177" s="35" t="s">
        <v>357</v>
      </c>
      <c r="H177" s="8" t="s">
        <v>12041</v>
      </c>
      <c r="I177" s="8">
        <v>24</v>
      </c>
      <c r="J177" s="70" t="s">
        <v>12040</v>
      </c>
      <c r="K177" s="70" t="s">
        <v>12040</v>
      </c>
      <c r="L177" s="267">
        <f>I177*1.395*7.8</f>
        <v>261.14400000000001</v>
      </c>
      <c r="M177" s="76">
        <v>45594</v>
      </c>
    </row>
    <row r="178" spans="4:13" ht="18" customHeight="1" x14ac:dyDescent="0.25">
      <c r="D178" s="34">
        <v>45819</v>
      </c>
      <c r="E178" s="47" t="s">
        <v>223</v>
      </c>
      <c r="F178" s="35" t="s">
        <v>246</v>
      </c>
      <c r="G178" s="35" t="s">
        <v>248</v>
      </c>
      <c r="H178" s="8" t="s">
        <v>11744</v>
      </c>
      <c r="I178" s="8">
        <v>105</v>
      </c>
      <c r="J178" s="70" t="s">
        <v>12323</v>
      </c>
      <c r="K178" s="70" t="s">
        <v>12323</v>
      </c>
      <c r="L178" s="7">
        <f>I178*0.01*7.8</f>
        <v>8.19</v>
      </c>
      <c r="M178" s="76">
        <v>45819</v>
      </c>
    </row>
    <row r="179" spans="4:13" ht="18" customHeight="1" x14ac:dyDescent="0.25">
      <c r="D179" s="34"/>
      <c r="E179" s="47"/>
      <c r="F179" s="35"/>
      <c r="G179" s="35"/>
      <c r="H179" s="8"/>
      <c r="I179" s="8"/>
      <c r="J179" s="70"/>
      <c r="K179" s="70"/>
      <c r="M179" s="76"/>
    </row>
    <row r="180" spans="4:13" ht="18" customHeight="1" thickBot="1" x14ac:dyDescent="0.3">
      <c r="D180" s="62" t="s">
        <v>86</v>
      </c>
      <c r="E180" s="4"/>
      <c r="F180" s="4"/>
      <c r="G180" s="4"/>
      <c r="H180" s="4"/>
      <c r="I180" s="73"/>
      <c r="J180" s="4"/>
      <c r="K180" s="74"/>
      <c r="L180" s="75">
        <f>SUM(L175:L179)</f>
        <v>269.334</v>
      </c>
      <c r="M180" s="63"/>
    </row>
    <row r="182" spans="4:13" ht="18" customHeight="1" x14ac:dyDescent="0.25">
      <c r="D182" s="82"/>
    </row>
    <row r="183" spans="4:13" ht="18" customHeight="1" x14ac:dyDescent="0.25">
      <c r="D183" s="35"/>
    </row>
    <row r="184" spans="4:13" ht="18" customHeight="1" x14ac:dyDescent="0.25">
      <c r="D184" s="35"/>
    </row>
    <row r="185" spans="4:13" ht="18" customHeight="1" x14ac:dyDescent="0.25">
      <c r="D185" s="35"/>
    </row>
    <row r="186" spans="4:13" ht="18" customHeight="1" x14ac:dyDescent="0.25">
      <c r="D186" s="35"/>
    </row>
    <row r="187" spans="4:13" ht="18" customHeight="1" x14ac:dyDescent="0.25">
      <c r="D187" s="35"/>
    </row>
    <row r="188" spans="4:13" ht="18" customHeight="1" x14ac:dyDescent="0.25">
      <c r="D188" s="35"/>
    </row>
  </sheetData>
  <phoneticPr fontId="2" type="noConversion"/>
  <conditionalFormatting sqref="I3:M147 J150:K164">
    <cfRule type="cellIs" dxfId="92" priority="2" operator="lessThan">
      <formula>0</formula>
    </cfRule>
  </conditionalFormatting>
  <conditionalFormatting sqref="M170">
    <cfRule type="cellIs" dxfId="91" priority="4" operator="lessThanOrEqual">
      <formula>0</formula>
    </cfRule>
  </conditionalFormatting>
  <conditionalFormatting sqref="M171">
    <cfRule type="cellIs" dxfId="90" priority="3" operator="lessThan">
      <formula>0</formula>
    </cfRule>
  </conditionalFormatting>
  <hyperlinks>
    <hyperlink ref="A1" location="全班!A1" display="back" xr:uid="{00000000-0004-0000-2E00-000000000000}"/>
  </hyperlink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>
    <tabColor rgb="FFE8D1FF"/>
  </sheetPr>
  <dimension ref="B2:R5303"/>
  <sheetViews>
    <sheetView workbookViewId="0">
      <selection activeCell="I5314" sqref="I5314"/>
    </sheetView>
  </sheetViews>
  <sheetFormatPr defaultRowHeight="13.8" x14ac:dyDescent="0.25"/>
  <cols>
    <col min="2" max="2" width="5.44140625" style="1" bestFit="1" customWidth="1"/>
    <col min="3" max="3" width="11.77734375" bestFit="1" customWidth="1"/>
    <col min="4" max="4" width="12.21875" bestFit="1" customWidth="1"/>
    <col min="5" max="5" width="13.88671875" bestFit="1" customWidth="1"/>
    <col min="8" max="8" width="9.44140625" style="1" bestFit="1" customWidth="1"/>
    <col min="9" max="9" width="16.44140625" bestFit="1" customWidth="1"/>
    <col min="10" max="10" width="14" bestFit="1" customWidth="1"/>
    <col min="11" max="11" width="11.6640625" bestFit="1" customWidth="1"/>
    <col min="12" max="12" width="11.21875" customWidth="1"/>
    <col min="13" max="13" width="10.44140625" bestFit="1" customWidth="1"/>
    <col min="14" max="14" width="8.6640625" bestFit="1" customWidth="1"/>
    <col min="15" max="15" width="10.44140625" style="196" bestFit="1" customWidth="1"/>
  </cols>
  <sheetData>
    <row r="2" spans="2:15" ht="14.4" thickBot="1" x14ac:dyDescent="0.3"/>
    <row r="3" spans="2:15" ht="28.2" thickBot="1" x14ac:dyDescent="0.3">
      <c r="B3" s="31" t="s">
        <v>11223</v>
      </c>
      <c r="C3" s="186" t="s">
        <v>661</v>
      </c>
      <c r="D3" s="32" t="s">
        <v>11232</v>
      </c>
      <c r="E3" s="33" t="s">
        <v>11231</v>
      </c>
      <c r="F3" s="8"/>
      <c r="G3" s="8"/>
      <c r="H3" s="31" t="s">
        <v>661</v>
      </c>
      <c r="I3" s="32" t="s">
        <v>11233</v>
      </c>
      <c r="J3" s="32" t="s">
        <v>11234</v>
      </c>
      <c r="K3" s="195" t="s">
        <v>11235</v>
      </c>
      <c r="L3" s="32" t="s">
        <v>11227</v>
      </c>
      <c r="M3" s="32" t="s">
        <v>11228</v>
      </c>
      <c r="N3" s="32" t="s">
        <v>11229</v>
      </c>
      <c r="O3" s="197" t="s">
        <v>11230</v>
      </c>
    </row>
    <row r="4" spans="2:15" ht="14.4" hidden="1" thickTop="1" x14ac:dyDescent="0.25">
      <c r="B4" s="187">
        <v>1</v>
      </c>
      <c r="C4" s="30" t="s">
        <v>662</v>
      </c>
      <c r="D4" s="30">
        <v>63</v>
      </c>
      <c r="E4" s="188">
        <f>D4/$D$114</f>
        <v>1.1889035667107001E-2</v>
      </c>
      <c r="H4" s="187" t="s">
        <v>662</v>
      </c>
      <c r="I4" s="194" t="s">
        <v>663</v>
      </c>
      <c r="J4" s="194" t="s">
        <v>664</v>
      </c>
      <c r="K4" s="194">
        <v>12.23</v>
      </c>
      <c r="L4" s="194"/>
      <c r="M4" s="194"/>
      <c r="N4" s="194">
        <v>327.99</v>
      </c>
      <c r="O4" s="198">
        <v>394.52</v>
      </c>
    </row>
    <row r="5" spans="2:15" ht="14.4" hidden="1" thickTop="1" x14ac:dyDescent="0.25">
      <c r="B5" s="189">
        <v>2</v>
      </c>
      <c r="C5" s="28" t="s">
        <v>782</v>
      </c>
      <c r="D5" s="28">
        <v>20</v>
      </c>
      <c r="E5" s="190">
        <f t="shared" ref="E5:E68" si="0">D5/$D$114</f>
        <v>3.7742970371768257E-3</v>
      </c>
      <c r="H5" s="189" t="s">
        <v>662</v>
      </c>
      <c r="I5" s="26" t="s">
        <v>587</v>
      </c>
      <c r="J5" s="26" t="s">
        <v>586</v>
      </c>
      <c r="K5" s="26">
        <v>35.24</v>
      </c>
      <c r="L5" s="26">
        <v>35.74</v>
      </c>
      <c r="M5" s="26">
        <v>79.739999999999995</v>
      </c>
      <c r="N5" s="26">
        <v>24.94</v>
      </c>
      <c r="O5" s="199">
        <v>518.78</v>
      </c>
    </row>
    <row r="6" spans="2:15" ht="14.4" hidden="1" thickTop="1" x14ac:dyDescent="0.25">
      <c r="B6" s="189">
        <v>3</v>
      </c>
      <c r="C6" s="28" t="s">
        <v>816</v>
      </c>
      <c r="D6" s="28">
        <v>36</v>
      </c>
      <c r="E6" s="190">
        <f t="shared" si="0"/>
        <v>6.7937346669182863E-3</v>
      </c>
      <c r="H6" s="189" t="s">
        <v>662</v>
      </c>
      <c r="I6" s="26" t="s">
        <v>665</v>
      </c>
      <c r="J6" s="26" t="s">
        <v>666</v>
      </c>
      <c r="K6" s="26">
        <v>18.78</v>
      </c>
      <c r="L6" s="26"/>
      <c r="M6" s="26">
        <v>17.170000000000002</v>
      </c>
      <c r="N6" s="26"/>
      <c r="O6" s="199">
        <v>193.82</v>
      </c>
    </row>
    <row r="7" spans="2:15" ht="14.4" hidden="1" thickTop="1" x14ac:dyDescent="0.25">
      <c r="B7" s="189">
        <v>4</v>
      </c>
      <c r="C7" s="28" t="s">
        <v>887</v>
      </c>
      <c r="D7" s="28">
        <v>168</v>
      </c>
      <c r="E7" s="190">
        <f t="shared" si="0"/>
        <v>3.1704095112285335E-2</v>
      </c>
      <c r="H7" s="189" t="s">
        <v>662</v>
      </c>
      <c r="I7" s="26" t="s">
        <v>667</v>
      </c>
      <c r="J7" s="26" t="s">
        <v>668</v>
      </c>
      <c r="K7" s="26">
        <v>30.89</v>
      </c>
      <c r="L7" s="26">
        <v>37.619999999999997</v>
      </c>
      <c r="M7" s="26">
        <v>46.02</v>
      </c>
      <c r="N7" s="26">
        <v>36.43</v>
      </c>
      <c r="O7" s="199">
        <v>30.89</v>
      </c>
    </row>
    <row r="8" spans="2:15" ht="14.4" hidden="1" thickTop="1" x14ac:dyDescent="0.25">
      <c r="B8" s="189">
        <v>5</v>
      </c>
      <c r="C8" s="28" t="s">
        <v>1217</v>
      </c>
      <c r="D8" s="28">
        <v>6</v>
      </c>
      <c r="E8" s="190">
        <f t="shared" si="0"/>
        <v>1.1322891111530478E-3</v>
      </c>
      <c r="H8" s="189" t="s">
        <v>662</v>
      </c>
      <c r="I8" s="26" t="s">
        <v>669</v>
      </c>
      <c r="J8" s="26" t="s">
        <v>670</v>
      </c>
      <c r="K8" s="26">
        <v>25.51</v>
      </c>
      <c r="L8" s="26">
        <v>74.03</v>
      </c>
      <c r="M8" s="26">
        <v>76.540000000000006</v>
      </c>
      <c r="N8" s="26">
        <v>53.37</v>
      </c>
      <c r="O8" s="199">
        <v>63.56</v>
      </c>
    </row>
    <row r="9" spans="2:15" ht="14.4" hidden="1" thickTop="1" x14ac:dyDescent="0.25">
      <c r="B9" s="189">
        <v>6</v>
      </c>
      <c r="C9" s="28" t="s">
        <v>1229</v>
      </c>
      <c r="D9" s="28">
        <v>18</v>
      </c>
      <c r="E9" s="190">
        <f t="shared" si="0"/>
        <v>3.3968673334591431E-3</v>
      </c>
      <c r="H9" s="189" t="s">
        <v>662</v>
      </c>
      <c r="I9" s="26" t="s">
        <v>671</v>
      </c>
      <c r="J9" s="26" t="s">
        <v>672</v>
      </c>
      <c r="K9" s="26">
        <v>12.19</v>
      </c>
      <c r="L9" s="26">
        <v>34.08</v>
      </c>
      <c r="M9" s="26">
        <v>31.96</v>
      </c>
      <c r="N9" s="26">
        <v>36.590000000000003</v>
      </c>
      <c r="O9" s="199">
        <v>302.72000000000003</v>
      </c>
    </row>
    <row r="10" spans="2:15" ht="14.4" hidden="1" thickTop="1" x14ac:dyDescent="0.25">
      <c r="B10" s="189">
        <v>7</v>
      </c>
      <c r="C10" s="28" t="s">
        <v>1266</v>
      </c>
      <c r="D10" s="28">
        <v>48</v>
      </c>
      <c r="E10" s="190">
        <f t="shared" si="0"/>
        <v>9.0583128892243823E-3</v>
      </c>
      <c r="H10" s="189" t="s">
        <v>662</v>
      </c>
      <c r="I10" s="26" t="s">
        <v>673</v>
      </c>
      <c r="J10" s="26" t="s">
        <v>674</v>
      </c>
      <c r="K10" s="26">
        <v>26.66</v>
      </c>
      <c r="L10" s="26">
        <v>32.89</v>
      </c>
      <c r="M10" s="26">
        <v>53.78</v>
      </c>
      <c r="N10" s="26">
        <v>20.27</v>
      </c>
      <c r="O10" s="199">
        <v>377.58</v>
      </c>
    </row>
    <row r="11" spans="2:15" ht="14.4" hidden="1" thickTop="1" x14ac:dyDescent="0.25">
      <c r="B11" s="189">
        <v>8</v>
      </c>
      <c r="C11" s="28" t="s">
        <v>1362</v>
      </c>
      <c r="D11" s="28">
        <v>9</v>
      </c>
      <c r="E11" s="190">
        <f t="shared" si="0"/>
        <v>1.6984336667295716E-3</v>
      </c>
      <c r="H11" s="189" t="s">
        <v>662</v>
      </c>
      <c r="I11" s="26" t="s">
        <v>675</v>
      </c>
      <c r="J11" s="26" t="s">
        <v>676</v>
      </c>
      <c r="K11" s="26">
        <v>10.42</v>
      </c>
      <c r="L11" s="26"/>
      <c r="M11" s="26">
        <v>141.13999999999999</v>
      </c>
      <c r="N11" s="26"/>
      <c r="O11" s="199">
        <v>64.02</v>
      </c>
    </row>
    <row r="12" spans="2:15" ht="14.4" hidden="1" thickTop="1" x14ac:dyDescent="0.25">
      <c r="B12" s="189">
        <v>9</v>
      </c>
      <c r="C12" s="28" t="s">
        <v>1381</v>
      </c>
      <c r="D12" s="28">
        <v>28</v>
      </c>
      <c r="E12" s="190">
        <f t="shared" si="0"/>
        <v>5.2840158520475562E-3</v>
      </c>
      <c r="H12" s="189" t="s">
        <v>662</v>
      </c>
      <c r="I12" s="26" t="s">
        <v>677</v>
      </c>
      <c r="J12" s="26" t="s">
        <v>678</v>
      </c>
      <c r="K12" s="26">
        <v>22.14</v>
      </c>
      <c r="L12" s="26">
        <v>26.23</v>
      </c>
      <c r="M12" s="26">
        <v>18.46</v>
      </c>
      <c r="N12" s="26">
        <v>31.38</v>
      </c>
      <c r="O12" s="199">
        <v>729.4</v>
      </c>
    </row>
    <row r="13" spans="2:15" ht="14.4" hidden="1" thickTop="1" x14ac:dyDescent="0.25">
      <c r="B13" s="189">
        <v>10</v>
      </c>
      <c r="C13" s="28" t="s">
        <v>1438</v>
      </c>
      <c r="D13" s="28">
        <v>12</v>
      </c>
      <c r="E13" s="190">
        <f t="shared" si="0"/>
        <v>2.2645782223060956E-3</v>
      </c>
      <c r="H13" s="189" t="s">
        <v>662</v>
      </c>
      <c r="I13" s="26" t="s">
        <v>679</v>
      </c>
      <c r="J13" s="26" t="s">
        <v>680</v>
      </c>
      <c r="K13" s="26">
        <v>5.45</v>
      </c>
      <c r="L13" s="26">
        <v>107.97</v>
      </c>
      <c r="M13" s="26">
        <v>85.09</v>
      </c>
      <c r="N13" s="26">
        <v>117.8</v>
      </c>
      <c r="O13" s="199">
        <v>49.39</v>
      </c>
    </row>
    <row r="14" spans="2:15" ht="14.4" hidden="1" thickTop="1" x14ac:dyDescent="0.25">
      <c r="B14" s="189">
        <v>11</v>
      </c>
      <c r="C14" s="28" t="s">
        <v>1462</v>
      </c>
      <c r="D14" s="28">
        <v>316</v>
      </c>
      <c r="E14" s="190">
        <f t="shared" si="0"/>
        <v>5.9633893187393851E-2</v>
      </c>
      <c r="H14" s="189" t="s">
        <v>662</v>
      </c>
      <c r="I14" s="26" t="s">
        <v>681</v>
      </c>
      <c r="J14" s="26" t="s">
        <v>682</v>
      </c>
      <c r="K14" s="26">
        <v>17.12</v>
      </c>
      <c r="L14" s="26">
        <v>48.34</v>
      </c>
      <c r="M14" s="26">
        <v>43.67</v>
      </c>
      <c r="N14" s="26">
        <v>61.74</v>
      </c>
      <c r="O14" s="199">
        <v>152.22</v>
      </c>
    </row>
    <row r="15" spans="2:15" ht="14.4" hidden="1" thickTop="1" x14ac:dyDescent="0.25">
      <c r="B15" s="189">
        <v>12</v>
      </c>
      <c r="C15" s="28" t="s">
        <v>2089</v>
      </c>
      <c r="D15" s="28">
        <v>2</v>
      </c>
      <c r="E15" s="190">
        <f t="shared" si="0"/>
        <v>3.7742970371768258E-4</v>
      </c>
      <c r="H15" s="189" t="s">
        <v>662</v>
      </c>
      <c r="I15" s="26" t="s">
        <v>683</v>
      </c>
      <c r="J15" s="26" t="s">
        <v>684</v>
      </c>
      <c r="K15" s="26">
        <v>7.67</v>
      </c>
      <c r="L15" s="26"/>
      <c r="M15" s="26">
        <v>230.13</v>
      </c>
      <c r="N15" s="26"/>
      <c r="O15" s="199">
        <v>49.74</v>
      </c>
    </row>
    <row r="16" spans="2:15" ht="14.4" hidden="1" thickTop="1" x14ac:dyDescent="0.25">
      <c r="B16" s="189">
        <v>13</v>
      </c>
      <c r="C16" s="28" t="s">
        <v>2094</v>
      </c>
      <c r="D16" s="28">
        <v>103</v>
      </c>
      <c r="E16" s="190">
        <f t="shared" si="0"/>
        <v>1.9437629741460651E-2</v>
      </c>
      <c r="H16" s="189" t="s">
        <v>662</v>
      </c>
      <c r="I16" s="26" t="s">
        <v>317</v>
      </c>
      <c r="J16" s="26" t="s">
        <v>311</v>
      </c>
      <c r="K16" s="26">
        <v>34.409999999999997</v>
      </c>
      <c r="L16" s="26">
        <v>25.86</v>
      </c>
      <c r="M16" s="26">
        <v>30.07</v>
      </c>
      <c r="N16" s="26">
        <v>25.01</v>
      </c>
      <c r="O16" s="199">
        <v>3210.66</v>
      </c>
    </row>
    <row r="17" spans="2:15" ht="14.4" hidden="1" thickTop="1" x14ac:dyDescent="0.25">
      <c r="B17" s="189">
        <v>14</v>
      </c>
      <c r="C17" s="28" t="s">
        <v>2301</v>
      </c>
      <c r="D17" s="28">
        <v>6</v>
      </c>
      <c r="E17" s="190">
        <f t="shared" si="0"/>
        <v>1.1322891111530478E-3</v>
      </c>
      <c r="H17" s="189" t="s">
        <v>662</v>
      </c>
      <c r="I17" s="26" t="s">
        <v>685</v>
      </c>
      <c r="J17" s="26" t="s">
        <v>686</v>
      </c>
      <c r="K17" s="26">
        <v>9.2799999999999994</v>
      </c>
      <c r="L17" s="26"/>
      <c r="M17" s="26"/>
      <c r="N17" s="26"/>
      <c r="O17" s="199">
        <v>111.24</v>
      </c>
    </row>
    <row r="18" spans="2:15" ht="14.4" hidden="1" thickTop="1" x14ac:dyDescent="0.25">
      <c r="B18" s="189">
        <v>15</v>
      </c>
      <c r="C18" s="28" t="s">
        <v>2314</v>
      </c>
      <c r="D18" s="28">
        <v>29</v>
      </c>
      <c r="E18" s="190">
        <f t="shared" si="0"/>
        <v>5.472730703906397E-3</v>
      </c>
      <c r="H18" s="189" t="s">
        <v>662</v>
      </c>
      <c r="I18" s="26" t="s">
        <v>687</v>
      </c>
      <c r="J18" s="26" t="s">
        <v>688</v>
      </c>
      <c r="K18" s="26">
        <v>16.399999999999999</v>
      </c>
      <c r="L18" s="26">
        <v>160.44999999999999</v>
      </c>
      <c r="M18" s="26">
        <v>112.72</v>
      </c>
      <c r="N18" s="26">
        <v>124.57</v>
      </c>
      <c r="O18" s="199">
        <v>46.39</v>
      </c>
    </row>
    <row r="19" spans="2:15" ht="14.4" hidden="1" thickTop="1" x14ac:dyDescent="0.25">
      <c r="B19" s="189">
        <v>16</v>
      </c>
      <c r="C19" s="28" t="s">
        <v>2371</v>
      </c>
      <c r="D19" s="28">
        <v>12</v>
      </c>
      <c r="E19" s="190">
        <f t="shared" si="0"/>
        <v>2.2645782223060956E-3</v>
      </c>
      <c r="H19" s="189" t="s">
        <v>662</v>
      </c>
      <c r="I19" s="26" t="s">
        <v>689</v>
      </c>
      <c r="J19" s="26" t="s">
        <v>690</v>
      </c>
      <c r="K19" s="26">
        <v>16.8</v>
      </c>
      <c r="L19" s="26">
        <v>30.05</v>
      </c>
      <c r="M19" s="26">
        <v>35.94</v>
      </c>
      <c r="N19" s="26">
        <v>33.69</v>
      </c>
      <c r="O19" s="199">
        <v>36.869999999999997</v>
      </c>
    </row>
    <row r="20" spans="2:15" ht="14.4" hidden="1" thickTop="1" x14ac:dyDescent="0.25">
      <c r="B20" s="189">
        <v>17</v>
      </c>
      <c r="C20" s="28" t="s">
        <v>2396</v>
      </c>
      <c r="D20" s="28">
        <v>46</v>
      </c>
      <c r="E20" s="190">
        <f t="shared" si="0"/>
        <v>8.6808831855066989E-3</v>
      </c>
      <c r="H20" s="189" t="s">
        <v>662</v>
      </c>
      <c r="I20" s="26" t="s">
        <v>691</v>
      </c>
      <c r="J20" s="26" t="s">
        <v>692</v>
      </c>
      <c r="K20" s="26">
        <v>20.76</v>
      </c>
      <c r="L20" s="26">
        <v>85.47</v>
      </c>
      <c r="M20" s="26">
        <v>74.09</v>
      </c>
      <c r="N20" s="26">
        <v>52.26</v>
      </c>
      <c r="O20" s="199">
        <v>60.1</v>
      </c>
    </row>
    <row r="21" spans="2:15" ht="14.4" hidden="1" thickTop="1" x14ac:dyDescent="0.25">
      <c r="B21" s="189">
        <v>18</v>
      </c>
      <c r="C21" s="28" t="s">
        <v>2489</v>
      </c>
      <c r="D21" s="28">
        <v>11</v>
      </c>
      <c r="E21" s="190">
        <f t="shared" si="0"/>
        <v>2.0758633704472543E-3</v>
      </c>
      <c r="H21" s="189" t="s">
        <v>662</v>
      </c>
      <c r="I21" s="26" t="s">
        <v>693</v>
      </c>
      <c r="J21" s="26" t="s">
        <v>694</v>
      </c>
      <c r="K21" s="26">
        <v>32.450000000000003</v>
      </c>
      <c r="L21" s="26">
        <v>96.71</v>
      </c>
      <c r="M21" s="26">
        <v>37.53</v>
      </c>
      <c r="N21" s="26"/>
      <c r="O21" s="199">
        <v>55.41</v>
      </c>
    </row>
    <row r="22" spans="2:15" ht="14.4" hidden="1" thickTop="1" x14ac:dyDescent="0.25">
      <c r="B22" s="189">
        <v>19</v>
      </c>
      <c r="C22" s="28" t="s">
        <v>2512</v>
      </c>
      <c r="D22" s="28">
        <v>68</v>
      </c>
      <c r="E22" s="190">
        <f t="shared" si="0"/>
        <v>1.2832609926401208E-2</v>
      </c>
      <c r="H22" s="189" t="s">
        <v>662</v>
      </c>
      <c r="I22" s="26" t="s">
        <v>695</v>
      </c>
      <c r="J22" s="26" t="s">
        <v>696</v>
      </c>
      <c r="K22" s="26">
        <v>27.31</v>
      </c>
      <c r="L22" s="26">
        <v>15.38</v>
      </c>
      <c r="M22" s="26">
        <v>22.43</v>
      </c>
      <c r="N22" s="26">
        <v>16.18</v>
      </c>
      <c r="O22" s="199">
        <v>64.09</v>
      </c>
    </row>
    <row r="23" spans="2:15" ht="14.4" hidden="1" thickTop="1" x14ac:dyDescent="0.25">
      <c r="B23" s="189">
        <v>20</v>
      </c>
      <c r="C23" s="28" t="s">
        <v>2648</v>
      </c>
      <c r="D23" s="28">
        <v>21</v>
      </c>
      <c r="E23" s="190">
        <f t="shared" si="0"/>
        <v>3.9630118890356669E-3</v>
      </c>
      <c r="H23" s="189" t="s">
        <v>662</v>
      </c>
      <c r="I23" s="26" t="s">
        <v>697</v>
      </c>
      <c r="J23" s="26" t="s">
        <v>698</v>
      </c>
      <c r="K23" s="26">
        <v>30.99</v>
      </c>
      <c r="L23" s="26"/>
      <c r="M23" s="26">
        <v>44.39</v>
      </c>
      <c r="N23" s="26"/>
      <c r="O23" s="199">
        <v>53.58</v>
      </c>
    </row>
    <row r="24" spans="2:15" ht="14.4" hidden="1" thickTop="1" x14ac:dyDescent="0.25">
      <c r="B24" s="189">
        <v>21</v>
      </c>
      <c r="C24" s="28" t="s">
        <v>2691</v>
      </c>
      <c r="D24" s="28">
        <v>18</v>
      </c>
      <c r="E24" s="190">
        <f t="shared" si="0"/>
        <v>3.3968673334591431E-3</v>
      </c>
      <c r="H24" s="189" t="s">
        <v>662</v>
      </c>
      <c r="I24" s="26" t="s">
        <v>699</v>
      </c>
      <c r="J24" s="26" t="s">
        <v>700</v>
      </c>
      <c r="K24" s="26">
        <v>29.23</v>
      </c>
      <c r="L24" s="26">
        <v>299.76</v>
      </c>
      <c r="M24" s="26"/>
      <c r="N24" s="26">
        <v>94.28</v>
      </c>
      <c r="O24" s="199">
        <v>58.58</v>
      </c>
    </row>
    <row r="25" spans="2:15" ht="14.4" hidden="1" thickTop="1" x14ac:dyDescent="0.25">
      <c r="B25" s="189">
        <v>22</v>
      </c>
      <c r="C25" s="28" t="s">
        <v>2727</v>
      </c>
      <c r="D25" s="28">
        <v>32</v>
      </c>
      <c r="E25" s="190">
        <f t="shared" si="0"/>
        <v>6.0388752594829212E-3</v>
      </c>
      <c r="H25" s="189" t="s">
        <v>662</v>
      </c>
      <c r="I25" s="26" t="s">
        <v>701</v>
      </c>
      <c r="J25" s="26" t="s">
        <v>571</v>
      </c>
      <c r="K25" s="26">
        <v>33.07</v>
      </c>
      <c r="L25" s="26"/>
      <c r="M25" s="26"/>
      <c r="N25" s="26"/>
      <c r="O25" s="199">
        <v>219.15</v>
      </c>
    </row>
    <row r="26" spans="2:15" ht="14.4" hidden="1" thickTop="1" x14ac:dyDescent="0.25">
      <c r="B26" s="189">
        <v>23</v>
      </c>
      <c r="C26" s="28" t="s">
        <v>2791</v>
      </c>
      <c r="D26" s="28">
        <v>6</v>
      </c>
      <c r="E26" s="190">
        <f t="shared" si="0"/>
        <v>1.1322891111530478E-3</v>
      </c>
      <c r="H26" s="189" t="s">
        <v>662</v>
      </c>
      <c r="I26" s="26" t="s">
        <v>702</v>
      </c>
      <c r="J26" s="26" t="s">
        <v>703</v>
      </c>
      <c r="K26" s="26">
        <v>5.35</v>
      </c>
      <c r="L26" s="26"/>
      <c r="M26" s="26"/>
      <c r="N26" s="26"/>
      <c r="O26" s="199">
        <v>22.68</v>
      </c>
    </row>
    <row r="27" spans="2:15" ht="14.4" hidden="1" thickTop="1" x14ac:dyDescent="0.25">
      <c r="B27" s="189">
        <v>24</v>
      </c>
      <c r="C27" s="28" t="s">
        <v>2804</v>
      </c>
      <c r="D27" s="28">
        <v>2</v>
      </c>
      <c r="E27" s="190">
        <f t="shared" si="0"/>
        <v>3.7742970371768258E-4</v>
      </c>
      <c r="H27" s="189" t="s">
        <v>662</v>
      </c>
      <c r="I27" s="26" t="s">
        <v>704</v>
      </c>
      <c r="J27" s="26" t="s">
        <v>705</v>
      </c>
      <c r="K27" s="26">
        <v>23.8</v>
      </c>
      <c r="L27" s="26">
        <v>70.28</v>
      </c>
      <c r="M27" s="26">
        <v>19.32</v>
      </c>
      <c r="N27" s="26">
        <v>287.20999999999998</v>
      </c>
      <c r="O27" s="199">
        <v>128.61000000000001</v>
      </c>
    </row>
    <row r="28" spans="2:15" ht="14.4" hidden="1" thickTop="1" x14ac:dyDescent="0.25">
      <c r="B28" s="189">
        <v>25</v>
      </c>
      <c r="C28" s="28" t="s">
        <v>2809</v>
      </c>
      <c r="D28" s="28">
        <v>44</v>
      </c>
      <c r="E28" s="190">
        <f t="shared" si="0"/>
        <v>8.3034534817890172E-3</v>
      </c>
      <c r="H28" s="189" t="s">
        <v>662</v>
      </c>
      <c r="I28" s="26" t="s">
        <v>706</v>
      </c>
      <c r="J28" s="26" t="s">
        <v>707</v>
      </c>
      <c r="K28" s="26">
        <v>5.44</v>
      </c>
      <c r="L28" s="26"/>
      <c r="M28" s="26">
        <v>178.89</v>
      </c>
      <c r="N28" s="26"/>
      <c r="O28" s="199">
        <v>30.53</v>
      </c>
    </row>
    <row r="29" spans="2:15" ht="14.4" hidden="1" thickTop="1" x14ac:dyDescent="0.25">
      <c r="B29" s="189">
        <v>26</v>
      </c>
      <c r="C29" s="28" t="s">
        <v>2898</v>
      </c>
      <c r="D29" s="28">
        <v>53</v>
      </c>
      <c r="E29" s="190">
        <f t="shared" si="0"/>
        <v>1.0001887148518589E-2</v>
      </c>
      <c r="H29" s="189" t="s">
        <v>662</v>
      </c>
      <c r="I29" s="26" t="s">
        <v>708</v>
      </c>
      <c r="J29" s="26" t="s">
        <v>709</v>
      </c>
      <c r="K29" s="26">
        <v>10.38</v>
      </c>
      <c r="L29" s="26"/>
      <c r="M29" s="26"/>
      <c r="N29" s="26"/>
      <c r="O29" s="199">
        <v>45.72</v>
      </c>
    </row>
    <row r="30" spans="2:15" ht="14.4" hidden="1" thickTop="1" x14ac:dyDescent="0.25">
      <c r="B30" s="189">
        <v>27</v>
      </c>
      <c r="C30" s="28" t="s">
        <v>3005</v>
      </c>
      <c r="D30" s="28">
        <v>51</v>
      </c>
      <c r="E30" s="190">
        <f t="shared" si="0"/>
        <v>9.6244574448009056E-3</v>
      </c>
      <c r="H30" s="189" t="s">
        <v>662</v>
      </c>
      <c r="I30" s="26" t="s">
        <v>710</v>
      </c>
      <c r="J30" s="26" t="s">
        <v>711</v>
      </c>
      <c r="K30" s="26">
        <v>7.62</v>
      </c>
      <c r="L30" s="26"/>
      <c r="M30" s="26"/>
      <c r="N30" s="26">
        <v>471.7</v>
      </c>
      <c r="O30" s="199">
        <v>23.07</v>
      </c>
    </row>
    <row r="31" spans="2:15" ht="14.4" hidden="1" thickTop="1" x14ac:dyDescent="0.25">
      <c r="B31" s="189">
        <v>28</v>
      </c>
      <c r="C31" s="28" t="s">
        <v>3106</v>
      </c>
      <c r="D31" s="28">
        <v>9</v>
      </c>
      <c r="E31" s="190">
        <f t="shared" si="0"/>
        <v>1.6984336667295716E-3</v>
      </c>
      <c r="H31" s="189" t="s">
        <v>662</v>
      </c>
      <c r="I31" s="26" t="s">
        <v>712</v>
      </c>
      <c r="J31" s="26" t="s">
        <v>713</v>
      </c>
      <c r="K31" s="26">
        <v>7.12</v>
      </c>
      <c r="L31" s="26"/>
      <c r="M31" s="26"/>
      <c r="N31" s="26"/>
      <c r="O31" s="199">
        <v>23.92</v>
      </c>
    </row>
    <row r="32" spans="2:15" ht="14.4" hidden="1" thickTop="1" x14ac:dyDescent="0.25">
      <c r="B32" s="189">
        <v>29</v>
      </c>
      <c r="C32" s="28" t="s">
        <v>3125</v>
      </c>
      <c r="D32" s="28">
        <v>88</v>
      </c>
      <c r="E32" s="190">
        <f t="shared" si="0"/>
        <v>1.6606906963578034E-2</v>
      </c>
      <c r="H32" s="189" t="s">
        <v>662</v>
      </c>
      <c r="I32" s="26" t="s">
        <v>714</v>
      </c>
      <c r="J32" s="26" t="s">
        <v>715</v>
      </c>
      <c r="K32" s="26">
        <v>7.94</v>
      </c>
      <c r="L32" s="26"/>
      <c r="M32" s="26"/>
      <c r="N32" s="26"/>
      <c r="O32" s="199">
        <v>42.24</v>
      </c>
    </row>
    <row r="33" spans="2:15" ht="14.4" hidden="1" thickTop="1" x14ac:dyDescent="0.25">
      <c r="B33" s="189">
        <v>30</v>
      </c>
      <c r="C33" s="28" t="s">
        <v>3300</v>
      </c>
      <c r="D33" s="28">
        <v>10</v>
      </c>
      <c r="E33" s="190">
        <f t="shared" si="0"/>
        <v>1.8871485185884128E-3</v>
      </c>
      <c r="H33" s="189" t="s">
        <v>662</v>
      </c>
      <c r="I33" s="26" t="s">
        <v>716</v>
      </c>
      <c r="J33" s="26" t="s">
        <v>717</v>
      </c>
      <c r="K33" s="26">
        <v>5.96</v>
      </c>
      <c r="L33" s="26"/>
      <c r="M33" s="26"/>
      <c r="N33" s="26"/>
      <c r="O33" s="199">
        <v>17.78</v>
      </c>
    </row>
    <row r="34" spans="2:15" ht="14.4" hidden="1" thickTop="1" x14ac:dyDescent="0.25">
      <c r="B34" s="189">
        <v>31</v>
      </c>
      <c r="C34" s="28" t="s">
        <v>3321</v>
      </c>
      <c r="D34" s="28">
        <v>247</v>
      </c>
      <c r="E34" s="190">
        <f t="shared" si="0"/>
        <v>4.6612568409133796E-2</v>
      </c>
      <c r="H34" s="189" t="s">
        <v>662</v>
      </c>
      <c r="I34" s="26" t="s">
        <v>718</v>
      </c>
      <c r="J34" s="26" t="s">
        <v>719</v>
      </c>
      <c r="K34" s="26">
        <v>11.21</v>
      </c>
      <c r="L34" s="26">
        <v>92.02</v>
      </c>
      <c r="M34" s="26">
        <v>179.4</v>
      </c>
      <c r="N34" s="26">
        <v>93.23</v>
      </c>
      <c r="O34" s="199">
        <v>80.459999999999994</v>
      </c>
    </row>
    <row r="35" spans="2:15" ht="14.4" hidden="1" thickTop="1" x14ac:dyDescent="0.25">
      <c r="B35" s="189">
        <v>32</v>
      </c>
      <c r="C35" s="28" t="s">
        <v>3815</v>
      </c>
      <c r="D35" s="28">
        <v>30</v>
      </c>
      <c r="E35" s="190">
        <f t="shared" si="0"/>
        <v>5.6614455557652387E-3</v>
      </c>
      <c r="H35" s="189" t="s">
        <v>662</v>
      </c>
      <c r="I35" s="26" t="s">
        <v>720</v>
      </c>
      <c r="J35" s="26" t="s">
        <v>721</v>
      </c>
      <c r="K35" s="26">
        <v>10.97</v>
      </c>
      <c r="L35" s="26">
        <v>23.9</v>
      </c>
      <c r="M35" s="26"/>
      <c r="N35" s="26">
        <v>33.99</v>
      </c>
      <c r="O35" s="199">
        <v>20.65</v>
      </c>
    </row>
    <row r="36" spans="2:15" ht="14.4" hidden="1" thickTop="1" x14ac:dyDescent="0.25">
      <c r="B36" s="189">
        <v>33</v>
      </c>
      <c r="C36" s="28" t="s">
        <v>3874</v>
      </c>
      <c r="D36" s="28">
        <v>148</v>
      </c>
      <c r="E36" s="190">
        <f t="shared" si="0"/>
        <v>2.7929798075108512E-2</v>
      </c>
      <c r="H36" s="189" t="s">
        <v>662</v>
      </c>
      <c r="I36" s="26" t="s">
        <v>722</v>
      </c>
      <c r="J36" s="26" t="s">
        <v>723</v>
      </c>
      <c r="K36" s="26">
        <v>17.29</v>
      </c>
      <c r="L36" s="26">
        <v>44.47</v>
      </c>
      <c r="M36" s="26">
        <v>375.07</v>
      </c>
      <c r="N36" s="26">
        <v>87.53</v>
      </c>
      <c r="O36" s="199">
        <v>32.08</v>
      </c>
    </row>
    <row r="37" spans="2:15" ht="14.4" hidden="1" thickTop="1" x14ac:dyDescent="0.25">
      <c r="B37" s="189">
        <v>34</v>
      </c>
      <c r="C37" s="28" t="s">
        <v>4165</v>
      </c>
      <c r="D37" s="28">
        <v>135</v>
      </c>
      <c r="E37" s="190">
        <f t="shared" si="0"/>
        <v>2.5476505000943575E-2</v>
      </c>
      <c r="H37" s="189" t="s">
        <v>662</v>
      </c>
      <c r="I37" s="26" t="s">
        <v>724</v>
      </c>
      <c r="J37" s="26" t="s">
        <v>725</v>
      </c>
      <c r="K37" s="26">
        <v>21.75</v>
      </c>
      <c r="L37" s="26"/>
      <c r="M37" s="26"/>
      <c r="N37" s="26"/>
      <c r="O37" s="199">
        <v>46.36</v>
      </c>
    </row>
    <row r="38" spans="2:15" ht="14.4" hidden="1" thickTop="1" x14ac:dyDescent="0.25">
      <c r="B38" s="189">
        <v>35</v>
      </c>
      <c r="C38" s="28" t="s">
        <v>4434</v>
      </c>
      <c r="D38" s="28">
        <v>10</v>
      </c>
      <c r="E38" s="190">
        <f t="shared" si="0"/>
        <v>1.8871485185884128E-3</v>
      </c>
      <c r="H38" s="189" t="s">
        <v>662</v>
      </c>
      <c r="I38" s="26" t="s">
        <v>726</v>
      </c>
      <c r="J38" s="26" t="s">
        <v>727</v>
      </c>
      <c r="K38" s="26">
        <v>26.26</v>
      </c>
      <c r="L38" s="26">
        <v>63.66</v>
      </c>
      <c r="M38" s="26">
        <v>165.69</v>
      </c>
      <c r="N38" s="26">
        <v>50.53</v>
      </c>
      <c r="O38" s="199">
        <v>45.33</v>
      </c>
    </row>
    <row r="39" spans="2:15" ht="14.4" hidden="1" thickTop="1" x14ac:dyDescent="0.25">
      <c r="B39" s="189">
        <v>36</v>
      </c>
      <c r="C39" s="28" t="s">
        <v>4454</v>
      </c>
      <c r="D39" s="28">
        <v>32</v>
      </c>
      <c r="E39" s="190">
        <f t="shared" si="0"/>
        <v>6.0388752594829212E-3</v>
      </c>
      <c r="H39" s="189" t="s">
        <v>662</v>
      </c>
      <c r="I39" s="26" t="s">
        <v>728</v>
      </c>
      <c r="J39" s="26" t="s">
        <v>729</v>
      </c>
      <c r="K39" s="26">
        <v>14.15</v>
      </c>
      <c r="L39" s="26">
        <v>41.4</v>
      </c>
      <c r="M39" s="26">
        <v>36.729999999999997</v>
      </c>
      <c r="N39" s="26">
        <v>53.89</v>
      </c>
      <c r="O39" s="199">
        <v>19.739999999999998</v>
      </c>
    </row>
    <row r="40" spans="2:15" ht="14.4" hidden="1" thickTop="1" x14ac:dyDescent="0.25">
      <c r="B40" s="189">
        <v>37</v>
      </c>
      <c r="C40" s="28" t="s">
        <v>4519</v>
      </c>
      <c r="D40" s="28">
        <v>5</v>
      </c>
      <c r="E40" s="190">
        <f t="shared" si="0"/>
        <v>9.4357425929420642E-4</v>
      </c>
      <c r="H40" s="189" t="s">
        <v>662</v>
      </c>
      <c r="I40" s="26" t="s">
        <v>730</v>
      </c>
      <c r="J40" s="26" t="s">
        <v>731</v>
      </c>
      <c r="K40" s="26">
        <v>10.43</v>
      </c>
      <c r="L40" s="26">
        <v>79.5</v>
      </c>
      <c r="M40" s="26"/>
      <c r="N40" s="26">
        <v>14.53</v>
      </c>
      <c r="O40" s="199">
        <v>25.03</v>
      </c>
    </row>
    <row r="41" spans="2:15" ht="14.4" hidden="1" thickTop="1" x14ac:dyDescent="0.25">
      <c r="B41" s="189">
        <v>38</v>
      </c>
      <c r="C41" s="28" t="s">
        <v>4530</v>
      </c>
      <c r="D41" s="28">
        <v>23</v>
      </c>
      <c r="E41" s="190">
        <f t="shared" si="0"/>
        <v>4.3404415927533494E-3</v>
      </c>
      <c r="H41" s="189" t="s">
        <v>662</v>
      </c>
      <c r="I41" s="26" t="s">
        <v>732</v>
      </c>
      <c r="J41" s="26" t="s">
        <v>733</v>
      </c>
      <c r="K41" s="26">
        <v>18.989999999999998</v>
      </c>
      <c r="L41" s="26">
        <v>33.42</v>
      </c>
      <c r="M41" s="26">
        <v>34.67</v>
      </c>
      <c r="N41" s="26">
        <v>37.020000000000003</v>
      </c>
      <c r="O41" s="199">
        <v>64.260000000000005</v>
      </c>
    </row>
    <row r="42" spans="2:15" ht="14.4" hidden="1" thickTop="1" x14ac:dyDescent="0.25">
      <c r="B42" s="189">
        <v>39</v>
      </c>
      <c r="C42" s="28" t="s">
        <v>4577</v>
      </c>
      <c r="D42" s="28">
        <v>126</v>
      </c>
      <c r="E42" s="190">
        <f t="shared" si="0"/>
        <v>2.3778071334214002E-2</v>
      </c>
      <c r="H42" s="189" t="s">
        <v>662</v>
      </c>
      <c r="I42" s="26" t="s">
        <v>734</v>
      </c>
      <c r="J42" s="26" t="s">
        <v>735</v>
      </c>
      <c r="K42" s="26">
        <v>27.5</v>
      </c>
      <c r="L42" s="26">
        <v>38.79</v>
      </c>
      <c r="M42" s="26">
        <v>29.66</v>
      </c>
      <c r="N42" s="26">
        <v>51.22</v>
      </c>
      <c r="O42" s="199">
        <v>67.05</v>
      </c>
    </row>
    <row r="43" spans="2:15" ht="14.4" hidden="1" thickTop="1" x14ac:dyDescent="0.25">
      <c r="B43" s="189">
        <v>40</v>
      </c>
      <c r="C43" s="28" t="s">
        <v>4830</v>
      </c>
      <c r="D43" s="28">
        <v>65</v>
      </c>
      <c r="E43" s="190">
        <f t="shared" si="0"/>
        <v>1.2266465370824684E-2</v>
      </c>
      <c r="H43" s="189" t="s">
        <v>662</v>
      </c>
      <c r="I43" s="26" t="s">
        <v>736</v>
      </c>
      <c r="J43" s="26" t="s">
        <v>737</v>
      </c>
      <c r="K43" s="26">
        <v>12.06</v>
      </c>
      <c r="L43" s="26">
        <v>35.369999999999997</v>
      </c>
      <c r="M43" s="26">
        <v>29.96</v>
      </c>
      <c r="N43" s="26">
        <v>37.89</v>
      </c>
      <c r="O43" s="199">
        <v>30.39</v>
      </c>
    </row>
    <row r="44" spans="2:15" ht="14.4" hidden="1" thickTop="1" x14ac:dyDescent="0.25">
      <c r="B44" s="189">
        <v>41</v>
      </c>
      <c r="C44" s="28" t="s">
        <v>4961</v>
      </c>
      <c r="D44" s="28">
        <v>86</v>
      </c>
      <c r="E44" s="190">
        <f t="shared" si="0"/>
        <v>1.6229477259860351E-2</v>
      </c>
      <c r="H44" s="189" t="s">
        <v>662</v>
      </c>
      <c r="I44" s="26" t="s">
        <v>738</v>
      </c>
      <c r="J44" s="26" t="s">
        <v>739</v>
      </c>
      <c r="K44" s="26">
        <v>24.23</v>
      </c>
      <c r="L44" s="26">
        <v>51.57</v>
      </c>
      <c r="M44" s="26">
        <v>97.73</v>
      </c>
      <c r="N44" s="26">
        <v>44.89</v>
      </c>
      <c r="O44" s="199">
        <v>49.61</v>
      </c>
    </row>
    <row r="45" spans="2:15" ht="14.4" hidden="1" thickTop="1" x14ac:dyDescent="0.25">
      <c r="B45" s="189">
        <v>42</v>
      </c>
      <c r="C45" s="28" t="s">
        <v>5132</v>
      </c>
      <c r="D45" s="28">
        <v>125</v>
      </c>
      <c r="E45" s="190">
        <f t="shared" si="0"/>
        <v>2.3589356482355162E-2</v>
      </c>
      <c r="H45" s="189" t="s">
        <v>662</v>
      </c>
      <c r="I45" s="26" t="s">
        <v>740</v>
      </c>
      <c r="J45" s="26" t="s">
        <v>741</v>
      </c>
      <c r="K45" s="26">
        <v>40.200000000000003</v>
      </c>
      <c r="L45" s="26">
        <v>28.8</v>
      </c>
      <c r="M45" s="26">
        <v>33.85</v>
      </c>
      <c r="N45" s="26">
        <v>27.17</v>
      </c>
      <c r="O45" s="199">
        <v>27.88</v>
      </c>
    </row>
    <row r="46" spans="2:15" ht="14.4" hidden="1" thickTop="1" x14ac:dyDescent="0.25">
      <c r="B46" s="189">
        <v>43</v>
      </c>
      <c r="C46" s="28" t="s">
        <v>5382</v>
      </c>
      <c r="D46" s="28">
        <v>8</v>
      </c>
      <c r="E46" s="190">
        <f t="shared" si="0"/>
        <v>1.5097188148707303E-3</v>
      </c>
      <c r="H46" s="189" t="s">
        <v>662</v>
      </c>
      <c r="I46" s="26" t="s">
        <v>742</v>
      </c>
      <c r="J46" s="26" t="s">
        <v>743</v>
      </c>
      <c r="K46" s="26">
        <v>29.2</v>
      </c>
      <c r="L46" s="26">
        <v>122.22</v>
      </c>
      <c r="M46" s="26"/>
      <c r="N46" s="26">
        <v>52.8</v>
      </c>
      <c r="O46" s="199">
        <v>33.549999999999997</v>
      </c>
    </row>
    <row r="47" spans="2:15" ht="14.4" hidden="1" thickTop="1" x14ac:dyDescent="0.25">
      <c r="B47" s="189">
        <v>44</v>
      </c>
      <c r="C47" s="28" t="s">
        <v>5399</v>
      </c>
      <c r="D47" s="28">
        <v>8</v>
      </c>
      <c r="E47" s="190">
        <f t="shared" si="0"/>
        <v>1.5097188148707303E-3</v>
      </c>
      <c r="H47" s="189" t="s">
        <v>662</v>
      </c>
      <c r="I47" s="26" t="s">
        <v>744</v>
      </c>
      <c r="J47" s="26" t="s">
        <v>745</v>
      </c>
      <c r="K47" s="26">
        <v>30.97</v>
      </c>
      <c r="L47" s="26">
        <v>34.96</v>
      </c>
      <c r="M47" s="26">
        <v>34.869999999999997</v>
      </c>
      <c r="N47" s="26">
        <v>25.37</v>
      </c>
      <c r="O47" s="199">
        <v>32.25</v>
      </c>
    </row>
    <row r="48" spans="2:15" ht="14.4" hidden="1" thickTop="1" x14ac:dyDescent="0.25">
      <c r="B48" s="189">
        <v>45</v>
      </c>
      <c r="C48" s="28" t="s">
        <v>5414</v>
      </c>
      <c r="D48" s="28">
        <v>9</v>
      </c>
      <c r="E48" s="190">
        <f t="shared" si="0"/>
        <v>1.6984336667295716E-3</v>
      </c>
      <c r="H48" s="189" t="s">
        <v>662</v>
      </c>
      <c r="I48" s="26" t="s">
        <v>746</v>
      </c>
      <c r="J48" s="26" t="s">
        <v>747</v>
      </c>
      <c r="K48" s="26">
        <v>33.19</v>
      </c>
      <c r="L48" s="26">
        <v>30.4</v>
      </c>
      <c r="M48" s="26">
        <v>36.090000000000003</v>
      </c>
      <c r="N48" s="26">
        <v>33.33</v>
      </c>
      <c r="O48" s="199">
        <v>64.069999999999993</v>
      </c>
    </row>
    <row r="49" spans="2:15" ht="14.4" hidden="1" thickTop="1" x14ac:dyDescent="0.25">
      <c r="B49" s="189">
        <v>46</v>
      </c>
      <c r="C49" s="28" t="s">
        <v>5433</v>
      </c>
      <c r="D49" s="28">
        <v>32</v>
      </c>
      <c r="E49" s="190">
        <f t="shared" si="0"/>
        <v>6.0388752594829212E-3</v>
      </c>
      <c r="H49" s="189" t="s">
        <v>662</v>
      </c>
      <c r="I49" s="26" t="s">
        <v>748</v>
      </c>
      <c r="J49" s="26" t="s">
        <v>749</v>
      </c>
      <c r="K49" s="26">
        <v>83.95</v>
      </c>
      <c r="L49" s="26">
        <v>38.56</v>
      </c>
      <c r="M49" s="26">
        <v>40.6</v>
      </c>
      <c r="N49" s="26">
        <v>43.45</v>
      </c>
      <c r="O49" s="199">
        <v>57.09</v>
      </c>
    </row>
    <row r="50" spans="2:15" ht="14.4" hidden="1" thickTop="1" x14ac:dyDescent="0.25">
      <c r="B50" s="189">
        <v>47</v>
      </c>
      <c r="C50" s="28" t="s">
        <v>5497</v>
      </c>
      <c r="D50" s="28">
        <v>4</v>
      </c>
      <c r="E50" s="190">
        <f t="shared" si="0"/>
        <v>7.5485940743536515E-4</v>
      </c>
      <c r="H50" s="189" t="s">
        <v>662</v>
      </c>
      <c r="I50" s="26" t="s">
        <v>750</v>
      </c>
      <c r="J50" s="26" t="s">
        <v>751</v>
      </c>
      <c r="K50" s="26">
        <v>34.51</v>
      </c>
      <c r="L50" s="26">
        <v>34.770000000000003</v>
      </c>
      <c r="M50" s="26">
        <v>40.43</v>
      </c>
      <c r="N50" s="26">
        <v>37.549999999999997</v>
      </c>
      <c r="O50" s="199">
        <v>27.61</v>
      </c>
    </row>
    <row r="51" spans="2:15" ht="14.4" hidden="1" thickTop="1" x14ac:dyDescent="0.25">
      <c r="B51" s="189">
        <v>48</v>
      </c>
      <c r="C51" s="28" t="s">
        <v>5506</v>
      </c>
      <c r="D51" s="28">
        <v>19</v>
      </c>
      <c r="E51" s="190">
        <f t="shared" si="0"/>
        <v>3.5855821853179844E-3</v>
      </c>
      <c r="H51" s="189" t="s">
        <v>662</v>
      </c>
      <c r="I51" s="26" t="s">
        <v>752</v>
      </c>
      <c r="J51" s="26" t="s">
        <v>753</v>
      </c>
      <c r="K51" s="26">
        <v>4.05</v>
      </c>
      <c r="L51" s="26"/>
      <c r="M51" s="26"/>
      <c r="N51" s="26"/>
      <c r="O51" s="199">
        <v>6.54</v>
      </c>
    </row>
    <row r="52" spans="2:15" ht="14.4" hidden="1" thickTop="1" x14ac:dyDescent="0.25">
      <c r="B52" s="189">
        <v>49</v>
      </c>
      <c r="C52" s="28" t="s">
        <v>5545</v>
      </c>
      <c r="D52" s="28">
        <v>10</v>
      </c>
      <c r="E52" s="190">
        <f t="shared" si="0"/>
        <v>1.8871485185884128E-3</v>
      </c>
      <c r="H52" s="189" t="s">
        <v>662</v>
      </c>
      <c r="I52" s="26" t="s">
        <v>754</v>
      </c>
      <c r="J52" s="26" t="s">
        <v>755</v>
      </c>
      <c r="K52" s="26">
        <v>7.38</v>
      </c>
      <c r="L52" s="26"/>
      <c r="M52" s="26">
        <v>122.03</v>
      </c>
      <c r="N52" s="26"/>
      <c r="O52" s="199">
        <v>247.25</v>
      </c>
    </row>
    <row r="53" spans="2:15" ht="14.4" hidden="1" thickTop="1" x14ac:dyDescent="0.25">
      <c r="B53" s="189">
        <v>50</v>
      </c>
      <c r="C53" s="28" t="s">
        <v>5565</v>
      </c>
      <c r="D53" s="28">
        <v>13</v>
      </c>
      <c r="E53" s="190">
        <f t="shared" si="0"/>
        <v>2.4532930741649368E-3</v>
      </c>
      <c r="H53" s="189" t="s">
        <v>662</v>
      </c>
      <c r="I53" s="26" t="s">
        <v>756</v>
      </c>
      <c r="J53" s="26" t="s">
        <v>273</v>
      </c>
      <c r="K53" s="26">
        <v>37.409999999999997</v>
      </c>
      <c r="L53" s="26">
        <v>33.89</v>
      </c>
      <c r="M53" s="26">
        <v>50.25</v>
      </c>
      <c r="N53" s="26">
        <v>35.46</v>
      </c>
      <c r="O53" s="199">
        <v>547.52</v>
      </c>
    </row>
    <row r="54" spans="2:15" ht="14.4" hidden="1" thickTop="1" x14ac:dyDescent="0.25">
      <c r="B54" s="189">
        <v>51</v>
      </c>
      <c r="C54" s="28" t="s">
        <v>5592</v>
      </c>
      <c r="D54" s="28">
        <v>31</v>
      </c>
      <c r="E54" s="190">
        <f t="shared" si="0"/>
        <v>5.8501604076240804E-3</v>
      </c>
      <c r="H54" s="189" t="s">
        <v>662</v>
      </c>
      <c r="I54" s="26" t="s">
        <v>757</v>
      </c>
      <c r="J54" s="26" t="s">
        <v>453</v>
      </c>
      <c r="K54" s="26">
        <v>6.89</v>
      </c>
      <c r="L54" s="26"/>
      <c r="M54" s="26"/>
      <c r="N54" s="26"/>
      <c r="O54" s="199">
        <v>35.86</v>
      </c>
    </row>
    <row r="55" spans="2:15" ht="14.4" hidden="1" thickTop="1" x14ac:dyDescent="0.25">
      <c r="B55" s="189">
        <v>52</v>
      </c>
      <c r="C55" s="28" t="s">
        <v>5654</v>
      </c>
      <c r="D55" s="28">
        <v>25</v>
      </c>
      <c r="E55" s="190">
        <f t="shared" si="0"/>
        <v>4.717871296471032E-3</v>
      </c>
      <c r="H55" s="189" t="s">
        <v>662</v>
      </c>
      <c r="I55" s="26" t="s">
        <v>758</v>
      </c>
      <c r="J55" s="26" t="s">
        <v>759</v>
      </c>
      <c r="K55" s="26">
        <v>38.909999999999997</v>
      </c>
      <c r="L55" s="26">
        <v>161.87</v>
      </c>
      <c r="M55" s="26">
        <v>369.76</v>
      </c>
      <c r="N55" s="26">
        <v>163.46</v>
      </c>
      <c r="O55" s="199">
        <v>124.59</v>
      </c>
    </row>
    <row r="56" spans="2:15" ht="14.4" hidden="1" thickTop="1" x14ac:dyDescent="0.25">
      <c r="B56" s="189">
        <v>53</v>
      </c>
      <c r="C56" s="28" t="s">
        <v>5705</v>
      </c>
      <c r="D56" s="28">
        <v>12</v>
      </c>
      <c r="E56" s="190">
        <f t="shared" si="0"/>
        <v>2.2645782223060956E-3</v>
      </c>
      <c r="H56" s="189" t="s">
        <v>662</v>
      </c>
      <c r="I56" s="26" t="s">
        <v>760</v>
      </c>
      <c r="J56" s="26" t="s">
        <v>761</v>
      </c>
      <c r="K56" s="26">
        <v>16.43</v>
      </c>
      <c r="L56" s="26">
        <v>176.76</v>
      </c>
      <c r="M56" s="26">
        <v>230.32</v>
      </c>
      <c r="N56" s="26">
        <v>103.77</v>
      </c>
      <c r="O56" s="199">
        <v>30.43</v>
      </c>
    </row>
    <row r="57" spans="2:15" ht="14.4" hidden="1" thickTop="1" x14ac:dyDescent="0.25">
      <c r="B57" s="189">
        <v>54</v>
      </c>
      <c r="C57" s="28" t="s">
        <v>5730</v>
      </c>
      <c r="D57" s="28">
        <v>57</v>
      </c>
      <c r="E57" s="190">
        <f t="shared" si="0"/>
        <v>1.0756746555953954E-2</v>
      </c>
      <c r="H57" s="189" t="s">
        <v>662</v>
      </c>
      <c r="I57" s="26" t="s">
        <v>762</v>
      </c>
      <c r="J57" s="26" t="s">
        <v>763</v>
      </c>
      <c r="K57" s="26">
        <v>6.51</v>
      </c>
      <c r="L57" s="26"/>
      <c r="M57" s="26"/>
      <c r="N57" s="26"/>
      <c r="O57" s="199">
        <v>32.74</v>
      </c>
    </row>
    <row r="58" spans="2:15" ht="14.4" hidden="1" thickTop="1" x14ac:dyDescent="0.25">
      <c r="B58" s="189">
        <v>55</v>
      </c>
      <c r="C58" s="28" t="s">
        <v>5845</v>
      </c>
      <c r="D58" s="28">
        <v>43</v>
      </c>
      <c r="E58" s="190">
        <f t="shared" si="0"/>
        <v>8.1147386299301755E-3</v>
      </c>
      <c r="H58" s="189" t="s">
        <v>662</v>
      </c>
      <c r="I58" s="26" t="s">
        <v>764</v>
      </c>
      <c r="J58" s="26" t="s">
        <v>765</v>
      </c>
      <c r="K58" s="26">
        <v>30.8</v>
      </c>
      <c r="L58" s="26">
        <v>67.760000000000005</v>
      </c>
      <c r="M58" s="26">
        <v>36.81</v>
      </c>
      <c r="N58" s="26">
        <v>136.4</v>
      </c>
      <c r="O58" s="199">
        <v>139.18</v>
      </c>
    </row>
    <row r="59" spans="2:15" ht="14.4" hidden="1" thickTop="1" x14ac:dyDescent="0.25">
      <c r="B59" s="189">
        <v>56</v>
      </c>
      <c r="C59" s="28" t="s">
        <v>5931</v>
      </c>
      <c r="D59" s="28">
        <v>12</v>
      </c>
      <c r="E59" s="190">
        <f t="shared" si="0"/>
        <v>2.2645782223060956E-3</v>
      </c>
      <c r="H59" s="189" t="s">
        <v>662</v>
      </c>
      <c r="I59" s="26" t="s">
        <v>766</v>
      </c>
      <c r="J59" s="26" t="s">
        <v>767</v>
      </c>
      <c r="K59" s="26">
        <v>24.16</v>
      </c>
      <c r="L59" s="26"/>
      <c r="M59" s="26"/>
      <c r="N59" s="26"/>
      <c r="O59" s="199">
        <v>24.24</v>
      </c>
    </row>
    <row r="60" spans="2:15" ht="14.4" hidden="1" thickTop="1" x14ac:dyDescent="0.25">
      <c r="B60" s="189">
        <v>57</v>
      </c>
      <c r="C60" s="28" t="s">
        <v>5956</v>
      </c>
      <c r="D60" s="28">
        <v>5</v>
      </c>
      <c r="E60" s="190">
        <f t="shared" si="0"/>
        <v>9.4357425929420642E-4</v>
      </c>
      <c r="H60" s="189" t="s">
        <v>662</v>
      </c>
      <c r="I60" s="26" t="s">
        <v>768</v>
      </c>
      <c r="J60" s="26" t="s">
        <v>769</v>
      </c>
      <c r="K60" s="26">
        <v>53.25</v>
      </c>
      <c r="L60" s="26">
        <v>68.11</v>
      </c>
      <c r="M60" s="26">
        <v>57.93</v>
      </c>
      <c r="N60" s="26">
        <v>89.93</v>
      </c>
      <c r="O60" s="199">
        <v>299.52999999999997</v>
      </c>
    </row>
    <row r="61" spans="2:15" ht="14.4" hidden="1" thickTop="1" x14ac:dyDescent="0.25">
      <c r="B61" s="189">
        <v>58</v>
      </c>
      <c r="C61" s="28" t="s">
        <v>5967</v>
      </c>
      <c r="D61" s="28">
        <v>8</v>
      </c>
      <c r="E61" s="190">
        <f t="shared" si="0"/>
        <v>1.5097188148707303E-3</v>
      </c>
      <c r="H61" s="189" t="s">
        <v>662</v>
      </c>
      <c r="I61" s="26" t="s">
        <v>770</v>
      </c>
      <c r="J61" s="26" t="s">
        <v>771</v>
      </c>
      <c r="K61" s="26">
        <v>45.6</v>
      </c>
      <c r="L61" s="26">
        <v>50.4</v>
      </c>
      <c r="M61" s="26">
        <v>256.10000000000002</v>
      </c>
      <c r="N61" s="26">
        <v>48.44</v>
      </c>
      <c r="O61" s="199">
        <v>51.93</v>
      </c>
    </row>
    <row r="62" spans="2:15" ht="14.4" hidden="1" thickTop="1" x14ac:dyDescent="0.25">
      <c r="B62" s="189">
        <v>59</v>
      </c>
      <c r="C62" s="28" t="s">
        <v>5984</v>
      </c>
      <c r="D62" s="28">
        <v>26</v>
      </c>
      <c r="E62" s="190">
        <f t="shared" si="0"/>
        <v>4.9065861483298737E-3</v>
      </c>
      <c r="H62" s="189" t="s">
        <v>662</v>
      </c>
      <c r="I62" s="26" t="s">
        <v>772</v>
      </c>
      <c r="J62" s="26" t="s">
        <v>773</v>
      </c>
      <c r="K62" s="26">
        <v>6.66</v>
      </c>
      <c r="L62" s="26">
        <v>21.17</v>
      </c>
      <c r="M62" s="26">
        <v>19.850000000000001</v>
      </c>
      <c r="N62" s="26">
        <v>17.420000000000002</v>
      </c>
      <c r="O62" s="199">
        <v>4.2699999999999996</v>
      </c>
    </row>
    <row r="63" spans="2:15" ht="14.4" hidden="1" thickTop="1" x14ac:dyDescent="0.25">
      <c r="B63" s="189">
        <v>60</v>
      </c>
      <c r="C63" s="28" t="s">
        <v>6036</v>
      </c>
      <c r="D63" s="28">
        <v>36</v>
      </c>
      <c r="E63" s="190">
        <f t="shared" si="0"/>
        <v>6.7937346669182863E-3</v>
      </c>
      <c r="H63" s="189" t="s">
        <v>662</v>
      </c>
      <c r="I63" s="26" t="s">
        <v>774</v>
      </c>
      <c r="J63" s="26" t="s">
        <v>775</v>
      </c>
      <c r="K63" s="26">
        <v>5.73</v>
      </c>
      <c r="L63" s="26">
        <v>13.44</v>
      </c>
      <c r="M63" s="26">
        <v>14.74</v>
      </c>
      <c r="N63" s="26">
        <v>12.45</v>
      </c>
      <c r="O63" s="199">
        <v>5.25</v>
      </c>
    </row>
    <row r="64" spans="2:15" ht="14.4" hidden="1" thickTop="1" x14ac:dyDescent="0.25">
      <c r="B64" s="189">
        <v>61</v>
      </c>
      <c r="C64" s="28" t="s">
        <v>6109</v>
      </c>
      <c r="D64" s="28">
        <v>12</v>
      </c>
      <c r="E64" s="190">
        <f t="shared" si="0"/>
        <v>2.2645782223060956E-3</v>
      </c>
      <c r="H64" s="189" t="s">
        <v>662</v>
      </c>
      <c r="I64" s="26" t="s">
        <v>776</v>
      </c>
      <c r="J64" s="26" t="s">
        <v>777</v>
      </c>
      <c r="K64" s="26">
        <v>9.94</v>
      </c>
      <c r="L64" s="26">
        <v>15.31</v>
      </c>
      <c r="M64" s="26">
        <v>20.79</v>
      </c>
      <c r="N64" s="26">
        <v>14.47</v>
      </c>
      <c r="O64" s="199">
        <v>9.94</v>
      </c>
    </row>
    <row r="65" spans="2:15" ht="14.4" hidden="1" thickTop="1" x14ac:dyDescent="0.25">
      <c r="B65" s="189">
        <v>62</v>
      </c>
      <c r="C65" s="28" t="s">
        <v>6134</v>
      </c>
      <c r="D65" s="28">
        <v>16</v>
      </c>
      <c r="E65" s="190">
        <f t="shared" si="0"/>
        <v>3.0194376297414606E-3</v>
      </c>
      <c r="H65" s="189" t="s">
        <v>662</v>
      </c>
      <c r="I65" s="26" t="s">
        <v>778</v>
      </c>
      <c r="J65" s="26" t="s">
        <v>779</v>
      </c>
      <c r="K65" s="26">
        <v>7.88</v>
      </c>
      <c r="L65" s="26">
        <v>24.58</v>
      </c>
      <c r="M65" s="26">
        <v>24.42</v>
      </c>
      <c r="N65" s="26">
        <v>24.14</v>
      </c>
      <c r="O65" s="199">
        <v>6.42</v>
      </c>
    </row>
    <row r="66" spans="2:15" ht="14.4" hidden="1" thickTop="1" x14ac:dyDescent="0.25">
      <c r="B66" s="189">
        <v>63</v>
      </c>
      <c r="C66" s="28" t="s">
        <v>6167</v>
      </c>
      <c r="D66" s="28">
        <v>223</v>
      </c>
      <c r="E66" s="190">
        <f t="shared" si="0"/>
        <v>4.208341196452161E-2</v>
      </c>
      <c r="H66" s="189" t="s">
        <v>662</v>
      </c>
      <c r="I66" s="26" t="s">
        <v>780</v>
      </c>
      <c r="J66" s="26" t="s">
        <v>781</v>
      </c>
      <c r="K66" s="26">
        <v>33.51</v>
      </c>
      <c r="L66" s="26">
        <v>49.94</v>
      </c>
      <c r="M66" s="26">
        <v>70.19</v>
      </c>
      <c r="N66" s="26">
        <v>57.34</v>
      </c>
      <c r="O66" s="199">
        <v>67.02</v>
      </c>
    </row>
    <row r="67" spans="2:15" ht="14.4" hidden="1" thickTop="1" x14ac:dyDescent="0.25">
      <c r="B67" s="189">
        <v>64</v>
      </c>
      <c r="C67" s="28" t="s">
        <v>6609</v>
      </c>
      <c r="D67" s="28">
        <v>23</v>
      </c>
      <c r="E67" s="190">
        <f t="shared" si="0"/>
        <v>4.3404415927533494E-3</v>
      </c>
      <c r="H67" s="189" t="s">
        <v>782</v>
      </c>
      <c r="I67" s="26" t="s">
        <v>654</v>
      </c>
      <c r="J67" s="26" t="s">
        <v>783</v>
      </c>
      <c r="K67" s="26">
        <v>205.15</v>
      </c>
      <c r="L67" s="26">
        <v>25.33</v>
      </c>
      <c r="M67" s="26">
        <v>21.29</v>
      </c>
      <c r="N67" s="26">
        <v>29.13</v>
      </c>
      <c r="O67" s="199">
        <v>3019.78</v>
      </c>
    </row>
    <row r="68" spans="2:15" ht="14.4" hidden="1" thickTop="1" x14ac:dyDescent="0.25">
      <c r="B68" s="189">
        <v>65</v>
      </c>
      <c r="C68" s="28" t="s">
        <v>6651</v>
      </c>
      <c r="D68" s="28">
        <v>14</v>
      </c>
      <c r="E68" s="190">
        <f t="shared" si="0"/>
        <v>2.6420079260237781E-3</v>
      </c>
      <c r="H68" s="189" t="s">
        <v>782</v>
      </c>
      <c r="I68" s="26" t="s">
        <v>784</v>
      </c>
      <c r="J68" s="26" t="s">
        <v>785</v>
      </c>
      <c r="K68" s="26">
        <v>266.3</v>
      </c>
      <c r="L68" s="26">
        <v>35.159999999999997</v>
      </c>
      <c r="M68" s="26">
        <v>25.32</v>
      </c>
      <c r="N68" s="26">
        <v>44.79</v>
      </c>
      <c r="O68" s="199">
        <v>1407.66</v>
      </c>
    </row>
    <row r="69" spans="2:15" ht="14.4" hidden="1" thickTop="1" x14ac:dyDescent="0.25">
      <c r="B69" s="189">
        <v>66</v>
      </c>
      <c r="C69" s="28" t="s">
        <v>6680</v>
      </c>
      <c r="D69" s="28">
        <v>7</v>
      </c>
      <c r="E69" s="190">
        <f t="shared" ref="E69:E114" si="1">D69/$D$114</f>
        <v>1.321003963011889E-3</v>
      </c>
      <c r="H69" s="189" t="s">
        <v>782</v>
      </c>
      <c r="I69" s="26" t="s">
        <v>107</v>
      </c>
      <c r="J69" s="26" t="s">
        <v>106</v>
      </c>
      <c r="K69" s="26">
        <v>81.819999999999993</v>
      </c>
      <c r="L69" s="26">
        <v>35.32</v>
      </c>
      <c r="M69" s="26">
        <v>31.5</v>
      </c>
      <c r="N69" s="26">
        <v>25.35</v>
      </c>
      <c r="O69" s="199">
        <v>265.86</v>
      </c>
    </row>
    <row r="70" spans="2:15" ht="14.4" hidden="1" thickTop="1" x14ac:dyDescent="0.25">
      <c r="B70" s="189">
        <v>67</v>
      </c>
      <c r="C70" s="28" t="s">
        <v>6695</v>
      </c>
      <c r="D70" s="28">
        <v>49</v>
      </c>
      <c r="E70" s="190">
        <f t="shared" si="1"/>
        <v>9.247027741083224E-3</v>
      </c>
      <c r="H70" s="189" t="s">
        <v>782</v>
      </c>
      <c r="I70" s="26" t="s">
        <v>94</v>
      </c>
      <c r="J70" s="26" t="s">
        <v>786</v>
      </c>
      <c r="K70" s="26">
        <v>153.63</v>
      </c>
      <c r="L70" s="26">
        <v>20.83</v>
      </c>
      <c r="M70" s="26">
        <v>17.5</v>
      </c>
      <c r="N70" s="26">
        <v>22.34</v>
      </c>
      <c r="O70" s="199">
        <v>5963.31</v>
      </c>
    </row>
    <row r="71" spans="2:15" ht="14.4" hidden="1" thickTop="1" x14ac:dyDescent="0.25">
      <c r="B71" s="189">
        <v>68</v>
      </c>
      <c r="C71" s="28" t="s">
        <v>6793</v>
      </c>
      <c r="D71" s="28">
        <v>29</v>
      </c>
      <c r="E71" s="190">
        <f t="shared" si="1"/>
        <v>5.472730703906397E-3</v>
      </c>
      <c r="H71" s="189" t="s">
        <v>782</v>
      </c>
      <c r="I71" s="26" t="s">
        <v>787</v>
      </c>
      <c r="J71" s="26" t="s">
        <v>788</v>
      </c>
      <c r="K71" s="26">
        <v>22.78</v>
      </c>
      <c r="L71" s="26"/>
      <c r="M71" s="26"/>
      <c r="N71" s="26"/>
      <c r="O71" s="199">
        <v>168.97</v>
      </c>
    </row>
    <row r="72" spans="2:15" ht="14.4" hidden="1" thickTop="1" x14ac:dyDescent="0.25">
      <c r="B72" s="189">
        <v>69</v>
      </c>
      <c r="C72" s="28" t="s">
        <v>6848</v>
      </c>
      <c r="D72" s="28">
        <v>31</v>
      </c>
      <c r="E72" s="190">
        <f t="shared" si="1"/>
        <v>5.8501604076240804E-3</v>
      </c>
      <c r="H72" s="189" t="s">
        <v>782</v>
      </c>
      <c r="I72" s="26" t="s">
        <v>789</v>
      </c>
      <c r="J72" s="26" t="s">
        <v>790</v>
      </c>
      <c r="K72" s="26">
        <v>15.38</v>
      </c>
      <c r="L72" s="26">
        <v>367.65</v>
      </c>
      <c r="M72" s="26">
        <v>449.01</v>
      </c>
      <c r="N72" s="26">
        <v>370.92</v>
      </c>
      <c r="O72" s="199">
        <v>27.29</v>
      </c>
    </row>
    <row r="73" spans="2:15" ht="14.4" hidden="1" thickTop="1" x14ac:dyDescent="0.25">
      <c r="B73" s="189">
        <v>70</v>
      </c>
      <c r="C73" s="28" t="s">
        <v>6911</v>
      </c>
      <c r="D73" s="28">
        <v>18</v>
      </c>
      <c r="E73" s="190">
        <f t="shared" si="1"/>
        <v>3.3968673334591431E-3</v>
      </c>
      <c r="H73" s="189" t="s">
        <v>782</v>
      </c>
      <c r="I73" s="26" t="s">
        <v>791</v>
      </c>
      <c r="J73" s="26" t="s">
        <v>792</v>
      </c>
      <c r="K73" s="26">
        <v>121.87</v>
      </c>
      <c r="L73" s="26">
        <v>17.75</v>
      </c>
      <c r="M73" s="26">
        <v>11.68</v>
      </c>
      <c r="N73" s="26">
        <v>19.579999999999998</v>
      </c>
      <c r="O73" s="199">
        <v>1836.57</v>
      </c>
    </row>
    <row r="74" spans="2:15" ht="14.4" hidden="1" thickTop="1" x14ac:dyDescent="0.25">
      <c r="B74" s="189">
        <v>71</v>
      </c>
      <c r="C74" s="28" t="s">
        <v>6948</v>
      </c>
      <c r="D74" s="28">
        <v>21</v>
      </c>
      <c r="E74" s="190">
        <f t="shared" si="1"/>
        <v>3.9630118890356669E-3</v>
      </c>
      <c r="H74" s="189" t="s">
        <v>782</v>
      </c>
      <c r="I74" s="26" t="s">
        <v>793</v>
      </c>
      <c r="J74" s="26" t="s">
        <v>794</v>
      </c>
      <c r="K74" s="26">
        <v>13.99</v>
      </c>
      <c r="L74" s="26">
        <v>91.02</v>
      </c>
      <c r="M74" s="26">
        <v>34.24</v>
      </c>
      <c r="N74" s="26">
        <v>87.84</v>
      </c>
      <c r="O74" s="199">
        <v>66.11</v>
      </c>
    </row>
    <row r="75" spans="2:15" ht="14.4" hidden="1" thickTop="1" x14ac:dyDescent="0.25">
      <c r="B75" s="189">
        <v>72</v>
      </c>
      <c r="C75" s="28" t="s">
        <v>6990</v>
      </c>
      <c r="D75" s="28">
        <v>295</v>
      </c>
      <c r="E75" s="190">
        <f t="shared" si="1"/>
        <v>5.5670881298358184E-2</v>
      </c>
      <c r="H75" s="189" t="s">
        <v>782</v>
      </c>
      <c r="I75" s="26" t="s">
        <v>795</v>
      </c>
      <c r="J75" s="26" t="s">
        <v>796</v>
      </c>
      <c r="K75" s="26">
        <v>22.43</v>
      </c>
      <c r="L75" s="26">
        <v>49.59</v>
      </c>
      <c r="M75" s="26">
        <v>30</v>
      </c>
      <c r="N75" s="26">
        <v>63.99</v>
      </c>
      <c r="O75" s="199">
        <v>105.86</v>
      </c>
    </row>
    <row r="76" spans="2:15" ht="14.4" hidden="1" thickTop="1" x14ac:dyDescent="0.25">
      <c r="B76" s="189">
        <v>73</v>
      </c>
      <c r="C76" s="28" t="s">
        <v>7573</v>
      </c>
      <c r="D76" s="28">
        <v>9</v>
      </c>
      <c r="E76" s="190">
        <f t="shared" si="1"/>
        <v>1.6984336667295716E-3</v>
      </c>
      <c r="H76" s="189" t="s">
        <v>782</v>
      </c>
      <c r="I76" s="26" t="s">
        <v>797</v>
      </c>
      <c r="J76" s="26" t="s">
        <v>149</v>
      </c>
      <c r="K76" s="26">
        <v>24.23</v>
      </c>
      <c r="L76" s="26"/>
      <c r="M76" s="26"/>
      <c r="N76" s="26"/>
      <c r="O76" s="199">
        <v>159.38</v>
      </c>
    </row>
    <row r="77" spans="2:15" ht="14.4" thickTop="1" x14ac:dyDescent="0.25">
      <c r="B77" s="189">
        <v>74</v>
      </c>
      <c r="C77" s="28" t="s">
        <v>7592</v>
      </c>
      <c r="D77" s="28">
        <v>19</v>
      </c>
      <c r="E77" s="190">
        <f t="shared" si="1"/>
        <v>3.5855821853179844E-3</v>
      </c>
      <c r="H77" s="189" t="s">
        <v>782</v>
      </c>
      <c r="I77" s="26" t="s">
        <v>798</v>
      </c>
      <c r="J77" s="26" t="s">
        <v>799</v>
      </c>
      <c r="K77" s="26">
        <v>1751</v>
      </c>
      <c r="L77" s="26">
        <v>31.92</v>
      </c>
      <c r="M77" s="26">
        <v>30.57</v>
      </c>
      <c r="N77" s="26">
        <v>35.07</v>
      </c>
      <c r="O77" s="199">
        <v>21996.02</v>
      </c>
    </row>
    <row r="78" spans="2:15" hidden="1" x14ac:dyDescent="0.25">
      <c r="B78" s="189">
        <v>75</v>
      </c>
      <c r="C78" s="28" t="s">
        <v>7629</v>
      </c>
      <c r="D78" s="28">
        <v>4</v>
      </c>
      <c r="E78" s="190">
        <f t="shared" si="1"/>
        <v>7.5485940743536515E-4</v>
      </c>
      <c r="H78" s="189" t="s">
        <v>782</v>
      </c>
      <c r="I78" s="26" t="s">
        <v>800</v>
      </c>
      <c r="J78" s="26" t="s">
        <v>489</v>
      </c>
      <c r="K78" s="26">
        <v>22.85</v>
      </c>
      <c r="L78" s="26">
        <v>37.200000000000003</v>
      </c>
      <c r="M78" s="26">
        <v>48.16</v>
      </c>
      <c r="N78" s="26">
        <v>29.54</v>
      </c>
      <c r="O78" s="199">
        <v>209.02</v>
      </c>
    </row>
    <row r="79" spans="2:15" hidden="1" x14ac:dyDescent="0.25">
      <c r="B79" s="189">
        <v>76</v>
      </c>
      <c r="C79" s="28" t="s">
        <v>7638</v>
      </c>
      <c r="D79" s="28">
        <v>77</v>
      </c>
      <c r="E79" s="190">
        <f t="shared" si="1"/>
        <v>1.4531043593130779E-2</v>
      </c>
      <c r="H79" s="189" t="s">
        <v>782</v>
      </c>
      <c r="I79" s="26" t="s">
        <v>801</v>
      </c>
      <c r="J79" s="26" t="s">
        <v>802</v>
      </c>
      <c r="K79" s="26">
        <v>22.12</v>
      </c>
      <c r="L79" s="26">
        <v>136.61000000000001</v>
      </c>
      <c r="M79" s="26">
        <v>69.13</v>
      </c>
      <c r="N79" s="26">
        <v>198.65</v>
      </c>
      <c r="O79" s="199">
        <v>73.98</v>
      </c>
    </row>
    <row r="80" spans="2:15" hidden="1" x14ac:dyDescent="0.25">
      <c r="B80" s="189">
        <v>77</v>
      </c>
      <c r="C80" s="28" t="s">
        <v>7792</v>
      </c>
      <c r="D80" s="28">
        <v>10</v>
      </c>
      <c r="E80" s="190">
        <f t="shared" si="1"/>
        <v>1.8871485185884128E-3</v>
      </c>
      <c r="H80" s="189" t="s">
        <v>782</v>
      </c>
      <c r="I80" s="26" t="s">
        <v>803</v>
      </c>
      <c r="J80" s="26" t="s">
        <v>804</v>
      </c>
      <c r="K80" s="26">
        <v>122.16</v>
      </c>
      <c r="L80" s="26">
        <v>23</v>
      </c>
      <c r="M80" s="26">
        <v>22.13</v>
      </c>
      <c r="N80" s="26">
        <v>24.15</v>
      </c>
      <c r="O80" s="199">
        <v>407.03</v>
      </c>
    </row>
    <row r="81" spans="2:15" hidden="1" x14ac:dyDescent="0.25">
      <c r="B81" s="189">
        <v>78</v>
      </c>
      <c r="C81" s="28" t="s">
        <v>7813</v>
      </c>
      <c r="D81" s="28">
        <v>20</v>
      </c>
      <c r="E81" s="190">
        <f t="shared" si="1"/>
        <v>3.7742970371768257E-3</v>
      </c>
      <c r="H81" s="189" t="s">
        <v>782</v>
      </c>
      <c r="I81" s="26" t="s">
        <v>805</v>
      </c>
      <c r="J81" s="26" t="s">
        <v>806</v>
      </c>
      <c r="K81" s="26">
        <v>58.78</v>
      </c>
      <c r="L81" s="26">
        <v>27.37</v>
      </c>
      <c r="M81" s="26">
        <v>70.78</v>
      </c>
      <c r="N81" s="26">
        <v>23.61</v>
      </c>
      <c r="O81" s="199">
        <v>287.06</v>
      </c>
    </row>
    <row r="82" spans="2:15" hidden="1" x14ac:dyDescent="0.25">
      <c r="B82" s="189">
        <v>79</v>
      </c>
      <c r="C82" s="28" t="s">
        <v>7854</v>
      </c>
      <c r="D82" s="28">
        <v>7</v>
      </c>
      <c r="E82" s="190">
        <f t="shared" si="1"/>
        <v>1.321003963011889E-3</v>
      </c>
      <c r="H82" s="189" t="s">
        <v>782</v>
      </c>
      <c r="I82" s="26" t="s">
        <v>807</v>
      </c>
      <c r="J82" s="26" t="s">
        <v>82</v>
      </c>
      <c r="K82" s="26">
        <v>230.25</v>
      </c>
      <c r="L82" s="26">
        <v>28.52</v>
      </c>
      <c r="M82" s="26">
        <v>20.75</v>
      </c>
      <c r="N82" s="26">
        <v>34.700000000000003</v>
      </c>
      <c r="O82" s="199">
        <v>2808.97</v>
      </c>
    </row>
    <row r="83" spans="2:15" hidden="1" x14ac:dyDescent="0.25">
      <c r="B83" s="189">
        <v>80</v>
      </c>
      <c r="C83" s="28" t="s">
        <v>7869</v>
      </c>
      <c r="D83" s="28">
        <v>92</v>
      </c>
      <c r="E83" s="190">
        <f t="shared" si="1"/>
        <v>1.7361766371013398E-2</v>
      </c>
      <c r="H83" s="189" t="s">
        <v>782</v>
      </c>
      <c r="I83" s="26" t="s">
        <v>808</v>
      </c>
      <c r="J83" s="26" t="s">
        <v>809</v>
      </c>
      <c r="K83" s="26">
        <v>70.900000000000006</v>
      </c>
      <c r="L83" s="26">
        <v>28.51</v>
      </c>
      <c r="M83" s="26">
        <v>26.66</v>
      </c>
      <c r="N83" s="26">
        <v>33.26</v>
      </c>
      <c r="O83" s="199">
        <v>567.20000000000005</v>
      </c>
    </row>
    <row r="84" spans="2:15" hidden="1" x14ac:dyDescent="0.25">
      <c r="B84" s="189">
        <v>81</v>
      </c>
      <c r="C84" s="28" t="s">
        <v>8051</v>
      </c>
      <c r="D84" s="28">
        <v>18</v>
      </c>
      <c r="E84" s="190">
        <f t="shared" si="1"/>
        <v>3.3968673334591431E-3</v>
      </c>
      <c r="H84" s="189" t="s">
        <v>782</v>
      </c>
      <c r="I84" s="26" t="s">
        <v>810</v>
      </c>
      <c r="J84" s="26" t="s">
        <v>811</v>
      </c>
      <c r="K84" s="26">
        <v>56.29</v>
      </c>
      <c r="L84" s="26">
        <v>24.06</v>
      </c>
      <c r="M84" s="26">
        <v>17.22</v>
      </c>
      <c r="N84" s="26">
        <v>28.21</v>
      </c>
      <c r="O84" s="199">
        <v>706.16</v>
      </c>
    </row>
    <row r="85" spans="2:15" hidden="1" x14ac:dyDescent="0.25">
      <c r="B85" s="189">
        <v>82</v>
      </c>
      <c r="C85" s="28" t="s">
        <v>8088</v>
      </c>
      <c r="D85" s="28">
        <v>23</v>
      </c>
      <c r="E85" s="190">
        <f t="shared" si="1"/>
        <v>4.3404415927533494E-3</v>
      </c>
      <c r="H85" s="189" t="s">
        <v>782</v>
      </c>
      <c r="I85" s="26" t="s">
        <v>812</v>
      </c>
      <c r="J85" s="26" t="s">
        <v>813</v>
      </c>
      <c r="K85" s="26">
        <v>50.12</v>
      </c>
      <c r="L85" s="26">
        <v>18.13</v>
      </c>
      <c r="M85" s="26">
        <v>17.739999999999998</v>
      </c>
      <c r="N85" s="26">
        <v>19.399999999999999</v>
      </c>
      <c r="O85" s="199">
        <v>300.72000000000003</v>
      </c>
    </row>
    <row r="86" spans="2:15" hidden="1" x14ac:dyDescent="0.25">
      <c r="B86" s="189">
        <v>83</v>
      </c>
      <c r="C86" s="28" t="s">
        <v>8133</v>
      </c>
      <c r="D86" s="28">
        <v>17</v>
      </c>
      <c r="E86" s="190">
        <f t="shared" si="1"/>
        <v>3.2081524816003019E-3</v>
      </c>
      <c r="H86" s="189" t="s">
        <v>782</v>
      </c>
      <c r="I86" s="26" t="s">
        <v>814</v>
      </c>
      <c r="J86" s="26" t="s">
        <v>815</v>
      </c>
      <c r="K86" s="26">
        <v>28.06</v>
      </c>
      <c r="L86" s="26">
        <v>44.1</v>
      </c>
      <c r="M86" s="26">
        <v>27.98</v>
      </c>
      <c r="N86" s="26">
        <v>50.79</v>
      </c>
      <c r="O86" s="199">
        <v>142.34</v>
      </c>
    </row>
    <row r="87" spans="2:15" hidden="1" x14ac:dyDescent="0.25">
      <c r="B87" s="189">
        <v>84</v>
      </c>
      <c r="C87" s="28" t="s">
        <v>8168</v>
      </c>
      <c r="D87" s="28">
        <v>17</v>
      </c>
      <c r="E87" s="190">
        <f t="shared" si="1"/>
        <v>3.2081524816003019E-3</v>
      </c>
      <c r="H87" s="189" t="s">
        <v>816</v>
      </c>
      <c r="I87" s="26" t="s">
        <v>817</v>
      </c>
      <c r="J87" s="26" t="s">
        <v>818</v>
      </c>
      <c r="K87" s="26">
        <v>5.1100000000000003</v>
      </c>
      <c r="L87" s="26">
        <v>12.72</v>
      </c>
      <c r="M87" s="26">
        <v>7.97</v>
      </c>
      <c r="N87" s="26">
        <v>23.78</v>
      </c>
      <c r="O87" s="199">
        <v>39.85</v>
      </c>
    </row>
    <row r="88" spans="2:15" hidden="1" x14ac:dyDescent="0.25">
      <c r="B88" s="189">
        <v>85</v>
      </c>
      <c r="C88" s="28" t="s">
        <v>8203</v>
      </c>
      <c r="D88" s="28">
        <v>21</v>
      </c>
      <c r="E88" s="190">
        <f t="shared" si="1"/>
        <v>3.9630118890356669E-3</v>
      </c>
      <c r="H88" s="189" t="s">
        <v>816</v>
      </c>
      <c r="I88" s="26" t="s">
        <v>819</v>
      </c>
      <c r="J88" s="26" t="s">
        <v>820</v>
      </c>
      <c r="K88" s="26">
        <v>5.43</v>
      </c>
      <c r="L88" s="26">
        <v>24.3</v>
      </c>
      <c r="M88" s="26">
        <v>14.53</v>
      </c>
      <c r="N88" s="26">
        <v>20.25</v>
      </c>
      <c r="O88" s="199">
        <v>29.52</v>
      </c>
    </row>
    <row r="89" spans="2:15" hidden="1" x14ac:dyDescent="0.25">
      <c r="B89" s="189">
        <v>86</v>
      </c>
      <c r="C89" s="28" t="s">
        <v>8245</v>
      </c>
      <c r="D89" s="28">
        <v>69</v>
      </c>
      <c r="E89" s="190">
        <f t="shared" si="1"/>
        <v>1.3021324778260049E-2</v>
      </c>
      <c r="H89" s="189" t="s">
        <v>816</v>
      </c>
      <c r="I89" s="26" t="s">
        <v>821</v>
      </c>
      <c r="J89" s="26" t="s">
        <v>822</v>
      </c>
      <c r="K89" s="26">
        <v>9.0299999999999994</v>
      </c>
      <c r="L89" s="26">
        <v>45.18</v>
      </c>
      <c r="M89" s="26">
        <v>29.66</v>
      </c>
      <c r="N89" s="26">
        <v>22.79</v>
      </c>
      <c r="O89" s="199">
        <v>69.44</v>
      </c>
    </row>
    <row r="90" spans="2:15" hidden="1" x14ac:dyDescent="0.25">
      <c r="B90" s="189">
        <v>87</v>
      </c>
      <c r="C90" s="28" t="s">
        <v>8383</v>
      </c>
      <c r="D90" s="28">
        <v>5</v>
      </c>
      <c r="E90" s="190">
        <f t="shared" si="1"/>
        <v>9.4357425929420642E-4</v>
      </c>
      <c r="H90" s="189" t="s">
        <v>816</v>
      </c>
      <c r="I90" s="26" t="s">
        <v>823</v>
      </c>
      <c r="J90" s="26" t="s">
        <v>824</v>
      </c>
      <c r="K90" s="26">
        <v>1.24</v>
      </c>
      <c r="L90" s="26"/>
      <c r="M90" s="26"/>
      <c r="N90" s="26"/>
      <c r="O90" s="199">
        <v>237.63</v>
      </c>
    </row>
    <row r="91" spans="2:15" hidden="1" x14ac:dyDescent="0.25">
      <c r="B91" s="189">
        <v>88</v>
      </c>
      <c r="C91" s="28" t="s">
        <v>8394</v>
      </c>
      <c r="D91" s="28">
        <v>10</v>
      </c>
      <c r="E91" s="190">
        <f t="shared" si="1"/>
        <v>1.8871485185884128E-3</v>
      </c>
      <c r="H91" s="189" t="s">
        <v>816</v>
      </c>
      <c r="I91" s="26" t="s">
        <v>825</v>
      </c>
      <c r="J91" s="26" t="s">
        <v>826</v>
      </c>
      <c r="K91" s="26">
        <v>5.85</v>
      </c>
      <c r="L91" s="26"/>
      <c r="M91" s="26"/>
      <c r="N91" s="26"/>
      <c r="O91" s="199">
        <v>20.85</v>
      </c>
    </row>
    <row r="92" spans="2:15" hidden="1" x14ac:dyDescent="0.25">
      <c r="B92" s="189">
        <v>89</v>
      </c>
      <c r="C92" s="28" t="s">
        <v>8414</v>
      </c>
      <c r="D92" s="28">
        <v>6</v>
      </c>
      <c r="E92" s="190">
        <f t="shared" si="1"/>
        <v>1.1322891111530478E-3</v>
      </c>
      <c r="H92" s="189" t="s">
        <v>816</v>
      </c>
      <c r="I92" s="26" t="s">
        <v>827</v>
      </c>
      <c r="J92" s="26" t="s">
        <v>828</v>
      </c>
      <c r="K92" s="26">
        <v>6.9</v>
      </c>
      <c r="L92" s="26">
        <v>25.2</v>
      </c>
      <c r="M92" s="26">
        <v>27.49</v>
      </c>
      <c r="N92" s="26">
        <v>33.5</v>
      </c>
      <c r="O92" s="199">
        <v>28.68</v>
      </c>
    </row>
    <row r="93" spans="2:15" hidden="1" x14ac:dyDescent="0.25">
      <c r="B93" s="189">
        <v>90</v>
      </c>
      <c r="C93" s="28" t="s">
        <v>8427</v>
      </c>
      <c r="D93" s="28">
        <v>136</v>
      </c>
      <c r="E93" s="190">
        <f t="shared" si="1"/>
        <v>2.5665219852802415E-2</v>
      </c>
      <c r="H93" s="189" t="s">
        <v>816</v>
      </c>
      <c r="I93" s="26" t="s">
        <v>829</v>
      </c>
      <c r="J93" s="26" t="s">
        <v>830</v>
      </c>
      <c r="K93" s="26">
        <v>3.55</v>
      </c>
      <c r="L93" s="26">
        <v>15.24</v>
      </c>
      <c r="M93" s="26">
        <v>12.88</v>
      </c>
      <c r="N93" s="26">
        <v>13.54</v>
      </c>
      <c r="O93" s="199">
        <v>223.2</v>
      </c>
    </row>
    <row r="94" spans="2:15" hidden="1" x14ac:dyDescent="0.25">
      <c r="B94" s="189">
        <v>91</v>
      </c>
      <c r="C94" s="28" t="s">
        <v>8694</v>
      </c>
      <c r="D94" s="28">
        <v>16</v>
      </c>
      <c r="E94" s="190">
        <f t="shared" si="1"/>
        <v>3.0194376297414606E-3</v>
      </c>
      <c r="H94" s="189" t="s">
        <v>816</v>
      </c>
      <c r="I94" s="26" t="s">
        <v>831</v>
      </c>
      <c r="J94" s="26" t="s">
        <v>832</v>
      </c>
      <c r="K94" s="26">
        <v>6.4</v>
      </c>
      <c r="L94" s="26"/>
      <c r="M94" s="26">
        <v>75.36</v>
      </c>
      <c r="N94" s="26"/>
      <c r="O94" s="199">
        <v>45.06</v>
      </c>
    </row>
    <row r="95" spans="2:15" hidden="1" x14ac:dyDescent="0.25">
      <c r="B95" s="189">
        <v>92</v>
      </c>
      <c r="C95" s="28" t="s">
        <v>8727</v>
      </c>
      <c r="D95" s="28">
        <v>51</v>
      </c>
      <c r="E95" s="190">
        <f t="shared" si="1"/>
        <v>9.6244574448009056E-3</v>
      </c>
      <c r="H95" s="189" t="s">
        <v>816</v>
      </c>
      <c r="I95" s="26" t="s">
        <v>833</v>
      </c>
      <c r="J95" s="26" t="s">
        <v>834</v>
      </c>
      <c r="K95" s="26">
        <v>3.22</v>
      </c>
      <c r="L95" s="26">
        <v>106.68</v>
      </c>
      <c r="M95" s="26">
        <v>26.78</v>
      </c>
      <c r="N95" s="26">
        <v>135.80000000000001</v>
      </c>
      <c r="O95" s="199">
        <v>44.89</v>
      </c>
    </row>
    <row r="96" spans="2:15" hidden="1" x14ac:dyDescent="0.25">
      <c r="B96" s="189">
        <v>93</v>
      </c>
      <c r="C96" s="28" t="s">
        <v>8830</v>
      </c>
      <c r="D96" s="28">
        <v>14</v>
      </c>
      <c r="E96" s="190">
        <f t="shared" si="1"/>
        <v>2.6420079260237781E-3</v>
      </c>
      <c r="H96" s="189" t="s">
        <v>816</v>
      </c>
      <c r="I96" s="26" t="s">
        <v>835</v>
      </c>
      <c r="J96" s="26" t="s">
        <v>836</v>
      </c>
      <c r="K96" s="26">
        <v>5.45</v>
      </c>
      <c r="L96" s="26">
        <v>36.479999999999997</v>
      </c>
      <c r="M96" s="26">
        <v>14.83</v>
      </c>
      <c r="N96" s="26">
        <v>53.04</v>
      </c>
      <c r="O96" s="199">
        <v>63.7</v>
      </c>
    </row>
    <row r="97" spans="2:15" hidden="1" x14ac:dyDescent="0.25">
      <c r="B97" s="189">
        <v>94</v>
      </c>
      <c r="C97" s="28" t="s">
        <v>8858</v>
      </c>
      <c r="D97" s="28">
        <v>59</v>
      </c>
      <c r="E97" s="190">
        <f t="shared" si="1"/>
        <v>1.1134176259671636E-2</v>
      </c>
      <c r="H97" s="189" t="s">
        <v>816</v>
      </c>
      <c r="I97" s="26" t="s">
        <v>837</v>
      </c>
      <c r="J97" s="26" t="s">
        <v>838</v>
      </c>
      <c r="K97" s="26">
        <v>8.6999999999999993</v>
      </c>
      <c r="L97" s="26">
        <v>55.48</v>
      </c>
      <c r="M97" s="26">
        <v>54.11</v>
      </c>
      <c r="N97" s="26">
        <v>147.79</v>
      </c>
      <c r="O97" s="199">
        <v>36.17</v>
      </c>
    </row>
    <row r="98" spans="2:15" hidden="1" x14ac:dyDescent="0.25">
      <c r="B98" s="189">
        <v>95</v>
      </c>
      <c r="C98" s="28" t="s">
        <v>8977</v>
      </c>
      <c r="D98" s="28">
        <v>22</v>
      </c>
      <c r="E98" s="190">
        <f t="shared" si="1"/>
        <v>4.1517267408945086E-3</v>
      </c>
      <c r="H98" s="189" t="s">
        <v>816</v>
      </c>
      <c r="I98" s="26" t="s">
        <v>839</v>
      </c>
      <c r="J98" s="26" t="s">
        <v>840</v>
      </c>
      <c r="K98" s="26">
        <v>3.72</v>
      </c>
      <c r="L98" s="26"/>
      <c r="M98" s="26">
        <v>270.22000000000003</v>
      </c>
      <c r="N98" s="26"/>
      <c r="O98" s="199">
        <v>41.97</v>
      </c>
    </row>
    <row r="99" spans="2:15" hidden="1" x14ac:dyDescent="0.25">
      <c r="B99" s="189">
        <v>96</v>
      </c>
      <c r="C99" s="28" t="s">
        <v>9020</v>
      </c>
      <c r="D99" s="28">
        <v>169</v>
      </c>
      <c r="E99" s="190">
        <f t="shared" si="1"/>
        <v>3.1892809964144175E-2</v>
      </c>
      <c r="H99" s="189" t="s">
        <v>816</v>
      </c>
      <c r="I99" s="26" t="s">
        <v>841</v>
      </c>
      <c r="J99" s="26" t="s">
        <v>842</v>
      </c>
      <c r="K99" s="26">
        <v>10.36</v>
      </c>
      <c r="L99" s="26"/>
      <c r="M99" s="26"/>
      <c r="N99" s="26"/>
      <c r="O99" s="199">
        <v>23.99</v>
      </c>
    </row>
    <row r="100" spans="2:15" hidden="1" x14ac:dyDescent="0.25">
      <c r="B100" s="189">
        <v>97</v>
      </c>
      <c r="C100" s="28" t="s">
        <v>9353</v>
      </c>
      <c r="D100" s="28">
        <v>37</v>
      </c>
      <c r="E100" s="190">
        <f t="shared" si="1"/>
        <v>6.982449518777128E-3</v>
      </c>
      <c r="H100" s="189" t="s">
        <v>816</v>
      </c>
      <c r="I100" s="26" t="s">
        <v>843</v>
      </c>
      <c r="J100" s="26" t="s">
        <v>844</v>
      </c>
      <c r="K100" s="26">
        <v>7.07</v>
      </c>
      <c r="L100" s="26">
        <v>253.69</v>
      </c>
      <c r="M100" s="26">
        <v>60.13</v>
      </c>
      <c r="N100" s="26"/>
      <c r="O100" s="199">
        <v>45.73</v>
      </c>
    </row>
    <row r="101" spans="2:15" hidden="1" x14ac:dyDescent="0.25">
      <c r="B101" s="189">
        <v>98</v>
      </c>
      <c r="C101" s="28" t="s">
        <v>9425</v>
      </c>
      <c r="D101" s="28">
        <v>42</v>
      </c>
      <c r="E101" s="190">
        <f t="shared" si="1"/>
        <v>7.9260237780713338E-3</v>
      </c>
      <c r="H101" s="189" t="s">
        <v>816</v>
      </c>
      <c r="I101" s="26" t="s">
        <v>845</v>
      </c>
      <c r="J101" s="26" t="s">
        <v>846</v>
      </c>
      <c r="K101" s="26">
        <v>7.23</v>
      </c>
      <c r="L101" s="26">
        <v>5.25</v>
      </c>
      <c r="M101" s="26">
        <v>6.35</v>
      </c>
      <c r="N101" s="26">
        <v>7.36</v>
      </c>
      <c r="O101" s="199">
        <v>281.60000000000002</v>
      </c>
    </row>
    <row r="102" spans="2:15" hidden="1" x14ac:dyDescent="0.25">
      <c r="B102" s="189">
        <v>99</v>
      </c>
      <c r="C102" s="28" t="s">
        <v>9505</v>
      </c>
      <c r="D102" s="28">
        <v>39</v>
      </c>
      <c r="E102" s="190">
        <f t="shared" si="1"/>
        <v>7.3598792224948105E-3</v>
      </c>
      <c r="H102" s="189" t="s">
        <v>816</v>
      </c>
      <c r="I102" s="26" t="s">
        <v>847</v>
      </c>
      <c r="J102" s="26" t="s">
        <v>848</v>
      </c>
      <c r="K102" s="26">
        <v>3.9</v>
      </c>
      <c r="L102" s="26">
        <v>150.12</v>
      </c>
      <c r="M102" s="26">
        <v>16.88</v>
      </c>
      <c r="N102" s="26">
        <v>155.74</v>
      </c>
      <c r="O102" s="199">
        <v>33.92</v>
      </c>
    </row>
    <row r="103" spans="2:15" hidden="1" x14ac:dyDescent="0.25">
      <c r="B103" s="189">
        <v>100</v>
      </c>
      <c r="C103" s="28" t="s">
        <v>9584</v>
      </c>
      <c r="D103" s="28">
        <v>6</v>
      </c>
      <c r="E103" s="190">
        <f t="shared" si="1"/>
        <v>1.1322891111530478E-3</v>
      </c>
      <c r="H103" s="189" t="s">
        <v>816</v>
      </c>
      <c r="I103" s="26" t="s">
        <v>849</v>
      </c>
      <c r="J103" s="26" t="s">
        <v>56</v>
      </c>
      <c r="K103" s="26">
        <v>17.55</v>
      </c>
      <c r="L103" s="26">
        <v>11.27</v>
      </c>
      <c r="M103" s="26">
        <v>7.26</v>
      </c>
      <c r="N103" s="26">
        <v>9.39</v>
      </c>
      <c r="O103" s="199">
        <v>51.55</v>
      </c>
    </row>
    <row r="104" spans="2:15" hidden="1" x14ac:dyDescent="0.25">
      <c r="B104" s="189">
        <v>101</v>
      </c>
      <c r="C104" s="28" t="s">
        <v>9597</v>
      </c>
      <c r="D104" s="28">
        <v>284</v>
      </c>
      <c r="E104" s="190">
        <f t="shared" si="1"/>
        <v>5.3595017927910923E-2</v>
      </c>
      <c r="H104" s="189" t="s">
        <v>816</v>
      </c>
      <c r="I104" s="26" t="s">
        <v>850</v>
      </c>
      <c r="J104" s="26" t="s">
        <v>49</v>
      </c>
      <c r="K104" s="26">
        <v>12.44</v>
      </c>
      <c r="L104" s="26"/>
      <c r="M104" s="26">
        <v>80.680000000000007</v>
      </c>
      <c r="N104" s="26"/>
      <c r="O104" s="199">
        <v>19.79</v>
      </c>
    </row>
    <row r="105" spans="2:15" hidden="1" x14ac:dyDescent="0.25">
      <c r="B105" s="189">
        <v>102</v>
      </c>
      <c r="C105" s="28" t="s">
        <v>10161</v>
      </c>
      <c r="D105" s="28">
        <v>13</v>
      </c>
      <c r="E105" s="190">
        <f t="shared" si="1"/>
        <v>2.4532930741649368E-3</v>
      </c>
      <c r="H105" s="189" t="s">
        <v>816</v>
      </c>
      <c r="I105" s="26" t="s">
        <v>851</v>
      </c>
      <c r="J105" s="26" t="s">
        <v>852</v>
      </c>
      <c r="K105" s="26">
        <v>3.98</v>
      </c>
      <c r="L105" s="26"/>
      <c r="M105" s="26"/>
      <c r="N105" s="26"/>
      <c r="O105" s="199">
        <v>21.68</v>
      </c>
    </row>
    <row r="106" spans="2:15" hidden="1" x14ac:dyDescent="0.25">
      <c r="B106" s="189">
        <v>103</v>
      </c>
      <c r="C106" s="28" t="s">
        <v>10187</v>
      </c>
      <c r="D106" s="28">
        <v>45</v>
      </c>
      <c r="E106" s="190">
        <f t="shared" si="1"/>
        <v>8.4921683336478589E-3</v>
      </c>
      <c r="H106" s="189" t="s">
        <v>816</v>
      </c>
      <c r="I106" s="26" t="s">
        <v>853</v>
      </c>
      <c r="J106" s="26" t="s">
        <v>854</v>
      </c>
      <c r="K106" s="26">
        <v>30.6</v>
      </c>
      <c r="L106" s="26">
        <v>10.27</v>
      </c>
      <c r="M106" s="26">
        <v>6.87</v>
      </c>
      <c r="N106" s="26">
        <v>14.08</v>
      </c>
      <c r="O106" s="199">
        <v>124.4</v>
      </c>
    </row>
    <row r="107" spans="2:15" hidden="1" x14ac:dyDescent="0.25">
      <c r="B107" s="189">
        <v>104</v>
      </c>
      <c r="C107" s="28" t="s">
        <v>10278</v>
      </c>
      <c r="D107" s="28">
        <v>33</v>
      </c>
      <c r="E107" s="190">
        <f t="shared" si="1"/>
        <v>6.2275901113417629E-3</v>
      </c>
      <c r="H107" s="189" t="s">
        <v>816</v>
      </c>
      <c r="I107" s="26" t="s">
        <v>855</v>
      </c>
      <c r="J107" s="26" t="s">
        <v>856</v>
      </c>
      <c r="K107" s="26">
        <v>5.39</v>
      </c>
      <c r="L107" s="26"/>
      <c r="M107" s="26">
        <v>45.57</v>
      </c>
      <c r="N107" s="26">
        <v>47.54</v>
      </c>
      <c r="O107" s="199">
        <v>41.04</v>
      </c>
    </row>
    <row r="108" spans="2:15" hidden="1" x14ac:dyDescent="0.25">
      <c r="B108" s="189">
        <v>105</v>
      </c>
      <c r="C108" s="28" t="s">
        <v>10343</v>
      </c>
      <c r="D108" s="28">
        <v>51</v>
      </c>
      <c r="E108" s="190">
        <f t="shared" si="1"/>
        <v>9.6244574448009056E-3</v>
      </c>
      <c r="H108" s="189" t="s">
        <v>816</v>
      </c>
      <c r="I108" s="26" t="s">
        <v>857</v>
      </c>
      <c r="J108" s="26" t="s">
        <v>858</v>
      </c>
      <c r="K108" s="26">
        <v>5.76</v>
      </c>
      <c r="L108" s="26"/>
      <c r="M108" s="26"/>
      <c r="N108" s="26"/>
      <c r="O108" s="199">
        <v>17.940000000000001</v>
      </c>
    </row>
    <row r="109" spans="2:15" hidden="1" x14ac:dyDescent="0.25">
      <c r="B109" s="189">
        <v>106</v>
      </c>
      <c r="C109" s="28" t="s">
        <v>10438</v>
      </c>
      <c r="D109" s="28">
        <v>73</v>
      </c>
      <c r="E109" s="190">
        <f t="shared" si="1"/>
        <v>1.3776184185695414E-2</v>
      </c>
      <c r="H109" s="189" t="s">
        <v>816</v>
      </c>
      <c r="I109" s="26" t="s">
        <v>859</v>
      </c>
      <c r="J109" s="26" t="s">
        <v>860</v>
      </c>
      <c r="K109" s="26">
        <v>14.14</v>
      </c>
      <c r="L109" s="26">
        <v>22.01</v>
      </c>
      <c r="M109" s="26">
        <v>15.68</v>
      </c>
      <c r="N109" s="26">
        <v>34.130000000000003</v>
      </c>
      <c r="O109" s="199">
        <v>31.9</v>
      </c>
    </row>
    <row r="110" spans="2:15" hidden="1" x14ac:dyDescent="0.25">
      <c r="B110" s="189">
        <v>107</v>
      </c>
      <c r="C110" s="28" t="s">
        <v>10577</v>
      </c>
      <c r="D110" s="28">
        <v>19</v>
      </c>
      <c r="E110" s="190">
        <f t="shared" si="1"/>
        <v>3.5855821853179844E-3</v>
      </c>
      <c r="H110" s="189" t="s">
        <v>816</v>
      </c>
      <c r="I110" s="26" t="s">
        <v>861</v>
      </c>
      <c r="J110" s="26" t="s">
        <v>862</v>
      </c>
      <c r="K110" s="26">
        <v>7.43</v>
      </c>
      <c r="L110" s="26">
        <v>20.010000000000002</v>
      </c>
      <c r="M110" s="26">
        <v>15.12</v>
      </c>
      <c r="N110" s="26">
        <v>23.01</v>
      </c>
      <c r="O110" s="199">
        <v>54.66</v>
      </c>
    </row>
    <row r="111" spans="2:15" hidden="1" x14ac:dyDescent="0.25">
      <c r="B111" s="189">
        <v>108</v>
      </c>
      <c r="C111" s="28" t="s">
        <v>10615</v>
      </c>
      <c r="D111" s="28">
        <v>256</v>
      </c>
      <c r="E111" s="190">
        <f t="shared" si="1"/>
        <v>4.831100207586337E-2</v>
      </c>
      <c r="H111" s="189" t="s">
        <v>816</v>
      </c>
      <c r="I111" s="26" t="s">
        <v>863</v>
      </c>
      <c r="J111" s="26" t="s">
        <v>864</v>
      </c>
      <c r="K111" s="26">
        <v>3.55</v>
      </c>
      <c r="L111" s="26"/>
      <c r="M111" s="26">
        <v>35.270000000000003</v>
      </c>
      <c r="N111" s="26"/>
      <c r="O111" s="199">
        <v>37.42</v>
      </c>
    </row>
    <row r="112" spans="2:15" hidden="1" x14ac:dyDescent="0.25">
      <c r="B112" s="189">
        <v>109</v>
      </c>
      <c r="C112" s="28" t="s">
        <v>11126</v>
      </c>
      <c r="D112" s="28">
        <v>29</v>
      </c>
      <c r="E112" s="190">
        <f t="shared" si="1"/>
        <v>5.472730703906397E-3</v>
      </c>
      <c r="H112" s="189" t="s">
        <v>816</v>
      </c>
      <c r="I112" s="26" t="s">
        <v>865</v>
      </c>
      <c r="J112" s="26" t="s">
        <v>866</v>
      </c>
      <c r="K112" s="26">
        <v>3.68</v>
      </c>
      <c r="L112" s="26">
        <v>16.55</v>
      </c>
      <c r="M112" s="26">
        <v>17.27</v>
      </c>
      <c r="N112" s="26">
        <v>18.649999999999999</v>
      </c>
      <c r="O112" s="199">
        <v>63.74</v>
      </c>
    </row>
    <row r="113" spans="2:15" hidden="1" x14ac:dyDescent="0.25">
      <c r="B113" s="189">
        <v>110</v>
      </c>
      <c r="C113" s="28" t="s">
        <v>11185</v>
      </c>
      <c r="D113" s="28">
        <v>18</v>
      </c>
      <c r="E113" s="190">
        <f t="shared" si="1"/>
        <v>3.3968673334591431E-3</v>
      </c>
      <c r="H113" s="189" t="s">
        <v>816</v>
      </c>
      <c r="I113" s="26" t="s">
        <v>867</v>
      </c>
      <c r="J113" s="26" t="s">
        <v>868</v>
      </c>
      <c r="K113" s="26">
        <v>7.56</v>
      </c>
      <c r="L113" s="26">
        <v>46.16</v>
      </c>
      <c r="M113" s="26">
        <v>43.38</v>
      </c>
      <c r="N113" s="26">
        <v>57.95</v>
      </c>
      <c r="O113" s="199">
        <v>30.31</v>
      </c>
    </row>
    <row r="114" spans="2:15" ht="14.4" hidden="1" thickBot="1" x14ac:dyDescent="0.3">
      <c r="B114" s="191"/>
      <c r="C114" s="56" t="s">
        <v>11222</v>
      </c>
      <c r="D114" s="56">
        <v>5299</v>
      </c>
      <c r="E114" s="192">
        <f t="shared" si="1"/>
        <v>1</v>
      </c>
      <c r="H114" s="189" t="s">
        <v>816</v>
      </c>
      <c r="I114" s="26" t="s">
        <v>869</v>
      </c>
      <c r="J114" s="26" t="s">
        <v>870</v>
      </c>
      <c r="K114" s="26">
        <v>9.0299999999999994</v>
      </c>
      <c r="L114" s="26">
        <v>21.47</v>
      </c>
      <c r="M114" s="26">
        <v>9.73</v>
      </c>
      <c r="N114" s="26">
        <v>5.59</v>
      </c>
      <c r="O114" s="199">
        <v>20.260000000000002</v>
      </c>
    </row>
    <row r="115" spans="2:15" hidden="1" x14ac:dyDescent="0.25">
      <c r="H115" s="189" t="s">
        <v>816</v>
      </c>
      <c r="I115" s="26" t="s">
        <v>871</v>
      </c>
      <c r="J115" s="26" t="s">
        <v>872</v>
      </c>
      <c r="K115" s="26">
        <v>5.65</v>
      </c>
      <c r="L115" s="26">
        <v>26.82</v>
      </c>
      <c r="M115" s="26">
        <v>6.92</v>
      </c>
      <c r="N115" s="26"/>
      <c r="O115" s="199">
        <v>29.38</v>
      </c>
    </row>
    <row r="116" spans="2:15" hidden="1" x14ac:dyDescent="0.25">
      <c r="H116" s="189" t="s">
        <v>816</v>
      </c>
      <c r="I116" s="26" t="s">
        <v>873</v>
      </c>
      <c r="J116" s="26" t="s">
        <v>874</v>
      </c>
      <c r="K116" s="26">
        <v>19.03</v>
      </c>
      <c r="L116" s="26">
        <v>65.05</v>
      </c>
      <c r="M116" s="26">
        <v>20.87</v>
      </c>
      <c r="N116" s="26">
        <v>110.82</v>
      </c>
      <c r="O116" s="199">
        <v>216</v>
      </c>
    </row>
    <row r="117" spans="2:15" hidden="1" x14ac:dyDescent="0.25">
      <c r="H117" s="189" t="s">
        <v>816</v>
      </c>
      <c r="I117" s="26" t="s">
        <v>875</v>
      </c>
      <c r="J117" s="26" t="s">
        <v>876</v>
      </c>
      <c r="K117" s="26">
        <v>8.06</v>
      </c>
      <c r="L117" s="26">
        <v>37.68</v>
      </c>
      <c r="M117" s="26">
        <v>73.319999999999993</v>
      </c>
      <c r="N117" s="26">
        <v>16.87</v>
      </c>
      <c r="O117" s="199">
        <v>30.32</v>
      </c>
    </row>
    <row r="118" spans="2:15" hidden="1" x14ac:dyDescent="0.25">
      <c r="H118" s="189" t="s">
        <v>816</v>
      </c>
      <c r="I118" s="26" t="s">
        <v>877</v>
      </c>
      <c r="J118" s="26" t="s">
        <v>878</v>
      </c>
      <c r="K118" s="26">
        <v>2.4</v>
      </c>
      <c r="L118" s="26">
        <v>23.54</v>
      </c>
      <c r="M118" s="26">
        <v>18.14</v>
      </c>
      <c r="N118" s="26"/>
      <c r="O118" s="199">
        <v>44.35</v>
      </c>
    </row>
    <row r="119" spans="2:15" hidden="1" x14ac:dyDescent="0.25">
      <c r="H119" s="189" t="s">
        <v>816</v>
      </c>
      <c r="I119" s="26" t="s">
        <v>879</v>
      </c>
      <c r="J119" s="26" t="s">
        <v>880</v>
      </c>
      <c r="K119" s="26">
        <v>5.32</v>
      </c>
      <c r="L119" s="26">
        <v>18.23</v>
      </c>
      <c r="M119" s="26">
        <v>15</v>
      </c>
      <c r="N119" s="26">
        <v>30</v>
      </c>
      <c r="O119" s="199">
        <v>35.43</v>
      </c>
    </row>
    <row r="120" spans="2:15" hidden="1" x14ac:dyDescent="0.25">
      <c r="H120" s="189" t="s">
        <v>816</v>
      </c>
      <c r="I120" s="26" t="s">
        <v>881</v>
      </c>
      <c r="J120" s="26" t="s">
        <v>882</v>
      </c>
      <c r="K120" s="26">
        <v>5.2</v>
      </c>
      <c r="L120" s="26"/>
      <c r="M120" s="26">
        <v>90.11</v>
      </c>
      <c r="N120" s="26"/>
      <c r="O120" s="199">
        <v>44.18</v>
      </c>
    </row>
    <row r="121" spans="2:15" hidden="1" x14ac:dyDescent="0.25">
      <c r="H121" s="189" t="s">
        <v>816</v>
      </c>
      <c r="I121" s="26" t="s">
        <v>883</v>
      </c>
      <c r="J121" s="26" t="s">
        <v>884</v>
      </c>
      <c r="K121" s="26">
        <v>6.54</v>
      </c>
      <c r="L121" s="26"/>
      <c r="M121" s="26">
        <v>12.24</v>
      </c>
      <c r="N121" s="26"/>
      <c r="O121" s="199">
        <v>30.76</v>
      </c>
    </row>
    <row r="122" spans="2:15" hidden="1" x14ac:dyDescent="0.25">
      <c r="H122" s="189" t="s">
        <v>816</v>
      </c>
      <c r="I122" s="26" t="s">
        <v>885</v>
      </c>
      <c r="J122" s="26" t="s">
        <v>886</v>
      </c>
      <c r="K122" s="26">
        <v>15.6</v>
      </c>
      <c r="L122" s="26">
        <v>25.43</v>
      </c>
      <c r="M122" s="26">
        <v>26.4</v>
      </c>
      <c r="N122" s="26">
        <v>25.5</v>
      </c>
      <c r="O122" s="199">
        <v>21.92</v>
      </c>
    </row>
    <row r="123" spans="2:15" hidden="1" x14ac:dyDescent="0.25">
      <c r="H123" s="189" t="s">
        <v>887</v>
      </c>
      <c r="I123" s="26" t="s">
        <v>888</v>
      </c>
      <c r="J123" s="26" t="s">
        <v>889</v>
      </c>
      <c r="K123" s="26">
        <v>79.8</v>
      </c>
      <c r="L123" s="26">
        <v>88.12</v>
      </c>
      <c r="M123" s="26">
        <v>96.66</v>
      </c>
      <c r="N123" s="26">
        <v>94.1</v>
      </c>
      <c r="O123" s="199">
        <v>124.92</v>
      </c>
    </row>
    <row r="124" spans="2:15" hidden="1" x14ac:dyDescent="0.25">
      <c r="H124" s="189" t="s">
        <v>887</v>
      </c>
      <c r="I124" s="26" t="s">
        <v>890</v>
      </c>
      <c r="J124" s="26" t="s">
        <v>891</v>
      </c>
      <c r="K124" s="26">
        <v>86.69</v>
      </c>
      <c r="L124" s="26"/>
      <c r="M124" s="26"/>
      <c r="N124" s="26">
        <v>146.11000000000001</v>
      </c>
      <c r="O124" s="199">
        <v>98.17</v>
      </c>
    </row>
    <row r="125" spans="2:15" hidden="1" x14ac:dyDescent="0.25">
      <c r="H125" s="189" t="s">
        <v>887</v>
      </c>
      <c r="I125" s="26" t="s">
        <v>892</v>
      </c>
      <c r="J125" s="26" t="s">
        <v>893</v>
      </c>
      <c r="K125" s="26">
        <v>78.48</v>
      </c>
      <c r="L125" s="26">
        <v>23.59</v>
      </c>
      <c r="M125" s="26">
        <v>23.95</v>
      </c>
      <c r="N125" s="26">
        <v>25.33</v>
      </c>
      <c r="O125" s="199">
        <v>666.78</v>
      </c>
    </row>
    <row r="126" spans="2:15" hidden="1" x14ac:dyDescent="0.25">
      <c r="H126" s="189" t="s">
        <v>887</v>
      </c>
      <c r="I126" s="26" t="s">
        <v>894</v>
      </c>
      <c r="J126" s="26" t="s">
        <v>895</v>
      </c>
      <c r="K126" s="26">
        <v>15.96</v>
      </c>
      <c r="L126" s="26">
        <v>90.53</v>
      </c>
      <c r="M126" s="26">
        <v>47.34</v>
      </c>
      <c r="N126" s="26">
        <v>189.37</v>
      </c>
      <c r="O126" s="199">
        <v>92.62</v>
      </c>
    </row>
    <row r="127" spans="2:15" hidden="1" x14ac:dyDescent="0.25">
      <c r="H127" s="189" t="s">
        <v>887</v>
      </c>
      <c r="I127" s="26" t="s">
        <v>896</v>
      </c>
      <c r="J127" s="26" t="s">
        <v>897</v>
      </c>
      <c r="K127" s="26">
        <v>12.15</v>
      </c>
      <c r="L127" s="26">
        <v>34.39</v>
      </c>
      <c r="M127" s="26">
        <v>88.47</v>
      </c>
      <c r="N127" s="26">
        <v>26.47</v>
      </c>
      <c r="O127" s="199">
        <v>98.16</v>
      </c>
    </row>
    <row r="128" spans="2:15" hidden="1" x14ac:dyDescent="0.25">
      <c r="H128" s="189" t="s">
        <v>887</v>
      </c>
      <c r="I128" s="26" t="s">
        <v>898</v>
      </c>
      <c r="J128" s="26" t="s">
        <v>899</v>
      </c>
      <c r="K128" s="26">
        <v>12.88</v>
      </c>
      <c r="L128" s="26">
        <v>69.099999999999994</v>
      </c>
      <c r="M128" s="26">
        <v>52.35</v>
      </c>
      <c r="N128" s="26">
        <v>47.4</v>
      </c>
      <c r="O128" s="199">
        <v>48.34</v>
      </c>
    </row>
    <row r="129" spans="8:15" hidden="1" x14ac:dyDescent="0.25">
      <c r="H129" s="189" t="s">
        <v>887</v>
      </c>
      <c r="I129" s="26" t="s">
        <v>900</v>
      </c>
      <c r="J129" s="26" t="s">
        <v>901</v>
      </c>
      <c r="K129" s="26">
        <v>19.39</v>
      </c>
      <c r="L129" s="26"/>
      <c r="M129" s="26"/>
      <c r="N129" s="26">
        <v>58.5</v>
      </c>
      <c r="O129" s="199">
        <v>293.67</v>
      </c>
    </row>
    <row r="130" spans="8:15" hidden="1" x14ac:dyDescent="0.25">
      <c r="H130" s="189" t="s">
        <v>887</v>
      </c>
      <c r="I130" s="26" t="s">
        <v>902</v>
      </c>
      <c r="J130" s="26" t="s">
        <v>903</v>
      </c>
      <c r="K130" s="26">
        <v>9.26</v>
      </c>
      <c r="L130" s="26">
        <v>98</v>
      </c>
      <c r="M130" s="26">
        <v>235.96</v>
      </c>
      <c r="N130" s="26">
        <v>39.36</v>
      </c>
      <c r="O130" s="199">
        <v>296.74</v>
      </c>
    </row>
    <row r="131" spans="8:15" hidden="1" x14ac:dyDescent="0.25">
      <c r="H131" s="189" t="s">
        <v>887</v>
      </c>
      <c r="I131" s="26" t="s">
        <v>904</v>
      </c>
      <c r="J131" s="26" t="s">
        <v>905</v>
      </c>
      <c r="K131" s="26">
        <v>13.84</v>
      </c>
      <c r="L131" s="26"/>
      <c r="M131" s="26"/>
      <c r="N131" s="26">
        <v>205.34</v>
      </c>
      <c r="O131" s="199">
        <v>32.81</v>
      </c>
    </row>
    <row r="132" spans="8:15" hidden="1" x14ac:dyDescent="0.25">
      <c r="H132" s="189" t="s">
        <v>887</v>
      </c>
      <c r="I132" s="26" t="s">
        <v>408</v>
      </c>
      <c r="J132" s="26" t="s">
        <v>406</v>
      </c>
      <c r="K132" s="26">
        <v>248.7</v>
      </c>
      <c r="L132" s="26">
        <v>38.79</v>
      </c>
      <c r="M132" s="26">
        <v>36.619999999999997</v>
      </c>
      <c r="N132" s="26">
        <v>56.01</v>
      </c>
      <c r="O132" s="199">
        <v>1317.87</v>
      </c>
    </row>
    <row r="133" spans="8:15" hidden="1" x14ac:dyDescent="0.25">
      <c r="H133" s="189" t="s">
        <v>887</v>
      </c>
      <c r="I133" s="26" t="s">
        <v>906</v>
      </c>
      <c r="J133" s="26" t="s">
        <v>907</v>
      </c>
      <c r="K133" s="26">
        <v>65.400000000000006</v>
      </c>
      <c r="L133" s="26">
        <v>53.28</v>
      </c>
      <c r="M133" s="26">
        <v>45.59</v>
      </c>
      <c r="N133" s="26">
        <v>59.37</v>
      </c>
      <c r="O133" s="199">
        <v>311.26</v>
      </c>
    </row>
    <row r="134" spans="8:15" hidden="1" x14ac:dyDescent="0.25">
      <c r="H134" s="189" t="s">
        <v>887</v>
      </c>
      <c r="I134" s="26" t="s">
        <v>908</v>
      </c>
      <c r="J134" s="26" t="s">
        <v>909</v>
      </c>
      <c r="K134" s="26">
        <v>8.86</v>
      </c>
      <c r="L134" s="26">
        <v>61.49</v>
      </c>
      <c r="M134" s="26">
        <v>50.92</v>
      </c>
      <c r="N134" s="26">
        <v>45.16</v>
      </c>
      <c r="O134" s="199">
        <v>54.8</v>
      </c>
    </row>
    <row r="135" spans="8:15" hidden="1" x14ac:dyDescent="0.25">
      <c r="H135" s="189" t="s">
        <v>887</v>
      </c>
      <c r="I135" s="26" t="s">
        <v>910</v>
      </c>
      <c r="J135" s="26" t="s">
        <v>911</v>
      </c>
      <c r="K135" s="26">
        <v>2.8</v>
      </c>
      <c r="L135" s="26">
        <v>110.57</v>
      </c>
      <c r="M135" s="26">
        <v>23.34</v>
      </c>
      <c r="N135" s="26">
        <v>93.2</v>
      </c>
      <c r="O135" s="199">
        <v>40.49</v>
      </c>
    </row>
    <row r="136" spans="8:15" hidden="1" x14ac:dyDescent="0.25">
      <c r="H136" s="189" t="s">
        <v>887</v>
      </c>
      <c r="I136" s="26" t="s">
        <v>912</v>
      </c>
      <c r="J136" s="26" t="s">
        <v>913</v>
      </c>
      <c r="K136" s="26">
        <v>37.4</v>
      </c>
      <c r="L136" s="26"/>
      <c r="M136" s="26"/>
      <c r="N136" s="26">
        <v>193.95</v>
      </c>
      <c r="O136" s="199">
        <v>37.64</v>
      </c>
    </row>
    <row r="137" spans="8:15" hidden="1" x14ac:dyDescent="0.25">
      <c r="H137" s="189" t="s">
        <v>887</v>
      </c>
      <c r="I137" s="26" t="s">
        <v>914</v>
      </c>
      <c r="J137" s="26" t="s">
        <v>915</v>
      </c>
      <c r="K137" s="26">
        <v>55.06</v>
      </c>
      <c r="L137" s="26">
        <v>34.89</v>
      </c>
      <c r="M137" s="26">
        <v>43.66</v>
      </c>
      <c r="N137" s="26">
        <v>29.32</v>
      </c>
      <c r="O137" s="199">
        <v>44.05</v>
      </c>
    </row>
    <row r="138" spans="8:15" hidden="1" x14ac:dyDescent="0.25">
      <c r="H138" s="189" t="s">
        <v>887</v>
      </c>
      <c r="I138" s="26" t="s">
        <v>916</v>
      </c>
      <c r="J138" s="26" t="s">
        <v>917</v>
      </c>
      <c r="K138" s="26">
        <v>16.39</v>
      </c>
      <c r="L138" s="26">
        <v>176.06</v>
      </c>
      <c r="M138" s="26">
        <v>83.19</v>
      </c>
      <c r="N138" s="26">
        <v>197</v>
      </c>
      <c r="O138" s="199">
        <v>38.869999999999997</v>
      </c>
    </row>
    <row r="139" spans="8:15" hidden="1" x14ac:dyDescent="0.25">
      <c r="H139" s="189" t="s">
        <v>887</v>
      </c>
      <c r="I139" s="26" t="s">
        <v>918</v>
      </c>
      <c r="J139" s="26" t="s">
        <v>919</v>
      </c>
      <c r="K139" s="26">
        <v>12.56</v>
      </c>
      <c r="L139" s="26"/>
      <c r="M139" s="26">
        <v>85.29</v>
      </c>
      <c r="N139" s="26"/>
      <c r="O139" s="199">
        <v>87.53</v>
      </c>
    </row>
    <row r="140" spans="8:15" hidden="1" x14ac:dyDescent="0.25">
      <c r="H140" s="189" t="s">
        <v>887</v>
      </c>
      <c r="I140" s="26" t="s">
        <v>920</v>
      </c>
      <c r="J140" s="26" t="s">
        <v>921</v>
      </c>
      <c r="K140" s="26">
        <v>12.35</v>
      </c>
      <c r="L140" s="26"/>
      <c r="M140" s="26"/>
      <c r="N140" s="26"/>
      <c r="O140" s="199">
        <v>73.459999999999994</v>
      </c>
    </row>
    <row r="141" spans="8:15" hidden="1" x14ac:dyDescent="0.25">
      <c r="H141" s="189" t="s">
        <v>887</v>
      </c>
      <c r="I141" s="26" t="s">
        <v>922</v>
      </c>
      <c r="J141" s="26" t="s">
        <v>923</v>
      </c>
      <c r="K141" s="26">
        <v>7.22</v>
      </c>
      <c r="L141" s="26"/>
      <c r="M141" s="26"/>
      <c r="N141" s="26"/>
      <c r="O141" s="199">
        <v>65.89</v>
      </c>
    </row>
    <row r="142" spans="8:15" hidden="1" x14ac:dyDescent="0.25">
      <c r="H142" s="189" t="s">
        <v>887</v>
      </c>
      <c r="I142" s="26" t="s">
        <v>924</v>
      </c>
      <c r="J142" s="26" t="s">
        <v>925</v>
      </c>
      <c r="K142" s="26">
        <v>6.96</v>
      </c>
      <c r="L142" s="26"/>
      <c r="M142" s="26">
        <v>506.56</v>
      </c>
      <c r="N142" s="26"/>
      <c r="O142" s="199">
        <v>71.12</v>
      </c>
    </row>
    <row r="143" spans="8:15" hidden="1" x14ac:dyDescent="0.25">
      <c r="H143" s="189" t="s">
        <v>887</v>
      </c>
      <c r="I143" s="26" t="s">
        <v>926</v>
      </c>
      <c r="J143" s="26" t="s">
        <v>927</v>
      </c>
      <c r="K143" s="26">
        <v>76.63</v>
      </c>
      <c r="L143" s="26">
        <v>73.75</v>
      </c>
      <c r="M143" s="26">
        <v>83.06</v>
      </c>
      <c r="N143" s="26">
        <v>46.76</v>
      </c>
      <c r="O143" s="199">
        <v>369.03</v>
      </c>
    </row>
    <row r="144" spans="8:15" hidden="1" x14ac:dyDescent="0.25">
      <c r="H144" s="189" t="s">
        <v>887</v>
      </c>
      <c r="I144" s="26" t="s">
        <v>928</v>
      </c>
      <c r="J144" s="26" t="s">
        <v>929</v>
      </c>
      <c r="K144" s="26">
        <v>37.1</v>
      </c>
      <c r="L144" s="26">
        <v>89.35</v>
      </c>
      <c r="M144" s="26">
        <v>66.97</v>
      </c>
      <c r="N144" s="26">
        <v>218.4</v>
      </c>
      <c r="O144" s="199">
        <v>116.26</v>
      </c>
    </row>
    <row r="145" spans="8:15" hidden="1" x14ac:dyDescent="0.25">
      <c r="H145" s="189" t="s">
        <v>887</v>
      </c>
      <c r="I145" s="26" t="s">
        <v>930</v>
      </c>
      <c r="J145" s="26" t="s">
        <v>931</v>
      </c>
      <c r="K145" s="26">
        <v>5.27</v>
      </c>
      <c r="L145" s="26"/>
      <c r="M145" s="26"/>
      <c r="N145" s="26">
        <v>263.08</v>
      </c>
      <c r="O145" s="199">
        <v>36.1</v>
      </c>
    </row>
    <row r="146" spans="8:15" hidden="1" x14ac:dyDescent="0.25">
      <c r="H146" s="189" t="s">
        <v>887</v>
      </c>
      <c r="I146" s="26" t="s">
        <v>932</v>
      </c>
      <c r="J146" s="26" t="s">
        <v>933</v>
      </c>
      <c r="K146" s="26">
        <v>1.75</v>
      </c>
      <c r="L146" s="26"/>
      <c r="M146" s="26"/>
      <c r="N146" s="26"/>
      <c r="O146" s="199">
        <v>13.83</v>
      </c>
    </row>
    <row r="147" spans="8:15" hidden="1" x14ac:dyDescent="0.25">
      <c r="H147" s="189" t="s">
        <v>887</v>
      </c>
      <c r="I147" s="26" t="s">
        <v>934</v>
      </c>
      <c r="J147" s="26" t="s">
        <v>935</v>
      </c>
      <c r="K147" s="26">
        <v>5.56</v>
      </c>
      <c r="L147" s="26">
        <v>38.36</v>
      </c>
      <c r="M147" s="26">
        <v>31.63</v>
      </c>
      <c r="N147" s="26">
        <v>39.67</v>
      </c>
      <c r="O147" s="199">
        <v>74.63</v>
      </c>
    </row>
    <row r="148" spans="8:15" hidden="1" x14ac:dyDescent="0.25">
      <c r="H148" s="189" t="s">
        <v>887</v>
      </c>
      <c r="I148" s="26" t="s">
        <v>936</v>
      </c>
      <c r="J148" s="26" t="s">
        <v>937</v>
      </c>
      <c r="K148" s="26">
        <v>6.84</v>
      </c>
      <c r="L148" s="26"/>
      <c r="M148" s="26"/>
      <c r="N148" s="26"/>
      <c r="O148" s="199">
        <v>110.58</v>
      </c>
    </row>
    <row r="149" spans="8:15" hidden="1" x14ac:dyDescent="0.25">
      <c r="H149" s="189" t="s">
        <v>887</v>
      </c>
      <c r="I149" s="26" t="s">
        <v>938</v>
      </c>
      <c r="J149" s="26" t="s">
        <v>939</v>
      </c>
      <c r="K149" s="26">
        <v>26.11</v>
      </c>
      <c r="L149" s="26">
        <v>58.27</v>
      </c>
      <c r="M149" s="26">
        <v>52.15</v>
      </c>
      <c r="N149" s="26">
        <v>27.65</v>
      </c>
      <c r="O149" s="199">
        <v>89.3</v>
      </c>
    </row>
    <row r="150" spans="8:15" hidden="1" x14ac:dyDescent="0.25">
      <c r="H150" s="189" t="s">
        <v>887</v>
      </c>
      <c r="I150" s="26" t="s">
        <v>940</v>
      </c>
      <c r="J150" s="26" t="s">
        <v>941</v>
      </c>
      <c r="K150" s="26">
        <v>31.23</v>
      </c>
      <c r="L150" s="26">
        <v>87.27</v>
      </c>
      <c r="M150" s="26">
        <v>55.77</v>
      </c>
      <c r="N150" s="26">
        <v>90.93</v>
      </c>
      <c r="O150" s="199">
        <v>169.8</v>
      </c>
    </row>
    <row r="151" spans="8:15" hidden="1" x14ac:dyDescent="0.25">
      <c r="H151" s="189" t="s">
        <v>887</v>
      </c>
      <c r="I151" s="26" t="s">
        <v>942</v>
      </c>
      <c r="J151" s="26" t="s">
        <v>943</v>
      </c>
      <c r="K151" s="26">
        <v>38.450000000000003</v>
      </c>
      <c r="L151" s="26">
        <v>23.56</v>
      </c>
      <c r="M151" s="26">
        <v>25.34</v>
      </c>
      <c r="N151" s="26">
        <v>19.64</v>
      </c>
      <c r="O151" s="199">
        <v>208.19</v>
      </c>
    </row>
    <row r="152" spans="8:15" hidden="1" x14ac:dyDescent="0.25">
      <c r="H152" s="189" t="s">
        <v>887</v>
      </c>
      <c r="I152" s="26" t="s">
        <v>944</v>
      </c>
      <c r="J152" s="26" t="s">
        <v>945</v>
      </c>
      <c r="K152" s="26">
        <v>23.51</v>
      </c>
      <c r="L152" s="26"/>
      <c r="M152" s="26"/>
      <c r="N152" s="26"/>
      <c r="O152" s="199">
        <v>172.45</v>
      </c>
    </row>
    <row r="153" spans="8:15" hidden="1" x14ac:dyDescent="0.25">
      <c r="H153" s="189" t="s">
        <v>887</v>
      </c>
      <c r="I153" s="26" t="s">
        <v>946</v>
      </c>
      <c r="J153" s="26" t="s">
        <v>947</v>
      </c>
      <c r="K153" s="26">
        <v>25</v>
      </c>
      <c r="L153" s="26"/>
      <c r="M153" s="26"/>
      <c r="N153" s="26">
        <v>74.849999999999994</v>
      </c>
      <c r="O153" s="199">
        <v>157.97</v>
      </c>
    </row>
    <row r="154" spans="8:15" hidden="1" x14ac:dyDescent="0.25">
      <c r="H154" s="189" t="s">
        <v>887</v>
      </c>
      <c r="I154" s="26" t="s">
        <v>948</v>
      </c>
      <c r="J154" s="26" t="s">
        <v>949</v>
      </c>
      <c r="K154" s="26">
        <v>34.049999999999997</v>
      </c>
      <c r="L154" s="26">
        <v>89.75</v>
      </c>
      <c r="M154" s="26">
        <v>518.12</v>
      </c>
      <c r="N154" s="26">
        <v>46.02</v>
      </c>
      <c r="O154" s="199">
        <v>212.21</v>
      </c>
    </row>
    <row r="155" spans="8:15" hidden="1" x14ac:dyDescent="0.25">
      <c r="H155" s="189" t="s">
        <v>887</v>
      </c>
      <c r="I155" s="26" t="s">
        <v>950</v>
      </c>
      <c r="J155" s="26" t="s">
        <v>951</v>
      </c>
      <c r="K155" s="26">
        <v>49.72</v>
      </c>
      <c r="L155" s="26">
        <v>40.299999999999997</v>
      </c>
      <c r="M155" s="26">
        <v>44.59</v>
      </c>
      <c r="N155" s="26">
        <v>28.78</v>
      </c>
      <c r="O155" s="199">
        <v>114.6</v>
      </c>
    </row>
    <row r="156" spans="8:15" hidden="1" x14ac:dyDescent="0.25">
      <c r="H156" s="189" t="s">
        <v>887</v>
      </c>
      <c r="I156" s="26" t="s">
        <v>952</v>
      </c>
      <c r="J156" s="26" t="s">
        <v>953</v>
      </c>
      <c r="K156" s="26">
        <v>18.05</v>
      </c>
      <c r="L156" s="26">
        <v>54.64</v>
      </c>
      <c r="M156" s="26">
        <v>69.180000000000007</v>
      </c>
      <c r="N156" s="26">
        <v>36.979999999999997</v>
      </c>
      <c r="O156" s="199">
        <v>132.91999999999999</v>
      </c>
    </row>
    <row r="157" spans="8:15" hidden="1" x14ac:dyDescent="0.25">
      <c r="H157" s="189" t="s">
        <v>887</v>
      </c>
      <c r="I157" s="26" t="s">
        <v>954</v>
      </c>
      <c r="J157" s="26" t="s">
        <v>955</v>
      </c>
      <c r="K157" s="26">
        <v>12.33</v>
      </c>
      <c r="L157" s="26">
        <v>80.12</v>
      </c>
      <c r="M157" s="26">
        <v>23.15</v>
      </c>
      <c r="N157" s="26">
        <v>71.66</v>
      </c>
      <c r="O157" s="199">
        <v>37.630000000000003</v>
      </c>
    </row>
    <row r="158" spans="8:15" hidden="1" x14ac:dyDescent="0.25">
      <c r="H158" s="189" t="s">
        <v>887</v>
      </c>
      <c r="I158" s="26" t="s">
        <v>956</v>
      </c>
      <c r="J158" s="26" t="s">
        <v>957</v>
      </c>
      <c r="K158" s="26">
        <v>10.9</v>
      </c>
      <c r="L158" s="26">
        <v>118.83</v>
      </c>
      <c r="M158" s="26">
        <v>506.1</v>
      </c>
      <c r="N158" s="26">
        <v>66.39</v>
      </c>
      <c r="O158" s="199">
        <v>108.45</v>
      </c>
    </row>
    <row r="159" spans="8:15" hidden="1" x14ac:dyDescent="0.25">
      <c r="H159" s="189" t="s">
        <v>887</v>
      </c>
      <c r="I159" s="26" t="s">
        <v>958</v>
      </c>
      <c r="J159" s="26" t="s">
        <v>959</v>
      </c>
      <c r="K159" s="26">
        <v>84.72</v>
      </c>
      <c r="L159" s="26">
        <v>93.54</v>
      </c>
      <c r="M159" s="26">
        <v>220.86</v>
      </c>
      <c r="N159" s="26">
        <v>45.32</v>
      </c>
      <c r="O159" s="199">
        <v>395.93</v>
      </c>
    </row>
    <row r="160" spans="8:15" hidden="1" x14ac:dyDescent="0.25">
      <c r="H160" s="189" t="s">
        <v>887</v>
      </c>
      <c r="I160" s="26" t="s">
        <v>960</v>
      </c>
      <c r="J160" s="26" t="s">
        <v>961</v>
      </c>
      <c r="K160" s="26">
        <v>66.63</v>
      </c>
      <c r="L160" s="26">
        <v>67.08</v>
      </c>
      <c r="M160" s="26">
        <v>57.8</v>
      </c>
      <c r="N160" s="26">
        <v>66.69</v>
      </c>
      <c r="O160" s="199">
        <v>176.86</v>
      </c>
    </row>
    <row r="161" spans="8:15" hidden="1" x14ac:dyDescent="0.25">
      <c r="H161" s="189" t="s">
        <v>887</v>
      </c>
      <c r="I161" s="26" t="s">
        <v>962</v>
      </c>
      <c r="J161" s="26" t="s">
        <v>963</v>
      </c>
      <c r="K161" s="26">
        <v>36.18</v>
      </c>
      <c r="L161" s="26"/>
      <c r="M161" s="26"/>
      <c r="N161" s="26"/>
      <c r="O161" s="199">
        <v>78.77</v>
      </c>
    </row>
    <row r="162" spans="8:15" hidden="1" x14ac:dyDescent="0.25">
      <c r="H162" s="189" t="s">
        <v>887</v>
      </c>
      <c r="I162" s="26" t="s">
        <v>964</v>
      </c>
      <c r="J162" s="26" t="s">
        <v>965</v>
      </c>
      <c r="K162" s="26">
        <v>74.7</v>
      </c>
      <c r="L162" s="26">
        <v>73.459999999999994</v>
      </c>
      <c r="M162" s="26">
        <v>89.62</v>
      </c>
      <c r="N162" s="26">
        <v>106.8</v>
      </c>
      <c r="O162" s="199">
        <v>162.29</v>
      </c>
    </row>
    <row r="163" spans="8:15" hidden="1" x14ac:dyDescent="0.25">
      <c r="H163" s="189" t="s">
        <v>887</v>
      </c>
      <c r="I163" s="26" t="s">
        <v>966</v>
      </c>
      <c r="J163" s="26" t="s">
        <v>967</v>
      </c>
      <c r="K163" s="26">
        <v>11.07</v>
      </c>
      <c r="L163" s="26"/>
      <c r="M163" s="26">
        <v>148.13</v>
      </c>
      <c r="N163" s="26"/>
      <c r="O163" s="199">
        <v>74.28</v>
      </c>
    </row>
    <row r="164" spans="8:15" hidden="1" x14ac:dyDescent="0.25">
      <c r="H164" s="189" t="s">
        <v>887</v>
      </c>
      <c r="I164" s="26" t="s">
        <v>968</v>
      </c>
      <c r="J164" s="26" t="s">
        <v>969</v>
      </c>
      <c r="K164" s="26">
        <v>128.24</v>
      </c>
      <c r="L164" s="26">
        <v>100.13</v>
      </c>
      <c r="M164" s="26">
        <v>93.38</v>
      </c>
      <c r="N164" s="26">
        <v>64.02</v>
      </c>
      <c r="O164" s="199">
        <v>684.55</v>
      </c>
    </row>
    <row r="165" spans="8:15" hidden="1" x14ac:dyDescent="0.25">
      <c r="H165" s="189" t="s">
        <v>887</v>
      </c>
      <c r="I165" s="26" t="s">
        <v>970</v>
      </c>
      <c r="J165" s="26" t="s">
        <v>971</v>
      </c>
      <c r="K165" s="26">
        <v>12.14</v>
      </c>
      <c r="L165" s="26">
        <v>125.83</v>
      </c>
      <c r="M165" s="26">
        <v>260.85000000000002</v>
      </c>
      <c r="N165" s="26">
        <v>70.66</v>
      </c>
      <c r="O165" s="199">
        <v>38.85</v>
      </c>
    </row>
    <row r="166" spans="8:15" hidden="1" x14ac:dyDescent="0.25">
      <c r="H166" s="189" t="s">
        <v>887</v>
      </c>
      <c r="I166" s="26" t="s">
        <v>972</v>
      </c>
      <c r="J166" s="26" t="s">
        <v>973</v>
      </c>
      <c r="K166" s="26">
        <v>89.6</v>
      </c>
      <c r="L166" s="26">
        <v>123.89</v>
      </c>
      <c r="M166" s="26">
        <v>392.24</v>
      </c>
      <c r="N166" s="26">
        <v>146.44</v>
      </c>
      <c r="O166" s="199">
        <v>179.2</v>
      </c>
    </row>
    <row r="167" spans="8:15" hidden="1" x14ac:dyDescent="0.25">
      <c r="H167" s="189" t="s">
        <v>887</v>
      </c>
      <c r="I167" s="26" t="s">
        <v>974</v>
      </c>
      <c r="J167" s="26" t="s">
        <v>975</v>
      </c>
      <c r="K167" s="26">
        <v>105.9</v>
      </c>
      <c r="L167" s="26">
        <v>251.2</v>
      </c>
      <c r="M167" s="26">
        <v>343.02</v>
      </c>
      <c r="N167" s="26">
        <v>309.95</v>
      </c>
      <c r="O167" s="199">
        <v>574.98</v>
      </c>
    </row>
    <row r="168" spans="8:15" hidden="1" x14ac:dyDescent="0.25">
      <c r="H168" s="189" t="s">
        <v>887</v>
      </c>
      <c r="I168" s="26" t="s">
        <v>976</v>
      </c>
      <c r="J168" s="26" t="s">
        <v>977</v>
      </c>
      <c r="K168" s="26">
        <v>24.68</v>
      </c>
      <c r="L168" s="26">
        <v>96.02</v>
      </c>
      <c r="M168" s="26">
        <v>106.97</v>
      </c>
      <c r="N168" s="26">
        <v>94.82</v>
      </c>
      <c r="O168" s="199">
        <v>83.51</v>
      </c>
    </row>
    <row r="169" spans="8:15" hidden="1" x14ac:dyDescent="0.25">
      <c r="H169" s="189" t="s">
        <v>887</v>
      </c>
      <c r="I169" s="26" t="s">
        <v>978</v>
      </c>
      <c r="J169" s="26" t="s">
        <v>979</v>
      </c>
      <c r="K169" s="26">
        <v>100.1</v>
      </c>
      <c r="L169" s="26"/>
      <c r="M169" s="26"/>
      <c r="N169" s="26">
        <v>567.71</v>
      </c>
      <c r="O169" s="199">
        <v>413.28</v>
      </c>
    </row>
    <row r="170" spans="8:15" hidden="1" x14ac:dyDescent="0.25">
      <c r="H170" s="189" t="s">
        <v>887</v>
      </c>
      <c r="I170" s="26" t="s">
        <v>980</v>
      </c>
      <c r="J170" s="26" t="s">
        <v>981</v>
      </c>
      <c r="K170" s="26">
        <v>43.01</v>
      </c>
      <c r="L170" s="26">
        <v>113.27</v>
      </c>
      <c r="M170" s="26">
        <v>106.33</v>
      </c>
      <c r="N170" s="26">
        <v>120.43</v>
      </c>
      <c r="O170" s="199">
        <v>86.02</v>
      </c>
    </row>
    <row r="171" spans="8:15" hidden="1" x14ac:dyDescent="0.25">
      <c r="H171" s="189" t="s">
        <v>887</v>
      </c>
      <c r="I171" s="26" t="s">
        <v>982</v>
      </c>
      <c r="J171" s="26" t="s">
        <v>983</v>
      </c>
      <c r="K171" s="26">
        <v>64.5</v>
      </c>
      <c r="L171" s="26">
        <v>64.31</v>
      </c>
      <c r="M171" s="26">
        <v>119.34</v>
      </c>
      <c r="N171" s="26">
        <v>35.49</v>
      </c>
      <c r="O171" s="199">
        <v>44.89</v>
      </c>
    </row>
    <row r="172" spans="8:15" hidden="1" x14ac:dyDescent="0.25">
      <c r="H172" s="189" t="s">
        <v>887</v>
      </c>
      <c r="I172" s="26" t="s">
        <v>984</v>
      </c>
      <c r="J172" s="26" t="s">
        <v>985</v>
      </c>
      <c r="K172" s="26">
        <v>10.57</v>
      </c>
      <c r="L172" s="26">
        <v>31.02</v>
      </c>
      <c r="M172" s="26">
        <v>31.64</v>
      </c>
      <c r="N172" s="26">
        <v>40.36</v>
      </c>
      <c r="O172" s="199">
        <v>28.2</v>
      </c>
    </row>
    <row r="173" spans="8:15" hidden="1" x14ac:dyDescent="0.25">
      <c r="H173" s="189" t="s">
        <v>887</v>
      </c>
      <c r="I173" s="26" t="s">
        <v>986</v>
      </c>
      <c r="J173" s="26" t="s">
        <v>987</v>
      </c>
      <c r="K173" s="26">
        <v>16.14</v>
      </c>
      <c r="L173" s="26">
        <v>326.89999999999998</v>
      </c>
      <c r="M173" s="26"/>
      <c r="N173" s="26">
        <v>28.79</v>
      </c>
      <c r="O173" s="199">
        <v>114.89</v>
      </c>
    </row>
    <row r="174" spans="8:15" hidden="1" x14ac:dyDescent="0.25">
      <c r="H174" s="189" t="s">
        <v>887</v>
      </c>
      <c r="I174" s="26" t="s">
        <v>988</v>
      </c>
      <c r="J174" s="26" t="s">
        <v>128</v>
      </c>
      <c r="K174" s="26">
        <v>12.35</v>
      </c>
      <c r="L174" s="26">
        <v>78.14</v>
      </c>
      <c r="M174" s="26">
        <v>98.9</v>
      </c>
      <c r="N174" s="26">
        <v>38.69</v>
      </c>
      <c r="O174" s="199">
        <v>104.55</v>
      </c>
    </row>
    <row r="175" spans="8:15" hidden="1" x14ac:dyDescent="0.25">
      <c r="H175" s="189" t="s">
        <v>887</v>
      </c>
      <c r="I175" s="26" t="s">
        <v>989</v>
      </c>
      <c r="J175" s="26" t="s">
        <v>990</v>
      </c>
      <c r="K175" s="26">
        <v>7.06</v>
      </c>
      <c r="L175" s="26">
        <v>233.97</v>
      </c>
      <c r="M175" s="26">
        <v>332.43</v>
      </c>
      <c r="N175" s="26">
        <v>117.4</v>
      </c>
      <c r="O175" s="199">
        <v>67.8</v>
      </c>
    </row>
    <row r="176" spans="8:15" hidden="1" x14ac:dyDescent="0.25">
      <c r="H176" s="189" t="s">
        <v>887</v>
      </c>
      <c r="I176" s="26" t="s">
        <v>991</v>
      </c>
      <c r="J176" s="26" t="s">
        <v>992</v>
      </c>
      <c r="K176" s="26">
        <v>25.13</v>
      </c>
      <c r="L176" s="26">
        <v>86.4</v>
      </c>
      <c r="M176" s="26"/>
      <c r="N176" s="26">
        <v>33.81</v>
      </c>
      <c r="O176" s="199">
        <v>355.86</v>
      </c>
    </row>
    <row r="177" spans="8:15" hidden="1" x14ac:dyDescent="0.25">
      <c r="H177" s="189" t="s">
        <v>887</v>
      </c>
      <c r="I177" s="26" t="s">
        <v>993</v>
      </c>
      <c r="J177" s="26" t="s">
        <v>994</v>
      </c>
      <c r="K177" s="26">
        <v>14.17</v>
      </c>
      <c r="L177" s="26">
        <v>108.36</v>
      </c>
      <c r="M177" s="26">
        <v>164.31</v>
      </c>
      <c r="N177" s="26">
        <v>85.47</v>
      </c>
      <c r="O177" s="199">
        <v>22.45</v>
      </c>
    </row>
    <row r="178" spans="8:15" hidden="1" x14ac:dyDescent="0.25">
      <c r="H178" s="189" t="s">
        <v>887</v>
      </c>
      <c r="I178" s="26" t="s">
        <v>995</v>
      </c>
      <c r="J178" s="26" t="s">
        <v>100</v>
      </c>
      <c r="K178" s="26">
        <v>30.54</v>
      </c>
      <c r="L178" s="26">
        <v>25.02</v>
      </c>
      <c r="M178" s="26">
        <v>55.11</v>
      </c>
      <c r="N178" s="26">
        <v>16.91</v>
      </c>
      <c r="O178" s="199">
        <v>546.24</v>
      </c>
    </row>
    <row r="179" spans="8:15" hidden="1" x14ac:dyDescent="0.25">
      <c r="H179" s="189" t="s">
        <v>887</v>
      </c>
      <c r="I179" s="26" t="s">
        <v>996</v>
      </c>
      <c r="J179" s="26" t="s">
        <v>997</v>
      </c>
      <c r="K179" s="26">
        <v>6.62</v>
      </c>
      <c r="L179" s="26"/>
      <c r="M179" s="26">
        <v>16.329999999999998</v>
      </c>
      <c r="N179" s="26"/>
      <c r="O179" s="199">
        <v>139.43</v>
      </c>
    </row>
    <row r="180" spans="8:15" hidden="1" x14ac:dyDescent="0.25">
      <c r="H180" s="189" t="s">
        <v>887</v>
      </c>
      <c r="I180" s="26" t="s">
        <v>998</v>
      </c>
      <c r="J180" s="26" t="s">
        <v>999</v>
      </c>
      <c r="K180" s="26">
        <v>16.21</v>
      </c>
      <c r="L180" s="26"/>
      <c r="M180" s="26">
        <v>237.93</v>
      </c>
      <c r="N180" s="26">
        <v>118.05</v>
      </c>
      <c r="O180" s="199">
        <v>808.72</v>
      </c>
    </row>
    <row r="181" spans="8:15" hidden="1" x14ac:dyDescent="0.25">
      <c r="H181" s="189" t="s">
        <v>887</v>
      </c>
      <c r="I181" s="26" t="s">
        <v>1000</v>
      </c>
      <c r="J181" s="26" t="s">
        <v>1001</v>
      </c>
      <c r="K181" s="26">
        <v>47.36</v>
      </c>
      <c r="L181" s="26">
        <v>38.32</v>
      </c>
      <c r="M181" s="26">
        <v>23.39</v>
      </c>
      <c r="N181" s="26">
        <v>40.32</v>
      </c>
      <c r="O181" s="199">
        <v>588.59</v>
      </c>
    </row>
    <row r="182" spans="8:15" hidden="1" x14ac:dyDescent="0.25">
      <c r="H182" s="189" t="s">
        <v>887</v>
      </c>
      <c r="I182" s="26" t="s">
        <v>1002</v>
      </c>
      <c r="J182" s="26" t="s">
        <v>1003</v>
      </c>
      <c r="K182" s="26">
        <v>14.75</v>
      </c>
      <c r="L182" s="26">
        <v>87.51</v>
      </c>
      <c r="M182" s="26">
        <v>161.69999999999999</v>
      </c>
      <c r="N182" s="26">
        <v>78.28</v>
      </c>
      <c r="O182" s="199">
        <v>174.66</v>
      </c>
    </row>
    <row r="183" spans="8:15" hidden="1" x14ac:dyDescent="0.25">
      <c r="H183" s="189" t="s">
        <v>887</v>
      </c>
      <c r="I183" s="26" t="s">
        <v>1004</v>
      </c>
      <c r="J183" s="26" t="s">
        <v>1005</v>
      </c>
      <c r="K183" s="26">
        <v>23.87</v>
      </c>
      <c r="L183" s="26">
        <v>137.28</v>
      </c>
      <c r="M183" s="26">
        <v>101.67</v>
      </c>
      <c r="N183" s="26">
        <v>68.37</v>
      </c>
      <c r="O183" s="199">
        <v>155.78</v>
      </c>
    </row>
    <row r="184" spans="8:15" hidden="1" x14ac:dyDescent="0.25">
      <c r="H184" s="189" t="s">
        <v>887</v>
      </c>
      <c r="I184" s="26" t="s">
        <v>1006</v>
      </c>
      <c r="J184" s="26" t="s">
        <v>1007</v>
      </c>
      <c r="K184" s="26">
        <v>86.85</v>
      </c>
      <c r="L184" s="26">
        <v>42.68</v>
      </c>
      <c r="M184" s="26">
        <v>57.95</v>
      </c>
      <c r="N184" s="26">
        <v>33.85</v>
      </c>
      <c r="O184" s="199">
        <v>52.11</v>
      </c>
    </row>
    <row r="185" spans="8:15" hidden="1" x14ac:dyDescent="0.25">
      <c r="H185" s="189" t="s">
        <v>887</v>
      </c>
      <c r="I185" s="26" t="s">
        <v>1008</v>
      </c>
      <c r="J185" s="26" t="s">
        <v>1009</v>
      </c>
      <c r="K185" s="26">
        <v>29.05</v>
      </c>
      <c r="L185" s="26"/>
      <c r="M185" s="26"/>
      <c r="N185" s="26"/>
      <c r="O185" s="199">
        <v>43.7</v>
      </c>
    </row>
    <row r="186" spans="8:15" hidden="1" x14ac:dyDescent="0.25">
      <c r="H186" s="189" t="s">
        <v>887</v>
      </c>
      <c r="I186" s="26" t="s">
        <v>1010</v>
      </c>
      <c r="J186" s="26" t="s">
        <v>1011</v>
      </c>
      <c r="K186" s="26">
        <v>16.64</v>
      </c>
      <c r="L186" s="26">
        <v>58.87</v>
      </c>
      <c r="M186" s="26">
        <v>49.53</v>
      </c>
      <c r="N186" s="26">
        <v>60.66</v>
      </c>
      <c r="O186" s="199">
        <v>64.17</v>
      </c>
    </row>
    <row r="187" spans="8:15" hidden="1" x14ac:dyDescent="0.25">
      <c r="H187" s="189" t="s">
        <v>887</v>
      </c>
      <c r="I187" s="26" t="s">
        <v>1012</v>
      </c>
      <c r="J187" s="26" t="s">
        <v>1013</v>
      </c>
      <c r="K187" s="26">
        <v>78.78</v>
      </c>
      <c r="L187" s="26"/>
      <c r="M187" s="26"/>
      <c r="N187" s="26"/>
      <c r="O187" s="199">
        <v>360.81</v>
      </c>
    </row>
    <row r="188" spans="8:15" hidden="1" x14ac:dyDescent="0.25">
      <c r="H188" s="189" t="s">
        <v>887</v>
      </c>
      <c r="I188" s="26" t="s">
        <v>1014</v>
      </c>
      <c r="J188" s="26" t="s">
        <v>123</v>
      </c>
      <c r="K188" s="26">
        <v>177.36</v>
      </c>
      <c r="L188" s="26">
        <v>33.65</v>
      </c>
      <c r="M188" s="26">
        <v>35.26</v>
      </c>
      <c r="N188" s="26">
        <v>37.08</v>
      </c>
      <c r="O188" s="199">
        <v>303.17</v>
      </c>
    </row>
    <row r="189" spans="8:15" hidden="1" x14ac:dyDescent="0.25">
      <c r="H189" s="189" t="s">
        <v>887</v>
      </c>
      <c r="I189" s="26" t="s">
        <v>1015</v>
      </c>
      <c r="J189" s="26" t="s">
        <v>1016</v>
      </c>
      <c r="K189" s="26">
        <v>102.95</v>
      </c>
      <c r="L189" s="26"/>
      <c r="M189" s="26">
        <v>397.97</v>
      </c>
      <c r="N189" s="26">
        <v>123.1</v>
      </c>
      <c r="O189" s="199">
        <v>1218.73</v>
      </c>
    </row>
    <row r="190" spans="8:15" hidden="1" x14ac:dyDescent="0.25">
      <c r="H190" s="189" t="s">
        <v>887</v>
      </c>
      <c r="I190" s="26" t="s">
        <v>1017</v>
      </c>
      <c r="J190" s="26" t="s">
        <v>1018</v>
      </c>
      <c r="K190" s="26">
        <v>27.75</v>
      </c>
      <c r="L190" s="26">
        <v>34.64</v>
      </c>
      <c r="M190" s="26">
        <v>49.34</v>
      </c>
      <c r="N190" s="26">
        <v>38</v>
      </c>
      <c r="O190" s="199">
        <v>107.31</v>
      </c>
    </row>
    <row r="191" spans="8:15" hidden="1" x14ac:dyDescent="0.25">
      <c r="H191" s="189" t="s">
        <v>887</v>
      </c>
      <c r="I191" s="26" t="s">
        <v>1019</v>
      </c>
      <c r="J191" s="26" t="s">
        <v>1020</v>
      </c>
      <c r="K191" s="26">
        <v>65.260000000000005</v>
      </c>
      <c r="L191" s="26">
        <v>546.16999999999996</v>
      </c>
      <c r="M191" s="26">
        <v>549.92999999999995</v>
      </c>
      <c r="N191" s="26">
        <v>91.71</v>
      </c>
      <c r="O191" s="199">
        <v>272.76</v>
      </c>
    </row>
    <row r="192" spans="8:15" hidden="1" x14ac:dyDescent="0.25">
      <c r="H192" s="189" t="s">
        <v>887</v>
      </c>
      <c r="I192" s="26" t="s">
        <v>1021</v>
      </c>
      <c r="J192" s="26" t="s">
        <v>1022</v>
      </c>
      <c r="K192" s="26">
        <v>103.18</v>
      </c>
      <c r="L192" s="26">
        <v>79.87</v>
      </c>
      <c r="M192" s="26">
        <v>102.4</v>
      </c>
      <c r="N192" s="26">
        <v>33.520000000000003</v>
      </c>
      <c r="O192" s="199">
        <v>688.11</v>
      </c>
    </row>
    <row r="193" spans="8:15" hidden="1" x14ac:dyDescent="0.25">
      <c r="H193" s="189" t="s">
        <v>887</v>
      </c>
      <c r="I193" s="26" t="s">
        <v>1023</v>
      </c>
      <c r="J193" s="26" t="s">
        <v>1024</v>
      </c>
      <c r="K193" s="26">
        <v>35.549999999999997</v>
      </c>
      <c r="L193" s="26">
        <v>30.41</v>
      </c>
      <c r="M193" s="26">
        <v>35.909999999999997</v>
      </c>
      <c r="N193" s="26">
        <v>24.36</v>
      </c>
      <c r="O193" s="199">
        <v>106.01</v>
      </c>
    </row>
    <row r="194" spans="8:15" hidden="1" x14ac:dyDescent="0.25">
      <c r="H194" s="189" t="s">
        <v>887</v>
      </c>
      <c r="I194" s="26" t="s">
        <v>1025</v>
      </c>
      <c r="J194" s="26" t="s">
        <v>125</v>
      </c>
      <c r="K194" s="26">
        <v>34.04</v>
      </c>
      <c r="L194" s="26">
        <v>64.319999999999993</v>
      </c>
      <c r="M194" s="26">
        <v>66.34</v>
      </c>
      <c r="N194" s="26">
        <v>33.5</v>
      </c>
      <c r="O194" s="199">
        <v>230.4</v>
      </c>
    </row>
    <row r="195" spans="8:15" hidden="1" x14ac:dyDescent="0.25">
      <c r="H195" s="189" t="s">
        <v>887</v>
      </c>
      <c r="I195" s="26" t="s">
        <v>1026</v>
      </c>
      <c r="J195" s="26" t="s">
        <v>1027</v>
      </c>
      <c r="K195" s="26">
        <v>53</v>
      </c>
      <c r="L195" s="26">
        <v>86.13</v>
      </c>
      <c r="M195" s="26">
        <v>368.42</v>
      </c>
      <c r="N195" s="26">
        <v>46.42</v>
      </c>
      <c r="O195" s="199">
        <v>603.14</v>
      </c>
    </row>
    <row r="196" spans="8:15" hidden="1" x14ac:dyDescent="0.25">
      <c r="H196" s="189" t="s">
        <v>887</v>
      </c>
      <c r="I196" s="26" t="s">
        <v>1028</v>
      </c>
      <c r="J196" s="26" t="s">
        <v>1029</v>
      </c>
      <c r="K196" s="26">
        <v>162.82</v>
      </c>
      <c r="L196" s="26">
        <v>59.04</v>
      </c>
      <c r="M196" s="26">
        <v>50.18</v>
      </c>
      <c r="N196" s="26">
        <v>86.05</v>
      </c>
      <c r="O196" s="199">
        <v>1006.55</v>
      </c>
    </row>
    <row r="197" spans="8:15" hidden="1" x14ac:dyDescent="0.25">
      <c r="H197" s="189" t="s">
        <v>887</v>
      </c>
      <c r="I197" s="26" t="s">
        <v>1030</v>
      </c>
      <c r="J197" s="26" t="s">
        <v>1031</v>
      </c>
      <c r="K197" s="26">
        <v>106</v>
      </c>
      <c r="L197" s="26">
        <v>86.84</v>
      </c>
      <c r="M197" s="26">
        <v>66.31</v>
      </c>
      <c r="N197" s="26">
        <v>87.99</v>
      </c>
      <c r="O197" s="199">
        <v>85.64</v>
      </c>
    </row>
    <row r="198" spans="8:15" hidden="1" x14ac:dyDescent="0.25">
      <c r="H198" s="189" t="s">
        <v>887</v>
      </c>
      <c r="I198" s="26" t="s">
        <v>1032</v>
      </c>
      <c r="J198" s="26" t="s">
        <v>1033</v>
      </c>
      <c r="K198" s="26">
        <v>183.9</v>
      </c>
      <c r="L198" s="26">
        <v>44.48</v>
      </c>
      <c r="M198" s="26">
        <v>38.76</v>
      </c>
      <c r="N198" s="26">
        <v>60.44</v>
      </c>
      <c r="O198" s="199">
        <v>182.19</v>
      </c>
    </row>
    <row r="199" spans="8:15" hidden="1" x14ac:dyDescent="0.25">
      <c r="H199" s="189" t="s">
        <v>887</v>
      </c>
      <c r="I199" s="26" t="s">
        <v>1034</v>
      </c>
      <c r="J199" s="26" t="s">
        <v>1035</v>
      </c>
      <c r="K199" s="26">
        <v>52.24</v>
      </c>
      <c r="L199" s="26">
        <v>57.25</v>
      </c>
      <c r="M199" s="26">
        <v>73.64</v>
      </c>
      <c r="N199" s="26">
        <v>60.41</v>
      </c>
      <c r="O199" s="199">
        <v>74.31</v>
      </c>
    </row>
    <row r="200" spans="8:15" hidden="1" x14ac:dyDescent="0.25">
      <c r="H200" s="189" t="s">
        <v>887</v>
      </c>
      <c r="I200" s="26" t="s">
        <v>1036</v>
      </c>
      <c r="J200" s="26" t="s">
        <v>1037</v>
      </c>
      <c r="K200" s="26">
        <v>140.28</v>
      </c>
      <c r="L200" s="26">
        <v>72.37</v>
      </c>
      <c r="M200" s="26">
        <v>71.06</v>
      </c>
      <c r="N200" s="26">
        <v>96.33</v>
      </c>
      <c r="O200" s="199">
        <v>192.81</v>
      </c>
    </row>
    <row r="201" spans="8:15" hidden="1" x14ac:dyDescent="0.25">
      <c r="H201" s="189" t="s">
        <v>887</v>
      </c>
      <c r="I201" s="26" t="s">
        <v>1038</v>
      </c>
      <c r="J201" s="26" t="s">
        <v>1039</v>
      </c>
      <c r="K201" s="26">
        <v>53.51</v>
      </c>
      <c r="L201" s="26">
        <v>123.75</v>
      </c>
      <c r="M201" s="26">
        <v>91.8</v>
      </c>
      <c r="N201" s="26">
        <v>154.78</v>
      </c>
      <c r="O201" s="199">
        <v>1243.75</v>
      </c>
    </row>
    <row r="202" spans="8:15" hidden="1" x14ac:dyDescent="0.25">
      <c r="H202" s="189" t="s">
        <v>887</v>
      </c>
      <c r="I202" s="26" t="s">
        <v>1040</v>
      </c>
      <c r="J202" s="26" t="s">
        <v>1041</v>
      </c>
      <c r="K202" s="26">
        <v>46.96</v>
      </c>
      <c r="L202" s="26"/>
      <c r="M202" s="26">
        <v>1227.8599999999999</v>
      </c>
      <c r="N202" s="26">
        <v>85.41</v>
      </c>
      <c r="O202" s="199">
        <v>32.43</v>
      </c>
    </row>
    <row r="203" spans="8:15" hidden="1" x14ac:dyDescent="0.25">
      <c r="H203" s="189" t="s">
        <v>887</v>
      </c>
      <c r="I203" s="26" t="s">
        <v>1042</v>
      </c>
      <c r="J203" s="26" t="s">
        <v>1043</v>
      </c>
      <c r="K203" s="26">
        <v>89.23</v>
      </c>
      <c r="L203" s="26"/>
      <c r="M203" s="26"/>
      <c r="N203" s="26">
        <v>691.4</v>
      </c>
      <c r="O203" s="199">
        <v>357.81</v>
      </c>
    </row>
    <row r="204" spans="8:15" hidden="1" x14ac:dyDescent="0.25">
      <c r="H204" s="189" t="s">
        <v>887</v>
      </c>
      <c r="I204" s="26" t="s">
        <v>1044</v>
      </c>
      <c r="J204" s="26" t="s">
        <v>1045</v>
      </c>
      <c r="K204" s="26">
        <v>63.93</v>
      </c>
      <c r="L204" s="26">
        <v>227.92</v>
      </c>
      <c r="M204" s="26"/>
      <c r="N204" s="26">
        <v>94.49</v>
      </c>
      <c r="O204" s="199">
        <v>112.7</v>
      </c>
    </row>
    <row r="205" spans="8:15" hidden="1" x14ac:dyDescent="0.25">
      <c r="H205" s="189" t="s">
        <v>887</v>
      </c>
      <c r="I205" s="26" t="s">
        <v>1046</v>
      </c>
      <c r="J205" s="26" t="s">
        <v>1047</v>
      </c>
      <c r="K205" s="26">
        <v>32.85</v>
      </c>
      <c r="L205" s="26">
        <v>94.5</v>
      </c>
      <c r="M205" s="26">
        <v>81.12</v>
      </c>
      <c r="N205" s="26">
        <v>74.56</v>
      </c>
      <c r="O205" s="199">
        <v>40.08</v>
      </c>
    </row>
    <row r="206" spans="8:15" hidden="1" x14ac:dyDescent="0.25">
      <c r="H206" s="189" t="s">
        <v>887</v>
      </c>
      <c r="I206" s="26" t="s">
        <v>1048</v>
      </c>
      <c r="J206" s="26" t="s">
        <v>1049</v>
      </c>
      <c r="K206" s="26">
        <v>122.27</v>
      </c>
      <c r="L206" s="26"/>
      <c r="M206" s="26"/>
      <c r="N206" s="26">
        <v>69.510000000000005</v>
      </c>
      <c r="O206" s="199">
        <v>174.17</v>
      </c>
    </row>
    <row r="207" spans="8:15" hidden="1" x14ac:dyDescent="0.25">
      <c r="H207" s="189" t="s">
        <v>887</v>
      </c>
      <c r="I207" s="26" t="s">
        <v>1050</v>
      </c>
      <c r="J207" s="26" t="s">
        <v>1051</v>
      </c>
      <c r="K207" s="26">
        <v>39.92</v>
      </c>
      <c r="L207" s="26">
        <v>107.06</v>
      </c>
      <c r="M207" s="26"/>
      <c r="N207" s="26">
        <v>33.96</v>
      </c>
      <c r="O207" s="199">
        <v>45.86</v>
      </c>
    </row>
    <row r="208" spans="8:15" hidden="1" x14ac:dyDescent="0.25">
      <c r="H208" s="189" t="s">
        <v>887</v>
      </c>
      <c r="I208" s="26" t="s">
        <v>1052</v>
      </c>
      <c r="J208" s="26" t="s">
        <v>1053</v>
      </c>
      <c r="K208" s="26">
        <v>254.94</v>
      </c>
      <c r="L208" s="26">
        <v>123.96</v>
      </c>
      <c r="M208" s="26">
        <v>191.55</v>
      </c>
      <c r="N208" s="26">
        <v>129.5</v>
      </c>
      <c r="O208" s="199">
        <v>477.22</v>
      </c>
    </row>
    <row r="209" spans="8:15" hidden="1" x14ac:dyDescent="0.25">
      <c r="H209" s="189" t="s">
        <v>887</v>
      </c>
      <c r="I209" s="26" t="s">
        <v>1054</v>
      </c>
      <c r="J209" s="26" t="s">
        <v>1055</v>
      </c>
      <c r="K209" s="26">
        <v>119.7</v>
      </c>
      <c r="L209" s="26">
        <v>59.86</v>
      </c>
      <c r="M209" s="26">
        <v>59.34</v>
      </c>
      <c r="N209" s="26">
        <v>78.02</v>
      </c>
      <c r="O209" s="199">
        <v>521.54</v>
      </c>
    </row>
    <row r="210" spans="8:15" hidden="1" x14ac:dyDescent="0.25">
      <c r="H210" s="189" t="s">
        <v>887</v>
      </c>
      <c r="I210" s="26" t="s">
        <v>1056</v>
      </c>
      <c r="J210" s="26" t="s">
        <v>1057</v>
      </c>
      <c r="K210" s="26">
        <v>62.5</v>
      </c>
      <c r="L210" s="26">
        <v>79.680000000000007</v>
      </c>
      <c r="M210" s="26">
        <v>70.430000000000007</v>
      </c>
      <c r="N210" s="26">
        <v>35.81</v>
      </c>
      <c r="O210" s="199">
        <v>260.2</v>
      </c>
    </row>
    <row r="211" spans="8:15" hidden="1" x14ac:dyDescent="0.25">
      <c r="H211" s="189" t="s">
        <v>887</v>
      </c>
      <c r="I211" s="26" t="s">
        <v>1058</v>
      </c>
      <c r="J211" s="26" t="s">
        <v>1059</v>
      </c>
      <c r="K211" s="26">
        <v>42.28</v>
      </c>
      <c r="L211" s="26"/>
      <c r="M211" s="26"/>
      <c r="N211" s="26">
        <v>283.27999999999997</v>
      </c>
      <c r="O211" s="199">
        <v>169.48</v>
      </c>
    </row>
    <row r="212" spans="8:15" hidden="1" x14ac:dyDescent="0.25">
      <c r="H212" s="189" t="s">
        <v>887</v>
      </c>
      <c r="I212" s="26" t="s">
        <v>1060</v>
      </c>
      <c r="J212" s="26" t="s">
        <v>1061</v>
      </c>
      <c r="K212" s="26">
        <v>38</v>
      </c>
      <c r="L212" s="26"/>
      <c r="M212" s="26"/>
      <c r="N212" s="26">
        <v>90.63</v>
      </c>
      <c r="O212" s="199">
        <v>168.05</v>
      </c>
    </row>
    <row r="213" spans="8:15" hidden="1" x14ac:dyDescent="0.25">
      <c r="H213" s="189" t="s">
        <v>887</v>
      </c>
      <c r="I213" s="26" t="s">
        <v>1062</v>
      </c>
      <c r="J213" s="26" t="s">
        <v>1063</v>
      </c>
      <c r="K213" s="26">
        <v>211</v>
      </c>
      <c r="L213" s="26">
        <v>48.6</v>
      </c>
      <c r="M213" s="26">
        <v>44.82</v>
      </c>
      <c r="N213" s="26">
        <v>66.86</v>
      </c>
      <c r="O213" s="199">
        <v>335.35</v>
      </c>
    </row>
    <row r="214" spans="8:15" hidden="1" x14ac:dyDescent="0.25">
      <c r="H214" s="189" t="s">
        <v>887</v>
      </c>
      <c r="I214" s="26" t="s">
        <v>1064</v>
      </c>
      <c r="J214" s="26" t="s">
        <v>1065</v>
      </c>
      <c r="K214" s="26">
        <v>63.75</v>
      </c>
      <c r="L214" s="26">
        <v>37.5</v>
      </c>
      <c r="M214" s="26">
        <v>79.33</v>
      </c>
      <c r="N214" s="26">
        <v>28.5</v>
      </c>
      <c r="O214" s="199">
        <v>100.84</v>
      </c>
    </row>
    <row r="215" spans="8:15" hidden="1" x14ac:dyDescent="0.25">
      <c r="H215" s="189" t="s">
        <v>887</v>
      </c>
      <c r="I215" s="26" t="s">
        <v>1066</v>
      </c>
      <c r="J215" s="26" t="s">
        <v>1067</v>
      </c>
      <c r="K215" s="26">
        <v>19.440000000000001</v>
      </c>
      <c r="L215" s="26">
        <v>116.77</v>
      </c>
      <c r="M215" s="26">
        <v>142.5</v>
      </c>
      <c r="N215" s="26">
        <v>164.31</v>
      </c>
      <c r="O215" s="199">
        <v>534.04999999999995</v>
      </c>
    </row>
    <row r="216" spans="8:15" hidden="1" x14ac:dyDescent="0.25">
      <c r="H216" s="189" t="s">
        <v>887</v>
      </c>
      <c r="I216" s="26" t="s">
        <v>1068</v>
      </c>
      <c r="J216" s="26" t="s">
        <v>1069</v>
      </c>
      <c r="K216" s="26">
        <v>43.77</v>
      </c>
      <c r="L216" s="26"/>
      <c r="M216" s="26">
        <v>656.54</v>
      </c>
      <c r="N216" s="26">
        <v>131.68</v>
      </c>
      <c r="O216" s="199">
        <v>29.13</v>
      </c>
    </row>
    <row r="217" spans="8:15" hidden="1" x14ac:dyDescent="0.25">
      <c r="H217" s="189" t="s">
        <v>887</v>
      </c>
      <c r="I217" s="26" t="s">
        <v>1070</v>
      </c>
      <c r="J217" s="26" t="s">
        <v>1071</v>
      </c>
      <c r="K217" s="26">
        <v>23.3</v>
      </c>
      <c r="L217" s="26">
        <v>117.67</v>
      </c>
      <c r="M217" s="26">
        <v>109.93</v>
      </c>
      <c r="N217" s="26">
        <v>145.63999999999999</v>
      </c>
      <c r="O217" s="199">
        <v>46.63</v>
      </c>
    </row>
    <row r="218" spans="8:15" hidden="1" x14ac:dyDescent="0.25">
      <c r="H218" s="189" t="s">
        <v>887</v>
      </c>
      <c r="I218" s="26" t="s">
        <v>1072</v>
      </c>
      <c r="J218" s="26" t="s">
        <v>1073</v>
      </c>
      <c r="K218" s="26">
        <v>23.3</v>
      </c>
      <c r="L218" s="26">
        <v>54.81</v>
      </c>
      <c r="M218" s="26">
        <v>58.24</v>
      </c>
      <c r="N218" s="26">
        <v>62.77</v>
      </c>
      <c r="O218" s="199">
        <v>62.16</v>
      </c>
    </row>
    <row r="219" spans="8:15" hidden="1" x14ac:dyDescent="0.25">
      <c r="H219" s="189" t="s">
        <v>887</v>
      </c>
      <c r="I219" s="26" t="s">
        <v>1074</v>
      </c>
      <c r="J219" s="26" t="s">
        <v>1075</v>
      </c>
      <c r="K219" s="26">
        <v>31.15</v>
      </c>
      <c r="L219" s="26"/>
      <c r="M219" s="26"/>
      <c r="N219" s="26">
        <v>101.49</v>
      </c>
      <c r="O219" s="199">
        <v>139.19999999999999</v>
      </c>
    </row>
    <row r="220" spans="8:15" hidden="1" x14ac:dyDescent="0.25">
      <c r="H220" s="189" t="s">
        <v>887</v>
      </c>
      <c r="I220" s="26" t="s">
        <v>1076</v>
      </c>
      <c r="J220" s="26" t="s">
        <v>1077</v>
      </c>
      <c r="K220" s="26">
        <v>36.47</v>
      </c>
      <c r="L220" s="26">
        <v>55.31</v>
      </c>
      <c r="M220" s="26">
        <v>56.1</v>
      </c>
      <c r="N220" s="26">
        <v>50.38</v>
      </c>
      <c r="O220" s="199">
        <v>193.08</v>
      </c>
    </row>
    <row r="221" spans="8:15" hidden="1" x14ac:dyDescent="0.25">
      <c r="H221" s="189" t="s">
        <v>887</v>
      </c>
      <c r="I221" s="26" t="s">
        <v>1078</v>
      </c>
      <c r="J221" s="26" t="s">
        <v>1079</v>
      </c>
      <c r="K221" s="26">
        <v>63.03</v>
      </c>
      <c r="L221" s="26"/>
      <c r="M221" s="26"/>
      <c r="N221" s="26">
        <v>493.66</v>
      </c>
      <c r="O221" s="199">
        <v>263.57</v>
      </c>
    </row>
    <row r="222" spans="8:15" hidden="1" x14ac:dyDescent="0.25">
      <c r="H222" s="189" t="s">
        <v>887</v>
      </c>
      <c r="I222" s="26" t="s">
        <v>1080</v>
      </c>
      <c r="J222" s="26" t="s">
        <v>1081</v>
      </c>
      <c r="K222" s="26">
        <v>19.73</v>
      </c>
      <c r="L222" s="26">
        <v>55.87</v>
      </c>
      <c r="M222" s="26">
        <v>44.22</v>
      </c>
      <c r="N222" s="26">
        <v>51.19</v>
      </c>
      <c r="O222" s="199">
        <v>236.58</v>
      </c>
    </row>
    <row r="223" spans="8:15" hidden="1" x14ac:dyDescent="0.25">
      <c r="H223" s="189" t="s">
        <v>887</v>
      </c>
      <c r="I223" s="26" t="s">
        <v>1082</v>
      </c>
      <c r="J223" s="26" t="s">
        <v>1083</v>
      </c>
      <c r="K223" s="26">
        <v>16.72</v>
      </c>
      <c r="L223" s="26">
        <v>3065.85</v>
      </c>
      <c r="M223" s="26">
        <v>85.29</v>
      </c>
      <c r="N223" s="26"/>
      <c r="O223" s="199">
        <v>68.41</v>
      </c>
    </row>
    <row r="224" spans="8:15" hidden="1" x14ac:dyDescent="0.25">
      <c r="H224" s="189" t="s">
        <v>887</v>
      </c>
      <c r="I224" s="26" t="s">
        <v>1084</v>
      </c>
      <c r="J224" s="26" t="s">
        <v>1085</v>
      </c>
      <c r="K224" s="26">
        <v>129.58000000000001</v>
      </c>
      <c r="L224" s="26">
        <v>42.06</v>
      </c>
      <c r="M224" s="26">
        <v>54.38</v>
      </c>
      <c r="N224" s="26">
        <v>33.33</v>
      </c>
      <c r="O224" s="199">
        <v>175.39</v>
      </c>
    </row>
    <row r="225" spans="8:15" hidden="1" x14ac:dyDescent="0.25">
      <c r="H225" s="189" t="s">
        <v>887</v>
      </c>
      <c r="I225" s="26" t="s">
        <v>1086</v>
      </c>
      <c r="J225" s="26" t="s">
        <v>1087</v>
      </c>
      <c r="K225" s="26">
        <v>25.5</v>
      </c>
      <c r="L225" s="26">
        <v>406.33</v>
      </c>
      <c r="M225" s="26">
        <v>8526.2900000000009</v>
      </c>
      <c r="N225" s="26">
        <v>246.45</v>
      </c>
      <c r="O225" s="199">
        <v>110.62</v>
      </c>
    </row>
    <row r="226" spans="8:15" hidden="1" x14ac:dyDescent="0.25">
      <c r="H226" s="189" t="s">
        <v>887</v>
      </c>
      <c r="I226" s="26" t="s">
        <v>1088</v>
      </c>
      <c r="J226" s="26" t="s">
        <v>1089</v>
      </c>
      <c r="K226" s="26">
        <v>16.22</v>
      </c>
      <c r="L226" s="26">
        <v>116.09</v>
      </c>
      <c r="M226" s="26">
        <v>1636.57</v>
      </c>
      <c r="N226" s="26">
        <v>43.98</v>
      </c>
      <c r="O226" s="199">
        <v>68.12</v>
      </c>
    </row>
    <row r="227" spans="8:15" hidden="1" x14ac:dyDescent="0.25">
      <c r="H227" s="189" t="s">
        <v>887</v>
      </c>
      <c r="I227" s="26" t="s">
        <v>1090</v>
      </c>
      <c r="J227" s="26" t="s">
        <v>1091</v>
      </c>
      <c r="K227" s="26">
        <v>49.71</v>
      </c>
      <c r="L227" s="26"/>
      <c r="M227" s="26"/>
      <c r="N227" s="26"/>
      <c r="O227" s="199">
        <v>198.84</v>
      </c>
    </row>
    <row r="228" spans="8:15" hidden="1" x14ac:dyDescent="0.25">
      <c r="H228" s="189" t="s">
        <v>887</v>
      </c>
      <c r="I228" s="26" t="s">
        <v>1092</v>
      </c>
      <c r="J228" s="26" t="s">
        <v>1093</v>
      </c>
      <c r="K228" s="26">
        <v>26.03</v>
      </c>
      <c r="L228" s="26"/>
      <c r="M228" s="26"/>
      <c r="N228" s="26"/>
      <c r="O228" s="199">
        <v>27.66</v>
      </c>
    </row>
    <row r="229" spans="8:15" hidden="1" x14ac:dyDescent="0.25">
      <c r="H229" s="189" t="s">
        <v>887</v>
      </c>
      <c r="I229" s="26" t="s">
        <v>1094</v>
      </c>
      <c r="J229" s="26" t="s">
        <v>1095</v>
      </c>
      <c r="K229" s="26">
        <v>60.94</v>
      </c>
      <c r="L229" s="26"/>
      <c r="M229" s="26"/>
      <c r="N229" s="26"/>
      <c r="O229" s="199">
        <v>254.91</v>
      </c>
    </row>
    <row r="230" spans="8:15" hidden="1" x14ac:dyDescent="0.25">
      <c r="H230" s="189" t="s">
        <v>887</v>
      </c>
      <c r="I230" s="26" t="s">
        <v>1096</v>
      </c>
      <c r="J230" s="26" t="s">
        <v>1097</v>
      </c>
      <c r="K230" s="26">
        <v>43.3</v>
      </c>
      <c r="L230" s="26">
        <v>57.13</v>
      </c>
      <c r="M230" s="26">
        <v>66.53</v>
      </c>
      <c r="N230" s="26">
        <v>42.63</v>
      </c>
      <c r="O230" s="199">
        <v>50.92</v>
      </c>
    </row>
    <row r="231" spans="8:15" hidden="1" x14ac:dyDescent="0.25">
      <c r="H231" s="189" t="s">
        <v>887</v>
      </c>
      <c r="I231" s="26" t="s">
        <v>1098</v>
      </c>
      <c r="J231" s="26" t="s">
        <v>1099</v>
      </c>
      <c r="K231" s="26">
        <v>31.06</v>
      </c>
      <c r="L231" s="26">
        <v>120.93</v>
      </c>
      <c r="M231" s="26"/>
      <c r="N231" s="26">
        <v>33.450000000000003</v>
      </c>
      <c r="O231" s="199">
        <v>49.7</v>
      </c>
    </row>
    <row r="232" spans="8:15" hidden="1" x14ac:dyDescent="0.25">
      <c r="H232" s="189" t="s">
        <v>887</v>
      </c>
      <c r="I232" s="26" t="s">
        <v>1100</v>
      </c>
      <c r="J232" s="26" t="s">
        <v>1101</v>
      </c>
      <c r="K232" s="26">
        <v>56.34</v>
      </c>
      <c r="L232" s="26"/>
      <c r="M232" s="26"/>
      <c r="N232" s="26"/>
      <c r="O232" s="199">
        <v>242.1</v>
      </c>
    </row>
    <row r="233" spans="8:15" hidden="1" x14ac:dyDescent="0.25">
      <c r="H233" s="189" t="s">
        <v>887</v>
      </c>
      <c r="I233" s="26" t="s">
        <v>1102</v>
      </c>
      <c r="J233" s="26" t="s">
        <v>1103</v>
      </c>
      <c r="K233" s="26">
        <v>17</v>
      </c>
      <c r="L233" s="26">
        <v>91.4</v>
      </c>
      <c r="M233" s="26"/>
      <c r="N233" s="26">
        <v>11.2</v>
      </c>
      <c r="O233" s="199">
        <v>341.04</v>
      </c>
    </row>
    <row r="234" spans="8:15" hidden="1" x14ac:dyDescent="0.25">
      <c r="H234" s="189" t="s">
        <v>887</v>
      </c>
      <c r="I234" s="26" t="s">
        <v>1104</v>
      </c>
      <c r="J234" s="26" t="s">
        <v>1105</v>
      </c>
      <c r="K234" s="26">
        <v>18.59</v>
      </c>
      <c r="L234" s="26">
        <v>243.59</v>
      </c>
      <c r="M234" s="26">
        <v>81.53</v>
      </c>
      <c r="N234" s="26">
        <v>58.59</v>
      </c>
      <c r="O234" s="199">
        <v>76.040000000000006</v>
      </c>
    </row>
    <row r="235" spans="8:15" hidden="1" x14ac:dyDescent="0.25">
      <c r="H235" s="189" t="s">
        <v>887</v>
      </c>
      <c r="I235" s="26" t="s">
        <v>1106</v>
      </c>
      <c r="J235" s="26" t="s">
        <v>1107</v>
      </c>
      <c r="K235" s="26">
        <v>121.04</v>
      </c>
      <c r="L235" s="26"/>
      <c r="M235" s="26"/>
      <c r="N235" s="26"/>
      <c r="O235" s="199">
        <v>504.25</v>
      </c>
    </row>
    <row r="236" spans="8:15" hidden="1" x14ac:dyDescent="0.25">
      <c r="H236" s="189" t="s">
        <v>887</v>
      </c>
      <c r="I236" s="26" t="s">
        <v>1108</v>
      </c>
      <c r="J236" s="26" t="s">
        <v>1109</v>
      </c>
      <c r="K236" s="26">
        <v>82.85</v>
      </c>
      <c r="L236" s="26">
        <v>89.44</v>
      </c>
      <c r="M236" s="26">
        <v>97.32</v>
      </c>
      <c r="N236" s="26">
        <v>72.819999999999993</v>
      </c>
      <c r="O236" s="199">
        <v>66.28</v>
      </c>
    </row>
    <row r="237" spans="8:15" hidden="1" x14ac:dyDescent="0.25">
      <c r="H237" s="189" t="s">
        <v>887</v>
      </c>
      <c r="I237" s="26" t="s">
        <v>1110</v>
      </c>
      <c r="J237" s="26" t="s">
        <v>1111</v>
      </c>
      <c r="K237" s="26">
        <v>90.53</v>
      </c>
      <c r="L237" s="26">
        <v>31.9</v>
      </c>
      <c r="M237" s="26">
        <v>42.64</v>
      </c>
      <c r="N237" s="26">
        <v>30.03</v>
      </c>
      <c r="O237" s="199">
        <v>85.39</v>
      </c>
    </row>
    <row r="238" spans="8:15" hidden="1" x14ac:dyDescent="0.25">
      <c r="H238" s="189" t="s">
        <v>887</v>
      </c>
      <c r="I238" s="26" t="s">
        <v>1112</v>
      </c>
      <c r="J238" s="26" t="s">
        <v>1113</v>
      </c>
      <c r="K238" s="26">
        <v>30.23</v>
      </c>
      <c r="L238" s="26"/>
      <c r="M238" s="26"/>
      <c r="N238" s="26">
        <v>132.06</v>
      </c>
      <c r="O238" s="199">
        <v>101.57</v>
      </c>
    </row>
    <row r="239" spans="8:15" hidden="1" x14ac:dyDescent="0.25">
      <c r="H239" s="189" t="s">
        <v>887</v>
      </c>
      <c r="I239" s="26" t="s">
        <v>1114</v>
      </c>
      <c r="J239" s="26" t="s">
        <v>1115</v>
      </c>
      <c r="K239" s="26">
        <v>50.88</v>
      </c>
      <c r="L239" s="26">
        <v>85.62</v>
      </c>
      <c r="M239" s="26">
        <v>116</v>
      </c>
      <c r="N239" s="26">
        <v>72.209999999999994</v>
      </c>
      <c r="O239" s="199">
        <v>77.790000000000006</v>
      </c>
    </row>
    <row r="240" spans="8:15" hidden="1" x14ac:dyDescent="0.25">
      <c r="H240" s="189" t="s">
        <v>887</v>
      </c>
      <c r="I240" s="26" t="s">
        <v>1116</v>
      </c>
      <c r="J240" s="26" t="s">
        <v>1117</v>
      </c>
      <c r="K240" s="26">
        <v>106.98</v>
      </c>
      <c r="L240" s="26">
        <v>69.81</v>
      </c>
      <c r="M240" s="26">
        <v>59.39</v>
      </c>
      <c r="N240" s="26">
        <v>69.58</v>
      </c>
      <c r="O240" s="199">
        <v>98.81</v>
      </c>
    </row>
    <row r="241" spans="8:15" hidden="1" x14ac:dyDescent="0.25">
      <c r="H241" s="189" t="s">
        <v>887</v>
      </c>
      <c r="I241" s="26" t="s">
        <v>1118</v>
      </c>
      <c r="J241" s="26" t="s">
        <v>1119</v>
      </c>
      <c r="K241" s="26">
        <v>51.31</v>
      </c>
      <c r="L241" s="26"/>
      <c r="M241" s="26"/>
      <c r="N241" s="26"/>
      <c r="O241" s="199">
        <v>27.5</v>
      </c>
    </row>
    <row r="242" spans="8:15" hidden="1" x14ac:dyDescent="0.25">
      <c r="H242" s="189" t="s">
        <v>887</v>
      </c>
      <c r="I242" s="26" t="s">
        <v>1120</v>
      </c>
      <c r="J242" s="26" t="s">
        <v>1121</v>
      </c>
      <c r="K242" s="26">
        <v>37.94</v>
      </c>
      <c r="L242" s="26">
        <v>110</v>
      </c>
      <c r="M242" s="26">
        <v>348.18</v>
      </c>
      <c r="N242" s="26">
        <v>60.88</v>
      </c>
      <c r="O242" s="199">
        <v>31.62</v>
      </c>
    </row>
    <row r="243" spans="8:15" hidden="1" x14ac:dyDescent="0.25">
      <c r="H243" s="189" t="s">
        <v>887</v>
      </c>
      <c r="I243" s="26" t="s">
        <v>1122</v>
      </c>
      <c r="J243" s="26" t="s">
        <v>1123</v>
      </c>
      <c r="K243" s="26">
        <v>71.349999999999994</v>
      </c>
      <c r="L243" s="26">
        <v>53.54</v>
      </c>
      <c r="M243" s="26">
        <v>38.1</v>
      </c>
      <c r="N243" s="26">
        <v>60.77</v>
      </c>
      <c r="O243" s="199">
        <v>85.62</v>
      </c>
    </row>
    <row r="244" spans="8:15" hidden="1" x14ac:dyDescent="0.25">
      <c r="H244" s="189" t="s">
        <v>887</v>
      </c>
      <c r="I244" s="26" t="s">
        <v>1124</v>
      </c>
      <c r="J244" s="26" t="s">
        <v>1125</v>
      </c>
      <c r="K244" s="26">
        <v>46.81</v>
      </c>
      <c r="L244" s="26">
        <v>23.67</v>
      </c>
      <c r="M244" s="26">
        <v>25.28</v>
      </c>
      <c r="N244" s="26">
        <v>26.7</v>
      </c>
      <c r="O244" s="199">
        <v>803.37</v>
      </c>
    </row>
    <row r="245" spans="8:15" hidden="1" x14ac:dyDescent="0.25">
      <c r="H245" s="189" t="s">
        <v>887</v>
      </c>
      <c r="I245" s="26" t="s">
        <v>1126</v>
      </c>
      <c r="J245" s="26" t="s">
        <v>1127</v>
      </c>
      <c r="K245" s="26">
        <v>12.5</v>
      </c>
      <c r="L245" s="26">
        <v>60.76</v>
      </c>
      <c r="M245" s="26">
        <v>60.8</v>
      </c>
      <c r="N245" s="26">
        <v>49.02</v>
      </c>
      <c r="O245" s="199">
        <v>148.63</v>
      </c>
    </row>
    <row r="246" spans="8:15" hidden="1" x14ac:dyDescent="0.25">
      <c r="H246" s="189" t="s">
        <v>887</v>
      </c>
      <c r="I246" s="26" t="s">
        <v>1128</v>
      </c>
      <c r="J246" s="26" t="s">
        <v>1129</v>
      </c>
      <c r="K246" s="26">
        <v>81.37</v>
      </c>
      <c r="L246" s="26">
        <v>289.85000000000002</v>
      </c>
      <c r="M246" s="26">
        <v>283.39999999999998</v>
      </c>
      <c r="N246" s="26">
        <v>2217.27</v>
      </c>
      <c r="O246" s="199">
        <v>260.38</v>
      </c>
    </row>
    <row r="247" spans="8:15" hidden="1" x14ac:dyDescent="0.25">
      <c r="H247" s="189" t="s">
        <v>887</v>
      </c>
      <c r="I247" s="26" t="s">
        <v>1130</v>
      </c>
      <c r="J247" s="26" t="s">
        <v>1131</v>
      </c>
      <c r="K247" s="26">
        <v>29.91</v>
      </c>
      <c r="L247" s="26"/>
      <c r="M247" s="26"/>
      <c r="N247" s="26">
        <v>88.27</v>
      </c>
      <c r="O247" s="199">
        <v>121.93</v>
      </c>
    </row>
    <row r="248" spans="8:15" hidden="1" x14ac:dyDescent="0.25">
      <c r="H248" s="189" t="s">
        <v>887</v>
      </c>
      <c r="I248" s="26" t="s">
        <v>1132</v>
      </c>
      <c r="J248" s="26" t="s">
        <v>1133</v>
      </c>
      <c r="K248" s="26">
        <v>111.02</v>
      </c>
      <c r="L248" s="26"/>
      <c r="M248" s="26"/>
      <c r="N248" s="26"/>
      <c r="O248" s="199">
        <v>69.87</v>
      </c>
    </row>
    <row r="249" spans="8:15" hidden="1" x14ac:dyDescent="0.25">
      <c r="H249" s="189" t="s">
        <v>887</v>
      </c>
      <c r="I249" s="26" t="s">
        <v>1134</v>
      </c>
      <c r="J249" s="26" t="s">
        <v>1135</v>
      </c>
      <c r="K249" s="26">
        <v>103.28</v>
      </c>
      <c r="L249" s="26">
        <v>58.54</v>
      </c>
      <c r="M249" s="26">
        <v>82.74</v>
      </c>
      <c r="N249" s="26">
        <v>48.12</v>
      </c>
      <c r="O249" s="199">
        <v>117.09</v>
      </c>
    </row>
    <row r="250" spans="8:15" hidden="1" x14ac:dyDescent="0.25">
      <c r="H250" s="189" t="s">
        <v>887</v>
      </c>
      <c r="I250" s="26" t="s">
        <v>1136</v>
      </c>
      <c r="J250" s="26" t="s">
        <v>1137</v>
      </c>
      <c r="K250" s="26">
        <v>24.94</v>
      </c>
      <c r="L250" s="26">
        <v>242.9</v>
      </c>
      <c r="M250" s="26">
        <v>188.11</v>
      </c>
      <c r="N250" s="26">
        <v>168.73</v>
      </c>
      <c r="O250" s="199">
        <v>99.85</v>
      </c>
    </row>
    <row r="251" spans="8:15" hidden="1" x14ac:dyDescent="0.25">
      <c r="H251" s="189" t="s">
        <v>887</v>
      </c>
      <c r="I251" s="26" t="s">
        <v>1138</v>
      </c>
      <c r="J251" s="26" t="s">
        <v>1139</v>
      </c>
      <c r="K251" s="26">
        <v>27.05</v>
      </c>
      <c r="L251" s="26">
        <v>82.11</v>
      </c>
      <c r="M251" s="26">
        <v>117.74</v>
      </c>
      <c r="N251" s="26">
        <v>39.28</v>
      </c>
      <c r="O251" s="199">
        <v>68.22</v>
      </c>
    </row>
    <row r="252" spans="8:15" hidden="1" x14ac:dyDescent="0.25">
      <c r="H252" s="189" t="s">
        <v>887</v>
      </c>
      <c r="I252" s="26" t="s">
        <v>1140</v>
      </c>
      <c r="J252" s="26" t="s">
        <v>1141</v>
      </c>
      <c r="K252" s="26">
        <v>44.13</v>
      </c>
      <c r="L252" s="26">
        <v>36.200000000000003</v>
      </c>
      <c r="M252" s="26">
        <v>40.11</v>
      </c>
      <c r="N252" s="26">
        <v>33.47</v>
      </c>
      <c r="O252" s="199">
        <v>360.39</v>
      </c>
    </row>
    <row r="253" spans="8:15" hidden="1" x14ac:dyDescent="0.25">
      <c r="H253" s="189" t="s">
        <v>887</v>
      </c>
      <c r="I253" s="26" t="s">
        <v>1142</v>
      </c>
      <c r="J253" s="26" t="s">
        <v>1143</v>
      </c>
      <c r="K253" s="26">
        <v>52.27</v>
      </c>
      <c r="L253" s="26">
        <v>22.6</v>
      </c>
      <c r="M253" s="26">
        <v>27.18</v>
      </c>
      <c r="N253" s="26">
        <v>21.82</v>
      </c>
      <c r="O253" s="199">
        <v>43.66</v>
      </c>
    </row>
    <row r="254" spans="8:15" hidden="1" x14ac:dyDescent="0.25">
      <c r="H254" s="189" t="s">
        <v>887</v>
      </c>
      <c r="I254" s="26" t="s">
        <v>1144</v>
      </c>
      <c r="J254" s="26" t="s">
        <v>1145</v>
      </c>
      <c r="K254" s="26">
        <v>53.94</v>
      </c>
      <c r="L254" s="26">
        <v>34.9</v>
      </c>
      <c r="M254" s="26">
        <v>45.77</v>
      </c>
      <c r="N254" s="26">
        <v>27.21</v>
      </c>
      <c r="O254" s="199">
        <v>712.06</v>
      </c>
    </row>
    <row r="255" spans="8:15" hidden="1" x14ac:dyDescent="0.25">
      <c r="H255" s="189" t="s">
        <v>887</v>
      </c>
      <c r="I255" s="26" t="s">
        <v>1146</v>
      </c>
      <c r="J255" s="26" t="s">
        <v>1147</v>
      </c>
      <c r="K255" s="26">
        <v>31.62</v>
      </c>
      <c r="L255" s="26">
        <v>42.36</v>
      </c>
      <c r="M255" s="26">
        <v>43.28</v>
      </c>
      <c r="N255" s="26">
        <v>51.04</v>
      </c>
      <c r="O255" s="199">
        <v>61.13</v>
      </c>
    </row>
    <row r="256" spans="8:15" hidden="1" x14ac:dyDescent="0.25">
      <c r="H256" s="189" t="s">
        <v>887</v>
      </c>
      <c r="I256" s="26" t="s">
        <v>1148</v>
      </c>
      <c r="J256" s="26" t="s">
        <v>1149</v>
      </c>
      <c r="K256" s="26">
        <v>10.17</v>
      </c>
      <c r="L256" s="26">
        <v>50.91</v>
      </c>
      <c r="M256" s="26">
        <v>51.74</v>
      </c>
      <c r="N256" s="26">
        <v>47.91</v>
      </c>
      <c r="O256" s="199">
        <v>84.9</v>
      </c>
    </row>
    <row r="257" spans="8:15" hidden="1" x14ac:dyDescent="0.25">
      <c r="H257" s="189" t="s">
        <v>887</v>
      </c>
      <c r="I257" s="26" t="s">
        <v>1150</v>
      </c>
      <c r="J257" s="26" t="s">
        <v>1151</v>
      </c>
      <c r="K257" s="26">
        <v>86.77</v>
      </c>
      <c r="L257" s="26">
        <v>75.33</v>
      </c>
      <c r="M257" s="26">
        <v>94.79</v>
      </c>
      <c r="N257" s="26">
        <v>73.849999999999994</v>
      </c>
      <c r="O257" s="199">
        <v>181.4</v>
      </c>
    </row>
    <row r="258" spans="8:15" hidden="1" x14ac:dyDescent="0.25">
      <c r="H258" s="189" t="s">
        <v>887</v>
      </c>
      <c r="I258" s="26" t="s">
        <v>1152</v>
      </c>
      <c r="J258" s="26" t="s">
        <v>1153</v>
      </c>
      <c r="K258" s="26">
        <v>62.93</v>
      </c>
      <c r="L258" s="26"/>
      <c r="M258" s="26"/>
      <c r="N258" s="26">
        <v>245.24</v>
      </c>
      <c r="O258" s="199">
        <v>52</v>
      </c>
    </row>
    <row r="259" spans="8:15" hidden="1" x14ac:dyDescent="0.25">
      <c r="H259" s="189" t="s">
        <v>887</v>
      </c>
      <c r="I259" s="26" t="s">
        <v>1154</v>
      </c>
      <c r="J259" s="26" t="s">
        <v>1155</v>
      </c>
      <c r="K259" s="26">
        <v>36.4</v>
      </c>
      <c r="L259" s="26">
        <v>56.26</v>
      </c>
      <c r="M259" s="26">
        <v>64.8</v>
      </c>
      <c r="N259" s="26">
        <v>52.17</v>
      </c>
      <c r="O259" s="199">
        <v>29.85</v>
      </c>
    </row>
    <row r="260" spans="8:15" hidden="1" x14ac:dyDescent="0.25">
      <c r="H260" s="189" t="s">
        <v>887</v>
      </c>
      <c r="I260" s="26" t="s">
        <v>1156</v>
      </c>
      <c r="J260" s="26" t="s">
        <v>1157</v>
      </c>
      <c r="K260" s="26">
        <v>14.04</v>
      </c>
      <c r="L260" s="26">
        <v>53.09</v>
      </c>
      <c r="M260" s="26">
        <v>54.25</v>
      </c>
      <c r="N260" s="26">
        <v>49.86</v>
      </c>
      <c r="O260" s="199">
        <v>175.17</v>
      </c>
    </row>
    <row r="261" spans="8:15" hidden="1" x14ac:dyDescent="0.25">
      <c r="H261" s="189" t="s">
        <v>887</v>
      </c>
      <c r="I261" s="26" t="s">
        <v>1158</v>
      </c>
      <c r="J261" s="26" t="s">
        <v>1159</v>
      </c>
      <c r="K261" s="26">
        <v>88.18</v>
      </c>
      <c r="L261" s="26">
        <v>108.61</v>
      </c>
      <c r="M261" s="26">
        <v>320.61</v>
      </c>
      <c r="N261" s="26">
        <v>134.22</v>
      </c>
      <c r="O261" s="199">
        <v>70.55</v>
      </c>
    </row>
    <row r="262" spans="8:15" hidden="1" x14ac:dyDescent="0.25">
      <c r="H262" s="189" t="s">
        <v>887</v>
      </c>
      <c r="I262" s="26" t="s">
        <v>1160</v>
      </c>
      <c r="J262" s="26" t="s">
        <v>1161</v>
      </c>
      <c r="K262" s="26">
        <v>5.32</v>
      </c>
      <c r="L262" s="26"/>
      <c r="M262" s="26"/>
      <c r="N262" s="26"/>
      <c r="O262" s="199">
        <v>374.66</v>
      </c>
    </row>
    <row r="263" spans="8:15" hidden="1" x14ac:dyDescent="0.25">
      <c r="H263" s="189" t="s">
        <v>887</v>
      </c>
      <c r="I263" s="26" t="s">
        <v>1162</v>
      </c>
      <c r="J263" s="26" t="s">
        <v>1163</v>
      </c>
      <c r="K263" s="26">
        <v>43.65</v>
      </c>
      <c r="L263" s="26">
        <v>128.87</v>
      </c>
      <c r="M263" s="26">
        <v>200.15</v>
      </c>
      <c r="N263" s="26">
        <v>174.88</v>
      </c>
      <c r="O263" s="199">
        <v>60.4</v>
      </c>
    </row>
    <row r="264" spans="8:15" hidden="1" x14ac:dyDescent="0.25">
      <c r="H264" s="189" t="s">
        <v>887</v>
      </c>
      <c r="I264" s="26" t="s">
        <v>1164</v>
      </c>
      <c r="J264" s="26" t="s">
        <v>1165</v>
      </c>
      <c r="K264" s="26">
        <v>42.74</v>
      </c>
      <c r="L264" s="26">
        <v>125.53</v>
      </c>
      <c r="M264" s="26">
        <v>89.94</v>
      </c>
      <c r="N264" s="26">
        <v>73.52</v>
      </c>
      <c r="O264" s="199">
        <v>181.02</v>
      </c>
    </row>
    <row r="265" spans="8:15" hidden="1" x14ac:dyDescent="0.25">
      <c r="H265" s="189" t="s">
        <v>887</v>
      </c>
      <c r="I265" s="26" t="s">
        <v>1166</v>
      </c>
      <c r="J265" s="26" t="s">
        <v>1167</v>
      </c>
      <c r="K265" s="26">
        <v>100.21</v>
      </c>
      <c r="L265" s="26">
        <v>98.11</v>
      </c>
      <c r="M265" s="26">
        <v>82.72</v>
      </c>
      <c r="N265" s="26">
        <v>100.29</v>
      </c>
      <c r="O265" s="199">
        <v>69.400000000000006</v>
      </c>
    </row>
    <row r="266" spans="8:15" hidden="1" x14ac:dyDescent="0.25">
      <c r="H266" s="189" t="s">
        <v>887</v>
      </c>
      <c r="I266" s="26" t="s">
        <v>1168</v>
      </c>
      <c r="J266" s="26" t="s">
        <v>1169</v>
      </c>
      <c r="K266" s="26">
        <v>181.12</v>
      </c>
      <c r="L266" s="26">
        <v>217.47</v>
      </c>
      <c r="M266" s="26">
        <v>396.21</v>
      </c>
      <c r="N266" s="26">
        <v>153.16999999999999</v>
      </c>
      <c r="O266" s="199">
        <v>153.66</v>
      </c>
    </row>
    <row r="267" spans="8:15" hidden="1" x14ac:dyDescent="0.25">
      <c r="H267" s="189" t="s">
        <v>887</v>
      </c>
      <c r="I267" s="26" t="s">
        <v>1170</v>
      </c>
      <c r="J267" s="26" t="s">
        <v>1171</v>
      </c>
      <c r="K267" s="26">
        <v>56.4</v>
      </c>
      <c r="L267" s="26">
        <v>93</v>
      </c>
      <c r="M267" s="26">
        <v>76.97</v>
      </c>
      <c r="N267" s="26">
        <v>82.38</v>
      </c>
      <c r="O267" s="199">
        <v>74.010000000000005</v>
      </c>
    </row>
    <row r="268" spans="8:15" hidden="1" x14ac:dyDescent="0.25">
      <c r="H268" s="189" t="s">
        <v>887</v>
      </c>
      <c r="I268" s="26" t="s">
        <v>1172</v>
      </c>
      <c r="J268" s="26" t="s">
        <v>1173</v>
      </c>
      <c r="K268" s="26">
        <v>19.010000000000002</v>
      </c>
      <c r="L268" s="26"/>
      <c r="M268" s="26"/>
      <c r="N268" s="26"/>
      <c r="O268" s="199">
        <v>86.53</v>
      </c>
    </row>
    <row r="269" spans="8:15" hidden="1" x14ac:dyDescent="0.25">
      <c r="H269" s="189" t="s">
        <v>887</v>
      </c>
      <c r="I269" s="26" t="s">
        <v>1174</v>
      </c>
      <c r="J269" s="26" t="s">
        <v>1175</v>
      </c>
      <c r="K269" s="26">
        <v>122.3</v>
      </c>
      <c r="L269" s="26"/>
      <c r="M269" s="26"/>
      <c r="N269" s="26"/>
      <c r="O269" s="199">
        <v>97.84</v>
      </c>
    </row>
    <row r="270" spans="8:15" hidden="1" x14ac:dyDescent="0.25">
      <c r="H270" s="189" t="s">
        <v>887</v>
      </c>
      <c r="I270" s="26" t="s">
        <v>1176</v>
      </c>
      <c r="J270" s="26" t="s">
        <v>1177</v>
      </c>
      <c r="K270" s="26">
        <v>59.69</v>
      </c>
      <c r="L270" s="26">
        <v>367.04</v>
      </c>
      <c r="M270" s="26">
        <v>670.8</v>
      </c>
      <c r="N270" s="26">
        <v>403.81</v>
      </c>
      <c r="O270" s="199">
        <v>298.07</v>
      </c>
    </row>
    <row r="271" spans="8:15" hidden="1" x14ac:dyDescent="0.25">
      <c r="H271" s="189" t="s">
        <v>887</v>
      </c>
      <c r="I271" s="26" t="s">
        <v>1178</v>
      </c>
      <c r="J271" s="26" t="s">
        <v>1179</v>
      </c>
      <c r="K271" s="26">
        <v>66.790000000000006</v>
      </c>
      <c r="L271" s="26"/>
      <c r="M271" s="26"/>
      <c r="N271" s="26">
        <v>403.57</v>
      </c>
      <c r="O271" s="199">
        <v>287.42</v>
      </c>
    </row>
    <row r="272" spans="8:15" hidden="1" x14ac:dyDescent="0.25">
      <c r="H272" s="189" t="s">
        <v>887</v>
      </c>
      <c r="I272" s="26" t="s">
        <v>1180</v>
      </c>
      <c r="J272" s="26" t="s">
        <v>1181</v>
      </c>
      <c r="K272" s="26">
        <v>82.58</v>
      </c>
      <c r="L272" s="26">
        <v>181.22</v>
      </c>
      <c r="M272" s="26">
        <v>275.54000000000002</v>
      </c>
      <c r="N272" s="26">
        <v>161.63999999999999</v>
      </c>
      <c r="O272" s="199">
        <v>66.64</v>
      </c>
    </row>
    <row r="273" spans="8:15" hidden="1" x14ac:dyDescent="0.25">
      <c r="H273" s="189" t="s">
        <v>887</v>
      </c>
      <c r="I273" s="26" t="s">
        <v>1182</v>
      </c>
      <c r="J273" s="26" t="s">
        <v>1183</v>
      </c>
      <c r="K273" s="26">
        <v>169.05</v>
      </c>
      <c r="L273" s="26">
        <v>443.43</v>
      </c>
      <c r="M273" s="26">
        <v>721.16</v>
      </c>
      <c r="N273" s="26">
        <v>76.16</v>
      </c>
      <c r="O273" s="199">
        <v>203.19</v>
      </c>
    </row>
    <row r="274" spans="8:15" hidden="1" x14ac:dyDescent="0.25">
      <c r="H274" s="189" t="s">
        <v>887</v>
      </c>
      <c r="I274" s="26" t="s">
        <v>1184</v>
      </c>
      <c r="J274" s="26" t="s">
        <v>1185</v>
      </c>
      <c r="K274" s="26">
        <v>2.65</v>
      </c>
      <c r="L274" s="26"/>
      <c r="M274" s="26"/>
      <c r="N274" s="26"/>
      <c r="O274" s="199">
        <v>367.21</v>
      </c>
    </row>
    <row r="275" spans="8:15" hidden="1" x14ac:dyDescent="0.25">
      <c r="H275" s="189" t="s">
        <v>887</v>
      </c>
      <c r="I275" s="26" t="s">
        <v>1186</v>
      </c>
      <c r="J275" s="26" t="s">
        <v>1187</v>
      </c>
      <c r="K275" s="26">
        <v>41.31</v>
      </c>
      <c r="L275" s="26">
        <v>44.23</v>
      </c>
      <c r="M275" s="26">
        <v>41.05</v>
      </c>
      <c r="N275" s="26">
        <v>55.34</v>
      </c>
      <c r="O275" s="199">
        <v>41.55</v>
      </c>
    </row>
    <row r="276" spans="8:15" hidden="1" x14ac:dyDescent="0.25">
      <c r="H276" s="189" t="s">
        <v>887</v>
      </c>
      <c r="I276" s="26" t="s">
        <v>1188</v>
      </c>
      <c r="J276" s="26" t="s">
        <v>1189</v>
      </c>
      <c r="K276" s="26">
        <v>32.68</v>
      </c>
      <c r="L276" s="26">
        <v>162.19999999999999</v>
      </c>
      <c r="M276" s="26">
        <v>137.06</v>
      </c>
      <c r="N276" s="26">
        <v>157.54</v>
      </c>
      <c r="O276" s="199">
        <v>78.430000000000007</v>
      </c>
    </row>
    <row r="277" spans="8:15" hidden="1" x14ac:dyDescent="0.25">
      <c r="H277" s="189" t="s">
        <v>887</v>
      </c>
      <c r="I277" s="26" t="s">
        <v>1190</v>
      </c>
      <c r="J277" s="26" t="s">
        <v>1191</v>
      </c>
      <c r="K277" s="26">
        <v>14.9</v>
      </c>
      <c r="L277" s="26">
        <v>106.32</v>
      </c>
      <c r="M277" s="26">
        <v>98.27</v>
      </c>
      <c r="N277" s="26">
        <v>63.19</v>
      </c>
      <c r="O277" s="199">
        <v>68.47</v>
      </c>
    </row>
    <row r="278" spans="8:15" hidden="1" x14ac:dyDescent="0.25">
      <c r="H278" s="189" t="s">
        <v>887</v>
      </c>
      <c r="I278" s="26" t="s">
        <v>1192</v>
      </c>
      <c r="J278" s="26" t="s">
        <v>1193</v>
      </c>
      <c r="K278" s="26">
        <v>33.11</v>
      </c>
      <c r="L278" s="26"/>
      <c r="M278" s="26"/>
      <c r="N278" s="26">
        <v>1686.44</v>
      </c>
      <c r="O278" s="199">
        <v>47.14</v>
      </c>
    </row>
    <row r="279" spans="8:15" hidden="1" x14ac:dyDescent="0.25">
      <c r="H279" s="189" t="s">
        <v>887</v>
      </c>
      <c r="I279" s="26" t="s">
        <v>1194</v>
      </c>
      <c r="J279" s="26" t="s">
        <v>1195</v>
      </c>
      <c r="K279" s="26">
        <v>54</v>
      </c>
      <c r="L279" s="26">
        <v>82.52</v>
      </c>
      <c r="M279" s="26">
        <v>52.74</v>
      </c>
      <c r="N279" s="26">
        <v>49.46</v>
      </c>
      <c r="O279" s="199">
        <v>72.19</v>
      </c>
    </row>
    <row r="280" spans="8:15" hidden="1" x14ac:dyDescent="0.25">
      <c r="H280" s="189" t="s">
        <v>887</v>
      </c>
      <c r="I280" s="26" t="s">
        <v>1196</v>
      </c>
      <c r="J280" s="26" t="s">
        <v>1197</v>
      </c>
      <c r="K280" s="26">
        <v>117.99</v>
      </c>
      <c r="L280" s="26">
        <v>156.35</v>
      </c>
      <c r="M280" s="26">
        <v>143.78</v>
      </c>
      <c r="N280" s="26">
        <v>115.69</v>
      </c>
      <c r="O280" s="199">
        <v>141.63</v>
      </c>
    </row>
    <row r="281" spans="8:15" hidden="1" x14ac:dyDescent="0.25">
      <c r="H281" s="189" t="s">
        <v>887</v>
      </c>
      <c r="I281" s="26" t="s">
        <v>1198</v>
      </c>
      <c r="J281" s="26" t="s">
        <v>1199</v>
      </c>
      <c r="K281" s="26">
        <v>12.55</v>
      </c>
      <c r="L281" s="26">
        <v>114.48</v>
      </c>
      <c r="M281" s="26">
        <v>175.56</v>
      </c>
      <c r="N281" s="26">
        <v>123.48</v>
      </c>
      <c r="O281" s="199">
        <v>49.2</v>
      </c>
    </row>
    <row r="282" spans="8:15" hidden="1" x14ac:dyDescent="0.25">
      <c r="H282" s="189" t="s">
        <v>887</v>
      </c>
      <c r="I282" s="26" t="s">
        <v>1200</v>
      </c>
      <c r="J282" s="26" t="s">
        <v>1201</v>
      </c>
      <c r="K282" s="26">
        <v>26.05</v>
      </c>
      <c r="L282" s="26">
        <v>52.95</v>
      </c>
      <c r="M282" s="26">
        <v>55.01</v>
      </c>
      <c r="N282" s="26">
        <v>38.869999999999997</v>
      </c>
      <c r="O282" s="199">
        <v>33.58</v>
      </c>
    </row>
    <row r="283" spans="8:15" hidden="1" x14ac:dyDescent="0.25">
      <c r="H283" s="189" t="s">
        <v>887</v>
      </c>
      <c r="I283" s="26" t="s">
        <v>1202</v>
      </c>
      <c r="J283" s="26" t="s">
        <v>1203</v>
      </c>
      <c r="K283" s="26">
        <v>53.41</v>
      </c>
      <c r="L283" s="26">
        <v>67.430000000000007</v>
      </c>
      <c r="M283" s="26">
        <v>67.12</v>
      </c>
      <c r="N283" s="26">
        <v>64.400000000000006</v>
      </c>
      <c r="O283" s="199">
        <v>39.35</v>
      </c>
    </row>
    <row r="284" spans="8:15" hidden="1" x14ac:dyDescent="0.25">
      <c r="H284" s="189" t="s">
        <v>887</v>
      </c>
      <c r="I284" s="26" t="s">
        <v>1204</v>
      </c>
      <c r="J284" s="26" t="s">
        <v>1205</v>
      </c>
      <c r="K284" s="26">
        <v>41.56</v>
      </c>
      <c r="L284" s="26"/>
      <c r="M284" s="26"/>
      <c r="N284" s="26">
        <v>430.42</v>
      </c>
      <c r="O284" s="199">
        <v>45.74</v>
      </c>
    </row>
    <row r="285" spans="8:15" hidden="1" x14ac:dyDescent="0.25">
      <c r="H285" s="189" t="s">
        <v>887</v>
      </c>
      <c r="I285" s="26" t="s">
        <v>1206</v>
      </c>
      <c r="J285" s="26" t="s">
        <v>1207</v>
      </c>
      <c r="K285" s="26">
        <v>52.3</v>
      </c>
      <c r="L285" s="26"/>
      <c r="M285" s="26">
        <v>302.37</v>
      </c>
      <c r="N285" s="26"/>
      <c r="O285" s="199">
        <v>214.43</v>
      </c>
    </row>
    <row r="286" spans="8:15" hidden="1" x14ac:dyDescent="0.25">
      <c r="H286" s="189" t="s">
        <v>887</v>
      </c>
      <c r="I286" s="26" t="s">
        <v>1208</v>
      </c>
      <c r="J286" s="26" t="s">
        <v>1209</v>
      </c>
      <c r="K286" s="26">
        <v>55</v>
      </c>
      <c r="L286" s="26">
        <v>76.77</v>
      </c>
      <c r="M286" s="26">
        <v>66.91</v>
      </c>
      <c r="N286" s="26">
        <v>106.3</v>
      </c>
      <c r="O286" s="199">
        <v>83.66</v>
      </c>
    </row>
    <row r="287" spans="8:15" hidden="1" x14ac:dyDescent="0.25">
      <c r="H287" s="189" t="s">
        <v>887</v>
      </c>
      <c r="I287" s="26" t="s">
        <v>1210</v>
      </c>
      <c r="J287" s="26" t="s">
        <v>1211</v>
      </c>
      <c r="K287" s="26">
        <v>16.3</v>
      </c>
      <c r="L287" s="26"/>
      <c r="M287" s="26"/>
      <c r="N287" s="26">
        <v>96.53</v>
      </c>
      <c r="O287" s="199">
        <v>423.6</v>
      </c>
    </row>
    <row r="288" spans="8:15" hidden="1" x14ac:dyDescent="0.25">
      <c r="H288" s="189" t="s">
        <v>887</v>
      </c>
      <c r="I288" s="26" t="s">
        <v>1212</v>
      </c>
      <c r="J288" s="26" t="s">
        <v>1213</v>
      </c>
      <c r="K288" s="26">
        <v>108.7</v>
      </c>
      <c r="L288" s="26"/>
      <c r="M288" s="26"/>
      <c r="N288" s="26">
        <v>98.72</v>
      </c>
      <c r="O288" s="199">
        <v>82.09</v>
      </c>
    </row>
    <row r="289" spans="8:15" hidden="1" x14ac:dyDescent="0.25">
      <c r="H289" s="189" t="s">
        <v>887</v>
      </c>
      <c r="I289" s="26" t="s">
        <v>1214</v>
      </c>
      <c r="J289" s="26" t="s">
        <v>1215</v>
      </c>
      <c r="K289" s="26">
        <v>74.099999999999994</v>
      </c>
      <c r="L289" s="26"/>
      <c r="M289" s="26"/>
      <c r="N289" s="26"/>
      <c r="O289" s="199">
        <v>171.92</v>
      </c>
    </row>
    <row r="290" spans="8:15" hidden="1" x14ac:dyDescent="0.25">
      <c r="H290" s="189" t="s">
        <v>887</v>
      </c>
      <c r="I290" s="26" t="s">
        <v>1216</v>
      </c>
      <c r="J290" s="26" t="s">
        <v>35</v>
      </c>
      <c r="K290" s="26">
        <v>54.56</v>
      </c>
      <c r="L290" s="26">
        <v>48.83</v>
      </c>
      <c r="M290" s="26">
        <v>72.319999999999993</v>
      </c>
      <c r="N290" s="26">
        <v>35.729999999999997</v>
      </c>
      <c r="O290" s="199">
        <v>4335.07</v>
      </c>
    </row>
    <row r="291" spans="8:15" hidden="1" x14ac:dyDescent="0.25">
      <c r="H291" s="189" t="s">
        <v>1217</v>
      </c>
      <c r="I291" s="26" t="s">
        <v>1218</v>
      </c>
      <c r="J291" s="26" t="s">
        <v>1219</v>
      </c>
      <c r="K291" s="26">
        <v>3.12</v>
      </c>
      <c r="L291" s="26"/>
      <c r="M291" s="26"/>
      <c r="N291" s="26">
        <v>56.25</v>
      </c>
      <c r="O291" s="199">
        <v>154.15</v>
      </c>
    </row>
    <row r="292" spans="8:15" x14ac:dyDescent="0.25">
      <c r="H292" s="189" t="s">
        <v>1217</v>
      </c>
      <c r="I292" s="26" t="s">
        <v>1220</v>
      </c>
      <c r="J292" s="26" t="s">
        <v>29</v>
      </c>
      <c r="K292" s="26">
        <v>47.97</v>
      </c>
      <c r="L292" s="26">
        <v>10.54</v>
      </c>
      <c r="M292" s="26">
        <v>6.25</v>
      </c>
      <c r="N292" s="26">
        <v>10.43</v>
      </c>
      <c r="O292" s="199">
        <v>8735.4500000000007</v>
      </c>
    </row>
    <row r="293" spans="8:15" hidden="1" x14ac:dyDescent="0.25">
      <c r="H293" s="189" t="s">
        <v>1217</v>
      </c>
      <c r="I293" s="26" t="s">
        <v>1221</v>
      </c>
      <c r="J293" s="26" t="s">
        <v>1222</v>
      </c>
      <c r="K293" s="26">
        <v>5.78</v>
      </c>
      <c r="L293" s="26">
        <v>9.83</v>
      </c>
      <c r="M293" s="26">
        <v>6.43</v>
      </c>
      <c r="N293" s="26">
        <v>10.47</v>
      </c>
      <c r="O293" s="199">
        <v>2556.15</v>
      </c>
    </row>
    <row r="294" spans="8:15" hidden="1" x14ac:dyDescent="0.25">
      <c r="H294" s="189" t="s">
        <v>1217</v>
      </c>
      <c r="I294" s="26" t="s">
        <v>1223</v>
      </c>
      <c r="J294" s="26" t="s">
        <v>1224</v>
      </c>
      <c r="K294" s="26">
        <v>36.72</v>
      </c>
      <c r="L294" s="26">
        <v>10.8</v>
      </c>
      <c r="M294" s="26">
        <v>5.74</v>
      </c>
      <c r="N294" s="26">
        <v>11.66</v>
      </c>
      <c r="O294" s="199">
        <v>1145.5</v>
      </c>
    </row>
    <row r="295" spans="8:15" hidden="1" x14ac:dyDescent="0.25">
      <c r="H295" s="189" t="s">
        <v>1217</v>
      </c>
      <c r="I295" s="26" t="s">
        <v>1225</v>
      </c>
      <c r="J295" s="26" t="s">
        <v>1226</v>
      </c>
      <c r="K295" s="26">
        <v>30.05</v>
      </c>
      <c r="L295" s="26">
        <v>12.64</v>
      </c>
      <c r="M295" s="26">
        <v>7.88</v>
      </c>
      <c r="N295" s="26">
        <v>11.75</v>
      </c>
      <c r="O295" s="199">
        <v>2890.91</v>
      </c>
    </row>
    <row r="296" spans="8:15" x14ac:dyDescent="0.25">
      <c r="H296" s="189" t="s">
        <v>1217</v>
      </c>
      <c r="I296" s="26" t="s">
        <v>1227</v>
      </c>
      <c r="J296" s="26" t="s">
        <v>1228</v>
      </c>
      <c r="K296" s="26">
        <v>37.479999999999997</v>
      </c>
      <c r="L296" s="26">
        <v>46.3</v>
      </c>
      <c r="M296" s="26">
        <v>32.79</v>
      </c>
      <c r="N296" s="26">
        <v>33.020000000000003</v>
      </c>
      <c r="O296" s="199">
        <v>10593.61</v>
      </c>
    </row>
    <row r="297" spans="8:15" hidden="1" x14ac:dyDescent="0.25">
      <c r="H297" s="189" t="s">
        <v>1229</v>
      </c>
      <c r="I297" s="26" t="s">
        <v>1230</v>
      </c>
      <c r="J297" s="26" t="s">
        <v>1231</v>
      </c>
      <c r="K297" s="26">
        <v>5.48</v>
      </c>
      <c r="L297" s="26">
        <v>8.74</v>
      </c>
      <c r="M297" s="26">
        <v>9.4600000000000009</v>
      </c>
      <c r="N297" s="26">
        <v>8.26</v>
      </c>
      <c r="O297" s="199">
        <v>168.27</v>
      </c>
    </row>
    <row r="298" spans="8:15" hidden="1" x14ac:dyDescent="0.25">
      <c r="H298" s="189" t="s">
        <v>1229</v>
      </c>
      <c r="I298" s="26" t="s">
        <v>1232</v>
      </c>
      <c r="J298" s="26" t="s">
        <v>1233</v>
      </c>
      <c r="K298" s="26">
        <v>18.84</v>
      </c>
      <c r="L298" s="26">
        <v>10.48</v>
      </c>
      <c r="M298" s="26">
        <v>11.36</v>
      </c>
      <c r="N298" s="26">
        <v>9</v>
      </c>
      <c r="O298" s="199">
        <v>316.16000000000003</v>
      </c>
    </row>
    <row r="299" spans="8:15" hidden="1" x14ac:dyDescent="0.25">
      <c r="H299" s="189" t="s">
        <v>1229</v>
      </c>
      <c r="I299" s="26" t="s">
        <v>1234</v>
      </c>
      <c r="J299" s="26" t="s">
        <v>1235</v>
      </c>
      <c r="K299" s="26">
        <v>8.16</v>
      </c>
      <c r="L299" s="26">
        <v>174.94</v>
      </c>
      <c r="M299" s="26">
        <v>161.65</v>
      </c>
      <c r="N299" s="26">
        <v>146.87</v>
      </c>
      <c r="O299" s="199">
        <v>53.17</v>
      </c>
    </row>
    <row r="300" spans="8:15" hidden="1" x14ac:dyDescent="0.25">
      <c r="H300" s="189" t="s">
        <v>1229</v>
      </c>
      <c r="I300" s="26" t="s">
        <v>1236</v>
      </c>
      <c r="J300" s="26" t="s">
        <v>1237</v>
      </c>
      <c r="K300" s="26">
        <v>24.97</v>
      </c>
      <c r="L300" s="26">
        <v>62.42</v>
      </c>
      <c r="M300" s="26">
        <v>63.69</v>
      </c>
      <c r="N300" s="26">
        <v>59.46</v>
      </c>
      <c r="O300" s="199">
        <v>49.71</v>
      </c>
    </row>
    <row r="301" spans="8:15" hidden="1" x14ac:dyDescent="0.25">
      <c r="H301" s="189" t="s">
        <v>1229</v>
      </c>
      <c r="I301" s="26" t="s">
        <v>1238</v>
      </c>
      <c r="J301" s="26" t="s">
        <v>1239</v>
      </c>
      <c r="K301" s="26">
        <v>13.43</v>
      </c>
      <c r="L301" s="26">
        <v>9.15</v>
      </c>
      <c r="M301" s="26">
        <v>13.04</v>
      </c>
      <c r="N301" s="26">
        <v>6.72</v>
      </c>
      <c r="O301" s="199">
        <v>54.89</v>
      </c>
    </row>
    <row r="302" spans="8:15" hidden="1" x14ac:dyDescent="0.25">
      <c r="H302" s="189" t="s">
        <v>1229</v>
      </c>
      <c r="I302" s="26" t="s">
        <v>1240</v>
      </c>
      <c r="J302" s="26" t="s">
        <v>1241</v>
      </c>
      <c r="K302" s="26">
        <v>41.2</v>
      </c>
      <c r="L302" s="26">
        <v>40.47</v>
      </c>
      <c r="M302" s="26">
        <v>37.07</v>
      </c>
      <c r="N302" s="26">
        <v>43.5</v>
      </c>
      <c r="O302" s="199">
        <v>212.6</v>
      </c>
    </row>
    <row r="303" spans="8:15" hidden="1" x14ac:dyDescent="0.25">
      <c r="H303" s="189" t="s">
        <v>1229</v>
      </c>
      <c r="I303" s="26" t="s">
        <v>1242</v>
      </c>
      <c r="J303" s="26" t="s">
        <v>1243</v>
      </c>
      <c r="K303" s="26">
        <v>12.61</v>
      </c>
      <c r="L303" s="26">
        <v>30.82</v>
      </c>
      <c r="M303" s="26">
        <v>36.49</v>
      </c>
      <c r="N303" s="26">
        <v>25.12</v>
      </c>
      <c r="O303" s="199">
        <v>29.31</v>
      </c>
    </row>
    <row r="304" spans="8:15" hidden="1" x14ac:dyDescent="0.25">
      <c r="H304" s="189" t="s">
        <v>1229</v>
      </c>
      <c r="I304" s="26" t="s">
        <v>1244</v>
      </c>
      <c r="J304" s="26" t="s">
        <v>1245</v>
      </c>
      <c r="K304" s="26">
        <v>13.08</v>
      </c>
      <c r="L304" s="26">
        <v>11.72</v>
      </c>
      <c r="M304" s="26">
        <v>12.69</v>
      </c>
      <c r="N304" s="26">
        <v>7.92</v>
      </c>
      <c r="O304" s="199">
        <v>523.61</v>
      </c>
    </row>
    <row r="305" spans="8:15" hidden="1" x14ac:dyDescent="0.25">
      <c r="H305" s="189" t="s">
        <v>1229</v>
      </c>
      <c r="I305" s="26" t="s">
        <v>1246</v>
      </c>
      <c r="J305" s="26" t="s">
        <v>1247</v>
      </c>
      <c r="K305" s="26">
        <v>3.13</v>
      </c>
      <c r="L305" s="26"/>
      <c r="M305" s="26"/>
      <c r="N305" s="26"/>
      <c r="O305" s="199">
        <v>36.31</v>
      </c>
    </row>
    <row r="306" spans="8:15" hidden="1" x14ac:dyDescent="0.25">
      <c r="H306" s="189" t="s">
        <v>1229</v>
      </c>
      <c r="I306" s="26" t="s">
        <v>1248</v>
      </c>
      <c r="J306" s="26" t="s">
        <v>1249</v>
      </c>
      <c r="K306" s="26">
        <v>7</v>
      </c>
      <c r="L306" s="26">
        <v>39.729999999999997</v>
      </c>
      <c r="M306" s="26">
        <v>19.149999999999999</v>
      </c>
      <c r="N306" s="26">
        <v>28.1</v>
      </c>
      <c r="O306" s="199">
        <v>100.01</v>
      </c>
    </row>
    <row r="307" spans="8:15" hidden="1" x14ac:dyDescent="0.25">
      <c r="H307" s="189" t="s">
        <v>1229</v>
      </c>
      <c r="I307" s="26" t="s">
        <v>1250</v>
      </c>
      <c r="J307" s="26" t="s">
        <v>1251</v>
      </c>
      <c r="K307" s="26">
        <v>4.68</v>
      </c>
      <c r="L307" s="26"/>
      <c r="M307" s="26"/>
      <c r="N307" s="26">
        <v>288.12</v>
      </c>
      <c r="O307" s="199">
        <v>43.75</v>
      </c>
    </row>
    <row r="308" spans="8:15" hidden="1" x14ac:dyDescent="0.25">
      <c r="H308" s="189" t="s">
        <v>1229</v>
      </c>
      <c r="I308" s="26" t="s">
        <v>1252</v>
      </c>
      <c r="J308" s="26" t="s">
        <v>1253</v>
      </c>
      <c r="K308" s="26">
        <v>13.96</v>
      </c>
      <c r="L308" s="26">
        <v>31.09</v>
      </c>
      <c r="M308" s="26">
        <v>35.01</v>
      </c>
      <c r="N308" s="26">
        <v>22.04</v>
      </c>
      <c r="O308" s="199">
        <v>90.14</v>
      </c>
    </row>
    <row r="309" spans="8:15" hidden="1" x14ac:dyDescent="0.25">
      <c r="H309" s="189" t="s">
        <v>1229</v>
      </c>
      <c r="I309" s="26" t="s">
        <v>1254</v>
      </c>
      <c r="J309" s="26" t="s">
        <v>1255</v>
      </c>
      <c r="K309" s="26">
        <v>8.17</v>
      </c>
      <c r="L309" s="26">
        <v>24.78</v>
      </c>
      <c r="M309" s="26">
        <v>16.940000000000001</v>
      </c>
      <c r="N309" s="26">
        <v>16.649999999999999</v>
      </c>
      <c r="O309" s="199">
        <v>219.24</v>
      </c>
    </row>
    <row r="310" spans="8:15" hidden="1" x14ac:dyDescent="0.25">
      <c r="H310" s="189" t="s">
        <v>1229</v>
      </c>
      <c r="I310" s="26" t="s">
        <v>1256</v>
      </c>
      <c r="J310" s="26" t="s">
        <v>1257</v>
      </c>
      <c r="K310" s="26">
        <v>27.81</v>
      </c>
      <c r="L310" s="26">
        <v>29.66</v>
      </c>
      <c r="M310" s="26">
        <v>30.14</v>
      </c>
      <c r="N310" s="26">
        <v>30.8</v>
      </c>
      <c r="O310" s="199">
        <v>653.9</v>
      </c>
    </row>
    <row r="311" spans="8:15" hidden="1" x14ac:dyDescent="0.25">
      <c r="H311" s="189" t="s">
        <v>1229</v>
      </c>
      <c r="I311" s="26" t="s">
        <v>1258</v>
      </c>
      <c r="J311" s="26" t="s">
        <v>1259</v>
      </c>
      <c r="K311" s="26">
        <v>8.91</v>
      </c>
      <c r="L311" s="26"/>
      <c r="M311" s="26"/>
      <c r="N311" s="26">
        <v>150.13999999999999</v>
      </c>
      <c r="O311" s="199">
        <v>78.63</v>
      </c>
    </row>
    <row r="312" spans="8:15" hidden="1" x14ac:dyDescent="0.25">
      <c r="H312" s="189" t="s">
        <v>1229</v>
      </c>
      <c r="I312" s="26" t="s">
        <v>1260</v>
      </c>
      <c r="J312" s="26" t="s">
        <v>1261</v>
      </c>
      <c r="K312" s="26">
        <v>14.79</v>
      </c>
      <c r="L312" s="26">
        <v>18.920000000000002</v>
      </c>
      <c r="M312" s="26">
        <v>12.46</v>
      </c>
      <c r="N312" s="26">
        <v>25.59</v>
      </c>
      <c r="O312" s="199">
        <v>26.67</v>
      </c>
    </row>
    <row r="313" spans="8:15" hidden="1" x14ac:dyDescent="0.25">
      <c r="H313" s="189" t="s">
        <v>1229</v>
      </c>
      <c r="I313" s="26" t="s">
        <v>1262</v>
      </c>
      <c r="J313" s="26" t="s">
        <v>1263</v>
      </c>
      <c r="K313" s="26">
        <v>4.3899999999999997</v>
      </c>
      <c r="L313" s="26">
        <v>36.67</v>
      </c>
      <c r="M313" s="26">
        <v>27.59</v>
      </c>
      <c r="N313" s="26">
        <v>29.71</v>
      </c>
      <c r="O313" s="199">
        <v>44.85</v>
      </c>
    </row>
    <row r="314" spans="8:15" hidden="1" x14ac:dyDescent="0.25">
      <c r="H314" s="189" t="s">
        <v>1229</v>
      </c>
      <c r="I314" s="26" t="s">
        <v>1264</v>
      </c>
      <c r="J314" s="26" t="s">
        <v>1265</v>
      </c>
      <c r="K314" s="26">
        <v>7.09</v>
      </c>
      <c r="L314" s="26">
        <v>14.15</v>
      </c>
      <c r="M314" s="26">
        <v>18.329999999999998</v>
      </c>
      <c r="N314" s="26">
        <v>8.08</v>
      </c>
      <c r="O314" s="199">
        <v>43.29</v>
      </c>
    </row>
    <row r="315" spans="8:15" hidden="1" x14ac:dyDescent="0.25">
      <c r="H315" s="189" t="s">
        <v>1266</v>
      </c>
      <c r="I315" s="26" t="s">
        <v>1267</v>
      </c>
      <c r="J315" s="26" t="s">
        <v>1268</v>
      </c>
      <c r="K315" s="26">
        <v>7.76</v>
      </c>
      <c r="L315" s="26">
        <v>5.46</v>
      </c>
      <c r="M315" s="26">
        <v>5.92</v>
      </c>
      <c r="N315" s="26">
        <v>5.41</v>
      </c>
      <c r="O315" s="199">
        <v>54.28</v>
      </c>
    </row>
    <row r="316" spans="8:15" hidden="1" x14ac:dyDescent="0.25">
      <c r="H316" s="189" t="s">
        <v>1266</v>
      </c>
      <c r="I316" s="26" t="s">
        <v>1269</v>
      </c>
      <c r="J316" s="26" t="s">
        <v>1270</v>
      </c>
      <c r="K316" s="26">
        <v>2.63</v>
      </c>
      <c r="L316" s="26">
        <v>26.4</v>
      </c>
      <c r="M316" s="26">
        <v>21.26</v>
      </c>
      <c r="N316" s="26">
        <v>22.86</v>
      </c>
      <c r="O316" s="199">
        <v>159.12</v>
      </c>
    </row>
    <row r="317" spans="8:15" hidden="1" x14ac:dyDescent="0.25">
      <c r="H317" s="189" t="s">
        <v>1266</v>
      </c>
      <c r="I317" s="26" t="s">
        <v>1271</v>
      </c>
      <c r="J317" s="26" t="s">
        <v>1272</v>
      </c>
      <c r="K317" s="26">
        <v>16.05</v>
      </c>
      <c r="L317" s="26">
        <v>43.42</v>
      </c>
      <c r="M317" s="26">
        <v>32.96</v>
      </c>
      <c r="N317" s="26">
        <v>52.43</v>
      </c>
      <c r="O317" s="199">
        <v>20.67</v>
      </c>
    </row>
    <row r="318" spans="8:15" hidden="1" x14ac:dyDescent="0.25">
      <c r="H318" s="189" t="s">
        <v>1266</v>
      </c>
      <c r="I318" s="26" t="s">
        <v>1273</v>
      </c>
      <c r="J318" s="26" t="s">
        <v>1274</v>
      </c>
      <c r="K318" s="26">
        <v>4.24</v>
      </c>
      <c r="L318" s="26">
        <v>43.12</v>
      </c>
      <c r="M318" s="26">
        <v>28.04</v>
      </c>
      <c r="N318" s="26">
        <v>45.34</v>
      </c>
      <c r="O318" s="199">
        <v>188.44</v>
      </c>
    </row>
    <row r="319" spans="8:15" hidden="1" x14ac:dyDescent="0.25">
      <c r="H319" s="189" t="s">
        <v>1266</v>
      </c>
      <c r="I319" s="26" t="s">
        <v>1275</v>
      </c>
      <c r="J319" s="26" t="s">
        <v>1276</v>
      </c>
      <c r="K319" s="26">
        <v>36.5</v>
      </c>
      <c r="L319" s="26">
        <v>14.64</v>
      </c>
      <c r="M319" s="26">
        <v>18.39</v>
      </c>
      <c r="N319" s="26">
        <v>12.89</v>
      </c>
      <c r="O319" s="199">
        <v>37.909999999999997</v>
      </c>
    </row>
    <row r="320" spans="8:15" hidden="1" x14ac:dyDescent="0.25">
      <c r="H320" s="189" t="s">
        <v>1266</v>
      </c>
      <c r="I320" s="26" t="s">
        <v>1277</v>
      </c>
      <c r="J320" s="26" t="s">
        <v>1278</v>
      </c>
      <c r="K320" s="26">
        <v>37.85</v>
      </c>
      <c r="L320" s="26">
        <v>230.58</v>
      </c>
      <c r="M320" s="26">
        <v>117.76</v>
      </c>
      <c r="N320" s="26">
        <v>191.89</v>
      </c>
      <c r="O320" s="199">
        <v>30.3</v>
      </c>
    </row>
    <row r="321" spans="8:15" hidden="1" x14ac:dyDescent="0.25">
      <c r="H321" s="189" t="s">
        <v>1266</v>
      </c>
      <c r="I321" s="26" t="s">
        <v>1279</v>
      </c>
      <c r="J321" s="26" t="s">
        <v>1280</v>
      </c>
      <c r="K321" s="26">
        <v>16.12</v>
      </c>
      <c r="L321" s="26"/>
      <c r="M321" s="26"/>
      <c r="N321" s="26">
        <v>15.74</v>
      </c>
      <c r="O321" s="199">
        <v>27.08</v>
      </c>
    </row>
    <row r="322" spans="8:15" hidden="1" x14ac:dyDescent="0.25">
      <c r="H322" s="189" t="s">
        <v>1266</v>
      </c>
      <c r="I322" s="26" t="s">
        <v>1281</v>
      </c>
      <c r="J322" s="26" t="s">
        <v>1282</v>
      </c>
      <c r="K322" s="26">
        <v>5.12</v>
      </c>
      <c r="L322" s="26">
        <v>21.24</v>
      </c>
      <c r="M322" s="26">
        <v>18.68</v>
      </c>
      <c r="N322" s="26">
        <v>19.27</v>
      </c>
      <c r="O322" s="199">
        <v>143.5</v>
      </c>
    </row>
    <row r="323" spans="8:15" hidden="1" x14ac:dyDescent="0.25">
      <c r="H323" s="189" t="s">
        <v>1266</v>
      </c>
      <c r="I323" s="26" t="s">
        <v>1283</v>
      </c>
      <c r="J323" s="26" t="s">
        <v>1284</v>
      </c>
      <c r="K323" s="26">
        <v>9.82</v>
      </c>
      <c r="L323" s="26">
        <v>15.83</v>
      </c>
      <c r="M323" s="26">
        <v>16.399999999999999</v>
      </c>
      <c r="N323" s="26">
        <v>19.22</v>
      </c>
      <c r="O323" s="199">
        <v>285</v>
      </c>
    </row>
    <row r="324" spans="8:15" hidden="1" x14ac:dyDescent="0.25">
      <c r="H324" s="189" t="s">
        <v>1266</v>
      </c>
      <c r="I324" s="26" t="s">
        <v>1285</v>
      </c>
      <c r="J324" s="26" t="s">
        <v>1286</v>
      </c>
      <c r="K324" s="26">
        <v>4.59</v>
      </c>
      <c r="L324" s="26">
        <v>62</v>
      </c>
      <c r="M324" s="26">
        <v>83.72</v>
      </c>
      <c r="N324" s="26">
        <v>46.55</v>
      </c>
      <c r="O324" s="199">
        <v>119.2</v>
      </c>
    </row>
    <row r="325" spans="8:15" hidden="1" x14ac:dyDescent="0.25">
      <c r="H325" s="189" t="s">
        <v>1266</v>
      </c>
      <c r="I325" s="26" t="s">
        <v>1287</v>
      </c>
      <c r="J325" s="26" t="s">
        <v>1288</v>
      </c>
      <c r="K325" s="26">
        <v>41.3</v>
      </c>
      <c r="L325" s="26">
        <v>25.8</v>
      </c>
      <c r="M325" s="26">
        <v>24.2</v>
      </c>
      <c r="N325" s="26">
        <v>32.75</v>
      </c>
      <c r="O325" s="199">
        <v>2021.72</v>
      </c>
    </row>
    <row r="326" spans="8:15" hidden="1" x14ac:dyDescent="0.25">
      <c r="H326" s="189" t="s">
        <v>1266</v>
      </c>
      <c r="I326" s="26" t="s">
        <v>1289</v>
      </c>
      <c r="J326" s="26" t="s">
        <v>1290</v>
      </c>
      <c r="K326" s="26">
        <v>9.9499999999999993</v>
      </c>
      <c r="L326" s="26">
        <v>47.99</v>
      </c>
      <c r="M326" s="26">
        <v>34.89</v>
      </c>
      <c r="N326" s="26">
        <v>52.94</v>
      </c>
      <c r="O326" s="199">
        <v>152.31</v>
      </c>
    </row>
    <row r="327" spans="8:15" hidden="1" x14ac:dyDescent="0.25">
      <c r="H327" s="189" t="s">
        <v>1266</v>
      </c>
      <c r="I327" s="26" t="s">
        <v>1291</v>
      </c>
      <c r="J327" s="26" t="s">
        <v>1292</v>
      </c>
      <c r="K327" s="26">
        <v>5.71</v>
      </c>
      <c r="L327" s="26">
        <v>18.47</v>
      </c>
      <c r="M327" s="26">
        <v>20.56</v>
      </c>
      <c r="N327" s="26">
        <v>18.36</v>
      </c>
      <c r="O327" s="199">
        <v>23.13</v>
      </c>
    </row>
    <row r="328" spans="8:15" hidden="1" x14ac:dyDescent="0.25">
      <c r="H328" s="189" t="s">
        <v>1266</v>
      </c>
      <c r="I328" s="26" t="s">
        <v>1293</v>
      </c>
      <c r="J328" s="26" t="s">
        <v>1294</v>
      </c>
      <c r="K328" s="26">
        <v>3.97</v>
      </c>
      <c r="L328" s="26"/>
      <c r="M328" s="26"/>
      <c r="N328" s="26"/>
      <c r="O328" s="199">
        <v>22.33</v>
      </c>
    </row>
    <row r="329" spans="8:15" hidden="1" x14ac:dyDescent="0.25">
      <c r="H329" s="189" t="s">
        <v>1266</v>
      </c>
      <c r="I329" s="26" t="s">
        <v>1295</v>
      </c>
      <c r="J329" s="26" t="s">
        <v>1296</v>
      </c>
      <c r="K329" s="26">
        <v>8.65</v>
      </c>
      <c r="L329" s="26"/>
      <c r="M329" s="26"/>
      <c r="N329" s="26"/>
      <c r="O329" s="199">
        <v>32.29</v>
      </c>
    </row>
    <row r="330" spans="8:15" hidden="1" x14ac:dyDescent="0.25">
      <c r="H330" s="189" t="s">
        <v>1266</v>
      </c>
      <c r="I330" s="26" t="s">
        <v>1297</v>
      </c>
      <c r="J330" s="26" t="s">
        <v>1298</v>
      </c>
      <c r="K330" s="26">
        <v>16.170000000000002</v>
      </c>
      <c r="L330" s="26">
        <v>335.86</v>
      </c>
      <c r="M330" s="26">
        <v>64.64</v>
      </c>
      <c r="N330" s="26">
        <v>503.75</v>
      </c>
      <c r="O330" s="199">
        <v>17.59</v>
      </c>
    </row>
    <row r="331" spans="8:15" hidden="1" x14ac:dyDescent="0.25">
      <c r="H331" s="189" t="s">
        <v>1266</v>
      </c>
      <c r="I331" s="26" t="s">
        <v>1299</v>
      </c>
      <c r="J331" s="26" t="s">
        <v>1300</v>
      </c>
      <c r="K331" s="26">
        <v>21.49</v>
      </c>
      <c r="L331" s="26">
        <v>23.06</v>
      </c>
      <c r="M331" s="26">
        <v>16.3</v>
      </c>
      <c r="N331" s="26">
        <v>26.79</v>
      </c>
      <c r="O331" s="199">
        <v>41.47</v>
      </c>
    </row>
    <row r="332" spans="8:15" hidden="1" x14ac:dyDescent="0.25">
      <c r="H332" s="189" t="s">
        <v>1266</v>
      </c>
      <c r="I332" s="26" t="s">
        <v>1301</v>
      </c>
      <c r="J332" s="26" t="s">
        <v>1302</v>
      </c>
      <c r="K332" s="26">
        <v>21.07</v>
      </c>
      <c r="L332" s="26">
        <v>37.01</v>
      </c>
      <c r="M332" s="26">
        <v>30.06</v>
      </c>
      <c r="N332" s="26">
        <v>43</v>
      </c>
      <c r="O332" s="199">
        <v>96.18</v>
      </c>
    </row>
    <row r="333" spans="8:15" hidden="1" x14ac:dyDescent="0.25">
      <c r="H333" s="189" t="s">
        <v>1266</v>
      </c>
      <c r="I333" s="26" t="s">
        <v>1303</v>
      </c>
      <c r="J333" s="26" t="s">
        <v>1304</v>
      </c>
      <c r="K333" s="26">
        <v>3.8</v>
      </c>
      <c r="L333" s="26"/>
      <c r="M333" s="26"/>
      <c r="N333" s="26"/>
      <c r="O333" s="199">
        <v>16.97</v>
      </c>
    </row>
    <row r="334" spans="8:15" hidden="1" x14ac:dyDescent="0.25">
      <c r="H334" s="189" t="s">
        <v>1266</v>
      </c>
      <c r="I334" s="26" t="s">
        <v>1305</v>
      </c>
      <c r="J334" s="26" t="s">
        <v>1306</v>
      </c>
      <c r="K334" s="26">
        <v>6.46</v>
      </c>
      <c r="L334" s="26">
        <v>36.92</v>
      </c>
      <c r="M334" s="26">
        <v>55.18</v>
      </c>
      <c r="N334" s="26">
        <v>22.22</v>
      </c>
      <c r="O334" s="199">
        <v>23.91</v>
      </c>
    </row>
    <row r="335" spans="8:15" hidden="1" x14ac:dyDescent="0.25">
      <c r="H335" s="189" t="s">
        <v>1266</v>
      </c>
      <c r="I335" s="26" t="s">
        <v>1307</v>
      </c>
      <c r="J335" s="26" t="s">
        <v>1308</v>
      </c>
      <c r="K335" s="26">
        <v>19.05</v>
      </c>
      <c r="L335" s="26">
        <v>14.74</v>
      </c>
      <c r="M335" s="26">
        <v>12.6</v>
      </c>
      <c r="N335" s="26">
        <v>12.26</v>
      </c>
      <c r="O335" s="199">
        <v>43.93</v>
      </c>
    </row>
    <row r="336" spans="8:15" hidden="1" x14ac:dyDescent="0.25">
      <c r="H336" s="189" t="s">
        <v>1266</v>
      </c>
      <c r="I336" s="26" t="s">
        <v>1309</v>
      </c>
      <c r="J336" s="26" t="s">
        <v>1310</v>
      </c>
      <c r="K336" s="26">
        <v>6.59</v>
      </c>
      <c r="L336" s="26">
        <v>6.98</v>
      </c>
      <c r="M336" s="26">
        <v>8.3800000000000008</v>
      </c>
      <c r="N336" s="26">
        <v>5.67</v>
      </c>
      <c r="O336" s="199">
        <v>149.47</v>
      </c>
    </row>
    <row r="337" spans="8:15" hidden="1" x14ac:dyDescent="0.25">
      <c r="H337" s="189" t="s">
        <v>1266</v>
      </c>
      <c r="I337" s="26" t="s">
        <v>1311</v>
      </c>
      <c r="J337" s="26" t="s">
        <v>1312</v>
      </c>
      <c r="K337" s="26">
        <v>6.06</v>
      </c>
      <c r="L337" s="26"/>
      <c r="M337" s="26"/>
      <c r="N337" s="26"/>
      <c r="O337" s="199">
        <v>22.14</v>
      </c>
    </row>
    <row r="338" spans="8:15" hidden="1" x14ac:dyDescent="0.25">
      <c r="H338" s="189" t="s">
        <v>1266</v>
      </c>
      <c r="I338" s="26" t="s">
        <v>1313</v>
      </c>
      <c r="J338" s="26" t="s">
        <v>1314</v>
      </c>
      <c r="K338" s="26">
        <v>9.5399999999999991</v>
      </c>
      <c r="L338" s="26">
        <v>5.24</v>
      </c>
      <c r="M338" s="26">
        <v>7.45</v>
      </c>
      <c r="N338" s="26">
        <v>4.5599999999999996</v>
      </c>
      <c r="O338" s="199">
        <v>286.69</v>
      </c>
    </row>
    <row r="339" spans="8:15" hidden="1" x14ac:dyDescent="0.25">
      <c r="H339" s="189" t="s">
        <v>1266</v>
      </c>
      <c r="I339" s="26" t="s">
        <v>1315</v>
      </c>
      <c r="J339" s="26" t="s">
        <v>1316</v>
      </c>
      <c r="K339" s="26">
        <v>2.67</v>
      </c>
      <c r="L339" s="26">
        <v>7.75</v>
      </c>
      <c r="M339" s="26">
        <v>20.07</v>
      </c>
      <c r="N339" s="26">
        <v>4.82</v>
      </c>
      <c r="O339" s="199">
        <v>112.98</v>
      </c>
    </row>
    <row r="340" spans="8:15" hidden="1" x14ac:dyDescent="0.25">
      <c r="H340" s="189" t="s">
        <v>1266</v>
      </c>
      <c r="I340" s="26" t="s">
        <v>1317</v>
      </c>
      <c r="J340" s="26" t="s">
        <v>1318</v>
      </c>
      <c r="K340" s="26">
        <v>5.8</v>
      </c>
      <c r="L340" s="26">
        <v>18.690000000000001</v>
      </c>
      <c r="M340" s="26">
        <v>10.5</v>
      </c>
      <c r="N340" s="26">
        <v>13.71</v>
      </c>
      <c r="O340" s="199">
        <v>63.02</v>
      </c>
    </row>
    <row r="341" spans="8:15" hidden="1" x14ac:dyDescent="0.25">
      <c r="H341" s="189" t="s">
        <v>1266</v>
      </c>
      <c r="I341" s="26" t="s">
        <v>1319</v>
      </c>
      <c r="J341" s="26" t="s">
        <v>105</v>
      </c>
      <c r="K341" s="26">
        <v>14.06</v>
      </c>
      <c r="L341" s="26">
        <v>12.08</v>
      </c>
      <c r="M341" s="26">
        <v>13.01</v>
      </c>
      <c r="N341" s="26">
        <v>12.35</v>
      </c>
      <c r="O341" s="199">
        <v>483.98</v>
      </c>
    </row>
    <row r="342" spans="8:15" hidden="1" x14ac:dyDescent="0.25">
      <c r="H342" s="189" t="s">
        <v>1266</v>
      </c>
      <c r="I342" s="26" t="s">
        <v>1320</v>
      </c>
      <c r="J342" s="26" t="s">
        <v>1321</v>
      </c>
      <c r="K342" s="26">
        <v>4.6500000000000004</v>
      </c>
      <c r="L342" s="26">
        <v>6.42</v>
      </c>
      <c r="M342" s="26">
        <v>6.43</v>
      </c>
      <c r="N342" s="26">
        <v>6.17</v>
      </c>
      <c r="O342" s="199">
        <v>241.49</v>
      </c>
    </row>
    <row r="343" spans="8:15" hidden="1" x14ac:dyDescent="0.25">
      <c r="H343" s="189" t="s">
        <v>1266</v>
      </c>
      <c r="I343" s="26" t="s">
        <v>1322</v>
      </c>
      <c r="J343" s="26" t="s">
        <v>1323</v>
      </c>
      <c r="K343" s="26">
        <v>7.84</v>
      </c>
      <c r="L343" s="26">
        <v>5.12</v>
      </c>
      <c r="M343" s="26">
        <v>5.48</v>
      </c>
      <c r="N343" s="26">
        <v>4.82</v>
      </c>
      <c r="O343" s="199">
        <v>172.81</v>
      </c>
    </row>
    <row r="344" spans="8:15" hidden="1" x14ac:dyDescent="0.25">
      <c r="H344" s="189" t="s">
        <v>1266</v>
      </c>
      <c r="I344" s="26" t="s">
        <v>1324</v>
      </c>
      <c r="J344" s="26" t="s">
        <v>1325</v>
      </c>
      <c r="K344" s="26">
        <v>5.08</v>
      </c>
      <c r="L344" s="26">
        <v>28.55</v>
      </c>
      <c r="M344" s="26">
        <v>29.17</v>
      </c>
      <c r="N344" s="26">
        <v>17.3</v>
      </c>
      <c r="O344" s="199">
        <v>110.78</v>
      </c>
    </row>
    <row r="345" spans="8:15" hidden="1" x14ac:dyDescent="0.25">
      <c r="H345" s="189" t="s">
        <v>1266</v>
      </c>
      <c r="I345" s="26" t="s">
        <v>1326</v>
      </c>
      <c r="J345" s="26" t="s">
        <v>1327</v>
      </c>
      <c r="K345" s="26">
        <v>3.59</v>
      </c>
      <c r="L345" s="26">
        <v>20.25</v>
      </c>
      <c r="M345" s="26">
        <v>15.55</v>
      </c>
      <c r="N345" s="26">
        <v>26.63</v>
      </c>
      <c r="O345" s="199">
        <v>43.52</v>
      </c>
    </row>
    <row r="346" spans="8:15" hidden="1" x14ac:dyDescent="0.25">
      <c r="H346" s="189" t="s">
        <v>1266</v>
      </c>
      <c r="I346" s="26" t="s">
        <v>1328</v>
      </c>
      <c r="J346" s="26" t="s">
        <v>1329</v>
      </c>
      <c r="K346" s="26">
        <v>4.7699999999999996</v>
      </c>
      <c r="L346" s="26">
        <v>8.89</v>
      </c>
      <c r="M346" s="26">
        <v>8.01</v>
      </c>
      <c r="N346" s="26">
        <v>8.5500000000000007</v>
      </c>
      <c r="O346" s="199">
        <v>347.93</v>
      </c>
    </row>
    <row r="347" spans="8:15" hidden="1" x14ac:dyDescent="0.25">
      <c r="H347" s="189" t="s">
        <v>1266</v>
      </c>
      <c r="I347" s="26" t="s">
        <v>1330</v>
      </c>
      <c r="J347" s="26" t="s">
        <v>1331</v>
      </c>
      <c r="K347" s="26">
        <v>14.74</v>
      </c>
      <c r="L347" s="26">
        <v>18.690000000000001</v>
      </c>
      <c r="M347" s="26">
        <v>31.17</v>
      </c>
      <c r="N347" s="26">
        <v>23.33</v>
      </c>
      <c r="O347" s="199">
        <v>151.37</v>
      </c>
    </row>
    <row r="348" spans="8:15" hidden="1" x14ac:dyDescent="0.25">
      <c r="H348" s="189" t="s">
        <v>1266</v>
      </c>
      <c r="I348" s="26" t="s">
        <v>1332</v>
      </c>
      <c r="J348" s="26" t="s">
        <v>1333</v>
      </c>
      <c r="K348" s="26">
        <v>10.14</v>
      </c>
      <c r="L348" s="26">
        <v>21.9</v>
      </c>
      <c r="M348" s="26">
        <v>18.739999999999998</v>
      </c>
      <c r="N348" s="26">
        <v>23</v>
      </c>
      <c r="O348" s="199">
        <v>30.49</v>
      </c>
    </row>
    <row r="349" spans="8:15" hidden="1" x14ac:dyDescent="0.25">
      <c r="H349" s="189" t="s">
        <v>1266</v>
      </c>
      <c r="I349" s="26" t="s">
        <v>1334</v>
      </c>
      <c r="J349" s="26" t="s">
        <v>1335</v>
      </c>
      <c r="K349" s="26">
        <v>3.5</v>
      </c>
      <c r="L349" s="26"/>
      <c r="M349" s="26"/>
      <c r="N349" s="26"/>
      <c r="O349" s="199">
        <v>22.16</v>
      </c>
    </row>
    <row r="350" spans="8:15" hidden="1" x14ac:dyDescent="0.25">
      <c r="H350" s="189" t="s">
        <v>1266</v>
      </c>
      <c r="I350" s="26" t="s">
        <v>1336</v>
      </c>
      <c r="J350" s="26" t="s">
        <v>1337</v>
      </c>
      <c r="K350" s="26">
        <v>6.8</v>
      </c>
      <c r="L350" s="26">
        <v>11.82</v>
      </c>
      <c r="M350" s="26">
        <v>12.77</v>
      </c>
      <c r="N350" s="26">
        <v>10.1</v>
      </c>
      <c r="O350" s="199">
        <v>89.69</v>
      </c>
    </row>
    <row r="351" spans="8:15" hidden="1" x14ac:dyDescent="0.25">
      <c r="H351" s="189" t="s">
        <v>1266</v>
      </c>
      <c r="I351" s="26" t="s">
        <v>1338</v>
      </c>
      <c r="J351" s="26" t="s">
        <v>1339</v>
      </c>
      <c r="K351" s="26">
        <v>10.56</v>
      </c>
      <c r="L351" s="26">
        <v>53.26</v>
      </c>
      <c r="M351" s="26">
        <v>56.78</v>
      </c>
      <c r="N351" s="26">
        <v>72.760000000000005</v>
      </c>
      <c r="O351" s="199">
        <v>75.42</v>
      </c>
    </row>
    <row r="352" spans="8:15" hidden="1" x14ac:dyDescent="0.25">
      <c r="H352" s="189" t="s">
        <v>1266</v>
      </c>
      <c r="I352" s="26" t="s">
        <v>1340</v>
      </c>
      <c r="J352" s="26" t="s">
        <v>1341</v>
      </c>
      <c r="K352" s="26">
        <v>13.6</v>
      </c>
      <c r="L352" s="26"/>
      <c r="M352" s="26"/>
      <c r="N352" s="26">
        <v>14.52</v>
      </c>
      <c r="O352" s="199">
        <v>21.59</v>
      </c>
    </row>
    <row r="353" spans="8:15" hidden="1" x14ac:dyDescent="0.25">
      <c r="H353" s="189" t="s">
        <v>1266</v>
      </c>
      <c r="I353" s="26" t="s">
        <v>1342</v>
      </c>
      <c r="J353" s="26" t="s">
        <v>1343</v>
      </c>
      <c r="K353" s="26">
        <v>16.93</v>
      </c>
      <c r="L353" s="26">
        <v>22.88</v>
      </c>
      <c r="M353" s="26">
        <v>18.48</v>
      </c>
      <c r="N353" s="26">
        <v>23.08</v>
      </c>
      <c r="O353" s="199">
        <v>39.49</v>
      </c>
    </row>
    <row r="354" spans="8:15" hidden="1" x14ac:dyDescent="0.25">
      <c r="H354" s="189" t="s">
        <v>1266</v>
      </c>
      <c r="I354" s="26" t="s">
        <v>1344</v>
      </c>
      <c r="J354" s="26" t="s">
        <v>1345</v>
      </c>
      <c r="K354" s="26">
        <v>9.3699999999999992</v>
      </c>
      <c r="L354" s="26">
        <v>9.42</v>
      </c>
      <c r="M354" s="26">
        <v>11.06</v>
      </c>
      <c r="N354" s="26">
        <v>7.18</v>
      </c>
      <c r="O354" s="199">
        <v>196.78</v>
      </c>
    </row>
    <row r="355" spans="8:15" hidden="1" x14ac:dyDescent="0.25">
      <c r="H355" s="189" t="s">
        <v>1266</v>
      </c>
      <c r="I355" s="26" t="s">
        <v>1346</v>
      </c>
      <c r="J355" s="26" t="s">
        <v>1347</v>
      </c>
      <c r="K355" s="26">
        <v>15.46</v>
      </c>
      <c r="L355" s="26">
        <v>145.65</v>
      </c>
      <c r="M355" s="26">
        <v>100.9</v>
      </c>
      <c r="N355" s="26">
        <v>505.76</v>
      </c>
      <c r="O355" s="199">
        <v>90.87</v>
      </c>
    </row>
    <row r="356" spans="8:15" hidden="1" x14ac:dyDescent="0.25">
      <c r="H356" s="189" t="s">
        <v>1266</v>
      </c>
      <c r="I356" s="26" t="s">
        <v>1348</v>
      </c>
      <c r="J356" s="26" t="s">
        <v>1349</v>
      </c>
      <c r="K356" s="26">
        <v>8.9700000000000006</v>
      </c>
      <c r="L356" s="26">
        <v>19.02</v>
      </c>
      <c r="M356" s="26">
        <v>20.420000000000002</v>
      </c>
      <c r="N356" s="26">
        <v>20.059999999999999</v>
      </c>
      <c r="O356" s="199">
        <v>32.51</v>
      </c>
    </row>
    <row r="357" spans="8:15" hidden="1" x14ac:dyDescent="0.25">
      <c r="H357" s="189" t="s">
        <v>1266</v>
      </c>
      <c r="I357" s="26" t="s">
        <v>1350</v>
      </c>
      <c r="J357" s="26" t="s">
        <v>1351</v>
      </c>
      <c r="K357" s="26">
        <v>70.83</v>
      </c>
      <c r="L357" s="26">
        <v>20.99</v>
      </c>
      <c r="M357" s="26">
        <v>22.98</v>
      </c>
      <c r="N357" s="26">
        <v>19.23</v>
      </c>
      <c r="O357" s="199">
        <v>116.43</v>
      </c>
    </row>
    <row r="358" spans="8:15" hidden="1" x14ac:dyDescent="0.25">
      <c r="H358" s="189" t="s">
        <v>1266</v>
      </c>
      <c r="I358" s="26" t="s">
        <v>1352</v>
      </c>
      <c r="J358" s="26" t="s">
        <v>1353</v>
      </c>
      <c r="K358" s="26">
        <v>14.9</v>
      </c>
      <c r="L358" s="26">
        <v>210.92</v>
      </c>
      <c r="M358" s="26"/>
      <c r="N358" s="26">
        <v>42.03</v>
      </c>
      <c r="O358" s="199">
        <v>15.83</v>
      </c>
    </row>
    <row r="359" spans="8:15" hidden="1" x14ac:dyDescent="0.25">
      <c r="H359" s="189" t="s">
        <v>1266</v>
      </c>
      <c r="I359" s="26" t="s">
        <v>1354</v>
      </c>
      <c r="J359" s="26" t="s">
        <v>1355</v>
      </c>
      <c r="K359" s="26">
        <v>15.84</v>
      </c>
      <c r="L359" s="26">
        <v>19.899999999999999</v>
      </c>
      <c r="M359" s="26">
        <v>23.08</v>
      </c>
      <c r="N359" s="26">
        <v>11.61</v>
      </c>
      <c r="O359" s="199">
        <v>32.51</v>
      </c>
    </row>
    <row r="360" spans="8:15" hidden="1" x14ac:dyDescent="0.25">
      <c r="H360" s="189" t="s">
        <v>1266</v>
      </c>
      <c r="I360" s="26" t="s">
        <v>1356</v>
      </c>
      <c r="J360" s="26" t="s">
        <v>1357</v>
      </c>
      <c r="K360" s="26">
        <v>15.81</v>
      </c>
      <c r="L360" s="26">
        <v>12.39</v>
      </c>
      <c r="M360" s="26">
        <v>10.97</v>
      </c>
      <c r="N360" s="26">
        <v>16.23</v>
      </c>
      <c r="O360" s="199">
        <v>110.49</v>
      </c>
    </row>
    <row r="361" spans="8:15" hidden="1" x14ac:dyDescent="0.25">
      <c r="H361" s="189" t="s">
        <v>1266</v>
      </c>
      <c r="I361" s="26" t="s">
        <v>1358</v>
      </c>
      <c r="J361" s="26" t="s">
        <v>1359</v>
      </c>
      <c r="K361" s="26">
        <v>9.32</v>
      </c>
      <c r="L361" s="26">
        <v>13.05</v>
      </c>
      <c r="M361" s="26">
        <v>12.71</v>
      </c>
      <c r="N361" s="26">
        <v>13.25</v>
      </c>
      <c r="O361" s="199">
        <v>32.31</v>
      </c>
    </row>
    <row r="362" spans="8:15" hidden="1" x14ac:dyDescent="0.25">
      <c r="H362" s="189" t="s">
        <v>1266</v>
      </c>
      <c r="I362" s="26" t="s">
        <v>1360</v>
      </c>
      <c r="J362" s="26" t="s">
        <v>1361</v>
      </c>
      <c r="K362" s="26">
        <v>10.64</v>
      </c>
      <c r="L362" s="26">
        <v>14.97</v>
      </c>
      <c r="M362" s="26">
        <v>14.65</v>
      </c>
      <c r="N362" s="26">
        <v>17.190000000000001</v>
      </c>
      <c r="O362" s="199">
        <v>52.44</v>
      </c>
    </row>
    <row r="363" spans="8:15" hidden="1" x14ac:dyDescent="0.25">
      <c r="H363" s="189" t="s">
        <v>1362</v>
      </c>
      <c r="I363" s="26" t="s">
        <v>1363</v>
      </c>
      <c r="J363" s="26" t="s">
        <v>1364</v>
      </c>
      <c r="K363" s="26">
        <v>4.37</v>
      </c>
      <c r="L363" s="26"/>
      <c r="M363" s="26">
        <v>128.18</v>
      </c>
      <c r="N363" s="26"/>
      <c r="O363" s="199">
        <v>29.76</v>
      </c>
    </row>
    <row r="364" spans="8:15" hidden="1" x14ac:dyDescent="0.25">
      <c r="H364" s="189" t="s">
        <v>1362</v>
      </c>
      <c r="I364" s="26" t="s">
        <v>1365</v>
      </c>
      <c r="J364" s="26" t="s">
        <v>1366</v>
      </c>
      <c r="K364" s="26">
        <v>5</v>
      </c>
      <c r="L364" s="26"/>
      <c r="M364" s="26"/>
      <c r="N364" s="26"/>
      <c r="O364" s="199">
        <v>43.2</v>
      </c>
    </row>
    <row r="365" spans="8:15" hidden="1" x14ac:dyDescent="0.25">
      <c r="H365" s="189" t="s">
        <v>1362</v>
      </c>
      <c r="I365" s="26" t="s">
        <v>1367</v>
      </c>
      <c r="J365" s="26" t="s">
        <v>1368</v>
      </c>
      <c r="K365" s="26">
        <v>13.43</v>
      </c>
      <c r="L365" s="26"/>
      <c r="M365" s="26"/>
      <c r="N365" s="26"/>
      <c r="O365" s="199">
        <v>59.09</v>
      </c>
    </row>
    <row r="366" spans="8:15" hidden="1" x14ac:dyDescent="0.25">
      <c r="H366" s="189" t="s">
        <v>1362</v>
      </c>
      <c r="I366" s="26" t="s">
        <v>1369</v>
      </c>
      <c r="J366" s="26" t="s">
        <v>1370</v>
      </c>
      <c r="K366" s="26">
        <v>5.0599999999999996</v>
      </c>
      <c r="L366" s="26">
        <v>13.24</v>
      </c>
      <c r="M366" s="26">
        <v>13.4</v>
      </c>
      <c r="N366" s="26">
        <v>14.17</v>
      </c>
      <c r="O366" s="199">
        <v>68.819999999999993</v>
      </c>
    </row>
    <row r="367" spans="8:15" hidden="1" x14ac:dyDescent="0.25">
      <c r="H367" s="189" t="s">
        <v>1362</v>
      </c>
      <c r="I367" s="26" t="s">
        <v>1371</v>
      </c>
      <c r="J367" s="26" t="s">
        <v>1372</v>
      </c>
      <c r="K367" s="26">
        <v>10.77</v>
      </c>
      <c r="L367" s="26">
        <v>17.03</v>
      </c>
      <c r="M367" s="26">
        <v>29.32</v>
      </c>
      <c r="N367" s="26">
        <v>28.08</v>
      </c>
      <c r="O367" s="199">
        <v>192.15</v>
      </c>
    </row>
    <row r="368" spans="8:15" hidden="1" x14ac:dyDescent="0.25">
      <c r="H368" s="189" t="s">
        <v>1362</v>
      </c>
      <c r="I368" s="26" t="s">
        <v>1373</v>
      </c>
      <c r="J368" s="26" t="s">
        <v>1374</v>
      </c>
      <c r="K368" s="26">
        <v>11.22</v>
      </c>
      <c r="L368" s="26">
        <v>38.04</v>
      </c>
      <c r="M368" s="26">
        <v>35.54</v>
      </c>
      <c r="N368" s="26">
        <v>40.01</v>
      </c>
      <c r="O368" s="199">
        <v>61.45</v>
      </c>
    </row>
    <row r="369" spans="8:15" hidden="1" x14ac:dyDescent="0.25">
      <c r="H369" s="189" t="s">
        <v>1362</v>
      </c>
      <c r="I369" s="26" t="s">
        <v>1375</v>
      </c>
      <c r="J369" s="26" t="s">
        <v>1376</v>
      </c>
      <c r="K369" s="26">
        <v>3.11</v>
      </c>
      <c r="L369" s="26"/>
      <c r="M369" s="26">
        <v>37.75</v>
      </c>
      <c r="N369" s="26"/>
      <c r="O369" s="199">
        <v>282.23</v>
      </c>
    </row>
    <row r="370" spans="8:15" hidden="1" x14ac:dyDescent="0.25">
      <c r="H370" s="189" t="s">
        <v>1362</v>
      </c>
      <c r="I370" s="26" t="s">
        <v>1377</v>
      </c>
      <c r="J370" s="26" t="s">
        <v>1378</v>
      </c>
      <c r="K370" s="26">
        <v>10.93</v>
      </c>
      <c r="L370" s="26">
        <v>109.4</v>
      </c>
      <c r="M370" s="26">
        <v>19.239999999999998</v>
      </c>
      <c r="N370" s="26">
        <v>130.9</v>
      </c>
      <c r="O370" s="199">
        <v>70.75</v>
      </c>
    </row>
    <row r="371" spans="8:15" hidden="1" x14ac:dyDescent="0.25">
      <c r="H371" s="189" t="s">
        <v>1362</v>
      </c>
      <c r="I371" s="26" t="s">
        <v>1379</v>
      </c>
      <c r="J371" s="26" t="s">
        <v>1380</v>
      </c>
      <c r="K371" s="26">
        <v>8.36</v>
      </c>
      <c r="L371" s="26">
        <v>165.34</v>
      </c>
      <c r="M371" s="26">
        <v>112.31</v>
      </c>
      <c r="N371" s="26">
        <v>220.26</v>
      </c>
      <c r="O371" s="199">
        <v>41.43</v>
      </c>
    </row>
    <row r="372" spans="8:15" hidden="1" x14ac:dyDescent="0.25">
      <c r="H372" s="189" t="s">
        <v>1381</v>
      </c>
      <c r="I372" s="26" t="s">
        <v>1382</v>
      </c>
      <c r="J372" s="26" t="s">
        <v>1383</v>
      </c>
      <c r="K372" s="26">
        <v>10.42</v>
      </c>
      <c r="L372" s="26">
        <v>10.19</v>
      </c>
      <c r="M372" s="26">
        <v>11.3</v>
      </c>
      <c r="N372" s="26">
        <v>10.33</v>
      </c>
      <c r="O372" s="199">
        <v>106.62</v>
      </c>
    </row>
    <row r="373" spans="8:15" hidden="1" x14ac:dyDescent="0.25">
      <c r="H373" s="189" t="s">
        <v>1381</v>
      </c>
      <c r="I373" s="26" t="s">
        <v>1384</v>
      </c>
      <c r="J373" s="26" t="s">
        <v>1385</v>
      </c>
      <c r="K373" s="26">
        <v>2.13</v>
      </c>
      <c r="L373" s="26"/>
      <c r="M373" s="26"/>
      <c r="N373" s="26"/>
      <c r="O373" s="199">
        <v>42.54</v>
      </c>
    </row>
    <row r="374" spans="8:15" hidden="1" x14ac:dyDescent="0.25">
      <c r="H374" s="189" t="s">
        <v>1381</v>
      </c>
      <c r="I374" s="26" t="s">
        <v>1386</v>
      </c>
      <c r="J374" s="26" t="s">
        <v>1387</v>
      </c>
      <c r="K374" s="26">
        <v>4.57</v>
      </c>
      <c r="L374" s="26">
        <v>184.14</v>
      </c>
      <c r="M374" s="26">
        <v>396.4</v>
      </c>
      <c r="N374" s="26">
        <v>119.65</v>
      </c>
      <c r="O374" s="199">
        <v>53.06</v>
      </c>
    </row>
    <row r="375" spans="8:15" hidden="1" x14ac:dyDescent="0.25">
      <c r="H375" s="189" t="s">
        <v>1381</v>
      </c>
      <c r="I375" s="26" t="s">
        <v>1388</v>
      </c>
      <c r="J375" s="26" t="s">
        <v>1389</v>
      </c>
      <c r="K375" s="26">
        <v>13.8</v>
      </c>
      <c r="L375" s="26"/>
      <c r="M375" s="26"/>
      <c r="N375" s="26"/>
      <c r="O375" s="199">
        <v>100.73</v>
      </c>
    </row>
    <row r="376" spans="8:15" hidden="1" x14ac:dyDescent="0.25">
      <c r="H376" s="189" t="s">
        <v>1381</v>
      </c>
      <c r="I376" s="26" t="s">
        <v>1390</v>
      </c>
      <c r="J376" s="26" t="s">
        <v>1391</v>
      </c>
      <c r="K376" s="26">
        <v>11.9</v>
      </c>
      <c r="L376" s="26">
        <v>121.47</v>
      </c>
      <c r="M376" s="26">
        <v>287.67</v>
      </c>
      <c r="N376" s="26">
        <v>121.61</v>
      </c>
      <c r="O376" s="199">
        <v>43.3</v>
      </c>
    </row>
    <row r="377" spans="8:15" hidden="1" x14ac:dyDescent="0.25">
      <c r="H377" s="189" t="s">
        <v>1381</v>
      </c>
      <c r="I377" s="26" t="s">
        <v>1392</v>
      </c>
      <c r="J377" s="26" t="s">
        <v>1393</v>
      </c>
      <c r="K377" s="26">
        <v>26.84</v>
      </c>
      <c r="L377" s="26">
        <v>40.090000000000003</v>
      </c>
      <c r="M377" s="26">
        <v>28.09</v>
      </c>
      <c r="N377" s="26">
        <v>40.479999999999997</v>
      </c>
      <c r="O377" s="199">
        <v>51.04</v>
      </c>
    </row>
    <row r="378" spans="8:15" hidden="1" x14ac:dyDescent="0.25">
      <c r="H378" s="189" t="s">
        <v>1381</v>
      </c>
      <c r="I378" s="26" t="s">
        <v>1394</v>
      </c>
      <c r="J378" s="26" t="s">
        <v>1395</v>
      </c>
      <c r="K378" s="26">
        <v>10.98</v>
      </c>
      <c r="L378" s="26">
        <v>91.46</v>
      </c>
      <c r="M378" s="26">
        <v>128.97</v>
      </c>
      <c r="N378" s="26">
        <v>70.53</v>
      </c>
      <c r="O378" s="199">
        <v>43.95</v>
      </c>
    </row>
    <row r="379" spans="8:15" hidden="1" x14ac:dyDescent="0.25">
      <c r="H379" s="189" t="s">
        <v>1381</v>
      </c>
      <c r="I379" s="26" t="s">
        <v>1396</v>
      </c>
      <c r="J379" s="26" t="s">
        <v>1397</v>
      </c>
      <c r="K379" s="26">
        <v>41.96</v>
      </c>
      <c r="L379" s="26">
        <v>56.71</v>
      </c>
      <c r="M379" s="26">
        <v>51.95</v>
      </c>
      <c r="N379" s="26">
        <v>74.819999999999993</v>
      </c>
      <c r="O379" s="199">
        <v>30.53</v>
      </c>
    </row>
    <row r="380" spans="8:15" hidden="1" x14ac:dyDescent="0.25">
      <c r="H380" s="189" t="s">
        <v>1381</v>
      </c>
      <c r="I380" s="26" t="s">
        <v>1398</v>
      </c>
      <c r="J380" s="26" t="s">
        <v>1399</v>
      </c>
      <c r="K380" s="26">
        <v>26.67</v>
      </c>
      <c r="L380" s="26">
        <v>124.8</v>
      </c>
      <c r="M380" s="26">
        <v>177.04</v>
      </c>
      <c r="N380" s="26">
        <v>96.14</v>
      </c>
      <c r="O380" s="199">
        <v>22.51</v>
      </c>
    </row>
    <row r="381" spans="8:15" hidden="1" x14ac:dyDescent="0.25">
      <c r="H381" s="189" t="s">
        <v>1381</v>
      </c>
      <c r="I381" s="26" t="s">
        <v>1400</v>
      </c>
      <c r="J381" s="26" t="s">
        <v>1401</v>
      </c>
      <c r="K381" s="26">
        <v>7.33</v>
      </c>
      <c r="L381" s="26">
        <v>14.16</v>
      </c>
      <c r="M381" s="26">
        <v>11.81</v>
      </c>
      <c r="N381" s="26">
        <v>14.65</v>
      </c>
      <c r="O381" s="199">
        <v>49.2</v>
      </c>
    </row>
    <row r="382" spans="8:15" hidden="1" x14ac:dyDescent="0.25">
      <c r="H382" s="189" t="s">
        <v>1381</v>
      </c>
      <c r="I382" s="26" t="s">
        <v>1402</v>
      </c>
      <c r="J382" s="26" t="s">
        <v>1403</v>
      </c>
      <c r="K382" s="26">
        <v>12.36</v>
      </c>
      <c r="L382" s="26">
        <v>8.33</v>
      </c>
      <c r="M382" s="26">
        <v>9.91</v>
      </c>
      <c r="N382" s="26">
        <v>8.68</v>
      </c>
      <c r="O382" s="199">
        <v>167.49</v>
      </c>
    </row>
    <row r="383" spans="8:15" hidden="1" x14ac:dyDescent="0.25">
      <c r="H383" s="189" t="s">
        <v>1381</v>
      </c>
      <c r="I383" s="26" t="s">
        <v>1404</v>
      </c>
      <c r="J383" s="26" t="s">
        <v>1405</v>
      </c>
      <c r="K383" s="26">
        <v>11.6</v>
      </c>
      <c r="L383" s="26">
        <v>14.57</v>
      </c>
      <c r="M383" s="26">
        <v>15.46</v>
      </c>
      <c r="N383" s="26">
        <v>16.32</v>
      </c>
      <c r="O383" s="199">
        <v>56.18</v>
      </c>
    </row>
    <row r="384" spans="8:15" hidden="1" x14ac:dyDescent="0.25">
      <c r="H384" s="189" t="s">
        <v>1381</v>
      </c>
      <c r="I384" s="26" t="s">
        <v>1406</v>
      </c>
      <c r="J384" s="26" t="s">
        <v>1407</v>
      </c>
      <c r="K384" s="26">
        <v>7.41</v>
      </c>
      <c r="L384" s="26">
        <v>11.54</v>
      </c>
      <c r="M384" s="26">
        <v>6.92</v>
      </c>
      <c r="N384" s="26">
        <v>12.33</v>
      </c>
      <c r="O384" s="199">
        <v>89.93</v>
      </c>
    </row>
    <row r="385" spans="8:15" hidden="1" x14ac:dyDescent="0.25">
      <c r="H385" s="189" t="s">
        <v>1381</v>
      </c>
      <c r="I385" s="26" t="s">
        <v>1408</v>
      </c>
      <c r="J385" s="26" t="s">
        <v>1409</v>
      </c>
      <c r="K385" s="26">
        <v>4.37</v>
      </c>
      <c r="L385" s="26">
        <v>115.1</v>
      </c>
      <c r="M385" s="26">
        <v>66.64</v>
      </c>
      <c r="N385" s="26">
        <v>520.04999999999995</v>
      </c>
      <c r="O385" s="199">
        <v>45.66</v>
      </c>
    </row>
    <row r="386" spans="8:15" hidden="1" x14ac:dyDescent="0.25">
      <c r="H386" s="189" t="s">
        <v>1381</v>
      </c>
      <c r="I386" s="26" t="s">
        <v>1410</v>
      </c>
      <c r="J386" s="26" t="s">
        <v>1411</v>
      </c>
      <c r="K386" s="26">
        <v>8.89</v>
      </c>
      <c r="L386" s="26">
        <v>10.83</v>
      </c>
      <c r="M386" s="26">
        <v>10.37</v>
      </c>
      <c r="N386" s="26">
        <v>11.04</v>
      </c>
      <c r="O386" s="199">
        <v>185.53</v>
      </c>
    </row>
    <row r="387" spans="8:15" hidden="1" x14ac:dyDescent="0.25">
      <c r="H387" s="189" t="s">
        <v>1381</v>
      </c>
      <c r="I387" s="26" t="s">
        <v>1412</v>
      </c>
      <c r="J387" s="26" t="s">
        <v>1413</v>
      </c>
      <c r="K387" s="26">
        <v>11.41</v>
      </c>
      <c r="L387" s="26">
        <v>13.33</v>
      </c>
      <c r="M387" s="26">
        <v>10.56</v>
      </c>
      <c r="N387" s="26">
        <v>14.65</v>
      </c>
      <c r="O387" s="199">
        <v>204.92</v>
      </c>
    </row>
    <row r="388" spans="8:15" hidden="1" x14ac:dyDescent="0.25">
      <c r="H388" s="189" t="s">
        <v>1381</v>
      </c>
      <c r="I388" s="26" t="s">
        <v>1414</v>
      </c>
      <c r="J388" s="26" t="s">
        <v>1415</v>
      </c>
      <c r="K388" s="26">
        <v>7.32</v>
      </c>
      <c r="L388" s="26">
        <v>17.55</v>
      </c>
      <c r="M388" s="26">
        <v>10.06</v>
      </c>
      <c r="N388" s="26">
        <v>20.57</v>
      </c>
      <c r="O388" s="199">
        <v>145.61000000000001</v>
      </c>
    </row>
    <row r="389" spans="8:15" hidden="1" x14ac:dyDescent="0.25">
      <c r="H389" s="189" t="s">
        <v>1381</v>
      </c>
      <c r="I389" s="26" t="s">
        <v>1416</v>
      </c>
      <c r="J389" s="26" t="s">
        <v>1417</v>
      </c>
      <c r="K389" s="26">
        <v>13.14</v>
      </c>
      <c r="L389" s="26">
        <v>11.25</v>
      </c>
      <c r="M389" s="26">
        <v>10.64</v>
      </c>
      <c r="N389" s="26">
        <v>11.61</v>
      </c>
      <c r="O389" s="199">
        <v>162.13</v>
      </c>
    </row>
    <row r="390" spans="8:15" hidden="1" x14ac:dyDescent="0.25">
      <c r="H390" s="189" t="s">
        <v>1381</v>
      </c>
      <c r="I390" s="26" t="s">
        <v>1418</v>
      </c>
      <c r="J390" s="26" t="s">
        <v>1419</v>
      </c>
      <c r="K390" s="26">
        <v>27.02</v>
      </c>
      <c r="L390" s="26">
        <v>43.21</v>
      </c>
      <c r="M390" s="26">
        <v>58.09</v>
      </c>
      <c r="N390" s="26">
        <v>45.57</v>
      </c>
      <c r="O390" s="199">
        <v>213.59</v>
      </c>
    </row>
    <row r="391" spans="8:15" hidden="1" x14ac:dyDescent="0.25">
      <c r="H391" s="189" t="s">
        <v>1381</v>
      </c>
      <c r="I391" s="26" t="s">
        <v>1420</v>
      </c>
      <c r="J391" s="26" t="s">
        <v>1421</v>
      </c>
      <c r="K391" s="26">
        <v>16.89</v>
      </c>
      <c r="L391" s="26">
        <v>15.01</v>
      </c>
      <c r="M391" s="26">
        <v>18.399999999999999</v>
      </c>
      <c r="N391" s="26">
        <v>16.04</v>
      </c>
      <c r="O391" s="199">
        <v>151.31</v>
      </c>
    </row>
    <row r="392" spans="8:15" hidden="1" x14ac:dyDescent="0.25">
      <c r="H392" s="189" t="s">
        <v>1381</v>
      </c>
      <c r="I392" s="26" t="s">
        <v>1422</v>
      </c>
      <c r="J392" s="26" t="s">
        <v>1423</v>
      </c>
      <c r="K392" s="26">
        <v>7.97</v>
      </c>
      <c r="L392" s="26">
        <v>12.15</v>
      </c>
      <c r="M392" s="26">
        <v>12.24</v>
      </c>
      <c r="N392" s="26">
        <v>12.53</v>
      </c>
      <c r="O392" s="199">
        <v>177.11</v>
      </c>
    </row>
    <row r="393" spans="8:15" hidden="1" x14ac:dyDescent="0.25">
      <c r="H393" s="189" t="s">
        <v>1381</v>
      </c>
      <c r="I393" s="26" t="s">
        <v>1424</v>
      </c>
      <c r="J393" s="26" t="s">
        <v>1425</v>
      </c>
      <c r="K393" s="26">
        <v>10.5</v>
      </c>
      <c r="L393" s="26">
        <v>12.51</v>
      </c>
      <c r="M393" s="26">
        <v>8.57</v>
      </c>
      <c r="N393" s="26">
        <v>12.84</v>
      </c>
      <c r="O393" s="199">
        <v>267.20999999999998</v>
      </c>
    </row>
    <row r="394" spans="8:15" hidden="1" x14ac:dyDescent="0.25">
      <c r="H394" s="189" t="s">
        <v>1381</v>
      </c>
      <c r="I394" s="26" t="s">
        <v>1426</v>
      </c>
      <c r="J394" s="26" t="s">
        <v>1427</v>
      </c>
      <c r="K394" s="26">
        <v>8.83</v>
      </c>
      <c r="L394" s="26">
        <v>23.71</v>
      </c>
      <c r="M394" s="26">
        <v>33.53</v>
      </c>
      <c r="N394" s="26">
        <v>25.83</v>
      </c>
      <c r="O394" s="199">
        <v>168.12</v>
      </c>
    </row>
    <row r="395" spans="8:15" hidden="1" x14ac:dyDescent="0.25">
      <c r="H395" s="189" t="s">
        <v>1381</v>
      </c>
      <c r="I395" s="26" t="s">
        <v>1428</v>
      </c>
      <c r="J395" s="26" t="s">
        <v>1429</v>
      </c>
      <c r="K395" s="26">
        <v>6.33</v>
      </c>
      <c r="L395" s="26">
        <v>37.520000000000003</v>
      </c>
      <c r="M395" s="26">
        <v>134.16</v>
      </c>
      <c r="N395" s="26">
        <v>46.27</v>
      </c>
      <c r="O395" s="199">
        <v>34.869999999999997</v>
      </c>
    </row>
    <row r="396" spans="8:15" hidden="1" x14ac:dyDescent="0.25">
      <c r="H396" s="189" t="s">
        <v>1381</v>
      </c>
      <c r="I396" s="26" t="s">
        <v>1430</v>
      </c>
      <c r="J396" s="26" t="s">
        <v>1431</v>
      </c>
      <c r="K396" s="26">
        <v>17.7</v>
      </c>
      <c r="L396" s="26">
        <v>20.11</v>
      </c>
      <c r="M396" s="26">
        <v>16.29</v>
      </c>
      <c r="N396" s="26">
        <v>21</v>
      </c>
      <c r="O396" s="199">
        <v>28.76</v>
      </c>
    </row>
    <row r="397" spans="8:15" hidden="1" x14ac:dyDescent="0.25">
      <c r="H397" s="189" t="s">
        <v>1381</v>
      </c>
      <c r="I397" s="26" t="s">
        <v>1432</v>
      </c>
      <c r="J397" s="26" t="s">
        <v>1433</v>
      </c>
      <c r="K397" s="26">
        <v>11.74</v>
      </c>
      <c r="L397" s="26">
        <v>13.83</v>
      </c>
      <c r="M397" s="26">
        <v>13.32</v>
      </c>
      <c r="N397" s="26">
        <v>15.5</v>
      </c>
      <c r="O397" s="199">
        <v>41.5</v>
      </c>
    </row>
    <row r="398" spans="8:15" hidden="1" x14ac:dyDescent="0.25">
      <c r="H398" s="189" t="s">
        <v>1381</v>
      </c>
      <c r="I398" s="26" t="s">
        <v>1434</v>
      </c>
      <c r="J398" s="26" t="s">
        <v>1435</v>
      </c>
      <c r="K398" s="26">
        <v>5.95</v>
      </c>
      <c r="L398" s="26">
        <v>38.340000000000003</v>
      </c>
      <c r="M398" s="26">
        <v>50.67</v>
      </c>
      <c r="N398" s="26">
        <v>39.86</v>
      </c>
      <c r="O398" s="199">
        <v>34.270000000000003</v>
      </c>
    </row>
    <row r="399" spans="8:15" hidden="1" x14ac:dyDescent="0.25">
      <c r="H399" s="189" t="s">
        <v>1381</v>
      </c>
      <c r="I399" s="26" t="s">
        <v>1436</v>
      </c>
      <c r="J399" s="26" t="s">
        <v>1437</v>
      </c>
      <c r="K399" s="26">
        <v>12.65</v>
      </c>
      <c r="L399" s="26">
        <v>11.15</v>
      </c>
      <c r="M399" s="26">
        <v>21.96</v>
      </c>
      <c r="N399" s="26">
        <v>11.76</v>
      </c>
      <c r="O399" s="199">
        <v>56.22</v>
      </c>
    </row>
    <row r="400" spans="8:15" hidden="1" x14ac:dyDescent="0.25">
      <c r="H400" s="189" t="s">
        <v>1438</v>
      </c>
      <c r="I400" s="26" t="s">
        <v>1439</v>
      </c>
      <c r="J400" s="26" t="s">
        <v>1440</v>
      </c>
      <c r="K400" s="26">
        <v>4.45</v>
      </c>
      <c r="L400" s="26">
        <v>47.18</v>
      </c>
      <c r="M400" s="26">
        <v>61.92</v>
      </c>
      <c r="N400" s="26">
        <v>54.57</v>
      </c>
      <c r="O400" s="199">
        <v>76.900000000000006</v>
      </c>
    </row>
    <row r="401" spans="8:15" hidden="1" x14ac:dyDescent="0.25">
      <c r="H401" s="189" t="s">
        <v>1438</v>
      </c>
      <c r="I401" s="26" t="s">
        <v>1441</v>
      </c>
      <c r="J401" s="26" t="s">
        <v>1442</v>
      </c>
      <c r="K401" s="26">
        <v>10.62</v>
      </c>
      <c r="L401" s="26"/>
      <c r="M401" s="26">
        <v>575.91999999999996</v>
      </c>
      <c r="N401" s="26"/>
      <c r="O401" s="199">
        <v>76.819999999999993</v>
      </c>
    </row>
    <row r="402" spans="8:15" hidden="1" x14ac:dyDescent="0.25">
      <c r="H402" s="189" t="s">
        <v>1438</v>
      </c>
      <c r="I402" s="26" t="s">
        <v>1443</v>
      </c>
      <c r="J402" s="26" t="s">
        <v>1444</v>
      </c>
      <c r="K402" s="26">
        <v>13.54</v>
      </c>
      <c r="L402" s="26">
        <v>301.70999999999998</v>
      </c>
      <c r="M402" s="26">
        <v>200.67</v>
      </c>
      <c r="N402" s="26">
        <v>390.36</v>
      </c>
      <c r="O402" s="199">
        <v>51.14</v>
      </c>
    </row>
    <row r="403" spans="8:15" hidden="1" x14ac:dyDescent="0.25">
      <c r="H403" s="189" t="s">
        <v>1438</v>
      </c>
      <c r="I403" s="26" t="s">
        <v>1445</v>
      </c>
      <c r="J403" s="26" t="s">
        <v>1446</v>
      </c>
      <c r="K403" s="26">
        <v>10.11</v>
      </c>
      <c r="L403" s="26">
        <v>386.93</v>
      </c>
      <c r="M403" s="26"/>
      <c r="N403" s="26"/>
      <c r="O403" s="199">
        <v>29.75</v>
      </c>
    </row>
    <row r="404" spans="8:15" hidden="1" x14ac:dyDescent="0.25">
      <c r="H404" s="189" t="s">
        <v>1438</v>
      </c>
      <c r="I404" s="26" t="s">
        <v>1447</v>
      </c>
      <c r="J404" s="26" t="s">
        <v>1448</v>
      </c>
      <c r="K404" s="26">
        <v>19.8</v>
      </c>
      <c r="L404" s="26"/>
      <c r="M404" s="26"/>
      <c r="N404" s="26">
        <v>184.42</v>
      </c>
      <c r="O404" s="199">
        <v>23.37</v>
      </c>
    </row>
    <row r="405" spans="8:15" hidden="1" x14ac:dyDescent="0.25">
      <c r="H405" s="189" t="s">
        <v>1438</v>
      </c>
      <c r="I405" s="26" t="s">
        <v>1449</v>
      </c>
      <c r="J405" s="26" t="s">
        <v>306</v>
      </c>
      <c r="K405" s="26">
        <v>18.79</v>
      </c>
      <c r="L405" s="26">
        <v>242.03</v>
      </c>
      <c r="M405" s="26">
        <v>277.20999999999998</v>
      </c>
      <c r="N405" s="26">
        <v>257.47000000000003</v>
      </c>
      <c r="O405" s="199">
        <v>283.08</v>
      </c>
    </row>
    <row r="406" spans="8:15" hidden="1" x14ac:dyDescent="0.25">
      <c r="H406" s="189" t="s">
        <v>1438</v>
      </c>
      <c r="I406" s="26" t="s">
        <v>1450</v>
      </c>
      <c r="J406" s="26" t="s">
        <v>1451</v>
      </c>
      <c r="K406" s="26">
        <v>26.8</v>
      </c>
      <c r="L406" s="26">
        <v>226.49</v>
      </c>
      <c r="M406" s="26">
        <v>108.34</v>
      </c>
      <c r="N406" s="26">
        <v>697.38</v>
      </c>
      <c r="O406" s="199">
        <v>1198.6099999999999</v>
      </c>
    </row>
    <row r="407" spans="8:15" hidden="1" x14ac:dyDescent="0.25">
      <c r="H407" s="189" t="s">
        <v>1438</v>
      </c>
      <c r="I407" s="26" t="s">
        <v>1452</v>
      </c>
      <c r="J407" s="26" t="s">
        <v>1453</v>
      </c>
      <c r="K407" s="26">
        <v>18.09</v>
      </c>
      <c r="L407" s="26">
        <v>105.37</v>
      </c>
      <c r="M407" s="26">
        <v>68.95</v>
      </c>
      <c r="N407" s="26">
        <v>118.9</v>
      </c>
      <c r="O407" s="199">
        <v>395.58</v>
      </c>
    </row>
    <row r="408" spans="8:15" hidden="1" x14ac:dyDescent="0.25">
      <c r="H408" s="189" t="s">
        <v>1438</v>
      </c>
      <c r="I408" s="26" t="s">
        <v>1454</v>
      </c>
      <c r="J408" s="26" t="s">
        <v>1455</v>
      </c>
      <c r="K408" s="26">
        <v>23.86</v>
      </c>
      <c r="L408" s="26">
        <v>49.44</v>
      </c>
      <c r="M408" s="26">
        <v>1331.45</v>
      </c>
      <c r="N408" s="26">
        <v>48.99</v>
      </c>
      <c r="O408" s="199">
        <v>337.26</v>
      </c>
    </row>
    <row r="409" spans="8:15" hidden="1" x14ac:dyDescent="0.25">
      <c r="H409" s="189" t="s">
        <v>1438</v>
      </c>
      <c r="I409" s="26" t="s">
        <v>1456</v>
      </c>
      <c r="J409" s="26" t="s">
        <v>1457</v>
      </c>
      <c r="K409" s="26">
        <v>22.11</v>
      </c>
      <c r="L409" s="26">
        <v>29.57</v>
      </c>
      <c r="M409" s="26">
        <v>87.06</v>
      </c>
      <c r="N409" s="26">
        <v>26.86</v>
      </c>
      <c r="O409" s="199">
        <v>157.12</v>
      </c>
    </row>
    <row r="410" spans="8:15" hidden="1" x14ac:dyDescent="0.25">
      <c r="H410" s="189" t="s">
        <v>1438</v>
      </c>
      <c r="I410" s="26" t="s">
        <v>1458</v>
      </c>
      <c r="J410" s="26" t="s">
        <v>1459</v>
      </c>
      <c r="K410" s="26">
        <v>9.17</v>
      </c>
      <c r="L410" s="26">
        <v>43.91</v>
      </c>
      <c r="M410" s="26">
        <v>40.119999999999997</v>
      </c>
      <c r="N410" s="26">
        <v>59.04</v>
      </c>
      <c r="O410" s="199">
        <v>87.98</v>
      </c>
    </row>
    <row r="411" spans="8:15" hidden="1" x14ac:dyDescent="0.25">
      <c r="H411" s="189" t="s">
        <v>1438</v>
      </c>
      <c r="I411" s="26" t="s">
        <v>1460</v>
      </c>
      <c r="J411" s="26" t="s">
        <v>1461</v>
      </c>
      <c r="K411" s="26">
        <v>4.13</v>
      </c>
      <c r="L411" s="26"/>
      <c r="M411" s="26">
        <v>245.08</v>
      </c>
      <c r="N411" s="26"/>
      <c r="O411" s="199">
        <v>941.72</v>
      </c>
    </row>
    <row r="412" spans="8:15" hidden="1" x14ac:dyDescent="0.25">
      <c r="H412" s="189" t="s">
        <v>1462</v>
      </c>
      <c r="I412" s="26" t="s">
        <v>1463</v>
      </c>
      <c r="J412" s="26" t="s">
        <v>1464</v>
      </c>
      <c r="K412" s="26">
        <v>10.48</v>
      </c>
      <c r="L412" s="26">
        <v>22.06</v>
      </c>
      <c r="M412" s="26">
        <v>27.49</v>
      </c>
      <c r="N412" s="26">
        <v>23.37</v>
      </c>
      <c r="O412" s="199">
        <v>270.3</v>
      </c>
    </row>
    <row r="413" spans="8:15" hidden="1" x14ac:dyDescent="0.25">
      <c r="H413" s="189" t="s">
        <v>1462</v>
      </c>
      <c r="I413" s="26" t="s">
        <v>1465</v>
      </c>
      <c r="J413" s="26" t="s">
        <v>1466</v>
      </c>
      <c r="K413" s="26">
        <v>32.64</v>
      </c>
      <c r="L413" s="26">
        <v>13.31</v>
      </c>
      <c r="M413" s="26">
        <v>27.83</v>
      </c>
      <c r="N413" s="26">
        <v>11.28</v>
      </c>
      <c r="O413" s="199">
        <v>97.72</v>
      </c>
    </row>
    <row r="414" spans="8:15" hidden="1" x14ac:dyDescent="0.25">
      <c r="H414" s="189" t="s">
        <v>1462</v>
      </c>
      <c r="I414" s="26" t="s">
        <v>1467</v>
      </c>
      <c r="J414" s="26" t="s">
        <v>1468</v>
      </c>
      <c r="K414" s="26">
        <v>17.95</v>
      </c>
      <c r="L414" s="26">
        <v>21.44</v>
      </c>
      <c r="M414" s="26">
        <v>16.68</v>
      </c>
      <c r="N414" s="26">
        <v>24.09</v>
      </c>
      <c r="O414" s="199">
        <v>182.91</v>
      </c>
    </row>
    <row r="415" spans="8:15" hidden="1" x14ac:dyDescent="0.25">
      <c r="H415" s="189" t="s">
        <v>1462</v>
      </c>
      <c r="I415" s="26" t="s">
        <v>1469</v>
      </c>
      <c r="J415" s="26" t="s">
        <v>1470</v>
      </c>
      <c r="K415" s="26">
        <v>4.08</v>
      </c>
      <c r="L415" s="26">
        <v>73.599999999999994</v>
      </c>
      <c r="M415" s="26">
        <v>67.52</v>
      </c>
      <c r="N415" s="26">
        <v>89.48</v>
      </c>
      <c r="O415" s="199">
        <v>28.19</v>
      </c>
    </row>
    <row r="416" spans="8:15" hidden="1" x14ac:dyDescent="0.25">
      <c r="H416" s="189" t="s">
        <v>1462</v>
      </c>
      <c r="I416" s="26" t="s">
        <v>1471</v>
      </c>
      <c r="J416" s="26" t="s">
        <v>1472</v>
      </c>
      <c r="K416" s="26">
        <v>3.31</v>
      </c>
      <c r="L416" s="26">
        <v>74.239999999999995</v>
      </c>
      <c r="M416" s="26">
        <v>336.15</v>
      </c>
      <c r="N416" s="26">
        <v>50.84</v>
      </c>
      <c r="O416" s="199">
        <v>21.13</v>
      </c>
    </row>
    <row r="417" spans="8:15" hidden="1" x14ac:dyDescent="0.25">
      <c r="H417" s="189" t="s">
        <v>1462</v>
      </c>
      <c r="I417" s="26" t="s">
        <v>1473</v>
      </c>
      <c r="J417" s="26" t="s">
        <v>1474</v>
      </c>
      <c r="K417" s="26">
        <v>7.77</v>
      </c>
      <c r="L417" s="26">
        <v>21.98</v>
      </c>
      <c r="M417" s="26">
        <v>25.74</v>
      </c>
      <c r="N417" s="26">
        <v>23.76</v>
      </c>
      <c r="O417" s="199">
        <v>104.17</v>
      </c>
    </row>
    <row r="418" spans="8:15" hidden="1" x14ac:dyDescent="0.25">
      <c r="H418" s="189" t="s">
        <v>1462</v>
      </c>
      <c r="I418" s="26" t="s">
        <v>1475</v>
      </c>
      <c r="J418" s="26" t="s">
        <v>1476</v>
      </c>
      <c r="K418" s="26">
        <v>4.21</v>
      </c>
      <c r="L418" s="26"/>
      <c r="M418" s="26"/>
      <c r="N418" s="26"/>
      <c r="O418" s="199">
        <v>52.9</v>
      </c>
    </row>
    <row r="419" spans="8:15" hidden="1" x14ac:dyDescent="0.25">
      <c r="H419" s="189" t="s">
        <v>1462</v>
      </c>
      <c r="I419" s="26" t="s">
        <v>1477</v>
      </c>
      <c r="J419" s="26" t="s">
        <v>1478</v>
      </c>
      <c r="K419" s="26">
        <v>15.93</v>
      </c>
      <c r="L419" s="26">
        <v>24.91</v>
      </c>
      <c r="M419" s="26">
        <v>20.309999999999999</v>
      </c>
      <c r="N419" s="26">
        <v>32.86</v>
      </c>
      <c r="O419" s="199">
        <v>99.22</v>
      </c>
    </row>
    <row r="420" spans="8:15" hidden="1" x14ac:dyDescent="0.25">
      <c r="H420" s="189" t="s">
        <v>1462</v>
      </c>
      <c r="I420" s="26" t="s">
        <v>1479</v>
      </c>
      <c r="J420" s="26" t="s">
        <v>1480</v>
      </c>
      <c r="K420" s="26">
        <v>10.62</v>
      </c>
      <c r="L420" s="26">
        <v>15.9</v>
      </c>
      <c r="M420" s="26">
        <v>15.87</v>
      </c>
      <c r="N420" s="26">
        <v>18.04</v>
      </c>
      <c r="O420" s="199">
        <v>63.35</v>
      </c>
    </row>
    <row r="421" spans="8:15" hidden="1" x14ac:dyDescent="0.25">
      <c r="H421" s="189" t="s">
        <v>1462</v>
      </c>
      <c r="I421" s="26" t="s">
        <v>1481</v>
      </c>
      <c r="J421" s="26" t="s">
        <v>1482</v>
      </c>
      <c r="K421" s="26">
        <v>9.1300000000000008</v>
      </c>
      <c r="L421" s="26">
        <v>57.11</v>
      </c>
      <c r="M421" s="26">
        <v>63.79</v>
      </c>
      <c r="N421" s="26">
        <v>44.43</v>
      </c>
      <c r="O421" s="199">
        <v>48.79</v>
      </c>
    </row>
    <row r="422" spans="8:15" hidden="1" x14ac:dyDescent="0.25">
      <c r="H422" s="189" t="s">
        <v>1462</v>
      </c>
      <c r="I422" s="26" t="s">
        <v>1483</v>
      </c>
      <c r="J422" s="26" t="s">
        <v>1484</v>
      </c>
      <c r="K422" s="26">
        <v>44.95</v>
      </c>
      <c r="L422" s="26">
        <v>37.950000000000003</v>
      </c>
      <c r="M422" s="26">
        <v>74.540000000000006</v>
      </c>
      <c r="N422" s="26">
        <v>23.12</v>
      </c>
      <c r="O422" s="199">
        <v>36.799999999999997</v>
      </c>
    </row>
    <row r="423" spans="8:15" hidden="1" x14ac:dyDescent="0.25">
      <c r="H423" s="189" t="s">
        <v>1462</v>
      </c>
      <c r="I423" s="26" t="s">
        <v>1485</v>
      </c>
      <c r="J423" s="26" t="s">
        <v>1486</v>
      </c>
      <c r="K423" s="26">
        <v>47.83</v>
      </c>
      <c r="L423" s="26">
        <v>12.45</v>
      </c>
      <c r="M423" s="26">
        <v>15.41</v>
      </c>
      <c r="N423" s="26">
        <v>9.67</v>
      </c>
      <c r="O423" s="199">
        <v>124.72</v>
      </c>
    </row>
    <row r="424" spans="8:15" hidden="1" x14ac:dyDescent="0.25">
      <c r="H424" s="189" t="s">
        <v>1462</v>
      </c>
      <c r="I424" s="26" t="s">
        <v>1487</v>
      </c>
      <c r="J424" s="26" t="s">
        <v>1488</v>
      </c>
      <c r="K424" s="26">
        <v>47.69</v>
      </c>
      <c r="L424" s="26">
        <v>25.37</v>
      </c>
      <c r="M424" s="26">
        <v>26.22</v>
      </c>
      <c r="N424" s="26">
        <v>30.1</v>
      </c>
      <c r="O424" s="199">
        <v>367.31</v>
      </c>
    </row>
    <row r="425" spans="8:15" hidden="1" x14ac:dyDescent="0.25">
      <c r="H425" s="189" t="s">
        <v>1462</v>
      </c>
      <c r="I425" s="26" t="s">
        <v>1489</v>
      </c>
      <c r="J425" s="26" t="s">
        <v>1490</v>
      </c>
      <c r="K425" s="26">
        <v>1.84</v>
      </c>
      <c r="L425" s="26"/>
      <c r="M425" s="26"/>
      <c r="N425" s="26"/>
      <c r="O425" s="199">
        <v>13.73</v>
      </c>
    </row>
    <row r="426" spans="8:15" hidden="1" x14ac:dyDescent="0.25">
      <c r="H426" s="189" t="s">
        <v>1462</v>
      </c>
      <c r="I426" s="26" t="s">
        <v>1491</v>
      </c>
      <c r="J426" s="26" t="s">
        <v>1492</v>
      </c>
      <c r="K426" s="26">
        <v>24</v>
      </c>
      <c r="L426" s="26">
        <v>93.61</v>
      </c>
      <c r="M426" s="26">
        <v>102.1</v>
      </c>
      <c r="N426" s="26">
        <v>137.02000000000001</v>
      </c>
      <c r="O426" s="199">
        <v>426.93</v>
      </c>
    </row>
    <row r="427" spans="8:15" hidden="1" x14ac:dyDescent="0.25">
      <c r="H427" s="189" t="s">
        <v>1462</v>
      </c>
      <c r="I427" s="26" t="s">
        <v>1493</v>
      </c>
      <c r="J427" s="26" t="s">
        <v>1494</v>
      </c>
      <c r="K427" s="26">
        <v>10.08</v>
      </c>
      <c r="L427" s="26">
        <v>57.59</v>
      </c>
      <c r="M427" s="26">
        <v>86.42</v>
      </c>
      <c r="N427" s="26">
        <v>61.89</v>
      </c>
      <c r="O427" s="199">
        <v>26.42</v>
      </c>
    </row>
    <row r="428" spans="8:15" hidden="1" x14ac:dyDescent="0.25">
      <c r="H428" s="189" t="s">
        <v>1462</v>
      </c>
      <c r="I428" s="26" t="s">
        <v>321</v>
      </c>
      <c r="J428" s="26" t="s">
        <v>315</v>
      </c>
      <c r="K428" s="26">
        <v>22.13</v>
      </c>
      <c r="L428" s="26">
        <v>10.6</v>
      </c>
      <c r="M428" s="26">
        <v>9.86</v>
      </c>
      <c r="N428" s="26">
        <v>13.12</v>
      </c>
      <c r="O428" s="199">
        <v>894.64</v>
      </c>
    </row>
    <row r="429" spans="8:15" hidden="1" x14ac:dyDescent="0.25">
      <c r="H429" s="189" t="s">
        <v>1462</v>
      </c>
      <c r="I429" s="26" t="s">
        <v>1495</v>
      </c>
      <c r="J429" s="26" t="s">
        <v>1496</v>
      </c>
      <c r="K429" s="26">
        <v>7.31</v>
      </c>
      <c r="L429" s="26">
        <v>14.95</v>
      </c>
      <c r="M429" s="26">
        <v>15.71</v>
      </c>
      <c r="N429" s="26">
        <v>14.99</v>
      </c>
      <c r="O429" s="199">
        <v>92.1</v>
      </c>
    </row>
    <row r="430" spans="8:15" hidden="1" x14ac:dyDescent="0.25">
      <c r="H430" s="189" t="s">
        <v>1462</v>
      </c>
      <c r="I430" s="26" t="s">
        <v>1497</v>
      </c>
      <c r="J430" s="26" t="s">
        <v>1498</v>
      </c>
      <c r="K430" s="26">
        <v>7.23</v>
      </c>
      <c r="L430" s="26">
        <v>18.5</v>
      </c>
      <c r="M430" s="26">
        <v>48.49</v>
      </c>
      <c r="N430" s="26">
        <v>134.72</v>
      </c>
      <c r="O430" s="199">
        <v>56.96</v>
      </c>
    </row>
    <row r="431" spans="8:15" hidden="1" x14ac:dyDescent="0.25">
      <c r="H431" s="189" t="s">
        <v>1462</v>
      </c>
      <c r="I431" s="26" t="s">
        <v>1499</v>
      </c>
      <c r="J431" s="26" t="s">
        <v>1500</v>
      </c>
      <c r="K431" s="26">
        <v>9.23</v>
      </c>
      <c r="L431" s="26">
        <v>22.74</v>
      </c>
      <c r="M431" s="26">
        <v>15.58</v>
      </c>
      <c r="N431" s="26">
        <v>16.36</v>
      </c>
      <c r="O431" s="199">
        <v>389.97</v>
      </c>
    </row>
    <row r="432" spans="8:15" hidden="1" x14ac:dyDescent="0.25">
      <c r="H432" s="189" t="s">
        <v>1462</v>
      </c>
      <c r="I432" s="26" t="s">
        <v>1501</v>
      </c>
      <c r="J432" s="26" t="s">
        <v>1502</v>
      </c>
      <c r="K432" s="26">
        <v>4.17</v>
      </c>
      <c r="L432" s="26">
        <v>112.35</v>
      </c>
      <c r="M432" s="26">
        <v>141.63</v>
      </c>
      <c r="N432" s="26">
        <v>61.23</v>
      </c>
      <c r="O432" s="199">
        <v>58.92</v>
      </c>
    </row>
    <row r="433" spans="8:15" hidden="1" x14ac:dyDescent="0.25">
      <c r="H433" s="189" t="s">
        <v>1462</v>
      </c>
      <c r="I433" s="26" t="s">
        <v>1503</v>
      </c>
      <c r="J433" s="26" t="s">
        <v>1504</v>
      </c>
      <c r="K433" s="26">
        <v>12.99</v>
      </c>
      <c r="L433" s="26"/>
      <c r="M433" s="26"/>
      <c r="N433" s="26"/>
      <c r="O433" s="199">
        <v>32.19</v>
      </c>
    </row>
    <row r="434" spans="8:15" hidden="1" x14ac:dyDescent="0.25">
      <c r="H434" s="189" t="s">
        <v>1462</v>
      </c>
      <c r="I434" s="26" t="s">
        <v>1505</v>
      </c>
      <c r="J434" s="26" t="s">
        <v>1506</v>
      </c>
      <c r="K434" s="26">
        <v>9.3699999999999992</v>
      </c>
      <c r="L434" s="26">
        <v>156.28</v>
      </c>
      <c r="M434" s="26">
        <v>129.59</v>
      </c>
      <c r="N434" s="26">
        <v>28.53</v>
      </c>
      <c r="O434" s="199">
        <v>107.95</v>
      </c>
    </row>
    <row r="435" spans="8:15" hidden="1" x14ac:dyDescent="0.25">
      <c r="H435" s="189" t="s">
        <v>1462</v>
      </c>
      <c r="I435" s="26" t="s">
        <v>1507</v>
      </c>
      <c r="J435" s="26" t="s">
        <v>1508</v>
      </c>
      <c r="K435" s="26">
        <v>5.34</v>
      </c>
      <c r="L435" s="26">
        <v>26.05</v>
      </c>
      <c r="M435" s="26">
        <v>16.489999999999998</v>
      </c>
      <c r="N435" s="26">
        <v>29.91</v>
      </c>
      <c r="O435" s="199">
        <v>127.76</v>
      </c>
    </row>
    <row r="436" spans="8:15" hidden="1" x14ac:dyDescent="0.25">
      <c r="H436" s="189" t="s">
        <v>1462</v>
      </c>
      <c r="I436" s="26" t="s">
        <v>1509</v>
      </c>
      <c r="J436" s="26" t="s">
        <v>1510</v>
      </c>
      <c r="K436" s="26">
        <v>13.38</v>
      </c>
      <c r="L436" s="26">
        <v>26.04</v>
      </c>
      <c r="M436" s="26">
        <v>20.9</v>
      </c>
      <c r="N436" s="26">
        <v>33.36</v>
      </c>
      <c r="O436" s="199">
        <v>119.91</v>
      </c>
    </row>
    <row r="437" spans="8:15" hidden="1" x14ac:dyDescent="0.25">
      <c r="H437" s="189" t="s">
        <v>1462</v>
      </c>
      <c r="I437" s="26" t="s">
        <v>1511</v>
      </c>
      <c r="J437" s="26" t="s">
        <v>1512</v>
      </c>
      <c r="K437" s="26">
        <v>10.94</v>
      </c>
      <c r="L437" s="26">
        <v>22.48</v>
      </c>
      <c r="M437" s="26">
        <v>20.12</v>
      </c>
      <c r="N437" s="26">
        <v>27.58</v>
      </c>
      <c r="O437" s="199">
        <v>113.28</v>
      </c>
    </row>
    <row r="438" spans="8:15" hidden="1" x14ac:dyDescent="0.25">
      <c r="H438" s="189" t="s">
        <v>1462</v>
      </c>
      <c r="I438" s="26" t="s">
        <v>1513</v>
      </c>
      <c r="J438" s="26" t="s">
        <v>1514</v>
      </c>
      <c r="K438" s="26">
        <v>8.69</v>
      </c>
      <c r="L438" s="26">
        <v>28.76</v>
      </c>
      <c r="M438" s="26">
        <v>32.090000000000003</v>
      </c>
      <c r="N438" s="26">
        <v>29.43</v>
      </c>
      <c r="O438" s="199">
        <v>62.77</v>
      </c>
    </row>
    <row r="439" spans="8:15" hidden="1" x14ac:dyDescent="0.25">
      <c r="H439" s="189" t="s">
        <v>1462</v>
      </c>
      <c r="I439" s="26" t="s">
        <v>1515</v>
      </c>
      <c r="J439" s="26" t="s">
        <v>1516</v>
      </c>
      <c r="K439" s="26">
        <v>3.54</v>
      </c>
      <c r="L439" s="26"/>
      <c r="M439" s="26"/>
      <c r="N439" s="26"/>
      <c r="O439" s="199">
        <v>30.86</v>
      </c>
    </row>
    <row r="440" spans="8:15" hidden="1" x14ac:dyDescent="0.25">
      <c r="H440" s="189" t="s">
        <v>1462</v>
      </c>
      <c r="I440" s="26" t="s">
        <v>1517</v>
      </c>
      <c r="J440" s="26" t="s">
        <v>1518</v>
      </c>
      <c r="K440" s="26">
        <v>9.7899999999999991</v>
      </c>
      <c r="L440" s="26">
        <v>18.61</v>
      </c>
      <c r="M440" s="26">
        <v>17.579999999999998</v>
      </c>
      <c r="N440" s="26">
        <v>28.34</v>
      </c>
      <c r="O440" s="199">
        <v>77.92</v>
      </c>
    </row>
    <row r="441" spans="8:15" hidden="1" x14ac:dyDescent="0.25">
      <c r="H441" s="189" t="s">
        <v>1462</v>
      </c>
      <c r="I441" s="26" t="s">
        <v>1519</v>
      </c>
      <c r="J441" s="26" t="s">
        <v>1520</v>
      </c>
      <c r="K441" s="26">
        <v>31.13</v>
      </c>
      <c r="L441" s="26">
        <v>35.56</v>
      </c>
      <c r="M441" s="26">
        <v>22.33</v>
      </c>
      <c r="N441" s="26">
        <v>57.85</v>
      </c>
      <c r="O441" s="199">
        <v>143.69</v>
      </c>
    </row>
    <row r="442" spans="8:15" hidden="1" x14ac:dyDescent="0.25">
      <c r="H442" s="189" t="s">
        <v>1462</v>
      </c>
      <c r="I442" s="26" t="s">
        <v>1521</v>
      </c>
      <c r="J442" s="26" t="s">
        <v>1522</v>
      </c>
      <c r="K442" s="26">
        <v>7.24</v>
      </c>
      <c r="L442" s="26"/>
      <c r="M442" s="26"/>
      <c r="N442" s="26"/>
      <c r="O442" s="199">
        <v>36.5</v>
      </c>
    </row>
    <row r="443" spans="8:15" hidden="1" x14ac:dyDescent="0.25">
      <c r="H443" s="189" t="s">
        <v>1462</v>
      </c>
      <c r="I443" s="26" t="s">
        <v>1523</v>
      </c>
      <c r="J443" s="26" t="s">
        <v>1524</v>
      </c>
      <c r="K443" s="26">
        <v>12.1</v>
      </c>
      <c r="L443" s="26">
        <v>11.75</v>
      </c>
      <c r="M443" s="26">
        <v>11.95</v>
      </c>
      <c r="N443" s="26">
        <v>11.86</v>
      </c>
      <c r="O443" s="199">
        <v>53.43</v>
      </c>
    </row>
    <row r="444" spans="8:15" hidden="1" x14ac:dyDescent="0.25">
      <c r="H444" s="189" t="s">
        <v>1462</v>
      </c>
      <c r="I444" s="26" t="s">
        <v>1525</v>
      </c>
      <c r="J444" s="26" t="s">
        <v>1526</v>
      </c>
      <c r="K444" s="26">
        <v>6.37</v>
      </c>
      <c r="L444" s="26">
        <v>151.21</v>
      </c>
      <c r="M444" s="26"/>
      <c r="N444" s="26">
        <v>220.88</v>
      </c>
      <c r="O444" s="199">
        <v>34.549999999999997</v>
      </c>
    </row>
    <row r="445" spans="8:15" hidden="1" x14ac:dyDescent="0.25">
      <c r="H445" s="189" t="s">
        <v>1462</v>
      </c>
      <c r="I445" s="26" t="s">
        <v>1527</v>
      </c>
      <c r="J445" s="26" t="s">
        <v>1528</v>
      </c>
      <c r="K445" s="26">
        <v>4.09</v>
      </c>
      <c r="L445" s="26">
        <v>77.12</v>
      </c>
      <c r="M445" s="26">
        <v>68.150000000000006</v>
      </c>
      <c r="N445" s="26">
        <v>99.63</v>
      </c>
      <c r="O445" s="199">
        <v>38.03</v>
      </c>
    </row>
    <row r="446" spans="8:15" hidden="1" x14ac:dyDescent="0.25">
      <c r="H446" s="189" t="s">
        <v>1462</v>
      </c>
      <c r="I446" s="26" t="s">
        <v>1529</v>
      </c>
      <c r="J446" s="26" t="s">
        <v>1530</v>
      </c>
      <c r="K446" s="26">
        <v>8.59</v>
      </c>
      <c r="L446" s="26"/>
      <c r="M446" s="26">
        <v>222.25</v>
      </c>
      <c r="N446" s="26"/>
      <c r="O446" s="199">
        <v>48.41</v>
      </c>
    </row>
    <row r="447" spans="8:15" hidden="1" x14ac:dyDescent="0.25">
      <c r="H447" s="189" t="s">
        <v>1462</v>
      </c>
      <c r="I447" s="26" t="s">
        <v>1531</v>
      </c>
      <c r="J447" s="26" t="s">
        <v>1532</v>
      </c>
      <c r="K447" s="26">
        <v>9.57</v>
      </c>
      <c r="L447" s="26">
        <v>18.73</v>
      </c>
      <c r="M447" s="26">
        <v>12.07</v>
      </c>
      <c r="N447" s="26">
        <v>17.649999999999999</v>
      </c>
      <c r="O447" s="199">
        <v>52.11</v>
      </c>
    </row>
    <row r="448" spans="8:15" hidden="1" x14ac:dyDescent="0.25">
      <c r="H448" s="189" t="s">
        <v>1462</v>
      </c>
      <c r="I448" s="26" t="s">
        <v>1533</v>
      </c>
      <c r="J448" s="26" t="s">
        <v>1534</v>
      </c>
      <c r="K448" s="26">
        <v>6.59</v>
      </c>
      <c r="L448" s="26">
        <v>190.74</v>
      </c>
      <c r="M448" s="26">
        <v>254.61</v>
      </c>
      <c r="N448" s="26">
        <v>197.34</v>
      </c>
      <c r="O448" s="199">
        <v>28.94</v>
      </c>
    </row>
    <row r="449" spans="8:15" hidden="1" x14ac:dyDescent="0.25">
      <c r="H449" s="189" t="s">
        <v>1462</v>
      </c>
      <c r="I449" s="26" t="s">
        <v>1535</v>
      </c>
      <c r="J449" s="26" t="s">
        <v>1536</v>
      </c>
      <c r="K449" s="26">
        <v>7.09</v>
      </c>
      <c r="L449" s="26">
        <v>47.99</v>
      </c>
      <c r="M449" s="26">
        <v>25.87</v>
      </c>
      <c r="N449" s="26">
        <v>75.760000000000005</v>
      </c>
      <c r="O449" s="199">
        <v>43.98</v>
      </c>
    </row>
    <row r="450" spans="8:15" hidden="1" x14ac:dyDescent="0.25">
      <c r="H450" s="189" t="s">
        <v>1462</v>
      </c>
      <c r="I450" s="26" t="s">
        <v>1537</v>
      </c>
      <c r="J450" s="26" t="s">
        <v>1538</v>
      </c>
      <c r="K450" s="26">
        <v>24.22</v>
      </c>
      <c r="L450" s="26">
        <v>9.2799999999999994</v>
      </c>
      <c r="M450" s="26">
        <v>8.33</v>
      </c>
      <c r="N450" s="26">
        <v>14.5</v>
      </c>
      <c r="O450" s="199">
        <v>802.1</v>
      </c>
    </row>
    <row r="451" spans="8:15" hidden="1" x14ac:dyDescent="0.25">
      <c r="H451" s="189" t="s">
        <v>1462</v>
      </c>
      <c r="I451" s="26" t="s">
        <v>1539</v>
      </c>
      <c r="J451" s="26" t="s">
        <v>1540</v>
      </c>
      <c r="K451" s="26">
        <v>3</v>
      </c>
      <c r="L451" s="26">
        <v>15.82</v>
      </c>
      <c r="M451" s="26">
        <v>7.69</v>
      </c>
      <c r="N451" s="26"/>
      <c r="O451" s="199">
        <v>38.04</v>
      </c>
    </row>
    <row r="452" spans="8:15" hidden="1" x14ac:dyDescent="0.25">
      <c r="H452" s="189" t="s">
        <v>1462</v>
      </c>
      <c r="I452" s="26" t="s">
        <v>1541</v>
      </c>
      <c r="J452" s="26" t="s">
        <v>1542</v>
      </c>
      <c r="K452" s="26">
        <v>26.3</v>
      </c>
      <c r="L452" s="26">
        <v>30.66</v>
      </c>
      <c r="M452" s="26">
        <v>30.76</v>
      </c>
      <c r="N452" s="26">
        <v>37.25</v>
      </c>
      <c r="O452" s="199">
        <v>167.73</v>
      </c>
    </row>
    <row r="453" spans="8:15" hidden="1" x14ac:dyDescent="0.25">
      <c r="H453" s="189" t="s">
        <v>1462</v>
      </c>
      <c r="I453" s="26" t="s">
        <v>1543</v>
      </c>
      <c r="J453" s="26" t="s">
        <v>1544</v>
      </c>
      <c r="K453" s="26">
        <v>3.74</v>
      </c>
      <c r="L453" s="26">
        <v>17.52</v>
      </c>
      <c r="M453" s="26">
        <v>14.67</v>
      </c>
      <c r="N453" s="26">
        <v>15.84</v>
      </c>
      <c r="O453" s="199">
        <v>124.42</v>
      </c>
    </row>
    <row r="454" spans="8:15" hidden="1" x14ac:dyDescent="0.25">
      <c r="H454" s="189" t="s">
        <v>1462</v>
      </c>
      <c r="I454" s="26" t="s">
        <v>1545</v>
      </c>
      <c r="J454" s="26" t="s">
        <v>1546</v>
      </c>
      <c r="K454" s="26">
        <v>2.88</v>
      </c>
      <c r="L454" s="26">
        <v>126.35</v>
      </c>
      <c r="M454" s="26">
        <v>75.52</v>
      </c>
      <c r="N454" s="26">
        <v>284.04000000000002</v>
      </c>
      <c r="O454" s="199">
        <v>168.49</v>
      </c>
    </row>
    <row r="455" spans="8:15" hidden="1" x14ac:dyDescent="0.25">
      <c r="H455" s="189" t="s">
        <v>1462</v>
      </c>
      <c r="I455" s="26" t="s">
        <v>1547</v>
      </c>
      <c r="J455" s="26" t="s">
        <v>1548</v>
      </c>
      <c r="K455" s="26">
        <v>28.25</v>
      </c>
      <c r="L455" s="26">
        <v>17.649999999999999</v>
      </c>
      <c r="M455" s="26">
        <v>16.55</v>
      </c>
      <c r="N455" s="26">
        <v>25.26</v>
      </c>
      <c r="O455" s="199">
        <v>165.82</v>
      </c>
    </row>
    <row r="456" spans="8:15" hidden="1" x14ac:dyDescent="0.25">
      <c r="H456" s="189" t="s">
        <v>1462</v>
      </c>
      <c r="I456" s="26" t="s">
        <v>1549</v>
      </c>
      <c r="J456" s="26" t="s">
        <v>1550</v>
      </c>
      <c r="K456" s="26">
        <v>13.23</v>
      </c>
      <c r="L456" s="26">
        <v>24.93</v>
      </c>
      <c r="M456" s="26">
        <v>20.5</v>
      </c>
      <c r="N456" s="26">
        <v>37.85</v>
      </c>
      <c r="O456" s="199">
        <v>237.73</v>
      </c>
    </row>
    <row r="457" spans="8:15" hidden="1" x14ac:dyDescent="0.25">
      <c r="H457" s="189" t="s">
        <v>1462</v>
      </c>
      <c r="I457" s="26" t="s">
        <v>1551</v>
      </c>
      <c r="J457" s="26" t="s">
        <v>1552</v>
      </c>
      <c r="K457" s="26">
        <v>7.65</v>
      </c>
      <c r="L457" s="26">
        <v>12.96</v>
      </c>
      <c r="M457" s="26">
        <v>11.86</v>
      </c>
      <c r="N457" s="26">
        <v>15.15</v>
      </c>
      <c r="O457" s="199">
        <v>56.15</v>
      </c>
    </row>
    <row r="458" spans="8:15" hidden="1" x14ac:dyDescent="0.25">
      <c r="H458" s="189" t="s">
        <v>1462</v>
      </c>
      <c r="I458" s="26" t="s">
        <v>1553</v>
      </c>
      <c r="J458" s="26" t="s">
        <v>1554</v>
      </c>
      <c r="K458" s="26">
        <v>4.97</v>
      </c>
      <c r="L458" s="26">
        <v>44.35</v>
      </c>
      <c r="M458" s="26">
        <v>18.77</v>
      </c>
      <c r="N458" s="26">
        <v>371.33</v>
      </c>
      <c r="O458" s="199">
        <v>41.45</v>
      </c>
    </row>
    <row r="459" spans="8:15" hidden="1" x14ac:dyDescent="0.25">
      <c r="H459" s="189" t="s">
        <v>1462</v>
      </c>
      <c r="I459" s="26" t="s">
        <v>1555</v>
      </c>
      <c r="J459" s="26" t="s">
        <v>1556</v>
      </c>
      <c r="K459" s="26">
        <v>7.78</v>
      </c>
      <c r="L459" s="26">
        <v>22.99</v>
      </c>
      <c r="M459" s="26">
        <v>22.63</v>
      </c>
      <c r="N459" s="26">
        <v>33.64</v>
      </c>
      <c r="O459" s="199">
        <v>40.98</v>
      </c>
    </row>
    <row r="460" spans="8:15" hidden="1" x14ac:dyDescent="0.25">
      <c r="H460" s="189" t="s">
        <v>1462</v>
      </c>
      <c r="I460" s="26" t="s">
        <v>1557</v>
      </c>
      <c r="J460" s="26" t="s">
        <v>1558</v>
      </c>
      <c r="K460" s="26">
        <v>17.8</v>
      </c>
      <c r="L460" s="26">
        <v>32.58</v>
      </c>
      <c r="M460" s="26">
        <v>26.65</v>
      </c>
      <c r="N460" s="26">
        <v>43.54</v>
      </c>
      <c r="O460" s="199">
        <v>29.39</v>
      </c>
    </row>
    <row r="461" spans="8:15" hidden="1" x14ac:dyDescent="0.25">
      <c r="H461" s="189" t="s">
        <v>1462</v>
      </c>
      <c r="I461" s="26" t="s">
        <v>1559</v>
      </c>
      <c r="J461" s="26" t="s">
        <v>1560</v>
      </c>
      <c r="K461" s="26">
        <v>8.25</v>
      </c>
      <c r="L461" s="26">
        <v>19.010000000000002</v>
      </c>
      <c r="M461" s="26">
        <v>16.73</v>
      </c>
      <c r="N461" s="26">
        <v>27.48</v>
      </c>
      <c r="O461" s="199">
        <v>37.44</v>
      </c>
    </row>
    <row r="462" spans="8:15" hidden="1" x14ac:dyDescent="0.25">
      <c r="H462" s="189" t="s">
        <v>1462</v>
      </c>
      <c r="I462" s="26" t="s">
        <v>1561</v>
      </c>
      <c r="J462" s="26" t="s">
        <v>1562</v>
      </c>
      <c r="K462" s="26">
        <v>7.74</v>
      </c>
      <c r="L462" s="26">
        <v>28.98</v>
      </c>
      <c r="M462" s="26">
        <v>46.67</v>
      </c>
      <c r="N462" s="26">
        <v>18.82</v>
      </c>
      <c r="O462" s="199">
        <v>34.01</v>
      </c>
    </row>
    <row r="463" spans="8:15" hidden="1" x14ac:dyDescent="0.25">
      <c r="H463" s="189" t="s">
        <v>1462</v>
      </c>
      <c r="I463" s="26" t="s">
        <v>1563</v>
      </c>
      <c r="J463" s="26" t="s">
        <v>1564</v>
      </c>
      <c r="K463" s="26">
        <v>2.33</v>
      </c>
      <c r="L463" s="26"/>
      <c r="M463" s="26">
        <v>113.05</v>
      </c>
      <c r="N463" s="26"/>
      <c r="O463" s="199">
        <v>104.37</v>
      </c>
    </row>
    <row r="464" spans="8:15" hidden="1" x14ac:dyDescent="0.25">
      <c r="H464" s="189" t="s">
        <v>1462</v>
      </c>
      <c r="I464" s="26" t="s">
        <v>1565</v>
      </c>
      <c r="J464" s="26" t="s">
        <v>1566</v>
      </c>
      <c r="K464" s="26">
        <v>6.97</v>
      </c>
      <c r="L464" s="26"/>
      <c r="M464" s="26">
        <v>60.22</v>
      </c>
      <c r="N464" s="26"/>
      <c r="O464" s="199">
        <v>134.03</v>
      </c>
    </row>
    <row r="465" spans="8:15" hidden="1" x14ac:dyDescent="0.25">
      <c r="H465" s="189" t="s">
        <v>1462</v>
      </c>
      <c r="I465" s="26" t="s">
        <v>1567</v>
      </c>
      <c r="J465" s="26" t="s">
        <v>1568</v>
      </c>
      <c r="K465" s="26">
        <v>3.24</v>
      </c>
      <c r="L465" s="26"/>
      <c r="M465" s="26">
        <v>178.57</v>
      </c>
      <c r="N465" s="26"/>
      <c r="O465" s="199">
        <v>27.22</v>
      </c>
    </row>
    <row r="466" spans="8:15" hidden="1" x14ac:dyDescent="0.25">
      <c r="H466" s="189" t="s">
        <v>1462</v>
      </c>
      <c r="I466" s="26" t="s">
        <v>1569</v>
      </c>
      <c r="J466" s="26" t="s">
        <v>1570</v>
      </c>
      <c r="K466" s="26">
        <v>9.33</v>
      </c>
      <c r="L466" s="26">
        <v>37.18</v>
      </c>
      <c r="M466" s="26">
        <v>41</v>
      </c>
      <c r="N466" s="26">
        <v>39.17</v>
      </c>
      <c r="O466" s="199">
        <v>33.270000000000003</v>
      </c>
    </row>
    <row r="467" spans="8:15" hidden="1" x14ac:dyDescent="0.25">
      <c r="H467" s="189" t="s">
        <v>1462</v>
      </c>
      <c r="I467" s="26" t="s">
        <v>1571</v>
      </c>
      <c r="J467" s="26" t="s">
        <v>1572</v>
      </c>
      <c r="K467" s="26">
        <v>2.84</v>
      </c>
      <c r="L467" s="26"/>
      <c r="M467" s="26"/>
      <c r="N467" s="26"/>
      <c r="O467" s="199">
        <v>71.11</v>
      </c>
    </row>
    <row r="468" spans="8:15" hidden="1" x14ac:dyDescent="0.25">
      <c r="H468" s="189" t="s">
        <v>1462</v>
      </c>
      <c r="I468" s="26" t="s">
        <v>1573</v>
      </c>
      <c r="J468" s="26" t="s">
        <v>1574</v>
      </c>
      <c r="K468" s="26">
        <v>3.5</v>
      </c>
      <c r="L468" s="26">
        <v>42.67</v>
      </c>
      <c r="M468" s="26">
        <v>65.06</v>
      </c>
      <c r="N468" s="26">
        <v>36.99</v>
      </c>
      <c r="O468" s="199">
        <v>25.14</v>
      </c>
    </row>
    <row r="469" spans="8:15" hidden="1" x14ac:dyDescent="0.25">
      <c r="H469" s="189" t="s">
        <v>1462</v>
      </c>
      <c r="I469" s="26" t="s">
        <v>1575</v>
      </c>
      <c r="J469" s="26" t="s">
        <v>1576</v>
      </c>
      <c r="K469" s="26">
        <v>10.78</v>
      </c>
      <c r="L469" s="26">
        <v>25.08</v>
      </c>
      <c r="M469" s="26">
        <v>21.97</v>
      </c>
      <c r="N469" s="26">
        <v>28.71</v>
      </c>
      <c r="O469" s="199">
        <v>121.07</v>
      </c>
    </row>
    <row r="470" spans="8:15" hidden="1" x14ac:dyDescent="0.25">
      <c r="H470" s="189" t="s">
        <v>1462</v>
      </c>
      <c r="I470" s="26" t="s">
        <v>1577</v>
      </c>
      <c r="J470" s="26" t="s">
        <v>1578</v>
      </c>
      <c r="K470" s="26">
        <v>14.5</v>
      </c>
      <c r="L470" s="26">
        <v>29.7</v>
      </c>
      <c r="M470" s="26">
        <v>26.4</v>
      </c>
      <c r="N470" s="26">
        <v>35.51</v>
      </c>
      <c r="O470" s="199">
        <v>55.71</v>
      </c>
    </row>
    <row r="471" spans="8:15" hidden="1" x14ac:dyDescent="0.25">
      <c r="H471" s="189" t="s">
        <v>1462</v>
      </c>
      <c r="I471" s="26" t="s">
        <v>1579</v>
      </c>
      <c r="J471" s="26" t="s">
        <v>1580</v>
      </c>
      <c r="K471" s="26">
        <v>13.7</v>
      </c>
      <c r="L471" s="26">
        <v>58.65</v>
      </c>
      <c r="M471" s="26">
        <v>51.46</v>
      </c>
      <c r="N471" s="26">
        <v>60.7</v>
      </c>
      <c r="O471" s="199">
        <v>67.52</v>
      </c>
    </row>
    <row r="472" spans="8:15" hidden="1" x14ac:dyDescent="0.25">
      <c r="H472" s="189" t="s">
        <v>1462</v>
      </c>
      <c r="I472" s="26" t="s">
        <v>1581</v>
      </c>
      <c r="J472" s="26" t="s">
        <v>1582</v>
      </c>
      <c r="K472" s="26">
        <v>22.16</v>
      </c>
      <c r="L472" s="26">
        <v>16.57</v>
      </c>
      <c r="M472" s="26">
        <v>15.76</v>
      </c>
      <c r="N472" s="26">
        <v>16.53</v>
      </c>
      <c r="O472" s="199">
        <v>50.89</v>
      </c>
    </row>
    <row r="473" spans="8:15" hidden="1" x14ac:dyDescent="0.25">
      <c r="H473" s="189" t="s">
        <v>1462</v>
      </c>
      <c r="I473" s="26" t="s">
        <v>1583</v>
      </c>
      <c r="J473" s="26" t="s">
        <v>1584</v>
      </c>
      <c r="K473" s="26">
        <v>16.899999999999999</v>
      </c>
      <c r="L473" s="26"/>
      <c r="M473" s="26"/>
      <c r="N473" s="26">
        <v>31.36</v>
      </c>
      <c r="O473" s="199">
        <v>47.33</v>
      </c>
    </row>
    <row r="474" spans="8:15" hidden="1" x14ac:dyDescent="0.25">
      <c r="H474" s="189" t="s">
        <v>1462</v>
      </c>
      <c r="I474" s="26" t="s">
        <v>1585</v>
      </c>
      <c r="J474" s="26" t="s">
        <v>1586</v>
      </c>
      <c r="K474" s="26">
        <v>60.1</v>
      </c>
      <c r="L474" s="26">
        <v>17.36</v>
      </c>
      <c r="M474" s="26">
        <v>20.92</v>
      </c>
      <c r="N474" s="26">
        <v>14.69</v>
      </c>
      <c r="O474" s="199">
        <v>587.63</v>
      </c>
    </row>
    <row r="475" spans="8:15" hidden="1" x14ac:dyDescent="0.25">
      <c r="H475" s="189" t="s">
        <v>1462</v>
      </c>
      <c r="I475" s="26" t="s">
        <v>1587</v>
      </c>
      <c r="J475" s="26" t="s">
        <v>1588</v>
      </c>
      <c r="K475" s="26">
        <v>86.28</v>
      </c>
      <c r="L475" s="26">
        <v>21.83</v>
      </c>
      <c r="M475" s="26">
        <v>22.86</v>
      </c>
      <c r="N475" s="26">
        <v>25.82</v>
      </c>
      <c r="O475" s="199">
        <v>232.65</v>
      </c>
    </row>
    <row r="476" spans="8:15" hidden="1" x14ac:dyDescent="0.25">
      <c r="H476" s="189" t="s">
        <v>1462</v>
      </c>
      <c r="I476" s="26" t="s">
        <v>1589</v>
      </c>
      <c r="J476" s="26" t="s">
        <v>1590</v>
      </c>
      <c r="K476" s="26">
        <v>29.44</v>
      </c>
      <c r="L476" s="26">
        <v>23.11</v>
      </c>
      <c r="M476" s="26">
        <v>18.920000000000002</v>
      </c>
      <c r="N476" s="26">
        <v>31.2</v>
      </c>
      <c r="O476" s="199">
        <v>147.47</v>
      </c>
    </row>
    <row r="477" spans="8:15" hidden="1" x14ac:dyDescent="0.25">
      <c r="H477" s="189" t="s">
        <v>1462</v>
      </c>
      <c r="I477" s="26" t="s">
        <v>1591</v>
      </c>
      <c r="J477" s="26" t="s">
        <v>1592</v>
      </c>
      <c r="K477" s="26">
        <v>86.09</v>
      </c>
      <c r="L477" s="26">
        <v>13.99</v>
      </c>
      <c r="M477" s="26">
        <v>10.24</v>
      </c>
      <c r="N477" s="26">
        <v>27.31</v>
      </c>
      <c r="O477" s="199">
        <v>195.76</v>
      </c>
    </row>
    <row r="478" spans="8:15" hidden="1" x14ac:dyDescent="0.25">
      <c r="H478" s="189" t="s">
        <v>1462</v>
      </c>
      <c r="I478" s="26" t="s">
        <v>1593</v>
      </c>
      <c r="J478" s="26" t="s">
        <v>1594</v>
      </c>
      <c r="K478" s="26">
        <v>15.23</v>
      </c>
      <c r="L478" s="26">
        <v>95.97</v>
      </c>
      <c r="M478" s="26">
        <v>56.83</v>
      </c>
      <c r="N478" s="26">
        <v>98.84</v>
      </c>
      <c r="O478" s="199">
        <v>29.41</v>
      </c>
    </row>
    <row r="479" spans="8:15" hidden="1" x14ac:dyDescent="0.25">
      <c r="H479" s="189" t="s">
        <v>1462</v>
      </c>
      <c r="I479" s="26" t="s">
        <v>1595</v>
      </c>
      <c r="J479" s="26" t="s">
        <v>1596</v>
      </c>
      <c r="K479" s="26">
        <v>14.5</v>
      </c>
      <c r="L479" s="26">
        <v>28.1</v>
      </c>
      <c r="M479" s="26">
        <v>25.85</v>
      </c>
      <c r="N479" s="26">
        <v>28.29</v>
      </c>
      <c r="O479" s="199">
        <v>62.77</v>
      </c>
    </row>
    <row r="480" spans="8:15" hidden="1" x14ac:dyDescent="0.25">
      <c r="H480" s="189" t="s">
        <v>1462</v>
      </c>
      <c r="I480" s="26" t="s">
        <v>1597</v>
      </c>
      <c r="J480" s="26" t="s">
        <v>1598</v>
      </c>
      <c r="K480" s="26">
        <v>14.36</v>
      </c>
      <c r="L480" s="26">
        <v>145.69999999999999</v>
      </c>
      <c r="M480" s="26">
        <v>91.3</v>
      </c>
      <c r="N480" s="26">
        <v>87.07</v>
      </c>
      <c r="O480" s="199">
        <v>63.78</v>
      </c>
    </row>
    <row r="481" spans="8:15" hidden="1" x14ac:dyDescent="0.25">
      <c r="H481" s="189" t="s">
        <v>1462</v>
      </c>
      <c r="I481" s="26" t="s">
        <v>1599</v>
      </c>
      <c r="J481" s="26" t="s">
        <v>1600</v>
      </c>
      <c r="K481" s="26">
        <v>15.43</v>
      </c>
      <c r="L481" s="26">
        <v>30.61</v>
      </c>
      <c r="M481" s="26">
        <v>33.42</v>
      </c>
      <c r="N481" s="26">
        <v>31.5</v>
      </c>
      <c r="O481" s="199">
        <v>60.31</v>
      </c>
    </row>
    <row r="482" spans="8:15" hidden="1" x14ac:dyDescent="0.25">
      <c r="H482" s="189" t="s">
        <v>1462</v>
      </c>
      <c r="I482" s="26" t="s">
        <v>1601</v>
      </c>
      <c r="J482" s="26" t="s">
        <v>1602</v>
      </c>
      <c r="K482" s="26">
        <v>13.43</v>
      </c>
      <c r="L482" s="26">
        <v>42.19</v>
      </c>
      <c r="M482" s="26">
        <v>28.85</v>
      </c>
      <c r="N482" s="26">
        <v>43.92</v>
      </c>
      <c r="O482" s="199">
        <v>29.98</v>
      </c>
    </row>
    <row r="483" spans="8:15" hidden="1" x14ac:dyDescent="0.25">
      <c r="H483" s="189" t="s">
        <v>1462</v>
      </c>
      <c r="I483" s="26" t="s">
        <v>1603</v>
      </c>
      <c r="J483" s="26" t="s">
        <v>1604</v>
      </c>
      <c r="K483" s="26">
        <v>12.96</v>
      </c>
      <c r="L483" s="26">
        <v>46.53</v>
      </c>
      <c r="M483" s="26">
        <v>29.78</v>
      </c>
      <c r="N483" s="26">
        <v>54.42</v>
      </c>
      <c r="O483" s="199">
        <v>45.65</v>
      </c>
    </row>
    <row r="484" spans="8:15" hidden="1" x14ac:dyDescent="0.25">
      <c r="H484" s="189" t="s">
        <v>1462</v>
      </c>
      <c r="I484" s="26" t="s">
        <v>1605</v>
      </c>
      <c r="J484" s="26" t="s">
        <v>1606</v>
      </c>
      <c r="K484" s="26">
        <v>25.5</v>
      </c>
      <c r="L484" s="26">
        <v>31.38</v>
      </c>
      <c r="M484" s="26">
        <v>32.229999999999997</v>
      </c>
      <c r="N484" s="26">
        <v>29.56</v>
      </c>
      <c r="O484" s="199">
        <v>20.399999999999999</v>
      </c>
    </row>
    <row r="485" spans="8:15" hidden="1" x14ac:dyDescent="0.25">
      <c r="H485" s="189" t="s">
        <v>1462</v>
      </c>
      <c r="I485" s="26" t="s">
        <v>1607</v>
      </c>
      <c r="J485" s="26" t="s">
        <v>1608</v>
      </c>
      <c r="K485" s="26">
        <v>18.54</v>
      </c>
      <c r="L485" s="26">
        <v>60.37</v>
      </c>
      <c r="M485" s="26">
        <v>104.03</v>
      </c>
      <c r="N485" s="26">
        <v>71.92</v>
      </c>
      <c r="O485" s="199">
        <v>195.76</v>
      </c>
    </row>
    <row r="486" spans="8:15" hidden="1" x14ac:dyDescent="0.25">
      <c r="H486" s="189" t="s">
        <v>1462</v>
      </c>
      <c r="I486" s="26" t="s">
        <v>1609</v>
      </c>
      <c r="J486" s="26" t="s">
        <v>1610</v>
      </c>
      <c r="K486" s="26">
        <v>5.87</v>
      </c>
      <c r="L486" s="26">
        <v>131.91999999999999</v>
      </c>
      <c r="M486" s="26">
        <v>377.28</v>
      </c>
      <c r="N486" s="26">
        <v>115.63</v>
      </c>
      <c r="O486" s="199">
        <v>28.18</v>
      </c>
    </row>
    <row r="487" spans="8:15" hidden="1" x14ac:dyDescent="0.25">
      <c r="H487" s="189" t="s">
        <v>1462</v>
      </c>
      <c r="I487" s="26" t="s">
        <v>1611</v>
      </c>
      <c r="J487" s="26" t="s">
        <v>1612</v>
      </c>
      <c r="K487" s="26">
        <v>45.29</v>
      </c>
      <c r="L487" s="26">
        <v>21.54</v>
      </c>
      <c r="M487" s="26">
        <v>21.54</v>
      </c>
      <c r="N487" s="26">
        <v>26.4</v>
      </c>
      <c r="O487" s="199">
        <v>926.51</v>
      </c>
    </row>
    <row r="488" spans="8:15" hidden="1" x14ac:dyDescent="0.25">
      <c r="H488" s="189" t="s">
        <v>1462</v>
      </c>
      <c r="I488" s="26" t="s">
        <v>1613</v>
      </c>
      <c r="J488" s="26" t="s">
        <v>1614</v>
      </c>
      <c r="K488" s="26">
        <v>6.02</v>
      </c>
      <c r="L488" s="26">
        <v>71.73</v>
      </c>
      <c r="M488" s="26">
        <v>49.45</v>
      </c>
      <c r="N488" s="26">
        <v>325.86</v>
      </c>
      <c r="O488" s="199">
        <v>28.95</v>
      </c>
    </row>
    <row r="489" spans="8:15" hidden="1" x14ac:dyDescent="0.25">
      <c r="H489" s="189" t="s">
        <v>1462</v>
      </c>
      <c r="I489" s="26" t="s">
        <v>1615</v>
      </c>
      <c r="J489" s="26" t="s">
        <v>1616</v>
      </c>
      <c r="K489" s="26">
        <v>7.34</v>
      </c>
      <c r="L489" s="26"/>
      <c r="M489" s="26"/>
      <c r="N489" s="26">
        <v>122.47</v>
      </c>
      <c r="O489" s="199">
        <v>14.72</v>
      </c>
    </row>
    <row r="490" spans="8:15" hidden="1" x14ac:dyDescent="0.25">
      <c r="H490" s="189" t="s">
        <v>1462</v>
      </c>
      <c r="I490" s="26" t="s">
        <v>1617</v>
      </c>
      <c r="J490" s="26" t="s">
        <v>1618</v>
      </c>
      <c r="K490" s="26">
        <v>10.83</v>
      </c>
      <c r="L490" s="26"/>
      <c r="M490" s="26"/>
      <c r="N490" s="26">
        <v>21.51</v>
      </c>
      <c r="O490" s="199">
        <v>78.33</v>
      </c>
    </row>
    <row r="491" spans="8:15" hidden="1" x14ac:dyDescent="0.25">
      <c r="H491" s="189" t="s">
        <v>1462</v>
      </c>
      <c r="I491" s="26" t="s">
        <v>1619</v>
      </c>
      <c r="J491" s="26" t="s">
        <v>1620</v>
      </c>
      <c r="K491" s="26">
        <v>5.66</v>
      </c>
      <c r="L491" s="26">
        <v>30</v>
      </c>
      <c r="M491" s="26">
        <v>28.77</v>
      </c>
      <c r="N491" s="26">
        <v>22.53</v>
      </c>
      <c r="O491" s="199">
        <v>33.26</v>
      </c>
    </row>
    <row r="492" spans="8:15" hidden="1" x14ac:dyDescent="0.25">
      <c r="H492" s="189" t="s">
        <v>1462</v>
      </c>
      <c r="I492" s="26" t="s">
        <v>1621</v>
      </c>
      <c r="J492" s="26" t="s">
        <v>1622</v>
      </c>
      <c r="K492" s="26">
        <v>5.27</v>
      </c>
      <c r="L492" s="26">
        <v>342.77</v>
      </c>
      <c r="M492" s="26"/>
      <c r="N492" s="26">
        <v>228.65</v>
      </c>
      <c r="O492" s="199">
        <v>58.63</v>
      </c>
    </row>
    <row r="493" spans="8:15" hidden="1" x14ac:dyDescent="0.25">
      <c r="H493" s="189" t="s">
        <v>1462</v>
      </c>
      <c r="I493" s="26" t="s">
        <v>1623</v>
      </c>
      <c r="J493" s="26" t="s">
        <v>1624</v>
      </c>
      <c r="K493" s="26">
        <v>6.27</v>
      </c>
      <c r="L493" s="26">
        <v>80.849999999999994</v>
      </c>
      <c r="M493" s="26">
        <v>74.87</v>
      </c>
      <c r="N493" s="26">
        <v>85.03</v>
      </c>
      <c r="O493" s="199">
        <v>34.96</v>
      </c>
    </row>
    <row r="494" spans="8:15" hidden="1" x14ac:dyDescent="0.25">
      <c r="H494" s="189" t="s">
        <v>1462</v>
      </c>
      <c r="I494" s="26" t="s">
        <v>1625</v>
      </c>
      <c r="J494" s="26" t="s">
        <v>1626</v>
      </c>
      <c r="K494" s="26">
        <v>14.39</v>
      </c>
      <c r="L494" s="26">
        <v>115.64</v>
      </c>
      <c r="M494" s="26">
        <v>20.399999999999999</v>
      </c>
      <c r="N494" s="26">
        <v>37.700000000000003</v>
      </c>
      <c r="O494" s="199">
        <v>124.91</v>
      </c>
    </row>
    <row r="495" spans="8:15" hidden="1" x14ac:dyDescent="0.25">
      <c r="H495" s="189" t="s">
        <v>1462</v>
      </c>
      <c r="I495" s="26" t="s">
        <v>1627</v>
      </c>
      <c r="J495" s="26" t="s">
        <v>1628</v>
      </c>
      <c r="K495" s="26">
        <v>14.79</v>
      </c>
      <c r="L495" s="26"/>
      <c r="M495" s="26"/>
      <c r="N495" s="26"/>
      <c r="O495" s="199">
        <v>17.3</v>
      </c>
    </row>
    <row r="496" spans="8:15" hidden="1" x14ac:dyDescent="0.25">
      <c r="H496" s="189" t="s">
        <v>1462</v>
      </c>
      <c r="I496" s="26" t="s">
        <v>1629</v>
      </c>
      <c r="J496" s="26" t="s">
        <v>1630</v>
      </c>
      <c r="K496" s="26">
        <v>42.9</v>
      </c>
      <c r="L496" s="26">
        <v>9.56</v>
      </c>
      <c r="M496" s="26">
        <v>11.74</v>
      </c>
      <c r="N496" s="26">
        <v>9.6199999999999992</v>
      </c>
      <c r="O496" s="199">
        <v>217.29</v>
      </c>
    </row>
    <row r="497" spans="8:15" hidden="1" x14ac:dyDescent="0.25">
      <c r="H497" s="189" t="s">
        <v>1462</v>
      </c>
      <c r="I497" s="26" t="s">
        <v>1631</v>
      </c>
      <c r="J497" s="26" t="s">
        <v>1632</v>
      </c>
      <c r="K497" s="26">
        <v>5.03</v>
      </c>
      <c r="L497" s="26">
        <v>22.15</v>
      </c>
      <c r="M497" s="26">
        <v>64.83</v>
      </c>
      <c r="N497" s="26">
        <v>22.67</v>
      </c>
      <c r="O497" s="199">
        <v>109.46</v>
      </c>
    </row>
    <row r="498" spans="8:15" hidden="1" x14ac:dyDescent="0.25">
      <c r="H498" s="189" t="s">
        <v>1462</v>
      </c>
      <c r="I498" s="26" t="s">
        <v>1633</v>
      </c>
      <c r="J498" s="26" t="s">
        <v>1634</v>
      </c>
      <c r="K498" s="26">
        <v>15.58</v>
      </c>
      <c r="L498" s="26"/>
      <c r="M498" s="26"/>
      <c r="N498" s="26"/>
      <c r="O498" s="199">
        <v>33.65</v>
      </c>
    </row>
    <row r="499" spans="8:15" hidden="1" x14ac:dyDescent="0.25">
      <c r="H499" s="189" t="s">
        <v>1462</v>
      </c>
      <c r="I499" s="26" t="s">
        <v>1635</v>
      </c>
      <c r="J499" s="26" t="s">
        <v>1636</v>
      </c>
      <c r="K499" s="26">
        <v>8.6300000000000008</v>
      </c>
      <c r="L499" s="26">
        <v>52.88</v>
      </c>
      <c r="M499" s="26">
        <v>31.97</v>
      </c>
      <c r="N499" s="26">
        <v>40.28</v>
      </c>
      <c r="O499" s="199">
        <v>36.25</v>
      </c>
    </row>
    <row r="500" spans="8:15" hidden="1" x14ac:dyDescent="0.25">
      <c r="H500" s="189" t="s">
        <v>1462</v>
      </c>
      <c r="I500" s="26" t="s">
        <v>1637</v>
      </c>
      <c r="J500" s="26" t="s">
        <v>1638</v>
      </c>
      <c r="K500" s="26">
        <v>1.54</v>
      </c>
      <c r="L500" s="26"/>
      <c r="M500" s="26"/>
      <c r="N500" s="26"/>
      <c r="O500" s="199">
        <v>68.150000000000006</v>
      </c>
    </row>
    <row r="501" spans="8:15" hidden="1" x14ac:dyDescent="0.25">
      <c r="H501" s="189" t="s">
        <v>1462</v>
      </c>
      <c r="I501" s="26" t="s">
        <v>1639</v>
      </c>
      <c r="J501" s="26" t="s">
        <v>1640</v>
      </c>
      <c r="K501" s="26">
        <v>2.65</v>
      </c>
      <c r="L501" s="26"/>
      <c r="M501" s="26"/>
      <c r="N501" s="26"/>
      <c r="O501" s="199">
        <v>18.989999999999998</v>
      </c>
    </row>
    <row r="502" spans="8:15" hidden="1" x14ac:dyDescent="0.25">
      <c r="H502" s="189" t="s">
        <v>1462</v>
      </c>
      <c r="I502" s="26" t="s">
        <v>1641</v>
      </c>
      <c r="J502" s="26" t="s">
        <v>1642</v>
      </c>
      <c r="K502" s="26">
        <v>18.829999999999998</v>
      </c>
      <c r="L502" s="26">
        <v>16.5</v>
      </c>
      <c r="M502" s="26">
        <v>12.46</v>
      </c>
      <c r="N502" s="26">
        <v>22.72</v>
      </c>
      <c r="O502" s="199">
        <v>214.66</v>
      </c>
    </row>
    <row r="503" spans="8:15" hidden="1" x14ac:dyDescent="0.25">
      <c r="H503" s="189" t="s">
        <v>1462</v>
      </c>
      <c r="I503" s="26" t="s">
        <v>1643</v>
      </c>
      <c r="J503" s="26" t="s">
        <v>1644</v>
      </c>
      <c r="K503" s="26">
        <v>14.28</v>
      </c>
      <c r="L503" s="26">
        <v>170.59</v>
      </c>
      <c r="M503" s="26"/>
      <c r="N503" s="26"/>
      <c r="O503" s="199">
        <v>37.909999999999997</v>
      </c>
    </row>
    <row r="504" spans="8:15" hidden="1" x14ac:dyDescent="0.25">
      <c r="H504" s="189" t="s">
        <v>1462</v>
      </c>
      <c r="I504" s="26" t="s">
        <v>1645</v>
      </c>
      <c r="J504" s="26" t="s">
        <v>1646</v>
      </c>
      <c r="K504" s="26">
        <v>9.65</v>
      </c>
      <c r="L504" s="26">
        <v>30.8</v>
      </c>
      <c r="M504" s="26">
        <v>38.11</v>
      </c>
      <c r="N504" s="26">
        <v>32.82</v>
      </c>
      <c r="O504" s="199">
        <v>90.22</v>
      </c>
    </row>
    <row r="505" spans="8:15" hidden="1" x14ac:dyDescent="0.25">
      <c r="H505" s="189" t="s">
        <v>1462</v>
      </c>
      <c r="I505" s="26" t="s">
        <v>1647</v>
      </c>
      <c r="J505" s="26" t="s">
        <v>1648</v>
      </c>
      <c r="K505" s="26">
        <v>9.75</v>
      </c>
      <c r="L505" s="26"/>
      <c r="M505" s="26">
        <v>1086.6400000000001</v>
      </c>
      <c r="N505" s="26"/>
      <c r="O505" s="199">
        <v>24.75</v>
      </c>
    </row>
    <row r="506" spans="8:15" hidden="1" x14ac:dyDescent="0.25">
      <c r="H506" s="189" t="s">
        <v>1462</v>
      </c>
      <c r="I506" s="26" t="s">
        <v>1649</v>
      </c>
      <c r="J506" s="26" t="s">
        <v>1650</v>
      </c>
      <c r="K506" s="26">
        <v>8.01</v>
      </c>
      <c r="L506" s="26">
        <v>72.760000000000005</v>
      </c>
      <c r="M506" s="26">
        <v>100.42</v>
      </c>
      <c r="N506" s="26">
        <v>91.21</v>
      </c>
      <c r="O506" s="199">
        <v>25.63</v>
      </c>
    </row>
    <row r="507" spans="8:15" hidden="1" x14ac:dyDescent="0.25">
      <c r="H507" s="189" t="s">
        <v>1462</v>
      </c>
      <c r="I507" s="26" t="s">
        <v>1651</v>
      </c>
      <c r="J507" s="26" t="s">
        <v>1652</v>
      </c>
      <c r="K507" s="26">
        <v>17.39</v>
      </c>
      <c r="L507" s="26">
        <v>28.65</v>
      </c>
      <c r="M507" s="26">
        <v>36.93</v>
      </c>
      <c r="N507" s="26">
        <v>30.44</v>
      </c>
      <c r="O507" s="199">
        <v>323.86</v>
      </c>
    </row>
    <row r="508" spans="8:15" hidden="1" x14ac:dyDescent="0.25">
      <c r="H508" s="189" t="s">
        <v>1462</v>
      </c>
      <c r="I508" s="26" t="s">
        <v>1653</v>
      </c>
      <c r="J508" s="26" t="s">
        <v>1654</v>
      </c>
      <c r="K508" s="26">
        <v>7.77</v>
      </c>
      <c r="L508" s="26"/>
      <c r="M508" s="26"/>
      <c r="N508" s="26"/>
      <c r="O508" s="199">
        <v>58.23</v>
      </c>
    </row>
    <row r="509" spans="8:15" hidden="1" x14ac:dyDescent="0.25">
      <c r="H509" s="189" t="s">
        <v>1462</v>
      </c>
      <c r="I509" s="26" t="s">
        <v>1655</v>
      </c>
      <c r="J509" s="26" t="s">
        <v>1656</v>
      </c>
      <c r="K509" s="26">
        <v>4.9800000000000004</v>
      </c>
      <c r="L509" s="26">
        <v>908.01</v>
      </c>
      <c r="M509" s="26"/>
      <c r="N509" s="26">
        <v>114.01</v>
      </c>
      <c r="O509" s="199">
        <v>37.76</v>
      </c>
    </row>
    <row r="510" spans="8:15" hidden="1" x14ac:dyDescent="0.25">
      <c r="H510" s="189" t="s">
        <v>1462</v>
      </c>
      <c r="I510" s="26" t="s">
        <v>1657</v>
      </c>
      <c r="J510" s="26" t="s">
        <v>1658</v>
      </c>
      <c r="K510" s="26">
        <v>7.53</v>
      </c>
      <c r="L510" s="26"/>
      <c r="M510" s="26"/>
      <c r="N510" s="26"/>
      <c r="O510" s="199">
        <v>58.75</v>
      </c>
    </row>
    <row r="511" spans="8:15" hidden="1" x14ac:dyDescent="0.25">
      <c r="H511" s="189" t="s">
        <v>1462</v>
      </c>
      <c r="I511" s="26" t="s">
        <v>1659</v>
      </c>
      <c r="J511" s="26" t="s">
        <v>1660</v>
      </c>
      <c r="K511" s="26">
        <v>9.09</v>
      </c>
      <c r="L511" s="26">
        <v>40.89</v>
      </c>
      <c r="M511" s="26">
        <v>33.83</v>
      </c>
      <c r="N511" s="26">
        <v>50.98</v>
      </c>
      <c r="O511" s="199">
        <v>41.66</v>
      </c>
    </row>
    <row r="512" spans="8:15" hidden="1" x14ac:dyDescent="0.25">
      <c r="H512" s="189" t="s">
        <v>1462</v>
      </c>
      <c r="I512" s="26" t="s">
        <v>1661</v>
      </c>
      <c r="J512" s="26" t="s">
        <v>1662</v>
      </c>
      <c r="K512" s="26">
        <v>87.76</v>
      </c>
      <c r="L512" s="26">
        <v>18.5</v>
      </c>
      <c r="M512" s="26">
        <v>14.97</v>
      </c>
      <c r="N512" s="26">
        <v>36.270000000000003</v>
      </c>
      <c r="O512" s="199">
        <v>1303.3699999999999</v>
      </c>
    </row>
    <row r="513" spans="8:15" hidden="1" x14ac:dyDescent="0.25">
      <c r="H513" s="189" t="s">
        <v>1462</v>
      </c>
      <c r="I513" s="26" t="s">
        <v>1663</v>
      </c>
      <c r="J513" s="26" t="s">
        <v>1664</v>
      </c>
      <c r="K513" s="26">
        <v>6.33</v>
      </c>
      <c r="L513" s="26">
        <v>37.409999999999997</v>
      </c>
      <c r="M513" s="26">
        <v>24.26</v>
      </c>
      <c r="N513" s="26">
        <v>91.24</v>
      </c>
      <c r="O513" s="199">
        <v>27.67</v>
      </c>
    </row>
    <row r="514" spans="8:15" hidden="1" x14ac:dyDescent="0.25">
      <c r="H514" s="189" t="s">
        <v>1462</v>
      </c>
      <c r="I514" s="26" t="s">
        <v>1665</v>
      </c>
      <c r="J514" s="26" t="s">
        <v>1666</v>
      </c>
      <c r="K514" s="26">
        <v>5.1100000000000003</v>
      </c>
      <c r="L514" s="26">
        <v>201.59</v>
      </c>
      <c r="M514" s="26">
        <v>332.18</v>
      </c>
      <c r="N514" s="26">
        <v>46.21</v>
      </c>
      <c r="O514" s="199">
        <v>42.21</v>
      </c>
    </row>
    <row r="515" spans="8:15" hidden="1" x14ac:dyDescent="0.25">
      <c r="H515" s="189" t="s">
        <v>1462</v>
      </c>
      <c r="I515" s="26" t="s">
        <v>1667</v>
      </c>
      <c r="J515" s="26" t="s">
        <v>1668</v>
      </c>
      <c r="K515" s="26">
        <v>12.27</v>
      </c>
      <c r="L515" s="26"/>
      <c r="M515" s="26"/>
      <c r="N515" s="26"/>
      <c r="O515" s="199">
        <v>26.21</v>
      </c>
    </row>
    <row r="516" spans="8:15" hidden="1" x14ac:dyDescent="0.25">
      <c r="H516" s="189" t="s">
        <v>1462</v>
      </c>
      <c r="I516" s="26" t="s">
        <v>1669</v>
      </c>
      <c r="J516" s="26" t="s">
        <v>1670</v>
      </c>
      <c r="K516" s="26">
        <v>13.68</v>
      </c>
      <c r="L516" s="26">
        <v>31.06</v>
      </c>
      <c r="M516" s="26">
        <v>46.86</v>
      </c>
      <c r="N516" s="26">
        <v>27.1</v>
      </c>
      <c r="O516" s="199">
        <v>70.78</v>
      </c>
    </row>
    <row r="517" spans="8:15" hidden="1" x14ac:dyDescent="0.25">
      <c r="H517" s="189" t="s">
        <v>1462</v>
      </c>
      <c r="I517" s="26" t="s">
        <v>1671</v>
      </c>
      <c r="J517" s="26" t="s">
        <v>1672</v>
      </c>
      <c r="K517" s="26">
        <v>6.64</v>
      </c>
      <c r="L517" s="26">
        <v>38.33</v>
      </c>
      <c r="M517" s="26">
        <v>27.48</v>
      </c>
      <c r="N517" s="26">
        <v>42.1</v>
      </c>
      <c r="O517" s="199">
        <v>154.6</v>
      </c>
    </row>
    <row r="518" spans="8:15" hidden="1" x14ac:dyDescent="0.25">
      <c r="H518" s="189" t="s">
        <v>1462</v>
      </c>
      <c r="I518" s="26" t="s">
        <v>1673</v>
      </c>
      <c r="J518" s="26" t="s">
        <v>1674</v>
      </c>
      <c r="K518" s="26">
        <v>27.07</v>
      </c>
      <c r="L518" s="26">
        <v>5.0999999999999996</v>
      </c>
      <c r="M518" s="26">
        <v>8.25</v>
      </c>
      <c r="N518" s="26">
        <v>3.44</v>
      </c>
      <c r="O518" s="199">
        <v>226.72</v>
      </c>
    </row>
    <row r="519" spans="8:15" hidden="1" x14ac:dyDescent="0.25">
      <c r="H519" s="189" t="s">
        <v>1462</v>
      </c>
      <c r="I519" s="26" t="s">
        <v>1675</v>
      </c>
      <c r="J519" s="26" t="s">
        <v>1676</v>
      </c>
      <c r="K519" s="26">
        <v>8.5399999999999991</v>
      </c>
      <c r="L519" s="26">
        <v>19.96</v>
      </c>
      <c r="M519" s="26">
        <v>40.049999999999997</v>
      </c>
      <c r="N519" s="26">
        <v>30.55</v>
      </c>
      <c r="O519" s="199">
        <v>27.17</v>
      </c>
    </row>
    <row r="520" spans="8:15" hidden="1" x14ac:dyDescent="0.25">
      <c r="H520" s="189" t="s">
        <v>1462</v>
      </c>
      <c r="I520" s="26" t="s">
        <v>1677</v>
      </c>
      <c r="J520" s="26" t="s">
        <v>1678</v>
      </c>
      <c r="K520" s="26">
        <v>11.25</v>
      </c>
      <c r="L520" s="26"/>
      <c r="M520" s="26"/>
      <c r="N520" s="26">
        <v>75.92</v>
      </c>
      <c r="O520" s="199">
        <v>65.44</v>
      </c>
    </row>
    <row r="521" spans="8:15" hidden="1" x14ac:dyDescent="0.25">
      <c r="H521" s="189" t="s">
        <v>1462</v>
      </c>
      <c r="I521" s="26" t="s">
        <v>1679</v>
      </c>
      <c r="J521" s="26" t="s">
        <v>1680</v>
      </c>
      <c r="K521" s="26">
        <v>8.33</v>
      </c>
      <c r="L521" s="26"/>
      <c r="M521" s="26"/>
      <c r="N521" s="26"/>
      <c r="O521" s="199">
        <v>30.63</v>
      </c>
    </row>
    <row r="522" spans="8:15" hidden="1" x14ac:dyDescent="0.25">
      <c r="H522" s="189" t="s">
        <v>1462</v>
      </c>
      <c r="I522" s="26" t="s">
        <v>1681</v>
      </c>
      <c r="J522" s="26" t="s">
        <v>1682</v>
      </c>
      <c r="K522" s="26">
        <v>8.86</v>
      </c>
      <c r="L522" s="26"/>
      <c r="M522" s="26"/>
      <c r="N522" s="26"/>
      <c r="O522" s="199">
        <v>44.08</v>
      </c>
    </row>
    <row r="523" spans="8:15" hidden="1" x14ac:dyDescent="0.25">
      <c r="H523" s="189" t="s">
        <v>1462</v>
      </c>
      <c r="I523" s="26" t="s">
        <v>1683</v>
      </c>
      <c r="J523" s="26" t="s">
        <v>1684</v>
      </c>
      <c r="K523" s="26">
        <v>6.62</v>
      </c>
      <c r="L523" s="26">
        <v>52.69</v>
      </c>
      <c r="M523" s="26">
        <v>41.21</v>
      </c>
      <c r="N523" s="26">
        <v>36.590000000000003</v>
      </c>
      <c r="O523" s="199">
        <v>23.95</v>
      </c>
    </row>
    <row r="524" spans="8:15" hidden="1" x14ac:dyDescent="0.25">
      <c r="H524" s="189" t="s">
        <v>1462</v>
      </c>
      <c r="I524" s="26" t="s">
        <v>1685</v>
      </c>
      <c r="J524" s="26" t="s">
        <v>1686</v>
      </c>
      <c r="K524" s="26">
        <v>36.26</v>
      </c>
      <c r="L524" s="26">
        <v>28.71</v>
      </c>
      <c r="M524" s="26">
        <v>36.32</v>
      </c>
      <c r="N524" s="26">
        <v>29.05</v>
      </c>
      <c r="O524" s="199">
        <v>182.55</v>
      </c>
    </row>
    <row r="525" spans="8:15" hidden="1" x14ac:dyDescent="0.25">
      <c r="H525" s="189" t="s">
        <v>1462</v>
      </c>
      <c r="I525" s="26" t="s">
        <v>1687</v>
      </c>
      <c r="J525" s="26" t="s">
        <v>1688</v>
      </c>
      <c r="K525" s="26">
        <v>30.02</v>
      </c>
      <c r="L525" s="26">
        <v>22.45</v>
      </c>
      <c r="M525" s="26">
        <v>24.34</v>
      </c>
      <c r="N525" s="26">
        <v>27.72</v>
      </c>
      <c r="O525" s="199">
        <v>97.7</v>
      </c>
    </row>
    <row r="526" spans="8:15" hidden="1" x14ac:dyDescent="0.25">
      <c r="H526" s="189" t="s">
        <v>1462</v>
      </c>
      <c r="I526" s="26" t="s">
        <v>1689</v>
      </c>
      <c r="J526" s="26" t="s">
        <v>1690</v>
      </c>
      <c r="K526" s="26">
        <v>7.62</v>
      </c>
      <c r="L526" s="26"/>
      <c r="M526" s="26">
        <v>50.6</v>
      </c>
      <c r="N526" s="26"/>
      <c r="O526" s="199">
        <v>60.86</v>
      </c>
    </row>
    <row r="527" spans="8:15" hidden="1" x14ac:dyDescent="0.25">
      <c r="H527" s="189" t="s">
        <v>1462</v>
      </c>
      <c r="I527" s="26" t="s">
        <v>1691</v>
      </c>
      <c r="J527" s="26" t="s">
        <v>1692</v>
      </c>
      <c r="K527" s="26">
        <v>15.78</v>
      </c>
      <c r="L527" s="26">
        <v>27.25</v>
      </c>
      <c r="M527" s="26">
        <v>25.35</v>
      </c>
      <c r="N527" s="26">
        <v>26.04</v>
      </c>
      <c r="O527" s="199">
        <v>49.28</v>
      </c>
    </row>
    <row r="528" spans="8:15" hidden="1" x14ac:dyDescent="0.25">
      <c r="H528" s="189" t="s">
        <v>1462</v>
      </c>
      <c r="I528" s="26" t="s">
        <v>1693</v>
      </c>
      <c r="J528" s="26" t="s">
        <v>1694</v>
      </c>
      <c r="K528" s="26">
        <v>4.33</v>
      </c>
      <c r="L528" s="26"/>
      <c r="M528" s="26"/>
      <c r="N528" s="26">
        <v>641.84</v>
      </c>
      <c r="O528" s="199">
        <v>46.42</v>
      </c>
    </row>
    <row r="529" spans="8:15" hidden="1" x14ac:dyDescent="0.25">
      <c r="H529" s="189" t="s">
        <v>1462</v>
      </c>
      <c r="I529" s="26" t="s">
        <v>1695</v>
      </c>
      <c r="J529" s="26" t="s">
        <v>1696</v>
      </c>
      <c r="K529" s="26">
        <v>12.24</v>
      </c>
      <c r="L529" s="26">
        <v>42.74</v>
      </c>
      <c r="M529" s="26">
        <v>71.92</v>
      </c>
      <c r="N529" s="26">
        <v>30.52</v>
      </c>
      <c r="O529" s="199">
        <v>25.53</v>
      </c>
    </row>
    <row r="530" spans="8:15" hidden="1" x14ac:dyDescent="0.25">
      <c r="H530" s="189" t="s">
        <v>1462</v>
      </c>
      <c r="I530" s="26" t="s">
        <v>1697</v>
      </c>
      <c r="J530" s="26" t="s">
        <v>1698</v>
      </c>
      <c r="K530" s="26">
        <v>12.35</v>
      </c>
      <c r="L530" s="26"/>
      <c r="M530" s="26">
        <v>725.91</v>
      </c>
      <c r="N530" s="26"/>
      <c r="O530" s="199">
        <v>48.93</v>
      </c>
    </row>
    <row r="531" spans="8:15" hidden="1" x14ac:dyDescent="0.25">
      <c r="H531" s="189" t="s">
        <v>1462</v>
      </c>
      <c r="I531" s="26" t="s">
        <v>1699</v>
      </c>
      <c r="J531" s="26" t="s">
        <v>1700</v>
      </c>
      <c r="K531" s="26">
        <v>24.6</v>
      </c>
      <c r="L531" s="26">
        <v>54.1</v>
      </c>
      <c r="M531" s="26">
        <v>59.63</v>
      </c>
      <c r="N531" s="26">
        <v>96.57</v>
      </c>
      <c r="O531" s="199">
        <v>42.81</v>
      </c>
    </row>
    <row r="532" spans="8:15" hidden="1" x14ac:dyDescent="0.25">
      <c r="H532" s="189" t="s">
        <v>1462</v>
      </c>
      <c r="I532" s="26" t="s">
        <v>1701</v>
      </c>
      <c r="J532" s="26" t="s">
        <v>1702</v>
      </c>
      <c r="K532" s="26">
        <v>7.81</v>
      </c>
      <c r="L532" s="26">
        <v>86.64</v>
      </c>
      <c r="M532" s="26">
        <v>102.06</v>
      </c>
      <c r="N532" s="26">
        <v>134.19</v>
      </c>
      <c r="O532" s="199">
        <v>64.72</v>
      </c>
    </row>
    <row r="533" spans="8:15" hidden="1" x14ac:dyDescent="0.25">
      <c r="H533" s="189" t="s">
        <v>1462</v>
      </c>
      <c r="I533" s="26" t="s">
        <v>1703</v>
      </c>
      <c r="J533" s="26" t="s">
        <v>1704</v>
      </c>
      <c r="K533" s="26">
        <v>18.86</v>
      </c>
      <c r="L533" s="26"/>
      <c r="M533" s="26"/>
      <c r="N533" s="26"/>
      <c r="O533" s="199">
        <v>32.43</v>
      </c>
    </row>
    <row r="534" spans="8:15" hidden="1" x14ac:dyDescent="0.25">
      <c r="H534" s="189" t="s">
        <v>1462</v>
      </c>
      <c r="I534" s="26" t="s">
        <v>1705</v>
      </c>
      <c r="J534" s="26" t="s">
        <v>1706</v>
      </c>
      <c r="K534" s="26">
        <v>7.21</v>
      </c>
      <c r="L534" s="26">
        <v>31.54</v>
      </c>
      <c r="M534" s="26">
        <v>29.9</v>
      </c>
      <c r="N534" s="26">
        <v>32.21</v>
      </c>
      <c r="O534" s="199">
        <v>73.73</v>
      </c>
    </row>
    <row r="535" spans="8:15" hidden="1" x14ac:dyDescent="0.25">
      <c r="H535" s="189" t="s">
        <v>1462</v>
      </c>
      <c r="I535" s="26" t="s">
        <v>1707</v>
      </c>
      <c r="J535" s="26" t="s">
        <v>1708</v>
      </c>
      <c r="K535" s="26">
        <v>18.03</v>
      </c>
      <c r="L535" s="26">
        <v>33.700000000000003</v>
      </c>
      <c r="M535" s="26">
        <v>25.48</v>
      </c>
      <c r="N535" s="26">
        <v>34.33</v>
      </c>
      <c r="O535" s="199">
        <v>97.06</v>
      </c>
    </row>
    <row r="536" spans="8:15" hidden="1" x14ac:dyDescent="0.25">
      <c r="H536" s="189" t="s">
        <v>1462</v>
      </c>
      <c r="I536" s="26" t="s">
        <v>1709</v>
      </c>
      <c r="J536" s="26" t="s">
        <v>1710</v>
      </c>
      <c r="K536" s="26">
        <v>32.67</v>
      </c>
      <c r="L536" s="26">
        <v>33.99</v>
      </c>
      <c r="M536" s="26">
        <v>20.38</v>
      </c>
      <c r="N536" s="26">
        <v>36.25</v>
      </c>
      <c r="O536" s="199">
        <v>54.88</v>
      </c>
    </row>
    <row r="537" spans="8:15" hidden="1" x14ac:dyDescent="0.25">
      <c r="H537" s="189" t="s">
        <v>1462</v>
      </c>
      <c r="I537" s="26" t="s">
        <v>1711</v>
      </c>
      <c r="J537" s="26" t="s">
        <v>1712</v>
      </c>
      <c r="K537" s="26">
        <v>9.34</v>
      </c>
      <c r="L537" s="26">
        <v>132.13999999999999</v>
      </c>
      <c r="M537" s="26">
        <v>398.92</v>
      </c>
      <c r="N537" s="26">
        <v>67.66</v>
      </c>
      <c r="O537" s="199">
        <v>16.809999999999999</v>
      </c>
    </row>
    <row r="538" spans="8:15" hidden="1" x14ac:dyDescent="0.25">
      <c r="H538" s="189" t="s">
        <v>1462</v>
      </c>
      <c r="I538" s="26" t="s">
        <v>1713</v>
      </c>
      <c r="J538" s="26" t="s">
        <v>1714</v>
      </c>
      <c r="K538" s="26">
        <v>28.49</v>
      </c>
      <c r="L538" s="26"/>
      <c r="M538" s="26"/>
      <c r="N538" s="26">
        <v>470.67</v>
      </c>
      <c r="O538" s="199">
        <v>42.1</v>
      </c>
    </row>
    <row r="539" spans="8:15" hidden="1" x14ac:dyDescent="0.25">
      <c r="H539" s="189" t="s">
        <v>1462</v>
      </c>
      <c r="I539" s="26" t="s">
        <v>1715</v>
      </c>
      <c r="J539" s="26" t="s">
        <v>1716</v>
      </c>
      <c r="K539" s="26">
        <v>27.98</v>
      </c>
      <c r="L539" s="26">
        <v>32.69</v>
      </c>
      <c r="M539" s="26">
        <v>26.5</v>
      </c>
      <c r="N539" s="26">
        <v>34.29</v>
      </c>
      <c r="O539" s="199">
        <v>88.7</v>
      </c>
    </row>
    <row r="540" spans="8:15" hidden="1" x14ac:dyDescent="0.25">
      <c r="H540" s="189" t="s">
        <v>1462</v>
      </c>
      <c r="I540" s="26" t="s">
        <v>1717</v>
      </c>
      <c r="J540" s="26" t="s">
        <v>1718</v>
      </c>
      <c r="K540" s="26">
        <v>7.7</v>
      </c>
      <c r="L540" s="26"/>
      <c r="M540" s="26"/>
      <c r="N540" s="26"/>
      <c r="O540" s="199">
        <v>24.4</v>
      </c>
    </row>
    <row r="541" spans="8:15" hidden="1" x14ac:dyDescent="0.25">
      <c r="H541" s="189" t="s">
        <v>1462</v>
      </c>
      <c r="I541" s="26" t="s">
        <v>1719</v>
      </c>
      <c r="J541" s="26" t="s">
        <v>1720</v>
      </c>
      <c r="K541" s="26">
        <v>17.149999999999999</v>
      </c>
      <c r="L541" s="26">
        <v>26.93</v>
      </c>
      <c r="M541" s="26">
        <v>31.78</v>
      </c>
      <c r="N541" s="26">
        <v>34.61</v>
      </c>
      <c r="O541" s="199">
        <v>28.36</v>
      </c>
    </row>
    <row r="542" spans="8:15" hidden="1" x14ac:dyDescent="0.25">
      <c r="H542" s="189" t="s">
        <v>1462</v>
      </c>
      <c r="I542" s="26" t="s">
        <v>1721</v>
      </c>
      <c r="J542" s="26" t="s">
        <v>1722</v>
      </c>
      <c r="K542" s="26">
        <v>29.77</v>
      </c>
      <c r="L542" s="26">
        <v>27.34</v>
      </c>
      <c r="M542" s="26">
        <v>25.37</v>
      </c>
      <c r="N542" s="26">
        <v>41.19</v>
      </c>
      <c r="O542" s="199">
        <v>92.08</v>
      </c>
    </row>
    <row r="543" spans="8:15" hidden="1" x14ac:dyDescent="0.25">
      <c r="H543" s="189" t="s">
        <v>1462</v>
      </c>
      <c r="I543" s="26" t="s">
        <v>1723</v>
      </c>
      <c r="J543" s="26" t="s">
        <v>1724</v>
      </c>
      <c r="K543" s="26">
        <v>20.399999999999999</v>
      </c>
      <c r="L543" s="26"/>
      <c r="M543" s="26"/>
      <c r="N543" s="26"/>
      <c r="O543" s="199">
        <v>32.380000000000003</v>
      </c>
    </row>
    <row r="544" spans="8:15" hidden="1" x14ac:dyDescent="0.25">
      <c r="H544" s="189" t="s">
        <v>1462</v>
      </c>
      <c r="I544" s="26" t="s">
        <v>1725</v>
      </c>
      <c r="J544" s="26" t="s">
        <v>230</v>
      </c>
      <c r="K544" s="26">
        <v>190.6</v>
      </c>
      <c r="L544" s="26">
        <v>19.37</v>
      </c>
      <c r="M544" s="26">
        <v>20.23</v>
      </c>
      <c r="N544" s="26">
        <v>27.27</v>
      </c>
      <c r="O544" s="199">
        <v>8381.11</v>
      </c>
    </row>
    <row r="545" spans="8:15" hidden="1" x14ac:dyDescent="0.25">
      <c r="H545" s="189" t="s">
        <v>1462</v>
      </c>
      <c r="I545" s="26" t="s">
        <v>1726</v>
      </c>
      <c r="J545" s="26" t="s">
        <v>1727</v>
      </c>
      <c r="K545" s="26">
        <v>77.75</v>
      </c>
      <c r="L545" s="26">
        <v>24.18</v>
      </c>
      <c r="M545" s="26">
        <v>24.85</v>
      </c>
      <c r="N545" s="26">
        <v>29.4</v>
      </c>
      <c r="O545" s="199">
        <v>311.66000000000003</v>
      </c>
    </row>
    <row r="546" spans="8:15" hidden="1" x14ac:dyDescent="0.25">
      <c r="H546" s="189" t="s">
        <v>1462</v>
      </c>
      <c r="I546" s="26" t="s">
        <v>1728</v>
      </c>
      <c r="J546" s="26" t="s">
        <v>1729</v>
      </c>
      <c r="K546" s="26">
        <v>11.03</v>
      </c>
      <c r="L546" s="26">
        <v>16.489999999999998</v>
      </c>
      <c r="M546" s="26">
        <v>26.11</v>
      </c>
      <c r="N546" s="26">
        <v>12.56</v>
      </c>
      <c r="O546" s="199">
        <v>77.44</v>
      </c>
    </row>
    <row r="547" spans="8:15" hidden="1" x14ac:dyDescent="0.25">
      <c r="H547" s="189" t="s">
        <v>1462</v>
      </c>
      <c r="I547" s="26" t="s">
        <v>1730</v>
      </c>
      <c r="J547" s="26" t="s">
        <v>307</v>
      </c>
      <c r="K547" s="26">
        <v>55.35</v>
      </c>
      <c r="L547" s="26">
        <v>32.11</v>
      </c>
      <c r="M547" s="26">
        <v>37.479999999999997</v>
      </c>
      <c r="N547" s="26">
        <v>35.96</v>
      </c>
      <c r="O547" s="199">
        <v>121.93</v>
      </c>
    </row>
    <row r="548" spans="8:15" hidden="1" x14ac:dyDescent="0.25">
      <c r="H548" s="189" t="s">
        <v>1462</v>
      </c>
      <c r="I548" s="26" t="s">
        <v>1731</v>
      </c>
      <c r="J548" s="26" t="s">
        <v>1732</v>
      </c>
      <c r="K548" s="26">
        <v>29.94</v>
      </c>
      <c r="L548" s="26">
        <v>55.31</v>
      </c>
      <c r="M548" s="26">
        <v>39.65</v>
      </c>
      <c r="N548" s="26">
        <v>131.38</v>
      </c>
      <c r="O548" s="199">
        <v>107.16</v>
      </c>
    </row>
    <row r="549" spans="8:15" hidden="1" x14ac:dyDescent="0.25">
      <c r="H549" s="189" t="s">
        <v>1462</v>
      </c>
      <c r="I549" s="26" t="s">
        <v>1733</v>
      </c>
      <c r="J549" s="26" t="s">
        <v>1734</v>
      </c>
      <c r="K549" s="26">
        <v>65.28</v>
      </c>
      <c r="L549" s="26">
        <v>41.51</v>
      </c>
      <c r="M549" s="26">
        <v>16.14</v>
      </c>
      <c r="N549" s="26"/>
      <c r="O549" s="199">
        <v>65.44</v>
      </c>
    </row>
    <row r="550" spans="8:15" hidden="1" x14ac:dyDescent="0.25">
      <c r="H550" s="189" t="s">
        <v>1462</v>
      </c>
      <c r="I550" s="26" t="s">
        <v>1735</v>
      </c>
      <c r="J550" s="26" t="s">
        <v>1736</v>
      </c>
      <c r="K550" s="26">
        <v>48.18</v>
      </c>
      <c r="L550" s="26">
        <v>52.59</v>
      </c>
      <c r="M550" s="26">
        <v>293.5</v>
      </c>
      <c r="N550" s="26">
        <v>54.37</v>
      </c>
      <c r="O550" s="199">
        <v>49.02</v>
      </c>
    </row>
    <row r="551" spans="8:15" hidden="1" x14ac:dyDescent="0.25">
      <c r="H551" s="189" t="s">
        <v>1462</v>
      </c>
      <c r="I551" s="26" t="s">
        <v>1737</v>
      </c>
      <c r="J551" s="26" t="s">
        <v>1738</v>
      </c>
      <c r="K551" s="26">
        <v>14.92</v>
      </c>
      <c r="L551" s="26">
        <v>117.58</v>
      </c>
      <c r="M551" s="26"/>
      <c r="N551" s="26">
        <v>63.91</v>
      </c>
      <c r="O551" s="199">
        <v>23.28</v>
      </c>
    </row>
    <row r="552" spans="8:15" hidden="1" x14ac:dyDescent="0.25">
      <c r="H552" s="189" t="s">
        <v>1462</v>
      </c>
      <c r="I552" s="26" t="s">
        <v>1739</v>
      </c>
      <c r="J552" s="26" t="s">
        <v>1740</v>
      </c>
      <c r="K552" s="26">
        <v>33.81</v>
      </c>
      <c r="L552" s="26">
        <v>26.95</v>
      </c>
      <c r="M552" s="26">
        <v>26.62</v>
      </c>
      <c r="N552" s="26">
        <v>23.01</v>
      </c>
      <c r="O552" s="199">
        <v>36.97</v>
      </c>
    </row>
    <row r="553" spans="8:15" hidden="1" x14ac:dyDescent="0.25">
      <c r="H553" s="189" t="s">
        <v>1462</v>
      </c>
      <c r="I553" s="26" t="s">
        <v>1741</v>
      </c>
      <c r="J553" s="26" t="s">
        <v>1742</v>
      </c>
      <c r="K553" s="26">
        <v>75.540000000000006</v>
      </c>
      <c r="L553" s="26">
        <v>74.489999999999995</v>
      </c>
      <c r="M553" s="26">
        <v>120.56</v>
      </c>
      <c r="N553" s="26">
        <v>80.14</v>
      </c>
      <c r="O553" s="199">
        <v>54.68</v>
      </c>
    </row>
    <row r="554" spans="8:15" hidden="1" x14ac:dyDescent="0.25">
      <c r="H554" s="189" t="s">
        <v>1462</v>
      </c>
      <c r="I554" s="26" t="s">
        <v>1743</v>
      </c>
      <c r="J554" s="26" t="s">
        <v>1744</v>
      </c>
      <c r="K554" s="26">
        <v>21.78</v>
      </c>
      <c r="L554" s="26">
        <v>53.58</v>
      </c>
      <c r="M554" s="26">
        <v>37.01</v>
      </c>
      <c r="N554" s="26">
        <v>69.37</v>
      </c>
      <c r="O554" s="199">
        <v>20.91</v>
      </c>
    </row>
    <row r="555" spans="8:15" hidden="1" x14ac:dyDescent="0.25">
      <c r="H555" s="189" t="s">
        <v>1462</v>
      </c>
      <c r="I555" s="26" t="s">
        <v>1745</v>
      </c>
      <c r="J555" s="26" t="s">
        <v>1746</v>
      </c>
      <c r="K555" s="26">
        <v>50.84</v>
      </c>
      <c r="L555" s="26">
        <v>20.65</v>
      </c>
      <c r="M555" s="26">
        <v>22.19</v>
      </c>
      <c r="N555" s="26">
        <v>22.09</v>
      </c>
      <c r="O555" s="199">
        <v>340.95</v>
      </c>
    </row>
    <row r="556" spans="8:15" hidden="1" x14ac:dyDescent="0.25">
      <c r="H556" s="189" t="s">
        <v>1462</v>
      </c>
      <c r="I556" s="26" t="s">
        <v>1747</v>
      </c>
      <c r="J556" s="26" t="s">
        <v>1748</v>
      </c>
      <c r="K556" s="26">
        <v>15.77</v>
      </c>
      <c r="L556" s="26">
        <v>46.48</v>
      </c>
      <c r="M556" s="26">
        <v>58.21</v>
      </c>
      <c r="N556" s="26">
        <v>36.56</v>
      </c>
      <c r="O556" s="199">
        <v>27.74</v>
      </c>
    </row>
    <row r="557" spans="8:15" hidden="1" x14ac:dyDescent="0.25">
      <c r="H557" s="189" t="s">
        <v>1462</v>
      </c>
      <c r="I557" s="26" t="s">
        <v>1749</v>
      </c>
      <c r="J557" s="26" t="s">
        <v>1750</v>
      </c>
      <c r="K557" s="26">
        <v>8.6</v>
      </c>
      <c r="L557" s="26">
        <v>63.2</v>
      </c>
      <c r="M557" s="26">
        <v>55.05</v>
      </c>
      <c r="N557" s="26">
        <v>51.69</v>
      </c>
      <c r="O557" s="199">
        <v>39.43</v>
      </c>
    </row>
    <row r="558" spans="8:15" hidden="1" x14ac:dyDescent="0.25">
      <c r="H558" s="189" t="s">
        <v>1462</v>
      </c>
      <c r="I558" s="26" t="s">
        <v>1751</v>
      </c>
      <c r="J558" s="26" t="s">
        <v>1752</v>
      </c>
      <c r="K558" s="26">
        <v>59.95</v>
      </c>
      <c r="L558" s="26">
        <v>181.05</v>
      </c>
      <c r="M558" s="26">
        <v>88.03</v>
      </c>
      <c r="N558" s="26">
        <v>59.45</v>
      </c>
      <c r="O558" s="199">
        <v>61.62</v>
      </c>
    </row>
    <row r="559" spans="8:15" hidden="1" x14ac:dyDescent="0.25">
      <c r="H559" s="189" t="s">
        <v>1462</v>
      </c>
      <c r="I559" s="26" t="s">
        <v>1753</v>
      </c>
      <c r="J559" s="26" t="s">
        <v>1754</v>
      </c>
      <c r="K559" s="26">
        <v>19.489999999999998</v>
      </c>
      <c r="L559" s="26">
        <v>60.27</v>
      </c>
      <c r="M559" s="26">
        <v>90.54</v>
      </c>
      <c r="N559" s="26">
        <v>30.72</v>
      </c>
      <c r="O559" s="199">
        <v>23.95</v>
      </c>
    </row>
    <row r="560" spans="8:15" hidden="1" x14ac:dyDescent="0.25">
      <c r="H560" s="189" t="s">
        <v>1462</v>
      </c>
      <c r="I560" s="26" t="s">
        <v>1755</v>
      </c>
      <c r="J560" s="26" t="s">
        <v>1756</v>
      </c>
      <c r="K560" s="26">
        <v>21.11</v>
      </c>
      <c r="L560" s="26">
        <v>324.56</v>
      </c>
      <c r="M560" s="26"/>
      <c r="N560" s="26">
        <v>45.62</v>
      </c>
      <c r="O560" s="199">
        <v>30.08</v>
      </c>
    </row>
    <row r="561" spans="8:15" hidden="1" x14ac:dyDescent="0.25">
      <c r="H561" s="189" t="s">
        <v>1462</v>
      </c>
      <c r="I561" s="26" t="s">
        <v>1757</v>
      </c>
      <c r="J561" s="26" t="s">
        <v>1758</v>
      </c>
      <c r="K561" s="26">
        <v>39.799999999999997</v>
      </c>
      <c r="L561" s="26">
        <v>36.85</v>
      </c>
      <c r="M561" s="26">
        <v>40.880000000000003</v>
      </c>
      <c r="N561" s="26">
        <v>27.94</v>
      </c>
      <c r="O561" s="199">
        <v>22.29</v>
      </c>
    </row>
    <row r="562" spans="8:15" hidden="1" x14ac:dyDescent="0.25">
      <c r="H562" s="189" t="s">
        <v>1462</v>
      </c>
      <c r="I562" s="26" t="s">
        <v>1759</v>
      </c>
      <c r="J562" s="26" t="s">
        <v>1760</v>
      </c>
      <c r="K562" s="26">
        <v>113.53</v>
      </c>
      <c r="L562" s="26">
        <v>51.17</v>
      </c>
      <c r="M562" s="26">
        <v>66.16</v>
      </c>
      <c r="N562" s="26">
        <v>48.92</v>
      </c>
      <c r="O562" s="199">
        <v>75.239999999999995</v>
      </c>
    </row>
    <row r="563" spans="8:15" hidden="1" x14ac:dyDescent="0.25">
      <c r="H563" s="189" t="s">
        <v>1462</v>
      </c>
      <c r="I563" s="26" t="s">
        <v>1761</v>
      </c>
      <c r="J563" s="26" t="s">
        <v>1762</v>
      </c>
      <c r="K563" s="26">
        <v>25.23</v>
      </c>
      <c r="L563" s="26">
        <v>27.74</v>
      </c>
      <c r="M563" s="26">
        <v>34.090000000000003</v>
      </c>
      <c r="N563" s="26">
        <v>28.72</v>
      </c>
      <c r="O563" s="199">
        <v>26.33</v>
      </c>
    </row>
    <row r="564" spans="8:15" hidden="1" x14ac:dyDescent="0.25">
      <c r="H564" s="189" t="s">
        <v>1462</v>
      </c>
      <c r="I564" s="26" t="s">
        <v>1763</v>
      </c>
      <c r="J564" s="26" t="s">
        <v>1764</v>
      </c>
      <c r="K564" s="26">
        <v>17.84</v>
      </c>
      <c r="L564" s="26">
        <v>41.95</v>
      </c>
      <c r="M564" s="26">
        <v>38.36</v>
      </c>
      <c r="N564" s="26">
        <v>36.5</v>
      </c>
      <c r="O564" s="199">
        <v>28.84</v>
      </c>
    </row>
    <row r="565" spans="8:15" hidden="1" x14ac:dyDescent="0.25">
      <c r="H565" s="189" t="s">
        <v>1462</v>
      </c>
      <c r="I565" s="26" t="s">
        <v>1765</v>
      </c>
      <c r="J565" s="26" t="s">
        <v>1766</v>
      </c>
      <c r="K565" s="26">
        <v>12.05</v>
      </c>
      <c r="L565" s="26">
        <v>44.4</v>
      </c>
      <c r="M565" s="26">
        <v>44.43</v>
      </c>
      <c r="N565" s="26">
        <v>45.89</v>
      </c>
      <c r="O565" s="199">
        <v>44.76</v>
      </c>
    </row>
    <row r="566" spans="8:15" hidden="1" x14ac:dyDescent="0.25">
      <c r="H566" s="189" t="s">
        <v>1462</v>
      </c>
      <c r="I566" s="26" t="s">
        <v>1767</v>
      </c>
      <c r="J566" s="26" t="s">
        <v>1768</v>
      </c>
      <c r="K566" s="26">
        <v>45.26</v>
      </c>
      <c r="L566" s="26"/>
      <c r="M566" s="26"/>
      <c r="N566" s="26">
        <v>76.599999999999994</v>
      </c>
      <c r="O566" s="199">
        <v>32.049999999999997</v>
      </c>
    </row>
    <row r="567" spans="8:15" hidden="1" x14ac:dyDescent="0.25">
      <c r="H567" s="189" t="s">
        <v>1462</v>
      </c>
      <c r="I567" s="26" t="s">
        <v>1769</v>
      </c>
      <c r="J567" s="26" t="s">
        <v>1770</v>
      </c>
      <c r="K567" s="26">
        <v>39</v>
      </c>
      <c r="L567" s="26">
        <v>22.84</v>
      </c>
      <c r="M567" s="26">
        <v>75.56</v>
      </c>
      <c r="N567" s="26">
        <v>12.4</v>
      </c>
      <c r="O567" s="199">
        <v>51.22</v>
      </c>
    </row>
    <row r="568" spans="8:15" hidden="1" x14ac:dyDescent="0.25">
      <c r="H568" s="189" t="s">
        <v>1462</v>
      </c>
      <c r="I568" s="26" t="s">
        <v>1771</v>
      </c>
      <c r="J568" s="26" t="s">
        <v>1772</v>
      </c>
      <c r="K568" s="26">
        <v>60.32</v>
      </c>
      <c r="L568" s="26">
        <v>87.66</v>
      </c>
      <c r="M568" s="26">
        <v>48.6</v>
      </c>
      <c r="N568" s="26">
        <v>63.94</v>
      </c>
      <c r="O568" s="199">
        <v>131.13</v>
      </c>
    </row>
    <row r="569" spans="8:15" hidden="1" x14ac:dyDescent="0.25">
      <c r="H569" s="189" t="s">
        <v>1462</v>
      </c>
      <c r="I569" s="26" t="s">
        <v>1773</v>
      </c>
      <c r="J569" s="26" t="s">
        <v>1774</v>
      </c>
      <c r="K569" s="26">
        <v>50.87</v>
      </c>
      <c r="L569" s="26">
        <v>66.47</v>
      </c>
      <c r="M569" s="26">
        <v>122.15</v>
      </c>
      <c r="N569" s="26">
        <v>53.54</v>
      </c>
      <c r="O569" s="199">
        <v>30.52</v>
      </c>
    </row>
    <row r="570" spans="8:15" hidden="1" x14ac:dyDescent="0.25">
      <c r="H570" s="189" t="s">
        <v>1462</v>
      </c>
      <c r="I570" s="26" t="s">
        <v>1775</v>
      </c>
      <c r="J570" s="26" t="s">
        <v>1776</v>
      </c>
      <c r="K570" s="26">
        <v>41.8</v>
      </c>
      <c r="L570" s="26">
        <v>32.74</v>
      </c>
      <c r="M570" s="26">
        <v>29.73</v>
      </c>
      <c r="N570" s="26">
        <v>43.35</v>
      </c>
      <c r="O570" s="199">
        <v>50.16</v>
      </c>
    </row>
    <row r="571" spans="8:15" hidden="1" x14ac:dyDescent="0.25">
      <c r="H571" s="189" t="s">
        <v>1462</v>
      </c>
      <c r="I571" s="26" t="s">
        <v>1777</v>
      </c>
      <c r="J571" s="26" t="s">
        <v>1778</v>
      </c>
      <c r="K571" s="26">
        <v>49.45</v>
      </c>
      <c r="L571" s="26">
        <v>46.14</v>
      </c>
      <c r="M571" s="26">
        <v>56.09</v>
      </c>
      <c r="N571" s="26">
        <v>37.6</v>
      </c>
      <c r="O571" s="199">
        <v>40.770000000000003</v>
      </c>
    </row>
    <row r="572" spans="8:15" hidden="1" x14ac:dyDescent="0.25">
      <c r="H572" s="189" t="s">
        <v>1462</v>
      </c>
      <c r="I572" s="26" t="s">
        <v>1779</v>
      </c>
      <c r="J572" s="26" t="s">
        <v>1780</v>
      </c>
      <c r="K572" s="26">
        <v>29.05</v>
      </c>
      <c r="L572" s="26">
        <v>22.87</v>
      </c>
      <c r="M572" s="26">
        <v>27.69</v>
      </c>
      <c r="N572" s="26">
        <v>23.98</v>
      </c>
      <c r="O572" s="199">
        <v>29.44</v>
      </c>
    </row>
    <row r="573" spans="8:15" hidden="1" x14ac:dyDescent="0.25">
      <c r="H573" s="189" t="s">
        <v>1462</v>
      </c>
      <c r="I573" s="26" t="s">
        <v>1781</v>
      </c>
      <c r="J573" s="26" t="s">
        <v>1782</v>
      </c>
      <c r="K573" s="26">
        <v>23.2</v>
      </c>
      <c r="L573" s="26">
        <v>41.01</v>
      </c>
      <c r="M573" s="26">
        <v>41.45</v>
      </c>
      <c r="N573" s="26">
        <v>38.99</v>
      </c>
      <c r="O573" s="199">
        <v>25.24</v>
      </c>
    </row>
    <row r="574" spans="8:15" hidden="1" x14ac:dyDescent="0.25">
      <c r="H574" s="189" t="s">
        <v>1462</v>
      </c>
      <c r="I574" s="26" t="s">
        <v>1783</v>
      </c>
      <c r="J574" s="26" t="s">
        <v>1784</v>
      </c>
      <c r="K574" s="26">
        <v>48.31</v>
      </c>
      <c r="L574" s="26">
        <v>40.340000000000003</v>
      </c>
      <c r="M574" s="26">
        <v>34.46</v>
      </c>
      <c r="N574" s="26">
        <v>50.03</v>
      </c>
      <c r="O574" s="199">
        <v>50.24</v>
      </c>
    </row>
    <row r="575" spans="8:15" hidden="1" x14ac:dyDescent="0.25">
      <c r="H575" s="189" t="s">
        <v>1462</v>
      </c>
      <c r="I575" s="26" t="s">
        <v>1785</v>
      </c>
      <c r="J575" s="26" t="s">
        <v>1786</v>
      </c>
      <c r="K575" s="26">
        <v>48.99</v>
      </c>
      <c r="L575" s="26">
        <v>25.68</v>
      </c>
      <c r="M575" s="26">
        <v>23.3</v>
      </c>
      <c r="N575" s="26">
        <v>34.479999999999997</v>
      </c>
      <c r="O575" s="199">
        <v>40.82</v>
      </c>
    </row>
    <row r="576" spans="8:15" hidden="1" x14ac:dyDescent="0.25">
      <c r="H576" s="189" t="s">
        <v>1462</v>
      </c>
      <c r="I576" s="26" t="s">
        <v>1787</v>
      </c>
      <c r="J576" s="26" t="s">
        <v>1788</v>
      </c>
      <c r="K576" s="26">
        <v>28.81</v>
      </c>
      <c r="L576" s="26">
        <v>27.04</v>
      </c>
      <c r="M576" s="26">
        <v>27.64</v>
      </c>
      <c r="N576" s="26">
        <v>33.9</v>
      </c>
      <c r="O576" s="199">
        <v>89.94</v>
      </c>
    </row>
    <row r="577" spans="8:15" hidden="1" x14ac:dyDescent="0.25">
      <c r="H577" s="189" t="s">
        <v>1462</v>
      </c>
      <c r="I577" s="26" t="s">
        <v>1789</v>
      </c>
      <c r="J577" s="26" t="s">
        <v>1790</v>
      </c>
      <c r="K577" s="26">
        <v>35.72</v>
      </c>
      <c r="L577" s="26">
        <v>41.73</v>
      </c>
      <c r="M577" s="26">
        <v>49.21</v>
      </c>
      <c r="N577" s="26">
        <v>39.14</v>
      </c>
      <c r="O577" s="199">
        <v>25.72</v>
      </c>
    </row>
    <row r="578" spans="8:15" hidden="1" x14ac:dyDescent="0.25">
      <c r="H578" s="189" t="s">
        <v>1462</v>
      </c>
      <c r="I578" s="26" t="s">
        <v>1791</v>
      </c>
      <c r="J578" s="26" t="s">
        <v>485</v>
      </c>
      <c r="K578" s="26">
        <v>19.440000000000001</v>
      </c>
      <c r="L578" s="26">
        <v>52.97</v>
      </c>
      <c r="M578" s="26">
        <v>61.74</v>
      </c>
      <c r="N578" s="26">
        <v>52.54</v>
      </c>
      <c r="O578" s="199">
        <v>35.229999999999997</v>
      </c>
    </row>
    <row r="579" spans="8:15" hidden="1" x14ac:dyDescent="0.25">
      <c r="H579" s="189" t="s">
        <v>1462</v>
      </c>
      <c r="I579" s="26" t="s">
        <v>1792</v>
      </c>
      <c r="J579" s="26" t="s">
        <v>1793</v>
      </c>
      <c r="K579" s="26">
        <v>65.25</v>
      </c>
      <c r="L579" s="26">
        <v>108.25</v>
      </c>
      <c r="M579" s="26"/>
      <c r="N579" s="26">
        <v>28.41</v>
      </c>
      <c r="O579" s="199">
        <v>81.430000000000007</v>
      </c>
    </row>
    <row r="580" spans="8:15" hidden="1" x14ac:dyDescent="0.25">
      <c r="H580" s="189" t="s">
        <v>1462</v>
      </c>
      <c r="I580" s="26" t="s">
        <v>1794</v>
      </c>
      <c r="J580" s="26" t="s">
        <v>1795</v>
      </c>
      <c r="K580" s="26">
        <v>36.65</v>
      </c>
      <c r="L580" s="26">
        <v>10.62</v>
      </c>
      <c r="M580" s="26">
        <v>11.2</v>
      </c>
      <c r="N580" s="26">
        <v>9.23</v>
      </c>
      <c r="O580" s="199">
        <v>277.52999999999997</v>
      </c>
    </row>
    <row r="581" spans="8:15" hidden="1" x14ac:dyDescent="0.25">
      <c r="H581" s="189" t="s">
        <v>1462</v>
      </c>
      <c r="I581" s="26" t="s">
        <v>1796</v>
      </c>
      <c r="J581" s="26" t="s">
        <v>1797</v>
      </c>
      <c r="K581" s="26">
        <v>26.01</v>
      </c>
      <c r="L581" s="26">
        <v>66.510000000000005</v>
      </c>
      <c r="M581" s="26">
        <v>68</v>
      </c>
      <c r="N581" s="26">
        <v>56.64</v>
      </c>
      <c r="O581" s="199">
        <v>22.33</v>
      </c>
    </row>
    <row r="582" spans="8:15" hidden="1" x14ac:dyDescent="0.25">
      <c r="H582" s="189" t="s">
        <v>1462</v>
      </c>
      <c r="I582" s="26" t="s">
        <v>1798</v>
      </c>
      <c r="J582" s="26" t="s">
        <v>1799</v>
      </c>
      <c r="K582" s="26">
        <v>24.06</v>
      </c>
      <c r="L582" s="26">
        <v>41.52</v>
      </c>
      <c r="M582" s="26">
        <v>39.69</v>
      </c>
      <c r="N582" s="26">
        <v>46.69</v>
      </c>
      <c r="O582" s="199">
        <v>27.99</v>
      </c>
    </row>
    <row r="583" spans="8:15" hidden="1" x14ac:dyDescent="0.25">
      <c r="H583" s="189" t="s">
        <v>1462</v>
      </c>
      <c r="I583" s="26" t="s">
        <v>1800</v>
      </c>
      <c r="J583" s="26" t="s">
        <v>1801</v>
      </c>
      <c r="K583" s="26">
        <v>42.03</v>
      </c>
      <c r="L583" s="26">
        <v>17.829999999999998</v>
      </c>
      <c r="M583" s="26">
        <v>18.66</v>
      </c>
      <c r="N583" s="26">
        <v>17.93</v>
      </c>
      <c r="O583" s="199">
        <v>43.99</v>
      </c>
    </row>
    <row r="584" spans="8:15" hidden="1" x14ac:dyDescent="0.25">
      <c r="H584" s="189" t="s">
        <v>1462</v>
      </c>
      <c r="I584" s="26" t="s">
        <v>1802</v>
      </c>
      <c r="J584" s="26" t="s">
        <v>1803</v>
      </c>
      <c r="K584" s="26">
        <v>25.45</v>
      </c>
      <c r="L584" s="26">
        <v>43.51</v>
      </c>
      <c r="M584" s="26">
        <v>43.07</v>
      </c>
      <c r="N584" s="26">
        <v>44.24</v>
      </c>
      <c r="O584" s="199">
        <v>35.630000000000003</v>
      </c>
    </row>
    <row r="585" spans="8:15" hidden="1" x14ac:dyDescent="0.25">
      <c r="H585" s="189" t="s">
        <v>1462</v>
      </c>
      <c r="I585" s="26" t="s">
        <v>1804</v>
      </c>
      <c r="J585" s="26" t="s">
        <v>1805</v>
      </c>
      <c r="K585" s="26">
        <v>25.12</v>
      </c>
      <c r="L585" s="26">
        <v>48.19</v>
      </c>
      <c r="M585" s="26">
        <v>47.53</v>
      </c>
      <c r="N585" s="26">
        <v>42.52</v>
      </c>
      <c r="O585" s="199">
        <v>25.73</v>
      </c>
    </row>
    <row r="586" spans="8:15" hidden="1" x14ac:dyDescent="0.25">
      <c r="H586" s="189" t="s">
        <v>1462</v>
      </c>
      <c r="I586" s="26" t="s">
        <v>1806</v>
      </c>
      <c r="J586" s="26" t="s">
        <v>1807</v>
      </c>
      <c r="K586" s="26">
        <v>61.13</v>
      </c>
      <c r="L586" s="26">
        <v>39.909999999999997</v>
      </c>
      <c r="M586" s="26">
        <v>45.2</v>
      </c>
      <c r="N586" s="26">
        <v>42.26</v>
      </c>
      <c r="O586" s="199">
        <v>44.83</v>
      </c>
    </row>
    <row r="587" spans="8:15" hidden="1" x14ac:dyDescent="0.25">
      <c r="H587" s="189" t="s">
        <v>1462</v>
      </c>
      <c r="I587" s="26" t="s">
        <v>1808</v>
      </c>
      <c r="J587" s="26" t="s">
        <v>1809</v>
      </c>
      <c r="K587" s="26">
        <v>15.9</v>
      </c>
      <c r="L587" s="26">
        <v>34.19</v>
      </c>
      <c r="M587" s="26">
        <v>31.53</v>
      </c>
      <c r="N587" s="26">
        <v>34.51</v>
      </c>
      <c r="O587" s="199">
        <v>61.87</v>
      </c>
    </row>
    <row r="588" spans="8:15" hidden="1" x14ac:dyDescent="0.25">
      <c r="H588" s="189" t="s">
        <v>1462</v>
      </c>
      <c r="I588" s="26" t="s">
        <v>1810</v>
      </c>
      <c r="J588" s="26" t="s">
        <v>1811</v>
      </c>
      <c r="K588" s="26">
        <v>34.56</v>
      </c>
      <c r="L588" s="26">
        <v>42.02</v>
      </c>
      <c r="M588" s="26">
        <v>44.35</v>
      </c>
      <c r="N588" s="26">
        <v>47.44</v>
      </c>
      <c r="O588" s="199">
        <v>51.35</v>
      </c>
    </row>
    <row r="589" spans="8:15" hidden="1" x14ac:dyDescent="0.25">
      <c r="H589" s="189" t="s">
        <v>1462</v>
      </c>
      <c r="I589" s="26" t="s">
        <v>1812</v>
      </c>
      <c r="J589" s="26" t="s">
        <v>1813</v>
      </c>
      <c r="K589" s="26">
        <v>28.15</v>
      </c>
      <c r="L589" s="26">
        <v>42.67</v>
      </c>
      <c r="M589" s="26">
        <v>114.05</v>
      </c>
      <c r="N589" s="26">
        <v>25.18</v>
      </c>
      <c r="O589" s="199">
        <v>126.74</v>
      </c>
    </row>
    <row r="590" spans="8:15" hidden="1" x14ac:dyDescent="0.25">
      <c r="H590" s="189" t="s">
        <v>1462</v>
      </c>
      <c r="I590" s="26" t="s">
        <v>1814</v>
      </c>
      <c r="J590" s="26" t="s">
        <v>1815</v>
      </c>
      <c r="K590" s="26">
        <v>14.74</v>
      </c>
      <c r="L590" s="26">
        <v>4.53</v>
      </c>
      <c r="M590" s="26">
        <v>4.99</v>
      </c>
      <c r="N590" s="26">
        <v>4.6900000000000004</v>
      </c>
      <c r="O590" s="199">
        <v>744.77</v>
      </c>
    </row>
    <row r="591" spans="8:15" hidden="1" x14ac:dyDescent="0.25">
      <c r="H591" s="189" t="s">
        <v>1462</v>
      </c>
      <c r="I591" s="26" t="s">
        <v>1816</v>
      </c>
      <c r="J591" s="26" t="s">
        <v>1817</v>
      </c>
      <c r="K591" s="26">
        <v>6.24</v>
      </c>
      <c r="L591" s="26">
        <v>46.4</v>
      </c>
      <c r="M591" s="26">
        <v>63.56</v>
      </c>
      <c r="N591" s="26">
        <v>30.94</v>
      </c>
      <c r="O591" s="199">
        <v>108.98</v>
      </c>
    </row>
    <row r="592" spans="8:15" hidden="1" x14ac:dyDescent="0.25">
      <c r="H592" s="189" t="s">
        <v>1462</v>
      </c>
      <c r="I592" s="26" t="s">
        <v>1818</v>
      </c>
      <c r="J592" s="26" t="s">
        <v>1819</v>
      </c>
      <c r="K592" s="26">
        <v>3.04</v>
      </c>
      <c r="L592" s="26"/>
      <c r="M592" s="26"/>
      <c r="N592" s="26"/>
      <c r="O592" s="199">
        <v>15.48</v>
      </c>
    </row>
    <row r="593" spans="8:15" hidden="1" x14ac:dyDescent="0.25">
      <c r="H593" s="189" t="s">
        <v>1462</v>
      </c>
      <c r="I593" s="26" t="s">
        <v>1820</v>
      </c>
      <c r="J593" s="26" t="s">
        <v>1821</v>
      </c>
      <c r="K593" s="26">
        <v>7.13</v>
      </c>
      <c r="L593" s="26"/>
      <c r="M593" s="26"/>
      <c r="N593" s="26"/>
      <c r="O593" s="199">
        <v>37.43</v>
      </c>
    </row>
    <row r="594" spans="8:15" hidden="1" x14ac:dyDescent="0.25">
      <c r="H594" s="189" t="s">
        <v>1462</v>
      </c>
      <c r="I594" s="26" t="s">
        <v>1822</v>
      </c>
      <c r="J594" s="26" t="s">
        <v>1823</v>
      </c>
      <c r="K594" s="26">
        <v>5.52</v>
      </c>
      <c r="L594" s="26"/>
      <c r="M594" s="26"/>
      <c r="N594" s="26"/>
      <c r="O594" s="199">
        <v>24.38</v>
      </c>
    </row>
    <row r="595" spans="8:15" hidden="1" x14ac:dyDescent="0.25">
      <c r="H595" s="189" t="s">
        <v>1462</v>
      </c>
      <c r="I595" s="26" t="s">
        <v>1824</v>
      </c>
      <c r="J595" s="26" t="s">
        <v>1825</v>
      </c>
      <c r="K595" s="26">
        <v>4.8099999999999996</v>
      </c>
      <c r="L595" s="26">
        <v>106.73</v>
      </c>
      <c r="M595" s="26">
        <v>80.2</v>
      </c>
      <c r="N595" s="26">
        <v>67.61</v>
      </c>
      <c r="O595" s="199">
        <v>52.4</v>
      </c>
    </row>
    <row r="596" spans="8:15" hidden="1" x14ac:dyDescent="0.25">
      <c r="H596" s="189" t="s">
        <v>1462</v>
      </c>
      <c r="I596" s="26" t="s">
        <v>1826</v>
      </c>
      <c r="J596" s="26" t="s">
        <v>1827</v>
      </c>
      <c r="K596" s="26">
        <v>7.12</v>
      </c>
      <c r="L596" s="26"/>
      <c r="M596" s="26">
        <v>658.41</v>
      </c>
      <c r="N596" s="26"/>
      <c r="O596" s="199">
        <v>47.36</v>
      </c>
    </row>
    <row r="597" spans="8:15" hidden="1" x14ac:dyDescent="0.25">
      <c r="H597" s="189" t="s">
        <v>1462</v>
      </c>
      <c r="I597" s="26" t="s">
        <v>1828</v>
      </c>
      <c r="J597" s="26" t="s">
        <v>1829</v>
      </c>
      <c r="K597" s="26">
        <v>7.43</v>
      </c>
      <c r="L597" s="26">
        <v>164.77</v>
      </c>
      <c r="M597" s="26">
        <v>42.76</v>
      </c>
      <c r="N597" s="26">
        <v>42.68</v>
      </c>
      <c r="O597" s="199">
        <v>21.87</v>
      </c>
    </row>
    <row r="598" spans="8:15" hidden="1" x14ac:dyDescent="0.25">
      <c r="H598" s="189" t="s">
        <v>1462</v>
      </c>
      <c r="I598" s="26" t="s">
        <v>1830</v>
      </c>
      <c r="J598" s="26" t="s">
        <v>1831</v>
      </c>
      <c r="K598" s="26">
        <v>6.99</v>
      </c>
      <c r="L598" s="26">
        <v>28.21</v>
      </c>
      <c r="M598" s="26">
        <v>78.8</v>
      </c>
      <c r="N598" s="26">
        <v>38.880000000000003</v>
      </c>
      <c r="O598" s="199">
        <v>59.2</v>
      </c>
    </row>
    <row r="599" spans="8:15" hidden="1" x14ac:dyDescent="0.25">
      <c r="H599" s="189" t="s">
        <v>1462</v>
      </c>
      <c r="I599" s="26" t="s">
        <v>1832</v>
      </c>
      <c r="J599" s="26" t="s">
        <v>1833</v>
      </c>
      <c r="K599" s="26">
        <v>1.34</v>
      </c>
      <c r="L599" s="26"/>
      <c r="M599" s="26"/>
      <c r="N599" s="26"/>
      <c r="O599" s="199">
        <v>10.18</v>
      </c>
    </row>
    <row r="600" spans="8:15" hidden="1" x14ac:dyDescent="0.25">
      <c r="H600" s="189" t="s">
        <v>1462</v>
      </c>
      <c r="I600" s="26" t="s">
        <v>1834</v>
      </c>
      <c r="J600" s="26" t="s">
        <v>1835</v>
      </c>
      <c r="K600" s="26">
        <v>10.82</v>
      </c>
      <c r="L600" s="26">
        <v>34.26</v>
      </c>
      <c r="M600" s="26">
        <v>22.01</v>
      </c>
      <c r="N600" s="26">
        <v>69.22</v>
      </c>
      <c r="O600" s="199">
        <v>146.82</v>
      </c>
    </row>
    <row r="601" spans="8:15" hidden="1" x14ac:dyDescent="0.25">
      <c r="H601" s="189" t="s">
        <v>1462</v>
      </c>
      <c r="I601" s="26" t="s">
        <v>1836</v>
      </c>
      <c r="J601" s="26" t="s">
        <v>1837</v>
      </c>
      <c r="K601" s="26">
        <v>9.73</v>
      </c>
      <c r="L601" s="26">
        <v>48.65</v>
      </c>
      <c r="M601" s="26">
        <v>50.01</v>
      </c>
      <c r="N601" s="26">
        <v>55.84</v>
      </c>
      <c r="O601" s="199">
        <v>32.130000000000003</v>
      </c>
    </row>
    <row r="602" spans="8:15" hidden="1" x14ac:dyDescent="0.25">
      <c r="H602" s="189" t="s">
        <v>1462</v>
      </c>
      <c r="I602" s="26" t="s">
        <v>1838</v>
      </c>
      <c r="J602" s="26" t="s">
        <v>1839</v>
      </c>
      <c r="K602" s="26">
        <v>5.56</v>
      </c>
      <c r="L602" s="26"/>
      <c r="M602" s="26"/>
      <c r="N602" s="26"/>
      <c r="O602" s="199">
        <v>30.76</v>
      </c>
    </row>
    <row r="603" spans="8:15" hidden="1" x14ac:dyDescent="0.25">
      <c r="H603" s="189" t="s">
        <v>1462</v>
      </c>
      <c r="I603" s="26" t="s">
        <v>1840</v>
      </c>
      <c r="J603" s="26" t="s">
        <v>1841</v>
      </c>
      <c r="K603" s="26">
        <v>22.13</v>
      </c>
      <c r="L603" s="26">
        <v>26.01</v>
      </c>
      <c r="M603" s="26">
        <v>35.57</v>
      </c>
      <c r="N603" s="26">
        <v>27.58</v>
      </c>
      <c r="O603" s="199">
        <v>1777.79</v>
      </c>
    </row>
    <row r="604" spans="8:15" hidden="1" x14ac:dyDescent="0.25">
      <c r="H604" s="189" t="s">
        <v>1462</v>
      </c>
      <c r="I604" s="26" t="s">
        <v>1842</v>
      </c>
      <c r="J604" s="26" t="s">
        <v>1843</v>
      </c>
      <c r="K604" s="26">
        <v>15.11</v>
      </c>
      <c r="L604" s="26">
        <v>62.55</v>
      </c>
      <c r="M604" s="26">
        <v>52.05</v>
      </c>
      <c r="N604" s="26">
        <v>78.45</v>
      </c>
      <c r="O604" s="199">
        <v>200.27</v>
      </c>
    </row>
    <row r="605" spans="8:15" hidden="1" x14ac:dyDescent="0.25">
      <c r="H605" s="189" t="s">
        <v>1462</v>
      </c>
      <c r="I605" s="26" t="s">
        <v>1844</v>
      </c>
      <c r="J605" s="26" t="s">
        <v>1845</v>
      </c>
      <c r="K605" s="26">
        <v>31.27</v>
      </c>
      <c r="L605" s="26">
        <v>5.26</v>
      </c>
      <c r="M605" s="26">
        <v>5.3</v>
      </c>
      <c r="N605" s="26">
        <v>5.47</v>
      </c>
      <c r="O605" s="199">
        <v>1407.77</v>
      </c>
    </row>
    <row r="606" spans="8:15" hidden="1" x14ac:dyDescent="0.25">
      <c r="H606" s="189" t="s">
        <v>1462</v>
      </c>
      <c r="I606" s="26" t="s">
        <v>1846</v>
      </c>
      <c r="J606" s="26" t="s">
        <v>1847</v>
      </c>
      <c r="K606" s="26">
        <v>5.24</v>
      </c>
      <c r="L606" s="26">
        <v>44.63</v>
      </c>
      <c r="M606" s="26">
        <v>42.99</v>
      </c>
      <c r="N606" s="26">
        <v>47.11</v>
      </c>
      <c r="O606" s="199">
        <v>57</v>
      </c>
    </row>
    <row r="607" spans="8:15" hidden="1" x14ac:dyDescent="0.25">
      <c r="H607" s="189" t="s">
        <v>1462</v>
      </c>
      <c r="I607" s="26" t="s">
        <v>1848</v>
      </c>
      <c r="J607" s="26" t="s">
        <v>1849</v>
      </c>
      <c r="K607" s="26">
        <v>5.68</v>
      </c>
      <c r="L607" s="26">
        <v>64.040000000000006</v>
      </c>
      <c r="M607" s="26">
        <v>143.09</v>
      </c>
      <c r="N607" s="26">
        <v>52.9</v>
      </c>
      <c r="O607" s="199">
        <v>94.51</v>
      </c>
    </row>
    <row r="608" spans="8:15" hidden="1" x14ac:dyDescent="0.25">
      <c r="H608" s="189" t="s">
        <v>1462</v>
      </c>
      <c r="I608" s="26" t="s">
        <v>1850</v>
      </c>
      <c r="J608" s="26" t="s">
        <v>1851</v>
      </c>
      <c r="K608" s="26">
        <v>10.15</v>
      </c>
      <c r="L608" s="26">
        <v>15.56</v>
      </c>
      <c r="M608" s="26">
        <v>15.36</v>
      </c>
      <c r="N608" s="26">
        <v>19.86</v>
      </c>
      <c r="O608" s="199">
        <v>189.87</v>
      </c>
    </row>
    <row r="609" spans="8:15" hidden="1" x14ac:dyDescent="0.25">
      <c r="H609" s="189" t="s">
        <v>1462</v>
      </c>
      <c r="I609" s="26" t="s">
        <v>1852</v>
      </c>
      <c r="J609" s="26" t="s">
        <v>1853</v>
      </c>
      <c r="K609" s="26">
        <v>4.97</v>
      </c>
      <c r="L609" s="26">
        <v>10.8</v>
      </c>
      <c r="M609" s="26">
        <v>39.78</v>
      </c>
      <c r="N609" s="26">
        <v>9.6999999999999993</v>
      </c>
      <c r="O609" s="199">
        <v>65.349999999999994</v>
      </c>
    </row>
    <row r="610" spans="8:15" hidden="1" x14ac:dyDescent="0.25">
      <c r="H610" s="189" t="s">
        <v>1462</v>
      </c>
      <c r="I610" s="26" t="s">
        <v>1854</v>
      </c>
      <c r="J610" s="26" t="s">
        <v>1855</v>
      </c>
      <c r="K610" s="26">
        <v>5.54</v>
      </c>
      <c r="L610" s="26">
        <v>17.05</v>
      </c>
      <c r="M610" s="26">
        <v>11.62</v>
      </c>
      <c r="N610" s="26">
        <v>52.1</v>
      </c>
      <c r="O610" s="199">
        <v>66.22</v>
      </c>
    </row>
    <row r="611" spans="8:15" hidden="1" x14ac:dyDescent="0.25">
      <c r="H611" s="189" t="s">
        <v>1462</v>
      </c>
      <c r="I611" s="26" t="s">
        <v>1856</v>
      </c>
      <c r="J611" s="26" t="s">
        <v>1857</v>
      </c>
      <c r="K611" s="26">
        <v>4.74</v>
      </c>
      <c r="L611" s="26"/>
      <c r="M611" s="26"/>
      <c r="N611" s="26">
        <v>295.99</v>
      </c>
      <c r="O611" s="199">
        <v>87.29</v>
      </c>
    </row>
    <row r="612" spans="8:15" hidden="1" x14ac:dyDescent="0.25">
      <c r="H612" s="189" t="s">
        <v>1462</v>
      </c>
      <c r="I612" s="26" t="s">
        <v>1858</v>
      </c>
      <c r="J612" s="26" t="s">
        <v>1859</v>
      </c>
      <c r="K612" s="26">
        <v>13.66</v>
      </c>
      <c r="L612" s="26">
        <v>85.85</v>
      </c>
      <c r="M612" s="26">
        <v>86.17</v>
      </c>
      <c r="N612" s="26">
        <v>69.400000000000006</v>
      </c>
      <c r="O612" s="199">
        <v>30.55</v>
      </c>
    </row>
    <row r="613" spans="8:15" hidden="1" x14ac:dyDescent="0.25">
      <c r="H613" s="189" t="s">
        <v>1462</v>
      </c>
      <c r="I613" s="26" t="s">
        <v>1860</v>
      </c>
      <c r="J613" s="26" t="s">
        <v>1861</v>
      </c>
      <c r="K613" s="26">
        <v>4.1399999999999997</v>
      </c>
      <c r="L613" s="26">
        <v>21.13</v>
      </c>
      <c r="M613" s="26">
        <v>20.65</v>
      </c>
      <c r="N613" s="26">
        <v>22.59</v>
      </c>
      <c r="O613" s="199">
        <v>86.08</v>
      </c>
    </row>
    <row r="614" spans="8:15" hidden="1" x14ac:dyDescent="0.25">
      <c r="H614" s="189" t="s">
        <v>1462</v>
      </c>
      <c r="I614" s="26" t="s">
        <v>1862</v>
      </c>
      <c r="J614" s="26" t="s">
        <v>1863</v>
      </c>
      <c r="K614" s="26">
        <v>12.03</v>
      </c>
      <c r="L614" s="26">
        <v>17.41</v>
      </c>
      <c r="M614" s="26">
        <v>13.04</v>
      </c>
      <c r="N614" s="26">
        <v>19.73</v>
      </c>
      <c r="O614" s="199">
        <v>157.76</v>
      </c>
    </row>
    <row r="615" spans="8:15" hidden="1" x14ac:dyDescent="0.25">
      <c r="H615" s="189" t="s">
        <v>1462</v>
      </c>
      <c r="I615" s="26" t="s">
        <v>1864</v>
      </c>
      <c r="J615" s="26" t="s">
        <v>1865</v>
      </c>
      <c r="K615" s="26">
        <v>6.77</v>
      </c>
      <c r="L615" s="26"/>
      <c r="M615" s="26">
        <v>19.16</v>
      </c>
      <c r="N615" s="26">
        <v>74.63</v>
      </c>
      <c r="O615" s="199">
        <v>57.74</v>
      </c>
    </row>
    <row r="616" spans="8:15" hidden="1" x14ac:dyDescent="0.25">
      <c r="H616" s="189" t="s">
        <v>1462</v>
      </c>
      <c r="I616" s="26" t="s">
        <v>1866</v>
      </c>
      <c r="J616" s="26" t="s">
        <v>1867</v>
      </c>
      <c r="K616" s="26">
        <v>20.99</v>
      </c>
      <c r="L616" s="26">
        <v>12.62</v>
      </c>
      <c r="M616" s="26">
        <v>14.66</v>
      </c>
      <c r="N616" s="26">
        <v>16.48</v>
      </c>
      <c r="O616" s="199">
        <v>383.74</v>
      </c>
    </row>
    <row r="617" spans="8:15" hidden="1" x14ac:dyDescent="0.25">
      <c r="H617" s="189" t="s">
        <v>1462</v>
      </c>
      <c r="I617" s="26" t="s">
        <v>1868</v>
      </c>
      <c r="J617" s="26" t="s">
        <v>1869</v>
      </c>
      <c r="K617" s="26">
        <v>10.87</v>
      </c>
      <c r="L617" s="26"/>
      <c r="M617" s="26"/>
      <c r="N617" s="26"/>
      <c r="O617" s="199">
        <v>16.66</v>
      </c>
    </row>
    <row r="618" spans="8:15" hidden="1" x14ac:dyDescent="0.25">
      <c r="H618" s="189" t="s">
        <v>1462</v>
      </c>
      <c r="I618" s="26" t="s">
        <v>1870</v>
      </c>
      <c r="J618" s="26" t="s">
        <v>1871</v>
      </c>
      <c r="K618" s="26">
        <v>4.82</v>
      </c>
      <c r="L618" s="26">
        <v>20.45</v>
      </c>
      <c r="M618" s="26">
        <v>16.760000000000002</v>
      </c>
      <c r="N618" s="26">
        <v>19.38</v>
      </c>
      <c r="O618" s="199">
        <v>106.97</v>
      </c>
    </row>
    <row r="619" spans="8:15" hidden="1" x14ac:dyDescent="0.25">
      <c r="H619" s="189" t="s">
        <v>1462</v>
      </c>
      <c r="I619" s="26" t="s">
        <v>1872</v>
      </c>
      <c r="J619" s="26" t="s">
        <v>1873</v>
      </c>
      <c r="K619" s="26">
        <v>15.51</v>
      </c>
      <c r="L619" s="26">
        <v>15.69</v>
      </c>
      <c r="M619" s="26">
        <v>12.08</v>
      </c>
      <c r="N619" s="26">
        <v>16.940000000000001</v>
      </c>
      <c r="O619" s="199">
        <v>483.68</v>
      </c>
    </row>
    <row r="620" spans="8:15" hidden="1" x14ac:dyDescent="0.25">
      <c r="H620" s="189" t="s">
        <v>1462</v>
      </c>
      <c r="I620" s="26" t="s">
        <v>1874</v>
      </c>
      <c r="J620" s="26" t="s">
        <v>1875</v>
      </c>
      <c r="K620" s="26">
        <v>13.84</v>
      </c>
      <c r="L620" s="26">
        <v>15.34</v>
      </c>
      <c r="M620" s="26">
        <v>15.46</v>
      </c>
      <c r="N620" s="26">
        <v>11.64</v>
      </c>
      <c r="O620" s="199">
        <v>313.33</v>
      </c>
    </row>
    <row r="621" spans="8:15" hidden="1" x14ac:dyDescent="0.25">
      <c r="H621" s="189" t="s">
        <v>1462</v>
      </c>
      <c r="I621" s="26" t="s">
        <v>1876</v>
      </c>
      <c r="J621" s="26" t="s">
        <v>1877</v>
      </c>
      <c r="K621" s="26">
        <v>32.5</v>
      </c>
      <c r="L621" s="26">
        <v>25.43</v>
      </c>
      <c r="M621" s="26">
        <v>24</v>
      </c>
      <c r="N621" s="26">
        <v>27.17</v>
      </c>
      <c r="O621" s="199">
        <v>338.87</v>
      </c>
    </row>
    <row r="622" spans="8:15" hidden="1" x14ac:dyDescent="0.25">
      <c r="H622" s="189" t="s">
        <v>1462</v>
      </c>
      <c r="I622" s="26" t="s">
        <v>1878</v>
      </c>
      <c r="J622" s="26" t="s">
        <v>1879</v>
      </c>
      <c r="K622" s="26">
        <v>5.07</v>
      </c>
      <c r="L622" s="26">
        <v>47.48</v>
      </c>
      <c r="M622" s="26">
        <v>57.87</v>
      </c>
      <c r="N622" s="26">
        <v>107.38</v>
      </c>
      <c r="O622" s="199">
        <v>69.53</v>
      </c>
    </row>
    <row r="623" spans="8:15" hidden="1" x14ac:dyDescent="0.25">
      <c r="H623" s="189" t="s">
        <v>1462</v>
      </c>
      <c r="I623" s="26" t="s">
        <v>1880</v>
      </c>
      <c r="J623" s="26" t="s">
        <v>309</v>
      </c>
      <c r="K623" s="26">
        <v>26.8</v>
      </c>
      <c r="L623" s="26">
        <v>11.6</v>
      </c>
      <c r="M623" s="26">
        <v>11.07</v>
      </c>
      <c r="N623" s="26">
        <v>13.72</v>
      </c>
      <c r="O623" s="199">
        <v>2031.82</v>
      </c>
    </row>
    <row r="624" spans="8:15" hidden="1" x14ac:dyDescent="0.25">
      <c r="H624" s="189" t="s">
        <v>1462</v>
      </c>
      <c r="I624" s="26" t="s">
        <v>1881</v>
      </c>
      <c r="J624" s="26" t="s">
        <v>1882</v>
      </c>
      <c r="K624" s="26">
        <v>15.3</v>
      </c>
      <c r="L624" s="26">
        <v>20.92</v>
      </c>
      <c r="M624" s="26">
        <v>17.510000000000002</v>
      </c>
      <c r="N624" s="26">
        <v>22.9</v>
      </c>
      <c r="O624" s="199">
        <v>124.42</v>
      </c>
    </row>
    <row r="625" spans="8:15" hidden="1" x14ac:dyDescent="0.25">
      <c r="H625" s="189" t="s">
        <v>1462</v>
      </c>
      <c r="I625" s="26" t="s">
        <v>1883</v>
      </c>
      <c r="J625" s="26" t="s">
        <v>1884</v>
      </c>
      <c r="K625" s="26">
        <v>4.7</v>
      </c>
      <c r="L625" s="26">
        <v>36.54</v>
      </c>
      <c r="M625" s="26">
        <v>28.59</v>
      </c>
      <c r="N625" s="26">
        <v>39.340000000000003</v>
      </c>
      <c r="O625" s="199">
        <v>240.92</v>
      </c>
    </row>
    <row r="626" spans="8:15" hidden="1" x14ac:dyDescent="0.25">
      <c r="H626" s="189" t="s">
        <v>1462</v>
      </c>
      <c r="I626" s="26" t="s">
        <v>1885</v>
      </c>
      <c r="J626" s="26" t="s">
        <v>1886</v>
      </c>
      <c r="K626" s="26">
        <v>3.69</v>
      </c>
      <c r="L626" s="26">
        <v>25.82</v>
      </c>
      <c r="M626" s="26">
        <v>33.729999999999997</v>
      </c>
      <c r="N626" s="26">
        <v>23.21</v>
      </c>
      <c r="O626" s="199">
        <v>36.049999999999997</v>
      </c>
    </row>
    <row r="627" spans="8:15" hidden="1" x14ac:dyDescent="0.25">
      <c r="H627" s="189" t="s">
        <v>1462</v>
      </c>
      <c r="I627" s="26" t="s">
        <v>1887</v>
      </c>
      <c r="J627" s="26" t="s">
        <v>1888</v>
      </c>
      <c r="K627" s="26">
        <v>8.3699999999999992</v>
      </c>
      <c r="L627" s="26">
        <v>17.940000000000001</v>
      </c>
      <c r="M627" s="26">
        <v>17.510000000000002</v>
      </c>
      <c r="N627" s="26">
        <v>20.89</v>
      </c>
      <c r="O627" s="199">
        <v>98.19</v>
      </c>
    </row>
    <row r="628" spans="8:15" hidden="1" x14ac:dyDescent="0.25">
      <c r="H628" s="189" t="s">
        <v>1462</v>
      </c>
      <c r="I628" s="26" t="s">
        <v>1889</v>
      </c>
      <c r="J628" s="26" t="s">
        <v>1890</v>
      </c>
      <c r="K628" s="26">
        <v>15.63</v>
      </c>
      <c r="L628" s="26">
        <v>21.38</v>
      </c>
      <c r="M628" s="26">
        <v>27.14</v>
      </c>
      <c r="N628" s="26">
        <v>10.28</v>
      </c>
      <c r="O628" s="199">
        <v>355.11</v>
      </c>
    </row>
    <row r="629" spans="8:15" hidden="1" x14ac:dyDescent="0.25">
      <c r="H629" s="189" t="s">
        <v>1462</v>
      </c>
      <c r="I629" s="26" t="s">
        <v>1891</v>
      </c>
      <c r="J629" s="26" t="s">
        <v>1892</v>
      </c>
      <c r="K629" s="26">
        <v>3.27</v>
      </c>
      <c r="L629" s="26">
        <v>82.86</v>
      </c>
      <c r="M629" s="26">
        <v>96.35</v>
      </c>
      <c r="N629" s="26">
        <v>51.53</v>
      </c>
      <c r="O629" s="199">
        <v>30.59</v>
      </c>
    </row>
    <row r="630" spans="8:15" hidden="1" x14ac:dyDescent="0.25">
      <c r="H630" s="189" t="s">
        <v>1462</v>
      </c>
      <c r="I630" s="26" t="s">
        <v>1893</v>
      </c>
      <c r="J630" s="26" t="s">
        <v>1894</v>
      </c>
      <c r="K630" s="26">
        <v>4.82</v>
      </c>
      <c r="L630" s="26">
        <v>315.89</v>
      </c>
      <c r="M630" s="26">
        <v>99.87</v>
      </c>
      <c r="N630" s="26">
        <v>170.73</v>
      </c>
      <c r="O630" s="199">
        <v>55.06</v>
      </c>
    </row>
    <row r="631" spans="8:15" hidden="1" x14ac:dyDescent="0.25">
      <c r="H631" s="189" t="s">
        <v>1462</v>
      </c>
      <c r="I631" s="26" t="s">
        <v>1895</v>
      </c>
      <c r="J631" s="26" t="s">
        <v>1896</v>
      </c>
      <c r="K631" s="26">
        <v>4.71</v>
      </c>
      <c r="L631" s="26"/>
      <c r="M631" s="26">
        <v>62.15</v>
      </c>
      <c r="N631" s="26"/>
      <c r="O631" s="199">
        <v>733.81</v>
      </c>
    </row>
    <row r="632" spans="8:15" hidden="1" x14ac:dyDescent="0.25">
      <c r="H632" s="189" t="s">
        <v>1462</v>
      </c>
      <c r="I632" s="26" t="s">
        <v>1897</v>
      </c>
      <c r="J632" s="26" t="s">
        <v>1898</v>
      </c>
      <c r="K632" s="26">
        <v>23.48</v>
      </c>
      <c r="L632" s="26">
        <v>11.87</v>
      </c>
      <c r="M632" s="26">
        <v>13.25</v>
      </c>
      <c r="N632" s="26">
        <v>12.54</v>
      </c>
      <c r="O632" s="199">
        <v>504.58</v>
      </c>
    </row>
    <row r="633" spans="8:15" hidden="1" x14ac:dyDescent="0.25">
      <c r="H633" s="189" t="s">
        <v>1462</v>
      </c>
      <c r="I633" s="26" t="s">
        <v>1899</v>
      </c>
      <c r="J633" s="26" t="s">
        <v>1900</v>
      </c>
      <c r="K633" s="26">
        <v>8.59</v>
      </c>
      <c r="L633" s="26">
        <v>89.89</v>
      </c>
      <c r="M633" s="26">
        <v>66.94</v>
      </c>
      <c r="N633" s="26">
        <v>72.75</v>
      </c>
      <c r="O633" s="199">
        <v>34.72</v>
      </c>
    </row>
    <row r="634" spans="8:15" hidden="1" x14ac:dyDescent="0.25">
      <c r="H634" s="189" t="s">
        <v>1462</v>
      </c>
      <c r="I634" s="26" t="s">
        <v>1901</v>
      </c>
      <c r="J634" s="26" t="s">
        <v>1902</v>
      </c>
      <c r="K634" s="26">
        <v>20.440000000000001</v>
      </c>
      <c r="L634" s="26">
        <v>41.54</v>
      </c>
      <c r="M634" s="26">
        <v>43.93</v>
      </c>
      <c r="N634" s="26">
        <v>45.13</v>
      </c>
      <c r="O634" s="199">
        <v>30.28</v>
      </c>
    </row>
    <row r="635" spans="8:15" hidden="1" x14ac:dyDescent="0.25">
      <c r="H635" s="189" t="s">
        <v>1462</v>
      </c>
      <c r="I635" s="26" t="s">
        <v>1903</v>
      </c>
      <c r="J635" s="26" t="s">
        <v>1904</v>
      </c>
      <c r="K635" s="26">
        <v>46.08</v>
      </c>
      <c r="L635" s="26">
        <v>48.43</v>
      </c>
      <c r="M635" s="26">
        <v>39.54</v>
      </c>
      <c r="N635" s="26">
        <v>63.24</v>
      </c>
      <c r="O635" s="199">
        <v>51.61</v>
      </c>
    </row>
    <row r="636" spans="8:15" hidden="1" x14ac:dyDescent="0.25">
      <c r="H636" s="189" t="s">
        <v>1462</v>
      </c>
      <c r="I636" s="26" t="s">
        <v>1905</v>
      </c>
      <c r="J636" s="26" t="s">
        <v>1906</v>
      </c>
      <c r="K636" s="26">
        <v>15.36</v>
      </c>
      <c r="L636" s="26">
        <v>55.25</v>
      </c>
      <c r="M636" s="26">
        <v>39.380000000000003</v>
      </c>
      <c r="N636" s="26">
        <v>69.88</v>
      </c>
      <c r="O636" s="199">
        <v>20.8</v>
      </c>
    </row>
    <row r="637" spans="8:15" hidden="1" x14ac:dyDescent="0.25">
      <c r="H637" s="189" t="s">
        <v>1462</v>
      </c>
      <c r="I637" s="26" t="s">
        <v>1907</v>
      </c>
      <c r="J637" s="26" t="s">
        <v>1908</v>
      </c>
      <c r="K637" s="26">
        <v>15.97</v>
      </c>
      <c r="L637" s="26">
        <v>24.98</v>
      </c>
      <c r="M637" s="26">
        <v>16.27</v>
      </c>
      <c r="N637" s="26">
        <v>31.69</v>
      </c>
      <c r="O637" s="199">
        <v>36.270000000000003</v>
      </c>
    </row>
    <row r="638" spans="8:15" hidden="1" x14ac:dyDescent="0.25">
      <c r="H638" s="189" t="s">
        <v>1462</v>
      </c>
      <c r="I638" s="26" t="s">
        <v>1909</v>
      </c>
      <c r="J638" s="26" t="s">
        <v>1910</v>
      </c>
      <c r="K638" s="26">
        <v>24.01</v>
      </c>
      <c r="L638" s="26">
        <v>29.84</v>
      </c>
      <c r="M638" s="26">
        <v>26.25</v>
      </c>
      <c r="N638" s="26">
        <v>39.89</v>
      </c>
      <c r="O638" s="199">
        <v>106.42</v>
      </c>
    </row>
    <row r="639" spans="8:15" hidden="1" x14ac:dyDescent="0.25">
      <c r="H639" s="189" t="s">
        <v>1462</v>
      </c>
      <c r="I639" s="26" t="s">
        <v>1911</v>
      </c>
      <c r="J639" s="26" t="s">
        <v>1912</v>
      </c>
      <c r="K639" s="26">
        <v>17</v>
      </c>
      <c r="L639" s="26">
        <v>30.72</v>
      </c>
      <c r="M639" s="26">
        <v>40.17</v>
      </c>
      <c r="N639" s="26">
        <v>33.229999999999997</v>
      </c>
      <c r="O639" s="199">
        <v>68.17</v>
      </c>
    </row>
    <row r="640" spans="8:15" hidden="1" x14ac:dyDescent="0.25">
      <c r="H640" s="189" t="s">
        <v>1462</v>
      </c>
      <c r="I640" s="26" t="s">
        <v>1913</v>
      </c>
      <c r="J640" s="26" t="s">
        <v>1914</v>
      </c>
      <c r="K640" s="26">
        <v>19.75</v>
      </c>
      <c r="L640" s="26">
        <v>39.94</v>
      </c>
      <c r="M640" s="26">
        <v>58.35</v>
      </c>
      <c r="N640" s="26">
        <v>34.630000000000003</v>
      </c>
      <c r="O640" s="199">
        <v>31.6</v>
      </c>
    </row>
    <row r="641" spans="8:15" hidden="1" x14ac:dyDescent="0.25">
      <c r="H641" s="189" t="s">
        <v>1462</v>
      </c>
      <c r="I641" s="26" t="s">
        <v>1915</v>
      </c>
      <c r="J641" s="26" t="s">
        <v>1916</v>
      </c>
      <c r="K641" s="26">
        <v>13.12</v>
      </c>
      <c r="L641" s="26">
        <v>29.77</v>
      </c>
      <c r="M641" s="26">
        <v>30.07</v>
      </c>
      <c r="N641" s="26">
        <v>34.25</v>
      </c>
      <c r="O641" s="199">
        <v>65.599999999999994</v>
      </c>
    </row>
    <row r="642" spans="8:15" hidden="1" x14ac:dyDescent="0.25">
      <c r="H642" s="189" t="s">
        <v>1462</v>
      </c>
      <c r="I642" s="26" t="s">
        <v>1917</v>
      </c>
      <c r="J642" s="26" t="s">
        <v>1918</v>
      </c>
      <c r="K642" s="26">
        <v>15.21</v>
      </c>
      <c r="L642" s="26">
        <v>12.64</v>
      </c>
      <c r="M642" s="26">
        <v>12.08</v>
      </c>
      <c r="N642" s="26">
        <v>15.48</v>
      </c>
      <c r="O642" s="199">
        <v>31.78</v>
      </c>
    </row>
    <row r="643" spans="8:15" hidden="1" x14ac:dyDescent="0.25">
      <c r="H643" s="189" t="s">
        <v>1462</v>
      </c>
      <c r="I643" s="26" t="s">
        <v>1919</v>
      </c>
      <c r="J643" s="26" t="s">
        <v>1920</v>
      </c>
      <c r="K643" s="26">
        <v>40.5</v>
      </c>
      <c r="L643" s="26">
        <v>9.4600000000000009</v>
      </c>
      <c r="M643" s="26">
        <v>11.5</v>
      </c>
      <c r="N643" s="26">
        <v>7.72</v>
      </c>
      <c r="O643" s="199">
        <v>234.01</v>
      </c>
    </row>
    <row r="644" spans="8:15" hidden="1" x14ac:dyDescent="0.25">
      <c r="H644" s="189" t="s">
        <v>1462</v>
      </c>
      <c r="I644" s="26" t="s">
        <v>1921</v>
      </c>
      <c r="J644" s="26" t="s">
        <v>1922</v>
      </c>
      <c r="K644" s="26">
        <v>15.53</v>
      </c>
      <c r="L644" s="26">
        <v>15.41</v>
      </c>
      <c r="M644" s="26">
        <v>16.79</v>
      </c>
      <c r="N644" s="26">
        <v>17.36</v>
      </c>
      <c r="O644" s="199">
        <v>51.74</v>
      </c>
    </row>
    <row r="645" spans="8:15" hidden="1" x14ac:dyDescent="0.25">
      <c r="H645" s="189" t="s">
        <v>1462</v>
      </c>
      <c r="I645" s="26" t="s">
        <v>1923</v>
      </c>
      <c r="J645" s="26" t="s">
        <v>1924</v>
      </c>
      <c r="K645" s="26">
        <v>15.69</v>
      </c>
      <c r="L645" s="26">
        <v>30.34</v>
      </c>
      <c r="M645" s="26">
        <v>27.77</v>
      </c>
      <c r="N645" s="26">
        <v>46.98</v>
      </c>
      <c r="O645" s="199">
        <v>161.77000000000001</v>
      </c>
    </row>
    <row r="646" spans="8:15" hidden="1" x14ac:dyDescent="0.25">
      <c r="H646" s="189" t="s">
        <v>1462</v>
      </c>
      <c r="I646" s="26" t="s">
        <v>1925</v>
      </c>
      <c r="J646" s="26" t="s">
        <v>1926</v>
      </c>
      <c r="K646" s="26">
        <v>13.58</v>
      </c>
      <c r="L646" s="26">
        <v>69.14</v>
      </c>
      <c r="M646" s="26">
        <v>60.43</v>
      </c>
      <c r="N646" s="26">
        <v>51.63</v>
      </c>
      <c r="O646" s="199">
        <v>17.66</v>
      </c>
    </row>
    <row r="647" spans="8:15" hidden="1" x14ac:dyDescent="0.25">
      <c r="H647" s="189" t="s">
        <v>1462</v>
      </c>
      <c r="I647" s="26" t="s">
        <v>1927</v>
      </c>
      <c r="J647" s="26" t="s">
        <v>1928</v>
      </c>
      <c r="K647" s="26">
        <v>4.8</v>
      </c>
      <c r="L647" s="26">
        <v>287.39999999999998</v>
      </c>
      <c r="M647" s="26">
        <v>63.2</v>
      </c>
      <c r="N647" s="26">
        <v>162.97999999999999</v>
      </c>
      <c r="O647" s="199">
        <v>29.83</v>
      </c>
    </row>
    <row r="648" spans="8:15" hidden="1" x14ac:dyDescent="0.25">
      <c r="H648" s="189" t="s">
        <v>1462</v>
      </c>
      <c r="I648" s="26" t="s">
        <v>1929</v>
      </c>
      <c r="J648" s="26" t="s">
        <v>1930</v>
      </c>
      <c r="K648" s="26">
        <v>19.649999999999999</v>
      </c>
      <c r="L648" s="26"/>
      <c r="M648" s="26">
        <v>293.18</v>
      </c>
      <c r="N648" s="26"/>
      <c r="O648" s="199">
        <v>67.33</v>
      </c>
    </row>
    <row r="649" spans="8:15" hidden="1" x14ac:dyDescent="0.25">
      <c r="H649" s="189" t="s">
        <v>1462</v>
      </c>
      <c r="I649" s="26" t="s">
        <v>1931</v>
      </c>
      <c r="J649" s="26" t="s">
        <v>1932</v>
      </c>
      <c r="K649" s="26">
        <v>56.06</v>
      </c>
      <c r="L649" s="26">
        <v>35.409999999999997</v>
      </c>
      <c r="M649" s="26">
        <v>45.14</v>
      </c>
      <c r="N649" s="26">
        <v>18.399999999999999</v>
      </c>
      <c r="O649" s="199">
        <v>94.25</v>
      </c>
    </row>
    <row r="650" spans="8:15" hidden="1" x14ac:dyDescent="0.25">
      <c r="H650" s="189" t="s">
        <v>1462</v>
      </c>
      <c r="I650" s="26" t="s">
        <v>1933</v>
      </c>
      <c r="J650" s="26" t="s">
        <v>1934</v>
      </c>
      <c r="K650" s="26">
        <v>25.78</v>
      </c>
      <c r="L650" s="26">
        <v>27.51</v>
      </c>
      <c r="M650" s="26">
        <v>23.42</v>
      </c>
      <c r="N650" s="26">
        <v>38.69</v>
      </c>
      <c r="O650" s="199">
        <v>36.619999999999997</v>
      </c>
    </row>
    <row r="651" spans="8:15" hidden="1" x14ac:dyDescent="0.25">
      <c r="H651" s="189" t="s">
        <v>1462</v>
      </c>
      <c r="I651" s="26" t="s">
        <v>1935</v>
      </c>
      <c r="J651" s="26" t="s">
        <v>1936</v>
      </c>
      <c r="K651" s="26">
        <v>14.29</v>
      </c>
      <c r="L651" s="26">
        <v>76.94</v>
      </c>
      <c r="M651" s="26">
        <v>60.75</v>
      </c>
      <c r="N651" s="26">
        <v>125.74</v>
      </c>
      <c r="O651" s="199">
        <v>61.77</v>
      </c>
    </row>
    <row r="652" spans="8:15" hidden="1" x14ac:dyDescent="0.25">
      <c r="H652" s="189" t="s">
        <v>1462</v>
      </c>
      <c r="I652" s="26" t="s">
        <v>1937</v>
      </c>
      <c r="J652" s="26" t="s">
        <v>1938</v>
      </c>
      <c r="K652" s="26">
        <v>9.0500000000000007</v>
      </c>
      <c r="L652" s="26">
        <v>100.79</v>
      </c>
      <c r="M652" s="26">
        <v>60.75</v>
      </c>
      <c r="N652" s="26">
        <v>76.38</v>
      </c>
      <c r="O652" s="199">
        <v>30.69</v>
      </c>
    </row>
    <row r="653" spans="8:15" hidden="1" x14ac:dyDescent="0.25">
      <c r="H653" s="189" t="s">
        <v>1462</v>
      </c>
      <c r="I653" s="26" t="s">
        <v>1939</v>
      </c>
      <c r="J653" s="26" t="s">
        <v>1940</v>
      </c>
      <c r="K653" s="26">
        <v>19.86</v>
      </c>
      <c r="L653" s="26">
        <v>33.880000000000003</v>
      </c>
      <c r="M653" s="26">
        <v>44.79</v>
      </c>
      <c r="N653" s="26">
        <v>23.31</v>
      </c>
      <c r="O653" s="199">
        <v>76.39</v>
      </c>
    </row>
    <row r="654" spans="8:15" hidden="1" x14ac:dyDescent="0.25">
      <c r="H654" s="189" t="s">
        <v>1462</v>
      </c>
      <c r="I654" s="26" t="s">
        <v>1941</v>
      </c>
      <c r="J654" s="26" t="s">
        <v>1942</v>
      </c>
      <c r="K654" s="26">
        <v>42.44</v>
      </c>
      <c r="L654" s="26">
        <v>31.16</v>
      </c>
      <c r="M654" s="26">
        <v>23.67</v>
      </c>
      <c r="N654" s="26">
        <v>34.65</v>
      </c>
      <c r="O654" s="199">
        <v>291.87</v>
      </c>
    </row>
    <row r="655" spans="8:15" hidden="1" x14ac:dyDescent="0.25">
      <c r="H655" s="189" t="s">
        <v>1462</v>
      </c>
      <c r="I655" s="26" t="s">
        <v>1943</v>
      </c>
      <c r="J655" s="26" t="s">
        <v>1944</v>
      </c>
      <c r="K655" s="26">
        <v>6.15</v>
      </c>
      <c r="L655" s="26">
        <v>29.56</v>
      </c>
      <c r="M655" s="26">
        <v>24.52</v>
      </c>
      <c r="N655" s="26">
        <v>29.75</v>
      </c>
      <c r="O655" s="199">
        <v>42.5</v>
      </c>
    </row>
    <row r="656" spans="8:15" hidden="1" x14ac:dyDescent="0.25">
      <c r="H656" s="189" t="s">
        <v>1462</v>
      </c>
      <c r="I656" s="26" t="s">
        <v>1945</v>
      </c>
      <c r="J656" s="26" t="s">
        <v>1946</v>
      </c>
      <c r="K656" s="26">
        <v>13.02</v>
      </c>
      <c r="L656" s="26">
        <v>18.899999999999999</v>
      </c>
      <c r="M656" s="26">
        <v>16.55</v>
      </c>
      <c r="N656" s="26">
        <v>32.590000000000003</v>
      </c>
      <c r="O656" s="199">
        <v>35.65</v>
      </c>
    </row>
    <row r="657" spans="8:15" hidden="1" x14ac:dyDescent="0.25">
      <c r="H657" s="189" t="s">
        <v>1462</v>
      </c>
      <c r="I657" s="26" t="s">
        <v>1947</v>
      </c>
      <c r="J657" s="26" t="s">
        <v>1948</v>
      </c>
      <c r="K657" s="26">
        <v>13.94</v>
      </c>
      <c r="L657" s="26"/>
      <c r="M657" s="26">
        <v>48.97</v>
      </c>
      <c r="N657" s="26"/>
      <c r="O657" s="199">
        <v>22.75</v>
      </c>
    </row>
    <row r="658" spans="8:15" hidden="1" x14ac:dyDescent="0.25">
      <c r="H658" s="189" t="s">
        <v>1462</v>
      </c>
      <c r="I658" s="26" t="s">
        <v>1949</v>
      </c>
      <c r="J658" s="26" t="s">
        <v>1950</v>
      </c>
      <c r="K658" s="26">
        <v>14.9</v>
      </c>
      <c r="L658" s="26"/>
      <c r="M658" s="26">
        <v>111.01</v>
      </c>
      <c r="N658" s="26"/>
      <c r="O658" s="199">
        <v>25.18</v>
      </c>
    </row>
    <row r="659" spans="8:15" hidden="1" x14ac:dyDescent="0.25">
      <c r="H659" s="189" t="s">
        <v>1462</v>
      </c>
      <c r="I659" s="26" t="s">
        <v>1951</v>
      </c>
      <c r="J659" s="26" t="s">
        <v>1952</v>
      </c>
      <c r="K659" s="26">
        <v>64.94</v>
      </c>
      <c r="L659" s="26">
        <v>118.56</v>
      </c>
      <c r="M659" s="26">
        <v>255.97</v>
      </c>
      <c r="N659" s="26">
        <v>110.33</v>
      </c>
      <c r="O659" s="199">
        <v>272.79000000000002</v>
      </c>
    </row>
    <row r="660" spans="8:15" hidden="1" x14ac:dyDescent="0.25">
      <c r="H660" s="189" t="s">
        <v>1462</v>
      </c>
      <c r="I660" s="26" t="s">
        <v>1953</v>
      </c>
      <c r="J660" s="26" t="s">
        <v>1954</v>
      </c>
      <c r="K660" s="26">
        <v>13.19</v>
      </c>
      <c r="L660" s="26"/>
      <c r="M660" s="26"/>
      <c r="N660" s="26"/>
      <c r="O660" s="199">
        <v>28.72</v>
      </c>
    </row>
    <row r="661" spans="8:15" hidden="1" x14ac:dyDescent="0.25">
      <c r="H661" s="189" t="s">
        <v>1462</v>
      </c>
      <c r="I661" s="26" t="s">
        <v>1955</v>
      </c>
      <c r="J661" s="26" t="s">
        <v>1956</v>
      </c>
      <c r="K661" s="26">
        <v>14.34</v>
      </c>
      <c r="L661" s="26">
        <v>23.68</v>
      </c>
      <c r="M661" s="26">
        <v>23.45</v>
      </c>
      <c r="N661" s="26">
        <v>30.45</v>
      </c>
      <c r="O661" s="199">
        <v>22.94</v>
      </c>
    </row>
    <row r="662" spans="8:15" hidden="1" x14ac:dyDescent="0.25">
      <c r="H662" s="189" t="s">
        <v>1462</v>
      </c>
      <c r="I662" s="26" t="s">
        <v>1957</v>
      </c>
      <c r="J662" s="26" t="s">
        <v>1958</v>
      </c>
      <c r="K662" s="26">
        <v>9.76</v>
      </c>
      <c r="L662" s="26">
        <v>28.83</v>
      </c>
      <c r="M662" s="26">
        <v>37.76</v>
      </c>
      <c r="N662" s="26">
        <v>119.28</v>
      </c>
      <c r="O662" s="199">
        <v>42.55</v>
      </c>
    </row>
    <row r="663" spans="8:15" hidden="1" x14ac:dyDescent="0.25">
      <c r="H663" s="189" t="s">
        <v>1462</v>
      </c>
      <c r="I663" s="26" t="s">
        <v>1959</v>
      </c>
      <c r="J663" s="26" t="s">
        <v>1960</v>
      </c>
      <c r="K663" s="26">
        <v>17.47</v>
      </c>
      <c r="L663" s="26">
        <v>42.6</v>
      </c>
      <c r="M663" s="26">
        <v>28.9</v>
      </c>
      <c r="N663" s="26">
        <v>26.48</v>
      </c>
      <c r="O663" s="199">
        <v>36.06</v>
      </c>
    </row>
    <row r="664" spans="8:15" hidden="1" x14ac:dyDescent="0.25">
      <c r="H664" s="189" t="s">
        <v>1462</v>
      </c>
      <c r="I664" s="26" t="s">
        <v>1961</v>
      </c>
      <c r="J664" s="26" t="s">
        <v>1962</v>
      </c>
      <c r="K664" s="26">
        <v>12.17</v>
      </c>
      <c r="L664" s="26"/>
      <c r="M664" s="26"/>
      <c r="N664" s="26">
        <v>9.1300000000000008</v>
      </c>
      <c r="O664" s="199">
        <v>68.77</v>
      </c>
    </row>
    <row r="665" spans="8:15" hidden="1" x14ac:dyDescent="0.25">
      <c r="H665" s="189" t="s">
        <v>1462</v>
      </c>
      <c r="I665" s="26" t="s">
        <v>1963</v>
      </c>
      <c r="J665" s="26" t="s">
        <v>1964</v>
      </c>
      <c r="K665" s="26">
        <v>10.06</v>
      </c>
      <c r="L665" s="26">
        <v>88.47</v>
      </c>
      <c r="M665" s="26">
        <v>114.83</v>
      </c>
      <c r="N665" s="26">
        <v>45.87</v>
      </c>
      <c r="O665" s="199">
        <v>23.66</v>
      </c>
    </row>
    <row r="666" spans="8:15" hidden="1" x14ac:dyDescent="0.25">
      <c r="H666" s="189" t="s">
        <v>1462</v>
      </c>
      <c r="I666" s="26" t="s">
        <v>1965</v>
      </c>
      <c r="J666" s="26" t="s">
        <v>1966</v>
      </c>
      <c r="K666" s="26">
        <v>8.43</v>
      </c>
      <c r="L666" s="26">
        <v>36.92</v>
      </c>
      <c r="M666" s="26">
        <v>16.309999999999999</v>
      </c>
      <c r="N666" s="26">
        <v>75.819999999999993</v>
      </c>
      <c r="O666" s="199">
        <v>34.21</v>
      </c>
    </row>
    <row r="667" spans="8:15" hidden="1" x14ac:dyDescent="0.25">
      <c r="H667" s="189" t="s">
        <v>1462</v>
      </c>
      <c r="I667" s="26" t="s">
        <v>1967</v>
      </c>
      <c r="J667" s="26" t="s">
        <v>1968</v>
      </c>
      <c r="K667" s="26">
        <v>74.84</v>
      </c>
      <c r="L667" s="26">
        <v>13.81</v>
      </c>
      <c r="M667" s="26">
        <v>12.74</v>
      </c>
      <c r="N667" s="26">
        <v>21.21</v>
      </c>
      <c r="O667" s="199">
        <v>321.87</v>
      </c>
    </row>
    <row r="668" spans="8:15" hidden="1" x14ac:dyDescent="0.25">
      <c r="H668" s="189" t="s">
        <v>1462</v>
      </c>
      <c r="I668" s="26" t="s">
        <v>1969</v>
      </c>
      <c r="J668" s="26" t="s">
        <v>1970</v>
      </c>
      <c r="K668" s="26">
        <v>7.81</v>
      </c>
      <c r="L668" s="26">
        <v>10.11</v>
      </c>
      <c r="M668" s="26">
        <v>9.6</v>
      </c>
      <c r="N668" s="26">
        <v>15.55</v>
      </c>
      <c r="O668" s="199">
        <v>39.950000000000003</v>
      </c>
    </row>
    <row r="669" spans="8:15" hidden="1" x14ac:dyDescent="0.25">
      <c r="H669" s="189" t="s">
        <v>1462</v>
      </c>
      <c r="I669" s="26" t="s">
        <v>1971</v>
      </c>
      <c r="J669" s="26" t="s">
        <v>1972</v>
      </c>
      <c r="K669" s="26">
        <v>18.86</v>
      </c>
      <c r="L669" s="26">
        <v>25.44</v>
      </c>
      <c r="M669" s="26">
        <v>15.93</v>
      </c>
      <c r="N669" s="26">
        <v>21.53</v>
      </c>
      <c r="O669" s="199">
        <v>78.86</v>
      </c>
    </row>
    <row r="670" spans="8:15" hidden="1" x14ac:dyDescent="0.25">
      <c r="H670" s="189" t="s">
        <v>1462</v>
      </c>
      <c r="I670" s="26" t="s">
        <v>1973</v>
      </c>
      <c r="J670" s="26" t="s">
        <v>1974</v>
      </c>
      <c r="K670" s="26">
        <v>40.17</v>
      </c>
      <c r="L670" s="26">
        <v>43.6</v>
      </c>
      <c r="M670" s="26">
        <v>28.22</v>
      </c>
      <c r="N670" s="26">
        <v>58.05</v>
      </c>
      <c r="O670" s="199">
        <v>28.2</v>
      </c>
    </row>
    <row r="671" spans="8:15" hidden="1" x14ac:dyDescent="0.25">
      <c r="H671" s="189" t="s">
        <v>1462</v>
      </c>
      <c r="I671" s="26" t="s">
        <v>1975</v>
      </c>
      <c r="J671" s="26" t="s">
        <v>1976</v>
      </c>
      <c r="K671" s="26">
        <v>22.85</v>
      </c>
      <c r="L671" s="26">
        <v>30.51</v>
      </c>
      <c r="M671" s="26">
        <v>40.85</v>
      </c>
      <c r="N671" s="26">
        <v>30.88</v>
      </c>
      <c r="O671" s="199">
        <v>30.47</v>
      </c>
    </row>
    <row r="672" spans="8:15" hidden="1" x14ac:dyDescent="0.25">
      <c r="H672" s="189" t="s">
        <v>1462</v>
      </c>
      <c r="I672" s="26" t="s">
        <v>1977</v>
      </c>
      <c r="J672" s="26" t="s">
        <v>1978</v>
      </c>
      <c r="K672" s="26">
        <v>43.12</v>
      </c>
      <c r="L672" s="26">
        <v>20.95</v>
      </c>
      <c r="M672" s="26">
        <v>27.53</v>
      </c>
      <c r="N672" s="26">
        <v>15.43</v>
      </c>
      <c r="O672" s="199">
        <v>208.82</v>
      </c>
    </row>
    <row r="673" spans="8:15" hidden="1" x14ac:dyDescent="0.25">
      <c r="H673" s="189" t="s">
        <v>1462</v>
      </c>
      <c r="I673" s="26" t="s">
        <v>1979</v>
      </c>
      <c r="J673" s="26" t="s">
        <v>1980</v>
      </c>
      <c r="K673" s="26">
        <v>24.76</v>
      </c>
      <c r="L673" s="26">
        <v>20.62</v>
      </c>
      <c r="M673" s="26">
        <v>15.71</v>
      </c>
      <c r="N673" s="26">
        <v>30.47</v>
      </c>
      <c r="O673" s="199">
        <v>149.47</v>
      </c>
    </row>
    <row r="674" spans="8:15" hidden="1" x14ac:dyDescent="0.25">
      <c r="H674" s="189" t="s">
        <v>1462</v>
      </c>
      <c r="I674" s="26" t="s">
        <v>1981</v>
      </c>
      <c r="J674" s="26" t="s">
        <v>1982</v>
      </c>
      <c r="K674" s="26">
        <v>260</v>
      </c>
      <c r="L674" s="26">
        <v>31.89</v>
      </c>
      <c r="M674" s="26">
        <v>31.08</v>
      </c>
      <c r="N674" s="26">
        <v>40.68</v>
      </c>
      <c r="O674" s="199">
        <v>216.63</v>
      </c>
    </row>
    <row r="675" spans="8:15" hidden="1" x14ac:dyDescent="0.25">
      <c r="H675" s="189" t="s">
        <v>1462</v>
      </c>
      <c r="I675" s="26" t="s">
        <v>1983</v>
      </c>
      <c r="J675" s="26" t="s">
        <v>1984</v>
      </c>
      <c r="K675" s="26">
        <v>17.46</v>
      </c>
      <c r="L675" s="26">
        <v>41.14</v>
      </c>
      <c r="M675" s="26">
        <v>37.26</v>
      </c>
      <c r="N675" s="26">
        <v>54.79</v>
      </c>
      <c r="O675" s="199">
        <v>98.16</v>
      </c>
    </row>
    <row r="676" spans="8:15" hidden="1" x14ac:dyDescent="0.25">
      <c r="H676" s="189" t="s">
        <v>1462</v>
      </c>
      <c r="I676" s="26" t="s">
        <v>1985</v>
      </c>
      <c r="J676" s="26" t="s">
        <v>1986</v>
      </c>
      <c r="K676" s="26">
        <v>127.24</v>
      </c>
      <c r="L676" s="26">
        <v>13.13</v>
      </c>
      <c r="M676" s="26">
        <v>16.12</v>
      </c>
      <c r="N676" s="26">
        <v>17.559999999999999</v>
      </c>
      <c r="O676" s="199">
        <v>223.47</v>
      </c>
    </row>
    <row r="677" spans="8:15" hidden="1" x14ac:dyDescent="0.25">
      <c r="H677" s="189" t="s">
        <v>1462</v>
      </c>
      <c r="I677" s="26" t="s">
        <v>1987</v>
      </c>
      <c r="J677" s="26" t="s">
        <v>1988</v>
      </c>
      <c r="K677" s="26">
        <v>49.18</v>
      </c>
      <c r="L677" s="26">
        <v>57.37</v>
      </c>
      <c r="M677" s="26">
        <v>83.71</v>
      </c>
      <c r="N677" s="26">
        <v>55.18</v>
      </c>
      <c r="O677" s="199">
        <v>47.13</v>
      </c>
    </row>
    <row r="678" spans="8:15" hidden="1" x14ac:dyDescent="0.25">
      <c r="H678" s="189" t="s">
        <v>1462</v>
      </c>
      <c r="I678" s="26" t="s">
        <v>1989</v>
      </c>
      <c r="J678" s="26" t="s">
        <v>1990</v>
      </c>
      <c r="K678" s="26">
        <v>8.89</v>
      </c>
      <c r="L678" s="26"/>
      <c r="M678" s="26"/>
      <c r="N678" s="26">
        <v>950.19</v>
      </c>
      <c r="O678" s="199">
        <v>45.48</v>
      </c>
    </row>
    <row r="679" spans="8:15" hidden="1" x14ac:dyDescent="0.25">
      <c r="H679" s="189" t="s">
        <v>1462</v>
      </c>
      <c r="I679" s="26" t="s">
        <v>1991</v>
      </c>
      <c r="J679" s="26" t="s">
        <v>1992</v>
      </c>
      <c r="K679" s="26">
        <v>21.48</v>
      </c>
      <c r="L679" s="26">
        <v>37.57</v>
      </c>
      <c r="M679" s="26">
        <v>109.43</v>
      </c>
      <c r="N679" s="26">
        <v>23.75</v>
      </c>
      <c r="O679" s="199">
        <v>34.64</v>
      </c>
    </row>
    <row r="680" spans="8:15" hidden="1" x14ac:dyDescent="0.25">
      <c r="H680" s="189" t="s">
        <v>1462</v>
      </c>
      <c r="I680" s="26" t="s">
        <v>1993</v>
      </c>
      <c r="J680" s="26" t="s">
        <v>1994</v>
      </c>
      <c r="K680" s="26">
        <v>9.4</v>
      </c>
      <c r="L680" s="26">
        <v>16</v>
      </c>
      <c r="M680" s="26">
        <v>12.23</v>
      </c>
      <c r="N680" s="26">
        <v>32.01</v>
      </c>
      <c r="O680" s="199">
        <v>940</v>
      </c>
    </row>
    <row r="681" spans="8:15" hidden="1" x14ac:dyDescent="0.25">
      <c r="H681" s="189" t="s">
        <v>1462</v>
      </c>
      <c r="I681" s="26" t="s">
        <v>1995</v>
      </c>
      <c r="J681" s="26" t="s">
        <v>1996</v>
      </c>
      <c r="K681" s="26">
        <v>16.02</v>
      </c>
      <c r="L681" s="26">
        <v>32.869999999999997</v>
      </c>
      <c r="M681" s="26">
        <v>32.44</v>
      </c>
      <c r="N681" s="26">
        <v>35.75</v>
      </c>
      <c r="O681" s="199">
        <v>24.99</v>
      </c>
    </row>
    <row r="682" spans="8:15" hidden="1" x14ac:dyDescent="0.25">
      <c r="H682" s="189" t="s">
        <v>1462</v>
      </c>
      <c r="I682" s="26" t="s">
        <v>1997</v>
      </c>
      <c r="J682" s="26" t="s">
        <v>1998</v>
      </c>
      <c r="K682" s="26">
        <v>27.83</v>
      </c>
      <c r="L682" s="26">
        <v>65.3</v>
      </c>
      <c r="M682" s="26">
        <v>67.87</v>
      </c>
      <c r="N682" s="26">
        <v>76.39</v>
      </c>
      <c r="O682" s="199">
        <v>157.16</v>
      </c>
    </row>
    <row r="683" spans="8:15" hidden="1" x14ac:dyDescent="0.25">
      <c r="H683" s="189" t="s">
        <v>1462</v>
      </c>
      <c r="I683" s="26" t="s">
        <v>1999</v>
      </c>
      <c r="J683" s="26" t="s">
        <v>2000</v>
      </c>
      <c r="K683" s="26">
        <v>58.37</v>
      </c>
      <c r="L683" s="26"/>
      <c r="M683" s="26"/>
      <c r="N683" s="26">
        <v>7.68</v>
      </c>
      <c r="O683" s="199">
        <v>73.62</v>
      </c>
    </row>
    <row r="684" spans="8:15" hidden="1" x14ac:dyDescent="0.25">
      <c r="H684" s="189" t="s">
        <v>1462</v>
      </c>
      <c r="I684" s="26" t="s">
        <v>2001</v>
      </c>
      <c r="J684" s="26" t="s">
        <v>2002</v>
      </c>
      <c r="K684" s="26">
        <v>39.81</v>
      </c>
      <c r="L684" s="26">
        <v>6.09</v>
      </c>
      <c r="M684" s="26">
        <v>9.61</v>
      </c>
      <c r="N684" s="26">
        <v>4.47</v>
      </c>
      <c r="O684" s="199">
        <v>850.9</v>
      </c>
    </row>
    <row r="685" spans="8:15" hidden="1" x14ac:dyDescent="0.25">
      <c r="H685" s="189" t="s">
        <v>1462</v>
      </c>
      <c r="I685" s="26" t="s">
        <v>2003</v>
      </c>
      <c r="J685" s="26" t="s">
        <v>2004</v>
      </c>
      <c r="K685" s="26">
        <v>31.7</v>
      </c>
      <c r="L685" s="26">
        <v>22.5</v>
      </c>
      <c r="M685" s="26">
        <v>25</v>
      </c>
      <c r="N685" s="26">
        <v>13.94</v>
      </c>
      <c r="O685" s="199">
        <v>44.38</v>
      </c>
    </row>
    <row r="686" spans="8:15" hidden="1" x14ac:dyDescent="0.25">
      <c r="H686" s="189" t="s">
        <v>1462</v>
      </c>
      <c r="I686" s="26" t="s">
        <v>2005</v>
      </c>
      <c r="J686" s="26" t="s">
        <v>2006</v>
      </c>
      <c r="K686" s="26">
        <v>16.920000000000002</v>
      </c>
      <c r="L686" s="26">
        <v>33.58</v>
      </c>
      <c r="M686" s="26">
        <v>33.04</v>
      </c>
      <c r="N686" s="26">
        <v>41.09</v>
      </c>
      <c r="O686" s="199">
        <v>53.57</v>
      </c>
    </row>
    <row r="687" spans="8:15" hidden="1" x14ac:dyDescent="0.25">
      <c r="H687" s="189" t="s">
        <v>1462</v>
      </c>
      <c r="I687" s="26" t="s">
        <v>2007</v>
      </c>
      <c r="J687" s="26" t="s">
        <v>2008</v>
      </c>
      <c r="K687" s="26">
        <v>35.33</v>
      </c>
      <c r="L687" s="26">
        <v>53.21</v>
      </c>
      <c r="M687" s="26">
        <v>50.7</v>
      </c>
      <c r="N687" s="26">
        <v>32.06</v>
      </c>
      <c r="O687" s="199">
        <v>35.33</v>
      </c>
    </row>
    <row r="688" spans="8:15" hidden="1" x14ac:dyDescent="0.25">
      <c r="H688" s="189" t="s">
        <v>1462</v>
      </c>
      <c r="I688" s="26" t="s">
        <v>2009</v>
      </c>
      <c r="J688" s="26" t="s">
        <v>2010</v>
      </c>
      <c r="K688" s="26">
        <v>125.12</v>
      </c>
      <c r="L688" s="26">
        <v>38.299999999999997</v>
      </c>
      <c r="M688" s="26">
        <v>52.21</v>
      </c>
      <c r="N688" s="26">
        <v>38.869999999999997</v>
      </c>
      <c r="O688" s="199">
        <v>140.13</v>
      </c>
    </row>
    <row r="689" spans="8:15" hidden="1" x14ac:dyDescent="0.25">
      <c r="H689" s="189" t="s">
        <v>1462</v>
      </c>
      <c r="I689" s="26" t="s">
        <v>2011</v>
      </c>
      <c r="J689" s="26" t="s">
        <v>2012</v>
      </c>
      <c r="K689" s="26">
        <v>30.6</v>
      </c>
      <c r="L689" s="26">
        <v>22.13</v>
      </c>
      <c r="M689" s="26">
        <v>22.58</v>
      </c>
      <c r="N689" s="26">
        <v>22.39</v>
      </c>
      <c r="O689" s="199">
        <v>368.89</v>
      </c>
    </row>
    <row r="690" spans="8:15" hidden="1" x14ac:dyDescent="0.25">
      <c r="H690" s="189" t="s">
        <v>1462</v>
      </c>
      <c r="I690" s="26" t="s">
        <v>2013</v>
      </c>
      <c r="J690" s="26" t="s">
        <v>2014</v>
      </c>
      <c r="K690" s="26">
        <v>20.91</v>
      </c>
      <c r="L690" s="26">
        <v>35.130000000000003</v>
      </c>
      <c r="M690" s="26">
        <v>209.75</v>
      </c>
      <c r="N690" s="26">
        <v>17.12</v>
      </c>
      <c r="O690" s="199">
        <v>89.13</v>
      </c>
    </row>
    <row r="691" spans="8:15" hidden="1" x14ac:dyDescent="0.25">
      <c r="H691" s="189" t="s">
        <v>1462</v>
      </c>
      <c r="I691" s="26" t="s">
        <v>2015</v>
      </c>
      <c r="J691" s="26" t="s">
        <v>2016</v>
      </c>
      <c r="K691" s="26">
        <v>135.71</v>
      </c>
      <c r="L691" s="26">
        <v>17.57</v>
      </c>
      <c r="M691" s="26">
        <v>15.84</v>
      </c>
      <c r="N691" s="26">
        <v>36.14</v>
      </c>
      <c r="O691" s="199">
        <v>234.63</v>
      </c>
    </row>
    <row r="692" spans="8:15" hidden="1" x14ac:dyDescent="0.25">
      <c r="H692" s="189" t="s">
        <v>1462</v>
      </c>
      <c r="I692" s="26" t="s">
        <v>2017</v>
      </c>
      <c r="J692" s="26" t="s">
        <v>2018</v>
      </c>
      <c r="K692" s="26">
        <v>23.62</v>
      </c>
      <c r="L692" s="26">
        <v>40.35</v>
      </c>
      <c r="M692" s="26">
        <v>29.76</v>
      </c>
      <c r="N692" s="26">
        <v>44.33</v>
      </c>
      <c r="O692" s="199">
        <v>20.309999999999999</v>
      </c>
    </row>
    <row r="693" spans="8:15" hidden="1" x14ac:dyDescent="0.25">
      <c r="H693" s="189" t="s">
        <v>1462</v>
      </c>
      <c r="I693" s="26" t="s">
        <v>2019</v>
      </c>
      <c r="J693" s="26" t="s">
        <v>2020</v>
      </c>
      <c r="K693" s="26">
        <v>74.05</v>
      </c>
      <c r="L693" s="26">
        <v>69.989999999999995</v>
      </c>
      <c r="M693" s="26">
        <v>51.27</v>
      </c>
      <c r="N693" s="26">
        <v>226.36</v>
      </c>
      <c r="O693" s="199">
        <v>100.57</v>
      </c>
    </row>
    <row r="694" spans="8:15" hidden="1" x14ac:dyDescent="0.25">
      <c r="H694" s="189" t="s">
        <v>1462</v>
      </c>
      <c r="I694" s="26" t="s">
        <v>2021</v>
      </c>
      <c r="J694" s="26" t="s">
        <v>2022</v>
      </c>
      <c r="K694" s="26">
        <v>22.19</v>
      </c>
      <c r="L694" s="26">
        <v>27.22</v>
      </c>
      <c r="M694" s="26">
        <v>37.5</v>
      </c>
      <c r="N694" s="26">
        <v>30.3</v>
      </c>
      <c r="O694" s="199">
        <v>88.76</v>
      </c>
    </row>
    <row r="695" spans="8:15" hidden="1" x14ac:dyDescent="0.25">
      <c r="H695" s="189" t="s">
        <v>1462</v>
      </c>
      <c r="I695" s="26" t="s">
        <v>2023</v>
      </c>
      <c r="J695" s="26" t="s">
        <v>2024</v>
      </c>
      <c r="K695" s="26">
        <v>13.42</v>
      </c>
      <c r="L695" s="26">
        <v>13.66</v>
      </c>
      <c r="M695" s="26">
        <v>12.87</v>
      </c>
      <c r="N695" s="26">
        <v>22.95</v>
      </c>
      <c r="O695" s="199">
        <v>494.96</v>
      </c>
    </row>
    <row r="696" spans="8:15" hidden="1" x14ac:dyDescent="0.25">
      <c r="H696" s="189" t="s">
        <v>1462</v>
      </c>
      <c r="I696" s="26" t="s">
        <v>2025</v>
      </c>
      <c r="J696" s="26" t="s">
        <v>2026</v>
      </c>
      <c r="K696" s="26">
        <v>66.5</v>
      </c>
      <c r="L696" s="26">
        <v>24.78</v>
      </c>
      <c r="M696" s="26">
        <v>20.46</v>
      </c>
      <c r="N696" s="26">
        <v>28.15</v>
      </c>
      <c r="O696" s="199">
        <v>110.14</v>
      </c>
    </row>
    <row r="697" spans="8:15" hidden="1" x14ac:dyDescent="0.25">
      <c r="H697" s="189" t="s">
        <v>1462</v>
      </c>
      <c r="I697" s="26" t="s">
        <v>2027</v>
      </c>
      <c r="J697" s="26" t="s">
        <v>2028</v>
      </c>
      <c r="K697" s="26">
        <v>15.66</v>
      </c>
      <c r="L697" s="26">
        <v>23.95</v>
      </c>
      <c r="M697" s="26">
        <v>32.409999999999997</v>
      </c>
      <c r="N697" s="26">
        <v>27.03</v>
      </c>
      <c r="O697" s="199">
        <v>21.31</v>
      </c>
    </row>
    <row r="698" spans="8:15" hidden="1" x14ac:dyDescent="0.25">
      <c r="H698" s="189" t="s">
        <v>1462</v>
      </c>
      <c r="I698" s="26" t="s">
        <v>2029</v>
      </c>
      <c r="J698" s="26" t="s">
        <v>2030</v>
      </c>
      <c r="K698" s="26">
        <v>19.55</v>
      </c>
      <c r="L698" s="26">
        <v>61.88</v>
      </c>
      <c r="M698" s="26">
        <v>37.200000000000003</v>
      </c>
      <c r="N698" s="26">
        <v>37.520000000000003</v>
      </c>
      <c r="O698" s="199">
        <v>39.35</v>
      </c>
    </row>
    <row r="699" spans="8:15" hidden="1" x14ac:dyDescent="0.25">
      <c r="H699" s="189" t="s">
        <v>1462</v>
      </c>
      <c r="I699" s="26" t="s">
        <v>2031</v>
      </c>
      <c r="J699" s="26" t="s">
        <v>2032</v>
      </c>
      <c r="K699" s="26">
        <v>19.190000000000001</v>
      </c>
      <c r="L699" s="26"/>
      <c r="M699" s="26"/>
      <c r="N699" s="26"/>
      <c r="O699" s="199">
        <v>233.79</v>
      </c>
    </row>
    <row r="700" spans="8:15" hidden="1" x14ac:dyDescent="0.25">
      <c r="H700" s="189" t="s">
        <v>1462</v>
      </c>
      <c r="I700" s="26" t="s">
        <v>2033</v>
      </c>
      <c r="J700" s="26" t="s">
        <v>2034</v>
      </c>
      <c r="K700" s="26">
        <v>29.53</v>
      </c>
      <c r="L700" s="26">
        <v>10.79</v>
      </c>
      <c r="M700" s="26">
        <v>9.07</v>
      </c>
      <c r="N700" s="26">
        <v>17.440000000000001</v>
      </c>
      <c r="O700" s="199">
        <v>641.85</v>
      </c>
    </row>
    <row r="701" spans="8:15" hidden="1" x14ac:dyDescent="0.25">
      <c r="H701" s="189" t="s">
        <v>1462</v>
      </c>
      <c r="I701" s="26" t="s">
        <v>2035</v>
      </c>
      <c r="J701" s="26" t="s">
        <v>2036</v>
      </c>
      <c r="K701" s="26">
        <v>32.72</v>
      </c>
      <c r="L701" s="26">
        <v>53.15</v>
      </c>
      <c r="M701" s="26">
        <v>61.84</v>
      </c>
      <c r="N701" s="26">
        <v>44.94</v>
      </c>
      <c r="O701" s="199">
        <v>25.61</v>
      </c>
    </row>
    <row r="702" spans="8:15" hidden="1" x14ac:dyDescent="0.25">
      <c r="H702" s="189" t="s">
        <v>1462</v>
      </c>
      <c r="I702" s="26" t="s">
        <v>2037</v>
      </c>
      <c r="J702" s="26" t="s">
        <v>2038</v>
      </c>
      <c r="K702" s="26">
        <v>5.0599999999999996</v>
      </c>
      <c r="L702" s="26"/>
      <c r="M702" s="26"/>
      <c r="N702" s="26"/>
      <c r="O702" s="199">
        <v>67.47</v>
      </c>
    </row>
    <row r="703" spans="8:15" hidden="1" x14ac:dyDescent="0.25">
      <c r="H703" s="189" t="s">
        <v>1462</v>
      </c>
      <c r="I703" s="26" t="s">
        <v>2039</v>
      </c>
      <c r="J703" s="26" t="s">
        <v>2040</v>
      </c>
      <c r="K703" s="26">
        <v>27.95</v>
      </c>
      <c r="L703" s="26">
        <v>25.95</v>
      </c>
      <c r="M703" s="26">
        <v>25.04</v>
      </c>
      <c r="N703" s="26">
        <v>30.4</v>
      </c>
      <c r="O703" s="199">
        <v>39.119999999999997</v>
      </c>
    </row>
    <row r="704" spans="8:15" hidden="1" x14ac:dyDescent="0.25">
      <c r="H704" s="189" t="s">
        <v>1462</v>
      </c>
      <c r="I704" s="26" t="s">
        <v>2041</v>
      </c>
      <c r="J704" s="26" t="s">
        <v>2042</v>
      </c>
      <c r="K704" s="26">
        <v>33.18</v>
      </c>
      <c r="L704" s="26">
        <v>37.409999999999997</v>
      </c>
      <c r="M704" s="26">
        <v>37.08</v>
      </c>
      <c r="N704" s="26">
        <v>50.02</v>
      </c>
      <c r="O704" s="199">
        <v>141.69</v>
      </c>
    </row>
    <row r="705" spans="8:15" hidden="1" x14ac:dyDescent="0.25">
      <c r="H705" s="189" t="s">
        <v>1462</v>
      </c>
      <c r="I705" s="26" t="s">
        <v>2043</v>
      </c>
      <c r="J705" s="26" t="s">
        <v>2044</v>
      </c>
      <c r="K705" s="26">
        <v>14.59</v>
      </c>
      <c r="L705" s="26"/>
      <c r="M705" s="26"/>
      <c r="N705" s="26"/>
      <c r="O705" s="199">
        <v>15.27</v>
      </c>
    </row>
    <row r="706" spans="8:15" hidden="1" x14ac:dyDescent="0.25">
      <c r="H706" s="189" t="s">
        <v>1462</v>
      </c>
      <c r="I706" s="26" t="s">
        <v>2045</v>
      </c>
      <c r="J706" s="26" t="s">
        <v>2046</v>
      </c>
      <c r="K706" s="26">
        <v>34.6</v>
      </c>
      <c r="L706" s="26">
        <v>43.32</v>
      </c>
      <c r="M706" s="26">
        <v>34.04</v>
      </c>
      <c r="N706" s="26">
        <v>52.01</v>
      </c>
      <c r="O706" s="199">
        <v>72.75</v>
      </c>
    </row>
    <row r="707" spans="8:15" hidden="1" x14ac:dyDescent="0.25">
      <c r="H707" s="189" t="s">
        <v>1462</v>
      </c>
      <c r="I707" s="26" t="s">
        <v>2047</v>
      </c>
      <c r="J707" s="26" t="s">
        <v>2048</v>
      </c>
      <c r="K707" s="26">
        <v>23.71</v>
      </c>
      <c r="L707" s="26">
        <v>18.41</v>
      </c>
      <c r="M707" s="26"/>
      <c r="N707" s="26">
        <v>8.25</v>
      </c>
      <c r="O707" s="199">
        <v>105.02</v>
      </c>
    </row>
    <row r="708" spans="8:15" hidden="1" x14ac:dyDescent="0.25">
      <c r="H708" s="189" t="s">
        <v>1462</v>
      </c>
      <c r="I708" s="26" t="s">
        <v>2049</v>
      </c>
      <c r="J708" s="26" t="s">
        <v>2050</v>
      </c>
      <c r="K708" s="26">
        <v>59.6</v>
      </c>
      <c r="L708" s="26">
        <v>41.48</v>
      </c>
      <c r="M708" s="26">
        <v>45.24</v>
      </c>
      <c r="N708" s="26">
        <v>71.569999999999993</v>
      </c>
      <c r="O708" s="199">
        <v>49.16</v>
      </c>
    </row>
    <row r="709" spans="8:15" hidden="1" x14ac:dyDescent="0.25">
      <c r="H709" s="189" t="s">
        <v>1462</v>
      </c>
      <c r="I709" s="26" t="s">
        <v>2051</v>
      </c>
      <c r="J709" s="26" t="s">
        <v>2052</v>
      </c>
      <c r="K709" s="26">
        <v>19.05</v>
      </c>
      <c r="L709" s="26">
        <v>126.42</v>
      </c>
      <c r="M709" s="26">
        <v>76.08</v>
      </c>
      <c r="N709" s="26">
        <v>234.83</v>
      </c>
      <c r="O709" s="199">
        <v>213.71</v>
      </c>
    </row>
    <row r="710" spans="8:15" hidden="1" x14ac:dyDescent="0.25">
      <c r="H710" s="189" t="s">
        <v>1462</v>
      </c>
      <c r="I710" s="26" t="s">
        <v>2053</v>
      </c>
      <c r="J710" s="26" t="s">
        <v>2054</v>
      </c>
      <c r="K710" s="26">
        <v>42.2</v>
      </c>
      <c r="L710" s="26">
        <v>21.51</v>
      </c>
      <c r="M710" s="26">
        <v>34.86</v>
      </c>
      <c r="N710" s="26">
        <v>15.85</v>
      </c>
      <c r="O710" s="199">
        <v>177.57</v>
      </c>
    </row>
    <row r="711" spans="8:15" hidden="1" x14ac:dyDescent="0.25">
      <c r="H711" s="189" t="s">
        <v>1462</v>
      </c>
      <c r="I711" s="26" t="s">
        <v>2055</v>
      </c>
      <c r="J711" s="26" t="s">
        <v>2056</v>
      </c>
      <c r="K711" s="26">
        <v>8.69</v>
      </c>
      <c r="L711" s="26">
        <v>21.05</v>
      </c>
      <c r="M711" s="26">
        <v>129.94</v>
      </c>
      <c r="N711" s="26">
        <v>11.26</v>
      </c>
      <c r="O711" s="199">
        <v>167.65</v>
      </c>
    </row>
    <row r="712" spans="8:15" hidden="1" x14ac:dyDescent="0.25">
      <c r="H712" s="189" t="s">
        <v>1462</v>
      </c>
      <c r="I712" s="26" t="s">
        <v>2057</v>
      </c>
      <c r="J712" s="26" t="s">
        <v>2058</v>
      </c>
      <c r="K712" s="26">
        <v>34.74</v>
      </c>
      <c r="L712" s="26">
        <v>15.02</v>
      </c>
      <c r="M712" s="26">
        <v>15.46</v>
      </c>
      <c r="N712" s="26">
        <v>17.7</v>
      </c>
      <c r="O712" s="199">
        <v>337.71</v>
      </c>
    </row>
    <row r="713" spans="8:15" hidden="1" x14ac:dyDescent="0.25">
      <c r="H713" s="189" t="s">
        <v>1462</v>
      </c>
      <c r="I713" s="26" t="s">
        <v>2059</v>
      </c>
      <c r="J713" s="26" t="s">
        <v>2060</v>
      </c>
      <c r="K713" s="26">
        <v>4.57</v>
      </c>
      <c r="L713" s="26"/>
      <c r="M713" s="26"/>
      <c r="N713" s="26">
        <v>3.44</v>
      </c>
      <c r="O713" s="199">
        <v>27.95</v>
      </c>
    </row>
    <row r="714" spans="8:15" hidden="1" x14ac:dyDescent="0.25">
      <c r="H714" s="189" t="s">
        <v>1462</v>
      </c>
      <c r="I714" s="26" t="s">
        <v>2061</v>
      </c>
      <c r="J714" s="26" t="s">
        <v>2062</v>
      </c>
      <c r="K714" s="26">
        <v>6.11</v>
      </c>
      <c r="L714" s="26">
        <v>14.18</v>
      </c>
      <c r="M714" s="26">
        <v>14.7</v>
      </c>
      <c r="N714" s="26">
        <v>15.26</v>
      </c>
      <c r="O714" s="199">
        <v>5.77</v>
      </c>
    </row>
    <row r="715" spans="8:15" hidden="1" x14ac:dyDescent="0.25">
      <c r="H715" s="189" t="s">
        <v>1462</v>
      </c>
      <c r="I715" s="26" t="s">
        <v>2063</v>
      </c>
      <c r="J715" s="26" t="s">
        <v>2064</v>
      </c>
      <c r="K715" s="26">
        <v>6.7</v>
      </c>
      <c r="L715" s="26">
        <v>9.77</v>
      </c>
      <c r="M715" s="26">
        <v>9.7899999999999991</v>
      </c>
      <c r="N715" s="26">
        <v>7.96</v>
      </c>
      <c r="O715" s="199">
        <v>5.03</v>
      </c>
    </row>
    <row r="716" spans="8:15" hidden="1" x14ac:dyDescent="0.25">
      <c r="H716" s="189" t="s">
        <v>1462</v>
      </c>
      <c r="I716" s="26" t="s">
        <v>2065</v>
      </c>
      <c r="J716" s="26" t="s">
        <v>2066</v>
      </c>
      <c r="K716" s="26">
        <v>12.96</v>
      </c>
      <c r="L716" s="26">
        <v>14.09</v>
      </c>
      <c r="M716" s="26">
        <v>16.38</v>
      </c>
      <c r="N716" s="26">
        <v>12.9</v>
      </c>
      <c r="O716" s="199">
        <v>5.05</v>
      </c>
    </row>
    <row r="717" spans="8:15" hidden="1" x14ac:dyDescent="0.25">
      <c r="H717" s="189" t="s">
        <v>1462</v>
      </c>
      <c r="I717" s="26" t="s">
        <v>2067</v>
      </c>
      <c r="J717" s="26" t="s">
        <v>2068</v>
      </c>
      <c r="K717" s="26">
        <v>9.77</v>
      </c>
      <c r="L717" s="26">
        <v>24.05</v>
      </c>
      <c r="M717" s="26">
        <v>33.32</v>
      </c>
      <c r="N717" s="26">
        <v>17.25</v>
      </c>
      <c r="O717" s="199">
        <v>7.61</v>
      </c>
    </row>
    <row r="718" spans="8:15" hidden="1" x14ac:dyDescent="0.25">
      <c r="H718" s="189" t="s">
        <v>1462</v>
      </c>
      <c r="I718" s="26" t="s">
        <v>2069</v>
      </c>
      <c r="J718" s="26" t="s">
        <v>2070</v>
      </c>
      <c r="K718" s="26">
        <v>4.53</v>
      </c>
      <c r="L718" s="26">
        <v>11.08</v>
      </c>
      <c r="M718" s="26">
        <v>13.07</v>
      </c>
      <c r="N718" s="26">
        <v>14.44</v>
      </c>
      <c r="O718" s="199">
        <v>8.34</v>
      </c>
    </row>
    <row r="719" spans="8:15" hidden="1" x14ac:dyDescent="0.25">
      <c r="H719" s="189" t="s">
        <v>1462</v>
      </c>
      <c r="I719" s="26" t="s">
        <v>2071</v>
      </c>
      <c r="J719" s="26" t="s">
        <v>2072</v>
      </c>
      <c r="K719" s="26">
        <v>3.66</v>
      </c>
      <c r="L719" s="26">
        <v>11.34</v>
      </c>
      <c r="M719" s="26">
        <v>10.86</v>
      </c>
      <c r="N719" s="26">
        <v>12.8</v>
      </c>
      <c r="O719" s="199">
        <v>7.38</v>
      </c>
    </row>
    <row r="720" spans="8:15" hidden="1" x14ac:dyDescent="0.25">
      <c r="H720" s="189" t="s">
        <v>1462</v>
      </c>
      <c r="I720" s="26" t="s">
        <v>2073</v>
      </c>
      <c r="J720" s="26" t="s">
        <v>2074</v>
      </c>
      <c r="K720" s="26">
        <v>5.68</v>
      </c>
      <c r="L720" s="26">
        <v>9.57</v>
      </c>
      <c r="M720" s="26">
        <v>10.24</v>
      </c>
      <c r="N720" s="26">
        <v>10.93</v>
      </c>
      <c r="O720" s="199">
        <v>11.81</v>
      </c>
    </row>
    <row r="721" spans="8:15" hidden="1" x14ac:dyDescent="0.25">
      <c r="H721" s="189" t="s">
        <v>1462</v>
      </c>
      <c r="I721" s="26" t="s">
        <v>2075</v>
      </c>
      <c r="J721" s="26" t="s">
        <v>2076</v>
      </c>
      <c r="K721" s="26">
        <v>4.95</v>
      </c>
      <c r="L721" s="26">
        <v>10.81</v>
      </c>
      <c r="M721" s="26">
        <v>9.5</v>
      </c>
      <c r="N721" s="26">
        <v>10.46</v>
      </c>
      <c r="O721" s="199">
        <v>6.44</v>
      </c>
    </row>
    <row r="722" spans="8:15" hidden="1" x14ac:dyDescent="0.25">
      <c r="H722" s="189" t="s">
        <v>1462</v>
      </c>
      <c r="I722" s="26" t="s">
        <v>2077</v>
      </c>
      <c r="J722" s="26" t="s">
        <v>2078</v>
      </c>
      <c r="K722" s="26">
        <v>9.9499999999999993</v>
      </c>
      <c r="L722" s="26">
        <v>20.05</v>
      </c>
      <c r="M722" s="26">
        <v>18.32</v>
      </c>
      <c r="N722" s="26">
        <v>13.06</v>
      </c>
      <c r="O722" s="199">
        <v>5.12</v>
      </c>
    </row>
    <row r="723" spans="8:15" hidden="1" x14ac:dyDescent="0.25">
      <c r="H723" s="189" t="s">
        <v>1462</v>
      </c>
      <c r="I723" s="26" t="s">
        <v>2079</v>
      </c>
      <c r="J723" s="26" t="s">
        <v>2080</v>
      </c>
      <c r="K723" s="26">
        <v>5.26</v>
      </c>
      <c r="L723" s="26">
        <v>11.02</v>
      </c>
      <c r="M723" s="26">
        <v>12.73</v>
      </c>
      <c r="N723" s="26">
        <v>13.75</v>
      </c>
      <c r="O723" s="199">
        <v>16.28</v>
      </c>
    </row>
    <row r="724" spans="8:15" hidden="1" x14ac:dyDescent="0.25">
      <c r="H724" s="189" t="s">
        <v>1462</v>
      </c>
      <c r="I724" s="26" t="s">
        <v>2081</v>
      </c>
      <c r="J724" s="26" t="s">
        <v>2082</v>
      </c>
      <c r="K724" s="26">
        <v>10.56</v>
      </c>
      <c r="L724" s="26"/>
      <c r="M724" s="26"/>
      <c r="N724" s="26">
        <v>12.25</v>
      </c>
      <c r="O724" s="199">
        <v>13.73</v>
      </c>
    </row>
    <row r="725" spans="8:15" hidden="1" x14ac:dyDescent="0.25">
      <c r="H725" s="189" t="s">
        <v>1462</v>
      </c>
      <c r="I725" s="26" t="s">
        <v>2083</v>
      </c>
      <c r="J725" s="26" t="s">
        <v>2084</v>
      </c>
      <c r="K725" s="26">
        <v>4.82</v>
      </c>
      <c r="L725" s="26">
        <v>20.29</v>
      </c>
      <c r="M725" s="26">
        <v>16.100000000000001</v>
      </c>
      <c r="N725" s="26">
        <v>20.56</v>
      </c>
      <c r="O725" s="199">
        <v>3.48</v>
      </c>
    </row>
    <row r="726" spans="8:15" hidden="1" x14ac:dyDescent="0.25">
      <c r="H726" s="189" t="s">
        <v>1462</v>
      </c>
      <c r="I726" s="26" t="s">
        <v>2085</v>
      </c>
      <c r="J726" s="26" t="s">
        <v>2086</v>
      </c>
      <c r="K726" s="26">
        <v>3.91</v>
      </c>
      <c r="L726" s="26">
        <v>13.82</v>
      </c>
      <c r="M726" s="26">
        <v>22.96</v>
      </c>
      <c r="N726" s="26">
        <v>14.03</v>
      </c>
      <c r="O726" s="199">
        <v>3.52</v>
      </c>
    </row>
    <row r="727" spans="8:15" hidden="1" x14ac:dyDescent="0.25">
      <c r="H727" s="189" t="s">
        <v>1462</v>
      </c>
      <c r="I727" s="26" t="s">
        <v>2087</v>
      </c>
      <c r="J727" s="26" t="s">
        <v>2088</v>
      </c>
      <c r="K727" s="26">
        <v>6.28</v>
      </c>
      <c r="L727" s="26">
        <v>26.28</v>
      </c>
      <c r="M727" s="26">
        <v>56.7</v>
      </c>
      <c r="N727" s="26">
        <v>19.97</v>
      </c>
      <c r="O727" s="199">
        <v>6.45</v>
      </c>
    </row>
    <row r="728" spans="8:15" hidden="1" x14ac:dyDescent="0.25">
      <c r="H728" s="189" t="s">
        <v>2089</v>
      </c>
      <c r="I728" s="26" t="s">
        <v>2090</v>
      </c>
      <c r="J728" s="26" t="s">
        <v>2091</v>
      </c>
      <c r="K728" s="26">
        <v>1.92</v>
      </c>
      <c r="L728" s="26"/>
      <c r="M728" s="26"/>
      <c r="N728" s="26"/>
      <c r="O728" s="199">
        <v>178.75</v>
      </c>
    </row>
    <row r="729" spans="8:15" hidden="1" x14ac:dyDescent="0.25">
      <c r="H729" s="189" t="s">
        <v>2089</v>
      </c>
      <c r="I729" s="26" t="s">
        <v>2092</v>
      </c>
      <c r="J729" s="26" t="s">
        <v>2093</v>
      </c>
      <c r="K729" s="26">
        <v>7.77</v>
      </c>
      <c r="L729" s="26">
        <v>15.01</v>
      </c>
      <c r="M729" s="26">
        <v>15.09</v>
      </c>
      <c r="N729" s="26">
        <v>13.19</v>
      </c>
      <c r="O729" s="199">
        <v>96.29</v>
      </c>
    </row>
    <row r="730" spans="8:15" hidden="1" x14ac:dyDescent="0.25">
      <c r="H730" s="189" t="s">
        <v>2094</v>
      </c>
      <c r="I730" s="26" t="s">
        <v>2095</v>
      </c>
      <c r="J730" s="26" t="s">
        <v>2096</v>
      </c>
      <c r="K730" s="26">
        <v>27.88</v>
      </c>
      <c r="L730" s="26">
        <v>50.51</v>
      </c>
      <c r="M730" s="26">
        <v>97.67</v>
      </c>
      <c r="N730" s="26">
        <v>40.24</v>
      </c>
      <c r="O730" s="199">
        <v>28.83</v>
      </c>
    </row>
    <row r="731" spans="8:15" hidden="1" x14ac:dyDescent="0.25">
      <c r="H731" s="189" t="s">
        <v>2094</v>
      </c>
      <c r="I731" s="26" t="s">
        <v>2097</v>
      </c>
      <c r="J731" s="26" t="s">
        <v>2098</v>
      </c>
      <c r="K731" s="26">
        <v>11.34</v>
      </c>
      <c r="L731" s="26"/>
      <c r="M731" s="26"/>
      <c r="N731" s="26"/>
      <c r="O731" s="199">
        <v>16.27</v>
      </c>
    </row>
    <row r="732" spans="8:15" hidden="1" x14ac:dyDescent="0.25">
      <c r="H732" s="189" t="s">
        <v>2094</v>
      </c>
      <c r="I732" s="26" t="s">
        <v>2099</v>
      </c>
      <c r="J732" s="26" t="s">
        <v>2100</v>
      </c>
      <c r="K732" s="26">
        <v>5.66</v>
      </c>
      <c r="L732" s="26"/>
      <c r="M732" s="26"/>
      <c r="N732" s="26"/>
      <c r="O732" s="199">
        <v>94</v>
      </c>
    </row>
    <row r="733" spans="8:15" hidden="1" x14ac:dyDescent="0.25">
      <c r="H733" s="189" t="s">
        <v>2094</v>
      </c>
      <c r="I733" s="26" t="s">
        <v>2101</v>
      </c>
      <c r="J733" s="26" t="s">
        <v>2102</v>
      </c>
      <c r="K733" s="26">
        <v>3.07</v>
      </c>
      <c r="L733" s="26">
        <v>31.88</v>
      </c>
      <c r="M733" s="26">
        <v>45.49</v>
      </c>
      <c r="N733" s="26">
        <v>36.49</v>
      </c>
      <c r="O733" s="199">
        <v>39.200000000000003</v>
      </c>
    </row>
    <row r="734" spans="8:15" hidden="1" x14ac:dyDescent="0.25">
      <c r="H734" s="189" t="s">
        <v>2094</v>
      </c>
      <c r="I734" s="26" t="s">
        <v>2103</v>
      </c>
      <c r="J734" s="26" t="s">
        <v>2104</v>
      </c>
      <c r="K734" s="26">
        <v>12.16</v>
      </c>
      <c r="L734" s="26"/>
      <c r="M734" s="26"/>
      <c r="N734" s="26"/>
      <c r="O734" s="199">
        <v>72.87</v>
      </c>
    </row>
    <row r="735" spans="8:15" hidden="1" x14ac:dyDescent="0.25">
      <c r="H735" s="189" t="s">
        <v>2094</v>
      </c>
      <c r="I735" s="26" t="s">
        <v>2105</v>
      </c>
      <c r="J735" s="26" t="s">
        <v>2106</v>
      </c>
      <c r="K735" s="26">
        <v>37.24</v>
      </c>
      <c r="L735" s="26">
        <v>90.94</v>
      </c>
      <c r="M735" s="26">
        <v>84.35</v>
      </c>
      <c r="N735" s="26">
        <v>109.27</v>
      </c>
      <c r="O735" s="199">
        <v>89.38</v>
      </c>
    </row>
    <row r="736" spans="8:15" hidden="1" x14ac:dyDescent="0.25">
      <c r="H736" s="189" t="s">
        <v>2094</v>
      </c>
      <c r="I736" s="26" t="s">
        <v>2107</v>
      </c>
      <c r="J736" s="26" t="s">
        <v>2108</v>
      </c>
      <c r="K736" s="26">
        <v>7.87</v>
      </c>
      <c r="L736" s="26">
        <v>101.14</v>
      </c>
      <c r="M736" s="26">
        <v>81.040000000000006</v>
      </c>
      <c r="N736" s="26">
        <v>66.959999999999994</v>
      </c>
      <c r="O736" s="199">
        <v>336.11</v>
      </c>
    </row>
    <row r="737" spans="8:15" hidden="1" x14ac:dyDescent="0.25">
      <c r="H737" s="189" t="s">
        <v>2094</v>
      </c>
      <c r="I737" s="26" t="s">
        <v>2109</v>
      </c>
      <c r="J737" s="26" t="s">
        <v>2110</v>
      </c>
      <c r="K737" s="26">
        <v>11.36</v>
      </c>
      <c r="L737" s="26"/>
      <c r="M737" s="26">
        <v>30.41</v>
      </c>
      <c r="N737" s="26"/>
      <c r="O737" s="199">
        <v>75.45</v>
      </c>
    </row>
    <row r="738" spans="8:15" hidden="1" x14ac:dyDescent="0.25">
      <c r="H738" s="189" t="s">
        <v>2094</v>
      </c>
      <c r="I738" s="26" t="s">
        <v>2111</v>
      </c>
      <c r="J738" s="26" t="s">
        <v>2112</v>
      </c>
      <c r="K738" s="26">
        <v>14.46</v>
      </c>
      <c r="L738" s="26">
        <v>46.11</v>
      </c>
      <c r="M738" s="26">
        <v>59.8</v>
      </c>
      <c r="N738" s="26">
        <v>64.91</v>
      </c>
      <c r="O738" s="199">
        <v>21.69</v>
      </c>
    </row>
    <row r="739" spans="8:15" hidden="1" x14ac:dyDescent="0.25">
      <c r="H739" s="189" t="s">
        <v>2094</v>
      </c>
      <c r="I739" s="26" t="s">
        <v>2113</v>
      </c>
      <c r="J739" s="26" t="s">
        <v>2114</v>
      </c>
      <c r="K739" s="26">
        <v>25.12</v>
      </c>
      <c r="L739" s="26">
        <v>9.07</v>
      </c>
      <c r="M739" s="26"/>
      <c r="N739" s="26">
        <v>8.48</v>
      </c>
      <c r="O739" s="199">
        <v>75.39</v>
      </c>
    </row>
    <row r="740" spans="8:15" hidden="1" x14ac:dyDescent="0.25">
      <c r="H740" s="189" t="s">
        <v>2094</v>
      </c>
      <c r="I740" s="26" t="s">
        <v>2115</v>
      </c>
      <c r="J740" s="26" t="s">
        <v>2116</v>
      </c>
      <c r="K740" s="26">
        <v>17.350000000000001</v>
      </c>
      <c r="L740" s="26">
        <v>58.97</v>
      </c>
      <c r="M740" s="26">
        <v>55.86</v>
      </c>
      <c r="N740" s="26">
        <v>64.400000000000006</v>
      </c>
      <c r="O740" s="199">
        <v>38.28</v>
      </c>
    </row>
    <row r="741" spans="8:15" hidden="1" x14ac:dyDescent="0.25">
      <c r="H741" s="189" t="s">
        <v>2094</v>
      </c>
      <c r="I741" s="26" t="s">
        <v>2117</v>
      </c>
      <c r="J741" s="26" t="s">
        <v>2118</v>
      </c>
      <c r="K741" s="26">
        <v>17.96</v>
      </c>
      <c r="L741" s="26">
        <v>230.12</v>
      </c>
      <c r="M741" s="26"/>
      <c r="N741" s="26">
        <v>177.59</v>
      </c>
      <c r="O741" s="199">
        <v>22.99</v>
      </c>
    </row>
    <row r="742" spans="8:15" hidden="1" x14ac:dyDescent="0.25">
      <c r="H742" s="189" t="s">
        <v>2094</v>
      </c>
      <c r="I742" s="26" t="s">
        <v>2119</v>
      </c>
      <c r="J742" s="26" t="s">
        <v>2120</v>
      </c>
      <c r="K742" s="26">
        <v>14.81</v>
      </c>
      <c r="L742" s="26">
        <v>37.85</v>
      </c>
      <c r="M742" s="26">
        <v>70.8</v>
      </c>
      <c r="N742" s="26">
        <v>46.31</v>
      </c>
      <c r="O742" s="199">
        <v>85.19</v>
      </c>
    </row>
    <row r="743" spans="8:15" hidden="1" x14ac:dyDescent="0.25">
      <c r="H743" s="189" t="s">
        <v>2094</v>
      </c>
      <c r="I743" s="26" t="s">
        <v>2121</v>
      </c>
      <c r="J743" s="26" t="s">
        <v>2122</v>
      </c>
      <c r="K743" s="26">
        <v>28.2</v>
      </c>
      <c r="L743" s="26">
        <v>41.12</v>
      </c>
      <c r="M743" s="26">
        <v>33.96</v>
      </c>
      <c r="N743" s="26">
        <v>39.14</v>
      </c>
      <c r="O743" s="199">
        <v>38.450000000000003</v>
      </c>
    </row>
    <row r="744" spans="8:15" hidden="1" x14ac:dyDescent="0.25">
      <c r="H744" s="189" t="s">
        <v>2094</v>
      </c>
      <c r="I744" s="26" t="s">
        <v>2123</v>
      </c>
      <c r="J744" s="26" t="s">
        <v>2124</v>
      </c>
      <c r="K744" s="26">
        <v>17.32</v>
      </c>
      <c r="L744" s="26">
        <v>27.99</v>
      </c>
      <c r="M744" s="26">
        <v>40.4</v>
      </c>
      <c r="N744" s="26">
        <v>20.46</v>
      </c>
      <c r="O744" s="199">
        <v>56.51</v>
      </c>
    </row>
    <row r="745" spans="8:15" hidden="1" x14ac:dyDescent="0.25">
      <c r="H745" s="189" t="s">
        <v>2094</v>
      </c>
      <c r="I745" s="26" t="s">
        <v>2125</v>
      </c>
      <c r="J745" s="26" t="s">
        <v>2126</v>
      </c>
      <c r="K745" s="26">
        <v>16.77</v>
      </c>
      <c r="L745" s="26">
        <v>29.1</v>
      </c>
      <c r="M745" s="26">
        <v>32.96</v>
      </c>
      <c r="N745" s="26">
        <v>31.26</v>
      </c>
      <c r="O745" s="199">
        <v>282.20999999999998</v>
      </c>
    </row>
    <row r="746" spans="8:15" hidden="1" x14ac:dyDescent="0.25">
      <c r="H746" s="189" t="s">
        <v>2094</v>
      </c>
      <c r="I746" s="26" t="s">
        <v>2127</v>
      </c>
      <c r="J746" s="26" t="s">
        <v>2128</v>
      </c>
      <c r="K746" s="26">
        <v>5.35</v>
      </c>
      <c r="L746" s="26">
        <v>23.86</v>
      </c>
      <c r="M746" s="26">
        <v>28.47</v>
      </c>
      <c r="N746" s="26">
        <v>26.01</v>
      </c>
      <c r="O746" s="199">
        <v>55.64</v>
      </c>
    </row>
    <row r="747" spans="8:15" hidden="1" x14ac:dyDescent="0.25">
      <c r="H747" s="189" t="s">
        <v>2094</v>
      </c>
      <c r="I747" s="26" t="s">
        <v>2129</v>
      </c>
      <c r="J747" s="26" t="s">
        <v>2130</v>
      </c>
      <c r="K747" s="26">
        <v>6.18</v>
      </c>
      <c r="L747" s="26">
        <v>44.48</v>
      </c>
      <c r="M747" s="26">
        <v>47.2</v>
      </c>
      <c r="N747" s="26">
        <v>41.48</v>
      </c>
      <c r="O747" s="199">
        <v>45.56</v>
      </c>
    </row>
    <row r="748" spans="8:15" hidden="1" x14ac:dyDescent="0.25">
      <c r="H748" s="189" t="s">
        <v>2094</v>
      </c>
      <c r="I748" s="26" t="s">
        <v>2131</v>
      </c>
      <c r="J748" s="26" t="s">
        <v>2132</v>
      </c>
      <c r="K748" s="26">
        <v>5.98</v>
      </c>
      <c r="L748" s="26">
        <v>134.32</v>
      </c>
      <c r="M748" s="26">
        <v>289.39999999999998</v>
      </c>
      <c r="N748" s="26">
        <v>34.86</v>
      </c>
      <c r="O748" s="199">
        <v>30.86</v>
      </c>
    </row>
    <row r="749" spans="8:15" hidden="1" x14ac:dyDescent="0.25">
      <c r="H749" s="189" t="s">
        <v>2094</v>
      </c>
      <c r="I749" s="26" t="s">
        <v>2133</v>
      </c>
      <c r="J749" s="26" t="s">
        <v>2134</v>
      </c>
      <c r="K749" s="26">
        <v>10.54</v>
      </c>
      <c r="L749" s="26">
        <v>32.67</v>
      </c>
      <c r="M749" s="26">
        <v>40.049999999999997</v>
      </c>
      <c r="N749" s="26">
        <v>32.65</v>
      </c>
      <c r="O749" s="199">
        <v>30.95</v>
      </c>
    </row>
    <row r="750" spans="8:15" hidden="1" x14ac:dyDescent="0.25">
      <c r="H750" s="189" t="s">
        <v>2094</v>
      </c>
      <c r="I750" s="26" t="s">
        <v>2135</v>
      </c>
      <c r="J750" s="26" t="s">
        <v>2136</v>
      </c>
      <c r="K750" s="26">
        <v>45.93</v>
      </c>
      <c r="L750" s="26">
        <v>160.74</v>
      </c>
      <c r="M750" s="26">
        <v>134.63999999999999</v>
      </c>
      <c r="N750" s="26">
        <v>140.68</v>
      </c>
      <c r="O750" s="199">
        <v>271.33999999999997</v>
      </c>
    </row>
    <row r="751" spans="8:15" hidden="1" x14ac:dyDescent="0.25">
      <c r="H751" s="189" t="s">
        <v>2094</v>
      </c>
      <c r="I751" s="26" t="s">
        <v>2137</v>
      </c>
      <c r="J751" s="26" t="s">
        <v>2138</v>
      </c>
      <c r="K751" s="26">
        <v>65.709999999999994</v>
      </c>
      <c r="L751" s="26">
        <v>39.590000000000003</v>
      </c>
      <c r="M751" s="26">
        <v>42.15</v>
      </c>
      <c r="N751" s="26">
        <v>40.53</v>
      </c>
      <c r="O751" s="199">
        <v>1750.77</v>
      </c>
    </row>
    <row r="752" spans="8:15" hidden="1" x14ac:dyDescent="0.25">
      <c r="H752" s="189" t="s">
        <v>2094</v>
      </c>
      <c r="I752" s="26" t="s">
        <v>2139</v>
      </c>
      <c r="J752" s="26" t="s">
        <v>2140</v>
      </c>
      <c r="K752" s="26">
        <v>6.04</v>
      </c>
      <c r="L752" s="26"/>
      <c r="M752" s="26">
        <v>336.14</v>
      </c>
      <c r="N752" s="26"/>
      <c r="O752" s="199">
        <v>29.93</v>
      </c>
    </row>
    <row r="753" spans="8:15" hidden="1" x14ac:dyDescent="0.25">
      <c r="H753" s="189" t="s">
        <v>2094</v>
      </c>
      <c r="I753" s="26" t="s">
        <v>2141</v>
      </c>
      <c r="J753" s="26" t="s">
        <v>2142</v>
      </c>
      <c r="K753" s="26">
        <v>3.62</v>
      </c>
      <c r="L753" s="26">
        <v>19.48</v>
      </c>
      <c r="M753" s="26">
        <v>22.93</v>
      </c>
      <c r="N753" s="26">
        <v>17.23</v>
      </c>
      <c r="O753" s="199">
        <v>42.35</v>
      </c>
    </row>
    <row r="754" spans="8:15" hidden="1" x14ac:dyDescent="0.25">
      <c r="H754" s="189" t="s">
        <v>2094</v>
      </c>
      <c r="I754" s="26" t="s">
        <v>2143</v>
      </c>
      <c r="J754" s="26" t="s">
        <v>2144</v>
      </c>
      <c r="K754" s="26">
        <v>26.72</v>
      </c>
      <c r="L754" s="26">
        <v>32.67</v>
      </c>
      <c r="M754" s="26">
        <v>28.56</v>
      </c>
      <c r="N754" s="26">
        <v>33.630000000000003</v>
      </c>
      <c r="O754" s="199">
        <v>57.37</v>
      </c>
    </row>
    <row r="755" spans="8:15" hidden="1" x14ac:dyDescent="0.25">
      <c r="H755" s="189" t="s">
        <v>2094</v>
      </c>
      <c r="I755" s="26" t="s">
        <v>2145</v>
      </c>
      <c r="J755" s="26" t="s">
        <v>2146</v>
      </c>
      <c r="K755" s="26">
        <v>11.8</v>
      </c>
      <c r="L755" s="26">
        <v>40.33</v>
      </c>
      <c r="M755" s="26">
        <v>46.17</v>
      </c>
      <c r="N755" s="26">
        <v>39.67</v>
      </c>
      <c r="O755" s="199">
        <v>31.74</v>
      </c>
    </row>
    <row r="756" spans="8:15" hidden="1" x14ac:dyDescent="0.25">
      <c r="H756" s="189" t="s">
        <v>2094</v>
      </c>
      <c r="I756" s="26" t="s">
        <v>2147</v>
      </c>
      <c r="J756" s="26" t="s">
        <v>2148</v>
      </c>
      <c r="K756" s="26">
        <v>12.63</v>
      </c>
      <c r="L756" s="26">
        <v>14.96</v>
      </c>
      <c r="M756" s="26">
        <v>13.08</v>
      </c>
      <c r="N756" s="26">
        <v>20.04</v>
      </c>
      <c r="O756" s="199">
        <v>54.19</v>
      </c>
    </row>
    <row r="757" spans="8:15" hidden="1" x14ac:dyDescent="0.25">
      <c r="H757" s="189" t="s">
        <v>2094</v>
      </c>
      <c r="I757" s="26" t="s">
        <v>2149</v>
      </c>
      <c r="J757" s="26" t="s">
        <v>2150</v>
      </c>
      <c r="K757" s="26">
        <v>35.119999999999997</v>
      </c>
      <c r="L757" s="26">
        <v>34.76</v>
      </c>
      <c r="M757" s="26">
        <v>53.97</v>
      </c>
      <c r="N757" s="26">
        <v>39.89</v>
      </c>
      <c r="O757" s="199">
        <v>48.58</v>
      </c>
    </row>
    <row r="758" spans="8:15" hidden="1" x14ac:dyDescent="0.25">
      <c r="H758" s="189" t="s">
        <v>2094</v>
      </c>
      <c r="I758" s="26" t="s">
        <v>2151</v>
      </c>
      <c r="J758" s="26" t="s">
        <v>2152</v>
      </c>
      <c r="K758" s="26">
        <v>15.38</v>
      </c>
      <c r="L758" s="26">
        <v>13.27</v>
      </c>
      <c r="M758" s="26">
        <v>12.73</v>
      </c>
      <c r="N758" s="26">
        <v>16.579999999999998</v>
      </c>
      <c r="O758" s="199">
        <v>78.260000000000005</v>
      </c>
    </row>
    <row r="759" spans="8:15" hidden="1" x14ac:dyDescent="0.25">
      <c r="H759" s="189" t="s">
        <v>2094</v>
      </c>
      <c r="I759" s="26" t="s">
        <v>2153</v>
      </c>
      <c r="J759" s="26" t="s">
        <v>2154</v>
      </c>
      <c r="K759" s="26">
        <v>2.85</v>
      </c>
      <c r="L759" s="26"/>
      <c r="M759" s="26"/>
      <c r="N759" s="26"/>
      <c r="O759" s="199">
        <v>44.61</v>
      </c>
    </row>
    <row r="760" spans="8:15" hidden="1" x14ac:dyDescent="0.25">
      <c r="H760" s="189" t="s">
        <v>2094</v>
      </c>
      <c r="I760" s="26" t="s">
        <v>2155</v>
      </c>
      <c r="J760" s="26" t="s">
        <v>2156</v>
      </c>
      <c r="K760" s="26">
        <v>12.78</v>
      </c>
      <c r="L760" s="26">
        <v>24.87</v>
      </c>
      <c r="M760" s="26">
        <v>30.38</v>
      </c>
      <c r="N760" s="26">
        <v>23.69</v>
      </c>
      <c r="O760" s="199">
        <v>25.72</v>
      </c>
    </row>
    <row r="761" spans="8:15" hidden="1" x14ac:dyDescent="0.25">
      <c r="H761" s="189" t="s">
        <v>2094</v>
      </c>
      <c r="I761" s="26" t="s">
        <v>2157</v>
      </c>
      <c r="J761" s="26" t="s">
        <v>2158</v>
      </c>
      <c r="K761" s="26">
        <v>15.56</v>
      </c>
      <c r="L761" s="26">
        <v>26.42</v>
      </c>
      <c r="M761" s="26">
        <v>29.14</v>
      </c>
      <c r="N761" s="26">
        <v>29.32</v>
      </c>
      <c r="O761" s="199">
        <v>79.13</v>
      </c>
    </row>
    <row r="762" spans="8:15" hidden="1" x14ac:dyDescent="0.25">
      <c r="H762" s="189" t="s">
        <v>2094</v>
      </c>
      <c r="I762" s="26" t="s">
        <v>2159</v>
      </c>
      <c r="J762" s="26" t="s">
        <v>2160</v>
      </c>
      <c r="K762" s="26">
        <v>11.1</v>
      </c>
      <c r="L762" s="26"/>
      <c r="M762" s="26"/>
      <c r="N762" s="26"/>
      <c r="O762" s="199">
        <v>15.03</v>
      </c>
    </row>
    <row r="763" spans="8:15" hidden="1" x14ac:dyDescent="0.25">
      <c r="H763" s="189" t="s">
        <v>2094</v>
      </c>
      <c r="I763" s="26" t="s">
        <v>2161</v>
      </c>
      <c r="J763" s="26" t="s">
        <v>2162</v>
      </c>
      <c r="K763" s="26">
        <v>16.61</v>
      </c>
      <c r="L763" s="26">
        <v>30.79</v>
      </c>
      <c r="M763" s="26">
        <v>30.55</v>
      </c>
      <c r="N763" s="26">
        <v>36.380000000000003</v>
      </c>
      <c r="O763" s="199">
        <v>45.38</v>
      </c>
    </row>
    <row r="764" spans="8:15" hidden="1" x14ac:dyDescent="0.25">
      <c r="H764" s="189" t="s">
        <v>2094</v>
      </c>
      <c r="I764" s="26" t="s">
        <v>2163</v>
      </c>
      <c r="J764" s="26" t="s">
        <v>2164</v>
      </c>
      <c r="K764" s="26">
        <v>15.18</v>
      </c>
      <c r="L764" s="26">
        <v>38.78</v>
      </c>
      <c r="M764" s="26">
        <v>38.520000000000003</v>
      </c>
      <c r="N764" s="26">
        <v>42.73</v>
      </c>
      <c r="O764" s="199">
        <v>32.25</v>
      </c>
    </row>
    <row r="765" spans="8:15" hidden="1" x14ac:dyDescent="0.25">
      <c r="H765" s="189" t="s">
        <v>2094</v>
      </c>
      <c r="I765" s="26" t="s">
        <v>2165</v>
      </c>
      <c r="J765" s="26" t="s">
        <v>2166</v>
      </c>
      <c r="K765" s="26">
        <v>7.2</v>
      </c>
      <c r="L765" s="26">
        <v>138.44999999999999</v>
      </c>
      <c r="M765" s="26">
        <v>126.33</v>
      </c>
      <c r="N765" s="26">
        <v>181.84</v>
      </c>
      <c r="O765" s="199">
        <v>38.56</v>
      </c>
    </row>
    <row r="766" spans="8:15" hidden="1" x14ac:dyDescent="0.25">
      <c r="H766" s="189" t="s">
        <v>2094</v>
      </c>
      <c r="I766" s="26" t="s">
        <v>2167</v>
      </c>
      <c r="J766" s="26" t="s">
        <v>2168</v>
      </c>
      <c r="K766" s="26">
        <v>14.37</v>
      </c>
      <c r="L766" s="26">
        <v>16.95</v>
      </c>
      <c r="M766" s="26">
        <v>16.37</v>
      </c>
      <c r="N766" s="26">
        <v>29.1</v>
      </c>
      <c r="O766" s="199">
        <v>28.74</v>
      </c>
    </row>
    <row r="767" spans="8:15" hidden="1" x14ac:dyDescent="0.25">
      <c r="H767" s="189" t="s">
        <v>2094</v>
      </c>
      <c r="I767" s="26" t="s">
        <v>2169</v>
      </c>
      <c r="J767" s="26" t="s">
        <v>2170</v>
      </c>
      <c r="K767" s="26">
        <v>12.37</v>
      </c>
      <c r="L767" s="26">
        <v>27.51</v>
      </c>
      <c r="M767" s="26">
        <v>34.79</v>
      </c>
      <c r="N767" s="26">
        <v>27.61</v>
      </c>
      <c r="O767" s="199">
        <v>25.46</v>
      </c>
    </row>
    <row r="768" spans="8:15" hidden="1" x14ac:dyDescent="0.25">
      <c r="H768" s="189" t="s">
        <v>2094</v>
      </c>
      <c r="I768" s="26" t="s">
        <v>2171</v>
      </c>
      <c r="J768" s="26" t="s">
        <v>2172</v>
      </c>
      <c r="K768" s="26">
        <v>31.61</v>
      </c>
      <c r="L768" s="26">
        <v>73.739999999999995</v>
      </c>
      <c r="M768" s="26">
        <v>165.04</v>
      </c>
      <c r="N768" s="26">
        <v>69.3</v>
      </c>
      <c r="O768" s="199">
        <v>56.9</v>
      </c>
    </row>
    <row r="769" spans="8:15" hidden="1" x14ac:dyDescent="0.25">
      <c r="H769" s="189" t="s">
        <v>2094</v>
      </c>
      <c r="I769" s="26" t="s">
        <v>2173</v>
      </c>
      <c r="J769" s="26" t="s">
        <v>2174</v>
      </c>
      <c r="K769" s="26">
        <v>45.48</v>
      </c>
      <c r="L769" s="26">
        <v>80.69</v>
      </c>
      <c r="M769" s="26">
        <v>57.52</v>
      </c>
      <c r="N769" s="26">
        <v>198.8</v>
      </c>
      <c r="O769" s="199">
        <v>36.89</v>
      </c>
    </row>
    <row r="770" spans="8:15" hidden="1" x14ac:dyDescent="0.25">
      <c r="H770" s="189" t="s">
        <v>2094</v>
      </c>
      <c r="I770" s="26" t="s">
        <v>2175</v>
      </c>
      <c r="J770" s="26" t="s">
        <v>2176</v>
      </c>
      <c r="K770" s="26">
        <v>35.89</v>
      </c>
      <c r="L770" s="26">
        <v>109.09</v>
      </c>
      <c r="M770" s="26">
        <v>89.08</v>
      </c>
      <c r="N770" s="26">
        <v>130.37</v>
      </c>
      <c r="O770" s="199">
        <v>25.69</v>
      </c>
    </row>
    <row r="771" spans="8:15" hidden="1" x14ac:dyDescent="0.25">
      <c r="H771" s="189" t="s">
        <v>2094</v>
      </c>
      <c r="I771" s="26" t="s">
        <v>2177</v>
      </c>
      <c r="J771" s="26" t="s">
        <v>2178</v>
      </c>
      <c r="K771" s="26">
        <v>90.57</v>
      </c>
      <c r="L771" s="26">
        <v>98.89</v>
      </c>
      <c r="M771" s="26">
        <v>1041.5</v>
      </c>
      <c r="N771" s="26">
        <v>92.68</v>
      </c>
      <c r="O771" s="199">
        <v>251.92</v>
      </c>
    </row>
    <row r="772" spans="8:15" hidden="1" x14ac:dyDescent="0.25">
      <c r="H772" s="189" t="s">
        <v>2094</v>
      </c>
      <c r="I772" s="26" t="s">
        <v>2179</v>
      </c>
      <c r="J772" s="26" t="s">
        <v>2180</v>
      </c>
      <c r="K772" s="26">
        <v>16.670000000000002</v>
      </c>
      <c r="L772" s="26"/>
      <c r="M772" s="26">
        <v>67.709999999999994</v>
      </c>
      <c r="N772" s="26"/>
      <c r="O772" s="199">
        <v>38.17</v>
      </c>
    </row>
    <row r="773" spans="8:15" hidden="1" x14ac:dyDescent="0.25">
      <c r="H773" s="189" t="s">
        <v>2094</v>
      </c>
      <c r="I773" s="26" t="s">
        <v>2181</v>
      </c>
      <c r="J773" s="26" t="s">
        <v>2182</v>
      </c>
      <c r="K773" s="26">
        <v>17.47</v>
      </c>
      <c r="L773" s="26"/>
      <c r="M773" s="26">
        <v>123.68</v>
      </c>
      <c r="N773" s="26">
        <v>892.22</v>
      </c>
      <c r="O773" s="199">
        <v>35.42</v>
      </c>
    </row>
    <row r="774" spans="8:15" hidden="1" x14ac:dyDescent="0.25">
      <c r="H774" s="189" t="s">
        <v>2094</v>
      </c>
      <c r="I774" s="26" t="s">
        <v>2183</v>
      </c>
      <c r="J774" s="26" t="s">
        <v>2184</v>
      </c>
      <c r="K774" s="26">
        <v>12.63</v>
      </c>
      <c r="L774" s="26">
        <v>66.290000000000006</v>
      </c>
      <c r="M774" s="26">
        <v>73.37</v>
      </c>
      <c r="N774" s="26">
        <v>60.15</v>
      </c>
      <c r="O774" s="199">
        <v>24.61</v>
      </c>
    </row>
    <row r="775" spans="8:15" hidden="1" x14ac:dyDescent="0.25">
      <c r="H775" s="189" t="s">
        <v>2094</v>
      </c>
      <c r="I775" s="26" t="s">
        <v>2185</v>
      </c>
      <c r="J775" s="26" t="s">
        <v>2186</v>
      </c>
      <c r="K775" s="26">
        <v>12.94</v>
      </c>
      <c r="L775" s="26">
        <v>45.07</v>
      </c>
      <c r="M775" s="26">
        <v>57.54</v>
      </c>
      <c r="N775" s="26">
        <v>43.55</v>
      </c>
      <c r="O775" s="199">
        <v>49.58</v>
      </c>
    </row>
    <row r="776" spans="8:15" hidden="1" x14ac:dyDescent="0.25">
      <c r="H776" s="189" t="s">
        <v>2094</v>
      </c>
      <c r="I776" s="26" t="s">
        <v>2187</v>
      </c>
      <c r="J776" s="26" t="s">
        <v>2188</v>
      </c>
      <c r="K776" s="26">
        <v>27.08</v>
      </c>
      <c r="L776" s="26">
        <v>78.44</v>
      </c>
      <c r="M776" s="26">
        <v>158.05000000000001</v>
      </c>
      <c r="N776" s="26">
        <v>51.35</v>
      </c>
      <c r="O776" s="199">
        <v>35.71</v>
      </c>
    </row>
    <row r="777" spans="8:15" hidden="1" x14ac:dyDescent="0.25">
      <c r="H777" s="189" t="s">
        <v>2094</v>
      </c>
      <c r="I777" s="26" t="s">
        <v>2189</v>
      </c>
      <c r="J777" s="26" t="s">
        <v>2190</v>
      </c>
      <c r="K777" s="26">
        <v>20.5</v>
      </c>
      <c r="L777" s="26">
        <v>25.51</v>
      </c>
      <c r="M777" s="26">
        <v>28.31</v>
      </c>
      <c r="N777" s="26">
        <v>28.35</v>
      </c>
      <c r="O777" s="199">
        <v>39.61</v>
      </c>
    </row>
    <row r="778" spans="8:15" hidden="1" x14ac:dyDescent="0.25">
      <c r="H778" s="189" t="s">
        <v>2094</v>
      </c>
      <c r="I778" s="26" t="s">
        <v>2191</v>
      </c>
      <c r="J778" s="26" t="s">
        <v>2192</v>
      </c>
      <c r="K778" s="26">
        <v>22.14</v>
      </c>
      <c r="L778" s="26">
        <v>22.85</v>
      </c>
      <c r="M778" s="26">
        <v>24.02</v>
      </c>
      <c r="N778" s="26">
        <v>33.479999999999997</v>
      </c>
      <c r="O778" s="199">
        <v>45.26</v>
      </c>
    </row>
    <row r="779" spans="8:15" hidden="1" x14ac:dyDescent="0.25">
      <c r="H779" s="189" t="s">
        <v>2094</v>
      </c>
      <c r="I779" s="26" t="s">
        <v>2193</v>
      </c>
      <c r="J779" s="26" t="s">
        <v>2194</v>
      </c>
      <c r="K779" s="26">
        <v>18.91</v>
      </c>
      <c r="L779" s="26">
        <v>31.93</v>
      </c>
      <c r="M779" s="26">
        <v>55.32</v>
      </c>
      <c r="N779" s="26">
        <v>32.19</v>
      </c>
      <c r="O779" s="199">
        <v>103.26</v>
      </c>
    </row>
    <row r="780" spans="8:15" hidden="1" x14ac:dyDescent="0.25">
      <c r="H780" s="189" t="s">
        <v>2094</v>
      </c>
      <c r="I780" s="26" t="s">
        <v>2195</v>
      </c>
      <c r="J780" s="26" t="s">
        <v>2196</v>
      </c>
      <c r="K780" s="26">
        <v>34.47</v>
      </c>
      <c r="L780" s="26">
        <v>27.05</v>
      </c>
      <c r="M780" s="26">
        <v>31.83</v>
      </c>
      <c r="N780" s="26">
        <v>28.95</v>
      </c>
      <c r="O780" s="199">
        <v>23.44</v>
      </c>
    </row>
    <row r="781" spans="8:15" hidden="1" x14ac:dyDescent="0.25">
      <c r="H781" s="189" t="s">
        <v>2094</v>
      </c>
      <c r="I781" s="26" t="s">
        <v>2197</v>
      </c>
      <c r="J781" s="26" t="s">
        <v>2198</v>
      </c>
      <c r="K781" s="26">
        <v>25.06</v>
      </c>
      <c r="L781" s="26">
        <v>59.73</v>
      </c>
      <c r="M781" s="26">
        <v>39.15</v>
      </c>
      <c r="N781" s="26">
        <v>65.489999999999995</v>
      </c>
      <c r="O781" s="199">
        <v>20.05</v>
      </c>
    </row>
    <row r="782" spans="8:15" hidden="1" x14ac:dyDescent="0.25">
      <c r="H782" s="189" t="s">
        <v>2094</v>
      </c>
      <c r="I782" s="26" t="s">
        <v>2199</v>
      </c>
      <c r="J782" s="26" t="s">
        <v>2200</v>
      </c>
      <c r="K782" s="26">
        <v>37.56</v>
      </c>
      <c r="L782" s="26">
        <v>29.72</v>
      </c>
      <c r="M782" s="26">
        <v>26.04</v>
      </c>
      <c r="N782" s="26">
        <v>36.21</v>
      </c>
      <c r="O782" s="199">
        <v>42.74</v>
      </c>
    </row>
    <row r="783" spans="8:15" hidden="1" x14ac:dyDescent="0.25">
      <c r="H783" s="189" t="s">
        <v>2094</v>
      </c>
      <c r="I783" s="26" t="s">
        <v>2201</v>
      </c>
      <c r="J783" s="26" t="s">
        <v>2202</v>
      </c>
      <c r="K783" s="26">
        <v>18.72</v>
      </c>
      <c r="L783" s="26">
        <v>22.49</v>
      </c>
      <c r="M783" s="26">
        <v>19.88</v>
      </c>
      <c r="N783" s="26">
        <v>23.89</v>
      </c>
      <c r="O783" s="199">
        <v>26.07</v>
      </c>
    </row>
    <row r="784" spans="8:15" hidden="1" x14ac:dyDescent="0.25">
      <c r="H784" s="189" t="s">
        <v>2094</v>
      </c>
      <c r="I784" s="26" t="s">
        <v>2203</v>
      </c>
      <c r="J784" s="26" t="s">
        <v>2204</v>
      </c>
      <c r="K784" s="26">
        <v>29.3</v>
      </c>
      <c r="L784" s="26">
        <v>21.31</v>
      </c>
      <c r="M784" s="26">
        <v>869.46</v>
      </c>
      <c r="N784" s="26">
        <v>19.53</v>
      </c>
      <c r="O784" s="199">
        <v>39.229999999999997</v>
      </c>
    </row>
    <row r="785" spans="8:15" hidden="1" x14ac:dyDescent="0.25">
      <c r="H785" s="189" t="s">
        <v>2094</v>
      </c>
      <c r="I785" s="26" t="s">
        <v>2205</v>
      </c>
      <c r="J785" s="26" t="s">
        <v>2206</v>
      </c>
      <c r="K785" s="26">
        <v>18.46</v>
      </c>
      <c r="L785" s="26"/>
      <c r="M785" s="26"/>
      <c r="N785" s="26"/>
      <c r="O785" s="199">
        <v>22.15</v>
      </c>
    </row>
    <row r="786" spans="8:15" hidden="1" x14ac:dyDescent="0.25">
      <c r="H786" s="189" t="s">
        <v>2094</v>
      </c>
      <c r="I786" s="26" t="s">
        <v>2207</v>
      </c>
      <c r="J786" s="26" t="s">
        <v>2208</v>
      </c>
      <c r="K786" s="26">
        <v>50.51</v>
      </c>
      <c r="L786" s="26">
        <v>45.62</v>
      </c>
      <c r="M786" s="26">
        <v>51.24</v>
      </c>
      <c r="N786" s="26">
        <v>53.52</v>
      </c>
      <c r="O786" s="199">
        <v>39.4</v>
      </c>
    </row>
    <row r="787" spans="8:15" hidden="1" x14ac:dyDescent="0.25">
      <c r="H787" s="189" t="s">
        <v>2094</v>
      </c>
      <c r="I787" s="26" t="s">
        <v>2209</v>
      </c>
      <c r="J787" s="26" t="s">
        <v>2210</v>
      </c>
      <c r="K787" s="26">
        <v>20.86</v>
      </c>
      <c r="L787" s="26">
        <v>24.45</v>
      </c>
      <c r="M787" s="26">
        <v>26.87</v>
      </c>
      <c r="N787" s="26">
        <v>28.75</v>
      </c>
      <c r="O787" s="199">
        <v>60.91</v>
      </c>
    </row>
    <row r="788" spans="8:15" hidden="1" x14ac:dyDescent="0.25">
      <c r="H788" s="189" t="s">
        <v>2094</v>
      </c>
      <c r="I788" s="26" t="s">
        <v>2211</v>
      </c>
      <c r="J788" s="26" t="s">
        <v>2212</v>
      </c>
      <c r="K788" s="26">
        <v>50.51</v>
      </c>
      <c r="L788" s="26">
        <v>442.4</v>
      </c>
      <c r="M788" s="26">
        <v>498.25</v>
      </c>
      <c r="N788" s="26">
        <v>379.14</v>
      </c>
      <c r="O788" s="199">
        <v>202.05</v>
      </c>
    </row>
    <row r="789" spans="8:15" hidden="1" x14ac:dyDescent="0.25">
      <c r="H789" s="189" t="s">
        <v>2094</v>
      </c>
      <c r="I789" s="26" t="s">
        <v>2213</v>
      </c>
      <c r="J789" s="26" t="s">
        <v>2214</v>
      </c>
      <c r="K789" s="26">
        <v>81.8</v>
      </c>
      <c r="L789" s="26">
        <v>56.81</v>
      </c>
      <c r="M789" s="26">
        <v>84.66</v>
      </c>
      <c r="N789" s="26">
        <v>59.3</v>
      </c>
      <c r="O789" s="199">
        <v>50.63</v>
      </c>
    </row>
    <row r="790" spans="8:15" hidden="1" x14ac:dyDescent="0.25">
      <c r="H790" s="189" t="s">
        <v>2094</v>
      </c>
      <c r="I790" s="26" t="s">
        <v>2215</v>
      </c>
      <c r="J790" s="26" t="s">
        <v>2216</v>
      </c>
      <c r="K790" s="26">
        <v>12.22</v>
      </c>
      <c r="L790" s="26">
        <v>23.57</v>
      </c>
      <c r="M790" s="26">
        <v>46.2</v>
      </c>
      <c r="N790" s="26">
        <v>23.67</v>
      </c>
      <c r="O790" s="199">
        <v>10.52</v>
      </c>
    </row>
    <row r="791" spans="8:15" hidden="1" x14ac:dyDescent="0.25">
      <c r="H791" s="189" t="s">
        <v>2094</v>
      </c>
      <c r="I791" s="26" t="s">
        <v>2217</v>
      </c>
      <c r="J791" s="26" t="s">
        <v>2218</v>
      </c>
      <c r="K791" s="26">
        <v>3.31</v>
      </c>
      <c r="L791" s="26">
        <v>13.18</v>
      </c>
      <c r="M791" s="26">
        <v>16.37</v>
      </c>
      <c r="N791" s="26">
        <v>12.42</v>
      </c>
      <c r="O791" s="199">
        <v>5.34</v>
      </c>
    </row>
    <row r="792" spans="8:15" hidden="1" x14ac:dyDescent="0.25">
      <c r="H792" s="189" t="s">
        <v>2094</v>
      </c>
      <c r="I792" s="26" t="s">
        <v>2219</v>
      </c>
      <c r="J792" s="26" t="s">
        <v>2220</v>
      </c>
      <c r="K792" s="26">
        <v>9.08</v>
      </c>
      <c r="L792" s="26">
        <v>16.38</v>
      </c>
      <c r="M792" s="26">
        <v>14.62</v>
      </c>
      <c r="N792" s="26">
        <v>20.73</v>
      </c>
      <c r="O792" s="199">
        <v>8.31</v>
      </c>
    </row>
    <row r="793" spans="8:15" hidden="1" x14ac:dyDescent="0.25">
      <c r="H793" s="189" t="s">
        <v>2094</v>
      </c>
      <c r="I793" s="26" t="s">
        <v>2221</v>
      </c>
      <c r="J793" s="26" t="s">
        <v>2222</v>
      </c>
      <c r="K793" s="26">
        <v>3.54</v>
      </c>
      <c r="L793" s="26">
        <v>493.48</v>
      </c>
      <c r="M793" s="26">
        <v>637.53</v>
      </c>
      <c r="N793" s="26">
        <v>28.5</v>
      </c>
      <c r="O793" s="199">
        <v>88.75</v>
      </c>
    </row>
    <row r="794" spans="8:15" hidden="1" x14ac:dyDescent="0.25">
      <c r="H794" s="189" t="s">
        <v>2094</v>
      </c>
      <c r="I794" s="26" t="s">
        <v>2223</v>
      </c>
      <c r="J794" s="26" t="s">
        <v>2224</v>
      </c>
      <c r="K794" s="26">
        <v>7.19</v>
      </c>
      <c r="L794" s="26">
        <v>14.42</v>
      </c>
      <c r="M794" s="26">
        <v>12.75</v>
      </c>
      <c r="N794" s="26">
        <v>17.3</v>
      </c>
      <c r="O794" s="199">
        <v>148.13</v>
      </c>
    </row>
    <row r="795" spans="8:15" hidden="1" x14ac:dyDescent="0.25">
      <c r="H795" s="189" t="s">
        <v>2094</v>
      </c>
      <c r="I795" s="26" t="s">
        <v>2225</v>
      </c>
      <c r="J795" s="26" t="s">
        <v>2226</v>
      </c>
      <c r="K795" s="26">
        <v>17.940000000000001</v>
      </c>
      <c r="L795" s="26">
        <v>17.27</v>
      </c>
      <c r="M795" s="26">
        <v>14.56</v>
      </c>
      <c r="N795" s="26">
        <v>26.72</v>
      </c>
      <c r="O795" s="199">
        <v>253.33</v>
      </c>
    </row>
    <row r="796" spans="8:15" hidden="1" x14ac:dyDescent="0.25">
      <c r="H796" s="189" t="s">
        <v>2094</v>
      </c>
      <c r="I796" s="26" t="s">
        <v>2227</v>
      </c>
      <c r="J796" s="26" t="s">
        <v>2228</v>
      </c>
      <c r="K796" s="26">
        <v>30.93</v>
      </c>
      <c r="L796" s="26">
        <v>18.02</v>
      </c>
      <c r="M796" s="26">
        <v>17.309999999999999</v>
      </c>
      <c r="N796" s="26">
        <v>21.1</v>
      </c>
      <c r="O796" s="199">
        <v>122.17</v>
      </c>
    </row>
    <row r="797" spans="8:15" hidden="1" x14ac:dyDescent="0.25">
      <c r="H797" s="189" t="s">
        <v>2094</v>
      </c>
      <c r="I797" s="26" t="s">
        <v>2229</v>
      </c>
      <c r="J797" s="26" t="s">
        <v>2230</v>
      </c>
      <c r="K797" s="26">
        <v>44.05</v>
      </c>
      <c r="L797" s="26">
        <v>37.81</v>
      </c>
      <c r="M797" s="26">
        <v>35.04</v>
      </c>
      <c r="N797" s="26">
        <v>43.58</v>
      </c>
      <c r="O797" s="199">
        <v>65.53</v>
      </c>
    </row>
    <row r="798" spans="8:15" hidden="1" x14ac:dyDescent="0.25">
      <c r="H798" s="189" t="s">
        <v>2094</v>
      </c>
      <c r="I798" s="26" t="s">
        <v>2231</v>
      </c>
      <c r="J798" s="26" t="s">
        <v>2232</v>
      </c>
      <c r="K798" s="26">
        <v>40.1</v>
      </c>
      <c r="L798" s="26">
        <v>29.61</v>
      </c>
      <c r="M798" s="26">
        <v>27.1</v>
      </c>
      <c r="N798" s="26">
        <v>25.38</v>
      </c>
      <c r="O798" s="199">
        <v>56.36</v>
      </c>
    </row>
    <row r="799" spans="8:15" hidden="1" x14ac:dyDescent="0.25">
      <c r="H799" s="189" t="s">
        <v>2094</v>
      </c>
      <c r="I799" s="26" t="s">
        <v>2233</v>
      </c>
      <c r="J799" s="26" t="s">
        <v>2234</v>
      </c>
      <c r="K799" s="26">
        <v>24.28</v>
      </c>
      <c r="L799" s="26">
        <v>14.72</v>
      </c>
      <c r="M799" s="26">
        <v>13.57</v>
      </c>
      <c r="N799" s="26">
        <v>17.86</v>
      </c>
      <c r="O799" s="199">
        <v>118.65</v>
      </c>
    </row>
    <row r="800" spans="8:15" hidden="1" x14ac:dyDescent="0.25">
      <c r="H800" s="189" t="s">
        <v>2094</v>
      </c>
      <c r="I800" s="26" t="s">
        <v>2235</v>
      </c>
      <c r="J800" s="26" t="s">
        <v>2236</v>
      </c>
      <c r="K800" s="26">
        <v>30.06</v>
      </c>
      <c r="L800" s="26">
        <v>31.1</v>
      </c>
      <c r="M800" s="26">
        <v>30.32</v>
      </c>
      <c r="N800" s="26">
        <v>32.630000000000003</v>
      </c>
      <c r="O800" s="199">
        <v>84.92</v>
      </c>
    </row>
    <row r="801" spans="8:15" hidden="1" x14ac:dyDescent="0.25">
      <c r="H801" s="189" t="s">
        <v>2094</v>
      </c>
      <c r="I801" s="26" t="s">
        <v>2237</v>
      </c>
      <c r="J801" s="26" t="s">
        <v>2238</v>
      </c>
      <c r="K801" s="26">
        <v>14.27</v>
      </c>
      <c r="L801" s="26">
        <v>21.23</v>
      </c>
      <c r="M801" s="26">
        <v>28.28</v>
      </c>
      <c r="N801" s="26">
        <v>22.95</v>
      </c>
      <c r="O801" s="199">
        <v>29</v>
      </c>
    </row>
    <row r="802" spans="8:15" hidden="1" x14ac:dyDescent="0.25">
      <c r="H802" s="189" t="s">
        <v>2094</v>
      </c>
      <c r="I802" s="26" t="s">
        <v>2239</v>
      </c>
      <c r="J802" s="26" t="s">
        <v>2240</v>
      </c>
      <c r="K802" s="26">
        <v>12.18</v>
      </c>
      <c r="L802" s="26">
        <v>27.98</v>
      </c>
      <c r="M802" s="26">
        <v>73.760000000000005</v>
      </c>
      <c r="N802" s="26">
        <v>24.26</v>
      </c>
      <c r="O802" s="199">
        <v>50.18</v>
      </c>
    </row>
    <row r="803" spans="8:15" hidden="1" x14ac:dyDescent="0.25">
      <c r="H803" s="189" t="s">
        <v>2094</v>
      </c>
      <c r="I803" s="26" t="s">
        <v>2241</v>
      </c>
      <c r="J803" s="26" t="s">
        <v>2242</v>
      </c>
      <c r="K803" s="26">
        <v>36.36</v>
      </c>
      <c r="L803" s="26">
        <v>53.9</v>
      </c>
      <c r="M803" s="26">
        <v>53.55</v>
      </c>
      <c r="N803" s="26">
        <v>54.78</v>
      </c>
      <c r="O803" s="199">
        <v>24.45</v>
      </c>
    </row>
    <row r="804" spans="8:15" hidden="1" x14ac:dyDescent="0.25">
      <c r="H804" s="189" t="s">
        <v>2094</v>
      </c>
      <c r="I804" s="26" t="s">
        <v>2243</v>
      </c>
      <c r="J804" s="26" t="s">
        <v>2244</v>
      </c>
      <c r="K804" s="26">
        <v>48</v>
      </c>
      <c r="L804" s="26">
        <v>45.58</v>
      </c>
      <c r="M804" s="26">
        <v>45.81</v>
      </c>
      <c r="N804" s="26">
        <v>54.28</v>
      </c>
      <c r="O804" s="199">
        <v>76.42</v>
      </c>
    </row>
    <row r="805" spans="8:15" hidden="1" x14ac:dyDescent="0.25">
      <c r="H805" s="189" t="s">
        <v>2094</v>
      </c>
      <c r="I805" s="26" t="s">
        <v>2245</v>
      </c>
      <c r="J805" s="26" t="s">
        <v>2246</v>
      </c>
      <c r="K805" s="26">
        <v>32.03</v>
      </c>
      <c r="L805" s="26"/>
      <c r="M805" s="26"/>
      <c r="N805" s="26">
        <v>39.520000000000003</v>
      </c>
      <c r="O805" s="199">
        <v>21.35</v>
      </c>
    </row>
    <row r="806" spans="8:15" hidden="1" x14ac:dyDescent="0.25">
      <c r="H806" s="189" t="s">
        <v>2094</v>
      </c>
      <c r="I806" s="26" t="s">
        <v>2247</v>
      </c>
      <c r="J806" s="26" t="s">
        <v>2248</v>
      </c>
      <c r="K806" s="26">
        <v>58.29</v>
      </c>
      <c r="L806" s="26">
        <v>61.58</v>
      </c>
      <c r="M806" s="26">
        <v>78.11</v>
      </c>
      <c r="N806" s="26">
        <v>53.77</v>
      </c>
      <c r="O806" s="199">
        <v>48.96</v>
      </c>
    </row>
    <row r="807" spans="8:15" hidden="1" x14ac:dyDescent="0.25">
      <c r="H807" s="189" t="s">
        <v>2094</v>
      </c>
      <c r="I807" s="26" t="s">
        <v>2249</v>
      </c>
      <c r="J807" s="26" t="s">
        <v>2250</v>
      </c>
      <c r="K807" s="26">
        <v>63.43</v>
      </c>
      <c r="L807" s="26">
        <v>58.79</v>
      </c>
      <c r="M807" s="26">
        <v>124.26</v>
      </c>
      <c r="N807" s="26">
        <v>65.569999999999993</v>
      </c>
      <c r="O807" s="199">
        <v>53.28</v>
      </c>
    </row>
    <row r="808" spans="8:15" hidden="1" x14ac:dyDescent="0.25">
      <c r="H808" s="189" t="s">
        <v>2094</v>
      </c>
      <c r="I808" s="26" t="s">
        <v>2251</v>
      </c>
      <c r="J808" s="26" t="s">
        <v>2252</v>
      </c>
      <c r="K808" s="26">
        <v>35.85</v>
      </c>
      <c r="L808" s="26">
        <v>64.62</v>
      </c>
      <c r="M808" s="26">
        <v>54.12</v>
      </c>
      <c r="N808" s="26">
        <v>59.9</v>
      </c>
      <c r="O808" s="199">
        <v>54.14</v>
      </c>
    </row>
    <row r="809" spans="8:15" hidden="1" x14ac:dyDescent="0.25">
      <c r="H809" s="189" t="s">
        <v>2094</v>
      </c>
      <c r="I809" s="26" t="s">
        <v>2253</v>
      </c>
      <c r="J809" s="26" t="s">
        <v>2254</v>
      </c>
      <c r="K809" s="26">
        <v>41.65</v>
      </c>
      <c r="L809" s="26">
        <v>68.099999999999994</v>
      </c>
      <c r="M809" s="26">
        <v>81.33</v>
      </c>
      <c r="N809" s="26">
        <v>80.98</v>
      </c>
      <c r="O809" s="199">
        <v>74.900000000000006</v>
      </c>
    </row>
    <row r="810" spans="8:15" hidden="1" x14ac:dyDescent="0.25">
      <c r="H810" s="189" t="s">
        <v>2094</v>
      </c>
      <c r="I810" s="26" t="s">
        <v>2255</v>
      </c>
      <c r="J810" s="26" t="s">
        <v>2256</v>
      </c>
      <c r="K810" s="26">
        <v>10.56</v>
      </c>
      <c r="L810" s="26"/>
      <c r="M810" s="26"/>
      <c r="N810" s="26">
        <v>1293.8499999999999</v>
      </c>
      <c r="O810" s="199">
        <v>17.739999999999998</v>
      </c>
    </row>
    <row r="811" spans="8:15" hidden="1" x14ac:dyDescent="0.25">
      <c r="H811" s="189" t="s">
        <v>2094</v>
      </c>
      <c r="I811" s="26" t="s">
        <v>2257</v>
      </c>
      <c r="J811" s="26" t="s">
        <v>2258</v>
      </c>
      <c r="K811" s="26">
        <v>39.9</v>
      </c>
      <c r="L811" s="26">
        <v>63.92</v>
      </c>
      <c r="M811" s="26">
        <v>65.739999999999995</v>
      </c>
      <c r="N811" s="26">
        <v>65.290000000000006</v>
      </c>
      <c r="O811" s="199">
        <v>52.99</v>
      </c>
    </row>
    <row r="812" spans="8:15" hidden="1" x14ac:dyDescent="0.25">
      <c r="H812" s="189" t="s">
        <v>2094</v>
      </c>
      <c r="I812" s="26" t="s">
        <v>2259</v>
      </c>
      <c r="J812" s="26" t="s">
        <v>2260</v>
      </c>
      <c r="K812" s="26">
        <v>36.75</v>
      </c>
      <c r="L812" s="26">
        <v>116.28</v>
      </c>
      <c r="M812" s="26">
        <v>179.77</v>
      </c>
      <c r="N812" s="26">
        <v>126.07</v>
      </c>
      <c r="O812" s="199">
        <v>147</v>
      </c>
    </row>
    <row r="813" spans="8:15" hidden="1" x14ac:dyDescent="0.25">
      <c r="H813" s="189" t="s">
        <v>2094</v>
      </c>
      <c r="I813" s="26" t="s">
        <v>2261</v>
      </c>
      <c r="J813" s="26" t="s">
        <v>2262</v>
      </c>
      <c r="K813" s="26">
        <v>8.4600000000000009</v>
      </c>
      <c r="L813" s="26">
        <v>36.06</v>
      </c>
      <c r="M813" s="26">
        <v>236.15</v>
      </c>
      <c r="N813" s="26">
        <v>26.37</v>
      </c>
      <c r="O813" s="199">
        <v>20.9</v>
      </c>
    </row>
    <row r="814" spans="8:15" hidden="1" x14ac:dyDescent="0.25">
      <c r="H814" s="189" t="s">
        <v>2094</v>
      </c>
      <c r="I814" s="26" t="s">
        <v>2263</v>
      </c>
      <c r="J814" s="26" t="s">
        <v>2264</v>
      </c>
      <c r="K814" s="26">
        <v>18.84</v>
      </c>
      <c r="L814" s="26">
        <v>48.29</v>
      </c>
      <c r="M814" s="26">
        <v>116.49</v>
      </c>
      <c r="N814" s="26">
        <v>52.88</v>
      </c>
      <c r="O814" s="199">
        <v>25.28</v>
      </c>
    </row>
    <row r="815" spans="8:15" hidden="1" x14ac:dyDescent="0.25">
      <c r="H815" s="189" t="s">
        <v>2094</v>
      </c>
      <c r="I815" s="26" t="s">
        <v>2265</v>
      </c>
      <c r="J815" s="26" t="s">
        <v>2266</v>
      </c>
      <c r="K815" s="26">
        <v>51.67</v>
      </c>
      <c r="L815" s="26">
        <v>109.79</v>
      </c>
      <c r="M815" s="26">
        <v>219.49</v>
      </c>
      <c r="N815" s="26">
        <v>49.96</v>
      </c>
      <c r="O815" s="199">
        <v>35.14</v>
      </c>
    </row>
    <row r="816" spans="8:15" hidden="1" x14ac:dyDescent="0.25">
      <c r="H816" s="189" t="s">
        <v>2094</v>
      </c>
      <c r="I816" s="26" t="s">
        <v>2267</v>
      </c>
      <c r="J816" s="26" t="s">
        <v>2268</v>
      </c>
      <c r="K816" s="26">
        <v>12.7</v>
      </c>
      <c r="L816" s="26">
        <v>31.59</v>
      </c>
      <c r="M816" s="26">
        <v>42.57</v>
      </c>
      <c r="N816" s="26">
        <v>29.93</v>
      </c>
      <c r="O816" s="199">
        <v>19.05</v>
      </c>
    </row>
    <row r="817" spans="8:15" hidden="1" x14ac:dyDescent="0.25">
      <c r="H817" s="189" t="s">
        <v>2094</v>
      </c>
      <c r="I817" s="26" t="s">
        <v>2269</v>
      </c>
      <c r="J817" s="26" t="s">
        <v>2270</v>
      </c>
      <c r="K817" s="26">
        <v>32.08</v>
      </c>
      <c r="L817" s="26"/>
      <c r="M817" s="26"/>
      <c r="N817" s="26"/>
      <c r="O817" s="199">
        <v>22.46</v>
      </c>
    </row>
    <row r="818" spans="8:15" hidden="1" x14ac:dyDescent="0.25">
      <c r="H818" s="189" t="s">
        <v>2094</v>
      </c>
      <c r="I818" s="26" t="s">
        <v>2271</v>
      </c>
      <c r="J818" s="26" t="s">
        <v>2272</v>
      </c>
      <c r="K818" s="26">
        <v>40.630000000000003</v>
      </c>
      <c r="L818" s="26">
        <v>32.83</v>
      </c>
      <c r="M818" s="26">
        <v>23.29</v>
      </c>
      <c r="N818" s="26">
        <v>38.36</v>
      </c>
      <c r="O818" s="199">
        <v>45.03</v>
      </c>
    </row>
    <row r="819" spans="8:15" hidden="1" x14ac:dyDescent="0.25">
      <c r="H819" s="189" t="s">
        <v>2094</v>
      </c>
      <c r="I819" s="26" t="s">
        <v>2273</v>
      </c>
      <c r="J819" s="26" t="s">
        <v>2274</v>
      </c>
      <c r="K819" s="26">
        <v>71.37</v>
      </c>
      <c r="L819" s="26">
        <v>34.119999999999997</v>
      </c>
      <c r="M819" s="26">
        <v>34.81</v>
      </c>
      <c r="N819" s="26">
        <v>34.340000000000003</v>
      </c>
      <c r="O819" s="199">
        <v>49.96</v>
      </c>
    </row>
    <row r="820" spans="8:15" hidden="1" x14ac:dyDescent="0.25">
      <c r="H820" s="189" t="s">
        <v>2094</v>
      </c>
      <c r="I820" s="26" t="s">
        <v>2275</v>
      </c>
      <c r="J820" s="26" t="s">
        <v>2276</v>
      </c>
      <c r="K820" s="26">
        <v>106.05</v>
      </c>
      <c r="L820" s="26">
        <v>42.77</v>
      </c>
      <c r="M820" s="26">
        <v>37.32</v>
      </c>
      <c r="N820" s="26">
        <v>39.9</v>
      </c>
      <c r="O820" s="199">
        <v>129.63</v>
      </c>
    </row>
    <row r="821" spans="8:15" hidden="1" x14ac:dyDescent="0.25">
      <c r="H821" s="189" t="s">
        <v>2094</v>
      </c>
      <c r="I821" s="26" t="s">
        <v>2277</v>
      </c>
      <c r="J821" s="26" t="s">
        <v>2278</v>
      </c>
      <c r="K821" s="26">
        <v>42.15</v>
      </c>
      <c r="L821" s="26">
        <v>42.1</v>
      </c>
      <c r="M821" s="26"/>
      <c r="N821" s="26">
        <v>29.65</v>
      </c>
      <c r="O821" s="199">
        <v>34.409999999999997</v>
      </c>
    </row>
    <row r="822" spans="8:15" hidden="1" x14ac:dyDescent="0.25">
      <c r="H822" s="189" t="s">
        <v>2094</v>
      </c>
      <c r="I822" s="26" t="s">
        <v>2279</v>
      </c>
      <c r="J822" s="26" t="s">
        <v>2280</v>
      </c>
      <c r="K822" s="26">
        <v>23.58</v>
      </c>
      <c r="L822" s="26">
        <v>16.100000000000001</v>
      </c>
      <c r="M822" s="26">
        <v>16.12</v>
      </c>
      <c r="N822" s="26">
        <v>19.09</v>
      </c>
      <c r="O822" s="199">
        <v>13.49</v>
      </c>
    </row>
    <row r="823" spans="8:15" hidden="1" x14ac:dyDescent="0.25">
      <c r="H823" s="189" t="s">
        <v>2094</v>
      </c>
      <c r="I823" s="26" t="s">
        <v>2281</v>
      </c>
      <c r="J823" s="26" t="s">
        <v>2282</v>
      </c>
      <c r="K823" s="26">
        <v>6.94</v>
      </c>
      <c r="L823" s="26">
        <v>14.11</v>
      </c>
      <c r="M823" s="26">
        <v>15.86</v>
      </c>
      <c r="N823" s="26">
        <v>15.99</v>
      </c>
      <c r="O823" s="199">
        <v>9.68</v>
      </c>
    </row>
    <row r="824" spans="8:15" hidden="1" x14ac:dyDescent="0.25">
      <c r="H824" s="189" t="s">
        <v>2094</v>
      </c>
      <c r="I824" s="26" t="s">
        <v>2283</v>
      </c>
      <c r="J824" s="26" t="s">
        <v>2284</v>
      </c>
      <c r="K824" s="26">
        <v>10.07</v>
      </c>
      <c r="L824" s="26">
        <v>24.18</v>
      </c>
      <c r="M824" s="26">
        <v>30.7</v>
      </c>
      <c r="N824" s="26">
        <v>23.63</v>
      </c>
      <c r="O824" s="199">
        <v>14.12</v>
      </c>
    </row>
    <row r="825" spans="8:15" hidden="1" x14ac:dyDescent="0.25">
      <c r="H825" s="189" t="s">
        <v>2094</v>
      </c>
      <c r="I825" s="26" t="s">
        <v>2285</v>
      </c>
      <c r="J825" s="26" t="s">
        <v>2286</v>
      </c>
      <c r="K825" s="26">
        <v>8.09</v>
      </c>
      <c r="L825" s="26">
        <v>55.04</v>
      </c>
      <c r="M825" s="26">
        <v>56.14</v>
      </c>
      <c r="N825" s="26">
        <v>51.89</v>
      </c>
      <c r="O825" s="199">
        <v>11.56</v>
      </c>
    </row>
    <row r="826" spans="8:15" hidden="1" x14ac:dyDescent="0.25">
      <c r="H826" s="189" t="s">
        <v>2094</v>
      </c>
      <c r="I826" s="26" t="s">
        <v>2287</v>
      </c>
      <c r="J826" s="26" t="s">
        <v>2288</v>
      </c>
      <c r="K826" s="26">
        <v>12.3</v>
      </c>
      <c r="L826" s="26">
        <v>12.57</v>
      </c>
      <c r="M826" s="26">
        <v>14.84</v>
      </c>
      <c r="N826" s="26">
        <v>13.13</v>
      </c>
      <c r="O826" s="199">
        <v>7.5</v>
      </c>
    </row>
    <row r="827" spans="8:15" hidden="1" x14ac:dyDescent="0.25">
      <c r="H827" s="189" t="s">
        <v>2094</v>
      </c>
      <c r="I827" s="26" t="s">
        <v>2289</v>
      </c>
      <c r="J827" s="26" t="s">
        <v>2290</v>
      </c>
      <c r="K827" s="26">
        <v>4.04</v>
      </c>
      <c r="L827" s="26">
        <v>70.66</v>
      </c>
      <c r="M827" s="26">
        <v>60.05</v>
      </c>
      <c r="N827" s="26">
        <v>29.61</v>
      </c>
      <c r="O827" s="199">
        <v>6.91</v>
      </c>
    </row>
    <row r="828" spans="8:15" hidden="1" x14ac:dyDescent="0.25">
      <c r="H828" s="189" t="s">
        <v>2094</v>
      </c>
      <c r="I828" s="26" t="s">
        <v>2291</v>
      </c>
      <c r="J828" s="26" t="s">
        <v>2292</v>
      </c>
      <c r="K828" s="26">
        <v>7.94</v>
      </c>
      <c r="L828" s="26">
        <v>26.29</v>
      </c>
      <c r="M828" s="26">
        <v>39.33</v>
      </c>
      <c r="N828" s="26">
        <v>23.1</v>
      </c>
      <c r="O828" s="199">
        <v>12.95</v>
      </c>
    </row>
    <row r="829" spans="8:15" hidden="1" x14ac:dyDescent="0.25">
      <c r="H829" s="189" t="s">
        <v>2094</v>
      </c>
      <c r="I829" s="26" t="s">
        <v>2293</v>
      </c>
      <c r="J829" s="26" t="s">
        <v>2294</v>
      </c>
      <c r="K829" s="26">
        <v>5.3</v>
      </c>
      <c r="L829" s="26">
        <v>24.37</v>
      </c>
      <c r="M829" s="26">
        <v>49.51</v>
      </c>
      <c r="N829" s="26">
        <v>12.79</v>
      </c>
      <c r="O829" s="199">
        <v>3.48</v>
      </c>
    </row>
    <row r="830" spans="8:15" hidden="1" x14ac:dyDescent="0.25">
      <c r="H830" s="189" t="s">
        <v>2094</v>
      </c>
      <c r="I830" s="26" t="s">
        <v>2295</v>
      </c>
      <c r="J830" s="26" t="s">
        <v>2296</v>
      </c>
      <c r="K830" s="26">
        <v>4.99</v>
      </c>
      <c r="L830" s="26">
        <v>10.19</v>
      </c>
      <c r="M830" s="26">
        <v>18.12</v>
      </c>
      <c r="N830" s="26">
        <v>11.57</v>
      </c>
      <c r="O830" s="199">
        <v>5.17</v>
      </c>
    </row>
    <row r="831" spans="8:15" hidden="1" x14ac:dyDescent="0.25">
      <c r="H831" s="189" t="s">
        <v>2094</v>
      </c>
      <c r="I831" s="26" t="s">
        <v>2297</v>
      </c>
      <c r="J831" s="26" t="s">
        <v>2298</v>
      </c>
      <c r="K831" s="26">
        <v>8.3000000000000007</v>
      </c>
      <c r="L831" s="26">
        <v>16.399999999999999</v>
      </c>
      <c r="M831" s="26">
        <v>14.35</v>
      </c>
      <c r="N831" s="26">
        <v>18.98</v>
      </c>
      <c r="O831" s="199">
        <v>5.53</v>
      </c>
    </row>
    <row r="832" spans="8:15" hidden="1" x14ac:dyDescent="0.25">
      <c r="H832" s="189" t="s">
        <v>2094</v>
      </c>
      <c r="I832" s="26" t="s">
        <v>2299</v>
      </c>
      <c r="J832" s="26" t="s">
        <v>2300</v>
      </c>
      <c r="K832" s="26">
        <v>6.04</v>
      </c>
      <c r="L832" s="26">
        <v>12.89</v>
      </c>
      <c r="M832" s="26">
        <v>18.260000000000002</v>
      </c>
      <c r="N832" s="26">
        <v>14.32</v>
      </c>
      <c r="O832" s="199">
        <v>3.54</v>
      </c>
    </row>
    <row r="833" spans="8:15" hidden="1" x14ac:dyDescent="0.25">
      <c r="H833" s="189" t="s">
        <v>2301</v>
      </c>
      <c r="I833" s="26" t="s">
        <v>2302</v>
      </c>
      <c r="J833" s="26" t="s">
        <v>2303</v>
      </c>
      <c r="K833" s="26">
        <v>37.39</v>
      </c>
      <c r="L833" s="26">
        <v>67.260000000000005</v>
      </c>
      <c r="M833" s="26">
        <v>65.86</v>
      </c>
      <c r="N833" s="26">
        <v>59.68</v>
      </c>
      <c r="O833" s="199">
        <v>29.91</v>
      </c>
    </row>
    <row r="834" spans="8:15" hidden="1" x14ac:dyDescent="0.25">
      <c r="H834" s="189" t="s">
        <v>2301</v>
      </c>
      <c r="I834" s="26" t="s">
        <v>2304</v>
      </c>
      <c r="J834" s="26" t="s">
        <v>2305</v>
      </c>
      <c r="K834" s="26">
        <v>4.9800000000000004</v>
      </c>
      <c r="L834" s="26">
        <v>19.899999999999999</v>
      </c>
      <c r="M834" s="26">
        <v>14.55</v>
      </c>
      <c r="N834" s="26">
        <v>21.7</v>
      </c>
      <c r="O834" s="199">
        <v>1583.84</v>
      </c>
    </row>
    <row r="835" spans="8:15" hidden="1" x14ac:dyDescent="0.25">
      <c r="H835" s="189" t="s">
        <v>2301</v>
      </c>
      <c r="I835" s="26" t="s">
        <v>2306</v>
      </c>
      <c r="J835" s="26" t="s">
        <v>2307</v>
      </c>
      <c r="K835" s="26">
        <v>4.03</v>
      </c>
      <c r="L835" s="26"/>
      <c r="M835" s="26">
        <v>35.29</v>
      </c>
      <c r="N835" s="26"/>
      <c r="O835" s="199">
        <v>66.8</v>
      </c>
    </row>
    <row r="836" spans="8:15" x14ac:dyDescent="0.25">
      <c r="H836" s="189" t="s">
        <v>2301</v>
      </c>
      <c r="I836" s="26" t="s">
        <v>2308</v>
      </c>
      <c r="J836" s="26" t="s">
        <v>2309</v>
      </c>
      <c r="K836" s="26">
        <v>99.73</v>
      </c>
      <c r="L836" s="26">
        <v>16.239999999999998</v>
      </c>
      <c r="M836" s="26">
        <v>14</v>
      </c>
      <c r="N836" s="26">
        <v>17</v>
      </c>
      <c r="O836" s="199">
        <v>21329.97</v>
      </c>
    </row>
    <row r="837" spans="8:15" hidden="1" x14ac:dyDescent="0.25">
      <c r="H837" s="189" t="s">
        <v>2301</v>
      </c>
      <c r="I837" s="26" t="s">
        <v>2310</v>
      </c>
      <c r="J837" s="26" t="s">
        <v>2311</v>
      </c>
      <c r="K837" s="26">
        <v>17.920000000000002</v>
      </c>
      <c r="L837" s="26">
        <v>83.88</v>
      </c>
      <c r="M837" s="26">
        <v>142.18</v>
      </c>
      <c r="N837" s="26">
        <v>82.22</v>
      </c>
      <c r="O837" s="199">
        <v>757.01</v>
      </c>
    </row>
    <row r="838" spans="8:15" hidden="1" x14ac:dyDescent="0.25">
      <c r="H838" s="189" t="s">
        <v>2301</v>
      </c>
      <c r="I838" s="26" t="s">
        <v>2312</v>
      </c>
      <c r="J838" s="26" t="s">
        <v>2313</v>
      </c>
      <c r="K838" s="26">
        <v>5.9</v>
      </c>
      <c r="L838" s="26">
        <v>18.329999999999998</v>
      </c>
      <c r="M838" s="26">
        <v>13.39</v>
      </c>
      <c r="N838" s="26">
        <v>19.57</v>
      </c>
      <c r="O838" s="199">
        <v>5398.92</v>
      </c>
    </row>
    <row r="839" spans="8:15" hidden="1" x14ac:dyDescent="0.25">
      <c r="H839" s="189" t="s">
        <v>2314</v>
      </c>
      <c r="I839" s="26" t="s">
        <v>2315</v>
      </c>
      <c r="J839" s="26" t="s">
        <v>2316</v>
      </c>
      <c r="K839" s="26">
        <v>2.13</v>
      </c>
      <c r="L839" s="26"/>
      <c r="M839" s="26"/>
      <c r="N839" s="26"/>
      <c r="O839" s="199">
        <v>110.68</v>
      </c>
    </row>
    <row r="840" spans="8:15" hidden="1" x14ac:dyDescent="0.25">
      <c r="H840" s="189" t="s">
        <v>2314</v>
      </c>
      <c r="I840" s="26" t="s">
        <v>2317</v>
      </c>
      <c r="J840" s="26" t="s">
        <v>2318</v>
      </c>
      <c r="K840" s="26">
        <v>2.4700000000000002</v>
      </c>
      <c r="L840" s="26"/>
      <c r="M840" s="26">
        <v>14.52</v>
      </c>
      <c r="N840" s="26"/>
      <c r="O840" s="199">
        <v>152.76</v>
      </c>
    </row>
    <row r="841" spans="8:15" hidden="1" x14ac:dyDescent="0.25">
      <c r="H841" s="189" t="s">
        <v>2314</v>
      </c>
      <c r="I841" s="26" t="s">
        <v>2319</v>
      </c>
      <c r="J841" s="26" t="s">
        <v>2320</v>
      </c>
      <c r="K841" s="26">
        <v>2.11</v>
      </c>
      <c r="L841" s="26"/>
      <c r="M841" s="26">
        <v>147.34</v>
      </c>
      <c r="N841" s="26"/>
      <c r="O841" s="199">
        <v>11.22</v>
      </c>
    </row>
    <row r="842" spans="8:15" hidden="1" x14ac:dyDescent="0.25">
      <c r="H842" s="189" t="s">
        <v>2314</v>
      </c>
      <c r="I842" s="26" t="s">
        <v>154</v>
      </c>
      <c r="J842" s="26" t="s">
        <v>153</v>
      </c>
      <c r="K842" s="26">
        <v>11.02</v>
      </c>
      <c r="L842" s="26">
        <v>28.92</v>
      </c>
      <c r="M842" s="26">
        <v>85.61</v>
      </c>
      <c r="N842" s="26">
        <v>26.52</v>
      </c>
      <c r="O842" s="199">
        <v>37.99</v>
      </c>
    </row>
    <row r="843" spans="8:15" hidden="1" x14ac:dyDescent="0.25">
      <c r="H843" s="189" t="s">
        <v>2314</v>
      </c>
      <c r="I843" s="26" t="s">
        <v>2321</v>
      </c>
      <c r="J843" s="26" t="s">
        <v>2322</v>
      </c>
      <c r="K843" s="26">
        <v>3</v>
      </c>
      <c r="L843" s="26">
        <v>15.79</v>
      </c>
      <c r="M843" s="26">
        <v>12.8</v>
      </c>
      <c r="N843" s="26">
        <v>18.309999999999999</v>
      </c>
      <c r="O843" s="199">
        <v>153.41999999999999</v>
      </c>
    </row>
    <row r="844" spans="8:15" hidden="1" x14ac:dyDescent="0.25">
      <c r="H844" s="189" t="s">
        <v>2314</v>
      </c>
      <c r="I844" s="26" t="s">
        <v>2323</v>
      </c>
      <c r="J844" s="26" t="s">
        <v>2324</v>
      </c>
      <c r="K844" s="26">
        <v>12.5</v>
      </c>
      <c r="L844" s="26">
        <v>18.88</v>
      </c>
      <c r="M844" s="26">
        <v>16.350000000000001</v>
      </c>
      <c r="N844" s="26">
        <v>24.07</v>
      </c>
      <c r="O844" s="199">
        <v>168.5</v>
      </c>
    </row>
    <row r="845" spans="8:15" hidden="1" x14ac:dyDescent="0.25">
      <c r="H845" s="189" t="s">
        <v>2314</v>
      </c>
      <c r="I845" s="26" t="s">
        <v>2325</v>
      </c>
      <c r="J845" s="26" t="s">
        <v>2326</v>
      </c>
      <c r="K845" s="26">
        <v>6.18</v>
      </c>
      <c r="L845" s="26">
        <v>14.72</v>
      </c>
      <c r="M845" s="26">
        <v>10</v>
      </c>
      <c r="N845" s="26">
        <v>15.89</v>
      </c>
      <c r="O845" s="199">
        <v>781.28</v>
      </c>
    </row>
    <row r="846" spans="8:15" hidden="1" x14ac:dyDescent="0.25">
      <c r="H846" s="189" t="s">
        <v>2314</v>
      </c>
      <c r="I846" s="26" t="s">
        <v>2327</v>
      </c>
      <c r="J846" s="26" t="s">
        <v>2328</v>
      </c>
      <c r="K846" s="26">
        <v>8.9700000000000006</v>
      </c>
      <c r="L846" s="26">
        <v>15.19</v>
      </c>
      <c r="M846" s="26">
        <v>16.2</v>
      </c>
      <c r="N846" s="26">
        <v>13.9</v>
      </c>
      <c r="O846" s="199">
        <v>63.16</v>
      </c>
    </row>
    <row r="847" spans="8:15" hidden="1" x14ac:dyDescent="0.25">
      <c r="H847" s="189" t="s">
        <v>2314</v>
      </c>
      <c r="I847" s="26" t="s">
        <v>2329</v>
      </c>
      <c r="J847" s="26" t="s">
        <v>2330</v>
      </c>
      <c r="K847" s="26">
        <v>4.17</v>
      </c>
      <c r="L847" s="26">
        <v>25.65</v>
      </c>
      <c r="M847" s="26">
        <v>19</v>
      </c>
      <c r="N847" s="26">
        <v>22.47</v>
      </c>
      <c r="O847" s="199">
        <v>224.49</v>
      </c>
    </row>
    <row r="848" spans="8:15" hidden="1" x14ac:dyDescent="0.25">
      <c r="H848" s="189" t="s">
        <v>2314</v>
      </c>
      <c r="I848" s="26" t="s">
        <v>2331</v>
      </c>
      <c r="J848" s="26" t="s">
        <v>2332</v>
      </c>
      <c r="K848" s="26">
        <v>6.6</v>
      </c>
      <c r="L848" s="26">
        <v>12.5</v>
      </c>
      <c r="M848" s="26">
        <v>11.32</v>
      </c>
      <c r="N848" s="26">
        <v>13.18</v>
      </c>
      <c r="O848" s="199">
        <v>331.13</v>
      </c>
    </row>
    <row r="849" spans="8:15" hidden="1" x14ac:dyDescent="0.25">
      <c r="H849" s="189" t="s">
        <v>2314</v>
      </c>
      <c r="I849" s="26" t="s">
        <v>2333</v>
      </c>
      <c r="J849" s="26" t="s">
        <v>2334</v>
      </c>
      <c r="K849" s="26">
        <v>11.96</v>
      </c>
      <c r="L849" s="26"/>
      <c r="M849" s="26">
        <v>845.6</v>
      </c>
      <c r="N849" s="26">
        <v>973.44</v>
      </c>
      <c r="O849" s="199">
        <v>120.53</v>
      </c>
    </row>
    <row r="850" spans="8:15" hidden="1" x14ac:dyDescent="0.25">
      <c r="H850" s="189" t="s">
        <v>2314</v>
      </c>
      <c r="I850" s="26" t="s">
        <v>2335</v>
      </c>
      <c r="J850" s="26" t="s">
        <v>2336</v>
      </c>
      <c r="K850" s="26">
        <v>7.42</v>
      </c>
      <c r="L850" s="26">
        <v>15.06</v>
      </c>
      <c r="M850" s="26">
        <v>10.44</v>
      </c>
      <c r="N850" s="26">
        <v>28.64</v>
      </c>
      <c r="O850" s="199">
        <v>170.96</v>
      </c>
    </row>
    <row r="851" spans="8:15" hidden="1" x14ac:dyDescent="0.25">
      <c r="H851" s="189" t="s">
        <v>2314</v>
      </c>
      <c r="I851" s="26" t="s">
        <v>2337</v>
      </c>
      <c r="J851" s="26" t="s">
        <v>2338</v>
      </c>
      <c r="K851" s="26">
        <v>5.59</v>
      </c>
      <c r="L851" s="26"/>
      <c r="M851" s="26"/>
      <c r="N851" s="26"/>
      <c r="O851" s="199">
        <v>31.3</v>
      </c>
    </row>
    <row r="852" spans="8:15" hidden="1" x14ac:dyDescent="0.25">
      <c r="H852" s="189" t="s">
        <v>2314</v>
      </c>
      <c r="I852" s="26" t="s">
        <v>2339</v>
      </c>
      <c r="J852" s="26" t="s">
        <v>2340</v>
      </c>
      <c r="K852" s="26">
        <v>15.68</v>
      </c>
      <c r="L852" s="26">
        <v>31.19</v>
      </c>
      <c r="M852" s="26">
        <v>29.73</v>
      </c>
      <c r="N852" s="26">
        <v>23.77</v>
      </c>
      <c r="O852" s="199">
        <v>69.78</v>
      </c>
    </row>
    <row r="853" spans="8:15" hidden="1" x14ac:dyDescent="0.25">
      <c r="H853" s="189" t="s">
        <v>2314</v>
      </c>
      <c r="I853" s="26" t="s">
        <v>2341</v>
      </c>
      <c r="J853" s="26" t="s">
        <v>2342</v>
      </c>
      <c r="K853" s="26">
        <v>12.98</v>
      </c>
      <c r="L853" s="26">
        <v>39.159999999999997</v>
      </c>
      <c r="M853" s="26">
        <v>42.6</v>
      </c>
      <c r="N853" s="26">
        <v>32.03</v>
      </c>
      <c r="O853" s="199">
        <v>56.27</v>
      </c>
    </row>
    <row r="854" spans="8:15" hidden="1" x14ac:dyDescent="0.25">
      <c r="H854" s="189" t="s">
        <v>2314</v>
      </c>
      <c r="I854" s="26" t="s">
        <v>2343</v>
      </c>
      <c r="J854" s="26" t="s">
        <v>2344</v>
      </c>
      <c r="K854" s="26">
        <v>3.68</v>
      </c>
      <c r="L854" s="26">
        <v>11.6</v>
      </c>
      <c r="M854" s="26">
        <v>19.03</v>
      </c>
      <c r="N854" s="26">
        <v>13.28</v>
      </c>
      <c r="O854" s="199">
        <v>125.69</v>
      </c>
    </row>
    <row r="855" spans="8:15" hidden="1" x14ac:dyDescent="0.25">
      <c r="H855" s="189" t="s">
        <v>2314</v>
      </c>
      <c r="I855" s="26" t="s">
        <v>2345</v>
      </c>
      <c r="J855" s="26" t="s">
        <v>2346</v>
      </c>
      <c r="K855" s="26">
        <v>6.4</v>
      </c>
      <c r="L855" s="26"/>
      <c r="M855" s="26">
        <v>69.19</v>
      </c>
      <c r="N855" s="26"/>
      <c r="O855" s="199">
        <v>32.81</v>
      </c>
    </row>
    <row r="856" spans="8:15" hidden="1" x14ac:dyDescent="0.25">
      <c r="H856" s="189" t="s">
        <v>2314</v>
      </c>
      <c r="I856" s="26" t="s">
        <v>2347</v>
      </c>
      <c r="J856" s="26" t="s">
        <v>2348</v>
      </c>
      <c r="K856" s="26">
        <v>5.07</v>
      </c>
      <c r="L856" s="26">
        <v>9.14</v>
      </c>
      <c r="M856" s="26">
        <v>7.36</v>
      </c>
      <c r="N856" s="26">
        <v>9.01</v>
      </c>
      <c r="O856" s="199">
        <v>228.05</v>
      </c>
    </row>
    <row r="857" spans="8:15" hidden="1" x14ac:dyDescent="0.25">
      <c r="H857" s="189" t="s">
        <v>2314</v>
      </c>
      <c r="I857" s="26" t="s">
        <v>2349</v>
      </c>
      <c r="J857" s="26" t="s">
        <v>2350</v>
      </c>
      <c r="K857" s="26">
        <v>4.91</v>
      </c>
      <c r="L857" s="26">
        <v>23.33</v>
      </c>
      <c r="M857" s="26">
        <v>18.600000000000001</v>
      </c>
      <c r="N857" s="26">
        <v>26.26</v>
      </c>
      <c r="O857" s="199">
        <v>280.77999999999997</v>
      </c>
    </row>
    <row r="858" spans="8:15" hidden="1" x14ac:dyDescent="0.25">
      <c r="H858" s="189" t="s">
        <v>2314</v>
      </c>
      <c r="I858" s="26" t="s">
        <v>2351</v>
      </c>
      <c r="J858" s="26" t="s">
        <v>2352</v>
      </c>
      <c r="K858" s="26">
        <v>5.26</v>
      </c>
      <c r="L858" s="26">
        <v>26.55</v>
      </c>
      <c r="M858" s="26">
        <v>10.7</v>
      </c>
      <c r="N858" s="26">
        <v>17.7</v>
      </c>
      <c r="O858" s="199">
        <v>85.31</v>
      </c>
    </row>
    <row r="859" spans="8:15" hidden="1" x14ac:dyDescent="0.25">
      <c r="H859" s="189" t="s">
        <v>2314</v>
      </c>
      <c r="I859" s="26" t="s">
        <v>2353</v>
      </c>
      <c r="J859" s="26" t="s">
        <v>2354</v>
      </c>
      <c r="K859" s="26">
        <v>3.44</v>
      </c>
      <c r="L859" s="26">
        <v>28.19</v>
      </c>
      <c r="M859" s="26">
        <v>20.91</v>
      </c>
      <c r="N859" s="26">
        <v>18.07</v>
      </c>
      <c r="O859" s="199">
        <v>303.58</v>
      </c>
    </row>
    <row r="860" spans="8:15" hidden="1" x14ac:dyDescent="0.25">
      <c r="H860" s="189" t="s">
        <v>2314</v>
      </c>
      <c r="I860" s="26" t="s">
        <v>2355</v>
      </c>
      <c r="J860" s="26" t="s">
        <v>2356</v>
      </c>
      <c r="K860" s="26">
        <v>12.24</v>
      </c>
      <c r="L860" s="26">
        <v>16.5</v>
      </c>
      <c r="M860" s="26">
        <v>19.09</v>
      </c>
      <c r="N860" s="26">
        <v>18.95</v>
      </c>
      <c r="O860" s="199">
        <v>91.11</v>
      </c>
    </row>
    <row r="861" spans="8:15" hidden="1" x14ac:dyDescent="0.25">
      <c r="H861" s="189" t="s">
        <v>2314</v>
      </c>
      <c r="I861" s="26" t="s">
        <v>2357</v>
      </c>
      <c r="J861" s="26" t="s">
        <v>2358</v>
      </c>
      <c r="K861" s="26">
        <v>2.89</v>
      </c>
      <c r="L861" s="26"/>
      <c r="M861" s="26">
        <v>571.80999999999995</v>
      </c>
      <c r="N861" s="26"/>
      <c r="O861" s="199">
        <v>284.5</v>
      </c>
    </row>
    <row r="862" spans="8:15" hidden="1" x14ac:dyDescent="0.25">
      <c r="H862" s="189" t="s">
        <v>2314</v>
      </c>
      <c r="I862" s="26" t="s">
        <v>2359</v>
      </c>
      <c r="J862" s="26" t="s">
        <v>2360</v>
      </c>
      <c r="K862" s="26">
        <v>6.06</v>
      </c>
      <c r="L862" s="26">
        <v>188.25</v>
      </c>
      <c r="M862" s="26">
        <v>78.739999999999995</v>
      </c>
      <c r="N862" s="26">
        <v>309.20999999999998</v>
      </c>
      <c r="O862" s="199">
        <v>27.53</v>
      </c>
    </row>
    <row r="863" spans="8:15" hidden="1" x14ac:dyDescent="0.25">
      <c r="H863" s="189" t="s">
        <v>2314</v>
      </c>
      <c r="I863" s="26" t="s">
        <v>2361</v>
      </c>
      <c r="J863" s="26" t="s">
        <v>2362</v>
      </c>
      <c r="K863" s="26">
        <v>4.84</v>
      </c>
      <c r="L863" s="26">
        <v>8.07</v>
      </c>
      <c r="M863" s="26">
        <v>7.79</v>
      </c>
      <c r="N863" s="26">
        <v>8.52</v>
      </c>
      <c r="O863" s="199">
        <v>205.45</v>
      </c>
    </row>
    <row r="864" spans="8:15" hidden="1" x14ac:dyDescent="0.25">
      <c r="H864" s="189" t="s">
        <v>2314</v>
      </c>
      <c r="I864" s="26" t="s">
        <v>2363</v>
      </c>
      <c r="J864" s="26" t="s">
        <v>2364</v>
      </c>
      <c r="K864" s="26">
        <v>15.93</v>
      </c>
      <c r="L864" s="26">
        <v>30.17</v>
      </c>
      <c r="M864" s="26">
        <v>28.13</v>
      </c>
      <c r="N864" s="26">
        <v>34.479999999999997</v>
      </c>
      <c r="O864" s="199">
        <v>231.87</v>
      </c>
    </row>
    <row r="865" spans="8:15" hidden="1" x14ac:dyDescent="0.25">
      <c r="H865" s="189" t="s">
        <v>2314</v>
      </c>
      <c r="I865" s="26" t="s">
        <v>2365</v>
      </c>
      <c r="J865" s="26" t="s">
        <v>2366</v>
      </c>
      <c r="K865" s="26">
        <v>12.61</v>
      </c>
      <c r="L865" s="26">
        <v>22.68</v>
      </c>
      <c r="M865" s="26">
        <v>22.85</v>
      </c>
      <c r="N865" s="26">
        <v>31.26</v>
      </c>
      <c r="O865" s="199">
        <v>76.930000000000007</v>
      </c>
    </row>
    <row r="866" spans="8:15" hidden="1" x14ac:dyDescent="0.25">
      <c r="H866" s="189" t="s">
        <v>2314</v>
      </c>
      <c r="I866" s="26" t="s">
        <v>2367</v>
      </c>
      <c r="J866" s="26" t="s">
        <v>2368</v>
      </c>
      <c r="K866" s="26">
        <v>15.91</v>
      </c>
      <c r="L866" s="26"/>
      <c r="M866" s="26">
        <v>213</v>
      </c>
      <c r="N866" s="26"/>
      <c r="O866" s="199">
        <v>127.08</v>
      </c>
    </row>
    <row r="867" spans="8:15" hidden="1" x14ac:dyDescent="0.25">
      <c r="H867" s="189" t="s">
        <v>2314</v>
      </c>
      <c r="I867" s="26" t="s">
        <v>2369</v>
      </c>
      <c r="J867" s="26" t="s">
        <v>2370</v>
      </c>
      <c r="K867" s="26">
        <v>6.07</v>
      </c>
      <c r="L867" s="26">
        <v>16.5</v>
      </c>
      <c r="M867" s="26">
        <v>18.260000000000002</v>
      </c>
      <c r="N867" s="26">
        <v>18.510000000000002</v>
      </c>
      <c r="O867" s="199">
        <v>118.69</v>
      </c>
    </row>
    <row r="868" spans="8:15" hidden="1" x14ac:dyDescent="0.25">
      <c r="H868" s="189" t="s">
        <v>2371</v>
      </c>
      <c r="I868" s="26" t="s">
        <v>2372</v>
      </c>
      <c r="J868" s="26" t="s">
        <v>2373</v>
      </c>
      <c r="K868" s="26">
        <v>2.95</v>
      </c>
      <c r="L868" s="26"/>
      <c r="M868" s="26"/>
      <c r="N868" s="26"/>
      <c r="O868" s="199">
        <v>35.700000000000003</v>
      </c>
    </row>
    <row r="869" spans="8:15" hidden="1" x14ac:dyDescent="0.25">
      <c r="H869" s="189" t="s">
        <v>2371</v>
      </c>
      <c r="I869" s="26" t="s">
        <v>2374</v>
      </c>
      <c r="J869" s="26" t="s">
        <v>2375</v>
      </c>
      <c r="K869" s="26">
        <v>2.42</v>
      </c>
      <c r="L869" s="26">
        <v>197.54</v>
      </c>
      <c r="M869" s="26"/>
      <c r="N869" s="26"/>
      <c r="O869" s="199">
        <v>57</v>
      </c>
    </row>
    <row r="870" spans="8:15" hidden="1" x14ac:dyDescent="0.25">
      <c r="H870" s="189" t="s">
        <v>2371</v>
      </c>
      <c r="I870" s="26" t="s">
        <v>2376</v>
      </c>
      <c r="J870" s="26" t="s">
        <v>2377</v>
      </c>
      <c r="K870" s="26">
        <v>13.87</v>
      </c>
      <c r="L870" s="26">
        <v>21.57</v>
      </c>
      <c r="M870" s="26">
        <v>17.53</v>
      </c>
      <c r="N870" s="26">
        <v>24.78</v>
      </c>
      <c r="O870" s="199">
        <v>147.07</v>
      </c>
    </row>
    <row r="871" spans="8:15" hidden="1" x14ac:dyDescent="0.25">
      <c r="H871" s="189" t="s">
        <v>2371</v>
      </c>
      <c r="I871" s="26" t="s">
        <v>2378</v>
      </c>
      <c r="J871" s="26" t="s">
        <v>2379</v>
      </c>
      <c r="K871" s="26">
        <v>5.98</v>
      </c>
      <c r="L871" s="26">
        <v>48.91</v>
      </c>
      <c r="M871" s="26">
        <v>52.19</v>
      </c>
      <c r="N871" s="26">
        <v>28.39</v>
      </c>
      <c r="O871" s="199">
        <v>17.489999999999998</v>
      </c>
    </row>
    <row r="872" spans="8:15" hidden="1" x14ac:dyDescent="0.25">
      <c r="H872" s="189" t="s">
        <v>2371</v>
      </c>
      <c r="I872" s="26" t="s">
        <v>2380</v>
      </c>
      <c r="J872" s="26" t="s">
        <v>2381</v>
      </c>
      <c r="K872" s="26">
        <v>2.59</v>
      </c>
      <c r="L872" s="26"/>
      <c r="M872" s="26">
        <v>90.8</v>
      </c>
      <c r="N872" s="26"/>
      <c r="O872" s="199">
        <v>52.67</v>
      </c>
    </row>
    <row r="873" spans="8:15" hidden="1" x14ac:dyDescent="0.25">
      <c r="H873" s="189" t="s">
        <v>2371</v>
      </c>
      <c r="I873" s="26" t="s">
        <v>2382</v>
      </c>
      <c r="J873" s="26" t="s">
        <v>2383</v>
      </c>
      <c r="K873" s="26">
        <v>12.95</v>
      </c>
      <c r="L873" s="26">
        <v>16.5</v>
      </c>
      <c r="M873" s="26">
        <v>17.100000000000001</v>
      </c>
      <c r="N873" s="26">
        <v>15.89</v>
      </c>
      <c r="O873" s="199">
        <v>29.49</v>
      </c>
    </row>
    <row r="874" spans="8:15" hidden="1" x14ac:dyDescent="0.25">
      <c r="H874" s="189" t="s">
        <v>2371</v>
      </c>
      <c r="I874" s="26" t="s">
        <v>2384</v>
      </c>
      <c r="J874" s="26" t="s">
        <v>2385</v>
      </c>
      <c r="K874" s="26">
        <v>27.38</v>
      </c>
      <c r="L874" s="26">
        <v>39.82</v>
      </c>
      <c r="M874" s="26">
        <v>38.47</v>
      </c>
      <c r="N874" s="26">
        <v>40.590000000000003</v>
      </c>
      <c r="O874" s="199">
        <v>46.27</v>
      </c>
    </row>
    <row r="875" spans="8:15" hidden="1" x14ac:dyDescent="0.25">
      <c r="H875" s="189" t="s">
        <v>2371</v>
      </c>
      <c r="I875" s="26" t="s">
        <v>2386</v>
      </c>
      <c r="J875" s="26" t="s">
        <v>2387</v>
      </c>
      <c r="K875" s="26">
        <v>14.64</v>
      </c>
      <c r="L875" s="26"/>
      <c r="M875" s="26">
        <v>157.03</v>
      </c>
      <c r="N875" s="26">
        <v>69.209999999999994</v>
      </c>
      <c r="O875" s="199">
        <v>22.49</v>
      </c>
    </row>
    <row r="876" spans="8:15" hidden="1" x14ac:dyDescent="0.25">
      <c r="H876" s="189" t="s">
        <v>2371</v>
      </c>
      <c r="I876" s="26" t="s">
        <v>2388</v>
      </c>
      <c r="J876" s="26" t="s">
        <v>2389</v>
      </c>
      <c r="K876" s="26">
        <v>19.79</v>
      </c>
      <c r="L876" s="26">
        <v>132.57</v>
      </c>
      <c r="M876" s="26">
        <v>61.79</v>
      </c>
      <c r="N876" s="26">
        <v>440.48</v>
      </c>
      <c r="O876" s="199">
        <v>40.82</v>
      </c>
    </row>
    <row r="877" spans="8:15" hidden="1" x14ac:dyDescent="0.25">
      <c r="H877" s="189" t="s">
        <v>2371</v>
      </c>
      <c r="I877" s="26" t="s">
        <v>2390</v>
      </c>
      <c r="J877" s="26" t="s">
        <v>2391</v>
      </c>
      <c r="K877" s="26">
        <v>5.58</v>
      </c>
      <c r="L877" s="26"/>
      <c r="M877" s="26"/>
      <c r="N877" s="26">
        <v>428.54</v>
      </c>
      <c r="O877" s="199">
        <v>19.63</v>
      </c>
    </row>
    <row r="878" spans="8:15" hidden="1" x14ac:dyDescent="0.25">
      <c r="H878" s="189" t="s">
        <v>2371</v>
      </c>
      <c r="I878" s="26" t="s">
        <v>2392</v>
      </c>
      <c r="J878" s="26" t="s">
        <v>2393</v>
      </c>
      <c r="K878" s="26">
        <v>11.9</v>
      </c>
      <c r="L878" s="26">
        <v>15.16</v>
      </c>
      <c r="M878" s="26">
        <v>12.09</v>
      </c>
      <c r="N878" s="26">
        <v>15.37</v>
      </c>
      <c r="O878" s="199">
        <v>22.35</v>
      </c>
    </row>
    <row r="879" spans="8:15" hidden="1" x14ac:dyDescent="0.25">
      <c r="H879" s="189" t="s">
        <v>2371</v>
      </c>
      <c r="I879" s="26" t="s">
        <v>2394</v>
      </c>
      <c r="J879" s="26" t="s">
        <v>2395</v>
      </c>
      <c r="K879" s="26">
        <v>5.69</v>
      </c>
      <c r="L879" s="26">
        <v>22.55</v>
      </c>
      <c r="M879" s="26">
        <v>15.73</v>
      </c>
      <c r="N879" s="26">
        <v>27.71</v>
      </c>
      <c r="O879" s="199">
        <v>26.89</v>
      </c>
    </row>
    <row r="880" spans="8:15" hidden="1" x14ac:dyDescent="0.25">
      <c r="H880" s="189" t="s">
        <v>2396</v>
      </c>
      <c r="I880" s="26" t="s">
        <v>2397</v>
      </c>
      <c r="J880" s="26" t="s">
        <v>2398</v>
      </c>
      <c r="K880" s="26">
        <v>6.59</v>
      </c>
      <c r="L880" s="26">
        <v>7.19</v>
      </c>
      <c r="M880" s="26">
        <v>12.84</v>
      </c>
      <c r="N880" s="26">
        <v>5.9</v>
      </c>
      <c r="O880" s="199">
        <v>56.91</v>
      </c>
    </row>
    <row r="881" spans="8:15" hidden="1" x14ac:dyDescent="0.25">
      <c r="H881" s="189" t="s">
        <v>2396</v>
      </c>
      <c r="I881" s="26" t="s">
        <v>2399</v>
      </c>
      <c r="J881" s="26" t="s">
        <v>2400</v>
      </c>
      <c r="K881" s="26">
        <v>3.7</v>
      </c>
      <c r="L881" s="26"/>
      <c r="M881" s="26">
        <v>20.86</v>
      </c>
      <c r="N881" s="26"/>
      <c r="O881" s="199">
        <v>34.92</v>
      </c>
    </row>
    <row r="882" spans="8:15" hidden="1" x14ac:dyDescent="0.25">
      <c r="H882" s="189" t="s">
        <v>2396</v>
      </c>
      <c r="I882" s="26" t="s">
        <v>2401</v>
      </c>
      <c r="J882" s="26" t="s">
        <v>2402</v>
      </c>
      <c r="K882" s="26">
        <v>4.91</v>
      </c>
      <c r="L882" s="26"/>
      <c r="M882" s="26"/>
      <c r="N882" s="26"/>
      <c r="O882" s="199">
        <v>26.44</v>
      </c>
    </row>
    <row r="883" spans="8:15" hidden="1" x14ac:dyDescent="0.25">
      <c r="H883" s="189" t="s">
        <v>2396</v>
      </c>
      <c r="I883" s="26" t="s">
        <v>2403</v>
      </c>
      <c r="J883" s="26" t="s">
        <v>2404</v>
      </c>
      <c r="K883" s="26">
        <v>1.62</v>
      </c>
      <c r="L883" s="26">
        <v>455.12</v>
      </c>
      <c r="M883" s="26">
        <v>351.17</v>
      </c>
      <c r="N883" s="26">
        <v>671.8</v>
      </c>
      <c r="O883" s="199">
        <v>69.040000000000006</v>
      </c>
    </row>
    <row r="884" spans="8:15" hidden="1" x14ac:dyDescent="0.25">
      <c r="H884" s="189" t="s">
        <v>2396</v>
      </c>
      <c r="I884" s="26" t="s">
        <v>2405</v>
      </c>
      <c r="J884" s="26" t="s">
        <v>2406</v>
      </c>
      <c r="K884" s="26">
        <v>3.13</v>
      </c>
      <c r="L884" s="26"/>
      <c r="M884" s="26">
        <v>32.700000000000003</v>
      </c>
      <c r="N884" s="26"/>
      <c r="O884" s="199">
        <v>53.23</v>
      </c>
    </row>
    <row r="885" spans="8:15" hidden="1" x14ac:dyDescent="0.25">
      <c r="H885" s="189" t="s">
        <v>2396</v>
      </c>
      <c r="I885" s="26" t="s">
        <v>2407</v>
      </c>
      <c r="J885" s="26" t="s">
        <v>2408</v>
      </c>
      <c r="K885" s="26">
        <v>4.5199999999999996</v>
      </c>
      <c r="L885" s="26">
        <v>24.28</v>
      </c>
      <c r="M885" s="26">
        <v>14.7</v>
      </c>
      <c r="N885" s="26">
        <v>18.27</v>
      </c>
      <c r="O885" s="199">
        <v>37.18</v>
      </c>
    </row>
    <row r="886" spans="8:15" hidden="1" x14ac:dyDescent="0.25">
      <c r="H886" s="189" t="s">
        <v>2396</v>
      </c>
      <c r="I886" s="26" t="s">
        <v>2409</v>
      </c>
      <c r="J886" s="26" t="s">
        <v>2410</v>
      </c>
      <c r="K886" s="26">
        <v>2.36</v>
      </c>
      <c r="L886" s="26"/>
      <c r="M886" s="26"/>
      <c r="N886" s="26"/>
      <c r="O886" s="199">
        <v>19.28</v>
      </c>
    </row>
    <row r="887" spans="8:15" hidden="1" x14ac:dyDescent="0.25">
      <c r="H887" s="189" t="s">
        <v>2396</v>
      </c>
      <c r="I887" s="26" t="s">
        <v>2411</v>
      </c>
      <c r="J887" s="26" t="s">
        <v>2412</v>
      </c>
      <c r="K887" s="26">
        <v>10.92</v>
      </c>
      <c r="L887" s="26">
        <v>22.74</v>
      </c>
      <c r="M887" s="26">
        <v>19.96</v>
      </c>
      <c r="N887" s="26">
        <v>24.22</v>
      </c>
      <c r="O887" s="199">
        <v>19.3</v>
      </c>
    </row>
    <row r="888" spans="8:15" hidden="1" x14ac:dyDescent="0.25">
      <c r="H888" s="189" t="s">
        <v>2396</v>
      </c>
      <c r="I888" s="26" t="s">
        <v>2413</v>
      </c>
      <c r="J888" s="26" t="s">
        <v>2414</v>
      </c>
      <c r="K888" s="26">
        <v>6.13</v>
      </c>
      <c r="L888" s="26"/>
      <c r="M888" s="26"/>
      <c r="N888" s="26"/>
      <c r="O888" s="199">
        <v>16.04</v>
      </c>
    </row>
    <row r="889" spans="8:15" hidden="1" x14ac:dyDescent="0.25">
      <c r="H889" s="189" t="s">
        <v>2396</v>
      </c>
      <c r="I889" s="26" t="s">
        <v>2415</v>
      </c>
      <c r="J889" s="26" t="s">
        <v>2416</v>
      </c>
      <c r="K889" s="26">
        <v>10.76</v>
      </c>
      <c r="L889" s="26">
        <v>14.21</v>
      </c>
      <c r="M889" s="26">
        <v>15.87</v>
      </c>
      <c r="N889" s="26">
        <v>15.74</v>
      </c>
      <c r="O889" s="199">
        <v>90.29</v>
      </c>
    </row>
    <row r="890" spans="8:15" hidden="1" x14ac:dyDescent="0.25">
      <c r="H890" s="189" t="s">
        <v>2396</v>
      </c>
      <c r="I890" s="26" t="s">
        <v>2417</v>
      </c>
      <c r="J890" s="26" t="s">
        <v>2418</v>
      </c>
      <c r="K890" s="26">
        <v>8.39</v>
      </c>
      <c r="L890" s="26">
        <v>12.81</v>
      </c>
      <c r="M890" s="26">
        <v>15.82</v>
      </c>
      <c r="N890" s="26">
        <v>13</v>
      </c>
      <c r="O890" s="199">
        <v>69.400000000000006</v>
      </c>
    </row>
    <row r="891" spans="8:15" hidden="1" x14ac:dyDescent="0.25">
      <c r="H891" s="189" t="s">
        <v>2396</v>
      </c>
      <c r="I891" s="26" t="s">
        <v>2419</v>
      </c>
      <c r="J891" s="26" t="s">
        <v>2420</v>
      </c>
      <c r="K891" s="26">
        <v>8.14</v>
      </c>
      <c r="L891" s="26">
        <v>12.5</v>
      </c>
      <c r="M891" s="26">
        <v>11.6</v>
      </c>
      <c r="N891" s="26">
        <v>16.510000000000002</v>
      </c>
      <c r="O891" s="199">
        <v>26.35</v>
      </c>
    </row>
    <row r="892" spans="8:15" hidden="1" x14ac:dyDescent="0.25">
      <c r="H892" s="189" t="s">
        <v>2396</v>
      </c>
      <c r="I892" s="26" t="s">
        <v>2421</v>
      </c>
      <c r="J892" s="26" t="s">
        <v>2422</v>
      </c>
      <c r="K892" s="26">
        <v>3.41</v>
      </c>
      <c r="L892" s="26"/>
      <c r="M892" s="26">
        <v>60.3</v>
      </c>
      <c r="N892" s="26"/>
      <c r="O892" s="199">
        <v>25.6</v>
      </c>
    </row>
    <row r="893" spans="8:15" hidden="1" x14ac:dyDescent="0.25">
      <c r="H893" s="189" t="s">
        <v>2396</v>
      </c>
      <c r="I893" s="26" t="s">
        <v>2423</v>
      </c>
      <c r="J893" s="26" t="s">
        <v>2424</v>
      </c>
      <c r="K893" s="26">
        <v>6.08</v>
      </c>
      <c r="L893" s="26">
        <v>14.98</v>
      </c>
      <c r="M893" s="26">
        <v>14.09</v>
      </c>
      <c r="N893" s="26">
        <v>15.25</v>
      </c>
      <c r="O893" s="199">
        <v>35.119999999999997</v>
      </c>
    </row>
    <row r="894" spans="8:15" hidden="1" x14ac:dyDescent="0.25">
      <c r="H894" s="189" t="s">
        <v>2396</v>
      </c>
      <c r="I894" s="26" t="s">
        <v>2425</v>
      </c>
      <c r="J894" s="26" t="s">
        <v>2426</v>
      </c>
      <c r="K894" s="26">
        <v>12.22</v>
      </c>
      <c r="L894" s="26">
        <v>18.57</v>
      </c>
      <c r="M894" s="26">
        <v>19.21</v>
      </c>
      <c r="N894" s="26">
        <v>23.69</v>
      </c>
      <c r="O894" s="199">
        <v>35.67</v>
      </c>
    </row>
    <row r="895" spans="8:15" hidden="1" x14ac:dyDescent="0.25">
      <c r="H895" s="189" t="s">
        <v>2396</v>
      </c>
      <c r="I895" s="26" t="s">
        <v>2427</v>
      </c>
      <c r="J895" s="26" t="s">
        <v>2428</v>
      </c>
      <c r="K895" s="26">
        <v>15.91</v>
      </c>
      <c r="L895" s="26">
        <v>15.87</v>
      </c>
      <c r="M895" s="26">
        <v>34.340000000000003</v>
      </c>
      <c r="N895" s="26">
        <v>14.78</v>
      </c>
      <c r="O895" s="199">
        <v>22.91</v>
      </c>
    </row>
    <row r="896" spans="8:15" hidden="1" x14ac:dyDescent="0.25">
      <c r="H896" s="189" t="s">
        <v>2396</v>
      </c>
      <c r="I896" s="26" t="s">
        <v>2429</v>
      </c>
      <c r="J896" s="26" t="s">
        <v>2430</v>
      </c>
      <c r="K896" s="26">
        <v>15.32</v>
      </c>
      <c r="L896" s="26">
        <v>50.77</v>
      </c>
      <c r="M896" s="26">
        <v>24.44</v>
      </c>
      <c r="N896" s="26">
        <v>78.38</v>
      </c>
      <c r="O896" s="199">
        <v>36.74</v>
      </c>
    </row>
    <row r="897" spans="8:15" hidden="1" x14ac:dyDescent="0.25">
      <c r="H897" s="189" t="s">
        <v>2396</v>
      </c>
      <c r="I897" s="26" t="s">
        <v>2431</v>
      </c>
      <c r="J897" s="26" t="s">
        <v>2432</v>
      </c>
      <c r="K897" s="26">
        <v>6.59</v>
      </c>
      <c r="L897" s="26">
        <v>60.87</v>
      </c>
      <c r="M897" s="26">
        <v>48.05</v>
      </c>
      <c r="N897" s="26">
        <v>74.650000000000006</v>
      </c>
      <c r="O897" s="199">
        <v>21.93</v>
      </c>
    </row>
    <row r="898" spans="8:15" hidden="1" x14ac:dyDescent="0.25">
      <c r="H898" s="189" t="s">
        <v>2396</v>
      </c>
      <c r="I898" s="26" t="s">
        <v>2433</v>
      </c>
      <c r="J898" s="26" t="s">
        <v>2434</v>
      </c>
      <c r="K898" s="26">
        <v>14.09</v>
      </c>
      <c r="L898" s="26">
        <v>55.86</v>
      </c>
      <c r="M898" s="26">
        <v>27.56</v>
      </c>
      <c r="N898" s="26">
        <v>57.19</v>
      </c>
      <c r="O898" s="199">
        <v>21.02</v>
      </c>
    </row>
    <row r="899" spans="8:15" hidden="1" x14ac:dyDescent="0.25">
      <c r="H899" s="189" t="s">
        <v>2396</v>
      </c>
      <c r="I899" s="26" t="s">
        <v>2435</v>
      </c>
      <c r="J899" s="26" t="s">
        <v>2436</v>
      </c>
      <c r="K899" s="26">
        <v>17.11</v>
      </c>
      <c r="L899" s="26"/>
      <c r="M899" s="26">
        <v>110.64</v>
      </c>
      <c r="N899" s="26"/>
      <c r="O899" s="199">
        <v>20.53</v>
      </c>
    </row>
    <row r="900" spans="8:15" hidden="1" x14ac:dyDescent="0.25">
      <c r="H900" s="189" t="s">
        <v>2396</v>
      </c>
      <c r="I900" s="26" t="s">
        <v>2437</v>
      </c>
      <c r="J900" s="26" t="s">
        <v>2438</v>
      </c>
      <c r="K900" s="26">
        <v>11.05</v>
      </c>
      <c r="L900" s="26">
        <v>20.48</v>
      </c>
      <c r="M900" s="26">
        <v>25.75</v>
      </c>
      <c r="N900" s="26">
        <v>21.3</v>
      </c>
      <c r="O900" s="199">
        <v>39.78</v>
      </c>
    </row>
    <row r="901" spans="8:15" hidden="1" x14ac:dyDescent="0.25">
      <c r="H901" s="189" t="s">
        <v>2396</v>
      </c>
      <c r="I901" s="26" t="s">
        <v>2439</v>
      </c>
      <c r="J901" s="26" t="s">
        <v>2440</v>
      </c>
      <c r="K901" s="26">
        <v>18.09</v>
      </c>
      <c r="L901" s="26">
        <v>21.91</v>
      </c>
      <c r="M901" s="26">
        <v>31.36</v>
      </c>
      <c r="N901" s="26">
        <v>21.64</v>
      </c>
      <c r="O901" s="199">
        <v>26.33</v>
      </c>
    </row>
    <row r="902" spans="8:15" hidden="1" x14ac:dyDescent="0.25">
      <c r="H902" s="189" t="s">
        <v>2396</v>
      </c>
      <c r="I902" s="26" t="s">
        <v>2441</v>
      </c>
      <c r="J902" s="26" t="s">
        <v>2442</v>
      </c>
      <c r="K902" s="26">
        <v>13.44</v>
      </c>
      <c r="L902" s="26">
        <v>325.19</v>
      </c>
      <c r="M902" s="26">
        <v>81.27</v>
      </c>
      <c r="N902" s="26"/>
      <c r="O902" s="199">
        <v>25.31</v>
      </c>
    </row>
    <row r="903" spans="8:15" hidden="1" x14ac:dyDescent="0.25">
      <c r="H903" s="189" t="s">
        <v>2396</v>
      </c>
      <c r="I903" s="26" t="s">
        <v>2443</v>
      </c>
      <c r="J903" s="26" t="s">
        <v>2444</v>
      </c>
      <c r="K903" s="26">
        <v>4.3899999999999997</v>
      </c>
      <c r="L903" s="26"/>
      <c r="M903" s="26"/>
      <c r="N903" s="26"/>
      <c r="O903" s="199">
        <v>17.649999999999999</v>
      </c>
    </row>
    <row r="904" spans="8:15" hidden="1" x14ac:dyDescent="0.25">
      <c r="H904" s="189" t="s">
        <v>2396</v>
      </c>
      <c r="I904" s="26" t="s">
        <v>2445</v>
      </c>
      <c r="J904" s="26" t="s">
        <v>2446</v>
      </c>
      <c r="K904" s="26">
        <v>2.0499999999999998</v>
      </c>
      <c r="L904" s="26">
        <v>48.46</v>
      </c>
      <c r="M904" s="26">
        <v>207.74</v>
      </c>
      <c r="N904" s="26">
        <v>31.18</v>
      </c>
      <c r="O904" s="199">
        <v>36.56</v>
      </c>
    </row>
    <row r="905" spans="8:15" hidden="1" x14ac:dyDescent="0.25">
      <c r="H905" s="189" t="s">
        <v>2396</v>
      </c>
      <c r="I905" s="26" t="s">
        <v>2447</v>
      </c>
      <c r="J905" s="26" t="s">
        <v>2448</v>
      </c>
      <c r="K905" s="26">
        <v>5.36</v>
      </c>
      <c r="L905" s="26">
        <v>57.02</v>
      </c>
      <c r="M905" s="26">
        <v>54.44</v>
      </c>
      <c r="N905" s="26">
        <v>39.49</v>
      </c>
      <c r="O905" s="199">
        <v>19.55</v>
      </c>
    </row>
    <row r="906" spans="8:15" hidden="1" x14ac:dyDescent="0.25">
      <c r="H906" s="189" t="s">
        <v>2396</v>
      </c>
      <c r="I906" s="26" t="s">
        <v>2449</v>
      </c>
      <c r="J906" s="26" t="s">
        <v>2450</v>
      </c>
      <c r="K906" s="26">
        <v>2.96</v>
      </c>
      <c r="L906" s="26"/>
      <c r="M906" s="26">
        <v>500.29</v>
      </c>
      <c r="N906" s="26"/>
      <c r="O906" s="199">
        <v>18.64</v>
      </c>
    </row>
    <row r="907" spans="8:15" hidden="1" x14ac:dyDescent="0.25">
      <c r="H907" s="189" t="s">
        <v>2396</v>
      </c>
      <c r="I907" s="26" t="s">
        <v>2451</v>
      </c>
      <c r="J907" s="26" t="s">
        <v>2452</v>
      </c>
      <c r="K907" s="26">
        <v>5.71</v>
      </c>
      <c r="L907" s="26">
        <v>99.37</v>
      </c>
      <c r="M907" s="26">
        <v>178.59</v>
      </c>
      <c r="N907" s="26">
        <v>59.57</v>
      </c>
      <c r="O907" s="199">
        <v>15.53</v>
      </c>
    </row>
    <row r="908" spans="8:15" hidden="1" x14ac:dyDescent="0.25">
      <c r="H908" s="189" t="s">
        <v>2396</v>
      </c>
      <c r="I908" s="26" t="s">
        <v>2453</v>
      </c>
      <c r="J908" s="26" t="s">
        <v>2454</v>
      </c>
      <c r="K908" s="26">
        <v>7.9</v>
      </c>
      <c r="L908" s="26">
        <v>12.54</v>
      </c>
      <c r="M908" s="26">
        <v>14.82</v>
      </c>
      <c r="N908" s="26">
        <v>12.62</v>
      </c>
      <c r="O908" s="199">
        <v>83.01</v>
      </c>
    </row>
    <row r="909" spans="8:15" hidden="1" x14ac:dyDescent="0.25">
      <c r="H909" s="189" t="s">
        <v>2396</v>
      </c>
      <c r="I909" s="26" t="s">
        <v>2455</v>
      </c>
      <c r="J909" s="26" t="s">
        <v>2456</v>
      </c>
      <c r="K909" s="26">
        <v>5.67</v>
      </c>
      <c r="L909" s="26">
        <v>8.0299999999999994</v>
      </c>
      <c r="M909" s="26">
        <v>15.57</v>
      </c>
      <c r="N909" s="26">
        <v>5.44</v>
      </c>
      <c r="O909" s="199">
        <v>85.05</v>
      </c>
    </row>
    <row r="910" spans="8:15" hidden="1" x14ac:dyDescent="0.25">
      <c r="H910" s="189" t="s">
        <v>2396</v>
      </c>
      <c r="I910" s="26" t="s">
        <v>2457</v>
      </c>
      <c r="J910" s="26" t="s">
        <v>2458</v>
      </c>
      <c r="K910" s="26">
        <v>3.29</v>
      </c>
      <c r="L910" s="26">
        <v>36.69</v>
      </c>
      <c r="M910" s="26">
        <v>20.59</v>
      </c>
      <c r="N910" s="26">
        <v>46.7</v>
      </c>
      <c r="O910" s="199">
        <v>38.18</v>
      </c>
    </row>
    <row r="911" spans="8:15" hidden="1" x14ac:dyDescent="0.25">
      <c r="H911" s="189" t="s">
        <v>2396</v>
      </c>
      <c r="I911" s="26" t="s">
        <v>2459</v>
      </c>
      <c r="J911" s="26" t="s">
        <v>2460</v>
      </c>
      <c r="K911" s="26">
        <v>10.85</v>
      </c>
      <c r="L911" s="26">
        <v>45.49</v>
      </c>
      <c r="M911" s="26">
        <v>26.38</v>
      </c>
      <c r="N911" s="26">
        <v>35.96</v>
      </c>
      <c r="O911" s="199">
        <v>96.61</v>
      </c>
    </row>
    <row r="912" spans="8:15" hidden="1" x14ac:dyDescent="0.25">
      <c r="H912" s="189" t="s">
        <v>2396</v>
      </c>
      <c r="I912" s="26" t="s">
        <v>2461</v>
      </c>
      <c r="J912" s="26" t="s">
        <v>2462</v>
      </c>
      <c r="K912" s="26">
        <v>18.8</v>
      </c>
      <c r="L912" s="26">
        <v>20.43</v>
      </c>
      <c r="M912" s="26">
        <v>20.41</v>
      </c>
      <c r="N912" s="26">
        <v>19.86</v>
      </c>
      <c r="O912" s="199">
        <v>21.81</v>
      </c>
    </row>
    <row r="913" spans="8:15" hidden="1" x14ac:dyDescent="0.25">
      <c r="H913" s="189" t="s">
        <v>2396</v>
      </c>
      <c r="I913" s="26" t="s">
        <v>2463</v>
      </c>
      <c r="J913" s="26" t="s">
        <v>2464</v>
      </c>
      <c r="K913" s="26">
        <v>20.260000000000002</v>
      </c>
      <c r="L913" s="26">
        <v>31.97</v>
      </c>
      <c r="M913" s="26">
        <v>28.26</v>
      </c>
      <c r="N913" s="26">
        <v>28.12</v>
      </c>
      <c r="O913" s="199">
        <v>28.36</v>
      </c>
    </row>
    <row r="914" spans="8:15" hidden="1" x14ac:dyDescent="0.25">
      <c r="H914" s="189" t="s">
        <v>2396</v>
      </c>
      <c r="I914" s="26" t="s">
        <v>2465</v>
      </c>
      <c r="J914" s="26" t="s">
        <v>2466</v>
      </c>
      <c r="K914" s="26">
        <v>12.48</v>
      </c>
      <c r="L914" s="26">
        <v>47.4</v>
      </c>
      <c r="M914" s="26">
        <v>36.299999999999997</v>
      </c>
      <c r="N914" s="26">
        <v>58.72</v>
      </c>
      <c r="O914" s="199">
        <v>22.15</v>
      </c>
    </row>
    <row r="915" spans="8:15" hidden="1" x14ac:dyDescent="0.25">
      <c r="H915" s="189" t="s">
        <v>2396</v>
      </c>
      <c r="I915" s="26" t="s">
        <v>2467</v>
      </c>
      <c r="J915" s="26" t="s">
        <v>2468</v>
      </c>
      <c r="K915" s="26">
        <v>14.35</v>
      </c>
      <c r="L915" s="26">
        <v>11.12</v>
      </c>
      <c r="M915" s="26">
        <v>11.17</v>
      </c>
      <c r="N915" s="26">
        <v>13.63</v>
      </c>
      <c r="O915" s="199">
        <v>37.909999999999997</v>
      </c>
    </row>
    <row r="916" spans="8:15" hidden="1" x14ac:dyDescent="0.25">
      <c r="H916" s="189" t="s">
        <v>2396</v>
      </c>
      <c r="I916" s="26" t="s">
        <v>2469</v>
      </c>
      <c r="J916" s="26" t="s">
        <v>2470</v>
      </c>
      <c r="K916" s="26">
        <v>8.59</v>
      </c>
      <c r="L916" s="26">
        <v>16.07</v>
      </c>
      <c r="M916" s="26">
        <v>12.8</v>
      </c>
      <c r="N916" s="26">
        <v>12.11</v>
      </c>
      <c r="O916" s="199">
        <v>31.7</v>
      </c>
    </row>
    <row r="917" spans="8:15" hidden="1" x14ac:dyDescent="0.25">
      <c r="H917" s="189" t="s">
        <v>2396</v>
      </c>
      <c r="I917" s="26" t="s">
        <v>2471</v>
      </c>
      <c r="J917" s="26" t="s">
        <v>2472</v>
      </c>
      <c r="K917" s="26">
        <v>6.63</v>
      </c>
      <c r="L917" s="26">
        <v>11.82</v>
      </c>
      <c r="M917" s="26">
        <v>9.33</v>
      </c>
      <c r="N917" s="26">
        <v>12.19</v>
      </c>
      <c r="O917" s="199">
        <v>47.5</v>
      </c>
    </row>
    <row r="918" spans="8:15" hidden="1" x14ac:dyDescent="0.25">
      <c r="H918" s="189" t="s">
        <v>2396</v>
      </c>
      <c r="I918" s="26" t="s">
        <v>2473</v>
      </c>
      <c r="J918" s="26" t="s">
        <v>2474</v>
      </c>
      <c r="K918" s="26">
        <v>39.64</v>
      </c>
      <c r="L918" s="26">
        <v>21.24</v>
      </c>
      <c r="M918" s="26">
        <v>13.63</v>
      </c>
      <c r="N918" s="26">
        <v>18.8</v>
      </c>
      <c r="O918" s="199">
        <v>26.44</v>
      </c>
    </row>
    <row r="919" spans="8:15" hidden="1" x14ac:dyDescent="0.25">
      <c r="H919" s="189" t="s">
        <v>2396</v>
      </c>
      <c r="I919" s="26" t="s">
        <v>2475</v>
      </c>
      <c r="J919" s="26" t="s">
        <v>2476</v>
      </c>
      <c r="K919" s="26">
        <v>19.04</v>
      </c>
      <c r="L919" s="26">
        <v>36.299999999999997</v>
      </c>
      <c r="M919" s="26">
        <v>26.97</v>
      </c>
      <c r="N919" s="26">
        <v>23.06</v>
      </c>
      <c r="O919" s="199">
        <v>20.94</v>
      </c>
    </row>
    <row r="920" spans="8:15" hidden="1" x14ac:dyDescent="0.25">
      <c r="H920" s="189" t="s">
        <v>2396</v>
      </c>
      <c r="I920" s="26" t="s">
        <v>2477</v>
      </c>
      <c r="J920" s="26" t="s">
        <v>2478</v>
      </c>
      <c r="K920" s="26">
        <v>6.35</v>
      </c>
      <c r="L920" s="26"/>
      <c r="M920" s="26">
        <v>149.83000000000001</v>
      </c>
      <c r="N920" s="26"/>
      <c r="O920" s="199">
        <v>27.94</v>
      </c>
    </row>
    <row r="921" spans="8:15" hidden="1" x14ac:dyDescent="0.25">
      <c r="H921" s="189" t="s">
        <v>2396</v>
      </c>
      <c r="I921" s="26" t="s">
        <v>2479</v>
      </c>
      <c r="J921" s="26" t="s">
        <v>2480</v>
      </c>
      <c r="K921" s="26">
        <v>25.86</v>
      </c>
      <c r="L921" s="26">
        <v>23</v>
      </c>
      <c r="M921" s="26">
        <v>15.19</v>
      </c>
      <c r="N921" s="26">
        <v>17.190000000000001</v>
      </c>
      <c r="O921" s="199">
        <v>36.61</v>
      </c>
    </row>
    <row r="922" spans="8:15" hidden="1" x14ac:dyDescent="0.25">
      <c r="H922" s="189" t="s">
        <v>2396</v>
      </c>
      <c r="I922" s="26" t="s">
        <v>2481</v>
      </c>
      <c r="J922" s="26" t="s">
        <v>2482</v>
      </c>
      <c r="K922" s="26">
        <v>13.19</v>
      </c>
      <c r="L922" s="26">
        <v>54.37</v>
      </c>
      <c r="M922" s="26">
        <v>54.12</v>
      </c>
      <c r="N922" s="26">
        <v>37.799999999999997</v>
      </c>
      <c r="O922" s="199">
        <v>22.29</v>
      </c>
    </row>
    <row r="923" spans="8:15" hidden="1" x14ac:dyDescent="0.25">
      <c r="H923" s="189" t="s">
        <v>2396</v>
      </c>
      <c r="I923" s="26" t="s">
        <v>2483</v>
      </c>
      <c r="J923" s="26" t="s">
        <v>2484</v>
      </c>
      <c r="K923" s="26">
        <v>14.78</v>
      </c>
      <c r="L923" s="26">
        <v>25.57</v>
      </c>
      <c r="M923" s="26">
        <v>25.65</v>
      </c>
      <c r="N923" s="26">
        <v>13.59</v>
      </c>
      <c r="O923" s="199">
        <v>22.13</v>
      </c>
    </row>
    <row r="924" spans="8:15" hidden="1" x14ac:dyDescent="0.25">
      <c r="H924" s="189" t="s">
        <v>2396</v>
      </c>
      <c r="I924" s="26" t="s">
        <v>2485</v>
      </c>
      <c r="J924" s="26" t="s">
        <v>2486</v>
      </c>
      <c r="K924" s="26">
        <v>9.07</v>
      </c>
      <c r="L924" s="26">
        <v>14.48</v>
      </c>
      <c r="M924" s="26">
        <v>15.34</v>
      </c>
      <c r="N924" s="26">
        <v>15.28</v>
      </c>
      <c r="O924" s="199">
        <v>4.82</v>
      </c>
    </row>
    <row r="925" spans="8:15" hidden="1" x14ac:dyDescent="0.25">
      <c r="H925" s="189" t="s">
        <v>2396</v>
      </c>
      <c r="I925" s="26" t="s">
        <v>2487</v>
      </c>
      <c r="J925" s="26" t="s">
        <v>2488</v>
      </c>
      <c r="K925" s="26">
        <v>7.02</v>
      </c>
      <c r="L925" s="26">
        <v>16.239999999999998</v>
      </c>
      <c r="M925" s="26">
        <v>21.69</v>
      </c>
      <c r="N925" s="26">
        <v>17.3</v>
      </c>
      <c r="O925" s="199">
        <v>5.71</v>
      </c>
    </row>
    <row r="926" spans="8:15" hidden="1" x14ac:dyDescent="0.25">
      <c r="H926" s="189" t="s">
        <v>2489</v>
      </c>
      <c r="I926" s="26" t="s">
        <v>2490</v>
      </c>
      <c r="J926" s="26" t="s">
        <v>2491</v>
      </c>
      <c r="K926" s="26">
        <v>2.37</v>
      </c>
      <c r="L926" s="26"/>
      <c r="M926" s="26"/>
      <c r="N926" s="26"/>
      <c r="O926" s="199">
        <v>16.3</v>
      </c>
    </row>
    <row r="927" spans="8:15" hidden="1" x14ac:dyDescent="0.25">
      <c r="H927" s="189" t="s">
        <v>2489</v>
      </c>
      <c r="I927" s="26" t="s">
        <v>2492</v>
      </c>
      <c r="J927" s="26" t="s">
        <v>2493</v>
      </c>
      <c r="K927" s="26">
        <v>6.73</v>
      </c>
      <c r="L927" s="26"/>
      <c r="M927" s="26">
        <v>62.96</v>
      </c>
      <c r="N927" s="26"/>
      <c r="O927" s="199">
        <v>33.56</v>
      </c>
    </row>
    <row r="928" spans="8:15" hidden="1" x14ac:dyDescent="0.25">
      <c r="H928" s="189" t="s">
        <v>2489</v>
      </c>
      <c r="I928" s="26" t="s">
        <v>2494</v>
      </c>
      <c r="J928" s="26" t="s">
        <v>2495</v>
      </c>
      <c r="K928" s="26">
        <v>14.25</v>
      </c>
      <c r="L928" s="26">
        <v>28.5</v>
      </c>
      <c r="M928" s="26">
        <v>28.74</v>
      </c>
      <c r="N928" s="26">
        <v>28.33</v>
      </c>
      <c r="O928" s="199">
        <v>29.44</v>
      </c>
    </row>
    <row r="929" spans="8:15" hidden="1" x14ac:dyDescent="0.25">
      <c r="H929" s="189" t="s">
        <v>2489</v>
      </c>
      <c r="I929" s="26" t="s">
        <v>2496</v>
      </c>
      <c r="J929" s="26" t="s">
        <v>2497</v>
      </c>
      <c r="K929" s="26">
        <v>13.87</v>
      </c>
      <c r="L929" s="26">
        <v>21.29</v>
      </c>
      <c r="M929" s="26">
        <v>20.96</v>
      </c>
      <c r="N929" s="26">
        <v>23.02</v>
      </c>
      <c r="O929" s="199">
        <v>29.96</v>
      </c>
    </row>
    <row r="930" spans="8:15" hidden="1" x14ac:dyDescent="0.25">
      <c r="H930" s="189" t="s">
        <v>2489</v>
      </c>
      <c r="I930" s="26" t="s">
        <v>2498</v>
      </c>
      <c r="J930" s="26" t="s">
        <v>2499</v>
      </c>
      <c r="K930" s="26">
        <v>7.25</v>
      </c>
      <c r="L930" s="26">
        <v>48.09</v>
      </c>
      <c r="M930" s="26">
        <v>29.61</v>
      </c>
      <c r="N930" s="26">
        <v>62.01</v>
      </c>
      <c r="O930" s="199">
        <v>56.59</v>
      </c>
    </row>
    <row r="931" spans="8:15" hidden="1" x14ac:dyDescent="0.25">
      <c r="H931" s="189" t="s">
        <v>2489</v>
      </c>
      <c r="I931" s="26" t="s">
        <v>2500</v>
      </c>
      <c r="J931" s="26" t="s">
        <v>2501</v>
      </c>
      <c r="K931" s="26">
        <v>5</v>
      </c>
      <c r="L931" s="26"/>
      <c r="M931" s="26"/>
      <c r="N931" s="26"/>
      <c r="O931" s="199">
        <v>17.3</v>
      </c>
    </row>
    <row r="932" spans="8:15" hidden="1" x14ac:dyDescent="0.25">
      <c r="H932" s="189" t="s">
        <v>2489</v>
      </c>
      <c r="I932" s="26" t="s">
        <v>2502</v>
      </c>
      <c r="J932" s="26" t="s">
        <v>2503</v>
      </c>
      <c r="K932" s="26">
        <v>2.8</v>
      </c>
      <c r="L932" s="26"/>
      <c r="M932" s="26"/>
      <c r="N932" s="26"/>
      <c r="O932" s="199">
        <v>50.06</v>
      </c>
    </row>
    <row r="933" spans="8:15" hidden="1" x14ac:dyDescent="0.25">
      <c r="H933" s="189" t="s">
        <v>2489</v>
      </c>
      <c r="I933" s="26" t="s">
        <v>2504</v>
      </c>
      <c r="J933" s="26" t="s">
        <v>2505</v>
      </c>
      <c r="K933" s="26">
        <v>5.51</v>
      </c>
      <c r="L933" s="26">
        <v>41.2</v>
      </c>
      <c r="M933" s="26">
        <v>23.57</v>
      </c>
      <c r="N933" s="26">
        <v>53.71</v>
      </c>
      <c r="O933" s="199">
        <v>39.299999999999997</v>
      </c>
    </row>
    <row r="934" spans="8:15" hidden="1" x14ac:dyDescent="0.25">
      <c r="H934" s="189" t="s">
        <v>2489</v>
      </c>
      <c r="I934" s="26" t="s">
        <v>2506</v>
      </c>
      <c r="J934" s="26" t="s">
        <v>2507</v>
      </c>
      <c r="K934" s="26">
        <v>12.8</v>
      </c>
      <c r="L934" s="26">
        <v>35.880000000000003</v>
      </c>
      <c r="M934" s="26">
        <v>39.049999999999997</v>
      </c>
      <c r="N934" s="26">
        <v>32.619999999999997</v>
      </c>
      <c r="O934" s="199">
        <v>141.97</v>
      </c>
    </row>
    <row r="935" spans="8:15" hidden="1" x14ac:dyDescent="0.25">
      <c r="H935" s="189" t="s">
        <v>2489</v>
      </c>
      <c r="I935" s="26" t="s">
        <v>2508</v>
      </c>
      <c r="J935" s="26" t="s">
        <v>2509</v>
      </c>
      <c r="K935" s="26">
        <v>16.13</v>
      </c>
      <c r="L935" s="26">
        <v>7.9</v>
      </c>
      <c r="M935" s="26">
        <v>30.72</v>
      </c>
      <c r="N935" s="26">
        <v>6.62</v>
      </c>
      <c r="O935" s="199">
        <v>29.81</v>
      </c>
    </row>
    <row r="936" spans="8:15" hidden="1" x14ac:dyDescent="0.25">
      <c r="H936" s="189" t="s">
        <v>2489</v>
      </c>
      <c r="I936" s="26" t="s">
        <v>2510</v>
      </c>
      <c r="J936" s="26" t="s">
        <v>2511</v>
      </c>
      <c r="K936" s="26">
        <v>21.28</v>
      </c>
      <c r="L936" s="26">
        <v>22.78</v>
      </c>
      <c r="M936" s="26">
        <v>19.05</v>
      </c>
      <c r="N936" s="26">
        <v>20.88</v>
      </c>
      <c r="O936" s="199">
        <v>103.08</v>
      </c>
    </row>
    <row r="937" spans="8:15" hidden="1" x14ac:dyDescent="0.25">
      <c r="H937" s="189" t="s">
        <v>2512</v>
      </c>
      <c r="I937" s="26" t="s">
        <v>2513</v>
      </c>
      <c r="J937" s="26" t="s">
        <v>2514</v>
      </c>
      <c r="K937" s="26">
        <v>4.1100000000000003</v>
      </c>
      <c r="L937" s="26"/>
      <c r="M937" s="26">
        <v>291.27999999999997</v>
      </c>
      <c r="N937" s="26"/>
      <c r="O937" s="199">
        <v>28.33</v>
      </c>
    </row>
    <row r="938" spans="8:15" hidden="1" x14ac:dyDescent="0.25">
      <c r="H938" s="189" t="s">
        <v>2512</v>
      </c>
      <c r="I938" s="26" t="s">
        <v>2515</v>
      </c>
      <c r="J938" s="26" t="s">
        <v>2516</v>
      </c>
      <c r="K938" s="26">
        <v>11.04</v>
      </c>
      <c r="L938" s="26">
        <v>14.63</v>
      </c>
      <c r="M938" s="26">
        <v>12.23</v>
      </c>
      <c r="N938" s="26">
        <v>17.190000000000001</v>
      </c>
      <c r="O938" s="199">
        <v>45.85</v>
      </c>
    </row>
    <row r="939" spans="8:15" hidden="1" x14ac:dyDescent="0.25">
      <c r="H939" s="189" t="s">
        <v>2512</v>
      </c>
      <c r="I939" s="26" t="s">
        <v>2517</v>
      </c>
      <c r="J939" s="26" t="s">
        <v>2518</v>
      </c>
      <c r="K939" s="26">
        <v>16.100000000000001</v>
      </c>
      <c r="L939" s="26">
        <v>53.07</v>
      </c>
      <c r="M939" s="26">
        <v>17.66</v>
      </c>
      <c r="N939" s="26"/>
      <c r="O939" s="199">
        <v>21.18</v>
      </c>
    </row>
    <row r="940" spans="8:15" hidden="1" x14ac:dyDescent="0.25">
      <c r="H940" s="189" t="s">
        <v>2512</v>
      </c>
      <c r="I940" s="26" t="s">
        <v>2519</v>
      </c>
      <c r="J940" s="26" t="s">
        <v>2520</v>
      </c>
      <c r="K940" s="26">
        <v>23.03</v>
      </c>
      <c r="L940" s="26">
        <v>40.97</v>
      </c>
      <c r="M940" s="26">
        <v>41.4</v>
      </c>
      <c r="N940" s="26">
        <v>31.97</v>
      </c>
      <c r="O940" s="199">
        <v>24.57</v>
      </c>
    </row>
    <row r="941" spans="8:15" hidden="1" x14ac:dyDescent="0.25">
      <c r="H941" s="189" t="s">
        <v>2512</v>
      </c>
      <c r="I941" s="26" t="s">
        <v>2521</v>
      </c>
      <c r="J941" s="26" t="s">
        <v>2522</v>
      </c>
      <c r="K941" s="26">
        <v>9.7899999999999991</v>
      </c>
      <c r="L941" s="26">
        <v>21.2</v>
      </c>
      <c r="M941" s="26">
        <v>16.82</v>
      </c>
      <c r="N941" s="26">
        <v>20.77</v>
      </c>
      <c r="O941" s="199">
        <v>101.54</v>
      </c>
    </row>
    <row r="942" spans="8:15" hidden="1" x14ac:dyDescent="0.25">
      <c r="H942" s="189" t="s">
        <v>2512</v>
      </c>
      <c r="I942" s="26" t="s">
        <v>2523</v>
      </c>
      <c r="J942" s="26" t="s">
        <v>2524</v>
      </c>
      <c r="K942" s="26">
        <v>5.93</v>
      </c>
      <c r="L942" s="26">
        <v>20.58</v>
      </c>
      <c r="M942" s="26">
        <v>14.23</v>
      </c>
      <c r="N942" s="26">
        <v>29.75</v>
      </c>
      <c r="O942" s="199">
        <v>44.81</v>
      </c>
    </row>
    <row r="943" spans="8:15" hidden="1" x14ac:dyDescent="0.25">
      <c r="H943" s="189" t="s">
        <v>2512</v>
      </c>
      <c r="I943" s="26" t="s">
        <v>2525</v>
      </c>
      <c r="J943" s="26" t="s">
        <v>2526</v>
      </c>
      <c r="K943" s="26">
        <v>6.18</v>
      </c>
      <c r="L943" s="26">
        <v>27.53</v>
      </c>
      <c r="M943" s="26">
        <v>18.149999999999999</v>
      </c>
      <c r="N943" s="26">
        <v>27.11</v>
      </c>
      <c r="O943" s="199">
        <v>22.12</v>
      </c>
    </row>
    <row r="944" spans="8:15" hidden="1" x14ac:dyDescent="0.25">
      <c r="H944" s="189" t="s">
        <v>2512</v>
      </c>
      <c r="I944" s="26" t="s">
        <v>2527</v>
      </c>
      <c r="J944" s="26" t="s">
        <v>2528</v>
      </c>
      <c r="K944" s="26">
        <v>6.35</v>
      </c>
      <c r="L944" s="26">
        <v>15.4</v>
      </c>
      <c r="M944" s="26">
        <v>11.37</v>
      </c>
      <c r="N944" s="26">
        <v>20.2</v>
      </c>
      <c r="O944" s="199">
        <v>92.67</v>
      </c>
    </row>
    <row r="945" spans="8:15" hidden="1" x14ac:dyDescent="0.25">
      <c r="H945" s="189" t="s">
        <v>2512</v>
      </c>
      <c r="I945" s="26" t="s">
        <v>2529</v>
      </c>
      <c r="J945" s="26" t="s">
        <v>2530</v>
      </c>
      <c r="K945" s="26">
        <v>1.77</v>
      </c>
      <c r="L945" s="26"/>
      <c r="M945" s="26">
        <v>216.64</v>
      </c>
      <c r="N945" s="26"/>
      <c r="O945" s="199">
        <v>44.47</v>
      </c>
    </row>
    <row r="946" spans="8:15" hidden="1" x14ac:dyDescent="0.25">
      <c r="H946" s="189" t="s">
        <v>2512</v>
      </c>
      <c r="I946" s="26" t="s">
        <v>2531</v>
      </c>
      <c r="J946" s="26" t="s">
        <v>2532</v>
      </c>
      <c r="K946" s="26">
        <v>6.05</v>
      </c>
      <c r="L946" s="26">
        <v>20.88</v>
      </c>
      <c r="M946" s="26">
        <v>12.89</v>
      </c>
      <c r="N946" s="26">
        <v>27</v>
      </c>
      <c r="O946" s="199">
        <v>53.76</v>
      </c>
    </row>
    <row r="947" spans="8:15" hidden="1" x14ac:dyDescent="0.25">
      <c r="H947" s="189" t="s">
        <v>2512</v>
      </c>
      <c r="I947" s="26" t="s">
        <v>2533</v>
      </c>
      <c r="J947" s="26" t="s">
        <v>2534</v>
      </c>
      <c r="K947" s="26">
        <v>2.8</v>
      </c>
      <c r="L947" s="26">
        <v>23.77</v>
      </c>
      <c r="M947" s="26">
        <v>42.4</v>
      </c>
      <c r="N947" s="26">
        <v>25.01</v>
      </c>
      <c r="O947" s="199">
        <v>23.3</v>
      </c>
    </row>
    <row r="948" spans="8:15" hidden="1" x14ac:dyDescent="0.25">
      <c r="H948" s="189" t="s">
        <v>2512</v>
      </c>
      <c r="I948" s="26" t="s">
        <v>2535</v>
      </c>
      <c r="J948" s="26" t="s">
        <v>2536</v>
      </c>
      <c r="K948" s="26">
        <v>4.79</v>
      </c>
      <c r="L948" s="26"/>
      <c r="M948" s="26"/>
      <c r="N948" s="26"/>
      <c r="O948" s="199">
        <v>18.07</v>
      </c>
    </row>
    <row r="949" spans="8:15" hidden="1" x14ac:dyDescent="0.25">
      <c r="H949" s="189" t="s">
        <v>2512</v>
      </c>
      <c r="I949" s="26" t="s">
        <v>2537</v>
      </c>
      <c r="J949" s="26" t="s">
        <v>2538</v>
      </c>
      <c r="K949" s="26">
        <v>5.85</v>
      </c>
      <c r="L949" s="26">
        <v>15.03</v>
      </c>
      <c r="M949" s="26">
        <v>15.28</v>
      </c>
      <c r="N949" s="26">
        <v>24.74</v>
      </c>
      <c r="O949" s="199">
        <v>157.6</v>
      </c>
    </row>
    <row r="950" spans="8:15" hidden="1" x14ac:dyDescent="0.25">
      <c r="H950" s="189" t="s">
        <v>2512</v>
      </c>
      <c r="I950" s="26" t="s">
        <v>2539</v>
      </c>
      <c r="J950" s="26" t="s">
        <v>2540</v>
      </c>
      <c r="K950" s="26">
        <v>7.61</v>
      </c>
      <c r="L950" s="26"/>
      <c r="M950" s="26"/>
      <c r="N950" s="26"/>
      <c r="O950" s="199">
        <v>10.96</v>
      </c>
    </row>
    <row r="951" spans="8:15" hidden="1" x14ac:dyDescent="0.25">
      <c r="H951" s="189" t="s">
        <v>2512</v>
      </c>
      <c r="I951" s="26" t="s">
        <v>2541</v>
      </c>
      <c r="J951" s="26" t="s">
        <v>2542</v>
      </c>
      <c r="K951" s="26">
        <v>6</v>
      </c>
      <c r="L951" s="26"/>
      <c r="M951" s="26">
        <v>23.32</v>
      </c>
      <c r="N951" s="26"/>
      <c r="O951" s="199">
        <v>31.68</v>
      </c>
    </row>
    <row r="952" spans="8:15" hidden="1" x14ac:dyDescent="0.25">
      <c r="H952" s="189" t="s">
        <v>2512</v>
      </c>
      <c r="I952" s="26" t="s">
        <v>2543</v>
      </c>
      <c r="J952" s="26" t="s">
        <v>2544</v>
      </c>
      <c r="K952" s="26">
        <v>22.62</v>
      </c>
      <c r="L952" s="26">
        <v>73.709999999999994</v>
      </c>
      <c r="M952" s="26">
        <v>37.299999999999997</v>
      </c>
      <c r="N952" s="26">
        <v>622.54999999999995</v>
      </c>
      <c r="O952" s="199">
        <v>100.08</v>
      </c>
    </row>
    <row r="953" spans="8:15" hidden="1" x14ac:dyDescent="0.25">
      <c r="H953" s="189" t="s">
        <v>2512</v>
      </c>
      <c r="I953" s="26" t="s">
        <v>2545</v>
      </c>
      <c r="J953" s="26" t="s">
        <v>2546</v>
      </c>
      <c r="K953" s="26">
        <v>8.11</v>
      </c>
      <c r="L953" s="26">
        <v>69.239999999999995</v>
      </c>
      <c r="M953" s="26">
        <v>181.28</v>
      </c>
      <c r="N953" s="26">
        <v>52.33</v>
      </c>
      <c r="O953" s="199">
        <v>38.130000000000003</v>
      </c>
    </row>
    <row r="954" spans="8:15" hidden="1" x14ac:dyDescent="0.25">
      <c r="H954" s="189" t="s">
        <v>2512</v>
      </c>
      <c r="I954" s="26" t="s">
        <v>2547</v>
      </c>
      <c r="J954" s="26" t="s">
        <v>2548</v>
      </c>
      <c r="K954" s="26">
        <v>2.0499999999999998</v>
      </c>
      <c r="L954" s="26"/>
      <c r="M954" s="26"/>
      <c r="N954" s="26"/>
      <c r="O954" s="199">
        <v>14.61</v>
      </c>
    </row>
    <row r="955" spans="8:15" hidden="1" x14ac:dyDescent="0.25">
      <c r="H955" s="189" t="s">
        <v>2512</v>
      </c>
      <c r="I955" s="26" t="s">
        <v>2549</v>
      </c>
      <c r="J955" s="26" t="s">
        <v>2550</v>
      </c>
      <c r="K955" s="26">
        <v>4.88</v>
      </c>
      <c r="L955" s="26">
        <v>17.12</v>
      </c>
      <c r="M955" s="26">
        <v>16.88</v>
      </c>
      <c r="N955" s="26">
        <v>20.09</v>
      </c>
      <c r="O955" s="199">
        <v>24.4</v>
      </c>
    </row>
    <row r="956" spans="8:15" hidden="1" x14ac:dyDescent="0.25">
      <c r="H956" s="189" t="s">
        <v>2512</v>
      </c>
      <c r="I956" s="26" t="s">
        <v>2551</v>
      </c>
      <c r="J956" s="26" t="s">
        <v>2552</v>
      </c>
      <c r="K956" s="26">
        <v>3.11</v>
      </c>
      <c r="L956" s="26"/>
      <c r="M956" s="26"/>
      <c r="N956" s="26"/>
      <c r="O956" s="199">
        <v>29.85</v>
      </c>
    </row>
    <row r="957" spans="8:15" hidden="1" x14ac:dyDescent="0.25">
      <c r="H957" s="189" t="s">
        <v>2512</v>
      </c>
      <c r="I957" s="26" t="s">
        <v>2553</v>
      </c>
      <c r="J957" s="26" t="s">
        <v>2554</v>
      </c>
      <c r="K957" s="26">
        <v>11.07</v>
      </c>
      <c r="L957" s="26">
        <v>39.909999999999997</v>
      </c>
      <c r="M957" s="26">
        <v>23.73</v>
      </c>
      <c r="N957" s="26">
        <v>59.31</v>
      </c>
      <c r="O957" s="199">
        <v>28.36</v>
      </c>
    </row>
    <row r="958" spans="8:15" hidden="1" x14ac:dyDescent="0.25">
      <c r="H958" s="189" t="s">
        <v>2512</v>
      </c>
      <c r="I958" s="26" t="s">
        <v>2555</v>
      </c>
      <c r="J958" s="26" t="s">
        <v>2556</v>
      </c>
      <c r="K958" s="26">
        <v>2.2400000000000002</v>
      </c>
      <c r="L958" s="26"/>
      <c r="M958" s="26"/>
      <c r="N958" s="26"/>
      <c r="O958" s="199">
        <v>10.17</v>
      </c>
    </row>
    <row r="959" spans="8:15" hidden="1" x14ac:dyDescent="0.25">
      <c r="H959" s="189" t="s">
        <v>2512</v>
      </c>
      <c r="I959" s="26" t="s">
        <v>2557</v>
      </c>
      <c r="J959" s="26" t="s">
        <v>2558</v>
      </c>
      <c r="K959" s="26">
        <v>8.5500000000000007</v>
      </c>
      <c r="L959" s="26"/>
      <c r="M959" s="26">
        <v>199.86</v>
      </c>
      <c r="N959" s="26"/>
      <c r="O959" s="199">
        <v>30.27</v>
      </c>
    </row>
    <row r="960" spans="8:15" hidden="1" x14ac:dyDescent="0.25">
      <c r="H960" s="189" t="s">
        <v>2512</v>
      </c>
      <c r="I960" s="26" t="s">
        <v>2559</v>
      </c>
      <c r="J960" s="26" t="s">
        <v>2560</v>
      </c>
      <c r="K960" s="26">
        <v>8.0399999999999991</v>
      </c>
      <c r="L960" s="26">
        <v>19.850000000000001</v>
      </c>
      <c r="M960" s="26">
        <v>9.31</v>
      </c>
      <c r="N960" s="26">
        <v>24.47</v>
      </c>
      <c r="O960" s="199">
        <v>32.96</v>
      </c>
    </row>
    <row r="961" spans="8:15" hidden="1" x14ac:dyDescent="0.25">
      <c r="H961" s="189" t="s">
        <v>2512</v>
      </c>
      <c r="I961" s="26" t="s">
        <v>2561</v>
      </c>
      <c r="J961" s="26" t="s">
        <v>2562</v>
      </c>
      <c r="K961" s="26">
        <v>1.59</v>
      </c>
      <c r="L961" s="26"/>
      <c r="M961" s="26"/>
      <c r="N961" s="26"/>
      <c r="O961" s="199">
        <v>8.5500000000000007</v>
      </c>
    </row>
    <row r="962" spans="8:15" hidden="1" x14ac:dyDescent="0.25">
      <c r="H962" s="189" t="s">
        <v>2512</v>
      </c>
      <c r="I962" s="26" t="s">
        <v>2563</v>
      </c>
      <c r="J962" s="26" t="s">
        <v>2564</v>
      </c>
      <c r="K962" s="26">
        <v>11.63</v>
      </c>
      <c r="L962" s="26"/>
      <c r="M962" s="26">
        <v>80.790000000000006</v>
      </c>
      <c r="N962" s="26"/>
      <c r="O962" s="199">
        <v>18.329999999999998</v>
      </c>
    </row>
    <row r="963" spans="8:15" hidden="1" x14ac:dyDescent="0.25">
      <c r="H963" s="189" t="s">
        <v>2512</v>
      </c>
      <c r="I963" s="26" t="s">
        <v>2565</v>
      </c>
      <c r="J963" s="26" t="s">
        <v>2566</v>
      </c>
      <c r="K963" s="26">
        <v>32.21</v>
      </c>
      <c r="L963" s="26">
        <v>21.66</v>
      </c>
      <c r="M963" s="26">
        <v>22.11</v>
      </c>
      <c r="N963" s="26">
        <v>25.26</v>
      </c>
      <c r="O963" s="199">
        <v>183.82</v>
      </c>
    </row>
    <row r="964" spans="8:15" hidden="1" x14ac:dyDescent="0.25">
      <c r="H964" s="189" t="s">
        <v>2512</v>
      </c>
      <c r="I964" s="26" t="s">
        <v>2567</v>
      </c>
      <c r="J964" s="26" t="s">
        <v>2568</v>
      </c>
      <c r="K964" s="26">
        <v>16.87</v>
      </c>
      <c r="L964" s="26">
        <v>14.85</v>
      </c>
      <c r="M964" s="26">
        <v>12.49</v>
      </c>
      <c r="N964" s="26">
        <v>16.95</v>
      </c>
      <c r="O964" s="199">
        <v>184.88</v>
      </c>
    </row>
    <row r="965" spans="8:15" hidden="1" x14ac:dyDescent="0.25">
      <c r="H965" s="189" t="s">
        <v>2512</v>
      </c>
      <c r="I965" s="26" t="s">
        <v>2569</v>
      </c>
      <c r="J965" s="26" t="s">
        <v>2570</v>
      </c>
      <c r="K965" s="26">
        <v>11.25</v>
      </c>
      <c r="L965" s="26"/>
      <c r="M965" s="26"/>
      <c r="N965" s="26"/>
      <c r="O965" s="199">
        <v>23.96</v>
      </c>
    </row>
    <row r="966" spans="8:15" hidden="1" x14ac:dyDescent="0.25">
      <c r="H966" s="189" t="s">
        <v>2512</v>
      </c>
      <c r="I966" s="26" t="s">
        <v>2571</v>
      </c>
      <c r="J966" s="26" t="s">
        <v>2572</v>
      </c>
      <c r="K966" s="26">
        <v>8.69</v>
      </c>
      <c r="L966" s="26">
        <v>29.72</v>
      </c>
      <c r="M966" s="26">
        <v>19.510000000000002</v>
      </c>
      <c r="N966" s="26">
        <v>28.94</v>
      </c>
      <c r="O966" s="199">
        <v>37.369999999999997</v>
      </c>
    </row>
    <row r="967" spans="8:15" hidden="1" x14ac:dyDescent="0.25">
      <c r="H967" s="189" t="s">
        <v>2512</v>
      </c>
      <c r="I967" s="26" t="s">
        <v>2573</v>
      </c>
      <c r="J967" s="26" t="s">
        <v>2574</v>
      </c>
      <c r="K967" s="26">
        <v>7.75</v>
      </c>
      <c r="L967" s="26">
        <v>97.06</v>
      </c>
      <c r="M967" s="26">
        <v>158.44999999999999</v>
      </c>
      <c r="N967" s="26">
        <v>97.95</v>
      </c>
      <c r="O967" s="199">
        <v>68.489999999999995</v>
      </c>
    </row>
    <row r="968" spans="8:15" hidden="1" x14ac:dyDescent="0.25">
      <c r="H968" s="189" t="s">
        <v>2512</v>
      </c>
      <c r="I968" s="26" t="s">
        <v>2575</v>
      </c>
      <c r="J968" s="26" t="s">
        <v>2576</v>
      </c>
      <c r="K968" s="26">
        <v>6.5</v>
      </c>
      <c r="L968" s="26"/>
      <c r="M968" s="26">
        <v>271.95</v>
      </c>
      <c r="N968" s="26"/>
      <c r="O968" s="199">
        <v>26.37</v>
      </c>
    </row>
    <row r="969" spans="8:15" hidden="1" x14ac:dyDescent="0.25">
      <c r="H969" s="189" t="s">
        <v>2512</v>
      </c>
      <c r="I969" s="26" t="s">
        <v>2577</v>
      </c>
      <c r="J969" s="26" t="s">
        <v>2578</v>
      </c>
      <c r="K969" s="26">
        <v>17.62</v>
      </c>
      <c r="L969" s="26">
        <v>38.57</v>
      </c>
      <c r="M969" s="26">
        <v>30.15</v>
      </c>
      <c r="N969" s="26">
        <v>49.56</v>
      </c>
      <c r="O969" s="199">
        <v>42.29</v>
      </c>
    </row>
    <row r="970" spans="8:15" hidden="1" x14ac:dyDescent="0.25">
      <c r="H970" s="189" t="s">
        <v>2512</v>
      </c>
      <c r="I970" s="26" t="s">
        <v>2579</v>
      </c>
      <c r="J970" s="26" t="s">
        <v>2580</v>
      </c>
      <c r="K970" s="26">
        <v>9.81</v>
      </c>
      <c r="L970" s="26">
        <v>45.44</v>
      </c>
      <c r="M970" s="26">
        <v>57.65</v>
      </c>
      <c r="N970" s="26">
        <v>31.92</v>
      </c>
      <c r="O970" s="199">
        <v>23.54</v>
      </c>
    </row>
    <row r="971" spans="8:15" hidden="1" x14ac:dyDescent="0.25">
      <c r="H971" s="189" t="s">
        <v>2512</v>
      </c>
      <c r="I971" s="26" t="s">
        <v>2581</v>
      </c>
      <c r="J971" s="26" t="s">
        <v>2582</v>
      </c>
      <c r="K971" s="26">
        <v>14.28</v>
      </c>
      <c r="L971" s="26">
        <v>53.65</v>
      </c>
      <c r="M971" s="26">
        <v>36.659999999999997</v>
      </c>
      <c r="N971" s="26">
        <v>68.67</v>
      </c>
      <c r="O971" s="199">
        <v>37.380000000000003</v>
      </c>
    </row>
    <row r="972" spans="8:15" hidden="1" x14ac:dyDescent="0.25">
      <c r="H972" s="189" t="s">
        <v>2512</v>
      </c>
      <c r="I972" s="26" t="s">
        <v>2583</v>
      </c>
      <c r="J972" s="26" t="s">
        <v>2584</v>
      </c>
      <c r="K972" s="26">
        <v>50.27</v>
      </c>
      <c r="L972" s="26">
        <v>18.79</v>
      </c>
      <c r="M972" s="26">
        <v>20.149999999999999</v>
      </c>
      <c r="N972" s="26">
        <v>18.170000000000002</v>
      </c>
      <c r="O972" s="199">
        <v>586.65</v>
      </c>
    </row>
    <row r="973" spans="8:15" hidden="1" x14ac:dyDescent="0.25">
      <c r="H973" s="189" t="s">
        <v>2512</v>
      </c>
      <c r="I973" s="26" t="s">
        <v>2585</v>
      </c>
      <c r="J973" s="26" t="s">
        <v>2586</v>
      </c>
      <c r="K973" s="26">
        <v>16.38</v>
      </c>
      <c r="L973" s="26">
        <v>25.16</v>
      </c>
      <c r="M973" s="26">
        <v>33.200000000000003</v>
      </c>
      <c r="N973" s="26">
        <v>22.36</v>
      </c>
      <c r="O973" s="199">
        <v>37.35</v>
      </c>
    </row>
    <row r="974" spans="8:15" hidden="1" x14ac:dyDescent="0.25">
      <c r="H974" s="189" t="s">
        <v>2512</v>
      </c>
      <c r="I974" s="26" t="s">
        <v>2587</v>
      </c>
      <c r="J974" s="26" t="s">
        <v>2588</v>
      </c>
      <c r="K974" s="26">
        <v>32.26</v>
      </c>
      <c r="L974" s="26">
        <v>63.22</v>
      </c>
      <c r="M974" s="26">
        <v>120.8</v>
      </c>
      <c r="N974" s="26">
        <v>17.7</v>
      </c>
      <c r="O974" s="199">
        <v>129.04</v>
      </c>
    </row>
    <row r="975" spans="8:15" hidden="1" x14ac:dyDescent="0.25">
      <c r="H975" s="189" t="s">
        <v>2512</v>
      </c>
      <c r="I975" s="26" t="s">
        <v>2589</v>
      </c>
      <c r="J975" s="26" t="s">
        <v>2590</v>
      </c>
      <c r="K975" s="26">
        <v>28.2</v>
      </c>
      <c r="L975" s="26">
        <v>16.2</v>
      </c>
      <c r="M975" s="26">
        <v>15.81</v>
      </c>
      <c r="N975" s="26">
        <v>18.350000000000001</v>
      </c>
      <c r="O975" s="199">
        <v>30.46</v>
      </c>
    </row>
    <row r="976" spans="8:15" hidden="1" x14ac:dyDescent="0.25">
      <c r="H976" s="189" t="s">
        <v>2512</v>
      </c>
      <c r="I976" s="26" t="s">
        <v>2591</v>
      </c>
      <c r="J976" s="26" t="s">
        <v>2592</v>
      </c>
      <c r="K976" s="26">
        <v>5.24</v>
      </c>
      <c r="L976" s="26"/>
      <c r="M976" s="26"/>
      <c r="N976" s="26"/>
      <c r="O976" s="199">
        <v>18.86</v>
      </c>
    </row>
    <row r="977" spans="8:15" hidden="1" x14ac:dyDescent="0.25">
      <c r="H977" s="189" t="s">
        <v>2512</v>
      </c>
      <c r="I977" s="26" t="s">
        <v>2593</v>
      </c>
      <c r="J977" s="26" t="s">
        <v>2594</v>
      </c>
      <c r="K977" s="26">
        <v>16.54</v>
      </c>
      <c r="L977" s="26">
        <v>92.44</v>
      </c>
      <c r="M977" s="26">
        <v>127.7</v>
      </c>
      <c r="N977" s="26">
        <v>93.07</v>
      </c>
      <c r="O977" s="199">
        <v>16.079999999999998</v>
      </c>
    </row>
    <row r="978" spans="8:15" hidden="1" x14ac:dyDescent="0.25">
      <c r="H978" s="189" t="s">
        <v>2512</v>
      </c>
      <c r="I978" s="26" t="s">
        <v>2595</v>
      </c>
      <c r="J978" s="26" t="s">
        <v>2596</v>
      </c>
      <c r="K978" s="26">
        <v>7.05</v>
      </c>
      <c r="L978" s="26">
        <v>8.16</v>
      </c>
      <c r="M978" s="26">
        <v>7.9</v>
      </c>
      <c r="N978" s="26">
        <v>6.44</v>
      </c>
      <c r="O978" s="199">
        <v>326.33</v>
      </c>
    </row>
    <row r="979" spans="8:15" hidden="1" x14ac:dyDescent="0.25">
      <c r="H979" s="189" t="s">
        <v>2512</v>
      </c>
      <c r="I979" s="26" t="s">
        <v>2597</v>
      </c>
      <c r="J979" s="26" t="s">
        <v>2598</v>
      </c>
      <c r="K979" s="26">
        <v>7.58</v>
      </c>
      <c r="L979" s="26">
        <v>12.8</v>
      </c>
      <c r="M979" s="26">
        <v>9.75</v>
      </c>
      <c r="N979" s="26">
        <v>15.19</v>
      </c>
      <c r="O979" s="199">
        <v>327.44</v>
      </c>
    </row>
    <row r="980" spans="8:15" hidden="1" x14ac:dyDescent="0.25">
      <c r="H980" s="189" t="s">
        <v>2512</v>
      </c>
      <c r="I980" s="26" t="s">
        <v>2599</v>
      </c>
      <c r="J980" s="26" t="s">
        <v>2600</v>
      </c>
      <c r="K980" s="26">
        <v>2.93</v>
      </c>
      <c r="L980" s="26">
        <v>656.09</v>
      </c>
      <c r="M980" s="26">
        <v>71.81</v>
      </c>
      <c r="N980" s="26">
        <v>448.14</v>
      </c>
      <c r="O980" s="199">
        <v>67.400000000000006</v>
      </c>
    </row>
    <row r="981" spans="8:15" hidden="1" x14ac:dyDescent="0.25">
      <c r="H981" s="189" t="s">
        <v>2512</v>
      </c>
      <c r="I981" s="26" t="s">
        <v>2601</v>
      </c>
      <c r="J981" s="26" t="s">
        <v>2602</v>
      </c>
      <c r="K981" s="26">
        <v>2.4900000000000002</v>
      </c>
      <c r="L981" s="26">
        <v>128.02000000000001</v>
      </c>
      <c r="M981" s="26">
        <v>101.58</v>
      </c>
      <c r="N981" s="26">
        <v>82.95</v>
      </c>
      <c r="O981" s="199">
        <v>28.19</v>
      </c>
    </row>
    <row r="982" spans="8:15" hidden="1" x14ac:dyDescent="0.25">
      <c r="H982" s="189" t="s">
        <v>2512</v>
      </c>
      <c r="I982" s="26" t="s">
        <v>2603</v>
      </c>
      <c r="J982" s="26" t="s">
        <v>2604</v>
      </c>
      <c r="K982" s="26">
        <v>58.54</v>
      </c>
      <c r="L982" s="26">
        <v>14.7</v>
      </c>
      <c r="M982" s="26">
        <v>12.03</v>
      </c>
      <c r="N982" s="26">
        <v>18.010000000000002</v>
      </c>
      <c r="O982" s="199">
        <v>306.23</v>
      </c>
    </row>
    <row r="983" spans="8:15" hidden="1" x14ac:dyDescent="0.25">
      <c r="H983" s="189" t="s">
        <v>2512</v>
      </c>
      <c r="I983" s="26" t="s">
        <v>2605</v>
      </c>
      <c r="J983" s="26" t="s">
        <v>2606</v>
      </c>
      <c r="K983" s="26">
        <v>7.84</v>
      </c>
      <c r="L983" s="26"/>
      <c r="M983" s="26">
        <v>155.66999999999999</v>
      </c>
      <c r="N983" s="26"/>
      <c r="O983" s="199">
        <v>33.31</v>
      </c>
    </row>
    <row r="984" spans="8:15" hidden="1" x14ac:dyDescent="0.25">
      <c r="H984" s="189" t="s">
        <v>2512</v>
      </c>
      <c r="I984" s="26" t="s">
        <v>2607</v>
      </c>
      <c r="J984" s="26" t="s">
        <v>2608</v>
      </c>
      <c r="K984" s="26">
        <v>5.83</v>
      </c>
      <c r="L984" s="26">
        <v>50.81</v>
      </c>
      <c r="M984" s="26">
        <v>40.53</v>
      </c>
      <c r="N984" s="26">
        <v>48.05</v>
      </c>
      <c r="O984" s="199">
        <v>25</v>
      </c>
    </row>
    <row r="985" spans="8:15" hidden="1" x14ac:dyDescent="0.25">
      <c r="H985" s="189" t="s">
        <v>2512</v>
      </c>
      <c r="I985" s="26" t="s">
        <v>2609</v>
      </c>
      <c r="J985" s="26" t="s">
        <v>2610</v>
      </c>
      <c r="K985" s="26">
        <v>10.74</v>
      </c>
      <c r="L985" s="26">
        <v>20.9</v>
      </c>
      <c r="M985" s="26">
        <v>16.8</v>
      </c>
      <c r="N985" s="26">
        <v>23.58</v>
      </c>
      <c r="O985" s="199">
        <v>180.43</v>
      </c>
    </row>
    <row r="986" spans="8:15" hidden="1" x14ac:dyDescent="0.25">
      <c r="H986" s="189" t="s">
        <v>2512</v>
      </c>
      <c r="I986" s="26" t="s">
        <v>2611</v>
      </c>
      <c r="J986" s="26" t="s">
        <v>2612</v>
      </c>
      <c r="K986" s="26">
        <v>9.69</v>
      </c>
      <c r="L986" s="26">
        <v>94.39</v>
      </c>
      <c r="M986" s="26">
        <v>30.12</v>
      </c>
      <c r="N986" s="26"/>
      <c r="O986" s="199">
        <v>55.68</v>
      </c>
    </row>
    <row r="987" spans="8:15" hidden="1" x14ac:dyDescent="0.25">
      <c r="H987" s="189" t="s">
        <v>2512</v>
      </c>
      <c r="I987" s="26" t="s">
        <v>2613</v>
      </c>
      <c r="J987" s="26" t="s">
        <v>2614</v>
      </c>
      <c r="K987" s="26">
        <v>2.9</v>
      </c>
      <c r="L987" s="26">
        <v>109.71</v>
      </c>
      <c r="M987" s="26">
        <v>95.57</v>
      </c>
      <c r="N987" s="26">
        <v>57.46</v>
      </c>
      <c r="O987" s="199">
        <v>127.36</v>
      </c>
    </row>
    <row r="988" spans="8:15" hidden="1" x14ac:dyDescent="0.25">
      <c r="H988" s="189" t="s">
        <v>2512</v>
      </c>
      <c r="I988" s="26" t="s">
        <v>2615</v>
      </c>
      <c r="J988" s="26" t="s">
        <v>2616</v>
      </c>
      <c r="K988" s="26">
        <v>5.74</v>
      </c>
      <c r="L988" s="26"/>
      <c r="M988" s="26">
        <v>127.9</v>
      </c>
      <c r="N988" s="26"/>
      <c r="O988" s="199">
        <v>23.02</v>
      </c>
    </row>
    <row r="989" spans="8:15" hidden="1" x14ac:dyDescent="0.25">
      <c r="H989" s="189" t="s">
        <v>2512</v>
      </c>
      <c r="I989" s="26" t="s">
        <v>2617</v>
      </c>
      <c r="J989" s="26" t="s">
        <v>2618</v>
      </c>
      <c r="K989" s="26">
        <v>5.67</v>
      </c>
      <c r="L989" s="26"/>
      <c r="M989" s="26">
        <v>43.58</v>
      </c>
      <c r="N989" s="26"/>
      <c r="O989" s="199">
        <v>32.67</v>
      </c>
    </row>
    <row r="990" spans="8:15" hidden="1" x14ac:dyDescent="0.25">
      <c r="H990" s="189" t="s">
        <v>2512</v>
      </c>
      <c r="I990" s="26" t="s">
        <v>2619</v>
      </c>
      <c r="J990" s="26" t="s">
        <v>2620</v>
      </c>
      <c r="K990" s="26">
        <v>16.02</v>
      </c>
      <c r="L990" s="26">
        <v>209.6</v>
      </c>
      <c r="M990" s="26">
        <v>364.22</v>
      </c>
      <c r="N990" s="26">
        <v>230.72</v>
      </c>
      <c r="O990" s="199">
        <v>38.24</v>
      </c>
    </row>
    <row r="991" spans="8:15" hidden="1" x14ac:dyDescent="0.25">
      <c r="H991" s="189" t="s">
        <v>2512</v>
      </c>
      <c r="I991" s="26" t="s">
        <v>2621</v>
      </c>
      <c r="J991" s="26" t="s">
        <v>2622</v>
      </c>
      <c r="K991" s="26">
        <v>16.420000000000002</v>
      </c>
      <c r="L991" s="26">
        <v>27.2</v>
      </c>
      <c r="M991" s="26">
        <v>17.440000000000001</v>
      </c>
      <c r="N991" s="26">
        <v>32.68</v>
      </c>
      <c r="O991" s="199">
        <v>67.010000000000005</v>
      </c>
    </row>
    <row r="992" spans="8:15" hidden="1" x14ac:dyDescent="0.25">
      <c r="H992" s="189" t="s">
        <v>2512</v>
      </c>
      <c r="I992" s="26" t="s">
        <v>2623</v>
      </c>
      <c r="J992" s="26" t="s">
        <v>2624</v>
      </c>
      <c r="K992" s="26">
        <v>8.26</v>
      </c>
      <c r="L992" s="26">
        <v>16.010000000000002</v>
      </c>
      <c r="M992" s="26">
        <v>10</v>
      </c>
      <c r="N992" s="26">
        <v>40.159999999999997</v>
      </c>
      <c r="O992" s="199">
        <v>28.68</v>
      </c>
    </row>
    <row r="993" spans="8:15" hidden="1" x14ac:dyDescent="0.25">
      <c r="H993" s="189" t="s">
        <v>2512</v>
      </c>
      <c r="I993" s="26" t="s">
        <v>2625</v>
      </c>
      <c r="J993" s="26" t="s">
        <v>2626</v>
      </c>
      <c r="K993" s="26">
        <v>1.92</v>
      </c>
      <c r="L993" s="26"/>
      <c r="M993" s="26"/>
      <c r="N993" s="26"/>
      <c r="O993" s="199">
        <v>30.17</v>
      </c>
    </row>
    <row r="994" spans="8:15" hidden="1" x14ac:dyDescent="0.25">
      <c r="H994" s="189" t="s">
        <v>2512</v>
      </c>
      <c r="I994" s="26" t="s">
        <v>2627</v>
      </c>
      <c r="J994" s="26" t="s">
        <v>2628</v>
      </c>
      <c r="K994" s="26">
        <v>2.48</v>
      </c>
      <c r="L994" s="26"/>
      <c r="M994" s="26"/>
      <c r="N994" s="26"/>
      <c r="O994" s="199">
        <v>12.25</v>
      </c>
    </row>
    <row r="995" spans="8:15" hidden="1" x14ac:dyDescent="0.25">
      <c r="H995" s="189" t="s">
        <v>2512</v>
      </c>
      <c r="I995" s="26" t="s">
        <v>2629</v>
      </c>
      <c r="J995" s="26" t="s">
        <v>2630</v>
      </c>
      <c r="K995" s="26">
        <v>14.95</v>
      </c>
      <c r="L995" s="26">
        <v>16.239999999999998</v>
      </c>
      <c r="M995" s="26">
        <v>11.63</v>
      </c>
      <c r="N995" s="26">
        <v>18.559999999999999</v>
      </c>
      <c r="O995" s="199">
        <v>71.37</v>
      </c>
    </row>
    <row r="996" spans="8:15" hidden="1" x14ac:dyDescent="0.25">
      <c r="H996" s="189" t="s">
        <v>2512</v>
      </c>
      <c r="I996" s="26" t="s">
        <v>2631</v>
      </c>
      <c r="J996" s="26" t="s">
        <v>2632</v>
      </c>
      <c r="K996" s="26">
        <v>4.3600000000000003</v>
      </c>
      <c r="L996" s="26"/>
      <c r="M996" s="26"/>
      <c r="N996" s="26"/>
      <c r="O996" s="199">
        <v>18.3</v>
      </c>
    </row>
    <row r="997" spans="8:15" hidden="1" x14ac:dyDescent="0.25">
      <c r="H997" s="189" t="s">
        <v>2512</v>
      </c>
      <c r="I997" s="26" t="s">
        <v>2633</v>
      </c>
      <c r="J997" s="26" t="s">
        <v>2634</v>
      </c>
      <c r="K997" s="26">
        <v>24.62</v>
      </c>
      <c r="L997" s="26">
        <v>38.18</v>
      </c>
      <c r="M997" s="26"/>
      <c r="N997" s="26">
        <v>19.3</v>
      </c>
      <c r="O997" s="199">
        <v>40.340000000000003</v>
      </c>
    </row>
    <row r="998" spans="8:15" hidden="1" x14ac:dyDescent="0.25">
      <c r="H998" s="189" t="s">
        <v>2512</v>
      </c>
      <c r="I998" s="26" t="s">
        <v>2635</v>
      </c>
      <c r="J998" s="26" t="s">
        <v>16</v>
      </c>
      <c r="K998" s="26">
        <v>11.58</v>
      </c>
      <c r="L998" s="26">
        <v>53.63</v>
      </c>
      <c r="M998" s="26">
        <v>19.489999999999998</v>
      </c>
      <c r="N998" s="26">
        <v>208.98</v>
      </c>
      <c r="O998" s="199">
        <v>42.74</v>
      </c>
    </row>
    <row r="999" spans="8:15" hidden="1" x14ac:dyDescent="0.25">
      <c r="H999" s="189" t="s">
        <v>2512</v>
      </c>
      <c r="I999" s="26" t="s">
        <v>2636</v>
      </c>
      <c r="J999" s="26" t="s">
        <v>2637</v>
      </c>
      <c r="K999" s="26">
        <v>7.04</v>
      </c>
      <c r="L999" s="26"/>
      <c r="M999" s="26">
        <v>50.29</v>
      </c>
      <c r="N999" s="26"/>
      <c r="O999" s="199">
        <v>28.1</v>
      </c>
    </row>
    <row r="1000" spans="8:15" hidden="1" x14ac:dyDescent="0.25">
      <c r="H1000" s="189" t="s">
        <v>2512</v>
      </c>
      <c r="I1000" s="26" t="s">
        <v>2638</v>
      </c>
      <c r="J1000" s="26" t="s">
        <v>2639</v>
      </c>
      <c r="K1000" s="26">
        <v>17.850000000000001</v>
      </c>
      <c r="L1000" s="26">
        <v>28</v>
      </c>
      <c r="M1000" s="26">
        <v>16.87</v>
      </c>
      <c r="N1000" s="26">
        <v>45.8</v>
      </c>
      <c r="O1000" s="199">
        <v>84.6</v>
      </c>
    </row>
    <row r="1001" spans="8:15" hidden="1" x14ac:dyDescent="0.25">
      <c r="H1001" s="189" t="s">
        <v>2512</v>
      </c>
      <c r="I1001" s="26" t="s">
        <v>2640</v>
      </c>
      <c r="J1001" s="26" t="s">
        <v>2641</v>
      </c>
      <c r="K1001" s="26">
        <v>6.13</v>
      </c>
      <c r="L1001" s="26"/>
      <c r="M1001" s="26">
        <v>174.96</v>
      </c>
      <c r="N1001" s="26"/>
      <c r="O1001" s="199">
        <v>21.11</v>
      </c>
    </row>
    <row r="1002" spans="8:15" hidden="1" x14ac:dyDescent="0.25">
      <c r="H1002" s="189" t="s">
        <v>2512</v>
      </c>
      <c r="I1002" s="26" t="s">
        <v>2642</v>
      </c>
      <c r="J1002" s="26" t="s">
        <v>2643</v>
      </c>
      <c r="K1002" s="26">
        <v>8.73</v>
      </c>
      <c r="L1002" s="26"/>
      <c r="M1002" s="26">
        <v>518.41999999999996</v>
      </c>
      <c r="N1002" s="26"/>
      <c r="O1002" s="199">
        <v>19.32</v>
      </c>
    </row>
    <row r="1003" spans="8:15" hidden="1" x14ac:dyDescent="0.25">
      <c r="H1003" s="189" t="s">
        <v>2512</v>
      </c>
      <c r="I1003" s="26" t="s">
        <v>2644</v>
      </c>
      <c r="J1003" s="26" t="s">
        <v>2645</v>
      </c>
      <c r="K1003" s="26">
        <v>7.78</v>
      </c>
      <c r="L1003" s="26">
        <v>14.15</v>
      </c>
      <c r="M1003" s="26">
        <v>17.239999999999998</v>
      </c>
      <c r="N1003" s="26">
        <v>11.49</v>
      </c>
      <c r="O1003" s="199">
        <v>43.22</v>
      </c>
    </row>
    <row r="1004" spans="8:15" hidden="1" x14ac:dyDescent="0.25">
      <c r="H1004" s="189" t="s">
        <v>2512</v>
      </c>
      <c r="I1004" s="26" t="s">
        <v>2646</v>
      </c>
      <c r="J1004" s="26" t="s">
        <v>2647</v>
      </c>
      <c r="K1004" s="26">
        <v>14.26</v>
      </c>
      <c r="L1004" s="26">
        <v>17.78</v>
      </c>
      <c r="M1004" s="26">
        <v>13.46</v>
      </c>
      <c r="N1004" s="26">
        <v>24.1</v>
      </c>
      <c r="O1004" s="199">
        <v>110.91</v>
      </c>
    </row>
    <row r="1005" spans="8:15" hidden="1" x14ac:dyDescent="0.25">
      <c r="H1005" s="189" t="s">
        <v>2648</v>
      </c>
      <c r="I1005" s="26" t="s">
        <v>2649</v>
      </c>
      <c r="J1005" s="26" t="s">
        <v>2650</v>
      </c>
      <c r="K1005" s="26">
        <v>4.17</v>
      </c>
      <c r="L1005" s="26">
        <v>11.47</v>
      </c>
      <c r="M1005" s="26">
        <v>9.92</v>
      </c>
      <c r="N1005" s="26">
        <v>9.93</v>
      </c>
      <c r="O1005" s="199">
        <v>166.39</v>
      </c>
    </row>
    <row r="1006" spans="8:15" hidden="1" x14ac:dyDescent="0.25">
      <c r="H1006" s="189" t="s">
        <v>2648</v>
      </c>
      <c r="I1006" s="26" t="s">
        <v>2651</v>
      </c>
      <c r="J1006" s="26" t="s">
        <v>2652</v>
      </c>
      <c r="K1006" s="26">
        <v>3.14</v>
      </c>
      <c r="L1006" s="26">
        <v>38.79</v>
      </c>
      <c r="M1006" s="26">
        <v>63.33</v>
      </c>
      <c r="N1006" s="26">
        <v>23.48</v>
      </c>
      <c r="O1006" s="199">
        <v>44.01</v>
      </c>
    </row>
    <row r="1007" spans="8:15" hidden="1" x14ac:dyDescent="0.25">
      <c r="H1007" s="189" t="s">
        <v>2648</v>
      </c>
      <c r="I1007" s="26" t="s">
        <v>2653</v>
      </c>
      <c r="J1007" s="26" t="s">
        <v>2654</v>
      </c>
      <c r="K1007" s="26">
        <v>5.69</v>
      </c>
      <c r="L1007" s="26">
        <v>30.79</v>
      </c>
      <c r="M1007" s="26">
        <v>14.96</v>
      </c>
      <c r="N1007" s="26">
        <v>22.82</v>
      </c>
      <c r="O1007" s="199">
        <v>66.319999999999993</v>
      </c>
    </row>
    <row r="1008" spans="8:15" hidden="1" x14ac:dyDescent="0.25">
      <c r="H1008" s="189" t="s">
        <v>2648</v>
      </c>
      <c r="I1008" s="26" t="s">
        <v>2655</v>
      </c>
      <c r="J1008" s="26" t="s">
        <v>2656</v>
      </c>
      <c r="K1008" s="26">
        <v>6.76</v>
      </c>
      <c r="L1008" s="26">
        <v>14.33</v>
      </c>
      <c r="M1008" s="26">
        <v>12.87</v>
      </c>
      <c r="N1008" s="26">
        <v>14.95</v>
      </c>
      <c r="O1008" s="199">
        <v>35.19</v>
      </c>
    </row>
    <row r="1009" spans="8:15" hidden="1" x14ac:dyDescent="0.25">
      <c r="H1009" s="189" t="s">
        <v>2648</v>
      </c>
      <c r="I1009" s="26" t="s">
        <v>2657</v>
      </c>
      <c r="J1009" s="26" t="s">
        <v>2658</v>
      </c>
      <c r="K1009" s="26">
        <v>2.23</v>
      </c>
      <c r="L1009" s="26"/>
      <c r="M1009" s="26">
        <v>20.92</v>
      </c>
      <c r="N1009" s="26">
        <v>192.38</v>
      </c>
      <c r="O1009" s="199">
        <v>53.33</v>
      </c>
    </row>
    <row r="1010" spans="8:15" hidden="1" x14ac:dyDescent="0.25">
      <c r="H1010" s="189" t="s">
        <v>2648</v>
      </c>
      <c r="I1010" s="26" t="s">
        <v>2659</v>
      </c>
      <c r="J1010" s="26" t="s">
        <v>2660</v>
      </c>
      <c r="K1010" s="26">
        <v>6.17</v>
      </c>
      <c r="L1010" s="26">
        <v>7.5</v>
      </c>
      <c r="M1010" s="26">
        <v>6.18</v>
      </c>
      <c r="N1010" s="26">
        <v>11.81</v>
      </c>
      <c r="O1010" s="199">
        <v>55.62</v>
      </c>
    </row>
    <row r="1011" spans="8:15" hidden="1" x14ac:dyDescent="0.25">
      <c r="H1011" s="189" t="s">
        <v>2648</v>
      </c>
      <c r="I1011" s="26" t="s">
        <v>2661</v>
      </c>
      <c r="J1011" s="26" t="s">
        <v>2662</v>
      </c>
      <c r="K1011" s="26">
        <v>27.58</v>
      </c>
      <c r="L1011" s="26">
        <v>15.8</v>
      </c>
      <c r="M1011" s="26">
        <v>17.22</v>
      </c>
      <c r="N1011" s="26">
        <v>16.37</v>
      </c>
      <c r="O1011" s="199">
        <v>190.31</v>
      </c>
    </row>
    <row r="1012" spans="8:15" hidden="1" x14ac:dyDescent="0.25">
      <c r="H1012" s="189" t="s">
        <v>2648</v>
      </c>
      <c r="I1012" s="26" t="s">
        <v>2663</v>
      </c>
      <c r="J1012" s="26" t="s">
        <v>2664</v>
      </c>
      <c r="K1012" s="26">
        <v>3.95</v>
      </c>
      <c r="L1012" s="26">
        <v>79.849999999999994</v>
      </c>
      <c r="M1012" s="26">
        <v>32.979999999999997</v>
      </c>
      <c r="N1012" s="26">
        <v>109.63</v>
      </c>
      <c r="O1012" s="199">
        <v>31.75</v>
      </c>
    </row>
    <row r="1013" spans="8:15" hidden="1" x14ac:dyDescent="0.25">
      <c r="H1013" s="189" t="s">
        <v>2648</v>
      </c>
      <c r="I1013" s="26" t="s">
        <v>2665</v>
      </c>
      <c r="J1013" s="26" t="s">
        <v>2666</v>
      </c>
      <c r="K1013" s="26">
        <v>5.43</v>
      </c>
      <c r="L1013" s="26">
        <v>21.73</v>
      </c>
      <c r="M1013" s="26">
        <v>23.46</v>
      </c>
      <c r="N1013" s="26">
        <v>23.81</v>
      </c>
      <c r="O1013" s="199">
        <v>23.64</v>
      </c>
    </row>
    <row r="1014" spans="8:15" hidden="1" x14ac:dyDescent="0.25">
      <c r="H1014" s="189" t="s">
        <v>2648</v>
      </c>
      <c r="I1014" s="26" t="s">
        <v>2667</v>
      </c>
      <c r="J1014" s="26" t="s">
        <v>2668</v>
      </c>
      <c r="K1014" s="26">
        <v>21.53</v>
      </c>
      <c r="L1014" s="26">
        <v>30.79</v>
      </c>
      <c r="M1014" s="26">
        <v>37.770000000000003</v>
      </c>
      <c r="N1014" s="26">
        <v>35.32</v>
      </c>
      <c r="O1014" s="199">
        <v>46.09</v>
      </c>
    </row>
    <row r="1015" spans="8:15" hidden="1" x14ac:dyDescent="0.25">
      <c r="H1015" s="189" t="s">
        <v>2648</v>
      </c>
      <c r="I1015" s="26" t="s">
        <v>2669</v>
      </c>
      <c r="J1015" s="26" t="s">
        <v>2670</v>
      </c>
      <c r="K1015" s="26">
        <v>28.32</v>
      </c>
      <c r="L1015" s="26">
        <v>32.380000000000003</v>
      </c>
      <c r="M1015" s="26">
        <v>30.29</v>
      </c>
      <c r="N1015" s="26">
        <v>42.41</v>
      </c>
      <c r="O1015" s="199">
        <v>31.15</v>
      </c>
    </row>
    <row r="1016" spans="8:15" hidden="1" x14ac:dyDescent="0.25">
      <c r="H1016" s="189" t="s">
        <v>2648</v>
      </c>
      <c r="I1016" s="26" t="s">
        <v>2671</v>
      </c>
      <c r="J1016" s="26" t="s">
        <v>2672</v>
      </c>
      <c r="K1016" s="26">
        <v>3.52</v>
      </c>
      <c r="L1016" s="26">
        <v>29.58</v>
      </c>
      <c r="M1016" s="26">
        <v>20.79</v>
      </c>
      <c r="N1016" s="26">
        <v>31.13</v>
      </c>
      <c r="O1016" s="199">
        <v>83.39</v>
      </c>
    </row>
    <row r="1017" spans="8:15" hidden="1" x14ac:dyDescent="0.25">
      <c r="H1017" s="189" t="s">
        <v>2648</v>
      </c>
      <c r="I1017" s="26" t="s">
        <v>2673</v>
      </c>
      <c r="J1017" s="26" t="s">
        <v>2674</v>
      </c>
      <c r="K1017" s="26">
        <v>3.41</v>
      </c>
      <c r="L1017" s="26">
        <v>9.57</v>
      </c>
      <c r="M1017" s="26">
        <v>8.7799999999999994</v>
      </c>
      <c r="N1017" s="26">
        <v>9.7200000000000006</v>
      </c>
      <c r="O1017" s="199">
        <v>68.64</v>
      </c>
    </row>
    <row r="1018" spans="8:15" hidden="1" x14ac:dyDescent="0.25">
      <c r="H1018" s="189" t="s">
        <v>2648</v>
      </c>
      <c r="I1018" s="26" t="s">
        <v>2675</v>
      </c>
      <c r="J1018" s="26" t="s">
        <v>2676</v>
      </c>
      <c r="K1018" s="26">
        <v>3.68</v>
      </c>
      <c r="L1018" s="26">
        <v>39.83</v>
      </c>
      <c r="M1018" s="26">
        <v>31.57</v>
      </c>
      <c r="N1018" s="26">
        <v>48.26</v>
      </c>
      <c r="O1018" s="199">
        <v>33.03</v>
      </c>
    </row>
    <row r="1019" spans="8:15" hidden="1" x14ac:dyDescent="0.25">
      <c r="H1019" s="189" t="s">
        <v>2648</v>
      </c>
      <c r="I1019" s="26" t="s">
        <v>2677</v>
      </c>
      <c r="J1019" s="26" t="s">
        <v>2678</v>
      </c>
      <c r="K1019" s="26">
        <v>15.11</v>
      </c>
      <c r="L1019" s="26">
        <v>138.78</v>
      </c>
      <c r="M1019" s="26">
        <v>154.08000000000001</v>
      </c>
      <c r="N1019" s="26">
        <v>160.62</v>
      </c>
      <c r="O1019" s="199">
        <v>37.03</v>
      </c>
    </row>
    <row r="1020" spans="8:15" hidden="1" x14ac:dyDescent="0.25">
      <c r="H1020" s="189" t="s">
        <v>2648</v>
      </c>
      <c r="I1020" s="26" t="s">
        <v>2679</v>
      </c>
      <c r="J1020" s="26" t="s">
        <v>2680</v>
      </c>
      <c r="K1020" s="26">
        <v>6.68</v>
      </c>
      <c r="L1020" s="26">
        <v>21.44</v>
      </c>
      <c r="M1020" s="26">
        <v>14.25</v>
      </c>
      <c r="N1020" s="26">
        <v>32.15</v>
      </c>
      <c r="O1020" s="199">
        <v>95.5</v>
      </c>
    </row>
    <row r="1021" spans="8:15" hidden="1" x14ac:dyDescent="0.25">
      <c r="H1021" s="189" t="s">
        <v>2648</v>
      </c>
      <c r="I1021" s="26" t="s">
        <v>2681</v>
      </c>
      <c r="J1021" s="26" t="s">
        <v>2682</v>
      </c>
      <c r="K1021" s="26">
        <v>11.46</v>
      </c>
      <c r="L1021" s="26"/>
      <c r="M1021" s="26">
        <v>53.34</v>
      </c>
      <c r="N1021" s="26"/>
      <c r="O1021" s="199">
        <v>32.89</v>
      </c>
    </row>
    <row r="1022" spans="8:15" hidden="1" x14ac:dyDescent="0.25">
      <c r="H1022" s="189" t="s">
        <v>2648</v>
      </c>
      <c r="I1022" s="26" t="s">
        <v>2683</v>
      </c>
      <c r="J1022" s="26" t="s">
        <v>2684</v>
      </c>
      <c r="K1022" s="26">
        <v>10.5</v>
      </c>
      <c r="L1022" s="26"/>
      <c r="M1022" s="26">
        <v>20.059999999999999</v>
      </c>
      <c r="N1022" s="26"/>
      <c r="O1022" s="199">
        <v>31.03</v>
      </c>
    </row>
    <row r="1023" spans="8:15" hidden="1" x14ac:dyDescent="0.25">
      <c r="H1023" s="189" t="s">
        <v>2648</v>
      </c>
      <c r="I1023" s="26" t="s">
        <v>2685</v>
      </c>
      <c r="J1023" s="26" t="s">
        <v>2686</v>
      </c>
      <c r="K1023" s="26">
        <v>7.82</v>
      </c>
      <c r="L1023" s="26">
        <v>13.85</v>
      </c>
      <c r="M1023" s="26">
        <v>11.92</v>
      </c>
      <c r="N1023" s="26">
        <v>20.39</v>
      </c>
      <c r="O1023" s="199">
        <v>43.88</v>
      </c>
    </row>
    <row r="1024" spans="8:15" hidden="1" x14ac:dyDescent="0.25">
      <c r="H1024" s="189" t="s">
        <v>2648</v>
      </c>
      <c r="I1024" s="26" t="s">
        <v>2687</v>
      </c>
      <c r="J1024" s="26" t="s">
        <v>2688</v>
      </c>
      <c r="K1024" s="26">
        <v>6.8</v>
      </c>
      <c r="L1024" s="26">
        <v>18.329999999999998</v>
      </c>
      <c r="M1024" s="26">
        <v>11.38</v>
      </c>
      <c r="N1024" s="26">
        <v>17.190000000000001</v>
      </c>
      <c r="O1024" s="199">
        <v>34.78</v>
      </c>
    </row>
    <row r="1025" spans="8:15" hidden="1" x14ac:dyDescent="0.25">
      <c r="H1025" s="189" t="s">
        <v>2648</v>
      </c>
      <c r="I1025" s="26" t="s">
        <v>2689</v>
      </c>
      <c r="J1025" s="26" t="s">
        <v>2690</v>
      </c>
      <c r="K1025" s="26">
        <v>3.09</v>
      </c>
      <c r="L1025" s="26">
        <v>11.18</v>
      </c>
      <c r="M1025" s="26">
        <v>11.99</v>
      </c>
      <c r="N1025" s="26">
        <v>11.26</v>
      </c>
      <c r="O1025" s="199">
        <v>5.6</v>
      </c>
    </row>
    <row r="1026" spans="8:15" hidden="1" x14ac:dyDescent="0.25">
      <c r="H1026" s="189" t="s">
        <v>2691</v>
      </c>
      <c r="I1026" s="26" t="s">
        <v>2692</v>
      </c>
      <c r="J1026" s="26" t="s">
        <v>2693</v>
      </c>
      <c r="K1026" s="26">
        <v>4.8499999999999996</v>
      </c>
      <c r="L1026" s="26">
        <v>20.49</v>
      </c>
      <c r="M1026" s="26">
        <v>17.18</v>
      </c>
      <c r="N1026" s="26">
        <v>24.24</v>
      </c>
      <c r="O1026" s="199">
        <v>109.08</v>
      </c>
    </row>
    <row r="1027" spans="8:15" hidden="1" x14ac:dyDescent="0.25">
      <c r="H1027" s="189" t="s">
        <v>2691</v>
      </c>
      <c r="I1027" s="26" t="s">
        <v>2694</v>
      </c>
      <c r="J1027" s="26" t="s">
        <v>2695</v>
      </c>
      <c r="K1027" s="26">
        <v>5.34</v>
      </c>
      <c r="L1027" s="26">
        <v>15.39</v>
      </c>
      <c r="M1027" s="26">
        <v>13.12</v>
      </c>
      <c r="N1027" s="26">
        <v>16.02</v>
      </c>
      <c r="O1027" s="199">
        <v>49.11</v>
      </c>
    </row>
    <row r="1028" spans="8:15" hidden="1" x14ac:dyDescent="0.25">
      <c r="H1028" s="189" t="s">
        <v>2691</v>
      </c>
      <c r="I1028" s="26" t="s">
        <v>95</v>
      </c>
      <c r="J1028" s="26" t="s">
        <v>2696</v>
      </c>
      <c r="K1028" s="26">
        <v>7.54</v>
      </c>
      <c r="L1028" s="26">
        <v>12.26</v>
      </c>
      <c r="M1028" s="26">
        <v>11.04</v>
      </c>
      <c r="N1028" s="26">
        <v>12.86</v>
      </c>
      <c r="O1028" s="199">
        <v>133.61000000000001</v>
      </c>
    </row>
    <row r="1029" spans="8:15" hidden="1" x14ac:dyDescent="0.25">
      <c r="H1029" s="189" t="s">
        <v>2691</v>
      </c>
      <c r="I1029" s="26" t="s">
        <v>2697</v>
      </c>
      <c r="J1029" s="26" t="s">
        <v>2698</v>
      </c>
      <c r="K1029" s="26">
        <v>7.24</v>
      </c>
      <c r="L1029" s="26">
        <v>22.33</v>
      </c>
      <c r="M1029" s="26">
        <v>18.57</v>
      </c>
      <c r="N1029" s="26">
        <v>21.81</v>
      </c>
      <c r="O1029" s="199">
        <v>53.71</v>
      </c>
    </row>
    <row r="1030" spans="8:15" hidden="1" x14ac:dyDescent="0.25">
      <c r="H1030" s="189" t="s">
        <v>2691</v>
      </c>
      <c r="I1030" s="26" t="s">
        <v>2699</v>
      </c>
      <c r="J1030" s="26" t="s">
        <v>2700</v>
      </c>
      <c r="K1030" s="26">
        <v>15.08</v>
      </c>
      <c r="L1030" s="26">
        <v>11.59</v>
      </c>
      <c r="M1030" s="26">
        <v>9.91</v>
      </c>
      <c r="N1030" s="26">
        <v>11.29</v>
      </c>
      <c r="O1030" s="199">
        <v>376.86</v>
      </c>
    </row>
    <row r="1031" spans="8:15" hidden="1" x14ac:dyDescent="0.25">
      <c r="H1031" s="189" t="s">
        <v>2691</v>
      </c>
      <c r="I1031" s="26" t="s">
        <v>2701</v>
      </c>
      <c r="J1031" s="26" t="s">
        <v>2702</v>
      </c>
      <c r="K1031" s="26">
        <v>6.74</v>
      </c>
      <c r="L1031" s="26">
        <v>25.21</v>
      </c>
      <c r="M1031" s="26">
        <v>22.15</v>
      </c>
      <c r="N1031" s="26">
        <v>24.02</v>
      </c>
      <c r="O1031" s="199">
        <v>33.11</v>
      </c>
    </row>
    <row r="1032" spans="8:15" hidden="1" x14ac:dyDescent="0.25">
      <c r="H1032" s="189" t="s">
        <v>2691</v>
      </c>
      <c r="I1032" s="26" t="s">
        <v>2703</v>
      </c>
      <c r="J1032" s="26" t="s">
        <v>2704</v>
      </c>
      <c r="K1032" s="26">
        <v>2.92</v>
      </c>
      <c r="L1032" s="26">
        <v>15.08</v>
      </c>
      <c r="M1032" s="26">
        <v>8.76</v>
      </c>
      <c r="N1032" s="26">
        <v>14.24</v>
      </c>
      <c r="O1032" s="199">
        <v>89.81</v>
      </c>
    </row>
    <row r="1033" spans="8:15" hidden="1" x14ac:dyDescent="0.25">
      <c r="H1033" s="189" t="s">
        <v>2691</v>
      </c>
      <c r="I1033" s="26" t="s">
        <v>2705</v>
      </c>
      <c r="J1033" s="26" t="s">
        <v>2706</v>
      </c>
      <c r="K1033" s="26">
        <v>5.05</v>
      </c>
      <c r="L1033" s="26">
        <v>8.56</v>
      </c>
      <c r="M1033" s="26">
        <v>8.02</v>
      </c>
      <c r="N1033" s="26">
        <v>6.83</v>
      </c>
      <c r="O1033" s="199">
        <v>1175.8499999999999</v>
      </c>
    </row>
    <row r="1034" spans="8:15" hidden="1" x14ac:dyDescent="0.25">
      <c r="H1034" s="189" t="s">
        <v>2691</v>
      </c>
      <c r="I1034" s="26" t="s">
        <v>2707</v>
      </c>
      <c r="J1034" s="26" t="s">
        <v>2708</v>
      </c>
      <c r="K1034" s="26">
        <v>3.31</v>
      </c>
      <c r="L1034" s="26">
        <v>69.069999999999993</v>
      </c>
      <c r="M1034" s="26">
        <v>73.19</v>
      </c>
      <c r="N1034" s="26">
        <v>51.91</v>
      </c>
      <c r="O1034" s="199">
        <v>66.28</v>
      </c>
    </row>
    <row r="1035" spans="8:15" hidden="1" x14ac:dyDescent="0.25">
      <c r="H1035" s="189" t="s">
        <v>2691</v>
      </c>
      <c r="I1035" s="26" t="s">
        <v>2709</v>
      </c>
      <c r="J1035" s="26" t="s">
        <v>2710</v>
      </c>
      <c r="K1035" s="26">
        <v>4.25</v>
      </c>
      <c r="L1035" s="26">
        <v>27.42</v>
      </c>
      <c r="M1035" s="26">
        <v>51.92</v>
      </c>
      <c r="N1035" s="26">
        <v>35.35</v>
      </c>
      <c r="O1035" s="199">
        <v>50.44</v>
      </c>
    </row>
    <row r="1036" spans="8:15" hidden="1" x14ac:dyDescent="0.25">
      <c r="H1036" s="189" t="s">
        <v>2691</v>
      </c>
      <c r="I1036" s="26" t="s">
        <v>2711</v>
      </c>
      <c r="J1036" s="26" t="s">
        <v>2712</v>
      </c>
      <c r="K1036" s="26">
        <v>4.29</v>
      </c>
      <c r="L1036" s="26">
        <v>14.94</v>
      </c>
      <c r="M1036" s="26">
        <v>10.1</v>
      </c>
      <c r="N1036" s="26">
        <v>16.77</v>
      </c>
      <c r="O1036" s="199">
        <v>124.15</v>
      </c>
    </row>
    <row r="1037" spans="8:15" hidden="1" x14ac:dyDescent="0.25">
      <c r="H1037" s="189" t="s">
        <v>2691</v>
      </c>
      <c r="I1037" s="26" t="s">
        <v>2713</v>
      </c>
      <c r="J1037" s="26" t="s">
        <v>2714</v>
      </c>
      <c r="K1037" s="26">
        <v>3.69</v>
      </c>
      <c r="L1037" s="26">
        <v>11.95</v>
      </c>
      <c r="M1037" s="26">
        <v>10.62</v>
      </c>
      <c r="N1037" s="26">
        <v>12.94</v>
      </c>
      <c r="O1037" s="199">
        <v>218.67</v>
      </c>
    </row>
    <row r="1038" spans="8:15" hidden="1" x14ac:dyDescent="0.25">
      <c r="H1038" s="189" t="s">
        <v>2691</v>
      </c>
      <c r="I1038" s="26" t="s">
        <v>2715</v>
      </c>
      <c r="J1038" s="26" t="s">
        <v>2716</v>
      </c>
      <c r="K1038" s="26">
        <v>4.2300000000000004</v>
      </c>
      <c r="L1038" s="26">
        <v>28.31</v>
      </c>
      <c r="M1038" s="26">
        <v>29.26</v>
      </c>
      <c r="N1038" s="26">
        <v>33.01</v>
      </c>
      <c r="O1038" s="199">
        <v>52.48</v>
      </c>
    </row>
    <row r="1039" spans="8:15" hidden="1" x14ac:dyDescent="0.25">
      <c r="H1039" s="189" t="s">
        <v>2691</v>
      </c>
      <c r="I1039" s="26" t="s">
        <v>2717</v>
      </c>
      <c r="J1039" s="26" t="s">
        <v>2718</v>
      </c>
      <c r="K1039" s="26">
        <v>3.4</v>
      </c>
      <c r="L1039" s="26">
        <v>16.3</v>
      </c>
      <c r="M1039" s="26">
        <v>15.09</v>
      </c>
      <c r="N1039" s="26">
        <v>15.67</v>
      </c>
      <c r="O1039" s="199">
        <v>661.45</v>
      </c>
    </row>
    <row r="1040" spans="8:15" hidden="1" x14ac:dyDescent="0.25">
      <c r="H1040" s="189" t="s">
        <v>2691</v>
      </c>
      <c r="I1040" s="26" t="s">
        <v>2719</v>
      </c>
      <c r="J1040" s="26" t="s">
        <v>2720</v>
      </c>
      <c r="K1040" s="26">
        <v>3.15</v>
      </c>
      <c r="L1040" s="26">
        <v>22.99</v>
      </c>
      <c r="M1040" s="26">
        <v>18.670000000000002</v>
      </c>
      <c r="N1040" s="26">
        <v>22</v>
      </c>
      <c r="O1040" s="199">
        <v>237.65</v>
      </c>
    </row>
    <row r="1041" spans="8:15" hidden="1" x14ac:dyDescent="0.25">
      <c r="H1041" s="189" t="s">
        <v>2691</v>
      </c>
      <c r="I1041" s="26" t="s">
        <v>2721</v>
      </c>
      <c r="J1041" s="26" t="s">
        <v>2722</v>
      </c>
      <c r="K1041" s="26">
        <v>6.18</v>
      </c>
      <c r="L1041" s="26">
        <v>8.4</v>
      </c>
      <c r="M1041" s="26">
        <v>7.82</v>
      </c>
      <c r="N1041" s="26">
        <v>8.86</v>
      </c>
      <c r="O1041" s="199">
        <v>401.15</v>
      </c>
    </row>
    <row r="1042" spans="8:15" hidden="1" x14ac:dyDescent="0.25">
      <c r="H1042" s="189" t="s">
        <v>2691</v>
      </c>
      <c r="I1042" s="26" t="s">
        <v>2723</v>
      </c>
      <c r="J1042" s="26" t="s">
        <v>2724</v>
      </c>
      <c r="K1042" s="26">
        <v>3.04</v>
      </c>
      <c r="L1042" s="26">
        <v>11.25</v>
      </c>
      <c r="M1042" s="26">
        <v>9.3000000000000007</v>
      </c>
      <c r="N1042" s="26">
        <v>12.98</v>
      </c>
      <c r="O1042" s="199">
        <v>169.86</v>
      </c>
    </row>
    <row r="1043" spans="8:15" hidden="1" x14ac:dyDescent="0.25">
      <c r="H1043" s="189" t="s">
        <v>2691</v>
      </c>
      <c r="I1043" s="26" t="s">
        <v>2725</v>
      </c>
      <c r="J1043" s="26" t="s">
        <v>2726</v>
      </c>
      <c r="K1043" s="26">
        <v>1.55</v>
      </c>
      <c r="L1043" s="26">
        <v>31.8</v>
      </c>
      <c r="M1043" s="26">
        <v>29.45</v>
      </c>
      <c r="N1043" s="26">
        <v>29.05</v>
      </c>
      <c r="O1043" s="199">
        <v>371.8</v>
      </c>
    </row>
    <row r="1044" spans="8:15" hidden="1" x14ac:dyDescent="0.25">
      <c r="H1044" s="189" t="s">
        <v>2727</v>
      </c>
      <c r="I1044" s="26" t="s">
        <v>2728</v>
      </c>
      <c r="J1044" s="26" t="s">
        <v>2729</v>
      </c>
      <c r="K1044" s="26">
        <v>6.66</v>
      </c>
      <c r="L1044" s="26">
        <v>21.97</v>
      </c>
      <c r="M1044" s="26">
        <v>14.16</v>
      </c>
      <c r="N1044" s="26">
        <v>25.06</v>
      </c>
      <c r="O1044" s="199">
        <v>577.95000000000005</v>
      </c>
    </row>
    <row r="1045" spans="8:15" hidden="1" x14ac:dyDescent="0.25">
      <c r="H1045" s="189" t="s">
        <v>2727</v>
      </c>
      <c r="I1045" s="26" t="s">
        <v>2730</v>
      </c>
      <c r="J1045" s="26" t="s">
        <v>2731</v>
      </c>
      <c r="K1045" s="26">
        <v>6.08</v>
      </c>
      <c r="L1045" s="26">
        <v>16.98</v>
      </c>
      <c r="M1045" s="26">
        <v>10.01</v>
      </c>
      <c r="N1045" s="26">
        <v>16.68</v>
      </c>
      <c r="O1045" s="199">
        <v>718.42</v>
      </c>
    </row>
    <row r="1046" spans="8:15" hidden="1" x14ac:dyDescent="0.25">
      <c r="H1046" s="189" t="s">
        <v>2727</v>
      </c>
      <c r="I1046" s="26" t="s">
        <v>2732</v>
      </c>
      <c r="J1046" s="26" t="s">
        <v>2733</v>
      </c>
      <c r="K1046" s="26">
        <v>6.75</v>
      </c>
      <c r="L1046" s="26">
        <v>17.95</v>
      </c>
      <c r="M1046" s="26">
        <v>10.73</v>
      </c>
      <c r="N1046" s="26">
        <v>21.98</v>
      </c>
      <c r="O1046" s="199">
        <v>131.71</v>
      </c>
    </row>
    <row r="1047" spans="8:15" hidden="1" x14ac:dyDescent="0.25">
      <c r="H1047" s="189" t="s">
        <v>2727</v>
      </c>
      <c r="I1047" s="26" t="s">
        <v>2734</v>
      </c>
      <c r="J1047" s="26" t="s">
        <v>2735</v>
      </c>
      <c r="K1047" s="26">
        <v>4.63</v>
      </c>
      <c r="L1047" s="26">
        <v>13.06</v>
      </c>
      <c r="M1047" s="26">
        <v>11.5</v>
      </c>
      <c r="N1047" s="26">
        <v>11</v>
      </c>
      <c r="O1047" s="199">
        <v>69.489999999999995</v>
      </c>
    </row>
    <row r="1048" spans="8:15" hidden="1" x14ac:dyDescent="0.25">
      <c r="H1048" s="189" t="s">
        <v>2727</v>
      </c>
      <c r="I1048" s="26" t="s">
        <v>2736</v>
      </c>
      <c r="J1048" s="26" t="s">
        <v>2737</v>
      </c>
      <c r="K1048" s="26">
        <v>14.27</v>
      </c>
      <c r="L1048" s="26">
        <v>17.64</v>
      </c>
      <c r="M1048" s="26">
        <v>14.66</v>
      </c>
      <c r="N1048" s="26">
        <v>25.57</v>
      </c>
      <c r="O1048" s="199">
        <v>108.9</v>
      </c>
    </row>
    <row r="1049" spans="8:15" hidden="1" x14ac:dyDescent="0.25">
      <c r="H1049" s="189" t="s">
        <v>2727</v>
      </c>
      <c r="I1049" s="26" t="s">
        <v>2738</v>
      </c>
      <c r="J1049" s="26" t="s">
        <v>2739</v>
      </c>
      <c r="K1049" s="26">
        <v>35.31</v>
      </c>
      <c r="L1049" s="26">
        <v>141.13</v>
      </c>
      <c r="M1049" s="26">
        <v>417.06</v>
      </c>
      <c r="N1049" s="26">
        <v>44.81</v>
      </c>
      <c r="O1049" s="199">
        <v>26.36</v>
      </c>
    </row>
    <row r="1050" spans="8:15" hidden="1" x14ac:dyDescent="0.25">
      <c r="H1050" s="189" t="s">
        <v>2727</v>
      </c>
      <c r="I1050" s="26" t="s">
        <v>2740</v>
      </c>
      <c r="J1050" s="26" t="s">
        <v>2741</v>
      </c>
      <c r="K1050" s="26">
        <v>18.3</v>
      </c>
      <c r="L1050" s="26">
        <v>30.07</v>
      </c>
      <c r="M1050" s="26">
        <v>29.99</v>
      </c>
      <c r="N1050" s="26">
        <v>30.89</v>
      </c>
      <c r="O1050" s="199">
        <v>37.33</v>
      </c>
    </row>
    <row r="1051" spans="8:15" hidden="1" x14ac:dyDescent="0.25">
      <c r="H1051" s="189" t="s">
        <v>2727</v>
      </c>
      <c r="I1051" s="26" t="s">
        <v>2742</v>
      </c>
      <c r="J1051" s="26" t="s">
        <v>2743</v>
      </c>
      <c r="K1051" s="26">
        <v>13.08</v>
      </c>
      <c r="L1051" s="26"/>
      <c r="M1051" s="26"/>
      <c r="N1051" s="26">
        <v>25.08</v>
      </c>
      <c r="O1051" s="199">
        <v>49.79</v>
      </c>
    </row>
    <row r="1052" spans="8:15" hidden="1" x14ac:dyDescent="0.25">
      <c r="H1052" s="189" t="s">
        <v>2727</v>
      </c>
      <c r="I1052" s="26" t="s">
        <v>2744</v>
      </c>
      <c r="J1052" s="26" t="s">
        <v>2745</v>
      </c>
      <c r="K1052" s="26">
        <v>6.7</v>
      </c>
      <c r="L1052" s="26"/>
      <c r="M1052" s="26">
        <v>99.77</v>
      </c>
      <c r="N1052" s="26"/>
      <c r="O1052" s="199">
        <v>72.84</v>
      </c>
    </row>
    <row r="1053" spans="8:15" hidden="1" x14ac:dyDescent="0.25">
      <c r="H1053" s="189" t="s">
        <v>2727</v>
      </c>
      <c r="I1053" s="26" t="s">
        <v>2746</v>
      </c>
      <c r="J1053" s="26" t="s">
        <v>2747</v>
      </c>
      <c r="K1053" s="26">
        <v>23.38</v>
      </c>
      <c r="L1053" s="26">
        <v>16.37</v>
      </c>
      <c r="M1053" s="26">
        <v>17.100000000000001</v>
      </c>
      <c r="N1053" s="26">
        <v>19.399999999999999</v>
      </c>
      <c r="O1053" s="199">
        <v>125.02</v>
      </c>
    </row>
    <row r="1054" spans="8:15" hidden="1" x14ac:dyDescent="0.25">
      <c r="H1054" s="189" t="s">
        <v>2727</v>
      </c>
      <c r="I1054" s="26" t="s">
        <v>2748</v>
      </c>
      <c r="J1054" s="26" t="s">
        <v>2749</v>
      </c>
      <c r="K1054" s="26">
        <v>5.88</v>
      </c>
      <c r="L1054" s="26">
        <v>58.64</v>
      </c>
      <c r="M1054" s="26">
        <v>16.47</v>
      </c>
      <c r="N1054" s="26">
        <v>98.06</v>
      </c>
      <c r="O1054" s="199">
        <v>52.12</v>
      </c>
    </row>
    <row r="1055" spans="8:15" hidden="1" x14ac:dyDescent="0.25">
      <c r="H1055" s="189" t="s">
        <v>2727</v>
      </c>
      <c r="I1055" s="26" t="s">
        <v>2750</v>
      </c>
      <c r="J1055" s="26" t="s">
        <v>2751</v>
      </c>
      <c r="K1055" s="26">
        <v>2.75</v>
      </c>
      <c r="L1055" s="26">
        <v>138.94999999999999</v>
      </c>
      <c r="M1055" s="26"/>
      <c r="N1055" s="26">
        <v>95.56</v>
      </c>
      <c r="O1055" s="199">
        <v>38.96</v>
      </c>
    </row>
    <row r="1056" spans="8:15" hidden="1" x14ac:dyDescent="0.25">
      <c r="H1056" s="189" t="s">
        <v>2727</v>
      </c>
      <c r="I1056" s="26" t="s">
        <v>2752</v>
      </c>
      <c r="J1056" s="26" t="s">
        <v>2753</v>
      </c>
      <c r="K1056" s="26">
        <v>2.7</v>
      </c>
      <c r="L1056" s="26">
        <v>24.31</v>
      </c>
      <c r="M1056" s="26">
        <v>14.84</v>
      </c>
      <c r="N1056" s="26">
        <v>41.73</v>
      </c>
      <c r="O1056" s="199">
        <v>48.14</v>
      </c>
    </row>
    <row r="1057" spans="8:15" hidden="1" x14ac:dyDescent="0.25">
      <c r="H1057" s="189" t="s">
        <v>2727</v>
      </c>
      <c r="I1057" s="26" t="s">
        <v>2754</v>
      </c>
      <c r="J1057" s="26" t="s">
        <v>2755</v>
      </c>
      <c r="K1057" s="26">
        <v>5.16</v>
      </c>
      <c r="L1057" s="26">
        <v>47.54</v>
      </c>
      <c r="M1057" s="26">
        <v>33.020000000000003</v>
      </c>
      <c r="N1057" s="26">
        <v>240.19</v>
      </c>
      <c r="O1057" s="199">
        <v>41.37</v>
      </c>
    </row>
    <row r="1058" spans="8:15" hidden="1" x14ac:dyDescent="0.25">
      <c r="H1058" s="189" t="s">
        <v>2727</v>
      </c>
      <c r="I1058" s="26" t="s">
        <v>2756</v>
      </c>
      <c r="J1058" s="26" t="s">
        <v>2757</v>
      </c>
      <c r="K1058" s="26">
        <v>12.64</v>
      </c>
      <c r="L1058" s="26"/>
      <c r="M1058" s="26"/>
      <c r="N1058" s="26">
        <v>37.31</v>
      </c>
      <c r="O1058" s="199">
        <v>30.74</v>
      </c>
    </row>
    <row r="1059" spans="8:15" hidden="1" x14ac:dyDescent="0.25">
      <c r="H1059" s="189" t="s">
        <v>2727</v>
      </c>
      <c r="I1059" s="26" t="s">
        <v>2758</v>
      </c>
      <c r="J1059" s="26" t="s">
        <v>2759</v>
      </c>
      <c r="K1059" s="26">
        <v>2.5299999999999998</v>
      </c>
      <c r="L1059" s="26">
        <v>30.99</v>
      </c>
      <c r="M1059" s="26">
        <v>26.93</v>
      </c>
      <c r="N1059" s="26">
        <v>40.08</v>
      </c>
      <c r="O1059" s="199">
        <v>98.59</v>
      </c>
    </row>
    <row r="1060" spans="8:15" hidden="1" x14ac:dyDescent="0.25">
      <c r="H1060" s="189" t="s">
        <v>2727</v>
      </c>
      <c r="I1060" s="26" t="s">
        <v>2760</v>
      </c>
      <c r="J1060" s="26" t="s">
        <v>2761</v>
      </c>
      <c r="K1060" s="26">
        <v>4.82</v>
      </c>
      <c r="L1060" s="26">
        <v>53.01</v>
      </c>
      <c r="M1060" s="26">
        <v>40.369999999999997</v>
      </c>
      <c r="N1060" s="26">
        <v>68.98</v>
      </c>
      <c r="O1060" s="199">
        <v>50.17</v>
      </c>
    </row>
    <row r="1061" spans="8:15" hidden="1" x14ac:dyDescent="0.25">
      <c r="H1061" s="189" t="s">
        <v>2727</v>
      </c>
      <c r="I1061" s="26" t="s">
        <v>2762</v>
      </c>
      <c r="J1061" s="26" t="s">
        <v>2763</v>
      </c>
      <c r="K1061" s="26">
        <v>12.26</v>
      </c>
      <c r="L1061" s="26">
        <v>77.959999999999994</v>
      </c>
      <c r="M1061" s="26">
        <v>65.37</v>
      </c>
      <c r="N1061" s="26">
        <v>99.22</v>
      </c>
      <c r="O1061" s="199">
        <v>37.06</v>
      </c>
    </row>
    <row r="1062" spans="8:15" hidden="1" x14ac:dyDescent="0.25">
      <c r="H1062" s="189" t="s">
        <v>2727</v>
      </c>
      <c r="I1062" s="26" t="s">
        <v>2764</v>
      </c>
      <c r="J1062" s="26" t="s">
        <v>2765</v>
      </c>
      <c r="K1062" s="26">
        <v>9.1300000000000008</v>
      </c>
      <c r="L1062" s="26">
        <v>140.04</v>
      </c>
      <c r="M1062" s="26">
        <v>215.21</v>
      </c>
      <c r="N1062" s="26">
        <v>99.29</v>
      </c>
      <c r="O1062" s="199">
        <v>22.02</v>
      </c>
    </row>
    <row r="1063" spans="8:15" hidden="1" x14ac:dyDescent="0.25">
      <c r="H1063" s="189" t="s">
        <v>2727</v>
      </c>
      <c r="I1063" s="26" t="s">
        <v>2766</v>
      </c>
      <c r="J1063" s="26" t="s">
        <v>2767</v>
      </c>
      <c r="K1063" s="26">
        <v>20.399999999999999</v>
      </c>
      <c r="L1063" s="26">
        <v>57.84</v>
      </c>
      <c r="M1063" s="26">
        <v>46.18</v>
      </c>
      <c r="N1063" s="26">
        <v>52.98</v>
      </c>
      <c r="O1063" s="199">
        <v>24.48</v>
      </c>
    </row>
    <row r="1064" spans="8:15" hidden="1" x14ac:dyDescent="0.25">
      <c r="H1064" s="189" t="s">
        <v>2727</v>
      </c>
      <c r="I1064" s="26" t="s">
        <v>2768</v>
      </c>
      <c r="J1064" s="26" t="s">
        <v>130</v>
      </c>
      <c r="K1064" s="26">
        <v>15.32</v>
      </c>
      <c r="L1064" s="26">
        <v>25.8</v>
      </c>
      <c r="M1064" s="26">
        <v>19.12</v>
      </c>
      <c r="N1064" s="26">
        <v>30.43</v>
      </c>
      <c r="O1064" s="199">
        <v>1300.1500000000001</v>
      </c>
    </row>
    <row r="1065" spans="8:15" hidden="1" x14ac:dyDescent="0.25">
      <c r="H1065" s="189" t="s">
        <v>2727</v>
      </c>
      <c r="I1065" s="26" t="s">
        <v>2769</v>
      </c>
      <c r="J1065" s="26" t="s">
        <v>2770</v>
      </c>
      <c r="K1065" s="26">
        <v>2.33</v>
      </c>
      <c r="L1065" s="26">
        <v>39.25</v>
      </c>
      <c r="M1065" s="26">
        <v>65.349999999999994</v>
      </c>
      <c r="N1065" s="26">
        <v>36.479999999999997</v>
      </c>
      <c r="O1065" s="199">
        <v>78.78</v>
      </c>
    </row>
    <row r="1066" spans="8:15" hidden="1" x14ac:dyDescent="0.25">
      <c r="H1066" s="189" t="s">
        <v>2727</v>
      </c>
      <c r="I1066" s="26" t="s">
        <v>2771</v>
      </c>
      <c r="J1066" s="26" t="s">
        <v>2772</v>
      </c>
      <c r="K1066" s="26">
        <v>3.47</v>
      </c>
      <c r="L1066" s="26">
        <v>28.73</v>
      </c>
      <c r="M1066" s="26">
        <v>32.659999999999997</v>
      </c>
      <c r="N1066" s="26">
        <v>49.15</v>
      </c>
      <c r="O1066" s="199">
        <v>182.81</v>
      </c>
    </row>
    <row r="1067" spans="8:15" hidden="1" x14ac:dyDescent="0.25">
      <c r="H1067" s="189" t="s">
        <v>2727</v>
      </c>
      <c r="I1067" s="26" t="s">
        <v>2773</v>
      </c>
      <c r="J1067" s="26" t="s">
        <v>2774</v>
      </c>
      <c r="K1067" s="26">
        <v>5.17</v>
      </c>
      <c r="L1067" s="26">
        <v>9.75</v>
      </c>
      <c r="M1067" s="26">
        <v>7.71</v>
      </c>
      <c r="N1067" s="26">
        <v>10.96</v>
      </c>
      <c r="O1067" s="199">
        <v>213.97</v>
      </c>
    </row>
    <row r="1068" spans="8:15" hidden="1" x14ac:dyDescent="0.25">
      <c r="H1068" s="189" t="s">
        <v>2727</v>
      </c>
      <c r="I1068" s="26" t="s">
        <v>2775</v>
      </c>
      <c r="J1068" s="26" t="s">
        <v>2776</v>
      </c>
      <c r="K1068" s="26">
        <v>18.98</v>
      </c>
      <c r="L1068" s="26">
        <v>12.42</v>
      </c>
      <c r="M1068" s="26">
        <v>10.67</v>
      </c>
      <c r="N1068" s="26">
        <v>15.54</v>
      </c>
      <c r="O1068" s="199">
        <v>140.49</v>
      </c>
    </row>
    <row r="1069" spans="8:15" hidden="1" x14ac:dyDescent="0.25">
      <c r="H1069" s="189" t="s">
        <v>2727</v>
      </c>
      <c r="I1069" s="26" t="s">
        <v>2777</v>
      </c>
      <c r="J1069" s="26" t="s">
        <v>2778</v>
      </c>
      <c r="K1069" s="26">
        <v>2.62</v>
      </c>
      <c r="L1069" s="26">
        <v>17.37</v>
      </c>
      <c r="M1069" s="26"/>
      <c r="N1069" s="26">
        <v>18</v>
      </c>
      <c r="O1069" s="199">
        <v>46.48</v>
      </c>
    </row>
    <row r="1070" spans="8:15" hidden="1" x14ac:dyDescent="0.25">
      <c r="H1070" s="189" t="s">
        <v>2727</v>
      </c>
      <c r="I1070" s="26" t="s">
        <v>2779</v>
      </c>
      <c r="J1070" s="26" t="s">
        <v>2780</v>
      </c>
      <c r="K1070" s="26">
        <v>4.2</v>
      </c>
      <c r="L1070" s="26"/>
      <c r="M1070" s="26"/>
      <c r="N1070" s="26"/>
      <c r="O1070" s="199">
        <v>52.8</v>
      </c>
    </row>
    <row r="1071" spans="8:15" hidden="1" x14ac:dyDescent="0.25">
      <c r="H1071" s="189" t="s">
        <v>2727</v>
      </c>
      <c r="I1071" s="26" t="s">
        <v>2781</v>
      </c>
      <c r="J1071" s="26" t="s">
        <v>2782</v>
      </c>
      <c r="K1071" s="26">
        <v>58.83</v>
      </c>
      <c r="L1071" s="26">
        <v>30.76</v>
      </c>
      <c r="M1071" s="26">
        <v>30.84</v>
      </c>
      <c r="N1071" s="26">
        <v>33.67</v>
      </c>
      <c r="O1071" s="199">
        <v>788.8</v>
      </c>
    </row>
    <row r="1072" spans="8:15" hidden="1" x14ac:dyDescent="0.25">
      <c r="H1072" s="189" t="s">
        <v>2727</v>
      </c>
      <c r="I1072" s="26" t="s">
        <v>2783</v>
      </c>
      <c r="J1072" s="26" t="s">
        <v>2784</v>
      </c>
      <c r="K1072" s="26">
        <v>2.99</v>
      </c>
      <c r="L1072" s="26">
        <v>225.39</v>
      </c>
      <c r="M1072" s="26">
        <v>200.44</v>
      </c>
      <c r="N1072" s="26">
        <v>198.6</v>
      </c>
      <c r="O1072" s="199">
        <v>205.05</v>
      </c>
    </row>
    <row r="1073" spans="8:15" hidden="1" x14ac:dyDescent="0.25">
      <c r="H1073" s="189" t="s">
        <v>2727</v>
      </c>
      <c r="I1073" s="26" t="s">
        <v>2785</v>
      </c>
      <c r="J1073" s="26" t="s">
        <v>2786</v>
      </c>
      <c r="K1073" s="26">
        <v>3.03</v>
      </c>
      <c r="L1073" s="26">
        <v>51.08</v>
      </c>
      <c r="M1073" s="26">
        <v>57.58</v>
      </c>
      <c r="N1073" s="26">
        <v>54.22</v>
      </c>
      <c r="O1073" s="199">
        <v>218.57</v>
      </c>
    </row>
    <row r="1074" spans="8:15" hidden="1" x14ac:dyDescent="0.25">
      <c r="H1074" s="189" t="s">
        <v>2727</v>
      </c>
      <c r="I1074" s="26" t="s">
        <v>2787</v>
      </c>
      <c r="J1074" s="26" t="s">
        <v>2788</v>
      </c>
      <c r="K1074" s="26">
        <v>8.9</v>
      </c>
      <c r="L1074" s="26">
        <v>15.95</v>
      </c>
      <c r="M1074" s="26">
        <v>18.63</v>
      </c>
      <c r="N1074" s="26">
        <v>15.77</v>
      </c>
      <c r="O1074" s="199">
        <v>32.049999999999997</v>
      </c>
    </row>
    <row r="1075" spans="8:15" hidden="1" x14ac:dyDescent="0.25">
      <c r="H1075" s="189" t="s">
        <v>2727</v>
      </c>
      <c r="I1075" s="26" t="s">
        <v>2789</v>
      </c>
      <c r="J1075" s="26" t="s">
        <v>2790</v>
      </c>
      <c r="K1075" s="26">
        <v>7.56</v>
      </c>
      <c r="L1075" s="26">
        <v>11.27</v>
      </c>
      <c r="M1075" s="26">
        <v>12.49</v>
      </c>
      <c r="N1075" s="26">
        <v>14.24</v>
      </c>
      <c r="O1075" s="199">
        <v>9.02</v>
      </c>
    </row>
    <row r="1076" spans="8:15" hidden="1" x14ac:dyDescent="0.25">
      <c r="H1076" s="189" t="s">
        <v>2791</v>
      </c>
      <c r="I1076" s="26" t="s">
        <v>2792</v>
      </c>
      <c r="J1076" s="26" t="s">
        <v>2793</v>
      </c>
      <c r="K1076" s="26">
        <v>5.23</v>
      </c>
      <c r="L1076" s="26">
        <v>54.31</v>
      </c>
      <c r="M1076" s="26">
        <v>31.78</v>
      </c>
      <c r="N1076" s="26">
        <v>890.48</v>
      </c>
      <c r="O1076" s="199">
        <v>38.61</v>
      </c>
    </row>
    <row r="1077" spans="8:15" hidden="1" x14ac:dyDescent="0.25">
      <c r="H1077" s="189" t="s">
        <v>2791</v>
      </c>
      <c r="I1077" s="26" t="s">
        <v>2794</v>
      </c>
      <c r="J1077" s="26" t="s">
        <v>2795</v>
      </c>
      <c r="K1077" s="26">
        <v>6</v>
      </c>
      <c r="L1077" s="26"/>
      <c r="M1077" s="26"/>
      <c r="N1077" s="26"/>
      <c r="O1077" s="199">
        <v>17.07</v>
      </c>
    </row>
    <row r="1078" spans="8:15" hidden="1" x14ac:dyDescent="0.25">
      <c r="H1078" s="189" t="s">
        <v>2791</v>
      </c>
      <c r="I1078" s="26" t="s">
        <v>2796</v>
      </c>
      <c r="J1078" s="26" t="s">
        <v>2797</v>
      </c>
      <c r="K1078" s="26">
        <v>2.99</v>
      </c>
      <c r="L1078" s="26">
        <v>55.76</v>
      </c>
      <c r="M1078" s="26">
        <v>17.21</v>
      </c>
      <c r="N1078" s="26"/>
      <c r="O1078" s="199">
        <v>70.69</v>
      </c>
    </row>
    <row r="1079" spans="8:15" hidden="1" x14ac:dyDescent="0.25">
      <c r="H1079" s="189" t="s">
        <v>2791</v>
      </c>
      <c r="I1079" s="26" t="s">
        <v>2798</v>
      </c>
      <c r="J1079" s="26" t="s">
        <v>2799</v>
      </c>
      <c r="K1079" s="26">
        <v>9.32</v>
      </c>
      <c r="L1079" s="26">
        <v>53.59</v>
      </c>
      <c r="M1079" s="26">
        <v>34.020000000000003</v>
      </c>
      <c r="N1079" s="26">
        <v>9.84</v>
      </c>
      <c r="O1079" s="199">
        <v>51.41</v>
      </c>
    </row>
    <row r="1080" spans="8:15" hidden="1" x14ac:dyDescent="0.25">
      <c r="H1080" s="189" t="s">
        <v>2791</v>
      </c>
      <c r="I1080" s="26" t="s">
        <v>2800</v>
      </c>
      <c r="J1080" s="26" t="s">
        <v>2801</v>
      </c>
      <c r="K1080" s="26">
        <v>8.07</v>
      </c>
      <c r="L1080" s="26">
        <v>53.32</v>
      </c>
      <c r="M1080" s="26">
        <v>53.41</v>
      </c>
      <c r="N1080" s="26">
        <v>52.91</v>
      </c>
      <c r="O1080" s="199">
        <v>38.520000000000003</v>
      </c>
    </row>
    <row r="1081" spans="8:15" hidden="1" x14ac:dyDescent="0.25">
      <c r="H1081" s="189" t="s">
        <v>2791</v>
      </c>
      <c r="I1081" s="26" t="s">
        <v>2802</v>
      </c>
      <c r="J1081" s="26" t="s">
        <v>2803</v>
      </c>
      <c r="K1081" s="26">
        <v>13.33</v>
      </c>
      <c r="L1081" s="26"/>
      <c r="M1081" s="26">
        <v>44.93</v>
      </c>
      <c r="N1081" s="26"/>
      <c r="O1081" s="199">
        <v>31.01</v>
      </c>
    </row>
    <row r="1082" spans="8:15" hidden="1" x14ac:dyDescent="0.25">
      <c r="H1082" s="189" t="s">
        <v>2804</v>
      </c>
      <c r="I1082" s="26" t="s">
        <v>2805</v>
      </c>
      <c r="J1082" s="26" t="s">
        <v>2806</v>
      </c>
      <c r="K1082" s="26">
        <v>6.62</v>
      </c>
      <c r="L1082" s="26">
        <v>18.87</v>
      </c>
      <c r="M1082" s="26">
        <v>8.7899999999999991</v>
      </c>
      <c r="N1082" s="26">
        <v>35.08</v>
      </c>
      <c r="O1082" s="199">
        <v>20.75</v>
      </c>
    </row>
    <row r="1083" spans="8:15" hidden="1" x14ac:dyDescent="0.25">
      <c r="H1083" s="189" t="s">
        <v>2804</v>
      </c>
      <c r="I1083" s="26" t="s">
        <v>2807</v>
      </c>
      <c r="J1083" s="26" t="s">
        <v>2808</v>
      </c>
      <c r="K1083" s="26">
        <v>18.23</v>
      </c>
      <c r="L1083" s="26">
        <v>225.26</v>
      </c>
      <c r="M1083" s="26"/>
      <c r="N1083" s="26">
        <v>146.81</v>
      </c>
      <c r="O1083" s="199">
        <v>57.61</v>
      </c>
    </row>
    <row r="1084" spans="8:15" hidden="1" x14ac:dyDescent="0.25">
      <c r="H1084" s="189" t="s">
        <v>2809</v>
      </c>
      <c r="I1084" s="26" t="s">
        <v>2810</v>
      </c>
      <c r="J1084" s="26" t="s">
        <v>2811</v>
      </c>
      <c r="K1084" s="26">
        <v>3.61</v>
      </c>
      <c r="L1084" s="26">
        <v>22.26</v>
      </c>
      <c r="M1084" s="26">
        <v>19.55</v>
      </c>
      <c r="N1084" s="26">
        <v>20.94</v>
      </c>
      <c r="O1084" s="199">
        <v>31.77</v>
      </c>
    </row>
    <row r="1085" spans="8:15" hidden="1" x14ac:dyDescent="0.25">
      <c r="H1085" s="189" t="s">
        <v>2809</v>
      </c>
      <c r="I1085" s="26" t="s">
        <v>2812</v>
      </c>
      <c r="J1085" s="26" t="s">
        <v>2813</v>
      </c>
      <c r="K1085" s="26">
        <v>4.8099999999999996</v>
      </c>
      <c r="L1085" s="26">
        <v>40.81</v>
      </c>
      <c r="M1085" s="26"/>
      <c r="N1085" s="26">
        <v>45.95</v>
      </c>
      <c r="O1085" s="199">
        <v>27.81</v>
      </c>
    </row>
    <row r="1086" spans="8:15" hidden="1" x14ac:dyDescent="0.25">
      <c r="H1086" s="189" t="s">
        <v>2809</v>
      </c>
      <c r="I1086" s="26" t="s">
        <v>2814</v>
      </c>
      <c r="J1086" s="26" t="s">
        <v>2815</v>
      </c>
      <c r="K1086" s="26">
        <v>6.89</v>
      </c>
      <c r="L1086" s="26">
        <v>38.4</v>
      </c>
      <c r="M1086" s="26">
        <v>35.72</v>
      </c>
      <c r="N1086" s="26">
        <v>51.17</v>
      </c>
      <c r="O1086" s="199">
        <v>24.71</v>
      </c>
    </row>
    <row r="1087" spans="8:15" hidden="1" x14ac:dyDescent="0.25">
      <c r="H1087" s="189" t="s">
        <v>2809</v>
      </c>
      <c r="I1087" s="26" t="s">
        <v>2816</v>
      </c>
      <c r="J1087" s="26" t="s">
        <v>2817</v>
      </c>
      <c r="K1087" s="26">
        <v>5.78</v>
      </c>
      <c r="L1087" s="26">
        <v>175.63</v>
      </c>
      <c r="M1087" s="26">
        <v>84.83</v>
      </c>
      <c r="N1087" s="26">
        <v>130.63</v>
      </c>
      <c r="O1087" s="199">
        <v>20.38</v>
      </c>
    </row>
    <row r="1088" spans="8:15" hidden="1" x14ac:dyDescent="0.25">
      <c r="H1088" s="189" t="s">
        <v>2809</v>
      </c>
      <c r="I1088" s="26" t="s">
        <v>2818</v>
      </c>
      <c r="J1088" s="26" t="s">
        <v>2819</v>
      </c>
      <c r="K1088" s="26">
        <v>1.97</v>
      </c>
      <c r="L1088" s="26"/>
      <c r="M1088" s="26">
        <v>175.68</v>
      </c>
      <c r="N1088" s="26"/>
      <c r="O1088" s="199">
        <v>13.4</v>
      </c>
    </row>
    <row r="1089" spans="8:15" hidden="1" x14ac:dyDescent="0.25">
      <c r="H1089" s="189" t="s">
        <v>2809</v>
      </c>
      <c r="I1089" s="26" t="s">
        <v>2820</v>
      </c>
      <c r="J1089" s="26" t="s">
        <v>2821</v>
      </c>
      <c r="K1089" s="26">
        <v>2.72</v>
      </c>
      <c r="L1089" s="26"/>
      <c r="M1089" s="26"/>
      <c r="N1089" s="26"/>
      <c r="O1089" s="199">
        <v>14.49</v>
      </c>
    </row>
    <row r="1090" spans="8:15" hidden="1" x14ac:dyDescent="0.25">
      <c r="H1090" s="189" t="s">
        <v>2809</v>
      </c>
      <c r="I1090" s="26" t="s">
        <v>2822</v>
      </c>
      <c r="J1090" s="26" t="s">
        <v>2823</v>
      </c>
      <c r="K1090" s="26">
        <v>19.899999999999999</v>
      </c>
      <c r="L1090" s="26">
        <v>20.99</v>
      </c>
      <c r="M1090" s="26">
        <v>12.67</v>
      </c>
      <c r="N1090" s="26">
        <v>22.55</v>
      </c>
      <c r="O1090" s="199">
        <v>21.67</v>
      </c>
    </row>
    <row r="1091" spans="8:15" hidden="1" x14ac:dyDescent="0.25">
      <c r="H1091" s="189" t="s">
        <v>2809</v>
      </c>
      <c r="I1091" s="26" t="s">
        <v>2824</v>
      </c>
      <c r="J1091" s="26" t="s">
        <v>2825</v>
      </c>
      <c r="K1091" s="26">
        <v>16.88</v>
      </c>
      <c r="L1091" s="26">
        <v>36.46</v>
      </c>
      <c r="M1091" s="26">
        <v>40.200000000000003</v>
      </c>
      <c r="N1091" s="26">
        <v>33.61</v>
      </c>
      <c r="O1091" s="199">
        <v>31.66</v>
      </c>
    </row>
    <row r="1092" spans="8:15" hidden="1" x14ac:dyDescent="0.25">
      <c r="H1092" s="189" t="s">
        <v>2809</v>
      </c>
      <c r="I1092" s="26" t="s">
        <v>2826</v>
      </c>
      <c r="J1092" s="26" t="s">
        <v>2827</v>
      </c>
      <c r="K1092" s="26">
        <v>3.25</v>
      </c>
      <c r="L1092" s="26">
        <v>240.62</v>
      </c>
      <c r="M1092" s="26">
        <v>77.849999999999994</v>
      </c>
      <c r="N1092" s="26"/>
      <c r="O1092" s="199">
        <v>24.45</v>
      </c>
    </row>
    <row r="1093" spans="8:15" hidden="1" x14ac:dyDescent="0.25">
      <c r="H1093" s="189" t="s">
        <v>2809</v>
      </c>
      <c r="I1093" s="26" t="s">
        <v>2828</v>
      </c>
      <c r="J1093" s="26" t="s">
        <v>2829</v>
      </c>
      <c r="K1093" s="26">
        <v>7.21</v>
      </c>
      <c r="L1093" s="26">
        <v>21.92</v>
      </c>
      <c r="M1093" s="26">
        <v>10.91</v>
      </c>
      <c r="N1093" s="26">
        <v>13.01</v>
      </c>
      <c r="O1093" s="199">
        <v>80.180000000000007</v>
      </c>
    </row>
    <row r="1094" spans="8:15" hidden="1" x14ac:dyDescent="0.25">
      <c r="H1094" s="189" t="s">
        <v>2809</v>
      </c>
      <c r="I1094" s="26" t="s">
        <v>2830</v>
      </c>
      <c r="J1094" s="26" t="s">
        <v>2831</v>
      </c>
      <c r="K1094" s="26">
        <v>4.37</v>
      </c>
      <c r="L1094" s="26">
        <v>19.190000000000001</v>
      </c>
      <c r="M1094" s="26">
        <v>16.13</v>
      </c>
      <c r="N1094" s="26">
        <v>23.68</v>
      </c>
      <c r="O1094" s="199">
        <v>18.46</v>
      </c>
    </row>
    <row r="1095" spans="8:15" hidden="1" x14ac:dyDescent="0.25">
      <c r="H1095" s="189" t="s">
        <v>2809</v>
      </c>
      <c r="I1095" s="26" t="s">
        <v>2832</v>
      </c>
      <c r="J1095" s="26" t="s">
        <v>2833</v>
      </c>
      <c r="K1095" s="26">
        <v>10.93</v>
      </c>
      <c r="L1095" s="26">
        <v>46.04</v>
      </c>
      <c r="M1095" s="26">
        <v>10.86</v>
      </c>
      <c r="N1095" s="26">
        <v>71.81</v>
      </c>
      <c r="O1095" s="199">
        <v>22.17</v>
      </c>
    </row>
    <row r="1096" spans="8:15" hidden="1" x14ac:dyDescent="0.25">
      <c r="H1096" s="189" t="s">
        <v>2809</v>
      </c>
      <c r="I1096" s="26" t="s">
        <v>2834</v>
      </c>
      <c r="J1096" s="26" t="s">
        <v>2835</v>
      </c>
      <c r="K1096" s="26">
        <v>11.87</v>
      </c>
      <c r="L1096" s="26">
        <v>17.59</v>
      </c>
      <c r="M1096" s="26">
        <v>21.23</v>
      </c>
      <c r="N1096" s="26">
        <v>17.739999999999998</v>
      </c>
      <c r="O1096" s="199">
        <v>116.26</v>
      </c>
    </row>
    <row r="1097" spans="8:15" hidden="1" x14ac:dyDescent="0.25">
      <c r="H1097" s="189" t="s">
        <v>2809</v>
      </c>
      <c r="I1097" s="26" t="s">
        <v>2836</v>
      </c>
      <c r="J1097" s="26" t="s">
        <v>2837</v>
      </c>
      <c r="K1097" s="26">
        <v>9.3699999999999992</v>
      </c>
      <c r="L1097" s="26">
        <v>20.64</v>
      </c>
      <c r="M1097" s="26">
        <v>17.27</v>
      </c>
      <c r="N1097" s="26">
        <v>22.68</v>
      </c>
      <c r="O1097" s="199">
        <v>82.9</v>
      </c>
    </row>
    <row r="1098" spans="8:15" hidden="1" x14ac:dyDescent="0.25">
      <c r="H1098" s="189" t="s">
        <v>2809</v>
      </c>
      <c r="I1098" s="26" t="s">
        <v>2838</v>
      </c>
      <c r="J1098" s="26" t="s">
        <v>2839</v>
      </c>
      <c r="K1098" s="26">
        <v>5.33</v>
      </c>
      <c r="L1098" s="26">
        <v>23.54</v>
      </c>
      <c r="M1098" s="26">
        <v>32.18</v>
      </c>
      <c r="N1098" s="26">
        <v>35.869999999999997</v>
      </c>
      <c r="O1098" s="199">
        <v>25.42</v>
      </c>
    </row>
    <row r="1099" spans="8:15" hidden="1" x14ac:dyDescent="0.25">
      <c r="H1099" s="189" t="s">
        <v>2809</v>
      </c>
      <c r="I1099" s="26" t="s">
        <v>2840</v>
      </c>
      <c r="J1099" s="26" t="s">
        <v>2841</v>
      </c>
      <c r="K1099" s="26">
        <v>14.47</v>
      </c>
      <c r="L1099" s="26">
        <v>17.13</v>
      </c>
      <c r="M1099" s="26">
        <v>15.05</v>
      </c>
      <c r="N1099" s="26">
        <v>19.95</v>
      </c>
      <c r="O1099" s="199">
        <v>55.45</v>
      </c>
    </row>
    <row r="1100" spans="8:15" hidden="1" x14ac:dyDescent="0.25">
      <c r="H1100" s="189" t="s">
        <v>2809</v>
      </c>
      <c r="I1100" s="26" t="s">
        <v>2842</v>
      </c>
      <c r="J1100" s="26" t="s">
        <v>2843</v>
      </c>
      <c r="K1100" s="26">
        <v>4.53</v>
      </c>
      <c r="L1100" s="26"/>
      <c r="M1100" s="26">
        <v>36.82</v>
      </c>
      <c r="N1100" s="26"/>
      <c r="O1100" s="199">
        <v>38.24</v>
      </c>
    </row>
    <row r="1101" spans="8:15" hidden="1" x14ac:dyDescent="0.25">
      <c r="H1101" s="189" t="s">
        <v>2809</v>
      </c>
      <c r="I1101" s="26" t="s">
        <v>2844</v>
      </c>
      <c r="J1101" s="26" t="s">
        <v>2845</v>
      </c>
      <c r="K1101" s="26">
        <v>5.89</v>
      </c>
      <c r="L1101" s="26">
        <v>14.39</v>
      </c>
      <c r="M1101" s="26">
        <v>11.34</v>
      </c>
      <c r="N1101" s="26">
        <v>14.28</v>
      </c>
      <c r="O1101" s="199">
        <v>134.77000000000001</v>
      </c>
    </row>
    <row r="1102" spans="8:15" hidden="1" x14ac:dyDescent="0.25">
      <c r="H1102" s="189" t="s">
        <v>2809</v>
      </c>
      <c r="I1102" s="26" t="s">
        <v>2846</v>
      </c>
      <c r="J1102" s="26" t="s">
        <v>2847</v>
      </c>
      <c r="K1102" s="26">
        <v>2.88</v>
      </c>
      <c r="L1102" s="26">
        <v>45.21</v>
      </c>
      <c r="M1102" s="26">
        <v>40.89</v>
      </c>
      <c r="N1102" s="26">
        <v>18.46</v>
      </c>
      <c r="O1102" s="199">
        <v>89.72</v>
      </c>
    </row>
    <row r="1103" spans="8:15" hidden="1" x14ac:dyDescent="0.25">
      <c r="H1103" s="189" t="s">
        <v>2809</v>
      </c>
      <c r="I1103" s="26" t="s">
        <v>2848</v>
      </c>
      <c r="J1103" s="26" t="s">
        <v>2849</v>
      </c>
      <c r="K1103" s="26">
        <v>5.05</v>
      </c>
      <c r="L1103" s="26"/>
      <c r="M1103" s="26"/>
      <c r="N1103" s="26"/>
      <c r="O1103" s="199">
        <v>30.76</v>
      </c>
    </row>
    <row r="1104" spans="8:15" hidden="1" x14ac:dyDescent="0.25">
      <c r="H1104" s="189" t="s">
        <v>2809</v>
      </c>
      <c r="I1104" s="26" t="s">
        <v>2850</v>
      </c>
      <c r="J1104" s="26" t="s">
        <v>2851</v>
      </c>
      <c r="K1104" s="26">
        <v>4.18</v>
      </c>
      <c r="L1104" s="26">
        <v>184.5</v>
      </c>
      <c r="M1104" s="26">
        <v>56.75</v>
      </c>
      <c r="N1104" s="26">
        <v>90.46</v>
      </c>
      <c r="O1104" s="199">
        <v>57.6</v>
      </c>
    </row>
    <row r="1105" spans="8:15" hidden="1" x14ac:dyDescent="0.25">
      <c r="H1105" s="189" t="s">
        <v>2809</v>
      </c>
      <c r="I1105" s="26" t="s">
        <v>2852</v>
      </c>
      <c r="J1105" s="26" t="s">
        <v>2853</v>
      </c>
      <c r="K1105" s="26">
        <v>3.17</v>
      </c>
      <c r="L1105" s="26">
        <v>31.65</v>
      </c>
      <c r="M1105" s="26">
        <v>9.8000000000000007</v>
      </c>
      <c r="N1105" s="26"/>
      <c r="O1105" s="199">
        <v>93.59</v>
      </c>
    </row>
    <row r="1106" spans="8:15" hidden="1" x14ac:dyDescent="0.25">
      <c r="H1106" s="189" t="s">
        <v>2809</v>
      </c>
      <c r="I1106" s="26" t="s">
        <v>2854</v>
      </c>
      <c r="J1106" s="26" t="s">
        <v>2855</v>
      </c>
      <c r="K1106" s="26">
        <v>4.28</v>
      </c>
      <c r="L1106" s="26">
        <v>15.83</v>
      </c>
      <c r="M1106" s="26">
        <v>13.19</v>
      </c>
      <c r="N1106" s="26">
        <v>14.67</v>
      </c>
      <c r="O1106" s="199">
        <v>57.39</v>
      </c>
    </row>
    <row r="1107" spans="8:15" hidden="1" x14ac:dyDescent="0.25">
      <c r="H1107" s="189" t="s">
        <v>2809</v>
      </c>
      <c r="I1107" s="26" t="s">
        <v>2856</v>
      </c>
      <c r="J1107" s="26" t="s">
        <v>2857</v>
      </c>
      <c r="K1107" s="26">
        <v>7.3</v>
      </c>
      <c r="L1107" s="26">
        <v>65.31</v>
      </c>
      <c r="M1107" s="26">
        <v>7.13</v>
      </c>
      <c r="N1107" s="26"/>
      <c r="O1107" s="199">
        <v>29.54</v>
      </c>
    </row>
    <row r="1108" spans="8:15" hidden="1" x14ac:dyDescent="0.25">
      <c r="H1108" s="189" t="s">
        <v>2809</v>
      </c>
      <c r="I1108" s="26" t="s">
        <v>2858</v>
      </c>
      <c r="J1108" s="26" t="s">
        <v>2859</v>
      </c>
      <c r="K1108" s="26">
        <v>17.14</v>
      </c>
      <c r="L1108" s="26">
        <v>8.36</v>
      </c>
      <c r="M1108" s="26">
        <v>12.05</v>
      </c>
      <c r="N1108" s="26">
        <v>9.09</v>
      </c>
      <c r="O1108" s="199">
        <v>531.07000000000005</v>
      </c>
    </row>
    <row r="1109" spans="8:15" hidden="1" x14ac:dyDescent="0.25">
      <c r="H1109" s="189" t="s">
        <v>2809</v>
      </c>
      <c r="I1109" s="26" t="s">
        <v>2860</v>
      </c>
      <c r="J1109" s="26" t="s">
        <v>2861</v>
      </c>
      <c r="K1109" s="26">
        <v>8.3000000000000007</v>
      </c>
      <c r="L1109" s="26">
        <v>37.65</v>
      </c>
      <c r="M1109" s="26">
        <v>33.01</v>
      </c>
      <c r="N1109" s="26">
        <v>374.44</v>
      </c>
      <c r="O1109" s="199">
        <v>95.45</v>
      </c>
    </row>
    <row r="1110" spans="8:15" hidden="1" x14ac:dyDescent="0.25">
      <c r="H1110" s="189" t="s">
        <v>2809</v>
      </c>
      <c r="I1110" s="26" t="s">
        <v>2862</v>
      </c>
      <c r="J1110" s="26" t="s">
        <v>2863</v>
      </c>
      <c r="K1110" s="26">
        <v>6.79</v>
      </c>
      <c r="L1110" s="26">
        <v>32.49</v>
      </c>
      <c r="M1110" s="26">
        <v>31.98</v>
      </c>
      <c r="N1110" s="26">
        <v>26.56</v>
      </c>
      <c r="O1110" s="199">
        <v>106.69</v>
      </c>
    </row>
    <row r="1111" spans="8:15" hidden="1" x14ac:dyDescent="0.25">
      <c r="H1111" s="189" t="s">
        <v>2809</v>
      </c>
      <c r="I1111" s="26" t="s">
        <v>2864</v>
      </c>
      <c r="J1111" s="26" t="s">
        <v>2865</v>
      </c>
      <c r="K1111" s="26">
        <v>8.2799999999999994</v>
      </c>
      <c r="L1111" s="26">
        <v>16.38</v>
      </c>
      <c r="M1111" s="26">
        <v>12.05</v>
      </c>
      <c r="N1111" s="26">
        <v>15.11</v>
      </c>
      <c r="O1111" s="199">
        <v>346.69</v>
      </c>
    </row>
    <row r="1112" spans="8:15" hidden="1" x14ac:dyDescent="0.25">
      <c r="H1112" s="189" t="s">
        <v>2809</v>
      </c>
      <c r="I1112" s="26" t="s">
        <v>2866</v>
      </c>
      <c r="J1112" s="26" t="s">
        <v>2867</v>
      </c>
      <c r="K1112" s="26">
        <v>4.16</v>
      </c>
      <c r="L1112" s="26">
        <v>9.92</v>
      </c>
      <c r="M1112" s="26">
        <v>10.97</v>
      </c>
      <c r="N1112" s="26">
        <v>12.78</v>
      </c>
      <c r="O1112" s="199">
        <v>46.49</v>
      </c>
    </row>
    <row r="1113" spans="8:15" hidden="1" x14ac:dyDescent="0.25">
      <c r="H1113" s="189" t="s">
        <v>2809</v>
      </c>
      <c r="I1113" s="26" t="s">
        <v>2868</v>
      </c>
      <c r="J1113" s="26" t="s">
        <v>2869</v>
      </c>
      <c r="K1113" s="26">
        <v>6.73</v>
      </c>
      <c r="L1113" s="26">
        <v>14.52</v>
      </c>
      <c r="M1113" s="26">
        <v>14.9</v>
      </c>
      <c r="N1113" s="26">
        <v>15.84</v>
      </c>
      <c r="O1113" s="199">
        <v>193.6</v>
      </c>
    </row>
    <row r="1114" spans="8:15" hidden="1" x14ac:dyDescent="0.25">
      <c r="H1114" s="189" t="s">
        <v>2809</v>
      </c>
      <c r="I1114" s="26" t="s">
        <v>2870</v>
      </c>
      <c r="J1114" s="26" t="s">
        <v>2871</v>
      </c>
      <c r="K1114" s="26">
        <v>10.039999999999999</v>
      </c>
      <c r="L1114" s="26">
        <v>17.7</v>
      </c>
      <c r="M1114" s="26">
        <v>13.18</v>
      </c>
      <c r="N1114" s="26">
        <v>18.16</v>
      </c>
      <c r="O1114" s="199">
        <v>89.24</v>
      </c>
    </row>
    <row r="1115" spans="8:15" hidden="1" x14ac:dyDescent="0.25">
      <c r="H1115" s="189" t="s">
        <v>2809</v>
      </c>
      <c r="I1115" s="26" t="s">
        <v>2872</v>
      </c>
      <c r="J1115" s="26" t="s">
        <v>2873</v>
      </c>
      <c r="K1115" s="26">
        <v>16.47</v>
      </c>
      <c r="L1115" s="26">
        <v>24.02</v>
      </c>
      <c r="M1115" s="26">
        <v>15.21</v>
      </c>
      <c r="N1115" s="26">
        <v>24.26</v>
      </c>
      <c r="O1115" s="199">
        <v>23.31</v>
      </c>
    </row>
    <row r="1116" spans="8:15" hidden="1" x14ac:dyDescent="0.25">
      <c r="H1116" s="189" t="s">
        <v>2809</v>
      </c>
      <c r="I1116" s="26" t="s">
        <v>2874</v>
      </c>
      <c r="J1116" s="26" t="s">
        <v>2875</v>
      </c>
      <c r="K1116" s="26">
        <v>8.16</v>
      </c>
      <c r="L1116" s="26">
        <v>80.47</v>
      </c>
      <c r="M1116" s="26">
        <v>54.27</v>
      </c>
      <c r="N1116" s="26">
        <v>83.94</v>
      </c>
      <c r="O1116" s="199">
        <v>37.46</v>
      </c>
    </row>
    <row r="1117" spans="8:15" hidden="1" x14ac:dyDescent="0.25">
      <c r="H1117" s="189" t="s">
        <v>2809</v>
      </c>
      <c r="I1117" s="26" t="s">
        <v>2876</v>
      </c>
      <c r="J1117" s="26" t="s">
        <v>2877</v>
      </c>
      <c r="K1117" s="26">
        <v>28.37</v>
      </c>
      <c r="L1117" s="26">
        <v>12.98</v>
      </c>
      <c r="M1117" s="26">
        <v>12.42</v>
      </c>
      <c r="N1117" s="26">
        <v>13.03</v>
      </c>
      <c r="O1117" s="199">
        <v>120.27</v>
      </c>
    </row>
    <row r="1118" spans="8:15" hidden="1" x14ac:dyDescent="0.25">
      <c r="H1118" s="189" t="s">
        <v>2809</v>
      </c>
      <c r="I1118" s="26" t="s">
        <v>2878</v>
      </c>
      <c r="J1118" s="26" t="s">
        <v>2879</v>
      </c>
      <c r="K1118" s="26">
        <v>7.89</v>
      </c>
      <c r="L1118" s="26">
        <v>12.02</v>
      </c>
      <c r="M1118" s="26">
        <v>10.45</v>
      </c>
      <c r="N1118" s="26">
        <v>14.61</v>
      </c>
      <c r="O1118" s="199">
        <v>37.729999999999997</v>
      </c>
    </row>
    <row r="1119" spans="8:15" hidden="1" x14ac:dyDescent="0.25">
      <c r="H1119" s="189" t="s">
        <v>2809</v>
      </c>
      <c r="I1119" s="26" t="s">
        <v>2880</v>
      </c>
      <c r="J1119" s="26" t="s">
        <v>2881</v>
      </c>
      <c r="K1119" s="26">
        <v>15.26</v>
      </c>
      <c r="L1119" s="26">
        <v>18.899999999999999</v>
      </c>
      <c r="M1119" s="26">
        <v>14.83</v>
      </c>
      <c r="N1119" s="26">
        <v>21.08</v>
      </c>
      <c r="O1119" s="199">
        <v>28.9</v>
      </c>
    </row>
    <row r="1120" spans="8:15" hidden="1" x14ac:dyDescent="0.25">
      <c r="H1120" s="189" t="s">
        <v>2809</v>
      </c>
      <c r="I1120" s="26" t="s">
        <v>2882</v>
      </c>
      <c r="J1120" s="26" t="s">
        <v>2883</v>
      </c>
      <c r="K1120" s="26">
        <v>24.88</v>
      </c>
      <c r="L1120" s="26">
        <v>47.85</v>
      </c>
      <c r="M1120" s="26">
        <v>46.51</v>
      </c>
      <c r="N1120" s="26">
        <v>46.95</v>
      </c>
      <c r="O1120" s="199">
        <v>99.54</v>
      </c>
    </row>
    <row r="1121" spans="8:15" hidden="1" x14ac:dyDescent="0.25">
      <c r="H1121" s="189" t="s">
        <v>2809</v>
      </c>
      <c r="I1121" s="26" t="s">
        <v>2884</v>
      </c>
      <c r="J1121" s="26" t="s">
        <v>2885</v>
      </c>
      <c r="K1121" s="26">
        <v>18.25</v>
      </c>
      <c r="L1121" s="26">
        <v>13.9</v>
      </c>
      <c r="M1121" s="26">
        <v>14.66</v>
      </c>
      <c r="N1121" s="26">
        <v>14.17</v>
      </c>
      <c r="O1121" s="199">
        <v>29.2</v>
      </c>
    </row>
    <row r="1122" spans="8:15" hidden="1" x14ac:dyDescent="0.25">
      <c r="H1122" s="189" t="s">
        <v>2809</v>
      </c>
      <c r="I1122" s="26" t="s">
        <v>2886</v>
      </c>
      <c r="J1122" s="26" t="s">
        <v>2887</v>
      </c>
      <c r="K1122" s="26">
        <v>24.27</v>
      </c>
      <c r="L1122" s="26">
        <v>13.08</v>
      </c>
      <c r="M1122" s="26">
        <v>10.65</v>
      </c>
      <c r="N1122" s="26">
        <v>13.93</v>
      </c>
      <c r="O1122" s="199">
        <v>151.79</v>
      </c>
    </row>
    <row r="1123" spans="8:15" hidden="1" x14ac:dyDescent="0.25">
      <c r="H1123" s="189" t="s">
        <v>2809</v>
      </c>
      <c r="I1123" s="26" t="s">
        <v>2888</v>
      </c>
      <c r="J1123" s="26" t="s">
        <v>2889</v>
      </c>
      <c r="K1123" s="26">
        <v>8.59</v>
      </c>
      <c r="L1123" s="26">
        <v>37.92</v>
      </c>
      <c r="M1123" s="26">
        <v>38.200000000000003</v>
      </c>
      <c r="N1123" s="26">
        <v>29.67</v>
      </c>
      <c r="O1123" s="199">
        <v>34.4</v>
      </c>
    </row>
    <row r="1124" spans="8:15" hidden="1" x14ac:dyDescent="0.25">
      <c r="H1124" s="189" t="s">
        <v>2809</v>
      </c>
      <c r="I1124" s="26" t="s">
        <v>2890</v>
      </c>
      <c r="J1124" s="26" t="s">
        <v>2891</v>
      </c>
      <c r="K1124" s="26">
        <v>10.47</v>
      </c>
      <c r="L1124" s="26">
        <v>32.049999999999997</v>
      </c>
      <c r="M1124" s="26">
        <v>33.11</v>
      </c>
      <c r="N1124" s="26">
        <v>18.43</v>
      </c>
      <c r="O1124" s="199">
        <v>29.62</v>
      </c>
    </row>
    <row r="1125" spans="8:15" hidden="1" x14ac:dyDescent="0.25">
      <c r="H1125" s="189" t="s">
        <v>2809</v>
      </c>
      <c r="I1125" s="26" t="s">
        <v>2892</v>
      </c>
      <c r="J1125" s="26" t="s">
        <v>2893</v>
      </c>
      <c r="K1125" s="26">
        <v>9.93</v>
      </c>
      <c r="L1125" s="26">
        <v>11.38</v>
      </c>
      <c r="M1125" s="26">
        <v>10.210000000000001</v>
      </c>
      <c r="N1125" s="26">
        <v>11.62</v>
      </c>
      <c r="O1125" s="199">
        <v>68.790000000000006</v>
      </c>
    </row>
    <row r="1126" spans="8:15" hidden="1" x14ac:dyDescent="0.25">
      <c r="H1126" s="189" t="s">
        <v>2809</v>
      </c>
      <c r="I1126" s="26" t="s">
        <v>2894</v>
      </c>
      <c r="J1126" s="26" t="s">
        <v>2895</v>
      </c>
      <c r="K1126" s="26">
        <v>10.9</v>
      </c>
      <c r="L1126" s="26">
        <v>24.57</v>
      </c>
      <c r="M1126" s="26">
        <v>26.29</v>
      </c>
      <c r="N1126" s="26">
        <v>22.16</v>
      </c>
      <c r="O1126" s="199">
        <v>30.52</v>
      </c>
    </row>
    <row r="1127" spans="8:15" hidden="1" x14ac:dyDescent="0.25">
      <c r="H1127" s="189" t="s">
        <v>2809</v>
      </c>
      <c r="I1127" s="26" t="s">
        <v>2896</v>
      </c>
      <c r="J1127" s="26" t="s">
        <v>2897</v>
      </c>
      <c r="K1127" s="26">
        <v>3.37</v>
      </c>
      <c r="L1127" s="26">
        <v>14.27</v>
      </c>
      <c r="M1127" s="26">
        <v>17.38</v>
      </c>
      <c r="N1127" s="26">
        <v>13.92</v>
      </c>
      <c r="O1127" s="199">
        <v>7.9</v>
      </c>
    </row>
    <row r="1128" spans="8:15" hidden="1" x14ac:dyDescent="0.25">
      <c r="H1128" s="189" t="s">
        <v>2898</v>
      </c>
      <c r="I1128" s="26" t="s">
        <v>2899</v>
      </c>
      <c r="J1128" s="26" t="s">
        <v>2900</v>
      </c>
      <c r="K1128" s="26">
        <v>4.5599999999999996</v>
      </c>
      <c r="L1128" s="26">
        <v>46.66</v>
      </c>
      <c r="M1128" s="26">
        <v>41.12</v>
      </c>
      <c r="N1128" s="26">
        <v>54.75</v>
      </c>
      <c r="O1128" s="199">
        <v>46.41</v>
      </c>
    </row>
    <row r="1129" spans="8:15" hidden="1" x14ac:dyDescent="0.25">
      <c r="H1129" s="189" t="s">
        <v>2898</v>
      </c>
      <c r="I1129" s="26" t="s">
        <v>2901</v>
      </c>
      <c r="J1129" s="26" t="s">
        <v>2902</v>
      </c>
      <c r="K1129" s="26">
        <v>2.91</v>
      </c>
      <c r="L1129" s="26"/>
      <c r="M1129" s="26">
        <v>35.9</v>
      </c>
      <c r="N1129" s="26"/>
      <c r="O1129" s="199">
        <v>37.409999999999997</v>
      </c>
    </row>
    <row r="1130" spans="8:15" hidden="1" x14ac:dyDescent="0.25">
      <c r="H1130" s="189" t="s">
        <v>2898</v>
      </c>
      <c r="I1130" s="26" t="s">
        <v>2903</v>
      </c>
      <c r="J1130" s="26" t="s">
        <v>2904</v>
      </c>
      <c r="K1130" s="26">
        <v>11.23</v>
      </c>
      <c r="L1130" s="26"/>
      <c r="M1130" s="26"/>
      <c r="N1130" s="26"/>
      <c r="O1130" s="199">
        <v>24.95</v>
      </c>
    </row>
    <row r="1131" spans="8:15" hidden="1" x14ac:dyDescent="0.25">
      <c r="H1131" s="189" t="s">
        <v>2898</v>
      </c>
      <c r="I1131" s="26" t="s">
        <v>2905</v>
      </c>
      <c r="J1131" s="26" t="s">
        <v>2906</v>
      </c>
      <c r="K1131" s="26">
        <v>5.17</v>
      </c>
      <c r="L1131" s="26">
        <v>61.95</v>
      </c>
      <c r="M1131" s="26">
        <v>43.29</v>
      </c>
      <c r="N1131" s="26">
        <v>63.41</v>
      </c>
      <c r="O1131" s="199">
        <v>39.74</v>
      </c>
    </row>
    <row r="1132" spans="8:15" hidden="1" x14ac:dyDescent="0.25">
      <c r="H1132" s="189" t="s">
        <v>2898</v>
      </c>
      <c r="I1132" s="26" t="s">
        <v>2907</v>
      </c>
      <c r="J1132" s="26" t="s">
        <v>2908</v>
      </c>
      <c r="K1132" s="26">
        <v>7.23</v>
      </c>
      <c r="L1132" s="26">
        <v>28.86</v>
      </c>
      <c r="M1132" s="26">
        <v>23.4</v>
      </c>
      <c r="N1132" s="26">
        <v>37.43</v>
      </c>
      <c r="O1132" s="199">
        <v>1044.17</v>
      </c>
    </row>
    <row r="1133" spans="8:15" hidden="1" x14ac:dyDescent="0.25">
      <c r="H1133" s="189" t="s">
        <v>2898</v>
      </c>
      <c r="I1133" s="26" t="s">
        <v>2909</v>
      </c>
      <c r="J1133" s="26" t="s">
        <v>2910</v>
      </c>
      <c r="K1133" s="26">
        <v>8.84</v>
      </c>
      <c r="L1133" s="26">
        <v>33.32</v>
      </c>
      <c r="M1133" s="26">
        <v>27.36</v>
      </c>
      <c r="N1133" s="26">
        <v>35.83</v>
      </c>
      <c r="O1133" s="199">
        <v>48.24</v>
      </c>
    </row>
    <row r="1134" spans="8:15" hidden="1" x14ac:dyDescent="0.25">
      <c r="H1134" s="189" t="s">
        <v>2898</v>
      </c>
      <c r="I1134" s="26" t="s">
        <v>2911</v>
      </c>
      <c r="J1134" s="26" t="s">
        <v>2912</v>
      </c>
      <c r="K1134" s="26">
        <v>5.96</v>
      </c>
      <c r="L1134" s="26"/>
      <c r="M1134" s="26">
        <v>15.58</v>
      </c>
      <c r="N1134" s="26">
        <v>44.16</v>
      </c>
      <c r="O1134" s="199">
        <v>87.14</v>
      </c>
    </row>
    <row r="1135" spans="8:15" hidden="1" x14ac:dyDescent="0.25">
      <c r="H1135" s="189" t="s">
        <v>2898</v>
      </c>
      <c r="I1135" s="26" t="s">
        <v>2913</v>
      </c>
      <c r="J1135" s="26" t="s">
        <v>2914</v>
      </c>
      <c r="K1135" s="26">
        <v>3.23</v>
      </c>
      <c r="L1135" s="26">
        <v>37.950000000000003</v>
      </c>
      <c r="M1135" s="26">
        <v>25.03</v>
      </c>
      <c r="N1135" s="26">
        <v>30.26</v>
      </c>
      <c r="O1135" s="199">
        <v>40.01</v>
      </c>
    </row>
    <row r="1136" spans="8:15" hidden="1" x14ac:dyDescent="0.25">
      <c r="H1136" s="189" t="s">
        <v>2898</v>
      </c>
      <c r="I1136" s="26" t="s">
        <v>2915</v>
      </c>
      <c r="J1136" s="26" t="s">
        <v>2916</v>
      </c>
      <c r="K1136" s="26">
        <v>37.520000000000003</v>
      </c>
      <c r="L1136" s="26"/>
      <c r="M1136" s="26"/>
      <c r="N1136" s="26"/>
      <c r="O1136" s="199">
        <v>186.98</v>
      </c>
    </row>
    <row r="1137" spans="8:15" hidden="1" x14ac:dyDescent="0.25">
      <c r="H1137" s="189" t="s">
        <v>2898</v>
      </c>
      <c r="I1137" s="26" t="s">
        <v>2917</v>
      </c>
      <c r="J1137" s="26" t="s">
        <v>2918</v>
      </c>
      <c r="K1137" s="26">
        <v>9.41</v>
      </c>
      <c r="L1137" s="26"/>
      <c r="M1137" s="26"/>
      <c r="N1137" s="26"/>
      <c r="O1137" s="199">
        <v>87.57</v>
      </c>
    </row>
    <row r="1138" spans="8:15" hidden="1" x14ac:dyDescent="0.25">
      <c r="H1138" s="189" t="s">
        <v>2898</v>
      </c>
      <c r="I1138" s="26" t="s">
        <v>2919</v>
      </c>
      <c r="J1138" s="26" t="s">
        <v>2920</v>
      </c>
      <c r="K1138" s="26">
        <v>3.65</v>
      </c>
      <c r="L1138" s="26"/>
      <c r="M1138" s="26"/>
      <c r="N1138" s="26"/>
      <c r="O1138" s="199">
        <v>39.71</v>
      </c>
    </row>
    <row r="1139" spans="8:15" hidden="1" x14ac:dyDescent="0.25">
      <c r="H1139" s="189" t="s">
        <v>2898</v>
      </c>
      <c r="I1139" s="26" t="s">
        <v>2921</v>
      </c>
      <c r="J1139" s="26" t="s">
        <v>2922</v>
      </c>
      <c r="K1139" s="26">
        <v>5.13</v>
      </c>
      <c r="L1139" s="26">
        <v>45.63</v>
      </c>
      <c r="M1139" s="26">
        <v>60.06</v>
      </c>
      <c r="N1139" s="26">
        <v>42.01</v>
      </c>
      <c r="O1139" s="199">
        <v>89.43</v>
      </c>
    </row>
    <row r="1140" spans="8:15" hidden="1" x14ac:dyDescent="0.25">
      <c r="H1140" s="189" t="s">
        <v>2898</v>
      </c>
      <c r="I1140" s="26" t="s">
        <v>2923</v>
      </c>
      <c r="J1140" s="26" t="s">
        <v>2924</v>
      </c>
      <c r="K1140" s="26">
        <v>7.38</v>
      </c>
      <c r="L1140" s="26">
        <v>605.35</v>
      </c>
      <c r="M1140" s="26"/>
      <c r="N1140" s="26">
        <v>820.54</v>
      </c>
      <c r="O1140" s="199">
        <v>39.67</v>
      </c>
    </row>
    <row r="1141" spans="8:15" hidden="1" x14ac:dyDescent="0.25">
      <c r="H1141" s="189" t="s">
        <v>2898</v>
      </c>
      <c r="I1141" s="26" t="s">
        <v>2925</v>
      </c>
      <c r="J1141" s="26" t="s">
        <v>2926</v>
      </c>
      <c r="K1141" s="26">
        <v>4.57</v>
      </c>
      <c r="L1141" s="26">
        <v>17.53</v>
      </c>
      <c r="M1141" s="26">
        <v>12.69</v>
      </c>
      <c r="N1141" s="26">
        <v>20.81</v>
      </c>
      <c r="O1141" s="199">
        <v>117.6</v>
      </c>
    </row>
    <row r="1142" spans="8:15" hidden="1" x14ac:dyDescent="0.25">
      <c r="H1142" s="189" t="s">
        <v>2898</v>
      </c>
      <c r="I1142" s="26" t="s">
        <v>2927</v>
      </c>
      <c r="J1142" s="26" t="s">
        <v>2928</v>
      </c>
      <c r="K1142" s="26">
        <v>5.58</v>
      </c>
      <c r="L1142" s="26"/>
      <c r="M1142" s="26">
        <v>150.79</v>
      </c>
      <c r="N1142" s="26"/>
      <c r="O1142" s="199">
        <v>30.37</v>
      </c>
    </row>
    <row r="1143" spans="8:15" hidden="1" x14ac:dyDescent="0.25">
      <c r="H1143" s="189" t="s">
        <v>2898</v>
      </c>
      <c r="I1143" s="26" t="s">
        <v>2929</v>
      </c>
      <c r="J1143" s="26" t="s">
        <v>2930</v>
      </c>
      <c r="K1143" s="26">
        <v>5.12</v>
      </c>
      <c r="L1143" s="26">
        <v>20.05</v>
      </c>
      <c r="M1143" s="26">
        <v>15.83</v>
      </c>
      <c r="N1143" s="26">
        <v>23.9</v>
      </c>
      <c r="O1143" s="199">
        <v>50.02</v>
      </c>
    </row>
    <row r="1144" spans="8:15" hidden="1" x14ac:dyDescent="0.25">
      <c r="H1144" s="189" t="s">
        <v>2898</v>
      </c>
      <c r="I1144" s="26" t="s">
        <v>2931</v>
      </c>
      <c r="J1144" s="26" t="s">
        <v>2932</v>
      </c>
      <c r="K1144" s="26">
        <v>8.65</v>
      </c>
      <c r="L1144" s="26"/>
      <c r="M1144" s="26">
        <v>137.96</v>
      </c>
      <c r="N1144" s="26">
        <v>252.61</v>
      </c>
      <c r="O1144" s="199">
        <v>27.33</v>
      </c>
    </row>
    <row r="1145" spans="8:15" hidden="1" x14ac:dyDescent="0.25">
      <c r="H1145" s="189" t="s">
        <v>2898</v>
      </c>
      <c r="I1145" s="26" t="s">
        <v>2933</v>
      </c>
      <c r="J1145" s="26" t="s">
        <v>2934</v>
      </c>
      <c r="K1145" s="26">
        <v>11.15</v>
      </c>
      <c r="L1145" s="26">
        <v>40.64</v>
      </c>
      <c r="M1145" s="26">
        <v>30.85</v>
      </c>
      <c r="N1145" s="26">
        <v>39.57</v>
      </c>
      <c r="O1145" s="199">
        <v>35.68</v>
      </c>
    </row>
    <row r="1146" spans="8:15" hidden="1" x14ac:dyDescent="0.25">
      <c r="H1146" s="189" t="s">
        <v>2898</v>
      </c>
      <c r="I1146" s="26" t="s">
        <v>2935</v>
      </c>
      <c r="J1146" s="26" t="s">
        <v>2936</v>
      </c>
      <c r="K1146" s="26">
        <v>24.57</v>
      </c>
      <c r="L1146" s="26">
        <v>15.93</v>
      </c>
      <c r="M1146" s="26">
        <v>26.48</v>
      </c>
      <c r="N1146" s="26">
        <v>15.37</v>
      </c>
      <c r="O1146" s="199">
        <v>228.63</v>
      </c>
    </row>
    <row r="1147" spans="8:15" hidden="1" x14ac:dyDescent="0.25">
      <c r="H1147" s="189" t="s">
        <v>2898</v>
      </c>
      <c r="I1147" s="26" t="s">
        <v>2937</v>
      </c>
      <c r="J1147" s="26" t="s">
        <v>2938</v>
      </c>
      <c r="K1147" s="26">
        <v>7.73</v>
      </c>
      <c r="L1147" s="26">
        <v>22.89</v>
      </c>
      <c r="M1147" s="26">
        <v>366.88</v>
      </c>
      <c r="N1147" s="26">
        <v>21.18</v>
      </c>
      <c r="O1147" s="199">
        <v>17.809999999999999</v>
      </c>
    </row>
    <row r="1148" spans="8:15" hidden="1" x14ac:dyDescent="0.25">
      <c r="H1148" s="189" t="s">
        <v>2898</v>
      </c>
      <c r="I1148" s="26" t="s">
        <v>2939</v>
      </c>
      <c r="J1148" s="26" t="s">
        <v>2940</v>
      </c>
      <c r="K1148" s="26">
        <v>10.55</v>
      </c>
      <c r="L1148" s="26"/>
      <c r="M1148" s="26">
        <v>688.97</v>
      </c>
      <c r="N1148" s="26"/>
      <c r="O1148" s="199">
        <v>44.31</v>
      </c>
    </row>
    <row r="1149" spans="8:15" hidden="1" x14ac:dyDescent="0.25">
      <c r="H1149" s="189" t="s">
        <v>2898</v>
      </c>
      <c r="I1149" s="26" t="s">
        <v>2941</v>
      </c>
      <c r="J1149" s="26" t="s">
        <v>2942</v>
      </c>
      <c r="K1149" s="26">
        <v>15.19</v>
      </c>
      <c r="L1149" s="26">
        <v>2408.73</v>
      </c>
      <c r="M1149" s="26">
        <v>199.04</v>
      </c>
      <c r="N1149" s="26">
        <v>20.260000000000002</v>
      </c>
      <c r="O1149" s="199">
        <v>33.9</v>
      </c>
    </row>
    <row r="1150" spans="8:15" hidden="1" x14ac:dyDescent="0.25">
      <c r="H1150" s="189" t="s">
        <v>2898</v>
      </c>
      <c r="I1150" s="26" t="s">
        <v>2943</v>
      </c>
      <c r="J1150" s="26" t="s">
        <v>2944</v>
      </c>
      <c r="K1150" s="26">
        <v>8.5</v>
      </c>
      <c r="L1150" s="26"/>
      <c r="M1150" s="26"/>
      <c r="N1150" s="26"/>
      <c r="O1150" s="199">
        <v>34.42</v>
      </c>
    </row>
    <row r="1151" spans="8:15" hidden="1" x14ac:dyDescent="0.25">
      <c r="H1151" s="189" t="s">
        <v>2898</v>
      </c>
      <c r="I1151" s="26" t="s">
        <v>2945</v>
      </c>
      <c r="J1151" s="26" t="s">
        <v>2946</v>
      </c>
      <c r="K1151" s="26">
        <v>3.9</v>
      </c>
      <c r="L1151" s="26">
        <v>77.12</v>
      </c>
      <c r="M1151" s="26">
        <v>68.930000000000007</v>
      </c>
      <c r="N1151" s="26">
        <v>220.27</v>
      </c>
      <c r="O1151" s="199">
        <v>37.520000000000003</v>
      </c>
    </row>
    <row r="1152" spans="8:15" hidden="1" x14ac:dyDescent="0.25">
      <c r="H1152" s="189" t="s">
        <v>2898</v>
      </c>
      <c r="I1152" s="26" t="s">
        <v>2947</v>
      </c>
      <c r="J1152" s="26" t="s">
        <v>2948</v>
      </c>
      <c r="K1152" s="26">
        <v>10.53</v>
      </c>
      <c r="L1152" s="26">
        <v>151.06</v>
      </c>
      <c r="M1152" s="26">
        <v>47.89</v>
      </c>
      <c r="N1152" s="26"/>
      <c r="O1152" s="199">
        <v>18.63</v>
      </c>
    </row>
    <row r="1153" spans="8:15" hidden="1" x14ac:dyDescent="0.25">
      <c r="H1153" s="189" t="s">
        <v>2898</v>
      </c>
      <c r="I1153" s="26" t="s">
        <v>2949</v>
      </c>
      <c r="J1153" s="26" t="s">
        <v>2950</v>
      </c>
      <c r="K1153" s="26">
        <v>7.57</v>
      </c>
      <c r="L1153" s="26"/>
      <c r="M1153" s="26">
        <v>33.04</v>
      </c>
      <c r="N1153" s="26"/>
      <c r="O1153" s="199">
        <v>188.31</v>
      </c>
    </row>
    <row r="1154" spans="8:15" hidden="1" x14ac:dyDescent="0.25">
      <c r="H1154" s="189" t="s">
        <v>2898</v>
      </c>
      <c r="I1154" s="26" t="s">
        <v>2951</v>
      </c>
      <c r="J1154" s="26" t="s">
        <v>2952</v>
      </c>
      <c r="K1154" s="26">
        <v>3.57</v>
      </c>
      <c r="L1154" s="26"/>
      <c r="M1154" s="26"/>
      <c r="N1154" s="26">
        <v>116.04</v>
      </c>
      <c r="O1154" s="199">
        <v>33.85</v>
      </c>
    </row>
    <row r="1155" spans="8:15" hidden="1" x14ac:dyDescent="0.25">
      <c r="H1155" s="189" t="s">
        <v>2898</v>
      </c>
      <c r="I1155" s="26" t="s">
        <v>2953</v>
      </c>
      <c r="J1155" s="26" t="s">
        <v>2954</v>
      </c>
      <c r="K1155" s="26">
        <v>32.659999999999997</v>
      </c>
      <c r="L1155" s="26">
        <v>25.33</v>
      </c>
      <c r="M1155" s="26">
        <v>22.87</v>
      </c>
      <c r="N1155" s="26">
        <v>30.3</v>
      </c>
      <c r="O1155" s="199">
        <v>52.93</v>
      </c>
    </row>
    <row r="1156" spans="8:15" hidden="1" x14ac:dyDescent="0.25">
      <c r="H1156" s="189" t="s">
        <v>2898</v>
      </c>
      <c r="I1156" s="26" t="s">
        <v>2955</v>
      </c>
      <c r="J1156" s="26" t="s">
        <v>2956</v>
      </c>
      <c r="K1156" s="26">
        <v>13.92</v>
      </c>
      <c r="L1156" s="26">
        <v>29.81</v>
      </c>
      <c r="M1156" s="26">
        <v>31.38</v>
      </c>
      <c r="N1156" s="26">
        <v>26.29</v>
      </c>
      <c r="O1156" s="199">
        <v>26.94</v>
      </c>
    </row>
    <row r="1157" spans="8:15" hidden="1" x14ac:dyDescent="0.25">
      <c r="H1157" s="189" t="s">
        <v>2898</v>
      </c>
      <c r="I1157" s="26" t="s">
        <v>2957</v>
      </c>
      <c r="J1157" s="26" t="s">
        <v>2958</v>
      </c>
      <c r="K1157" s="26">
        <v>18.61</v>
      </c>
      <c r="L1157" s="26">
        <v>98.48</v>
      </c>
      <c r="M1157" s="26">
        <v>313.02999999999997</v>
      </c>
      <c r="N1157" s="26">
        <v>55.35</v>
      </c>
      <c r="O1157" s="199">
        <v>29.6</v>
      </c>
    </row>
    <row r="1158" spans="8:15" hidden="1" x14ac:dyDescent="0.25">
      <c r="H1158" s="189" t="s">
        <v>2898</v>
      </c>
      <c r="I1158" s="26" t="s">
        <v>2959</v>
      </c>
      <c r="J1158" s="26" t="s">
        <v>2960</v>
      </c>
      <c r="K1158" s="26">
        <v>20.6</v>
      </c>
      <c r="L1158" s="26">
        <v>75.75</v>
      </c>
      <c r="M1158" s="26">
        <v>51.28</v>
      </c>
      <c r="N1158" s="26">
        <v>69.83</v>
      </c>
      <c r="O1158" s="199">
        <v>22.65</v>
      </c>
    </row>
    <row r="1159" spans="8:15" hidden="1" x14ac:dyDescent="0.25">
      <c r="H1159" s="189" t="s">
        <v>2898</v>
      </c>
      <c r="I1159" s="26" t="s">
        <v>2961</v>
      </c>
      <c r="J1159" s="26" t="s">
        <v>2962</v>
      </c>
      <c r="K1159" s="26">
        <v>8.2799999999999994</v>
      </c>
      <c r="L1159" s="26"/>
      <c r="M1159" s="26">
        <v>79.010000000000005</v>
      </c>
      <c r="N1159" s="26"/>
      <c r="O1159" s="199">
        <v>35.04</v>
      </c>
    </row>
    <row r="1160" spans="8:15" hidden="1" x14ac:dyDescent="0.25">
      <c r="H1160" s="189" t="s">
        <v>2898</v>
      </c>
      <c r="I1160" s="26" t="s">
        <v>2963</v>
      </c>
      <c r="J1160" s="26" t="s">
        <v>2964</v>
      </c>
      <c r="K1160" s="26">
        <v>10.199999999999999</v>
      </c>
      <c r="L1160" s="26">
        <v>49.18</v>
      </c>
      <c r="M1160" s="26">
        <v>61.32</v>
      </c>
      <c r="N1160" s="26">
        <v>38.43</v>
      </c>
      <c r="O1160" s="199">
        <v>40.840000000000003</v>
      </c>
    </row>
    <row r="1161" spans="8:15" hidden="1" x14ac:dyDescent="0.25">
      <c r="H1161" s="189" t="s">
        <v>2898</v>
      </c>
      <c r="I1161" s="26" t="s">
        <v>2965</v>
      </c>
      <c r="J1161" s="26" t="s">
        <v>2966</v>
      </c>
      <c r="K1161" s="26">
        <v>19.37</v>
      </c>
      <c r="L1161" s="26">
        <v>29.06</v>
      </c>
      <c r="M1161" s="26">
        <v>40.76</v>
      </c>
      <c r="N1161" s="26">
        <v>29.28</v>
      </c>
      <c r="O1161" s="199">
        <v>56.17</v>
      </c>
    </row>
    <row r="1162" spans="8:15" hidden="1" x14ac:dyDescent="0.25">
      <c r="H1162" s="189" t="s">
        <v>2898</v>
      </c>
      <c r="I1162" s="26" t="s">
        <v>2967</v>
      </c>
      <c r="J1162" s="26" t="s">
        <v>2968</v>
      </c>
      <c r="K1162" s="26">
        <v>18.55</v>
      </c>
      <c r="L1162" s="26">
        <v>16.82</v>
      </c>
      <c r="M1162" s="26">
        <v>18.32</v>
      </c>
      <c r="N1162" s="26">
        <v>16.78</v>
      </c>
      <c r="O1162" s="199">
        <v>35.83</v>
      </c>
    </row>
    <row r="1163" spans="8:15" hidden="1" x14ac:dyDescent="0.25">
      <c r="H1163" s="189" t="s">
        <v>2898</v>
      </c>
      <c r="I1163" s="26" t="s">
        <v>2969</v>
      </c>
      <c r="J1163" s="26" t="s">
        <v>2970</v>
      </c>
      <c r="K1163" s="26">
        <v>13.31</v>
      </c>
      <c r="L1163" s="26">
        <v>31.56</v>
      </c>
      <c r="M1163" s="26">
        <v>35.33</v>
      </c>
      <c r="N1163" s="26">
        <v>32.979999999999997</v>
      </c>
      <c r="O1163" s="199">
        <v>55.9</v>
      </c>
    </row>
    <row r="1164" spans="8:15" hidden="1" x14ac:dyDescent="0.25">
      <c r="H1164" s="189" t="s">
        <v>2898</v>
      </c>
      <c r="I1164" s="26" t="s">
        <v>2971</v>
      </c>
      <c r="J1164" s="26" t="s">
        <v>2972</v>
      </c>
      <c r="K1164" s="26">
        <v>16.100000000000001</v>
      </c>
      <c r="L1164" s="26">
        <v>39.39</v>
      </c>
      <c r="M1164" s="26">
        <v>46.25</v>
      </c>
      <c r="N1164" s="26">
        <v>41.6</v>
      </c>
      <c r="O1164" s="199">
        <v>31.41</v>
      </c>
    </row>
    <row r="1165" spans="8:15" hidden="1" x14ac:dyDescent="0.25">
      <c r="H1165" s="189" t="s">
        <v>2898</v>
      </c>
      <c r="I1165" s="26" t="s">
        <v>2973</v>
      </c>
      <c r="J1165" s="26" t="s">
        <v>2974</v>
      </c>
      <c r="K1165" s="26">
        <v>2.5499999999999998</v>
      </c>
      <c r="L1165" s="26"/>
      <c r="M1165" s="26"/>
      <c r="N1165" s="26"/>
      <c r="O1165" s="199">
        <v>34.29</v>
      </c>
    </row>
    <row r="1166" spans="8:15" hidden="1" x14ac:dyDescent="0.25">
      <c r="H1166" s="189" t="s">
        <v>2898</v>
      </c>
      <c r="I1166" s="26" t="s">
        <v>2975</v>
      </c>
      <c r="J1166" s="26" t="s">
        <v>2976</v>
      </c>
      <c r="K1166" s="26">
        <v>5.3</v>
      </c>
      <c r="L1166" s="26">
        <v>11.9</v>
      </c>
      <c r="M1166" s="26">
        <v>13.19</v>
      </c>
      <c r="N1166" s="26">
        <v>13.33</v>
      </c>
      <c r="O1166" s="199">
        <v>80.39</v>
      </c>
    </row>
    <row r="1167" spans="8:15" hidden="1" x14ac:dyDescent="0.25">
      <c r="H1167" s="189" t="s">
        <v>2898</v>
      </c>
      <c r="I1167" s="26" t="s">
        <v>2977</v>
      </c>
      <c r="J1167" s="26" t="s">
        <v>2978</v>
      </c>
      <c r="K1167" s="26">
        <v>2.0099999999999998</v>
      </c>
      <c r="L1167" s="26"/>
      <c r="M1167" s="26"/>
      <c r="N1167" s="26"/>
      <c r="O1167" s="199">
        <v>12.4</v>
      </c>
    </row>
    <row r="1168" spans="8:15" hidden="1" x14ac:dyDescent="0.25">
      <c r="H1168" s="189" t="s">
        <v>2898</v>
      </c>
      <c r="I1168" s="26" t="s">
        <v>2979</v>
      </c>
      <c r="J1168" s="26" t="s">
        <v>2980</v>
      </c>
      <c r="K1168" s="26">
        <v>4.0599999999999996</v>
      </c>
      <c r="L1168" s="26"/>
      <c r="M1168" s="26"/>
      <c r="N1168" s="26"/>
      <c r="O1168" s="199">
        <v>27.16</v>
      </c>
    </row>
    <row r="1169" spans="8:15" hidden="1" x14ac:dyDescent="0.25">
      <c r="H1169" s="189" t="s">
        <v>2898</v>
      </c>
      <c r="I1169" s="26" t="s">
        <v>2981</v>
      </c>
      <c r="J1169" s="26" t="s">
        <v>2982</v>
      </c>
      <c r="K1169" s="26">
        <v>5.23</v>
      </c>
      <c r="L1169" s="26">
        <v>164.66</v>
      </c>
      <c r="M1169" s="26">
        <v>212.88</v>
      </c>
      <c r="N1169" s="26">
        <v>142.08000000000001</v>
      </c>
      <c r="O1169" s="199">
        <v>57.18</v>
      </c>
    </row>
    <row r="1170" spans="8:15" hidden="1" x14ac:dyDescent="0.25">
      <c r="H1170" s="189" t="s">
        <v>2898</v>
      </c>
      <c r="I1170" s="26" t="s">
        <v>2983</v>
      </c>
      <c r="J1170" s="26" t="s">
        <v>2984</v>
      </c>
      <c r="K1170" s="26">
        <v>4.08</v>
      </c>
      <c r="L1170" s="26">
        <v>25.99</v>
      </c>
      <c r="M1170" s="26">
        <v>15.58</v>
      </c>
      <c r="N1170" s="26">
        <v>26</v>
      </c>
      <c r="O1170" s="199">
        <v>75.19</v>
      </c>
    </row>
    <row r="1171" spans="8:15" hidden="1" x14ac:dyDescent="0.25">
      <c r="H1171" s="189" t="s">
        <v>2898</v>
      </c>
      <c r="I1171" s="26" t="s">
        <v>2985</v>
      </c>
      <c r="J1171" s="26" t="s">
        <v>2986</v>
      </c>
      <c r="K1171" s="26">
        <v>5.56</v>
      </c>
      <c r="L1171" s="26">
        <v>24.3</v>
      </c>
      <c r="M1171" s="26">
        <v>24.74</v>
      </c>
      <c r="N1171" s="26">
        <v>23.47</v>
      </c>
      <c r="O1171" s="199">
        <v>63</v>
      </c>
    </row>
    <row r="1172" spans="8:15" hidden="1" x14ac:dyDescent="0.25">
      <c r="H1172" s="189" t="s">
        <v>2898</v>
      </c>
      <c r="I1172" s="26" t="s">
        <v>2987</v>
      </c>
      <c r="J1172" s="26" t="s">
        <v>2988</v>
      </c>
      <c r="K1172" s="26">
        <v>9.61</v>
      </c>
      <c r="L1172" s="26">
        <v>44.5</v>
      </c>
      <c r="M1172" s="26">
        <v>49.48</v>
      </c>
      <c r="N1172" s="26">
        <v>54.35</v>
      </c>
      <c r="O1172" s="199">
        <v>19.22</v>
      </c>
    </row>
    <row r="1173" spans="8:15" hidden="1" x14ac:dyDescent="0.25">
      <c r="H1173" s="189" t="s">
        <v>2898</v>
      </c>
      <c r="I1173" s="26" t="s">
        <v>2989</v>
      </c>
      <c r="J1173" s="26" t="s">
        <v>2990</v>
      </c>
      <c r="K1173" s="26">
        <v>7.65</v>
      </c>
      <c r="L1173" s="26">
        <v>60.09</v>
      </c>
      <c r="M1173" s="26">
        <v>56.98</v>
      </c>
      <c r="N1173" s="26">
        <v>85.04</v>
      </c>
      <c r="O1173" s="199">
        <v>32.130000000000003</v>
      </c>
    </row>
    <row r="1174" spans="8:15" hidden="1" x14ac:dyDescent="0.25">
      <c r="H1174" s="189" t="s">
        <v>2898</v>
      </c>
      <c r="I1174" s="26" t="s">
        <v>2991</v>
      </c>
      <c r="J1174" s="26" t="s">
        <v>2992</v>
      </c>
      <c r="K1174" s="26">
        <v>8.34</v>
      </c>
      <c r="L1174" s="26">
        <v>26.53</v>
      </c>
      <c r="M1174" s="26">
        <v>28.85</v>
      </c>
      <c r="N1174" s="26">
        <v>26.21</v>
      </c>
      <c r="O1174" s="199">
        <v>43.74</v>
      </c>
    </row>
    <row r="1175" spans="8:15" hidden="1" x14ac:dyDescent="0.25">
      <c r="H1175" s="189" t="s">
        <v>2898</v>
      </c>
      <c r="I1175" s="26" t="s">
        <v>2993</v>
      </c>
      <c r="J1175" s="26" t="s">
        <v>2994</v>
      </c>
      <c r="K1175" s="26">
        <v>8.92</v>
      </c>
      <c r="L1175" s="26">
        <v>97.82</v>
      </c>
      <c r="M1175" s="26">
        <v>152.55000000000001</v>
      </c>
      <c r="N1175" s="26">
        <v>131.31</v>
      </c>
      <c r="O1175" s="199">
        <v>17.940000000000001</v>
      </c>
    </row>
    <row r="1176" spans="8:15" hidden="1" x14ac:dyDescent="0.25">
      <c r="H1176" s="189" t="s">
        <v>2898</v>
      </c>
      <c r="I1176" s="26" t="s">
        <v>2995</v>
      </c>
      <c r="J1176" s="26" t="s">
        <v>2996</v>
      </c>
      <c r="K1176" s="26">
        <v>10.27</v>
      </c>
      <c r="L1176" s="26">
        <v>54.81</v>
      </c>
      <c r="M1176" s="26">
        <v>62.65</v>
      </c>
      <c r="N1176" s="26">
        <v>48.32</v>
      </c>
      <c r="O1176" s="199">
        <v>50.9</v>
      </c>
    </row>
    <row r="1177" spans="8:15" hidden="1" x14ac:dyDescent="0.25">
      <c r="H1177" s="189" t="s">
        <v>2898</v>
      </c>
      <c r="I1177" s="26" t="s">
        <v>2997</v>
      </c>
      <c r="J1177" s="26" t="s">
        <v>2998</v>
      </c>
      <c r="K1177" s="26">
        <v>14.99</v>
      </c>
      <c r="L1177" s="26"/>
      <c r="M1177" s="26">
        <v>187.06</v>
      </c>
      <c r="N1177" s="26"/>
      <c r="O1177" s="199">
        <v>13.99</v>
      </c>
    </row>
    <row r="1178" spans="8:15" hidden="1" x14ac:dyDescent="0.25">
      <c r="H1178" s="189" t="s">
        <v>2898</v>
      </c>
      <c r="I1178" s="26" t="s">
        <v>2999</v>
      </c>
      <c r="J1178" s="26" t="s">
        <v>3000</v>
      </c>
      <c r="K1178" s="26">
        <v>7.89</v>
      </c>
      <c r="L1178" s="26">
        <v>13.94</v>
      </c>
      <c r="M1178" s="26">
        <v>11.91</v>
      </c>
      <c r="N1178" s="26">
        <v>13.1</v>
      </c>
      <c r="O1178" s="199">
        <v>5.1100000000000003</v>
      </c>
    </row>
    <row r="1179" spans="8:15" hidden="1" x14ac:dyDescent="0.25">
      <c r="H1179" s="189" t="s">
        <v>2898</v>
      </c>
      <c r="I1179" s="26" t="s">
        <v>3001</v>
      </c>
      <c r="J1179" s="26" t="s">
        <v>3002</v>
      </c>
      <c r="K1179" s="26">
        <v>6.37</v>
      </c>
      <c r="L1179" s="26">
        <v>11.17</v>
      </c>
      <c r="M1179" s="26">
        <v>10.36</v>
      </c>
      <c r="N1179" s="26">
        <v>10.88</v>
      </c>
      <c r="O1179" s="199">
        <v>5.18</v>
      </c>
    </row>
    <row r="1180" spans="8:15" hidden="1" x14ac:dyDescent="0.25">
      <c r="H1180" s="189" t="s">
        <v>2898</v>
      </c>
      <c r="I1180" s="26" t="s">
        <v>3003</v>
      </c>
      <c r="J1180" s="26" t="s">
        <v>3004</v>
      </c>
      <c r="K1180" s="26">
        <v>5.75</v>
      </c>
      <c r="L1180" s="26">
        <v>14.4</v>
      </c>
      <c r="M1180" s="26">
        <v>15.27</v>
      </c>
      <c r="N1180" s="26">
        <v>12.89</v>
      </c>
      <c r="O1180" s="199">
        <v>3.38</v>
      </c>
    </row>
    <row r="1181" spans="8:15" hidden="1" x14ac:dyDescent="0.25">
      <c r="H1181" s="189" t="s">
        <v>3005</v>
      </c>
      <c r="I1181" s="26" t="s">
        <v>3006</v>
      </c>
      <c r="J1181" s="26" t="s">
        <v>3007</v>
      </c>
      <c r="K1181" s="26">
        <v>4.6399999999999997</v>
      </c>
      <c r="L1181" s="26"/>
      <c r="M1181" s="26"/>
      <c r="N1181" s="26"/>
      <c r="O1181" s="199">
        <v>31.16</v>
      </c>
    </row>
    <row r="1182" spans="8:15" hidden="1" x14ac:dyDescent="0.25">
      <c r="H1182" s="189" t="s">
        <v>3005</v>
      </c>
      <c r="I1182" s="26" t="s">
        <v>3008</v>
      </c>
      <c r="J1182" s="26" t="s">
        <v>3009</v>
      </c>
      <c r="K1182" s="26">
        <v>20.8</v>
      </c>
      <c r="L1182" s="26">
        <v>37.450000000000003</v>
      </c>
      <c r="M1182" s="26">
        <v>30.42</v>
      </c>
      <c r="N1182" s="26">
        <v>39.74</v>
      </c>
      <c r="O1182" s="199">
        <v>273.56</v>
      </c>
    </row>
    <row r="1183" spans="8:15" hidden="1" x14ac:dyDescent="0.25">
      <c r="H1183" s="189" t="s">
        <v>3005</v>
      </c>
      <c r="I1183" s="26" t="s">
        <v>3010</v>
      </c>
      <c r="J1183" s="26" t="s">
        <v>3011</v>
      </c>
      <c r="K1183" s="26">
        <v>22</v>
      </c>
      <c r="L1183" s="26">
        <v>101.02</v>
      </c>
      <c r="M1183" s="26">
        <v>54.13</v>
      </c>
      <c r="N1183" s="26">
        <v>116.94</v>
      </c>
      <c r="O1183" s="199">
        <v>611.98</v>
      </c>
    </row>
    <row r="1184" spans="8:15" hidden="1" x14ac:dyDescent="0.25">
      <c r="H1184" s="189" t="s">
        <v>3005</v>
      </c>
      <c r="I1184" s="26" t="s">
        <v>3012</v>
      </c>
      <c r="J1184" s="26" t="s">
        <v>3013</v>
      </c>
      <c r="K1184" s="26">
        <v>9.93</v>
      </c>
      <c r="L1184" s="26">
        <v>516.04999999999995</v>
      </c>
      <c r="M1184" s="26">
        <v>131.47999999999999</v>
      </c>
      <c r="N1184" s="26">
        <v>584.1</v>
      </c>
      <c r="O1184" s="199">
        <v>75.150000000000006</v>
      </c>
    </row>
    <row r="1185" spans="8:15" hidden="1" x14ac:dyDescent="0.25">
      <c r="H1185" s="189" t="s">
        <v>3005</v>
      </c>
      <c r="I1185" s="26" t="s">
        <v>3014</v>
      </c>
      <c r="J1185" s="26" t="s">
        <v>3015</v>
      </c>
      <c r="K1185" s="26">
        <v>9.3000000000000007</v>
      </c>
      <c r="L1185" s="26">
        <v>24.71</v>
      </c>
      <c r="M1185" s="26">
        <v>42.85</v>
      </c>
      <c r="N1185" s="26">
        <v>20.71</v>
      </c>
      <c r="O1185" s="199">
        <v>49.71</v>
      </c>
    </row>
    <row r="1186" spans="8:15" hidden="1" x14ac:dyDescent="0.25">
      <c r="H1186" s="189" t="s">
        <v>3005</v>
      </c>
      <c r="I1186" s="26" t="s">
        <v>3016</v>
      </c>
      <c r="J1186" s="26" t="s">
        <v>3017</v>
      </c>
      <c r="K1186" s="26">
        <v>7.49</v>
      </c>
      <c r="L1186" s="26">
        <v>249.68</v>
      </c>
      <c r="M1186" s="26">
        <v>211.92</v>
      </c>
      <c r="N1186" s="26">
        <v>179.24</v>
      </c>
      <c r="O1186" s="199">
        <v>42.93</v>
      </c>
    </row>
    <row r="1187" spans="8:15" hidden="1" x14ac:dyDescent="0.25">
      <c r="H1187" s="189" t="s">
        <v>3005</v>
      </c>
      <c r="I1187" s="26" t="s">
        <v>3018</v>
      </c>
      <c r="J1187" s="26" t="s">
        <v>3019</v>
      </c>
      <c r="K1187" s="26">
        <v>20.14</v>
      </c>
      <c r="L1187" s="26">
        <v>57.65</v>
      </c>
      <c r="M1187" s="26">
        <v>88.04</v>
      </c>
      <c r="N1187" s="26">
        <v>65.48</v>
      </c>
      <c r="O1187" s="199">
        <v>200.79</v>
      </c>
    </row>
    <row r="1188" spans="8:15" hidden="1" x14ac:dyDescent="0.25">
      <c r="H1188" s="189" t="s">
        <v>3005</v>
      </c>
      <c r="I1188" s="26" t="s">
        <v>3020</v>
      </c>
      <c r="J1188" s="26" t="s">
        <v>3021</v>
      </c>
      <c r="K1188" s="26">
        <v>13.97</v>
      </c>
      <c r="L1188" s="26">
        <v>60.58</v>
      </c>
      <c r="M1188" s="26">
        <v>50.11</v>
      </c>
      <c r="N1188" s="26">
        <v>79.92</v>
      </c>
      <c r="O1188" s="199">
        <v>301</v>
      </c>
    </row>
    <row r="1189" spans="8:15" hidden="1" x14ac:dyDescent="0.25">
      <c r="H1189" s="189" t="s">
        <v>3005</v>
      </c>
      <c r="I1189" s="26" t="s">
        <v>3022</v>
      </c>
      <c r="J1189" s="26" t="s">
        <v>3023</v>
      </c>
      <c r="K1189" s="26">
        <v>29.14</v>
      </c>
      <c r="L1189" s="26">
        <v>27.54</v>
      </c>
      <c r="M1189" s="26">
        <v>78.41</v>
      </c>
      <c r="N1189" s="26">
        <v>28.1</v>
      </c>
      <c r="O1189" s="199">
        <v>60.56</v>
      </c>
    </row>
    <row r="1190" spans="8:15" hidden="1" x14ac:dyDescent="0.25">
      <c r="H1190" s="189" t="s">
        <v>3005</v>
      </c>
      <c r="I1190" s="26" t="s">
        <v>3024</v>
      </c>
      <c r="J1190" s="26" t="s">
        <v>3025</v>
      </c>
      <c r="K1190" s="26">
        <v>27.77</v>
      </c>
      <c r="L1190" s="26"/>
      <c r="M1190" s="26">
        <v>233.72</v>
      </c>
      <c r="N1190" s="26"/>
      <c r="O1190" s="199">
        <v>32.590000000000003</v>
      </c>
    </row>
    <row r="1191" spans="8:15" hidden="1" x14ac:dyDescent="0.25">
      <c r="H1191" s="189" t="s">
        <v>3005</v>
      </c>
      <c r="I1191" s="26" t="s">
        <v>3026</v>
      </c>
      <c r="J1191" s="26" t="s">
        <v>3027</v>
      </c>
      <c r="K1191" s="26">
        <v>17.47</v>
      </c>
      <c r="L1191" s="26">
        <v>65.38</v>
      </c>
      <c r="M1191" s="26">
        <v>174.37</v>
      </c>
      <c r="N1191" s="26">
        <v>55.51</v>
      </c>
      <c r="O1191" s="199">
        <v>62.45</v>
      </c>
    </row>
    <row r="1192" spans="8:15" hidden="1" x14ac:dyDescent="0.25">
      <c r="H1192" s="189" t="s">
        <v>3005</v>
      </c>
      <c r="I1192" s="26" t="s">
        <v>3028</v>
      </c>
      <c r="J1192" s="26" t="s">
        <v>3029</v>
      </c>
      <c r="K1192" s="26">
        <v>36.6</v>
      </c>
      <c r="L1192" s="26">
        <v>34.479999999999997</v>
      </c>
      <c r="M1192" s="26">
        <v>24.43</v>
      </c>
      <c r="N1192" s="26">
        <v>38.69</v>
      </c>
      <c r="O1192" s="199">
        <v>121.46</v>
      </c>
    </row>
    <row r="1193" spans="8:15" hidden="1" x14ac:dyDescent="0.25">
      <c r="H1193" s="189" t="s">
        <v>3005</v>
      </c>
      <c r="I1193" s="26" t="s">
        <v>3030</v>
      </c>
      <c r="J1193" s="26" t="s">
        <v>3031</v>
      </c>
      <c r="K1193" s="26">
        <v>41.52</v>
      </c>
      <c r="L1193" s="26">
        <v>71.02</v>
      </c>
      <c r="M1193" s="26">
        <v>97.45</v>
      </c>
      <c r="N1193" s="26">
        <v>44.72</v>
      </c>
      <c r="O1193" s="199">
        <v>64.52</v>
      </c>
    </row>
    <row r="1194" spans="8:15" hidden="1" x14ac:dyDescent="0.25">
      <c r="H1194" s="189" t="s">
        <v>3005</v>
      </c>
      <c r="I1194" s="26" t="s">
        <v>3032</v>
      </c>
      <c r="J1194" s="26" t="s">
        <v>3033</v>
      </c>
      <c r="K1194" s="26">
        <v>23.55</v>
      </c>
      <c r="L1194" s="26">
        <v>49.89</v>
      </c>
      <c r="M1194" s="26">
        <v>59.21</v>
      </c>
      <c r="N1194" s="26">
        <v>54.27</v>
      </c>
      <c r="O1194" s="199">
        <v>182.62</v>
      </c>
    </row>
    <row r="1195" spans="8:15" hidden="1" x14ac:dyDescent="0.25">
      <c r="H1195" s="189" t="s">
        <v>3005</v>
      </c>
      <c r="I1195" s="26" t="s">
        <v>3034</v>
      </c>
      <c r="J1195" s="26" t="s">
        <v>425</v>
      </c>
      <c r="K1195" s="26">
        <v>2.84</v>
      </c>
      <c r="L1195" s="26">
        <v>69.010000000000005</v>
      </c>
      <c r="M1195" s="26"/>
      <c r="N1195" s="26">
        <v>54.6</v>
      </c>
      <c r="O1195" s="199">
        <v>41.8</v>
      </c>
    </row>
    <row r="1196" spans="8:15" hidden="1" x14ac:dyDescent="0.25">
      <c r="H1196" s="189" t="s">
        <v>3005</v>
      </c>
      <c r="I1196" s="26" t="s">
        <v>3035</v>
      </c>
      <c r="J1196" s="26" t="s">
        <v>3036</v>
      </c>
      <c r="K1196" s="26">
        <v>13.05</v>
      </c>
      <c r="L1196" s="26">
        <v>141.75</v>
      </c>
      <c r="M1196" s="26">
        <v>474.74</v>
      </c>
      <c r="N1196" s="26">
        <v>115.81</v>
      </c>
      <c r="O1196" s="199">
        <v>31.31</v>
      </c>
    </row>
    <row r="1197" spans="8:15" hidden="1" x14ac:dyDescent="0.25">
      <c r="H1197" s="189" t="s">
        <v>3005</v>
      </c>
      <c r="I1197" s="26" t="s">
        <v>3037</v>
      </c>
      <c r="J1197" s="26" t="s">
        <v>3038</v>
      </c>
      <c r="K1197" s="26">
        <v>10.06</v>
      </c>
      <c r="L1197" s="26">
        <v>711.08</v>
      </c>
      <c r="M1197" s="26"/>
      <c r="N1197" s="26">
        <v>155.11000000000001</v>
      </c>
      <c r="O1197" s="199">
        <v>55.34</v>
      </c>
    </row>
    <row r="1198" spans="8:15" hidden="1" x14ac:dyDescent="0.25">
      <c r="H1198" s="189" t="s">
        <v>3005</v>
      </c>
      <c r="I1198" s="26" t="s">
        <v>3039</v>
      </c>
      <c r="J1198" s="26" t="s">
        <v>3040</v>
      </c>
      <c r="K1198" s="26">
        <v>19.93</v>
      </c>
      <c r="L1198" s="26">
        <v>35.07</v>
      </c>
      <c r="M1198" s="26">
        <v>30.29</v>
      </c>
      <c r="N1198" s="26">
        <v>27.48</v>
      </c>
      <c r="O1198" s="199">
        <v>58.43</v>
      </c>
    </row>
    <row r="1199" spans="8:15" hidden="1" x14ac:dyDescent="0.25">
      <c r="H1199" s="189" t="s">
        <v>3005</v>
      </c>
      <c r="I1199" s="26" t="s">
        <v>3041</v>
      </c>
      <c r="J1199" s="26" t="s">
        <v>3042</v>
      </c>
      <c r="K1199" s="26">
        <v>12.35</v>
      </c>
      <c r="L1199" s="26"/>
      <c r="M1199" s="26"/>
      <c r="N1199" s="26"/>
      <c r="O1199" s="199">
        <v>31.52</v>
      </c>
    </row>
    <row r="1200" spans="8:15" hidden="1" x14ac:dyDescent="0.25">
      <c r="H1200" s="189" t="s">
        <v>3005</v>
      </c>
      <c r="I1200" s="26" t="s">
        <v>3043</v>
      </c>
      <c r="J1200" s="26" t="s">
        <v>3044</v>
      </c>
      <c r="K1200" s="26">
        <v>26.15</v>
      </c>
      <c r="L1200" s="26">
        <v>80.06</v>
      </c>
      <c r="M1200" s="26">
        <v>75.400000000000006</v>
      </c>
      <c r="N1200" s="26">
        <v>90.84</v>
      </c>
      <c r="O1200" s="199">
        <v>60.31</v>
      </c>
    </row>
    <row r="1201" spans="8:15" hidden="1" x14ac:dyDescent="0.25">
      <c r="H1201" s="189" t="s">
        <v>3005</v>
      </c>
      <c r="I1201" s="26" t="s">
        <v>3045</v>
      </c>
      <c r="J1201" s="26" t="s">
        <v>3046</v>
      </c>
      <c r="K1201" s="26">
        <v>30.7</v>
      </c>
      <c r="L1201" s="26">
        <v>22.69</v>
      </c>
      <c r="M1201" s="26">
        <v>20.07</v>
      </c>
      <c r="N1201" s="26">
        <v>27.04</v>
      </c>
      <c r="O1201" s="199">
        <v>168.92</v>
      </c>
    </row>
    <row r="1202" spans="8:15" hidden="1" x14ac:dyDescent="0.25">
      <c r="H1202" s="189" t="s">
        <v>3005</v>
      </c>
      <c r="I1202" s="26" t="s">
        <v>3047</v>
      </c>
      <c r="J1202" s="26" t="s">
        <v>3048</v>
      </c>
      <c r="K1202" s="26">
        <v>24.06</v>
      </c>
      <c r="L1202" s="26">
        <v>32.1</v>
      </c>
      <c r="M1202" s="26">
        <v>48.27</v>
      </c>
      <c r="N1202" s="26">
        <v>33.99</v>
      </c>
      <c r="O1202" s="199">
        <v>50.95</v>
      </c>
    </row>
    <row r="1203" spans="8:15" hidden="1" x14ac:dyDescent="0.25">
      <c r="H1203" s="189" t="s">
        <v>3005</v>
      </c>
      <c r="I1203" s="26" t="s">
        <v>3049</v>
      </c>
      <c r="J1203" s="26" t="s">
        <v>3050</v>
      </c>
      <c r="K1203" s="26">
        <v>55.32</v>
      </c>
      <c r="L1203" s="26">
        <v>101.07</v>
      </c>
      <c r="M1203" s="26"/>
      <c r="N1203" s="26">
        <v>100.23</v>
      </c>
      <c r="O1203" s="199">
        <v>33.19</v>
      </c>
    </row>
    <row r="1204" spans="8:15" hidden="1" x14ac:dyDescent="0.25">
      <c r="H1204" s="189" t="s">
        <v>3005</v>
      </c>
      <c r="I1204" s="26" t="s">
        <v>3051</v>
      </c>
      <c r="J1204" s="26" t="s">
        <v>3052</v>
      </c>
      <c r="K1204" s="26">
        <v>59.9</v>
      </c>
      <c r="L1204" s="26">
        <v>37.47</v>
      </c>
      <c r="M1204" s="26">
        <v>26.75</v>
      </c>
      <c r="N1204" s="26">
        <v>37.65</v>
      </c>
      <c r="O1204" s="199">
        <v>104.37</v>
      </c>
    </row>
    <row r="1205" spans="8:15" hidden="1" x14ac:dyDescent="0.25">
      <c r="H1205" s="189" t="s">
        <v>3005</v>
      </c>
      <c r="I1205" s="26" t="s">
        <v>3053</v>
      </c>
      <c r="J1205" s="26" t="s">
        <v>3054</v>
      </c>
      <c r="K1205" s="26">
        <v>37.86</v>
      </c>
      <c r="L1205" s="26">
        <v>45.01</v>
      </c>
      <c r="M1205" s="26">
        <v>88.59</v>
      </c>
      <c r="N1205" s="26">
        <v>57.66</v>
      </c>
      <c r="O1205" s="199">
        <v>223.18</v>
      </c>
    </row>
    <row r="1206" spans="8:15" hidden="1" x14ac:dyDescent="0.25">
      <c r="H1206" s="189" t="s">
        <v>3005</v>
      </c>
      <c r="I1206" s="26" t="s">
        <v>3055</v>
      </c>
      <c r="J1206" s="26" t="s">
        <v>3056</v>
      </c>
      <c r="K1206" s="26">
        <v>25.79</v>
      </c>
      <c r="L1206" s="26">
        <v>160.41</v>
      </c>
      <c r="M1206" s="26">
        <v>109.35</v>
      </c>
      <c r="N1206" s="26">
        <v>106.71</v>
      </c>
      <c r="O1206" s="199">
        <v>304.95999999999998</v>
      </c>
    </row>
    <row r="1207" spans="8:15" hidden="1" x14ac:dyDescent="0.25">
      <c r="H1207" s="189" t="s">
        <v>3005</v>
      </c>
      <c r="I1207" s="26" t="s">
        <v>3057</v>
      </c>
      <c r="J1207" s="26" t="s">
        <v>3058</v>
      </c>
      <c r="K1207" s="26">
        <v>21</v>
      </c>
      <c r="L1207" s="26">
        <v>112.15</v>
      </c>
      <c r="M1207" s="26">
        <v>1089.29</v>
      </c>
      <c r="N1207" s="26">
        <v>106.9</v>
      </c>
      <c r="O1207" s="199">
        <v>150.59</v>
      </c>
    </row>
    <row r="1208" spans="8:15" hidden="1" x14ac:dyDescent="0.25">
      <c r="H1208" s="189" t="s">
        <v>3005</v>
      </c>
      <c r="I1208" s="26" t="s">
        <v>3059</v>
      </c>
      <c r="J1208" s="26" t="s">
        <v>3060</v>
      </c>
      <c r="K1208" s="26">
        <v>9.8000000000000007</v>
      </c>
      <c r="L1208" s="26"/>
      <c r="M1208" s="26"/>
      <c r="N1208" s="26"/>
      <c r="O1208" s="199">
        <v>62.54</v>
      </c>
    </row>
    <row r="1209" spans="8:15" hidden="1" x14ac:dyDescent="0.25">
      <c r="H1209" s="189" t="s">
        <v>3005</v>
      </c>
      <c r="I1209" s="26" t="s">
        <v>3061</v>
      </c>
      <c r="J1209" s="26" t="s">
        <v>3062</v>
      </c>
      <c r="K1209" s="26">
        <v>14.01</v>
      </c>
      <c r="L1209" s="26">
        <v>62.84</v>
      </c>
      <c r="M1209" s="26">
        <v>33.090000000000003</v>
      </c>
      <c r="N1209" s="26">
        <v>77.75</v>
      </c>
      <c r="O1209" s="199">
        <v>677.93</v>
      </c>
    </row>
    <row r="1210" spans="8:15" hidden="1" x14ac:dyDescent="0.25">
      <c r="H1210" s="189" t="s">
        <v>3005</v>
      </c>
      <c r="I1210" s="26" t="s">
        <v>3063</v>
      </c>
      <c r="J1210" s="26" t="s">
        <v>3064</v>
      </c>
      <c r="K1210" s="26">
        <v>19.14</v>
      </c>
      <c r="L1210" s="26">
        <v>90.69</v>
      </c>
      <c r="M1210" s="26">
        <v>255.66</v>
      </c>
      <c r="N1210" s="26">
        <v>135.57</v>
      </c>
      <c r="O1210" s="199">
        <v>63.19</v>
      </c>
    </row>
    <row r="1211" spans="8:15" hidden="1" x14ac:dyDescent="0.25">
      <c r="H1211" s="189" t="s">
        <v>3005</v>
      </c>
      <c r="I1211" s="26" t="s">
        <v>3065</v>
      </c>
      <c r="J1211" s="26" t="s">
        <v>3066</v>
      </c>
      <c r="K1211" s="26">
        <v>41.5</v>
      </c>
      <c r="L1211" s="26">
        <v>42.68</v>
      </c>
      <c r="M1211" s="26">
        <v>38.299999999999997</v>
      </c>
      <c r="N1211" s="26">
        <v>49.62</v>
      </c>
      <c r="O1211" s="199">
        <v>1143.6199999999999</v>
      </c>
    </row>
    <row r="1212" spans="8:15" hidden="1" x14ac:dyDescent="0.25">
      <c r="H1212" s="189" t="s">
        <v>3005</v>
      </c>
      <c r="I1212" s="26" t="s">
        <v>3067</v>
      </c>
      <c r="J1212" s="26" t="s">
        <v>260</v>
      </c>
      <c r="K1212" s="26">
        <v>21.13</v>
      </c>
      <c r="L1212" s="26">
        <v>21.92</v>
      </c>
      <c r="M1212" s="26">
        <v>20.010000000000002</v>
      </c>
      <c r="N1212" s="26">
        <v>25.88</v>
      </c>
      <c r="O1212" s="199">
        <v>311.04000000000002</v>
      </c>
    </row>
    <row r="1213" spans="8:15" hidden="1" x14ac:dyDescent="0.25">
      <c r="H1213" s="189" t="s">
        <v>3005</v>
      </c>
      <c r="I1213" s="26" t="s">
        <v>3068</v>
      </c>
      <c r="J1213" s="26" t="s">
        <v>3069</v>
      </c>
      <c r="K1213" s="26">
        <v>24.6</v>
      </c>
      <c r="L1213" s="26">
        <v>40.75</v>
      </c>
      <c r="M1213" s="26">
        <v>31.07</v>
      </c>
      <c r="N1213" s="26">
        <v>44.78</v>
      </c>
      <c r="O1213" s="199">
        <v>342.69</v>
      </c>
    </row>
    <row r="1214" spans="8:15" hidden="1" x14ac:dyDescent="0.25">
      <c r="H1214" s="189" t="s">
        <v>3005</v>
      </c>
      <c r="I1214" s="26" t="s">
        <v>3070</v>
      </c>
      <c r="J1214" s="26" t="s">
        <v>3071</v>
      </c>
      <c r="K1214" s="26">
        <v>7.46</v>
      </c>
      <c r="L1214" s="26">
        <v>38.42</v>
      </c>
      <c r="M1214" s="26">
        <v>31.7</v>
      </c>
      <c r="N1214" s="26">
        <v>40.31</v>
      </c>
      <c r="O1214" s="199">
        <v>246.13</v>
      </c>
    </row>
    <row r="1215" spans="8:15" hidden="1" x14ac:dyDescent="0.25">
      <c r="H1215" s="189" t="s">
        <v>3005</v>
      </c>
      <c r="I1215" s="26" t="s">
        <v>3072</v>
      </c>
      <c r="J1215" s="26" t="s">
        <v>3073</v>
      </c>
      <c r="K1215" s="26">
        <v>36.1</v>
      </c>
      <c r="L1215" s="26">
        <v>71.72</v>
      </c>
      <c r="M1215" s="26">
        <v>66.34</v>
      </c>
      <c r="N1215" s="26">
        <v>75.900000000000006</v>
      </c>
      <c r="O1215" s="199">
        <v>962.28</v>
      </c>
    </row>
    <row r="1216" spans="8:15" hidden="1" x14ac:dyDescent="0.25">
      <c r="H1216" s="189" t="s">
        <v>3005</v>
      </c>
      <c r="I1216" s="26" t="s">
        <v>3074</v>
      </c>
      <c r="J1216" s="26" t="s">
        <v>3075</v>
      </c>
      <c r="K1216" s="26">
        <v>31.97</v>
      </c>
      <c r="L1216" s="26">
        <v>94.32</v>
      </c>
      <c r="M1216" s="26">
        <v>1292.8900000000001</v>
      </c>
      <c r="N1216" s="26">
        <v>71.45</v>
      </c>
      <c r="O1216" s="199">
        <v>25.07</v>
      </c>
    </row>
    <row r="1217" spans="8:15" hidden="1" x14ac:dyDescent="0.25">
      <c r="H1217" s="189" t="s">
        <v>3005</v>
      </c>
      <c r="I1217" s="26" t="s">
        <v>3076</v>
      </c>
      <c r="J1217" s="26" t="s">
        <v>3077</v>
      </c>
      <c r="K1217" s="26">
        <v>89.78</v>
      </c>
      <c r="L1217" s="26">
        <v>19.62</v>
      </c>
      <c r="M1217" s="26">
        <v>18.239999999999998</v>
      </c>
      <c r="N1217" s="26">
        <v>22.4</v>
      </c>
      <c r="O1217" s="199">
        <v>108.79</v>
      </c>
    </row>
    <row r="1218" spans="8:15" hidden="1" x14ac:dyDescent="0.25">
      <c r="H1218" s="189" t="s">
        <v>3005</v>
      </c>
      <c r="I1218" s="26" t="s">
        <v>3078</v>
      </c>
      <c r="J1218" s="26" t="s">
        <v>3079</v>
      </c>
      <c r="K1218" s="26">
        <v>38.299999999999997</v>
      </c>
      <c r="L1218" s="26"/>
      <c r="M1218" s="26"/>
      <c r="N1218" s="26"/>
      <c r="O1218" s="199">
        <v>33.54</v>
      </c>
    </row>
    <row r="1219" spans="8:15" hidden="1" x14ac:dyDescent="0.25">
      <c r="H1219" s="189" t="s">
        <v>3005</v>
      </c>
      <c r="I1219" s="26" t="s">
        <v>3080</v>
      </c>
      <c r="J1219" s="26" t="s">
        <v>3081</v>
      </c>
      <c r="K1219" s="26">
        <v>23.2</v>
      </c>
      <c r="L1219" s="26">
        <v>56.86</v>
      </c>
      <c r="M1219" s="26">
        <v>49.73</v>
      </c>
      <c r="N1219" s="26">
        <v>60.64</v>
      </c>
      <c r="O1219" s="199">
        <v>57.27</v>
      </c>
    </row>
    <row r="1220" spans="8:15" hidden="1" x14ac:dyDescent="0.25">
      <c r="H1220" s="189" t="s">
        <v>3005</v>
      </c>
      <c r="I1220" s="26" t="s">
        <v>3082</v>
      </c>
      <c r="J1220" s="26" t="s">
        <v>3083</v>
      </c>
      <c r="K1220" s="26">
        <v>44.78</v>
      </c>
      <c r="L1220" s="26">
        <v>79.959999999999994</v>
      </c>
      <c r="M1220" s="26">
        <v>73</v>
      </c>
      <c r="N1220" s="26">
        <v>67.91</v>
      </c>
      <c r="O1220" s="199">
        <v>40.119999999999997</v>
      </c>
    </row>
    <row r="1221" spans="8:15" hidden="1" x14ac:dyDescent="0.25">
      <c r="H1221" s="189" t="s">
        <v>3005</v>
      </c>
      <c r="I1221" s="26" t="s">
        <v>3084</v>
      </c>
      <c r="J1221" s="26" t="s">
        <v>3085</v>
      </c>
      <c r="K1221" s="26">
        <v>48.3</v>
      </c>
      <c r="L1221" s="26">
        <v>34.68</v>
      </c>
      <c r="M1221" s="26">
        <v>30.79</v>
      </c>
      <c r="N1221" s="26">
        <v>38.880000000000003</v>
      </c>
      <c r="O1221" s="199">
        <v>71.3</v>
      </c>
    </row>
    <row r="1222" spans="8:15" hidden="1" x14ac:dyDescent="0.25">
      <c r="H1222" s="189" t="s">
        <v>3005</v>
      </c>
      <c r="I1222" s="26" t="s">
        <v>3086</v>
      </c>
      <c r="J1222" s="26" t="s">
        <v>3087</v>
      </c>
      <c r="K1222" s="26">
        <v>149.30000000000001</v>
      </c>
      <c r="L1222" s="26">
        <v>52.83</v>
      </c>
      <c r="M1222" s="26">
        <v>56.54</v>
      </c>
      <c r="N1222" s="26">
        <v>62.27</v>
      </c>
      <c r="O1222" s="199">
        <v>207.63</v>
      </c>
    </row>
    <row r="1223" spans="8:15" hidden="1" x14ac:dyDescent="0.25">
      <c r="H1223" s="189" t="s">
        <v>3005</v>
      </c>
      <c r="I1223" s="26" t="s">
        <v>3088</v>
      </c>
      <c r="J1223" s="26" t="s">
        <v>3089</v>
      </c>
      <c r="K1223" s="26">
        <v>10.84</v>
      </c>
      <c r="L1223" s="26">
        <v>45.96</v>
      </c>
      <c r="M1223" s="26">
        <v>32.270000000000003</v>
      </c>
      <c r="N1223" s="26">
        <v>46.06</v>
      </c>
      <c r="O1223" s="199">
        <v>40.159999999999997</v>
      </c>
    </row>
    <row r="1224" spans="8:15" hidden="1" x14ac:dyDescent="0.25">
      <c r="H1224" s="189" t="s">
        <v>3005</v>
      </c>
      <c r="I1224" s="26" t="s">
        <v>3090</v>
      </c>
      <c r="J1224" s="26" t="s">
        <v>3091</v>
      </c>
      <c r="K1224" s="26">
        <v>46.24</v>
      </c>
      <c r="L1224" s="26">
        <v>89.72</v>
      </c>
      <c r="M1224" s="26">
        <v>73.02</v>
      </c>
      <c r="N1224" s="26">
        <v>84.33</v>
      </c>
      <c r="O1224" s="199">
        <v>312.12</v>
      </c>
    </row>
    <row r="1225" spans="8:15" hidden="1" x14ac:dyDescent="0.25">
      <c r="H1225" s="189" t="s">
        <v>3005</v>
      </c>
      <c r="I1225" s="26" t="s">
        <v>3092</v>
      </c>
      <c r="J1225" s="26" t="s">
        <v>3093</v>
      </c>
      <c r="K1225" s="26">
        <v>16.46</v>
      </c>
      <c r="L1225" s="26">
        <v>91.39</v>
      </c>
      <c r="M1225" s="26">
        <v>62.57</v>
      </c>
      <c r="N1225" s="26">
        <v>211.99</v>
      </c>
      <c r="O1225" s="199">
        <v>42.53</v>
      </c>
    </row>
    <row r="1226" spans="8:15" hidden="1" x14ac:dyDescent="0.25">
      <c r="H1226" s="189" t="s">
        <v>3005</v>
      </c>
      <c r="I1226" s="26" t="s">
        <v>3094</v>
      </c>
      <c r="J1226" s="26" t="s">
        <v>3095</v>
      </c>
      <c r="K1226" s="26">
        <v>24.03</v>
      </c>
      <c r="L1226" s="26">
        <v>76.38</v>
      </c>
      <c r="M1226" s="26">
        <v>275.49</v>
      </c>
      <c r="N1226" s="26">
        <v>79.72</v>
      </c>
      <c r="O1226" s="199">
        <v>97.77</v>
      </c>
    </row>
    <row r="1227" spans="8:15" hidden="1" x14ac:dyDescent="0.25">
      <c r="H1227" s="189" t="s">
        <v>3005</v>
      </c>
      <c r="I1227" s="26" t="s">
        <v>3096</v>
      </c>
      <c r="J1227" s="26" t="s">
        <v>3097</v>
      </c>
      <c r="K1227" s="26">
        <v>60.58</v>
      </c>
      <c r="L1227" s="26">
        <v>53.32</v>
      </c>
      <c r="M1227" s="26">
        <v>46.07</v>
      </c>
      <c r="N1227" s="26">
        <v>61.61</v>
      </c>
      <c r="O1227" s="199">
        <v>272.61</v>
      </c>
    </row>
    <row r="1228" spans="8:15" hidden="1" x14ac:dyDescent="0.25">
      <c r="H1228" s="189" t="s">
        <v>3005</v>
      </c>
      <c r="I1228" s="26" t="s">
        <v>3098</v>
      </c>
      <c r="J1228" s="26" t="s">
        <v>3099</v>
      </c>
      <c r="K1228" s="26">
        <v>11.6</v>
      </c>
      <c r="L1228" s="26">
        <v>39.83</v>
      </c>
      <c r="M1228" s="26">
        <v>34.29</v>
      </c>
      <c r="N1228" s="26">
        <v>37.619999999999997</v>
      </c>
      <c r="O1228" s="199">
        <v>91.8</v>
      </c>
    </row>
    <row r="1229" spans="8:15" hidden="1" x14ac:dyDescent="0.25">
      <c r="H1229" s="189" t="s">
        <v>3005</v>
      </c>
      <c r="I1229" s="26" t="s">
        <v>3100</v>
      </c>
      <c r="J1229" s="26" t="s">
        <v>3101</v>
      </c>
      <c r="K1229" s="26">
        <v>19.989999999999998</v>
      </c>
      <c r="L1229" s="26">
        <v>56.55</v>
      </c>
      <c r="M1229" s="26">
        <v>62.97</v>
      </c>
      <c r="N1229" s="26">
        <v>52.65</v>
      </c>
      <c r="O1229" s="199">
        <v>22.36</v>
      </c>
    </row>
    <row r="1230" spans="8:15" hidden="1" x14ac:dyDescent="0.25">
      <c r="H1230" s="189" t="s">
        <v>3005</v>
      </c>
      <c r="I1230" s="26" t="s">
        <v>3102</v>
      </c>
      <c r="J1230" s="26" t="s">
        <v>3103</v>
      </c>
      <c r="K1230" s="26">
        <v>10.88</v>
      </c>
      <c r="L1230" s="26">
        <v>21.08</v>
      </c>
      <c r="M1230" s="26">
        <v>15.92</v>
      </c>
      <c r="N1230" s="26">
        <v>20.92</v>
      </c>
      <c r="O1230" s="199">
        <v>9.82</v>
      </c>
    </row>
    <row r="1231" spans="8:15" hidden="1" x14ac:dyDescent="0.25">
      <c r="H1231" s="189" t="s">
        <v>3005</v>
      </c>
      <c r="I1231" s="26" t="s">
        <v>3104</v>
      </c>
      <c r="J1231" s="26" t="s">
        <v>3105</v>
      </c>
      <c r="K1231" s="26">
        <v>7.19</v>
      </c>
      <c r="L1231" s="26">
        <v>19.809999999999999</v>
      </c>
      <c r="M1231" s="26">
        <v>31.97</v>
      </c>
      <c r="N1231" s="26">
        <v>25.89</v>
      </c>
      <c r="O1231" s="199">
        <v>7.45</v>
      </c>
    </row>
    <row r="1232" spans="8:15" hidden="1" x14ac:dyDescent="0.25">
      <c r="H1232" s="189" t="s">
        <v>3106</v>
      </c>
      <c r="I1232" s="26" t="s">
        <v>3107</v>
      </c>
      <c r="J1232" s="26" t="s">
        <v>3108</v>
      </c>
      <c r="K1232" s="26">
        <v>29.33</v>
      </c>
      <c r="L1232" s="26">
        <v>46.81</v>
      </c>
      <c r="M1232" s="26">
        <v>27.92</v>
      </c>
      <c r="N1232" s="26">
        <v>47.36</v>
      </c>
      <c r="O1232" s="199">
        <v>203.04</v>
      </c>
    </row>
    <row r="1233" spans="8:15" hidden="1" x14ac:dyDescent="0.25">
      <c r="H1233" s="189" t="s">
        <v>3106</v>
      </c>
      <c r="I1233" s="26" t="s">
        <v>3109</v>
      </c>
      <c r="J1233" s="26" t="s">
        <v>3110</v>
      </c>
      <c r="K1233" s="26">
        <v>27.57</v>
      </c>
      <c r="L1233" s="26">
        <v>39.130000000000003</v>
      </c>
      <c r="M1233" s="26">
        <v>32.950000000000003</v>
      </c>
      <c r="N1233" s="26">
        <v>55.52</v>
      </c>
      <c r="O1233" s="199">
        <v>289.39999999999998</v>
      </c>
    </row>
    <row r="1234" spans="8:15" hidden="1" x14ac:dyDescent="0.25">
      <c r="H1234" s="189" t="s">
        <v>3106</v>
      </c>
      <c r="I1234" s="26" t="s">
        <v>3111</v>
      </c>
      <c r="J1234" s="26" t="s">
        <v>3112</v>
      </c>
      <c r="K1234" s="26">
        <v>9.68</v>
      </c>
      <c r="L1234" s="26">
        <v>43.69</v>
      </c>
      <c r="M1234" s="26">
        <v>49.04</v>
      </c>
      <c r="N1234" s="26">
        <v>43.71</v>
      </c>
      <c r="O1234" s="199">
        <v>88.24</v>
      </c>
    </row>
    <row r="1235" spans="8:15" hidden="1" x14ac:dyDescent="0.25">
      <c r="H1235" s="189" t="s">
        <v>3106</v>
      </c>
      <c r="I1235" s="26" t="s">
        <v>3113</v>
      </c>
      <c r="J1235" s="26" t="s">
        <v>3114</v>
      </c>
      <c r="K1235" s="26">
        <v>7.8</v>
      </c>
      <c r="L1235" s="26"/>
      <c r="M1235" s="26">
        <v>705.28</v>
      </c>
      <c r="N1235" s="26"/>
      <c r="O1235" s="199">
        <v>87.65</v>
      </c>
    </row>
    <row r="1236" spans="8:15" hidden="1" x14ac:dyDescent="0.25">
      <c r="H1236" s="189" t="s">
        <v>3106</v>
      </c>
      <c r="I1236" s="26" t="s">
        <v>3115</v>
      </c>
      <c r="J1236" s="26" t="s">
        <v>3116</v>
      </c>
      <c r="K1236" s="26">
        <v>9.73</v>
      </c>
      <c r="L1236" s="26"/>
      <c r="M1236" s="26"/>
      <c r="N1236" s="26"/>
      <c r="O1236" s="199">
        <v>43.61</v>
      </c>
    </row>
    <row r="1237" spans="8:15" hidden="1" x14ac:dyDescent="0.25">
      <c r="H1237" s="189" t="s">
        <v>3106</v>
      </c>
      <c r="I1237" s="26" t="s">
        <v>3117</v>
      </c>
      <c r="J1237" s="26" t="s">
        <v>3118</v>
      </c>
      <c r="K1237" s="26">
        <v>5.6</v>
      </c>
      <c r="L1237" s="26"/>
      <c r="M1237" s="26"/>
      <c r="N1237" s="26"/>
      <c r="O1237" s="199">
        <v>17.98</v>
      </c>
    </row>
    <row r="1238" spans="8:15" hidden="1" x14ac:dyDescent="0.25">
      <c r="H1238" s="189" t="s">
        <v>3106</v>
      </c>
      <c r="I1238" s="26" t="s">
        <v>3119</v>
      </c>
      <c r="J1238" s="26" t="s">
        <v>3120</v>
      </c>
      <c r="K1238" s="26">
        <v>6.3</v>
      </c>
      <c r="L1238" s="26">
        <v>29.56</v>
      </c>
      <c r="M1238" s="26">
        <v>17.93</v>
      </c>
      <c r="N1238" s="26">
        <v>814.93</v>
      </c>
      <c r="O1238" s="199">
        <v>42.15</v>
      </c>
    </row>
    <row r="1239" spans="8:15" hidden="1" x14ac:dyDescent="0.25">
      <c r="H1239" s="189" t="s">
        <v>3106</v>
      </c>
      <c r="I1239" s="26" t="s">
        <v>3121</v>
      </c>
      <c r="J1239" s="26" t="s">
        <v>3122</v>
      </c>
      <c r="K1239" s="26">
        <v>10.87</v>
      </c>
      <c r="L1239" s="26">
        <v>35.76</v>
      </c>
      <c r="M1239" s="26">
        <v>33.19</v>
      </c>
      <c r="N1239" s="26">
        <v>36.01</v>
      </c>
      <c r="O1239" s="199">
        <v>52.12</v>
      </c>
    </row>
    <row r="1240" spans="8:15" hidden="1" x14ac:dyDescent="0.25">
      <c r="H1240" s="189" t="s">
        <v>3106</v>
      </c>
      <c r="I1240" s="26" t="s">
        <v>3123</v>
      </c>
      <c r="J1240" s="26" t="s">
        <v>3124</v>
      </c>
      <c r="K1240" s="26">
        <v>8.14</v>
      </c>
      <c r="L1240" s="26"/>
      <c r="M1240" s="26"/>
      <c r="N1240" s="26">
        <v>229.74</v>
      </c>
      <c r="O1240" s="199">
        <v>27.09</v>
      </c>
    </row>
    <row r="1241" spans="8:15" hidden="1" x14ac:dyDescent="0.25">
      <c r="H1241" s="189" t="s">
        <v>3125</v>
      </c>
      <c r="I1241" s="26" t="s">
        <v>3126</v>
      </c>
      <c r="J1241" s="26" t="s">
        <v>3127</v>
      </c>
      <c r="K1241" s="26">
        <v>6.96</v>
      </c>
      <c r="L1241" s="26"/>
      <c r="M1241" s="26">
        <v>51.23</v>
      </c>
      <c r="N1241" s="26"/>
      <c r="O1241" s="199">
        <v>88.84</v>
      </c>
    </row>
    <row r="1242" spans="8:15" hidden="1" x14ac:dyDescent="0.25">
      <c r="H1242" s="189" t="s">
        <v>3125</v>
      </c>
      <c r="I1242" s="26" t="s">
        <v>3128</v>
      </c>
      <c r="J1242" s="26" t="s">
        <v>3129</v>
      </c>
      <c r="K1242" s="26">
        <v>14.78</v>
      </c>
      <c r="L1242" s="26">
        <v>76.569999999999993</v>
      </c>
      <c r="M1242" s="26">
        <v>56.97</v>
      </c>
      <c r="N1242" s="26">
        <v>104.4</v>
      </c>
      <c r="O1242" s="199">
        <v>103.55</v>
      </c>
    </row>
    <row r="1243" spans="8:15" hidden="1" x14ac:dyDescent="0.25">
      <c r="H1243" s="189" t="s">
        <v>3125</v>
      </c>
      <c r="I1243" s="26" t="s">
        <v>3130</v>
      </c>
      <c r="J1243" s="26" t="s">
        <v>3131</v>
      </c>
      <c r="K1243" s="26">
        <v>1.95</v>
      </c>
      <c r="L1243" s="26"/>
      <c r="M1243" s="26"/>
      <c r="N1243" s="26"/>
      <c r="O1243" s="199">
        <v>20.45</v>
      </c>
    </row>
    <row r="1244" spans="8:15" hidden="1" x14ac:dyDescent="0.25">
      <c r="H1244" s="189" t="s">
        <v>3125</v>
      </c>
      <c r="I1244" s="26" t="s">
        <v>3132</v>
      </c>
      <c r="J1244" s="26" t="s">
        <v>3133</v>
      </c>
      <c r="K1244" s="26">
        <v>21.19</v>
      </c>
      <c r="L1244" s="26">
        <v>234.7</v>
      </c>
      <c r="M1244" s="26">
        <v>227.32</v>
      </c>
      <c r="N1244" s="26">
        <v>235.84</v>
      </c>
      <c r="O1244" s="199">
        <v>53.55</v>
      </c>
    </row>
    <row r="1245" spans="8:15" hidden="1" x14ac:dyDescent="0.25">
      <c r="H1245" s="189" t="s">
        <v>3125</v>
      </c>
      <c r="I1245" s="26" t="s">
        <v>3134</v>
      </c>
      <c r="J1245" s="26" t="s">
        <v>3135</v>
      </c>
      <c r="K1245" s="26">
        <v>6.74</v>
      </c>
      <c r="L1245" s="26">
        <v>38.75</v>
      </c>
      <c r="M1245" s="26">
        <v>49.41</v>
      </c>
      <c r="N1245" s="26">
        <v>40.4</v>
      </c>
      <c r="O1245" s="199">
        <v>54.66</v>
      </c>
    </row>
    <row r="1246" spans="8:15" hidden="1" x14ac:dyDescent="0.25">
      <c r="H1246" s="189" t="s">
        <v>3125</v>
      </c>
      <c r="I1246" s="26" t="s">
        <v>3136</v>
      </c>
      <c r="J1246" s="26" t="s">
        <v>3137</v>
      </c>
      <c r="K1246" s="26">
        <v>15.64</v>
      </c>
      <c r="L1246" s="26"/>
      <c r="M1246" s="26">
        <v>156.19</v>
      </c>
      <c r="N1246" s="26"/>
      <c r="O1246" s="199">
        <v>125.6</v>
      </c>
    </row>
    <row r="1247" spans="8:15" hidden="1" x14ac:dyDescent="0.25">
      <c r="H1247" s="189" t="s">
        <v>3125</v>
      </c>
      <c r="I1247" s="26" t="s">
        <v>3138</v>
      </c>
      <c r="J1247" s="26" t="s">
        <v>3139</v>
      </c>
      <c r="K1247" s="26">
        <v>3.45</v>
      </c>
      <c r="L1247" s="26"/>
      <c r="M1247" s="26">
        <v>78.86</v>
      </c>
      <c r="N1247" s="26"/>
      <c r="O1247" s="199">
        <v>84.69</v>
      </c>
    </row>
    <row r="1248" spans="8:15" hidden="1" x14ac:dyDescent="0.25">
      <c r="H1248" s="189" t="s">
        <v>3125</v>
      </c>
      <c r="I1248" s="26" t="s">
        <v>3140</v>
      </c>
      <c r="J1248" s="26" t="s">
        <v>3141</v>
      </c>
      <c r="K1248" s="26">
        <v>2.27</v>
      </c>
      <c r="L1248" s="26">
        <v>29.47</v>
      </c>
      <c r="M1248" s="26">
        <v>4</v>
      </c>
      <c r="N1248" s="26"/>
      <c r="O1248" s="199">
        <v>153.33000000000001</v>
      </c>
    </row>
    <row r="1249" spans="8:15" hidden="1" x14ac:dyDescent="0.25">
      <c r="H1249" s="189" t="s">
        <v>3125</v>
      </c>
      <c r="I1249" s="26" t="s">
        <v>3142</v>
      </c>
      <c r="J1249" s="26" t="s">
        <v>3143</v>
      </c>
      <c r="K1249" s="26">
        <v>6.05</v>
      </c>
      <c r="L1249" s="26">
        <v>285.10000000000002</v>
      </c>
      <c r="M1249" s="26">
        <v>180.12</v>
      </c>
      <c r="N1249" s="26">
        <v>199.28</v>
      </c>
      <c r="O1249" s="199">
        <v>33.82</v>
      </c>
    </row>
    <row r="1250" spans="8:15" hidden="1" x14ac:dyDescent="0.25">
      <c r="H1250" s="189" t="s">
        <v>3125</v>
      </c>
      <c r="I1250" s="26" t="s">
        <v>3144</v>
      </c>
      <c r="J1250" s="26" t="s">
        <v>3145</v>
      </c>
      <c r="K1250" s="26">
        <v>4.38</v>
      </c>
      <c r="L1250" s="26"/>
      <c r="M1250" s="26"/>
      <c r="N1250" s="26"/>
      <c r="O1250" s="199">
        <v>34.479999999999997</v>
      </c>
    </row>
    <row r="1251" spans="8:15" hidden="1" x14ac:dyDescent="0.25">
      <c r="H1251" s="189" t="s">
        <v>3125</v>
      </c>
      <c r="I1251" s="26" t="s">
        <v>3146</v>
      </c>
      <c r="J1251" s="26" t="s">
        <v>3147</v>
      </c>
      <c r="K1251" s="26">
        <v>11.32</v>
      </c>
      <c r="L1251" s="26"/>
      <c r="M1251" s="26"/>
      <c r="N1251" s="26"/>
      <c r="O1251" s="199">
        <v>103.68</v>
      </c>
    </row>
    <row r="1252" spans="8:15" hidden="1" x14ac:dyDescent="0.25">
      <c r="H1252" s="189" t="s">
        <v>3125</v>
      </c>
      <c r="I1252" s="26" t="s">
        <v>3148</v>
      </c>
      <c r="J1252" s="26" t="s">
        <v>3149</v>
      </c>
      <c r="K1252" s="26">
        <v>5.14</v>
      </c>
      <c r="L1252" s="26">
        <v>44.34</v>
      </c>
      <c r="M1252" s="26">
        <v>18.79</v>
      </c>
      <c r="N1252" s="26">
        <v>18.07</v>
      </c>
      <c r="O1252" s="199">
        <v>37</v>
      </c>
    </row>
    <row r="1253" spans="8:15" hidden="1" x14ac:dyDescent="0.25">
      <c r="H1253" s="189" t="s">
        <v>3125</v>
      </c>
      <c r="I1253" s="26" t="s">
        <v>3150</v>
      </c>
      <c r="J1253" s="26" t="s">
        <v>3151</v>
      </c>
      <c r="K1253" s="26">
        <v>3.67</v>
      </c>
      <c r="L1253" s="26"/>
      <c r="M1253" s="26"/>
      <c r="N1253" s="26"/>
      <c r="O1253" s="199">
        <v>32.46</v>
      </c>
    </row>
    <row r="1254" spans="8:15" hidden="1" x14ac:dyDescent="0.25">
      <c r="H1254" s="189" t="s">
        <v>3125</v>
      </c>
      <c r="I1254" s="26" t="s">
        <v>3152</v>
      </c>
      <c r="J1254" s="26" t="s">
        <v>3153</v>
      </c>
      <c r="K1254" s="26">
        <v>28.4</v>
      </c>
      <c r="L1254" s="26">
        <v>25.5</v>
      </c>
      <c r="M1254" s="26">
        <v>23.35</v>
      </c>
      <c r="N1254" s="26">
        <v>29.5</v>
      </c>
      <c r="O1254" s="199">
        <v>88.61</v>
      </c>
    </row>
    <row r="1255" spans="8:15" hidden="1" x14ac:dyDescent="0.25">
      <c r="H1255" s="189" t="s">
        <v>3125</v>
      </c>
      <c r="I1255" s="26" t="s">
        <v>3154</v>
      </c>
      <c r="J1255" s="26" t="s">
        <v>3155</v>
      </c>
      <c r="K1255" s="26">
        <v>5.18</v>
      </c>
      <c r="L1255" s="26"/>
      <c r="M1255" s="26">
        <v>342.66</v>
      </c>
      <c r="N1255" s="26"/>
      <c r="O1255" s="199">
        <v>85.71</v>
      </c>
    </row>
    <row r="1256" spans="8:15" hidden="1" x14ac:dyDescent="0.25">
      <c r="H1256" s="189" t="s">
        <v>3125</v>
      </c>
      <c r="I1256" s="26" t="s">
        <v>3156</v>
      </c>
      <c r="J1256" s="26" t="s">
        <v>3157</v>
      </c>
      <c r="K1256" s="26">
        <v>4.8499999999999996</v>
      </c>
      <c r="L1256" s="26"/>
      <c r="M1256" s="26"/>
      <c r="N1256" s="26"/>
      <c r="O1256" s="199">
        <v>46.4</v>
      </c>
    </row>
    <row r="1257" spans="8:15" hidden="1" x14ac:dyDescent="0.25">
      <c r="H1257" s="189" t="s">
        <v>3125</v>
      </c>
      <c r="I1257" s="26" t="s">
        <v>3158</v>
      </c>
      <c r="J1257" s="26" t="s">
        <v>3159</v>
      </c>
      <c r="K1257" s="26">
        <v>4.84</v>
      </c>
      <c r="L1257" s="26">
        <v>112.37</v>
      </c>
      <c r="M1257" s="26">
        <v>51.28</v>
      </c>
      <c r="N1257" s="26">
        <v>209.83</v>
      </c>
      <c r="O1257" s="199">
        <v>67.209999999999994</v>
      </c>
    </row>
    <row r="1258" spans="8:15" hidden="1" x14ac:dyDescent="0.25">
      <c r="H1258" s="189" t="s">
        <v>3125</v>
      </c>
      <c r="I1258" s="26" t="s">
        <v>3160</v>
      </c>
      <c r="J1258" s="26" t="s">
        <v>3161</v>
      </c>
      <c r="K1258" s="26">
        <v>2.4</v>
      </c>
      <c r="L1258" s="26"/>
      <c r="M1258" s="26">
        <v>21.43</v>
      </c>
      <c r="N1258" s="26"/>
      <c r="O1258" s="199">
        <v>22.08</v>
      </c>
    </row>
    <row r="1259" spans="8:15" hidden="1" x14ac:dyDescent="0.25">
      <c r="H1259" s="189" t="s">
        <v>3125</v>
      </c>
      <c r="I1259" s="26" t="s">
        <v>3162</v>
      </c>
      <c r="J1259" s="26" t="s">
        <v>3163</v>
      </c>
      <c r="K1259" s="26">
        <v>10.73</v>
      </c>
      <c r="L1259" s="26">
        <v>20.59</v>
      </c>
      <c r="M1259" s="26">
        <v>15.95</v>
      </c>
      <c r="N1259" s="26">
        <v>22.53</v>
      </c>
      <c r="O1259" s="199">
        <v>230.97</v>
      </c>
    </row>
    <row r="1260" spans="8:15" hidden="1" x14ac:dyDescent="0.25">
      <c r="H1260" s="189" t="s">
        <v>3125</v>
      </c>
      <c r="I1260" s="26" t="s">
        <v>3164</v>
      </c>
      <c r="J1260" s="26" t="s">
        <v>3165</v>
      </c>
      <c r="K1260" s="26">
        <v>20.97</v>
      </c>
      <c r="L1260" s="26">
        <v>18.71</v>
      </c>
      <c r="M1260" s="26">
        <v>18.97</v>
      </c>
      <c r="N1260" s="26">
        <v>15.74</v>
      </c>
      <c r="O1260" s="199">
        <v>465.09</v>
      </c>
    </row>
    <row r="1261" spans="8:15" hidden="1" x14ac:dyDescent="0.25">
      <c r="H1261" s="189" t="s">
        <v>3125</v>
      </c>
      <c r="I1261" s="26" t="s">
        <v>3166</v>
      </c>
      <c r="J1261" s="26" t="s">
        <v>3167</v>
      </c>
      <c r="K1261" s="26">
        <v>12.13</v>
      </c>
      <c r="L1261" s="26">
        <v>23.95</v>
      </c>
      <c r="M1261" s="26">
        <v>18.32</v>
      </c>
      <c r="N1261" s="26">
        <v>28.58</v>
      </c>
      <c r="O1261" s="199">
        <v>243.2</v>
      </c>
    </row>
    <row r="1262" spans="8:15" hidden="1" x14ac:dyDescent="0.25">
      <c r="H1262" s="189" t="s">
        <v>3125</v>
      </c>
      <c r="I1262" s="26" t="s">
        <v>3168</v>
      </c>
      <c r="J1262" s="26" t="s">
        <v>3169</v>
      </c>
      <c r="K1262" s="26">
        <v>5.14</v>
      </c>
      <c r="L1262" s="26"/>
      <c r="M1262" s="26">
        <v>22.06</v>
      </c>
      <c r="N1262" s="26"/>
      <c r="O1262" s="199">
        <v>383.06</v>
      </c>
    </row>
    <row r="1263" spans="8:15" hidden="1" x14ac:dyDescent="0.25">
      <c r="H1263" s="189" t="s">
        <v>3125</v>
      </c>
      <c r="I1263" s="26" t="s">
        <v>3170</v>
      </c>
      <c r="J1263" s="26" t="s">
        <v>420</v>
      </c>
      <c r="K1263" s="26">
        <v>24.6</v>
      </c>
      <c r="L1263" s="26">
        <v>17.93</v>
      </c>
      <c r="M1263" s="26">
        <v>12.44</v>
      </c>
      <c r="N1263" s="26">
        <v>29.09</v>
      </c>
      <c r="O1263" s="199">
        <v>101.4</v>
      </c>
    </row>
    <row r="1264" spans="8:15" hidden="1" x14ac:dyDescent="0.25">
      <c r="H1264" s="189" t="s">
        <v>3125</v>
      </c>
      <c r="I1264" s="26" t="s">
        <v>3171</v>
      </c>
      <c r="J1264" s="26" t="s">
        <v>3172</v>
      </c>
      <c r="K1264" s="26">
        <v>13.01</v>
      </c>
      <c r="L1264" s="26">
        <v>40.729999999999997</v>
      </c>
      <c r="M1264" s="26">
        <v>33.22</v>
      </c>
      <c r="N1264" s="26">
        <v>18.329999999999998</v>
      </c>
      <c r="O1264" s="199">
        <v>252.39</v>
      </c>
    </row>
    <row r="1265" spans="8:15" hidden="1" x14ac:dyDescent="0.25">
      <c r="H1265" s="189" t="s">
        <v>3125</v>
      </c>
      <c r="I1265" s="26" t="s">
        <v>3173</v>
      </c>
      <c r="J1265" s="26" t="s">
        <v>3174</v>
      </c>
      <c r="K1265" s="26">
        <v>3.68</v>
      </c>
      <c r="L1265" s="26">
        <v>364.2</v>
      </c>
      <c r="M1265" s="26">
        <v>463.37</v>
      </c>
      <c r="N1265" s="26">
        <v>321.35000000000002</v>
      </c>
      <c r="O1265" s="199">
        <v>57.34</v>
      </c>
    </row>
    <row r="1266" spans="8:15" hidden="1" x14ac:dyDescent="0.25">
      <c r="H1266" s="189" t="s">
        <v>3125</v>
      </c>
      <c r="I1266" s="26" t="s">
        <v>3175</v>
      </c>
      <c r="J1266" s="26" t="s">
        <v>3176</v>
      </c>
      <c r="K1266" s="26">
        <v>14.82</v>
      </c>
      <c r="L1266" s="26"/>
      <c r="M1266" s="26"/>
      <c r="N1266" s="26"/>
      <c r="O1266" s="199">
        <v>125.27</v>
      </c>
    </row>
    <row r="1267" spans="8:15" hidden="1" x14ac:dyDescent="0.25">
      <c r="H1267" s="189" t="s">
        <v>3125</v>
      </c>
      <c r="I1267" s="26" t="s">
        <v>3177</v>
      </c>
      <c r="J1267" s="26" t="s">
        <v>3178</v>
      </c>
      <c r="K1267" s="26">
        <v>17.93</v>
      </c>
      <c r="L1267" s="26">
        <v>26.29</v>
      </c>
      <c r="M1267" s="26">
        <v>17.91</v>
      </c>
      <c r="N1267" s="26">
        <v>36.880000000000003</v>
      </c>
      <c r="O1267" s="199">
        <v>67.849999999999994</v>
      </c>
    </row>
    <row r="1268" spans="8:15" hidden="1" x14ac:dyDescent="0.25">
      <c r="H1268" s="189" t="s">
        <v>3125</v>
      </c>
      <c r="I1268" s="26" t="s">
        <v>3179</v>
      </c>
      <c r="J1268" s="26" t="s">
        <v>3180</v>
      </c>
      <c r="K1268" s="26">
        <v>29.85</v>
      </c>
      <c r="L1268" s="26">
        <v>67.790000000000006</v>
      </c>
      <c r="M1268" s="26">
        <v>33.28</v>
      </c>
      <c r="N1268" s="26">
        <v>261.82</v>
      </c>
      <c r="O1268" s="199">
        <v>66.319999999999993</v>
      </c>
    </row>
    <row r="1269" spans="8:15" hidden="1" x14ac:dyDescent="0.25">
      <c r="H1269" s="189" t="s">
        <v>3125</v>
      </c>
      <c r="I1269" s="26" t="s">
        <v>3181</v>
      </c>
      <c r="J1269" s="26" t="s">
        <v>3182</v>
      </c>
      <c r="K1269" s="26">
        <v>25.37</v>
      </c>
      <c r="L1269" s="26"/>
      <c r="M1269" s="26"/>
      <c r="N1269" s="26">
        <v>1414.2</v>
      </c>
      <c r="O1269" s="199">
        <v>45.02</v>
      </c>
    </row>
    <row r="1270" spans="8:15" hidden="1" x14ac:dyDescent="0.25">
      <c r="H1270" s="189" t="s">
        <v>3125</v>
      </c>
      <c r="I1270" s="26" t="s">
        <v>3183</v>
      </c>
      <c r="J1270" s="26" t="s">
        <v>3184</v>
      </c>
      <c r="K1270" s="26">
        <v>19.72</v>
      </c>
      <c r="L1270" s="26">
        <v>51.1</v>
      </c>
      <c r="M1270" s="26">
        <v>53.44</v>
      </c>
      <c r="N1270" s="26">
        <v>71.459999999999994</v>
      </c>
      <c r="O1270" s="199">
        <v>24.12</v>
      </c>
    </row>
    <row r="1271" spans="8:15" hidden="1" x14ac:dyDescent="0.25">
      <c r="H1271" s="189" t="s">
        <v>3125</v>
      </c>
      <c r="I1271" s="26" t="s">
        <v>3185</v>
      </c>
      <c r="J1271" s="26" t="s">
        <v>3186</v>
      </c>
      <c r="K1271" s="26">
        <v>9.9700000000000006</v>
      </c>
      <c r="L1271" s="26">
        <v>27.01</v>
      </c>
      <c r="M1271" s="26">
        <v>24.2</v>
      </c>
      <c r="N1271" s="26">
        <v>36.08</v>
      </c>
      <c r="O1271" s="199">
        <v>195.52</v>
      </c>
    </row>
    <row r="1272" spans="8:15" hidden="1" x14ac:dyDescent="0.25">
      <c r="H1272" s="189" t="s">
        <v>3125</v>
      </c>
      <c r="I1272" s="26" t="s">
        <v>3187</v>
      </c>
      <c r="J1272" s="26" t="s">
        <v>3188</v>
      </c>
      <c r="K1272" s="26">
        <v>17.899999999999999</v>
      </c>
      <c r="L1272" s="26"/>
      <c r="M1272" s="26">
        <v>30.29</v>
      </c>
      <c r="N1272" s="26"/>
      <c r="O1272" s="199">
        <v>73.84</v>
      </c>
    </row>
    <row r="1273" spans="8:15" hidden="1" x14ac:dyDescent="0.25">
      <c r="H1273" s="189" t="s">
        <v>3125</v>
      </c>
      <c r="I1273" s="26" t="s">
        <v>3189</v>
      </c>
      <c r="J1273" s="26" t="s">
        <v>3190</v>
      </c>
      <c r="K1273" s="26">
        <v>3.23</v>
      </c>
      <c r="L1273" s="26"/>
      <c r="M1273" s="26"/>
      <c r="N1273" s="26"/>
      <c r="O1273" s="199">
        <v>40.19</v>
      </c>
    </row>
    <row r="1274" spans="8:15" hidden="1" x14ac:dyDescent="0.25">
      <c r="H1274" s="189" t="s">
        <v>3125</v>
      </c>
      <c r="I1274" s="26" t="s">
        <v>3191</v>
      </c>
      <c r="J1274" s="26" t="s">
        <v>3192</v>
      </c>
      <c r="K1274" s="26">
        <v>12.03</v>
      </c>
      <c r="L1274" s="26"/>
      <c r="M1274" s="26"/>
      <c r="N1274" s="26"/>
      <c r="O1274" s="199">
        <v>43.99</v>
      </c>
    </row>
    <row r="1275" spans="8:15" hidden="1" x14ac:dyDescent="0.25">
      <c r="H1275" s="189" t="s">
        <v>3125</v>
      </c>
      <c r="I1275" s="26" t="s">
        <v>3193</v>
      </c>
      <c r="J1275" s="26" t="s">
        <v>3194</v>
      </c>
      <c r="K1275" s="26">
        <v>17.48</v>
      </c>
      <c r="L1275" s="26"/>
      <c r="M1275" s="26">
        <v>394.08</v>
      </c>
      <c r="N1275" s="26"/>
      <c r="O1275" s="199">
        <v>45.77</v>
      </c>
    </row>
    <row r="1276" spans="8:15" hidden="1" x14ac:dyDescent="0.25">
      <c r="H1276" s="189" t="s">
        <v>3125</v>
      </c>
      <c r="I1276" s="26" t="s">
        <v>3195</v>
      </c>
      <c r="J1276" s="26" t="s">
        <v>3196</v>
      </c>
      <c r="K1276" s="26">
        <v>6.17</v>
      </c>
      <c r="L1276" s="26"/>
      <c r="M1276" s="26"/>
      <c r="N1276" s="26">
        <v>78.599999999999994</v>
      </c>
      <c r="O1276" s="199">
        <v>40.659999999999997</v>
      </c>
    </row>
    <row r="1277" spans="8:15" hidden="1" x14ac:dyDescent="0.25">
      <c r="H1277" s="189" t="s">
        <v>3125</v>
      </c>
      <c r="I1277" s="26" t="s">
        <v>3197</v>
      </c>
      <c r="J1277" s="26" t="s">
        <v>3198</v>
      </c>
      <c r="K1277" s="26">
        <v>4.0999999999999996</v>
      </c>
      <c r="L1277" s="26">
        <v>39.81</v>
      </c>
      <c r="M1277" s="26">
        <v>39.04</v>
      </c>
      <c r="N1277" s="26">
        <v>30.02</v>
      </c>
      <c r="O1277" s="199">
        <v>30.91</v>
      </c>
    </row>
    <row r="1278" spans="8:15" hidden="1" x14ac:dyDescent="0.25">
      <c r="H1278" s="189" t="s">
        <v>3125</v>
      </c>
      <c r="I1278" s="26" t="s">
        <v>3199</v>
      </c>
      <c r="J1278" s="26" t="s">
        <v>3200</v>
      </c>
      <c r="K1278" s="26">
        <v>13.26</v>
      </c>
      <c r="L1278" s="26"/>
      <c r="M1278" s="26">
        <v>74.319999999999993</v>
      </c>
      <c r="N1278" s="26"/>
      <c r="O1278" s="199">
        <v>92.06</v>
      </c>
    </row>
    <row r="1279" spans="8:15" hidden="1" x14ac:dyDescent="0.25">
      <c r="H1279" s="189" t="s">
        <v>3125</v>
      </c>
      <c r="I1279" s="26" t="s">
        <v>3201</v>
      </c>
      <c r="J1279" s="26" t="s">
        <v>3202</v>
      </c>
      <c r="K1279" s="26">
        <v>3.97</v>
      </c>
      <c r="L1279" s="26"/>
      <c r="M1279" s="26">
        <v>971.89</v>
      </c>
      <c r="N1279" s="26"/>
      <c r="O1279" s="199">
        <v>33.159999999999997</v>
      </c>
    </row>
    <row r="1280" spans="8:15" hidden="1" x14ac:dyDescent="0.25">
      <c r="H1280" s="189" t="s">
        <v>3125</v>
      </c>
      <c r="I1280" s="26" t="s">
        <v>3203</v>
      </c>
      <c r="J1280" s="26" t="s">
        <v>3204</v>
      </c>
      <c r="K1280" s="26">
        <v>3.07</v>
      </c>
      <c r="L1280" s="26"/>
      <c r="M1280" s="26"/>
      <c r="N1280" s="26"/>
      <c r="O1280" s="199">
        <v>12.96</v>
      </c>
    </row>
    <row r="1281" spans="8:15" hidden="1" x14ac:dyDescent="0.25">
      <c r="H1281" s="189" t="s">
        <v>3125</v>
      </c>
      <c r="I1281" s="26" t="s">
        <v>3205</v>
      </c>
      <c r="J1281" s="26" t="s">
        <v>3206</v>
      </c>
      <c r="K1281" s="26">
        <v>25.88</v>
      </c>
      <c r="L1281" s="26">
        <v>36.24</v>
      </c>
      <c r="M1281" s="26">
        <v>35.01</v>
      </c>
      <c r="N1281" s="26">
        <v>41</v>
      </c>
      <c r="O1281" s="199">
        <v>83.29</v>
      </c>
    </row>
    <row r="1282" spans="8:15" hidden="1" x14ac:dyDescent="0.25">
      <c r="H1282" s="189" t="s">
        <v>3125</v>
      </c>
      <c r="I1282" s="26" t="s">
        <v>3207</v>
      </c>
      <c r="J1282" s="26" t="s">
        <v>3208</v>
      </c>
      <c r="K1282" s="26">
        <v>3.35</v>
      </c>
      <c r="L1282" s="26"/>
      <c r="M1282" s="26"/>
      <c r="N1282" s="26">
        <v>128.11000000000001</v>
      </c>
      <c r="O1282" s="199">
        <v>21.26</v>
      </c>
    </row>
    <row r="1283" spans="8:15" hidden="1" x14ac:dyDescent="0.25">
      <c r="H1283" s="189" t="s">
        <v>3125</v>
      </c>
      <c r="I1283" s="26" t="s">
        <v>3209</v>
      </c>
      <c r="J1283" s="26" t="s">
        <v>3210</v>
      </c>
      <c r="K1283" s="26">
        <v>3.84</v>
      </c>
      <c r="L1283" s="26">
        <v>181.66</v>
      </c>
      <c r="M1283" s="26">
        <v>84.52</v>
      </c>
      <c r="N1283" s="26">
        <v>254.5</v>
      </c>
      <c r="O1283" s="199">
        <v>51.52</v>
      </c>
    </row>
    <row r="1284" spans="8:15" hidden="1" x14ac:dyDescent="0.25">
      <c r="H1284" s="189" t="s">
        <v>3125</v>
      </c>
      <c r="I1284" s="26" t="s">
        <v>3211</v>
      </c>
      <c r="J1284" s="26" t="s">
        <v>3212</v>
      </c>
      <c r="K1284" s="26">
        <v>12.83</v>
      </c>
      <c r="L1284" s="26">
        <v>763.2</v>
      </c>
      <c r="M1284" s="26">
        <v>89.85</v>
      </c>
      <c r="N1284" s="26">
        <v>408.4</v>
      </c>
      <c r="O1284" s="199">
        <v>24.48</v>
      </c>
    </row>
    <row r="1285" spans="8:15" hidden="1" x14ac:dyDescent="0.25">
      <c r="H1285" s="189" t="s">
        <v>3125</v>
      </c>
      <c r="I1285" s="26" t="s">
        <v>3213</v>
      </c>
      <c r="J1285" s="26" t="s">
        <v>3214</v>
      </c>
      <c r="K1285" s="26">
        <v>6.1</v>
      </c>
      <c r="L1285" s="26">
        <v>113.48</v>
      </c>
      <c r="M1285" s="26">
        <v>123.41</v>
      </c>
      <c r="N1285" s="26">
        <v>104.03</v>
      </c>
      <c r="O1285" s="199">
        <v>42.17</v>
      </c>
    </row>
    <row r="1286" spans="8:15" hidden="1" x14ac:dyDescent="0.25">
      <c r="H1286" s="189" t="s">
        <v>3125</v>
      </c>
      <c r="I1286" s="26" t="s">
        <v>3215</v>
      </c>
      <c r="J1286" s="26" t="s">
        <v>3216</v>
      </c>
      <c r="K1286" s="26">
        <v>4.62</v>
      </c>
      <c r="L1286" s="26">
        <v>77.739999999999995</v>
      </c>
      <c r="M1286" s="26">
        <v>41.09</v>
      </c>
      <c r="N1286" s="26">
        <v>132.44999999999999</v>
      </c>
      <c r="O1286" s="199">
        <v>127.4</v>
      </c>
    </row>
    <row r="1287" spans="8:15" hidden="1" x14ac:dyDescent="0.25">
      <c r="H1287" s="189" t="s">
        <v>3125</v>
      </c>
      <c r="I1287" s="26" t="s">
        <v>3217</v>
      </c>
      <c r="J1287" s="26" t="s">
        <v>3218</v>
      </c>
      <c r="K1287" s="26">
        <v>13.04</v>
      </c>
      <c r="L1287" s="26">
        <v>182.9</v>
      </c>
      <c r="M1287" s="26"/>
      <c r="N1287" s="26">
        <v>152.61000000000001</v>
      </c>
      <c r="O1287" s="199">
        <v>25.77</v>
      </c>
    </row>
    <row r="1288" spans="8:15" hidden="1" x14ac:dyDescent="0.25">
      <c r="H1288" s="189" t="s">
        <v>3125</v>
      </c>
      <c r="I1288" s="26" t="s">
        <v>3219</v>
      </c>
      <c r="J1288" s="26" t="s">
        <v>3220</v>
      </c>
      <c r="K1288" s="26">
        <v>34.119999999999997</v>
      </c>
      <c r="L1288" s="26">
        <v>47.79</v>
      </c>
      <c r="M1288" s="26">
        <v>57.87</v>
      </c>
      <c r="N1288" s="26">
        <v>35.97</v>
      </c>
      <c r="O1288" s="199">
        <v>414.56</v>
      </c>
    </row>
    <row r="1289" spans="8:15" hidden="1" x14ac:dyDescent="0.25">
      <c r="H1289" s="189" t="s">
        <v>3125</v>
      </c>
      <c r="I1289" s="26" t="s">
        <v>3221</v>
      </c>
      <c r="J1289" s="26" t="s">
        <v>3222</v>
      </c>
      <c r="K1289" s="26">
        <v>5.0599999999999996</v>
      </c>
      <c r="L1289" s="26">
        <v>52.98</v>
      </c>
      <c r="M1289" s="26">
        <v>47.62</v>
      </c>
      <c r="N1289" s="26">
        <v>40.43</v>
      </c>
      <c r="O1289" s="199">
        <v>177.9</v>
      </c>
    </row>
    <row r="1290" spans="8:15" hidden="1" x14ac:dyDescent="0.25">
      <c r="H1290" s="189" t="s">
        <v>3125</v>
      </c>
      <c r="I1290" s="26" t="s">
        <v>3223</v>
      </c>
      <c r="J1290" s="26" t="s">
        <v>3224</v>
      </c>
      <c r="K1290" s="26">
        <v>14.19</v>
      </c>
      <c r="L1290" s="26"/>
      <c r="M1290" s="26">
        <v>62.87</v>
      </c>
      <c r="N1290" s="26"/>
      <c r="O1290" s="199">
        <v>28.83</v>
      </c>
    </row>
    <row r="1291" spans="8:15" hidden="1" x14ac:dyDescent="0.25">
      <c r="H1291" s="189" t="s">
        <v>3125</v>
      </c>
      <c r="I1291" s="26" t="s">
        <v>3225</v>
      </c>
      <c r="J1291" s="26" t="s">
        <v>3226</v>
      </c>
      <c r="K1291" s="26">
        <v>13.54</v>
      </c>
      <c r="L1291" s="26">
        <v>26.36</v>
      </c>
      <c r="M1291" s="26">
        <v>22.75</v>
      </c>
      <c r="N1291" s="26">
        <v>29.83</v>
      </c>
      <c r="O1291" s="199">
        <v>66.31</v>
      </c>
    </row>
    <row r="1292" spans="8:15" hidden="1" x14ac:dyDescent="0.25">
      <c r="H1292" s="189" t="s">
        <v>3125</v>
      </c>
      <c r="I1292" s="26" t="s">
        <v>3227</v>
      </c>
      <c r="J1292" s="26" t="s">
        <v>3228</v>
      </c>
      <c r="K1292" s="26">
        <v>17.5</v>
      </c>
      <c r="L1292" s="26">
        <v>81.52</v>
      </c>
      <c r="M1292" s="26"/>
      <c r="N1292" s="26">
        <v>60.48</v>
      </c>
      <c r="O1292" s="199">
        <v>34.9</v>
      </c>
    </row>
    <row r="1293" spans="8:15" hidden="1" x14ac:dyDescent="0.25">
      <c r="H1293" s="189" t="s">
        <v>3125</v>
      </c>
      <c r="I1293" s="26" t="s">
        <v>3229</v>
      </c>
      <c r="J1293" s="26" t="s">
        <v>3230</v>
      </c>
      <c r="K1293" s="26">
        <v>27.73</v>
      </c>
      <c r="L1293" s="26"/>
      <c r="M1293" s="26">
        <v>19.739999999999998</v>
      </c>
      <c r="N1293" s="26">
        <v>49.74</v>
      </c>
      <c r="O1293" s="199">
        <v>64.09</v>
      </c>
    </row>
    <row r="1294" spans="8:15" hidden="1" x14ac:dyDescent="0.25">
      <c r="H1294" s="189" t="s">
        <v>3125</v>
      </c>
      <c r="I1294" s="26" t="s">
        <v>3231</v>
      </c>
      <c r="J1294" s="26" t="s">
        <v>3232</v>
      </c>
      <c r="K1294" s="26">
        <v>39.57</v>
      </c>
      <c r="L1294" s="26"/>
      <c r="M1294" s="26">
        <v>156.13999999999999</v>
      </c>
      <c r="N1294" s="26">
        <v>45.08</v>
      </c>
      <c r="O1294" s="199">
        <v>55.21</v>
      </c>
    </row>
    <row r="1295" spans="8:15" hidden="1" x14ac:dyDescent="0.25">
      <c r="H1295" s="189" t="s">
        <v>3125</v>
      </c>
      <c r="I1295" s="26" t="s">
        <v>3233</v>
      </c>
      <c r="J1295" s="26" t="s">
        <v>3234</v>
      </c>
      <c r="K1295" s="26">
        <v>24.19</v>
      </c>
      <c r="L1295" s="26">
        <v>20.52</v>
      </c>
      <c r="M1295" s="26">
        <v>16.82</v>
      </c>
      <c r="N1295" s="26">
        <v>32.35</v>
      </c>
      <c r="O1295" s="199">
        <v>69.95</v>
      </c>
    </row>
    <row r="1296" spans="8:15" hidden="1" x14ac:dyDescent="0.25">
      <c r="H1296" s="189" t="s">
        <v>3125</v>
      </c>
      <c r="I1296" s="26" t="s">
        <v>3235</v>
      </c>
      <c r="J1296" s="26" t="s">
        <v>3236</v>
      </c>
      <c r="K1296" s="26">
        <v>15.44</v>
      </c>
      <c r="L1296" s="26">
        <v>996.05</v>
      </c>
      <c r="M1296" s="26">
        <v>388.85</v>
      </c>
      <c r="N1296" s="26">
        <v>235</v>
      </c>
      <c r="O1296" s="199">
        <v>61.78</v>
      </c>
    </row>
    <row r="1297" spans="8:15" hidden="1" x14ac:dyDescent="0.25">
      <c r="H1297" s="189" t="s">
        <v>3125</v>
      </c>
      <c r="I1297" s="26" t="s">
        <v>3237</v>
      </c>
      <c r="J1297" s="26" t="s">
        <v>3238</v>
      </c>
      <c r="K1297" s="26">
        <v>21.98</v>
      </c>
      <c r="L1297" s="26">
        <v>47.07</v>
      </c>
      <c r="M1297" s="26">
        <v>77.59</v>
      </c>
      <c r="N1297" s="26">
        <v>51.49</v>
      </c>
      <c r="O1297" s="199">
        <v>43.71</v>
      </c>
    </row>
    <row r="1298" spans="8:15" hidden="1" x14ac:dyDescent="0.25">
      <c r="H1298" s="189" t="s">
        <v>3125</v>
      </c>
      <c r="I1298" s="26" t="s">
        <v>3239</v>
      </c>
      <c r="J1298" s="26" t="s">
        <v>3240</v>
      </c>
      <c r="K1298" s="26">
        <v>24.22</v>
      </c>
      <c r="L1298" s="26">
        <v>35.659999999999997</v>
      </c>
      <c r="M1298" s="26">
        <v>33.22</v>
      </c>
      <c r="N1298" s="26">
        <v>32.090000000000003</v>
      </c>
      <c r="O1298" s="199">
        <v>57.78</v>
      </c>
    </row>
    <row r="1299" spans="8:15" hidden="1" x14ac:dyDescent="0.25">
      <c r="H1299" s="189" t="s">
        <v>3125</v>
      </c>
      <c r="I1299" s="26" t="s">
        <v>3241</v>
      </c>
      <c r="J1299" s="26" t="s">
        <v>3242</v>
      </c>
      <c r="K1299" s="26">
        <v>27.17</v>
      </c>
      <c r="L1299" s="26">
        <v>83.37</v>
      </c>
      <c r="M1299" s="26">
        <v>109.22</v>
      </c>
      <c r="N1299" s="26">
        <v>62.62</v>
      </c>
      <c r="O1299" s="199">
        <v>35.71</v>
      </c>
    </row>
    <row r="1300" spans="8:15" hidden="1" x14ac:dyDescent="0.25">
      <c r="H1300" s="189" t="s">
        <v>3125</v>
      </c>
      <c r="I1300" s="26" t="s">
        <v>3243</v>
      </c>
      <c r="J1300" s="26" t="s">
        <v>3244</v>
      </c>
      <c r="K1300" s="26">
        <v>16.43</v>
      </c>
      <c r="L1300" s="26">
        <v>89.58</v>
      </c>
      <c r="M1300" s="26">
        <v>121.85</v>
      </c>
      <c r="N1300" s="26">
        <v>102.14</v>
      </c>
      <c r="O1300" s="199">
        <v>28.48</v>
      </c>
    </row>
    <row r="1301" spans="8:15" hidden="1" x14ac:dyDescent="0.25">
      <c r="H1301" s="189" t="s">
        <v>3125</v>
      </c>
      <c r="I1301" s="26" t="s">
        <v>3245</v>
      </c>
      <c r="J1301" s="26" t="s">
        <v>3246</v>
      </c>
      <c r="K1301" s="26">
        <v>25.68</v>
      </c>
      <c r="L1301" s="26">
        <v>2470.41</v>
      </c>
      <c r="M1301" s="26"/>
      <c r="N1301" s="26"/>
      <c r="O1301" s="199">
        <v>20.54</v>
      </c>
    </row>
    <row r="1302" spans="8:15" hidden="1" x14ac:dyDescent="0.25">
      <c r="H1302" s="189" t="s">
        <v>3125</v>
      </c>
      <c r="I1302" s="26" t="s">
        <v>3247</v>
      </c>
      <c r="J1302" s="26" t="s">
        <v>3248</v>
      </c>
      <c r="K1302" s="26">
        <v>47.11</v>
      </c>
      <c r="L1302" s="26">
        <v>42.25</v>
      </c>
      <c r="M1302" s="26">
        <v>38.020000000000003</v>
      </c>
      <c r="N1302" s="26">
        <v>48.14</v>
      </c>
      <c r="O1302" s="199">
        <v>31.41</v>
      </c>
    </row>
    <row r="1303" spans="8:15" hidden="1" x14ac:dyDescent="0.25">
      <c r="H1303" s="189" t="s">
        <v>3125</v>
      </c>
      <c r="I1303" s="26" t="s">
        <v>3249</v>
      </c>
      <c r="J1303" s="26" t="s">
        <v>3250</v>
      </c>
      <c r="K1303" s="26">
        <v>16.62</v>
      </c>
      <c r="L1303" s="26">
        <v>38.57</v>
      </c>
      <c r="M1303" s="26">
        <v>32.83</v>
      </c>
      <c r="N1303" s="26">
        <v>29.92</v>
      </c>
      <c r="O1303" s="199">
        <v>78.430000000000007</v>
      </c>
    </row>
    <row r="1304" spans="8:15" hidden="1" x14ac:dyDescent="0.25">
      <c r="H1304" s="189" t="s">
        <v>3125</v>
      </c>
      <c r="I1304" s="26" t="s">
        <v>3251</v>
      </c>
      <c r="J1304" s="26" t="s">
        <v>3252</v>
      </c>
      <c r="K1304" s="26">
        <v>62.6</v>
      </c>
      <c r="L1304" s="26">
        <v>73.8</v>
      </c>
      <c r="M1304" s="26">
        <v>65.930000000000007</v>
      </c>
      <c r="N1304" s="26">
        <v>64.37</v>
      </c>
      <c r="O1304" s="199">
        <v>37.56</v>
      </c>
    </row>
    <row r="1305" spans="8:15" hidden="1" x14ac:dyDescent="0.25">
      <c r="H1305" s="189" t="s">
        <v>3125</v>
      </c>
      <c r="I1305" s="26" t="s">
        <v>3253</v>
      </c>
      <c r="J1305" s="26" t="s">
        <v>3254</v>
      </c>
      <c r="K1305" s="26">
        <v>30.85</v>
      </c>
      <c r="L1305" s="26">
        <v>57.43</v>
      </c>
      <c r="M1305" s="26">
        <v>41.05</v>
      </c>
      <c r="N1305" s="26">
        <v>66.67</v>
      </c>
      <c r="O1305" s="199">
        <v>123.43</v>
      </c>
    </row>
    <row r="1306" spans="8:15" hidden="1" x14ac:dyDescent="0.25">
      <c r="H1306" s="189" t="s">
        <v>3125</v>
      </c>
      <c r="I1306" s="26" t="s">
        <v>3255</v>
      </c>
      <c r="J1306" s="26" t="s">
        <v>3256</v>
      </c>
      <c r="K1306" s="26">
        <v>42.57</v>
      </c>
      <c r="L1306" s="26">
        <v>52.42</v>
      </c>
      <c r="M1306" s="26">
        <v>57.52</v>
      </c>
      <c r="N1306" s="26">
        <v>57.16</v>
      </c>
      <c r="O1306" s="199">
        <v>72.19</v>
      </c>
    </row>
    <row r="1307" spans="8:15" hidden="1" x14ac:dyDescent="0.25">
      <c r="H1307" s="189" t="s">
        <v>3125</v>
      </c>
      <c r="I1307" s="26" t="s">
        <v>3257</v>
      </c>
      <c r="J1307" s="26" t="s">
        <v>3258</v>
      </c>
      <c r="K1307" s="26">
        <v>38.94</v>
      </c>
      <c r="L1307" s="26">
        <v>45.48</v>
      </c>
      <c r="M1307" s="26">
        <v>45.72</v>
      </c>
      <c r="N1307" s="26">
        <v>49.23</v>
      </c>
      <c r="O1307" s="199">
        <v>38.42</v>
      </c>
    </row>
    <row r="1308" spans="8:15" hidden="1" x14ac:dyDescent="0.25">
      <c r="H1308" s="189" t="s">
        <v>3125</v>
      </c>
      <c r="I1308" s="26" t="s">
        <v>3259</v>
      </c>
      <c r="J1308" s="26" t="s">
        <v>3260</v>
      </c>
      <c r="K1308" s="26">
        <v>13.04</v>
      </c>
      <c r="L1308" s="26">
        <v>66.930000000000007</v>
      </c>
      <c r="M1308" s="26">
        <v>63.12</v>
      </c>
      <c r="N1308" s="26">
        <v>73.08</v>
      </c>
      <c r="O1308" s="199">
        <v>102.87</v>
      </c>
    </row>
    <row r="1309" spans="8:15" hidden="1" x14ac:dyDescent="0.25">
      <c r="H1309" s="189" t="s">
        <v>3125</v>
      </c>
      <c r="I1309" s="26" t="s">
        <v>3261</v>
      </c>
      <c r="J1309" s="26" t="s">
        <v>3262</v>
      </c>
      <c r="K1309" s="26">
        <v>2.89</v>
      </c>
      <c r="L1309" s="26"/>
      <c r="M1309" s="26"/>
      <c r="N1309" s="26"/>
      <c r="O1309" s="199">
        <v>14.66</v>
      </c>
    </row>
    <row r="1310" spans="8:15" hidden="1" x14ac:dyDescent="0.25">
      <c r="H1310" s="189" t="s">
        <v>3125</v>
      </c>
      <c r="I1310" s="26" t="s">
        <v>3263</v>
      </c>
      <c r="J1310" s="26" t="s">
        <v>3264</v>
      </c>
      <c r="K1310" s="26">
        <v>7.72</v>
      </c>
      <c r="L1310" s="26">
        <v>95.93</v>
      </c>
      <c r="M1310" s="26"/>
      <c r="N1310" s="26">
        <v>69.37</v>
      </c>
      <c r="O1310" s="199">
        <v>47.2</v>
      </c>
    </row>
    <row r="1311" spans="8:15" hidden="1" x14ac:dyDescent="0.25">
      <c r="H1311" s="189" t="s">
        <v>3125</v>
      </c>
      <c r="I1311" s="26" t="s">
        <v>3265</v>
      </c>
      <c r="J1311" s="26" t="s">
        <v>3266</v>
      </c>
      <c r="K1311" s="26">
        <v>4.87</v>
      </c>
      <c r="L1311" s="26"/>
      <c r="M1311" s="26"/>
      <c r="N1311" s="26"/>
      <c r="O1311" s="199">
        <v>20.81</v>
      </c>
    </row>
    <row r="1312" spans="8:15" hidden="1" x14ac:dyDescent="0.25">
      <c r="H1312" s="189" t="s">
        <v>3125</v>
      </c>
      <c r="I1312" s="26" t="s">
        <v>3267</v>
      </c>
      <c r="J1312" s="26" t="s">
        <v>3268</v>
      </c>
      <c r="K1312" s="26">
        <v>6.46</v>
      </c>
      <c r="L1312" s="26">
        <v>179.88</v>
      </c>
      <c r="M1312" s="26"/>
      <c r="N1312" s="26">
        <v>84.81</v>
      </c>
      <c r="O1312" s="199">
        <v>14.86</v>
      </c>
    </row>
    <row r="1313" spans="8:15" hidden="1" x14ac:dyDescent="0.25">
      <c r="H1313" s="189" t="s">
        <v>3125</v>
      </c>
      <c r="I1313" s="26" t="s">
        <v>3269</v>
      </c>
      <c r="J1313" s="26" t="s">
        <v>3270</v>
      </c>
      <c r="K1313" s="26">
        <v>6.1</v>
      </c>
      <c r="L1313" s="26">
        <v>149.82</v>
      </c>
      <c r="M1313" s="26">
        <v>87.88</v>
      </c>
      <c r="N1313" s="26">
        <v>61.29</v>
      </c>
      <c r="O1313" s="199">
        <v>110.27</v>
      </c>
    </row>
    <row r="1314" spans="8:15" hidden="1" x14ac:dyDescent="0.25">
      <c r="H1314" s="189" t="s">
        <v>3125</v>
      </c>
      <c r="I1314" s="26" t="s">
        <v>3271</v>
      </c>
      <c r="J1314" s="26" t="s">
        <v>3272</v>
      </c>
      <c r="K1314" s="26">
        <v>12.66</v>
      </c>
      <c r="L1314" s="26">
        <v>18.05</v>
      </c>
      <c r="M1314" s="26">
        <v>12.67</v>
      </c>
      <c r="N1314" s="26">
        <v>32.72</v>
      </c>
      <c r="O1314" s="199">
        <v>160.24</v>
      </c>
    </row>
    <row r="1315" spans="8:15" hidden="1" x14ac:dyDescent="0.25">
      <c r="H1315" s="189" t="s">
        <v>3125</v>
      </c>
      <c r="I1315" s="26" t="s">
        <v>3273</v>
      </c>
      <c r="J1315" s="26" t="s">
        <v>3274</v>
      </c>
      <c r="K1315" s="26">
        <v>4.91</v>
      </c>
      <c r="L1315" s="26">
        <v>125.38</v>
      </c>
      <c r="M1315" s="26">
        <v>303.73</v>
      </c>
      <c r="N1315" s="26">
        <v>111.37</v>
      </c>
      <c r="O1315" s="199">
        <v>27.47</v>
      </c>
    </row>
    <row r="1316" spans="8:15" hidden="1" x14ac:dyDescent="0.25">
      <c r="H1316" s="189" t="s">
        <v>3125</v>
      </c>
      <c r="I1316" s="26" t="s">
        <v>3275</v>
      </c>
      <c r="J1316" s="26" t="s">
        <v>3276</v>
      </c>
      <c r="K1316" s="26">
        <v>5.27</v>
      </c>
      <c r="L1316" s="26">
        <v>89.38</v>
      </c>
      <c r="M1316" s="26">
        <v>55.08</v>
      </c>
      <c r="N1316" s="26">
        <v>97</v>
      </c>
      <c r="O1316" s="199">
        <v>78.38</v>
      </c>
    </row>
    <row r="1317" spans="8:15" hidden="1" x14ac:dyDescent="0.25">
      <c r="H1317" s="189" t="s">
        <v>3125</v>
      </c>
      <c r="I1317" s="26" t="s">
        <v>3277</v>
      </c>
      <c r="J1317" s="26" t="s">
        <v>3278</v>
      </c>
      <c r="K1317" s="26">
        <v>3.34</v>
      </c>
      <c r="L1317" s="26">
        <v>67.010000000000005</v>
      </c>
      <c r="M1317" s="26">
        <v>20.39</v>
      </c>
      <c r="N1317" s="26">
        <v>8.6</v>
      </c>
      <c r="O1317" s="199">
        <v>36.880000000000003</v>
      </c>
    </row>
    <row r="1318" spans="8:15" hidden="1" x14ac:dyDescent="0.25">
      <c r="H1318" s="189" t="s">
        <v>3125</v>
      </c>
      <c r="I1318" s="26" t="s">
        <v>3279</v>
      </c>
      <c r="J1318" s="26" t="s">
        <v>3280</v>
      </c>
      <c r="K1318" s="26">
        <v>9.6300000000000008</v>
      </c>
      <c r="L1318" s="26"/>
      <c r="M1318" s="26"/>
      <c r="N1318" s="26"/>
      <c r="O1318" s="199">
        <v>688.1</v>
      </c>
    </row>
    <row r="1319" spans="8:15" hidden="1" x14ac:dyDescent="0.25">
      <c r="H1319" s="189" t="s">
        <v>3125</v>
      </c>
      <c r="I1319" s="26" t="s">
        <v>3281</v>
      </c>
      <c r="J1319" s="26" t="s">
        <v>81</v>
      </c>
      <c r="K1319" s="26">
        <v>35.25</v>
      </c>
      <c r="L1319" s="26">
        <v>143.38</v>
      </c>
      <c r="M1319" s="26">
        <v>276.55</v>
      </c>
      <c r="N1319" s="26">
        <v>125.65</v>
      </c>
      <c r="O1319" s="199">
        <v>389.76</v>
      </c>
    </row>
    <row r="1320" spans="8:15" hidden="1" x14ac:dyDescent="0.25">
      <c r="H1320" s="189" t="s">
        <v>3125</v>
      </c>
      <c r="I1320" s="26" t="s">
        <v>3282</v>
      </c>
      <c r="J1320" s="26" t="s">
        <v>3283</v>
      </c>
      <c r="K1320" s="26">
        <v>25.8</v>
      </c>
      <c r="L1320" s="26">
        <v>44.38</v>
      </c>
      <c r="M1320" s="26">
        <v>36.43</v>
      </c>
      <c r="N1320" s="26">
        <v>31.41</v>
      </c>
      <c r="O1320" s="199">
        <v>63.15</v>
      </c>
    </row>
    <row r="1321" spans="8:15" hidden="1" x14ac:dyDescent="0.25">
      <c r="H1321" s="189" t="s">
        <v>3125</v>
      </c>
      <c r="I1321" s="26" t="s">
        <v>3284</v>
      </c>
      <c r="J1321" s="26" t="s">
        <v>3285</v>
      </c>
      <c r="K1321" s="26">
        <v>349.8</v>
      </c>
      <c r="L1321" s="26">
        <v>17.399999999999999</v>
      </c>
      <c r="M1321" s="26">
        <v>18.64</v>
      </c>
      <c r="N1321" s="26">
        <v>17.25</v>
      </c>
      <c r="O1321" s="199">
        <v>252</v>
      </c>
    </row>
    <row r="1322" spans="8:15" hidden="1" x14ac:dyDescent="0.25">
      <c r="H1322" s="189" t="s">
        <v>3125</v>
      </c>
      <c r="I1322" s="26" t="s">
        <v>3286</v>
      </c>
      <c r="J1322" s="26" t="s">
        <v>3287</v>
      </c>
      <c r="K1322" s="26">
        <v>19.940000000000001</v>
      </c>
      <c r="L1322" s="26">
        <v>155.97</v>
      </c>
      <c r="M1322" s="26">
        <v>114.4</v>
      </c>
      <c r="N1322" s="26">
        <v>152</v>
      </c>
      <c r="O1322" s="199">
        <v>87.52</v>
      </c>
    </row>
    <row r="1323" spans="8:15" hidden="1" x14ac:dyDescent="0.25">
      <c r="H1323" s="189" t="s">
        <v>3125</v>
      </c>
      <c r="I1323" s="26" t="s">
        <v>3288</v>
      </c>
      <c r="J1323" s="26" t="s">
        <v>3289</v>
      </c>
      <c r="K1323" s="26">
        <v>9.4</v>
      </c>
      <c r="L1323" s="26"/>
      <c r="M1323" s="26">
        <v>39.31</v>
      </c>
      <c r="N1323" s="26"/>
      <c r="O1323" s="199">
        <v>25.18</v>
      </c>
    </row>
    <row r="1324" spans="8:15" hidden="1" x14ac:dyDescent="0.25">
      <c r="H1324" s="189" t="s">
        <v>3125</v>
      </c>
      <c r="I1324" s="26" t="s">
        <v>3290</v>
      </c>
      <c r="J1324" s="26" t="s">
        <v>3291</v>
      </c>
      <c r="K1324" s="26">
        <v>35.89</v>
      </c>
      <c r="L1324" s="26">
        <v>19.32</v>
      </c>
      <c r="M1324" s="26">
        <v>20.149999999999999</v>
      </c>
      <c r="N1324" s="26">
        <v>23.03</v>
      </c>
      <c r="O1324" s="199">
        <v>259.25</v>
      </c>
    </row>
    <row r="1325" spans="8:15" hidden="1" x14ac:dyDescent="0.25">
      <c r="H1325" s="189" t="s">
        <v>3125</v>
      </c>
      <c r="I1325" s="26" t="s">
        <v>3292</v>
      </c>
      <c r="J1325" s="26" t="s">
        <v>3293</v>
      </c>
      <c r="K1325" s="26">
        <v>11.43</v>
      </c>
      <c r="L1325" s="26"/>
      <c r="M1325" s="26"/>
      <c r="N1325" s="26"/>
      <c r="O1325" s="199">
        <v>28.96</v>
      </c>
    </row>
    <row r="1326" spans="8:15" hidden="1" x14ac:dyDescent="0.25">
      <c r="H1326" s="189" t="s">
        <v>3125</v>
      </c>
      <c r="I1326" s="26" t="s">
        <v>3294</v>
      </c>
      <c r="J1326" s="26" t="s">
        <v>3295</v>
      </c>
      <c r="K1326" s="26">
        <v>28.89</v>
      </c>
      <c r="L1326" s="26">
        <v>59.4</v>
      </c>
      <c r="M1326" s="26">
        <v>66.77</v>
      </c>
      <c r="N1326" s="26">
        <v>61.92</v>
      </c>
      <c r="O1326" s="199">
        <v>149.94999999999999</v>
      </c>
    </row>
    <row r="1327" spans="8:15" hidden="1" x14ac:dyDescent="0.25">
      <c r="H1327" s="189" t="s">
        <v>3125</v>
      </c>
      <c r="I1327" s="26" t="s">
        <v>3296</v>
      </c>
      <c r="J1327" s="26" t="s">
        <v>3297</v>
      </c>
      <c r="K1327" s="26">
        <v>63.35</v>
      </c>
      <c r="L1327" s="26">
        <v>12.68</v>
      </c>
      <c r="M1327" s="26">
        <v>21.51</v>
      </c>
      <c r="N1327" s="26">
        <v>12.7</v>
      </c>
      <c r="O1327" s="199">
        <v>93.5</v>
      </c>
    </row>
    <row r="1328" spans="8:15" hidden="1" x14ac:dyDescent="0.25">
      <c r="H1328" s="189" t="s">
        <v>3125</v>
      </c>
      <c r="I1328" s="26" t="s">
        <v>3298</v>
      </c>
      <c r="J1328" s="26" t="s">
        <v>3299</v>
      </c>
      <c r="K1328" s="26">
        <v>25.61</v>
      </c>
      <c r="L1328" s="26"/>
      <c r="M1328" s="26"/>
      <c r="N1328" s="26"/>
      <c r="O1328" s="199">
        <v>19.02</v>
      </c>
    </row>
    <row r="1329" spans="8:15" hidden="1" x14ac:dyDescent="0.25">
      <c r="H1329" s="189" t="s">
        <v>3300</v>
      </c>
      <c r="I1329" s="26" t="s">
        <v>3301</v>
      </c>
      <c r="J1329" s="26" t="s">
        <v>3302</v>
      </c>
      <c r="K1329" s="26">
        <v>6.61</v>
      </c>
      <c r="L1329" s="26">
        <v>81.349999999999994</v>
      </c>
      <c r="M1329" s="26">
        <v>48.61</v>
      </c>
      <c r="N1329" s="26">
        <v>122.47</v>
      </c>
      <c r="O1329" s="199">
        <v>63.17</v>
      </c>
    </row>
    <row r="1330" spans="8:15" hidden="1" x14ac:dyDescent="0.25">
      <c r="H1330" s="189" t="s">
        <v>3300</v>
      </c>
      <c r="I1330" s="26" t="s">
        <v>3303</v>
      </c>
      <c r="J1330" s="26" t="s">
        <v>3304</v>
      </c>
      <c r="K1330" s="26">
        <v>5.74</v>
      </c>
      <c r="L1330" s="26"/>
      <c r="M1330" s="26">
        <v>114.9</v>
      </c>
      <c r="N1330" s="26"/>
      <c r="O1330" s="199">
        <v>20.89</v>
      </c>
    </row>
    <row r="1331" spans="8:15" hidden="1" x14ac:dyDescent="0.25">
      <c r="H1331" s="189" t="s">
        <v>3300</v>
      </c>
      <c r="I1331" s="26" t="s">
        <v>3305</v>
      </c>
      <c r="J1331" s="26" t="s">
        <v>3306</v>
      </c>
      <c r="K1331" s="26">
        <v>5.76</v>
      </c>
      <c r="L1331" s="26">
        <v>38.28</v>
      </c>
      <c r="M1331" s="26">
        <v>30.43</v>
      </c>
      <c r="N1331" s="26">
        <v>65.8</v>
      </c>
      <c r="O1331" s="199">
        <v>33.9</v>
      </c>
    </row>
    <row r="1332" spans="8:15" hidden="1" x14ac:dyDescent="0.25">
      <c r="H1332" s="189" t="s">
        <v>3300</v>
      </c>
      <c r="I1332" s="26" t="s">
        <v>3307</v>
      </c>
      <c r="J1332" s="26" t="s">
        <v>3308</v>
      </c>
      <c r="K1332" s="26">
        <v>30.29</v>
      </c>
      <c r="L1332" s="26">
        <v>13.45</v>
      </c>
      <c r="M1332" s="26">
        <v>14.86</v>
      </c>
      <c r="N1332" s="26">
        <v>13.81</v>
      </c>
      <c r="O1332" s="199">
        <v>310.13</v>
      </c>
    </row>
    <row r="1333" spans="8:15" hidden="1" x14ac:dyDescent="0.25">
      <c r="H1333" s="189" t="s">
        <v>3300</v>
      </c>
      <c r="I1333" s="26" t="s">
        <v>3309</v>
      </c>
      <c r="J1333" s="26" t="s">
        <v>3310</v>
      </c>
      <c r="K1333" s="26">
        <v>31.52</v>
      </c>
      <c r="L1333" s="26">
        <v>31.26</v>
      </c>
      <c r="M1333" s="26">
        <v>29.54</v>
      </c>
      <c r="N1333" s="26">
        <v>25.63</v>
      </c>
      <c r="O1333" s="199">
        <v>310.25</v>
      </c>
    </row>
    <row r="1334" spans="8:15" hidden="1" x14ac:dyDescent="0.25">
      <c r="H1334" s="189" t="s">
        <v>3300</v>
      </c>
      <c r="I1334" s="26" t="s">
        <v>3311</v>
      </c>
      <c r="J1334" s="26" t="s">
        <v>3312</v>
      </c>
      <c r="K1334" s="26">
        <v>4.2</v>
      </c>
      <c r="L1334" s="26"/>
      <c r="M1334" s="26"/>
      <c r="N1334" s="26"/>
      <c r="O1334" s="199">
        <v>33.51</v>
      </c>
    </row>
    <row r="1335" spans="8:15" hidden="1" x14ac:dyDescent="0.25">
      <c r="H1335" s="189" t="s">
        <v>3300</v>
      </c>
      <c r="I1335" s="26" t="s">
        <v>3313</v>
      </c>
      <c r="J1335" s="26" t="s">
        <v>3314</v>
      </c>
      <c r="K1335" s="26">
        <v>14.91</v>
      </c>
      <c r="L1335" s="26">
        <v>29.54</v>
      </c>
      <c r="M1335" s="26">
        <v>22.72</v>
      </c>
      <c r="N1335" s="26">
        <v>34.26</v>
      </c>
      <c r="O1335" s="199">
        <v>152.46</v>
      </c>
    </row>
    <row r="1336" spans="8:15" hidden="1" x14ac:dyDescent="0.25">
      <c r="H1336" s="189" t="s">
        <v>3300</v>
      </c>
      <c r="I1336" s="26" t="s">
        <v>3315</v>
      </c>
      <c r="J1336" s="26" t="s">
        <v>3316</v>
      </c>
      <c r="K1336" s="26">
        <v>6.79</v>
      </c>
      <c r="L1336" s="26"/>
      <c r="M1336" s="26">
        <v>110.44</v>
      </c>
      <c r="N1336" s="26"/>
      <c r="O1336" s="199">
        <v>39.07</v>
      </c>
    </row>
    <row r="1337" spans="8:15" hidden="1" x14ac:dyDescent="0.25">
      <c r="H1337" s="189" t="s">
        <v>3300</v>
      </c>
      <c r="I1337" s="26" t="s">
        <v>3317</v>
      </c>
      <c r="J1337" s="26" t="s">
        <v>3318</v>
      </c>
      <c r="K1337" s="26">
        <v>6.87</v>
      </c>
      <c r="L1337" s="26"/>
      <c r="M1337" s="26"/>
      <c r="N1337" s="26"/>
      <c r="O1337" s="199">
        <v>34.200000000000003</v>
      </c>
    </row>
    <row r="1338" spans="8:15" hidden="1" x14ac:dyDescent="0.25">
      <c r="H1338" s="189" t="s">
        <v>3300</v>
      </c>
      <c r="I1338" s="26" t="s">
        <v>3319</v>
      </c>
      <c r="J1338" s="26" t="s">
        <v>3320</v>
      </c>
      <c r="K1338" s="26">
        <v>6.68</v>
      </c>
      <c r="L1338" s="26"/>
      <c r="M1338" s="26"/>
      <c r="N1338" s="26"/>
      <c r="O1338" s="199">
        <v>23.68</v>
      </c>
    </row>
    <row r="1339" spans="8:15" hidden="1" x14ac:dyDescent="0.25">
      <c r="H1339" s="189" t="s">
        <v>3321</v>
      </c>
      <c r="I1339" s="26" t="s">
        <v>3322</v>
      </c>
      <c r="J1339" s="26" t="s">
        <v>3323</v>
      </c>
      <c r="K1339" s="26">
        <v>4.9400000000000004</v>
      </c>
      <c r="L1339" s="26"/>
      <c r="M1339" s="26"/>
      <c r="N1339" s="26">
        <v>228.97</v>
      </c>
      <c r="O1339" s="199">
        <v>30.09</v>
      </c>
    </row>
    <row r="1340" spans="8:15" hidden="1" x14ac:dyDescent="0.25">
      <c r="H1340" s="189" t="s">
        <v>3321</v>
      </c>
      <c r="I1340" s="26" t="s">
        <v>3324</v>
      </c>
      <c r="J1340" s="26" t="s">
        <v>3325</v>
      </c>
      <c r="K1340" s="26">
        <v>2.98</v>
      </c>
      <c r="L1340" s="26"/>
      <c r="M1340" s="26"/>
      <c r="N1340" s="26"/>
      <c r="O1340" s="199">
        <v>29.41</v>
      </c>
    </row>
    <row r="1341" spans="8:15" hidden="1" x14ac:dyDescent="0.25">
      <c r="H1341" s="189" t="s">
        <v>3321</v>
      </c>
      <c r="I1341" s="26" t="s">
        <v>3326</v>
      </c>
      <c r="J1341" s="26" t="s">
        <v>3327</v>
      </c>
      <c r="K1341" s="26">
        <v>8.4600000000000009</v>
      </c>
      <c r="L1341" s="26"/>
      <c r="M1341" s="26"/>
      <c r="N1341" s="26"/>
      <c r="O1341" s="199">
        <v>25.72</v>
      </c>
    </row>
    <row r="1342" spans="8:15" hidden="1" x14ac:dyDescent="0.25">
      <c r="H1342" s="189" t="s">
        <v>3321</v>
      </c>
      <c r="I1342" s="26" t="s">
        <v>3328</v>
      </c>
      <c r="J1342" s="26" t="s">
        <v>3329</v>
      </c>
      <c r="K1342" s="26">
        <v>6.88</v>
      </c>
      <c r="L1342" s="26">
        <v>11.88</v>
      </c>
      <c r="M1342" s="26">
        <v>11.84</v>
      </c>
      <c r="N1342" s="26">
        <v>9.3699999999999992</v>
      </c>
      <c r="O1342" s="199">
        <v>249.18</v>
      </c>
    </row>
    <row r="1343" spans="8:15" hidden="1" x14ac:dyDescent="0.25">
      <c r="H1343" s="189" t="s">
        <v>3321</v>
      </c>
      <c r="I1343" s="26" t="s">
        <v>3330</v>
      </c>
      <c r="J1343" s="26" t="s">
        <v>3331</v>
      </c>
      <c r="K1343" s="26">
        <v>4.4400000000000004</v>
      </c>
      <c r="L1343" s="26"/>
      <c r="M1343" s="26"/>
      <c r="N1343" s="26">
        <v>1029.98</v>
      </c>
      <c r="O1343" s="199">
        <v>14.35</v>
      </c>
    </row>
    <row r="1344" spans="8:15" hidden="1" x14ac:dyDescent="0.25">
      <c r="H1344" s="189" t="s">
        <v>3321</v>
      </c>
      <c r="I1344" s="26" t="s">
        <v>3332</v>
      </c>
      <c r="J1344" s="26" t="s">
        <v>3333</v>
      </c>
      <c r="K1344" s="26">
        <v>7.52</v>
      </c>
      <c r="L1344" s="26">
        <v>5.32</v>
      </c>
      <c r="M1344" s="26">
        <v>5.86</v>
      </c>
      <c r="N1344" s="26">
        <v>4</v>
      </c>
      <c r="O1344" s="199">
        <v>34.9</v>
      </c>
    </row>
    <row r="1345" spans="8:15" hidden="1" x14ac:dyDescent="0.25">
      <c r="H1345" s="189" t="s">
        <v>3321</v>
      </c>
      <c r="I1345" s="26" t="s">
        <v>3334</v>
      </c>
      <c r="J1345" s="26" t="s">
        <v>3335</v>
      </c>
      <c r="K1345" s="26">
        <v>31.01</v>
      </c>
      <c r="L1345" s="26">
        <v>176.88</v>
      </c>
      <c r="M1345" s="26">
        <v>173.25</v>
      </c>
      <c r="N1345" s="26">
        <v>91.66</v>
      </c>
      <c r="O1345" s="199">
        <v>210.61</v>
      </c>
    </row>
    <row r="1346" spans="8:15" hidden="1" x14ac:dyDescent="0.25">
      <c r="H1346" s="189" t="s">
        <v>3321</v>
      </c>
      <c r="I1346" s="26" t="s">
        <v>3336</v>
      </c>
      <c r="J1346" s="26" t="s">
        <v>3337</v>
      </c>
      <c r="K1346" s="26">
        <v>6.53</v>
      </c>
      <c r="L1346" s="26">
        <v>7.36</v>
      </c>
      <c r="M1346" s="26">
        <v>8.4</v>
      </c>
      <c r="N1346" s="26">
        <v>5.28</v>
      </c>
      <c r="O1346" s="199">
        <v>58.45</v>
      </c>
    </row>
    <row r="1347" spans="8:15" hidden="1" x14ac:dyDescent="0.25">
      <c r="H1347" s="189" t="s">
        <v>3321</v>
      </c>
      <c r="I1347" s="26" t="s">
        <v>3338</v>
      </c>
      <c r="J1347" s="26" t="s">
        <v>3339</v>
      </c>
      <c r="K1347" s="26">
        <v>15.68</v>
      </c>
      <c r="L1347" s="26">
        <v>311.41000000000003</v>
      </c>
      <c r="M1347" s="26">
        <v>7009.47</v>
      </c>
      <c r="N1347" s="26">
        <v>131.91999999999999</v>
      </c>
      <c r="O1347" s="199">
        <v>20.329999999999998</v>
      </c>
    </row>
    <row r="1348" spans="8:15" hidden="1" x14ac:dyDescent="0.25">
      <c r="H1348" s="189" t="s">
        <v>3321</v>
      </c>
      <c r="I1348" s="26" t="s">
        <v>3340</v>
      </c>
      <c r="J1348" s="26" t="s">
        <v>3341</v>
      </c>
      <c r="K1348" s="26">
        <v>7.64</v>
      </c>
      <c r="L1348" s="26"/>
      <c r="M1348" s="26"/>
      <c r="N1348" s="26">
        <v>175.58</v>
      </c>
      <c r="O1348" s="199">
        <v>92.84</v>
      </c>
    </row>
    <row r="1349" spans="8:15" hidden="1" x14ac:dyDescent="0.25">
      <c r="H1349" s="189" t="s">
        <v>3321</v>
      </c>
      <c r="I1349" s="26" t="s">
        <v>3342</v>
      </c>
      <c r="J1349" s="26" t="s">
        <v>3343</v>
      </c>
      <c r="K1349" s="26">
        <v>16.3</v>
      </c>
      <c r="L1349" s="26">
        <v>31.29</v>
      </c>
      <c r="M1349" s="26">
        <v>27.7</v>
      </c>
      <c r="N1349" s="26">
        <v>29.6</v>
      </c>
      <c r="O1349" s="199">
        <v>32.979999999999997</v>
      </c>
    </row>
    <row r="1350" spans="8:15" hidden="1" x14ac:dyDescent="0.25">
      <c r="H1350" s="189" t="s">
        <v>3321</v>
      </c>
      <c r="I1350" s="26" t="s">
        <v>3344</v>
      </c>
      <c r="J1350" s="26" t="s">
        <v>3345</v>
      </c>
      <c r="K1350" s="26">
        <v>11.32</v>
      </c>
      <c r="L1350" s="26">
        <v>28.18</v>
      </c>
      <c r="M1350" s="26">
        <v>32.14</v>
      </c>
      <c r="N1350" s="26">
        <v>17.09</v>
      </c>
      <c r="O1350" s="199">
        <v>37.57</v>
      </c>
    </row>
    <row r="1351" spans="8:15" hidden="1" x14ac:dyDescent="0.25">
      <c r="H1351" s="189" t="s">
        <v>3321</v>
      </c>
      <c r="I1351" s="26" t="s">
        <v>3346</v>
      </c>
      <c r="J1351" s="26" t="s">
        <v>3347</v>
      </c>
      <c r="K1351" s="26">
        <v>21.05</v>
      </c>
      <c r="L1351" s="26">
        <v>19.82</v>
      </c>
      <c r="M1351" s="26">
        <v>19.66</v>
      </c>
      <c r="N1351" s="26">
        <v>23.11</v>
      </c>
      <c r="O1351" s="199">
        <v>27.71</v>
      </c>
    </row>
    <row r="1352" spans="8:15" hidden="1" x14ac:dyDescent="0.25">
      <c r="H1352" s="189" t="s">
        <v>3321</v>
      </c>
      <c r="I1352" s="26" t="s">
        <v>3348</v>
      </c>
      <c r="J1352" s="26" t="s">
        <v>3349</v>
      </c>
      <c r="K1352" s="26">
        <v>33.35</v>
      </c>
      <c r="L1352" s="26">
        <v>43.01</v>
      </c>
      <c r="M1352" s="26">
        <v>44.23</v>
      </c>
      <c r="N1352" s="26">
        <v>38.5</v>
      </c>
      <c r="O1352" s="199">
        <v>26.68</v>
      </c>
    </row>
    <row r="1353" spans="8:15" hidden="1" x14ac:dyDescent="0.25">
      <c r="H1353" s="189" t="s">
        <v>3321</v>
      </c>
      <c r="I1353" s="26" t="s">
        <v>3350</v>
      </c>
      <c r="J1353" s="26" t="s">
        <v>3351</v>
      </c>
      <c r="K1353" s="26">
        <v>22.3</v>
      </c>
      <c r="L1353" s="26">
        <v>24.76</v>
      </c>
      <c r="M1353" s="26">
        <v>25.74</v>
      </c>
      <c r="N1353" s="26">
        <v>21.58</v>
      </c>
      <c r="O1353" s="199">
        <v>28.54</v>
      </c>
    </row>
    <row r="1354" spans="8:15" hidden="1" x14ac:dyDescent="0.25">
      <c r="H1354" s="189" t="s">
        <v>3321</v>
      </c>
      <c r="I1354" s="26" t="s">
        <v>3352</v>
      </c>
      <c r="J1354" s="26" t="s">
        <v>3353</v>
      </c>
      <c r="K1354" s="26">
        <v>1.65</v>
      </c>
      <c r="L1354" s="26"/>
      <c r="M1354" s="26"/>
      <c r="N1354" s="26">
        <v>17.170000000000002</v>
      </c>
      <c r="O1354" s="199">
        <v>51.51</v>
      </c>
    </row>
    <row r="1355" spans="8:15" hidden="1" x14ac:dyDescent="0.25">
      <c r="H1355" s="189" t="s">
        <v>3321</v>
      </c>
      <c r="I1355" s="26" t="s">
        <v>3354</v>
      </c>
      <c r="J1355" s="26" t="s">
        <v>3355</v>
      </c>
      <c r="K1355" s="26">
        <v>8.6300000000000008</v>
      </c>
      <c r="L1355" s="26"/>
      <c r="M1355" s="26">
        <v>28.54</v>
      </c>
      <c r="N1355" s="26"/>
      <c r="O1355" s="199">
        <v>41.76</v>
      </c>
    </row>
    <row r="1356" spans="8:15" hidden="1" x14ac:dyDescent="0.25">
      <c r="H1356" s="189" t="s">
        <v>3321</v>
      </c>
      <c r="I1356" s="26" t="s">
        <v>3356</v>
      </c>
      <c r="J1356" s="26" t="s">
        <v>3357</v>
      </c>
      <c r="K1356" s="26">
        <v>9.83</v>
      </c>
      <c r="L1356" s="26"/>
      <c r="M1356" s="26"/>
      <c r="N1356" s="26">
        <v>823.6</v>
      </c>
      <c r="O1356" s="199">
        <v>72.88</v>
      </c>
    </row>
    <row r="1357" spans="8:15" hidden="1" x14ac:dyDescent="0.25">
      <c r="H1357" s="189" t="s">
        <v>3321</v>
      </c>
      <c r="I1357" s="26" t="s">
        <v>3358</v>
      </c>
      <c r="J1357" s="26" t="s">
        <v>3359</v>
      </c>
      <c r="K1357" s="26">
        <v>6.68</v>
      </c>
      <c r="L1357" s="26"/>
      <c r="M1357" s="26"/>
      <c r="N1357" s="26">
        <v>24.23</v>
      </c>
      <c r="O1357" s="199">
        <v>173.01</v>
      </c>
    </row>
    <row r="1358" spans="8:15" hidden="1" x14ac:dyDescent="0.25">
      <c r="H1358" s="189" t="s">
        <v>3321</v>
      </c>
      <c r="I1358" s="26" t="s">
        <v>3360</v>
      </c>
      <c r="J1358" s="26" t="s">
        <v>3361</v>
      </c>
      <c r="K1358" s="26">
        <v>10.52</v>
      </c>
      <c r="L1358" s="26">
        <v>203.25</v>
      </c>
      <c r="M1358" s="26">
        <v>21.46</v>
      </c>
      <c r="N1358" s="26">
        <v>273.55</v>
      </c>
      <c r="O1358" s="199">
        <v>130.49</v>
      </c>
    </row>
    <row r="1359" spans="8:15" hidden="1" x14ac:dyDescent="0.25">
      <c r="H1359" s="189" t="s">
        <v>3321</v>
      </c>
      <c r="I1359" s="26" t="s">
        <v>3362</v>
      </c>
      <c r="J1359" s="26" t="s">
        <v>3363</v>
      </c>
      <c r="K1359" s="26">
        <v>4.4000000000000004</v>
      </c>
      <c r="L1359" s="26"/>
      <c r="M1359" s="26"/>
      <c r="N1359" s="26">
        <v>11.76</v>
      </c>
      <c r="O1359" s="199">
        <v>46.33</v>
      </c>
    </row>
    <row r="1360" spans="8:15" hidden="1" x14ac:dyDescent="0.25">
      <c r="H1360" s="189" t="s">
        <v>3321</v>
      </c>
      <c r="I1360" s="26" t="s">
        <v>3364</v>
      </c>
      <c r="J1360" s="26" t="s">
        <v>3365</v>
      </c>
      <c r="K1360" s="26">
        <v>10.9</v>
      </c>
      <c r="L1360" s="26">
        <v>28.99</v>
      </c>
      <c r="M1360" s="26">
        <v>23.22</v>
      </c>
      <c r="N1360" s="26">
        <v>17.41</v>
      </c>
      <c r="O1360" s="199">
        <v>68.61</v>
      </c>
    </row>
    <row r="1361" spans="8:15" hidden="1" x14ac:dyDescent="0.25">
      <c r="H1361" s="189" t="s">
        <v>3321</v>
      </c>
      <c r="I1361" s="26" t="s">
        <v>3366</v>
      </c>
      <c r="J1361" s="26" t="s">
        <v>3367</v>
      </c>
      <c r="K1361" s="26">
        <v>10.79</v>
      </c>
      <c r="L1361" s="26">
        <v>11.35</v>
      </c>
      <c r="M1361" s="26">
        <v>18.13</v>
      </c>
      <c r="N1361" s="26">
        <v>8.65</v>
      </c>
      <c r="O1361" s="199">
        <v>23.2</v>
      </c>
    </row>
    <row r="1362" spans="8:15" hidden="1" x14ac:dyDescent="0.25">
      <c r="H1362" s="189" t="s">
        <v>3321</v>
      </c>
      <c r="I1362" s="26" t="s">
        <v>3368</v>
      </c>
      <c r="J1362" s="26" t="s">
        <v>3369</v>
      </c>
      <c r="K1362" s="26">
        <v>4.66</v>
      </c>
      <c r="L1362" s="26">
        <v>56.31</v>
      </c>
      <c r="M1362" s="26">
        <v>42.11</v>
      </c>
      <c r="N1362" s="26">
        <v>28.05</v>
      </c>
      <c r="O1362" s="199">
        <v>180.39</v>
      </c>
    </row>
    <row r="1363" spans="8:15" hidden="1" x14ac:dyDescent="0.25">
      <c r="H1363" s="189" t="s">
        <v>3321</v>
      </c>
      <c r="I1363" s="26" t="s">
        <v>3370</v>
      </c>
      <c r="J1363" s="26" t="s">
        <v>3371</v>
      </c>
      <c r="K1363" s="26">
        <v>4.13</v>
      </c>
      <c r="L1363" s="26"/>
      <c r="M1363" s="26">
        <v>199.08</v>
      </c>
      <c r="N1363" s="26"/>
      <c r="O1363" s="199">
        <v>30.37</v>
      </c>
    </row>
    <row r="1364" spans="8:15" hidden="1" x14ac:dyDescent="0.25">
      <c r="H1364" s="189" t="s">
        <v>3321</v>
      </c>
      <c r="I1364" s="26" t="s">
        <v>3372</v>
      </c>
      <c r="J1364" s="26" t="s">
        <v>3373</v>
      </c>
      <c r="K1364" s="26">
        <v>5.0199999999999996</v>
      </c>
      <c r="L1364" s="26">
        <v>34.97</v>
      </c>
      <c r="M1364" s="26">
        <v>13.06</v>
      </c>
      <c r="N1364" s="26">
        <v>29.41</v>
      </c>
      <c r="O1364" s="199">
        <v>132.97999999999999</v>
      </c>
    </row>
    <row r="1365" spans="8:15" hidden="1" x14ac:dyDescent="0.25">
      <c r="H1365" s="189" t="s">
        <v>3321</v>
      </c>
      <c r="I1365" s="26" t="s">
        <v>3374</v>
      </c>
      <c r="J1365" s="26" t="s">
        <v>3375</v>
      </c>
      <c r="K1365" s="26">
        <v>8.74</v>
      </c>
      <c r="L1365" s="26">
        <v>66.14</v>
      </c>
      <c r="M1365" s="26">
        <v>56.12</v>
      </c>
      <c r="N1365" s="26">
        <v>51.58</v>
      </c>
      <c r="O1365" s="199">
        <v>47.99</v>
      </c>
    </row>
    <row r="1366" spans="8:15" hidden="1" x14ac:dyDescent="0.25">
      <c r="H1366" s="189" t="s">
        <v>3321</v>
      </c>
      <c r="I1366" s="26" t="s">
        <v>3376</v>
      </c>
      <c r="J1366" s="26" t="s">
        <v>3377</v>
      </c>
      <c r="K1366" s="26">
        <v>8.4</v>
      </c>
      <c r="L1366" s="26">
        <v>15</v>
      </c>
      <c r="M1366" s="26">
        <v>157.71</v>
      </c>
      <c r="N1366" s="26">
        <v>11.13</v>
      </c>
      <c r="O1366" s="199">
        <v>77.55</v>
      </c>
    </row>
    <row r="1367" spans="8:15" hidden="1" x14ac:dyDescent="0.25">
      <c r="H1367" s="189" t="s">
        <v>3321</v>
      </c>
      <c r="I1367" s="26" t="s">
        <v>3378</v>
      </c>
      <c r="J1367" s="26" t="s">
        <v>3379</v>
      </c>
      <c r="K1367" s="26">
        <v>7.1</v>
      </c>
      <c r="L1367" s="26">
        <v>26.45</v>
      </c>
      <c r="M1367" s="26">
        <v>28.98</v>
      </c>
      <c r="N1367" s="26">
        <v>12.62</v>
      </c>
      <c r="O1367" s="199">
        <v>134.34</v>
      </c>
    </row>
    <row r="1368" spans="8:15" hidden="1" x14ac:dyDescent="0.25">
      <c r="H1368" s="189" t="s">
        <v>3321</v>
      </c>
      <c r="I1368" s="26" t="s">
        <v>3380</v>
      </c>
      <c r="J1368" s="26" t="s">
        <v>3381</v>
      </c>
      <c r="K1368" s="26">
        <v>13.21</v>
      </c>
      <c r="L1368" s="26">
        <v>121.96</v>
      </c>
      <c r="M1368" s="26">
        <v>156.15</v>
      </c>
      <c r="N1368" s="26">
        <v>21.79</v>
      </c>
      <c r="O1368" s="199">
        <v>120.71</v>
      </c>
    </row>
    <row r="1369" spans="8:15" hidden="1" x14ac:dyDescent="0.25">
      <c r="H1369" s="189" t="s">
        <v>3321</v>
      </c>
      <c r="I1369" s="26" t="s">
        <v>3382</v>
      </c>
      <c r="J1369" s="26" t="s">
        <v>3383</v>
      </c>
      <c r="K1369" s="26">
        <v>3.4</v>
      </c>
      <c r="L1369" s="26"/>
      <c r="M1369" s="26"/>
      <c r="N1369" s="26"/>
      <c r="O1369" s="199">
        <v>39.18</v>
      </c>
    </row>
    <row r="1370" spans="8:15" hidden="1" x14ac:dyDescent="0.25">
      <c r="H1370" s="189" t="s">
        <v>3321</v>
      </c>
      <c r="I1370" s="26" t="s">
        <v>3384</v>
      </c>
      <c r="J1370" s="26" t="s">
        <v>3385</v>
      </c>
      <c r="K1370" s="26">
        <v>6.74</v>
      </c>
      <c r="L1370" s="26">
        <v>14.51</v>
      </c>
      <c r="M1370" s="26">
        <v>15.28</v>
      </c>
      <c r="N1370" s="26">
        <v>14.72</v>
      </c>
      <c r="O1370" s="199">
        <v>27.08</v>
      </c>
    </row>
    <row r="1371" spans="8:15" hidden="1" x14ac:dyDescent="0.25">
      <c r="H1371" s="189" t="s">
        <v>3321</v>
      </c>
      <c r="I1371" s="26" t="s">
        <v>3386</v>
      </c>
      <c r="J1371" s="26" t="s">
        <v>3387</v>
      </c>
      <c r="K1371" s="26">
        <v>3.9</v>
      </c>
      <c r="L1371" s="26">
        <v>391.5</v>
      </c>
      <c r="M1371" s="26">
        <v>86.77</v>
      </c>
      <c r="N1371" s="26">
        <v>137.87</v>
      </c>
      <c r="O1371" s="199">
        <v>37.090000000000003</v>
      </c>
    </row>
    <row r="1372" spans="8:15" hidden="1" x14ac:dyDescent="0.25">
      <c r="H1372" s="189" t="s">
        <v>3321</v>
      </c>
      <c r="I1372" s="26" t="s">
        <v>3388</v>
      </c>
      <c r="J1372" s="26" t="s">
        <v>3389</v>
      </c>
      <c r="K1372" s="26">
        <v>5.62</v>
      </c>
      <c r="L1372" s="26">
        <v>50.71</v>
      </c>
      <c r="M1372" s="26">
        <v>337.92</v>
      </c>
      <c r="N1372" s="26">
        <v>13.29</v>
      </c>
      <c r="O1372" s="199">
        <v>73.150000000000006</v>
      </c>
    </row>
    <row r="1373" spans="8:15" hidden="1" x14ac:dyDescent="0.25">
      <c r="H1373" s="189" t="s">
        <v>3321</v>
      </c>
      <c r="I1373" s="26" t="s">
        <v>3390</v>
      </c>
      <c r="J1373" s="26" t="s">
        <v>3391</v>
      </c>
      <c r="K1373" s="26">
        <v>16.45</v>
      </c>
      <c r="L1373" s="26">
        <v>24.14</v>
      </c>
      <c r="M1373" s="26">
        <v>36.6</v>
      </c>
      <c r="N1373" s="26">
        <v>10.08</v>
      </c>
      <c r="O1373" s="199">
        <v>196.34</v>
      </c>
    </row>
    <row r="1374" spans="8:15" hidden="1" x14ac:dyDescent="0.25">
      <c r="H1374" s="189" t="s">
        <v>3321</v>
      </c>
      <c r="I1374" s="26" t="s">
        <v>3392</v>
      </c>
      <c r="J1374" s="26" t="s">
        <v>3393</v>
      </c>
      <c r="K1374" s="26">
        <v>6.3</v>
      </c>
      <c r="L1374" s="26"/>
      <c r="M1374" s="26">
        <v>438.13</v>
      </c>
      <c r="N1374" s="26">
        <v>28.26</v>
      </c>
      <c r="O1374" s="199">
        <v>179.1</v>
      </c>
    </row>
    <row r="1375" spans="8:15" hidden="1" x14ac:dyDescent="0.25">
      <c r="H1375" s="189" t="s">
        <v>3321</v>
      </c>
      <c r="I1375" s="26" t="s">
        <v>3394</v>
      </c>
      <c r="J1375" s="26" t="s">
        <v>3395</v>
      </c>
      <c r="K1375" s="26">
        <v>4.97</v>
      </c>
      <c r="L1375" s="26">
        <v>24.09</v>
      </c>
      <c r="M1375" s="26">
        <v>21.52</v>
      </c>
      <c r="N1375" s="26">
        <v>23.53</v>
      </c>
      <c r="O1375" s="199">
        <v>24.39</v>
      </c>
    </row>
    <row r="1376" spans="8:15" hidden="1" x14ac:dyDescent="0.25">
      <c r="H1376" s="189" t="s">
        <v>3321</v>
      </c>
      <c r="I1376" s="26" t="s">
        <v>3396</v>
      </c>
      <c r="J1376" s="26" t="s">
        <v>3397</v>
      </c>
      <c r="K1376" s="26">
        <v>11.69</v>
      </c>
      <c r="L1376" s="26"/>
      <c r="M1376" s="26">
        <v>27.98</v>
      </c>
      <c r="N1376" s="26"/>
      <c r="O1376" s="199">
        <v>94.97</v>
      </c>
    </row>
    <row r="1377" spans="8:15" hidden="1" x14ac:dyDescent="0.25">
      <c r="H1377" s="189" t="s">
        <v>3321</v>
      </c>
      <c r="I1377" s="26" t="s">
        <v>3398</v>
      </c>
      <c r="J1377" s="26" t="s">
        <v>3399</v>
      </c>
      <c r="K1377" s="26">
        <v>7.13</v>
      </c>
      <c r="L1377" s="26"/>
      <c r="M1377" s="26"/>
      <c r="N1377" s="26">
        <v>31.14</v>
      </c>
      <c r="O1377" s="199">
        <v>42.29</v>
      </c>
    </row>
    <row r="1378" spans="8:15" hidden="1" x14ac:dyDescent="0.25">
      <c r="H1378" s="189" t="s">
        <v>3321</v>
      </c>
      <c r="I1378" s="26" t="s">
        <v>3400</v>
      </c>
      <c r="J1378" s="26" t="s">
        <v>3401</v>
      </c>
      <c r="K1378" s="26">
        <v>5.69</v>
      </c>
      <c r="L1378" s="26">
        <v>15.24</v>
      </c>
      <c r="M1378" s="26">
        <v>16.07</v>
      </c>
      <c r="N1378" s="26">
        <v>13.49</v>
      </c>
      <c r="O1378" s="199">
        <v>36.92</v>
      </c>
    </row>
    <row r="1379" spans="8:15" hidden="1" x14ac:dyDescent="0.25">
      <c r="H1379" s="189" t="s">
        <v>3321</v>
      </c>
      <c r="I1379" s="26" t="s">
        <v>3402</v>
      </c>
      <c r="J1379" s="26" t="s">
        <v>3403</v>
      </c>
      <c r="K1379" s="26">
        <v>4.6399999999999997</v>
      </c>
      <c r="L1379" s="26">
        <v>265.57</v>
      </c>
      <c r="M1379" s="26"/>
      <c r="N1379" s="26">
        <v>95.84</v>
      </c>
      <c r="O1379" s="199">
        <v>28.4</v>
      </c>
    </row>
    <row r="1380" spans="8:15" hidden="1" x14ac:dyDescent="0.25">
      <c r="H1380" s="189" t="s">
        <v>3321</v>
      </c>
      <c r="I1380" s="26" t="s">
        <v>3404</v>
      </c>
      <c r="J1380" s="26" t="s">
        <v>3405</v>
      </c>
      <c r="K1380" s="26">
        <v>5.71</v>
      </c>
      <c r="L1380" s="26">
        <v>111.49</v>
      </c>
      <c r="M1380" s="26">
        <v>133.1</v>
      </c>
      <c r="N1380" s="26">
        <v>37.950000000000003</v>
      </c>
      <c r="O1380" s="199">
        <v>33.42</v>
      </c>
    </row>
    <row r="1381" spans="8:15" hidden="1" x14ac:dyDescent="0.25">
      <c r="H1381" s="189" t="s">
        <v>3321</v>
      </c>
      <c r="I1381" s="26" t="s">
        <v>3406</v>
      </c>
      <c r="J1381" s="26" t="s">
        <v>3407</v>
      </c>
      <c r="K1381" s="26">
        <v>19.260000000000002</v>
      </c>
      <c r="L1381" s="26">
        <v>19.03</v>
      </c>
      <c r="M1381" s="26">
        <v>18.21</v>
      </c>
      <c r="N1381" s="26">
        <v>13.44</v>
      </c>
      <c r="O1381" s="199">
        <v>459.6</v>
      </c>
    </row>
    <row r="1382" spans="8:15" hidden="1" x14ac:dyDescent="0.25">
      <c r="H1382" s="189" t="s">
        <v>3321</v>
      </c>
      <c r="I1382" s="26" t="s">
        <v>3408</v>
      </c>
      <c r="J1382" s="26" t="s">
        <v>3409</v>
      </c>
      <c r="K1382" s="26">
        <v>17.100000000000001</v>
      </c>
      <c r="L1382" s="26">
        <v>25.66</v>
      </c>
      <c r="M1382" s="26">
        <v>20.43</v>
      </c>
      <c r="N1382" s="26">
        <v>22.05</v>
      </c>
      <c r="O1382" s="199">
        <v>159.05000000000001</v>
      </c>
    </row>
    <row r="1383" spans="8:15" hidden="1" x14ac:dyDescent="0.25">
      <c r="H1383" s="189" t="s">
        <v>3321</v>
      </c>
      <c r="I1383" s="26" t="s">
        <v>3410</v>
      </c>
      <c r="J1383" s="26" t="s">
        <v>3411</v>
      </c>
      <c r="K1383" s="26">
        <v>15.73</v>
      </c>
      <c r="L1383" s="26">
        <v>25.15</v>
      </c>
      <c r="M1383" s="26">
        <v>14.38</v>
      </c>
      <c r="N1383" s="26">
        <v>17.309999999999999</v>
      </c>
      <c r="O1383" s="199">
        <v>529.91</v>
      </c>
    </row>
    <row r="1384" spans="8:15" hidden="1" x14ac:dyDescent="0.25">
      <c r="H1384" s="189" t="s">
        <v>3321</v>
      </c>
      <c r="I1384" s="26" t="s">
        <v>3412</v>
      </c>
      <c r="J1384" s="26" t="s">
        <v>3413</v>
      </c>
      <c r="K1384" s="26">
        <v>4.8899999999999997</v>
      </c>
      <c r="L1384" s="26">
        <v>142.41999999999999</v>
      </c>
      <c r="M1384" s="26">
        <v>47.59</v>
      </c>
      <c r="N1384" s="26">
        <v>90.06</v>
      </c>
      <c r="O1384" s="199">
        <v>36.89</v>
      </c>
    </row>
    <row r="1385" spans="8:15" hidden="1" x14ac:dyDescent="0.25">
      <c r="H1385" s="189" t="s">
        <v>3321</v>
      </c>
      <c r="I1385" s="26" t="s">
        <v>3414</v>
      </c>
      <c r="J1385" s="26" t="s">
        <v>3415</v>
      </c>
      <c r="K1385" s="26">
        <v>13.21</v>
      </c>
      <c r="L1385" s="26">
        <v>40.9</v>
      </c>
      <c r="M1385" s="26">
        <v>55.96</v>
      </c>
      <c r="N1385" s="26">
        <v>84.2</v>
      </c>
      <c r="O1385" s="199">
        <v>40.340000000000003</v>
      </c>
    </row>
    <row r="1386" spans="8:15" hidden="1" x14ac:dyDescent="0.25">
      <c r="H1386" s="189" t="s">
        <v>3321</v>
      </c>
      <c r="I1386" s="26" t="s">
        <v>3416</v>
      </c>
      <c r="J1386" s="26" t="s">
        <v>3417</v>
      </c>
      <c r="K1386" s="26">
        <v>22.01</v>
      </c>
      <c r="L1386" s="26">
        <v>26.21</v>
      </c>
      <c r="M1386" s="26">
        <v>25.77</v>
      </c>
      <c r="N1386" s="26">
        <v>29.38</v>
      </c>
      <c r="O1386" s="199">
        <v>164.76</v>
      </c>
    </row>
    <row r="1387" spans="8:15" hidden="1" x14ac:dyDescent="0.25">
      <c r="H1387" s="189" t="s">
        <v>3321</v>
      </c>
      <c r="I1387" s="26" t="s">
        <v>3418</v>
      </c>
      <c r="J1387" s="26" t="s">
        <v>3419</v>
      </c>
      <c r="K1387" s="26">
        <v>27.79</v>
      </c>
      <c r="L1387" s="26">
        <v>13.06</v>
      </c>
      <c r="M1387" s="26">
        <v>20.76</v>
      </c>
      <c r="N1387" s="26">
        <v>9.36</v>
      </c>
      <c r="O1387" s="199">
        <v>535.04999999999995</v>
      </c>
    </row>
    <row r="1388" spans="8:15" hidden="1" x14ac:dyDescent="0.25">
      <c r="H1388" s="189" t="s">
        <v>3321</v>
      </c>
      <c r="I1388" s="26" t="s">
        <v>3420</v>
      </c>
      <c r="J1388" s="26" t="s">
        <v>3421</v>
      </c>
      <c r="K1388" s="26">
        <v>14.24</v>
      </c>
      <c r="L1388" s="26"/>
      <c r="M1388" s="26"/>
      <c r="N1388" s="26">
        <v>48.6</v>
      </c>
      <c r="O1388" s="199">
        <v>56.8</v>
      </c>
    </row>
    <row r="1389" spans="8:15" hidden="1" x14ac:dyDescent="0.25">
      <c r="H1389" s="189" t="s">
        <v>3321</v>
      </c>
      <c r="I1389" s="26" t="s">
        <v>3422</v>
      </c>
      <c r="J1389" s="26" t="s">
        <v>3423</v>
      </c>
      <c r="K1389" s="26">
        <v>8.6300000000000008</v>
      </c>
      <c r="L1389" s="26">
        <v>31.44</v>
      </c>
      <c r="M1389" s="26"/>
      <c r="N1389" s="26">
        <v>11.5</v>
      </c>
      <c r="O1389" s="199">
        <v>20.71</v>
      </c>
    </row>
    <row r="1390" spans="8:15" hidden="1" x14ac:dyDescent="0.25">
      <c r="H1390" s="189" t="s">
        <v>3321</v>
      </c>
      <c r="I1390" s="26" t="s">
        <v>3424</v>
      </c>
      <c r="J1390" s="26" t="s">
        <v>3425</v>
      </c>
      <c r="K1390" s="26">
        <v>6.8</v>
      </c>
      <c r="L1390" s="26"/>
      <c r="M1390" s="26"/>
      <c r="N1390" s="26">
        <v>64.87</v>
      </c>
      <c r="O1390" s="199">
        <v>25.55</v>
      </c>
    </row>
    <row r="1391" spans="8:15" hidden="1" x14ac:dyDescent="0.25">
      <c r="H1391" s="189" t="s">
        <v>3321</v>
      </c>
      <c r="I1391" s="26" t="s">
        <v>3426</v>
      </c>
      <c r="J1391" s="26" t="s">
        <v>3427</v>
      </c>
      <c r="K1391" s="26">
        <v>8.43</v>
      </c>
      <c r="L1391" s="26">
        <v>26.4</v>
      </c>
      <c r="M1391" s="26">
        <v>14.72</v>
      </c>
      <c r="N1391" s="26">
        <v>24.73</v>
      </c>
      <c r="O1391" s="199">
        <v>32.979999999999997</v>
      </c>
    </row>
    <row r="1392" spans="8:15" hidden="1" x14ac:dyDescent="0.25">
      <c r="H1392" s="189" t="s">
        <v>3321</v>
      </c>
      <c r="I1392" s="26" t="s">
        <v>3428</v>
      </c>
      <c r="J1392" s="26" t="s">
        <v>3429</v>
      </c>
      <c r="K1392" s="26">
        <v>13.25</v>
      </c>
      <c r="L1392" s="26">
        <v>35.32</v>
      </c>
      <c r="M1392" s="26">
        <v>45.88</v>
      </c>
      <c r="N1392" s="26">
        <v>28.57</v>
      </c>
      <c r="O1392" s="199">
        <v>24.16</v>
      </c>
    </row>
    <row r="1393" spans="8:15" hidden="1" x14ac:dyDescent="0.25">
      <c r="H1393" s="189" t="s">
        <v>3321</v>
      </c>
      <c r="I1393" s="26" t="s">
        <v>3430</v>
      </c>
      <c r="J1393" s="26" t="s">
        <v>3431</v>
      </c>
      <c r="K1393" s="26">
        <v>10.77</v>
      </c>
      <c r="L1393" s="26">
        <v>21.88</v>
      </c>
      <c r="M1393" s="26">
        <v>22.1</v>
      </c>
      <c r="N1393" s="26">
        <v>25.17</v>
      </c>
      <c r="O1393" s="199">
        <v>22.64</v>
      </c>
    </row>
    <row r="1394" spans="8:15" hidden="1" x14ac:dyDescent="0.25">
      <c r="H1394" s="189" t="s">
        <v>3321</v>
      </c>
      <c r="I1394" s="26" t="s">
        <v>3432</v>
      </c>
      <c r="J1394" s="26" t="s">
        <v>3433</v>
      </c>
      <c r="K1394" s="26">
        <v>17.04</v>
      </c>
      <c r="L1394" s="26">
        <v>20.440000000000001</v>
      </c>
      <c r="M1394" s="26">
        <v>18.59</v>
      </c>
      <c r="N1394" s="26">
        <v>16.489999999999998</v>
      </c>
      <c r="O1394" s="199">
        <v>58.33</v>
      </c>
    </row>
    <row r="1395" spans="8:15" hidden="1" x14ac:dyDescent="0.25">
      <c r="H1395" s="189" t="s">
        <v>3321</v>
      </c>
      <c r="I1395" s="26" t="s">
        <v>3434</v>
      </c>
      <c r="J1395" s="26" t="s">
        <v>3435</v>
      </c>
      <c r="K1395" s="26">
        <v>7.69</v>
      </c>
      <c r="L1395" s="26">
        <v>67.69</v>
      </c>
      <c r="M1395" s="26">
        <v>32.21</v>
      </c>
      <c r="N1395" s="26">
        <v>7.48</v>
      </c>
      <c r="O1395" s="199">
        <v>26.32</v>
      </c>
    </row>
    <row r="1396" spans="8:15" hidden="1" x14ac:dyDescent="0.25">
      <c r="H1396" s="189" t="s">
        <v>3321</v>
      </c>
      <c r="I1396" s="26" t="s">
        <v>3436</v>
      </c>
      <c r="J1396" s="26" t="s">
        <v>3437</v>
      </c>
      <c r="K1396" s="26">
        <v>13.95</v>
      </c>
      <c r="L1396" s="26">
        <v>64.67</v>
      </c>
      <c r="M1396" s="26">
        <v>58.36</v>
      </c>
      <c r="N1396" s="26">
        <v>72.11</v>
      </c>
      <c r="O1396" s="199">
        <v>38.5</v>
      </c>
    </row>
    <row r="1397" spans="8:15" hidden="1" x14ac:dyDescent="0.25">
      <c r="H1397" s="189" t="s">
        <v>3321</v>
      </c>
      <c r="I1397" s="26" t="s">
        <v>3438</v>
      </c>
      <c r="J1397" s="26" t="s">
        <v>3439</v>
      </c>
      <c r="K1397" s="26">
        <v>17.510000000000002</v>
      </c>
      <c r="L1397" s="26">
        <v>13.3</v>
      </c>
      <c r="M1397" s="26">
        <v>16.07</v>
      </c>
      <c r="N1397" s="26">
        <v>11.59</v>
      </c>
      <c r="O1397" s="199">
        <v>87.86</v>
      </c>
    </row>
    <row r="1398" spans="8:15" hidden="1" x14ac:dyDescent="0.25">
      <c r="H1398" s="189" t="s">
        <v>3321</v>
      </c>
      <c r="I1398" s="26" t="s">
        <v>3440</v>
      </c>
      <c r="J1398" s="26" t="s">
        <v>3441</v>
      </c>
      <c r="K1398" s="26">
        <v>7.62</v>
      </c>
      <c r="L1398" s="26">
        <v>147.11000000000001</v>
      </c>
      <c r="M1398" s="26">
        <v>135.87</v>
      </c>
      <c r="N1398" s="26">
        <v>279.48</v>
      </c>
      <c r="O1398" s="199">
        <v>28.4</v>
      </c>
    </row>
    <row r="1399" spans="8:15" hidden="1" x14ac:dyDescent="0.25">
      <c r="H1399" s="189" t="s">
        <v>3321</v>
      </c>
      <c r="I1399" s="26" t="s">
        <v>3442</v>
      </c>
      <c r="J1399" s="26" t="s">
        <v>3443</v>
      </c>
      <c r="K1399" s="26">
        <v>14.64</v>
      </c>
      <c r="L1399" s="26">
        <v>48.21</v>
      </c>
      <c r="M1399" s="26">
        <v>340.03</v>
      </c>
      <c r="N1399" s="26">
        <v>25.97</v>
      </c>
      <c r="O1399" s="199">
        <v>48.01</v>
      </c>
    </row>
    <row r="1400" spans="8:15" hidden="1" x14ac:dyDescent="0.25">
      <c r="H1400" s="189" t="s">
        <v>3321</v>
      </c>
      <c r="I1400" s="26" t="s">
        <v>3444</v>
      </c>
      <c r="J1400" s="26" t="s">
        <v>3445</v>
      </c>
      <c r="K1400" s="26">
        <v>9.6</v>
      </c>
      <c r="L1400" s="26">
        <v>71.709999999999994</v>
      </c>
      <c r="M1400" s="26">
        <v>35.85</v>
      </c>
      <c r="N1400" s="26">
        <v>132.12</v>
      </c>
      <c r="O1400" s="199">
        <v>33.369999999999997</v>
      </c>
    </row>
    <row r="1401" spans="8:15" hidden="1" x14ac:dyDescent="0.25">
      <c r="H1401" s="189" t="s">
        <v>3321</v>
      </c>
      <c r="I1401" s="26" t="s">
        <v>3446</v>
      </c>
      <c r="J1401" s="26" t="s">
        <v>3447</v>
      </c>
      <c r="K1401" s="26">
        <v>22.59</v>
      </c>
      <c r="L1401" s="26">
        <v>48.51</v>
      </c>
      <c r="M1401" s="26">
        <v>45.41</v>
      </c>
      <c r="N1401" s="26">
        <v>48.08</v>
      </c>
      <c r="O1401" s="199">
        <v>36.14</v>
      </c>
    </row>
    <row r="1402" spans="8:15" hidden="1" x14ac:dyDescent="0.25">
      <c r="H1402" s="189" t="s">
        <v>3321</v>
      </c>
      <c r="I1402" s="26" t="s">
        <v>3448</v>
      </c>
      <c r="J1402" s="26" t="s">
        <v>3449</v>
      </c>
      <c r="K1402" s="26">
        <v>16.920000000000002</v>
      </c>
      <c r="L1402" s="26">
        <v>12.34</v>
      </c>
      <c r="M1402" s="26">
        <v>12.43</v>
      </c>
      <c r="N1402" s="26">
        <v>12.56</v>
      </c>
      <c r="O1402" s="199">
        <v>54.04</v>
      </c>
    </row>
    <row r="1403" spans="8:15" hidden="1" x14ac:dyDescent="0.25">
      <c r="H1403" s="189" t="s">
        <v>3321</v>
      </c>
      <c r="I1403" s="26" t="s">
        <v>3450</v>
      </c>
      <c r="J1403" s="26" t="s">
        <v>3451</v>
      </c>
      <c r="K1403" s="26">
        <v>15.63</v>
      </c>
      <c r="L1403" s="26">
        <v>20.079999999999998</v>
      </c>
      <c r="M1403" s="26">
        <v>18.14</v>
      </c>
      <c r="N1403" s="26">
        <v>25.76</v>
      </c>
      <c r="O1403" s="199">
        <v>31.26</v>
      </c>
    </row>
    <row r="1404" spans="8:15" hidden="1" x14ac:dyDescent="0.25">
      <c r="H1404" s="189" t="s">
        <v>3321</v>
      </c>
      <c r="I1404" s="26" t="s">
        <v>3452</v>
      </c>
      <c r="J1404" s="26" t="s">
        <v>3453</v>
      </c>
      <c r="K1404" s="26">
        <v>30.15</v>
      </c>
      <c r="L1404" s="26">
        <v>26.9</v>
      </c>
      <c r="M1404" s="26">
        <v>37.909999999999997</v>
      </c>
      <c r="N1404" s="26">
        <v>22.41</v>
      </c>
      <c r="O1404" s="199">
        <v>18.09</v>
      </c>
    </row>
    <row r="1405" spans="8:15" hidden="1" x14ac:dyDescent="0.25">
      <c r="H1405" s="189" t="s">
        <v>3321</v>
      </c>
      <c r="I1405" s="26" t="s">
        <v>3454</v>
      </c>
      <c r="J1405" s="26" t="s">
        <v>3455</v>
      </c>
      <c r="K1405" s="26">
        <v>19.670000000000002</v>
      </c>
      <c r="L1405" s="26">
        <v>35.72</v>
      </c>
      <c r="M1405" s="26">
        <v>40.29</v>
      </c>
      <c r="N1405" s="26">
        <v>30.33</v>
      </c>
      <c r="O1405" s="199">
        <v>262.70999999999998</v>
      </c>
    </row>
    <row r="1406" spans="8:15" hidden="1" x14ac:dyDescent="0.25">
      <c r="H1406" s="189" t="s">
        <v>3321</v>
      </c>
      <c r="I1406" s="26" t="s">
        <v>3456</v>
      </c>
      <c r="J1406" s="26" t="s">
        <v>3457</v>
      </c>
      <c r="K1406" s="26">
        <v>16.16</v>
      </c>
      <c r="L1406" s="26">
        <v>22.59</v>
      </c>
      <c r="M1406" s="26">
        <v>23.89</v>
      </c>
      <c r="N1406" s="26">
        <v>25.25</v>
      </c>
      <c r="O1406" s="199">
        <v>63.2</v>
      </c>
    </row>
    <row r="1407" spans="8:15" hidden="1" x14ac:dyDescent="0.25">
      <c r="H1407" s="189" t="s">
        <v>3321</v>
      </c>
      <c r="I1407" s="26" t="s">
        <v>3458</v>
      </c>
      <c r="J1407" s="26" t="s">
        <v>3459</v>
      </c>
      <c r="K1407" s="26">
        <v>42.79</v>
      </c>
      <c r="L1407" s="26">
        <v>25.23</v>
      </c>
      <c r="M1407" s="26">
        <v>31.04</v>
      </c>
      <c r="N1407" s="26">
        <v>18.239999999999998</v>
      </c>
      <c r="O1407" s="199">
        <v>320.76</v>
      </c>
    </row>
    <row r="1408" spans="8:15" hidden="1" x14ac:dyDescent="0.25">
      <c r="H1408" s="189" t="s">
        <v>3321</v>
      </c>
      <c r="I1408" s="26" t="s">
        <v>3460</v>
      </c>
      <c r="J1408" s="26" t="s">
        <v>3461</v>
      </c>
      <c r="K1408" s="26">
        <v>10.65</v>
      </c>
      <c r="L1408" s="26">
        <v>17.899999999999999</v>
      </c>
      <c r="M1408" s="26">
        <v>13.34</v>
      </c>
      <c r="N1408" s="26">
        <v>20.420000000000002</v>
      </c>
      <c r="O1408" s="199">
        <v>59.58</v>
      </c>
    </row>
    <row r="1409" spans="8:15" hidden="1" x14ac:dyDescent="0.25">
      <c r="H1409" s="189" t="s">
        <v>3321</v>
      </c>
      <c r="I1409" s="26" t="s">
        <v>3462</v>
      </c>
      <c r="J1409" s="26" t="s">
        <v>3463</v>
      </c>
      <c r="K1409" s="26">
        <v>23.38</v>
      </c>
      <c r="L1409" s="26">
        <v>75.790000000000006</v>
      </c>
      <c r="M1409" s="26">
        <v>115.2</v>
      </c>
      <c r="N1409" s="26">
        <v>56.63</v>
      </c>
      <c r="O1409" s="199">
        <v>220.88</v>
      </c>
    </row>
    <row r="1410" spans="8:15" hidden="1" x14ac:dyDescent="0.25">
      <c r="H1410" s="189" t="s">
        <v>3321</v>
      </c>
      <c r="I1410" s="26" t="s">
        <v>3464</v>
      </c>
      <c r="J1410" s="26" t="s">
        <v>3465</v>
      </c>
      <c r="K1410" s="26">
        <v>7.02</v>
      </c>
      <c r="L1410" s="26"/>
      <c r="M1410" s="26"/>
      <c r="N1410" s="26">
        <v>853.24</v>
      </c>
      <c r="O1410" s="199">
        <v>47.74</v>
      </c>
    </row>
    <row r="1411" spans="8:15" hidden="1" x14ac:dyDescent="0.25">
      <c r="H1411" s="189" t="s">
        <v>3321</v>
      </c>
      <c r="I1411" s="26" t="s">
        <v>3466</v>
      </c>
      <c r="J1411" s="26" t="s">
        <v>3467</v>
      </c>
      <c r="K1411" s="26">
        <v>4.91</v>
      </c>
      <c r="L1411" s="26">
        <v>79.709999999999994</v>
      </c>
      <c r="M1411" s="26">
        <v>165.06</v>
      </c>
      <c r="N1411" s="26">
        <v>44.53</v>
      </c>
      <c r="O1411" s="199">
        <v>27.29</v>
      </c>
    </row>
    <row r="1412" spans="8:15" hidden="1" x14ac:dyDescent="0.25">
      <c r="H1412" s="189" t="s">
        <v>3321</v>
      </c>
      <c r="I1412" s="26" t="s">
        <v>3468</v>
      </c>
      <c r="J1412" s="26" t="s">
        <v>3469</v>
      </c>
      <c r="K1412" s="26">
        <v>20.47</v>
      </c>
      <c r="L1412" s="26">
        <v>16.2</v>
      </c>
      <c r="M1412" s="26">
        <v>12.59</v>
      </c>
      <c r="N1412" s="26">
        <v>22.66</v>
      </c>
      <c r="O1412" s="199">
        <v>66.040000000000006</v>
      </c>
    </row>
    <row r="1413" spans="8:15" hidden="1" x14ac:dyDescent="0.25">
      <c r="H1413" s="189" t="s">
        <v>3321</v>
      </c>
      <c r="I1413" s="26" t="s">
        <v>3470</v>
      </c>
      <c r="J1413" s="26" t="s">
        <v>3471</v>
      </c>
      <c r="K1413" s="26">
        <v>9.8699999999999992</v>
      </c>
      <c r="L1413" s="26">
        <v>9.18</v>
      </c>
      <c r="M1413" s="26">
        <v>9.5399999999999991</v>
      </c>
      <c r="N1413" s="26">
        <v>7.75</v>
      </c>
      <c r="O1413" s="199">
        <v>39.950000000000003</v>
      </c>
    </row>
    <row r="1414" spans="8:15" hidden="1" x14ac:dyDescent="0.25">
      <c r="H1414" s="189" t="s">
        <v>3321</v>
      </c>
      <c r="I1414" s="26" t="s">
        <v>3472</v>
      </c>
      <c r="J1414" s="26" t="s">
        <v>3473</v>
      </c>
      <c r="K1414" s="26">
        <v>5.1100000000000003</v>
      </c>
      <c r="L1414" s="26"/>
      <c r="M1414" s="26"/>
      <c r="N1414" s="26"/>
      <c r="O1414" s="199">
        <v>26.4</v>
      </c>
    </row>
    <row r="1415" spans="8:15" hidden="1" x14ac:dyDescent="0.25">
      <c r="H1415" s="189" t="s">
        <v>3321</v>
      </c>
      <c r="I1415" s="26" t="s">
        <v>3474</v>
      </c>
      <c r="J1415" s="26" t="s">
        <v>3475</v>
      </c>
      <c r="K1415" s="26">
        <v>3.78</v>
      </c>
      <c r="L1415" s="26"/>
      <c r="M1415" s="26"/>
      <c r="N1415" s="26"/>
      <c r="O1415" s="199">
        <v>34.840000000000003</v>
      </c>
    </row>
    <row r="1416" spans="8:15" hidden="1" x14ac:dyDescent="0.25">
      <c r="H1416" s="189" t="s">
        <v>3321</v>
      </c>
      <c r="I1416" s="26" t="s">
        <v>3476</v>
      </c>
      <c r="J1416" s="26" t="s">
        <v>3477</v>
      </c>
      <c r="K1416" s="26">
        <v>15.47</v>
      </c>
      <c r="L1416" s="26">
        <v>25.16</v>
      </c>
      <c r="M1416" s="26">
        <v>24.87</v>
      </c>
      <c r="N1416" s="26">
        <v>25.22</v>
      </c>
      <c r="O1416" s="199">
        <v>56.6</v>
      </c>
    </row>
    <row r="1417" spans="8:15" hidden="1" x14ac:dyDescent="0.25">
      <c r="H1417" s="189" t="s">
        <v>3321</v>
      </c>
      <c r="I1417" s="26" t="s">
        <v>3478</v>
      </c>
      <c r="J1417" s="26" t="s">
        <v>3479</v>
      </c>
      <c r="K1417" s="26">
        <v>9.93</v>
      </c>
      <c r="L1417" s="26">
        <v>28.56</v>
      </c>
      <c r="M1417" s="26">
        <v>28.02</v>
      </c>
      <c r="N1417" s="26">
        <v>30.4</v>
      </c>
      <c r="O1417" s="199">
        <v>42.8</v>
      </c>
    </row>
    <row r="1418" spans="8:15" hidden="1" x14ac:dyDescent="0.25">
      <c r="H1418" s="189" t="s">
        <v>3321</v>
      </c>
      <c r="I1418" s="26" t="s">
        <v>3480</v>
      </c>
      <c r="J1418" s="26" t="s">
        <v>3481</v>
      </c>
      <c r="K1418" s="26">
        <v>6.19</v>
      </c>
      <c r="L1418" s="26">
        <v>23.18</v>
      </c>
      <c r="M1418" s="26">
        <v>24.74</v>
      </c>
      <c r="N1418" s="26">
        <v>14.7</v>
      </c>
      <c r="O1418" s="199">
        <v>28.9</v>
      </c>
    </row>
    <row r="1419" spans="8:15" hidden="1" x14ac:dyDescent="0.25">
      <c r="H1419" s="189" t="s">
        <v>3321</v>
      </c>
      <c r="I1419" s="26" t="s">
        <v>3482</v>
      </c>
      <c r="J1419" s="26" t="s">
        <v>3483</v>
      </c>
      <c r="K1419" s="26">
        <v>9.1300000000000008</v>
      </c>
      <c r="L1419" s="26">
        <v>45.22</v>
      </c>
      <c r="M1419" s="26">
        <v>24.81</v>
      </c>
      <c r="N1419" s="26">
        <v>35.159999999999997</v>
      </c>
      <c r="O1419" s="199">
        <v>21.5</v>
      </c>
    </row>
    <row r="1420" spans="8:15" hidden="1" x14ac:dyDescent="0.25">
      <c r="H1420" s="189" t="s">
        <v>3321</v>
      </c>
      <c r="I1420" s="26" t="s">
        <v>3484</v>
      </c>
      <c r="J1420" s="26" t="s">
        <v>3485</v>
      </c>
      <c r="K1420" s="26">
        <v>7.48</v>
      </c>
      <c r="L1420" s="26">
        <v>68.67</v>
      </c>
      <c r="M1420" s="26">
        <v>179.34</v>
      </c>
      <c r="N1420" s="26">
        <v>11.02</v>
      </c>
      <c r="O1420" s="199">
        <v>85.23</v>
      </c>
    </row>
    <row r="1421" spans="8:15" hidden="1" x14ac:dyDescent="0.25">
      <c r="H1421" s="189" t="s">
        <v>3321</v>
      </c>
      <c r="I1421" s="26" t="s">
        <v>3486</v>
      </c>
      <c r="J1421" s="26" t="s">
        <v>3487</v>
      </c>
      <c r="K1421" s="26">
        <v>16.3</v>
      </c>
      <c r="L1421" s="26">
        <v>24.21</v>
      </c>
      <c r="M1421" s="26">
        <v>24.71</v>
      </c>
      <c r="N1421" s="26">
        <v>19.829999999999998</v>
      </c>
      <c r="O1421" s="199">
        <v>86.17</v>
      </c>
    </row>
    <row r="1422" spans="8:15" hidden="1" x14ac:dyDescent="0.25">
      <c r="H1422" s="189" t="s">
        <v>3321</v>
      </c>
      <c r="I1422" s="26" t="s">
        <v>3488</v>
      </c>
      <c r="J1422" s="26" t="s">
        <v>3489</v>
      </c>
      <c r="K1422" s="26">
        <v>5.63</v>
      </c>
      <c r="L1422" s="26"/>
      <c r="M1422" s="26"/>
      <c r="N1422" s="26"/>
      <c r="O1422" s="199">
        <v>16.010000000000002</v>
      </c>
    </row>
    <row r="1423" spans="8:15" hidden="1" x14ac:dyDescent="0.25">
      <c r="H1423" s="189" t="s">
        <v>3321</v>
      </c>
      <c r="I1423" s="26" t="s">
        <v>3490</v>
      </c>
      <c r="J1423" s="26" t="s">
        <v>3491</v>
      </c>
      <c r="K1423" s="26">
        <v>11.19</v>
      </c>
      <c r="L1423" s="26"/>
      <c r="M1423" s="26"/>
      <c r="N1423" s="26"/>
      <c r="O1423" s="199">
        <v>57.66</v>
      </c>
    </row>
    <row r="1424" spans="8:15" hidden="1" x14ac:dyDescent="0.25">
      <c r="H1424" s="189" t="s">
        <v>3321</v>
      </c>
      <c r="I1424" s="26" t="s">
        <v>3492</v>
      </c>
      <c r="J1424" s="26" t="s">
        <v>3493</v>
      </c>
      <c r="K1424" s="26">
        <v>13.17</v>
      </c>
      <c r="L1424" s="26"/>
      <c r="M1424" s="26"/>
      <c r="N1424" s="26"/>
      <c r="O1424" s="199">
        <v>34.119999999999997</v>
      </c>
    </row>
    <row r="1425" spans="8:15" hidden="1" x14ac:dyDescent="0.25">
      <c r="H1425" s="189" t="s">
        <v>3321</v>
      </c>
      <c r="I1425" s="26" t="s">
        <v>3494</v>
      </c>
      <c r="J1425" s="26" t="s">
        <v>3495</v>
      </c>
      <c r="K1425" s="26">
        <v>13.51</v>
      </c>
      <c r="L1425" s="26">
        <v>831.31</v>
      </c>
      <c r="M1425" s="26">
        <v>596.87</v>
      </c>
      <c r="N1425" s="26">
        <v>1794.47</v>
      </c>
      <c r="O1425" s="199">
        <v>89.97</v>
      </c>
    </row>
    <row r="1426" spans="8:15" hidden="1" x14ac:dyDescent="0.25">
      <c r="H1426" s="189" t="s">
        <v>3321</v>
      </c>
      <c r="I1426" s="26" t="s">
        <v>3496</v>
      </c>
      <c r="J1426" s="26" t="s">
        <v>3497</v>
      </c>
      <c r="K1426" s="26">
        <v>18.07</v>
      </c>
      <c r="L1426" s="26">
        <v>15.05</v>
      </c>
      <c r="M1426" s="26">
        <v>18.829999999999998</v>
      </c>
      <c r="N1426" s="26">
        <v>12.68</v>
      </c>
      <c r="O1426" s="199">
        <v>53.56</v>
      </c>
    </row>
    <row r="1427" spans="8:15" hidden="1" x14ac:dyDescent="0.25">
      <c r="H1427" s="189" t="s">
        <v>3321</v>
      </c>
      <c r="I1427" s="26" t="s">
        <v>3498</v>
      </c>
      <c r="J1427" s="26" t="s">
        <v>3499</v>
      </c>
      <c r="K1427" s="26">
        <v>58.01</v>
      </c>
      <c r="L1427" s="26">
        <v>42.5</v>
      </c>
      <c r="M1427" s="26">
        <v>42.14</v>
      </c>
      <c r="N1427" s="26">
        <v>54.25</v>
      </c>
      <c r="O1427" s="199">
        <v>291.58999999999997</v>
      </c>
    </row>
    <row r="1428" spans="8:15" hidden="1" x14ac:dyDescent="0.25">
      <c r="H1428" s="189" t="s">
        <v>3321</v>
      </c>
      <c r="I1428" s="26" t="s">
        <v>3500</v>
      </c>
      <c r="J1428" s="26" t="s">
        <v>3501</v>
      </c>
      <c r="K1428" s="26">
        <v>15.76</v>
      </c>
      <c r="L1428" s="26">
        <v>263.01</v>
      </c>
      <c r="M1428" s="26">
        <v>55.63</v>
      </c>
      <c r="N1428" s="26"/>
      <c r="O1428" s="199">
        <v>16.52</v>
      </c>
    </row>
    <row r="1429" spans="8:15" hidden="1" x14ac:dyDescent="0.25">
      <c r="H1429" s="189" t="s">
        <v>3321</v>
      </c>
      <c r="I1429" s="26" t="s">
        <v>3502</v>
      </c>
      <c r="J1429" s="26" t="s">
        <v>3503</v>
      </c>
      <c r="K1429" s="26">
        <v>13.67</v>
      </c>
      <c r="L1429" s="26">
        <v>23.99</v>
      </c>
      <c r="M1429" s="26">
        <v>23.11</v>
      </c>
      <c r="N1429" s="26">
        <v>24.36</v>
      </c>
      <c r="O1429" s="199">
        <v>175.21</v>
      </c>
    </row>
    <row r="1430" spans="8:15" hidden="1" x14ac:dyDescent="0.25">
      <c r="H1430" s="189" t="s">
        <v>3321</v>
      </c>
      <c r="I1430" s="26" t="s">
        <v>3504</v>
      </c>
      <c r="J1430" s="26" t="s">
        <v>3505</v>
      </c>
      <c r="K1430" s="26">
        <v>10.08</v>
      </c>
      <c r="L1430" s="26">
        <v>33.43</v>
      </c>
      <c r="M1430" s="26">
        <v>39.799999999999997</v>
      </c>
      <c r="N1430" s="26">
        <v>22.61</v>
      </c>
      <c r="O1430" s="199">
        <v>71.69</v>
      </c>
    </row>
    <row r="1431" spans="8:15" hidden="1" x14ac:dyDescent="0.25">
      <c r="H1431" s="189" t="s">
        <v>3321</v>
      </c>
      <c r="I1431" s="26" t="s">
        <v>3506</v>
      </c>
      <c r="J1431" s="26" t="s">
        <v>3507</v>
      </c>
      <c r="K1431" s="26">
        <v>33.700000000000003</v>
      </c>
      <c r="L1431" s="26">
        <v>17.829999999999998</v>
      </c>
      <c r="M1431" s="26">
        <v>21.18</v>
      </c>
      <c r="N1431" s="26">
        <v>14.72</v>
      </c>
      <c r="O1431" s="199">
        <v>77.38</v>
      </c>
    </row>
    <row r="1432" spans="8:15" hidden="1" x14ac:dyDescent="0.25">
      <c r="H1432" s="189" t="s">
        <v>3321</v>
      </c>
      <c r="I1432" s="26" t="s">
        <v>3508</v>
      </c>
      <c r="J1432" s="26" t="s">
        <v>3509</v>
      </c>
      <c r="K1432" s="26">
        <v>11.21</v>
      </c>
      <c r="L1432" s="26">
        <v>56.97</v>
      </c>
      <c r="M1432" s="26">
        <v>52.42</v>
      </c>
      <c r="N1432" s="26">
        <v>20.010000000000002</v>
      </c>
      <c r="O1432" s="199">
        <v>23.86</v>
      </c>
    </row>
    <row r="1433" spans="8:15" hidden="1" x14ac:dyDescent="0.25">
      <c r="H1433" s="189" t="s">
        <v>3321</v>
      </c>
      <c r="I1433" s="26" t="s">
        <v>3510</v>
      </c>
      <c r="J1433" s="26" t="s">
        <v>3511</v>
      </c>
      <c r="K1433" s="26">
        <v>9.2899999999999991</v>
      </c>
      <c r="L1433" s="26"/>
      <c r="M1433" s="26"/>
      <c r="N1433" s="26">
        <v>384.2</v>
      </c>
      <c r="O1433" s="199">
        <v>21.81</v>
      </c>
    </row>
    <row r="1434" spans="8:15" hidden="1" x14ac:dyDescent="0.25">
      <c r="H1434" s="189" t="s">
        <v>3321</v>
      </c>
      <c r="I1434" s="26" t="s">
        <v>3512</v>
      </c>
      <c r="J1434" s="26" t="s">
        <v>3513</v>
      </c>
      <c r="K1434" s="26">
        <v>5.34</v>
      </c>
      <c r="L1434" s="26">
        <v>131.18</v>
      </c>
      <c r="M1434" s="26">
        <v>51</v>
      </c>
      <c r="N1434" s="26">
        <v>46.83</v>
      </c>
      <c r="O1434" s="199">
        <v>26.14</v>
      </c>
    </row>
    <row r="1435" spans="8:15" hidden="1" x14ac:dyDescent="0.25">
      <c r="H1435" s="189" t="s">
        <v>3321</v>
      </c>
      <c r="I1435" s="26" t="s">
        <v>3514</v>
      </c>
      <c r="J1435" s="26" t="s">
        <v>3515</v>
      </c>
      <c r="K1435" s="26">
        <v>15.58</v>
      </c>
      <c r="L1435" s="26"/>
      <c r="M1435" s="26"/>
      <c r="N1435" s="26">
        <v>23.44</v>
      </c>
      <c r="O1435" s="199">
        <v>25.68</v>
      </c>
    </row>
    <row r="1436" spans="8:15" hidden="1" x14ac:dyDescent="0.25">
      <c r="H1436" s="189" t="s">
        <v>3321</v>
      </c>
      <c r="I1436" s="26" t="s">
        <v>3516</v>
      </c>
      <c r="J1436" s="26" t="s">
        <v>3517</v>
      </c>
      <c r="K1436" s="26">
        <v>24.75</v>
      </c>
      <c r="L1436" s="26">
        <v>39.46</v>
      </c>
      <c r="M1436" s="26">
        <v>41.74</v>
      </c>
      <c r="N1436" s="26">
        <v>35.020000000000003</v>
      </c>
      <c r="O1436" s="199">
        <v>31.56</v>
      </c>
    </row>
    <row r="1437" spans="8:15" hidden="1" x14ac:dyDescent="0.25">
      <c r="H1437" s="189" t="s">
        <v>3321</v>
      </c>
      <c r="I1437" s="26" t="s">
        <v>3518</v>
      </c>
      <c r="J1437" s="26" t="s">
        <v>3519</v>
      </c>
      <c r="K1437" s="26">
        <v>80.03</v>
      </c>
      <c r="L1437" s="26">
        <v>396.95</v>
      </c>
      <c r="M1437" s="26"/>
      <c r="N1437" s="26">
        <v>9.39</v>
      </c>
      <c r="O1437" s="199">
        <v>223.48</v>
      </c>
    </row>
    <row r="1438" spans="8:15" hidden="1" x14ac:dyDescent="0.25">
      <c r="H1438" s="189" t="s">
        <v>3321</v>
      </c>
      <c r="I1438" s="26" t="s">
        <v>3520</v>
      </c>
      <c r="J1438" s="26" t="s">
        <v>3521</v>
      </c>
      <c r="K1438" s="26">
        <v>15.86</v>
      </c>
      <c r="L1438" s="26">
        <v>15.98</v>
      </c>
      <c r="M1438" s="26">
        <v>28.72</v>
      </c>
      <c r="N1438" s="26">
        <v>8.7100000000000009</v>
      </c>
      <c r="O1438" s="199">
        <v>34.64</v>
      </c>
    </row>
    <row r="1439" spans="8:15" hidden="1" x14ac:dyDescent="0.25">
      <c r="H1439" s="189" t="s">
        <v>3321</v>
      </c>
      <c r="I1439" s="26" t="s">
        <v>3522</v>
      </c>
      <c r="J1439" s="26" t="s">
        <v>3523</v>
      </c>
      <c r="K1439" s="26">
        <v>8.8800000000000008</v>
      </c>
      <c r="L1439" s="26"/>
      <c r="M1439" s="26"/>
      <c r="N1439" s="26">
        <v>20.85</v>
      </c>
      <c r="O1439" s="199">
        <v>106.56</v>
      </c>
    </row>
    <row r="1440" spans="8:15" hidden="1" x14ac:dyDescent="0.25">
      <c r="H1440" s="189" t="s">
        <v>3321</v>
      </c>
      <c r="I1440" s="26" t="s">
        <v>3524</v>
      </c>
      <c r="J1440" s="26" t="s">
        <v>3525</v>
      </c>
      <c r="K1440" s="26">
        <v>22.65</v>
      </c>
      <c r="L1440" s="26">
        <v>52.23</v>
      </c>
      <c r="M1440" s="26">
        <v>72.709999999999994</v>
      </c>
      <c r="N1440" s="26">
        <v>31.33</v>
      </c>
      <c r="O1440" s="199">
        <v>43.88</v>
      </c>
    </row>
    <row r="1441" spans="8:15" hidden="1" x14ac:dyDescent="0.25">
      <c r="H1441" s="189" t="s">
        <v>3321</v>
      </c>
      <c r="I1441" s="26" t="s">
        <v>3526</v>
      </c>
      <c r="J1441" s="26" t="s">
        <v>3527</v>
      </c>
      <c r="K1441" s="26">
        <v>16.559999999999999</v>
      </c>
      <c r="L1441" s="26">
        <v>48.9</v>
      </c>
      <c r="M1441" s="26">
        <v>47.92</v>
      </c>
      <c r="N1441" s="26">
        <v>45.1</v>
      </c>
      <c r="O1441" s="199">
        <v>49.02</v>
      </c>
    </row>
    <row r="1442" spans="8:15" hidden="1" x14ac:dyDescent="0.25">
      <c r="H1442" s="189" t="s">
        <v>3321</v>
      </c>
      <c r="I1442" s="26" t="s">
        <v>3528</v>
      </c>
      <c r="J1442" s="26" t="s">
        <v>3529</v>
      </c>
      <c r="K1442" s="26">
        <v>21.51</v>
      </c>
      <c r="L1442" s="26">
        <v>60.34</v>
      </c>
      <c r="M1442" s="26">
        <v>62.98</v>
      </c>
      <c r="N1442" s="26">
        <v>57.99</v>
      </c>
      <c r="O1442" s="199">
        <v>64.53</v>
      </c>
    </row>
    <row r="1443" spans="8:15" hidden="1" x14ac:dyDescent="0.25">
      <c r="H1443" s="189" t="s">
        <v>3321</v>
      </c>
      <c r="I1443" s="26" t="s">
        <v>3530</v>
      </c>
      <c r="J1443" s="26" t="s">
        <v>3531</v>
      </c>
      <c r="K1443" s="26">
        <v>23.14</v>
      </c>
      <c r="L1443" s="26">
        <v>281.08</v>
      </c>
      <c r="M1443" s="26">
        <v>501.42</v>
      </c>
      <c r="N1443" s="26">
        <v>83.01</v>
      </c>
      <c r="O1443" s="199">
        <v>17.25</v>
      </c>
    </row>
    <row r="1444" spans="8:15" hidden="1" x14ac:dyDescent="0.25">
      <c r="H1444" s="189" t="s">
        <v>3321</v>
      </c>
      <c r="I1444" s="26" t="s">
        <v>3532</v>
      </c>
      <c r="J1444" s="26" t="s">
        <v>3533</v>
      </c>
      <c r="K1444" s="26">
        <v>9.42</v>
      </c>
      <c r="L1444" s="26"/>
      <c r="M1444" s="26">
        <v>152.30000000000001</v>
      </c>
      <c r="N1444" s="26">
        <v>265.89</v>
      </c>
      <c r="O1444" s="199">
        <v>37.68</v>
      </c>
    </row>
    <row r="1445" spans="8:15" hidden="1" x14ac:dyDescent="0.25">
      <c r="H1445" s="189" t="s">
        <v>3321</v>
      </c>
      <c r="I1445" s="26" t="s">
        <v>3534</v>
      </c>
      <c r="J1445" s="26" t="s">
        <v>3535</v>
      </c>
      <c r="K1445" s="26">
        <v>43.58</v>
      </c>
      <c r="L1445" s="26">
        <v>18.149999999999999</v>
      </c>
      <c r="M1445" s="26">
        <v>25.13</v>
      </c>
      <c r="N1445" s="26">
        <v>21.36</v>
      </c>
      <c r="O1445" s="199">
        <v>125.61</v>
      </c>
    </row>
    <row r="1446" spans="8:15" hidden="1" x14ac:dyDescent="0.25">
      <c r="H1446" s="189" t="s">
        <v>3321</v>
      </c>
      <c r="I1446" s="26" t="s">
        <v>3536</v>
      </c>
      <c r="J1446" s="26" t="s">
        <v>3537</v>
      </c>
      <c r="K1446" s="26">
        <v>15.65</v>
      </c>
      <c r="L1446" s="26">
        <v>35.6</v>
      </c>
      <c r="M1446" s="26">
        <v>28.76</v>
      </c>
      <c r="N1446" s="26">
        <v>35.409999999999997</v>
      </c>
      <c r="O1446" s="199">
        <v>22.59</v>
      </c>
    </row>
    <row r="1447" spans="8:15" hidden="1" x14ac:dyDescent="0.25">
      <c r="H1447" s="189" t="s">
        <v>3321</v>
      </c>
      <c r="I1447" s="26" t="s">
        <v>3538</v>
      </c>
      <c r="J1447" s="26" t="s">
        <v>3539</v>
      </c>
      <c r="K1447" s="26">
        <v>11.92</v>
      </c>
      <c r="L1447" s="26">
        <v>51.56</v>
      </c>
      <c r="M1447" s="26">
        <v>78.739999999999995</v>
      </c>
      <c r="N1447" s="26">
        <v>41.73</v>
      </c>
      <c r="O1447" s="199">
        <v>27.55</v>
      </c>
    </row>
    <row r="1448" spans="8:15" hidden="1" x14ac:dyDescent="0.25">
      <c r="H1448" s="189" t="s">
        <v>3321</v>
      </c>
      <c r="I1448" s="26" t="s">
        <v>3540</v>
      </c>
      <c r="J1448" s="26" t="s">
        <v>3541</v>
      </c>
      <c r="K1448" s="26">
        <v>23.91</v>
      </c>
      <c r="L1448" s="26">
        <v>52.24</v>
      </c>
      <c r="M1448" s="26">
        <v>41.47</v>
      </c>
      <c r="N1448" s="26">
        <v>42.61</v>
      </c>
      <c r="O1448" s="199">
        <v>25.35</v>
      </c>
    </row>
    <row r="1449" spans="8:15" hidden="1" x14ac:dyDescent="0.25">
      <c r="H1449" s="189" t="s">
        <v>3321</v>
      </c>
      <c r="I1449" s="26" t="s">
        <v>3542</v>
      </c>
      <c r="J1449" s="26" t="s">
        <v>3543</v>
      </c>
      <c r="K1449" s="26">
        <v>20.67</v>
      </c>
      <c r="L1449" s="26">
        <v>42.15</v>
      </c>
      <c r="M1449" s="26">
        <v>42.18</v>
      </c>
      <c r="N1449" s="26">
        <v>37.07</v>
      </c>
      <c r="O1449" s="199">
        <v>86.95</v>
      </c>
    </row>
    <row r="1450" spans="8:15" hidden="1" x14ac:dyDescent="0.25">
      <c r="H1450" s="189" t="s">
        <v>3321</v>
      </c>
      <c r="I1450" s="26" t="s">
        <v>3544</v>
      </c>
      <c r="J1450" s="26" t="s">
        <v>3545</v>
      </c>
      <c r="K1450" s="26">
        <v>24.8</v>
      </c>
      <c r="L1450" s="26">
        <v>30.61</v>
      </c>
      <c r="M1450" s="26">
        <v>32.19</v>
      </c>
      <c r="N1450" s="26">
        <v>31.19</v>
      </c>
      <c r="O1450" s="199">
        <v>33.36</v>
      </c>
    </row>
    <row r="1451" spans="8:15" hidden="1" x14ac:dyDescent="0.25">
      <c r="H1451" s="189" t="s">
        <v>3321</v>
      </c>
      <c r="I1451" s="26" t="s">
        <v>3546</v>
      </c>
      <c r="J1451" s="26" t="s">
        <v>3547</v>
      </c>
      <c r="K1451" s="26">
        <v>20.89</v>
      </c>
      <c r="L1451" s="26">
        <v>26.51</v>
      </c>
      <c r="M1451" s="26">
        <v>30.39</v>
      </c>
      <c r="N1451" s="26">
        <v>25.54</v>
      </c>
      <c r="O1451" s="199">
        <v>25.07</v>
      </c>
    </row>
    <row r="1452" spans="8:15" hidden="1" x14ac:dyDescent="0.25">
      <c r="H1452" s="189" t="s">
        <v>3321</v>
      </c>
      <c r="I1452" s="26" t="s">
        <v>3548</v>
      </c>
      <c r="J1452" s="26" t="s">
        <v>3549</v>
      </c>
      <c r="K1452" s="26">
        <v>10.81</v>
      </c>
      <c r="L1452" s="26">
        <v>22.53</v>
      </c>
      <c r="M1452" s="26">
        <v>25.04</v>
      </c>
      <c r="N1452" s="26">
        <v>19.5</v>
      </c>
      <c r="O1452" s="199">
        <v>160.68</v>
      </c>
    </row>
    <row r="1453" spans="8:15" hidden="1" x14ac:dyDescent="0.25">
      <c r="H1453" s="189" t="s">
        <v>3321</v>
      </c>
      <c r="I1453" s="26" t="s">
        <v>3550</v>
      </c>
      <c r="J1453" s="26" t="s">
        <v>3551</v>
      </c>
      <c r="K1453" s="26">
        <v>32.17</v>
      </c>
      <c r="L1453" s="26">
        <v>23.71</v>
      </c>
      <c r="M1453" s="26">
        <v>41.88</v>
      </c>
      <c r="N1453" s="26">
        <v>24.19</v>
      </c>
      <c r="O1453" s="199">
        <v>43.01</v>
      </c>
    </row>
    <row r="1454" spans="8:15" hidden="1" x14ac:dyDescent="0.25">
      <c r="H1454" s="189" t="s">
        <v>3321</v>
      </c>
      <c r="I1454" s="26" t="s">
        <v>3552</v>
      </c>
      <c r="J1454" s="26" t="s">
        <v>3553</v>
      </c>
      <c r="K1454" s="26">
        <v>19.8</v>
      </c>
      <c r="L1454" s="26">
        <v>43.97</v>
      </c>
      <c r="M1454" s="26">
        <v>49.15</v>
      </c>
      <c r="N1454" s="26">
        <v>41.61</v>
      </c>
      <c r="O1454" s="199">
        <v>39.6</v>
      </c>
    </row>
    <row r="1455" spans="8:15" hidden="1" x14ac:dyDescent="0.25">
      <c r="H1455" s="189" t="s">
        <v>3321</v>
      </c>
      <c r="I1455" s="26" t="s">
        <v>3554</v>
      </c>
      <c r="J1455" s="26" t="s">
        <v>3555</v>
      </c>
      <c r="K1455" s="26">
        <v>24.83</v>
      </c>
      <c r="L1455" s="26">
        <v>37.36</v>
      </c>
      <c r="M1455" s="26">
        <v>117.87</v>
      </c>
      <c r="N1455" s="26">
        <v>13.14</v>
      </c>
      <c r="O1455" s="199">
        <v>26.49</v>
      </c>
    </row>
    <row r="1456" spans="8:15" hidden="1" x14ac:dyDescent="0.25">
      <c r="H1456" s="189" t="s">
        <v>3321</v>
      </c>
      <c r="I1456" s="26" t="s">
        <v>3556</v>
      </c>
      <c r="J1456" s="26" t="s">
        <v>3557</v>
      </c>
      <c r="K1456" s="26">
        <v>11.7</v>
      </c>
      <c r="L1456" s="26">
        <v>38.299999999999997</v>
      </c>
      <c r="M1456" s="26">
        <v>31.34</v>
      </c>
      <c r="N1456" s="26">
        <v>39.619999999999997</v>
      </c>
      <c r="O1456" s="199">
        <v>50.31</v>
      </c>
    </row>
    <row r="1457" spans="8:15" hidden="1" x14ac:dyDescent="0.25">
      <c r="H1457" s="189" t="s">
        <v>3321</v>
      </c>
      <c r="I1457" s="26" t="s">
        <v>3558</v>
      </c>
      <c r="J1457" s="26" t="s">
        <v>3559</v>
      </c>
      <c r="K1457" s="26">
        <v>30.59</v>
      </c>
      <c r="L1457" s="26">
        <v>20.92</v>
      </c>
      <c r="M1457" s="26">
        <v>28.1</v>
      </c>
      <c r="N1457" s="26">
        <v>18.059999999999999</v>
      </c>
      <c r="O1457" s="199">
        <v>33.04</v>
      </c>
    </row>
    <row r="1458" spans="8:15" hidden="1" x14ac:dyDescent="0.25">
      <c r="H1458" s="189" t="s">
        <v>3321</v>
      </c>
      <c r="I1458" s="26" t="s">
        <v>3560</v>
      </c>
      <c r="J1458" s="26" t="s">
        <v>3561</v>
      </c>
      <c r="K1458" s="26">
        <v>14.26</v>
      </c>
      <c r="L1458" s="26">
        <v>9.61</v>
      </c>
      <c r="M1458" s="26">
        <v>10.49</v>
      </c>
      <c r="N1458" s="26">
        <v>7.69</v>
      </c>
      <c r="O1458" s="199">
        <v>73.45</v>
      </c>
    </row>
    <row r="1459" spans="8:15" hidden="1" x14ac:dyDescent="0.25">
      <c r="H1459" s="189" t="s">
        <v>3321</v>
      </c>
      <c r="I1459" s="26" t="s">
        <v>3562</v>
      </c>
      <c r="J1459" s="26" t="s">
        <v>3563</v>
      </c>
      <c r="K1459" s="26">
        <v>32.799999999999997</v>
      </c>
      <c r="L1459" s="26">
        <v>24.08</v>
      </c>
      <c r="M1459" s="26">
        <v>28.69</v>
      </c>
      <c r="N1459" s="26">
        <v>20.11</v>
      </c>
      <c r="O1459" s="199">
        <v>26.5</v>
      </c>
    </row>
    <row r="1460" spans="8:15" hidden="1" x14ac:dyDescent="0.25">
      <c r="H1460" s="189" t="s">
        <v>3321</v>
      </c>
      <c r="I1460" s="26" t="s">
        <v>3564</v>
      </c>
      <c r="J1460" s="26" t="s">
        <v>3565</v>
      </c>
      <c r="K1460" s="26">
        <v>18.39</v>
      </c>
      <c r="L1460" s="26">
        <v>24.12</v>
      </c>
      <c r="M1460" s="26">
        <v>24.04</v>
      </c>
      <c r="N1460" s="26">
        <v>17.36</v>
      </c>
      <c r="O1460" s="199">
        <v>134.86000000000001</v>
      </c>
    </row>
    <row r="1461" spans="8:15" hidden="1" x14ac:dyDescent="0.25">
      <c r="H1461" s="189" t="s">
        <v>3321</v>
      </c>
      <c r="I1461" s="26" t="s">
        <v>3566</v>
      </c>
      <c r="J1461" s="26" t="s">
        <v>3567</v>
      </c>
      <c r="K1461" s="26">
        <v>8.32</v>
      </c>
      <c r="L1461" s="26">
        <v>24.15</v>
      </c>
      <c r="M1461" s="26">
        <v>25.33</v>
      </c>
      <c r="N1461" s="26">
        <v>32.69</v>
      </c>
      <c r="O1461" s="199">
        <v>39.94</v>
      </c>
    </row>
    <row r="1462" spans="8:15" hidden="1" x14ac:dyDescent="0.25">
      <c r="H1462" s="189" t="s">
        <v>3321</v>
      </c>
      <c r="I1462" s="26" t="s">
        <v>3568</v>
      </c>
      <c r="J1462" s="26" t="s">
        <v>3569</v>
      </c>
      <c r="K1462" s="26">
        <v>27.75</v>
      </c>
      <c r="L1462" s="26">
        <v>68.31</v>
      </c>
      <c r="M1462" s="26">
        <v>56.19</v>
      </c>
      <c r="N1462" s="26">
        <v>94.86</v>
      </c>
      <c r="O1462" s="199">
        <v>111.03</v>
      </c>
    </row>
    <row r="1463" spans="8:15" hidden="1" x14ac:dyDescent="0.25">
      <c r="H1463" s="189" t="s">
        <v>3321</v>
      </c>
      <c r="I1463" s="26" t="s">
        <v>3570</v>
      </c>
      <c r="J1463" s="26" t="s">
        <v>3571</v>
      </c>
      <c r="K1463" s="26">
        <v>21.53</v>
      </c>
      <c r="L1463" s="26">
        <v>223.06</v>
      </c>
      <c r="M1463" s="26">
        <v>43.29</v>
      </c>
      <c r="N1463" s="26">
        <v>16.93</v>
      </c>
      <c r="O1463" s="199">
        <v>48</v>
      </c>
    </row>
    <row r="1464" spans="8:15" hidden="1" x14ac:dyDescent="0.25">
      <c r="H1464" s="189" t="s">
        <v>3321</v>
      </c>
      <c r="I1464" s="26" t="s">
        <v>3572</v>
      </c>
      <c r="J1464" s="26" t="s">
        <v>3573</v>
      </c>
      <c r="K1464" s="26">
        <v>30.46</v>
      </c>
      <c r="L1464" s="26">
        <v>49.12</v>
      </c>
      <c r="M1464" s="26">
        <v>53.59</v>
      </c>
      <c r="N1464" s="26">
        <v>36.69</v>
      </c>
      <c r="O1464" s="199">
        <v>19.54</v>
      </c>
    </row>
    <row r="1465" spans="8:15" hidden="1" x14ac:dyDescent="0.25">
      <c r="H1465" s="189" t="s">
        <v>3321</v>
      </c>
      <c r="I1465" s="26" t="s">
        <v>3574</v>
      </c>
      <c r="J1465" s="26" t="s">
        <v>3575</v>
      </c>
      <c r="K1465" s="26">
        <v>42.5</v>
      </c>
      <c r="L1465" s="26">
        <v>46.88</v>
      </c>
      <c r="M1465" s="26">
        <v>98.56</v>
      </c>
      <c r="N1465" s="26">
        <v>29.1</v>
      </c>
      <c r="O1465" s="199">
        <v>43.35</v>
      </c>
    </row>
    <row r="1466" spans="8:15" hidden="1" x14ac:dyDescent="0.25">
      <c r="H1466" s="189" t="s">
        <v>3321</v>
      </c>
      <c r="I1466" s="26" t="s">
        <v>3576</v>
      </c>
      <c r="J1466" s="26" t="s">
        <v>3577</v>
      </c>
      <c r="K1466" s="26">
        <v>29.58</v>
      </c>
      <c r="L1466" s="26">
        <v>31.79</v>
      </c>
      <c r="M1466" s="26">
        <v>29.41</v>
      </c>
      <c r="N1466" s="26">
        <v>35.26</v>
      </c>
      <c r="O1466" s="199">
        <v>32.090000000000003</v>
      </c>
    </row>
    <row r="1467" spans="8:15" hidden="1" x14ac:dyDescent="0.25">
      <c r="H1467" s="189" t="s">
        <v>3321</v>
      </c>
      <c r="I1467" s="26" t="s">
        <v>3578</v>
      </c>
      <c r="J1467" s="26" t="s">
        <v>3579</v>
      </c>
      <c r="K1467" s="26">
        <v>89.49</v>
      </c>
      <c r="L1467" s="26">
        <v>85.13</v>
      </c>
      <c r="M1467" s="26">
        <v>82.27</v>
      </c>
      <c r="N1467" s="26">
        <v>74.709999999999994</v>
      </c>
      <c r="O1467" s="199">
        <v>96.65</v>
      </c>
    </row>
    <row r="1468" spans="8:15" hidden="1" x14ac:dyDescent="0.25">
      <c r="H1468" s="189" t="s">
        <v>3321</v>
      </c>
      <c r="I1468" s="26" t="s">
        <v>3580</v>
      </c>
      <c r="J1468" s="26" t="s">
        <v>3581</v>
      </c>
      <c r="K1468" s="26">
        <v>20.55</v>
      </c>
      <c r="L1468" s="26">
        <v>40.83</v>
      </c>
      <c r="M1468" s="26">
        <v>64.27</v>
      </c>
      <c r="N1468" s="26">
        <v>31.66</v>
      </c>
      <c r="O1468" s="199">
        <v>29.78</v>
      </c>
    </row>
    <row r="1469" spans="8:15" hidden="1" x14ac:dyDescent="0.25">
      <c r="H1469" s="189" t="s">
        <v>3321</v>
      </c>
      <c r="I1469" s="26" t="s">
        <v>3582</v>
      </c>
      <c r="J1469" s="26" t="s">
        <v>3583</v>
      </c>
      <c r="K1469" s="26">
        <v>47.86</v>
      </c>
      <c r="L1469" s="26">
        <v>336.82</v>
      </c>
      <c r="M1469" s="26">
        <v>265.62</v>
      </c>
      <c r="N1469" s="26">
        <v>238.25</v>
      </c>
      <c r="O1469" s="199">
        <v>219.97</v>
      </c>
    </row>
    <row r="1470" spans="8:15" hidden="1" x14ac:dyDescent="0.25">
      <c r="H1470" s="189" t="s">
        <v>3321</v>
      </c>
      <c r="I1470" s="26" t="s">
        <v>3584</v>
      </c>
      <c r="J1470" s="26" t="s">
        <v>3585</v>
      </c>
      <c r="K1470" s="26">
        <v>24.6</v>
      </c>
      <c r="L1470" s="26">
        <v>39.78</v>
      </c>
      <c r="M1470" s="26">
        <v>38.82</v>
      </c>
      <c r="N1470" s="26">
        <v>38.58</v>
      </c>
      <c r="O1470" s="199">
        <v>34.479999999999997</v>
      </c>
    </row>
    <row r="1471" spans="8:15" hidden="1" x14ac:dyDescent="0.25">
      <c r="H1471" s="189" t="s">
        <v>3321</v>
      </c>
      <c r="I1471" s="26" t="s">
        <v>3586</v>
      </c>
      <c r="J1471" s="26" t="s">
        <v>3587</v>
      </c>
      <c r="K1471" s="26">
        <v>0</v>
      </c>
      <c r="L1471" s="26"/>
      <c r="M1471" s="26"/>
      <c r="N1471" s="26"/>
      <c r="O1471" s="199"/>
    </row>
    <row r="1472" spans="8:15" hidden="1" x14ac:dyDescent="0.25">
      <c r="H1472" s="189" t="s">
        <v>3321</v>
      </c>
      <c r="I1472" s="26" t="s">
        <v>3588</v>
      </c>
      <c r="J1472" s="26" t="s">
        <v>3589</v>
      </c>
      <c r="K1472" s="26">
        <v>4.66</v>
      </c>
      <c r="L1472" s="26">
        <v>14.42</v>
      </c>
      <c r="M1472" s="26">
        <v>15.65</v>
      </c>
      <c r="N1472" s="26">
        <v>10.55</v>
      </c>
      <c r="O1472" s="199">
        <v>6.36</v>
      </c>
    </row>
    <row r="1473" spans="8:15" hidden="1" x14ac:dyDescent="0.25">
      <c r="H1473" s="189" t="s">
        <v>3321</v>
      </c>
      <c r="I1473" s="26" t="s">
        <v>3590</v>
      </c>
      <c r="J1473" s="26" t="s">
        <v>3591</v>
      </c>
      <c r="K1473" s="26">
        <v>4.6399999999999997</v>
      </c>
      <c r="L1473" s="26"/>
      <c r="M1473" s="26"/>
      <c r="N1473" s="26">
        <v>9.2899999999999991</v>
      </c>
      <c r="O1473" s="199">
        <v>79.22</v>
      </c>
    </row>
    <row r="1474" spans="8:15" hidden="1" x14ac:dyDescent="0.25">
      <c r="H1474" s="189" t="s">
        <v>3321</v>
      </c>
      <c r="I1474" s="26" t="s">
        <v>3592</v>
      </c>
      <c r="J1474" s="26" t="s">
        <v>3593</v>
      </c>
      <c r="K1474" s="26">
        <v>7.25</v>
      </c>
      <c r="L1474" s="26"/>
      <c r="M1474" s="26"/>
      <c r="N1474" s="26">
        <v>9.2100000000000009</v>
      </c>
      <c r="O1474" s="199">
        <v>48.04</v>
      </c>
    </row>
    <row r="1475" spans="8:15" hidden="1" x14ac:dyDescent="0.25">
      <c r="H1475" s="189" t="s">
        <v>3321</v>
      </c>
      <c r="I1475" s="26" t="s">
        <v>3594</v>
      </c>
      <c r="J1475" s="26" t="s">
        <v>3595</v>
      </c>
      <c r="K1475" s="26">
        <v>7.04</v>
      </c>
      <c r="L1475" s="26">
        <v>238.49</v>
      </c>
      <c r="M1475" s="26">
        <v>312.72000000000003</v>
      </c>
      <c r="N1475" s="26">
        <v>100.81</v>
      </c>
      <c r="O1475" s="199">
        <v>38.950000000000003</v>
      </c>
    </row>
    <row r="1476" spans="8:15" hidden="1" x14ac:dyDescent="0.25">
      <c r="H1476" s="189" t="s">
        <v>3321</v>
      </c>
      <c r="I1476" s="26" t="s">
        <v>3596</v>
      </c>
      <c r="J1476" s="26" t="s">
        <v>3597</v>
      </c>
      <c r="K1476" s="26">
        <v>14.9</v>
      </c>
      <c r="L1476" s="26">
        <v>20.98</v>
      </c>
      <c r="M1476" s="26">
        <v>41.06</v>
      </c>
      <c r="N1476" s="26">
        <v>16.899999999999999</v>
      </c>
      <c r="O1476" s="199">
        <v>402.26</v>
      </c>
    </row>
    <row r="1477" spans="8:15" hidden="1" x14ac:dyDescent="0.25">
      <c r="H1477" s="189" t="s">
        <v>3321</v>
      </c>
      <c r="I1477" s="26" t="s">
        <v>3598</v>
      </c>
      <c r="J1477" s="26" t="s">
        <v>3599</v>
      </c>
      <c r="K1477" s="26">
        <v>3.51</v>
      </c>
      <c r="L1477" s="26"/>
      <c r="M1477" s="26"/>
      <c r="N1477" s="26"/>
      <c r="O1477" s="199">
        <v>24.04</v>
      </c>
    </row>
    <row r="1478" spans="8:15" hidden="1" x14ac:dyDescent="0.25">
      <c r="H1478" s="189" t="s">
        <v>3321</v>
      </c>
      <c r="I1478" s="26" t="s">
        <v>3600</v>
      </c>
      <c r="J1478" s="26" t="s">
        <v>3601</v>
      </c>
      <c r="K1478" s="26">
        <v>13.96</v>
      </c>
      <c r="L1478" s="26">
        <v>15.21</v>
      </c>
      <c r="M1478" s="26">
        <v>23.95</v>
      </c>
      <c r="N1478" s="26">
        <v>13.83</v>
      </c>
      <c r="O1478" s="199">
        <v>58.09</v>
      </c>
    </row>
    <row r="1479" spans="8:15" hidden="1" x14ac:dyDescent="0.25">
      <c r="H1479" s="189" t="s">
        <v>3321</v>
      </c>
      <c r="I1479" s="26" t="s">
        <v>3602</v>
      </c>
      <c r="J1479" s="26" t="s">
        <v>3603</v>
      </c>
      <c r="K1479" s="26">
        <v>8.4600000000000009</v>
      </c>
      <c r="L1479" s="26">
        <v>9.9</v>
      </c>
      <c r="M1479" s="26">
        <v>9.4700000000000006</v>
      </c>
      <c r="N1479" s="26">
        <v>7.42</v>
      </c>
      <c r="O1479" s="199">
        <v>118.6</v>
      </c>
    </row>
    <row r="1480" spans="8:15" hidden="1" x14ac:dyDescent="0.25">
      <c r="H1480" s="189" t="s">
        <v>3321</v>
      </c>
      <c r="I1480" s="26" t="s">
        <v>3604</v>
      </c>
      <c r="J1480" s="26" t="s">
        <v>3605</v>
      </c>
      <c r="K1480" s="26">
        <v>2.72</v>
      </c>
      <c r="L1480" s="26">
        <v>43.03</v>
      </c>
      <c r="M1480" s="26">
        <v>84.29</v>
      </c>
      <c r="N1480" s="26">
        <v>13.25</v>
      </c>
      <c r="O1480" s="199">
        <v>96.85</v>
      </c>
    </row>
    <row r="1481" spans="8:15" hidden="1" x14ac:dyDescent="0.25">
      <c r="H1481" s="189" t="s">
        <v>3321</v>
      </c>
      <c r="I1481" s="26" t="s">
        <v>3606</v>
      </c>
      <c r="J1481" s="26" t="s">
        <v>3607</v>
      </c>
      <c r="K1481" s="26">
        <v>87.08</v>
      </c>
      <c r="L1481" s="26">
        <v>18.96</v>
      </c>
      <c r="M1481" s="26">
        <v>15.95</v>
      </c>
      <c r="N1481" s="26">
        <v>16.84</v>
      </c>
      <c r="O1481" s="199">
        <v>2734.09</v>
      </c>
    </row>
    <row r="1482" spans="8:15" hidden="1" x14ac:dyDescent="0.25">
      <c r="H1482" s="189" t="s">
        <v>3321</v>
      </c>
      <c r="I1482" s="26" t="s">
        <v>3608</v>
      </c>
      <c r="J1482" s="26" t="s">
        <v>3609</v>
      </c>
      <c r="K1482" s="26">
        <v>4.92</v>
      </c>
      <c r="L1482" s="26">
        <v>58.27</v>
      </c>
      <c r="M1482" s="26"/>
      <c r="N1482" s="26">
        <v>17.53</v>
      </c>
      <c r="O1482" s="199">
        <v>19.079999999999998</v>
      </c>
    </row>
    <row r="1483" spans="8:15" hidden="1" x14ac:dyDescent="0.25">
      <c r="H1483" s="189" t="s">
        <v>3321</v>
      </c>
      <c r="I1483" s="26" t="s">
        <v>3610</v>
      </c>
      <c r="J1483" s="26" t="s">
        <v>3611</v>
      </c>
      <c r="K1483" s="26">
        <v>8.41</v>
      </c>
      <c r="L1483" s="26">
        <v>10.23</v>
      </c>
      <c r="M1483" s="26">
        <v>8.32</v>
      </c>
      <c r="N1483" s="26">
        <v>6.64</v>
      </c>
      <c r="O1483" s="199">
        <v>123.81</v>
      </c>
    </row>
    <row r="1484" spans="8:15" hidden="1" x14ac:dyDescent="0.25">
      <c r="H1484" s="189" t="s">
        <v>3321</v>
      </c>
      <c r="I1484" s="26" t="s">
        <v>3612</v>
      </c>
      <c r="J1484" s="26" t="s">
        <v>3613</v>
      </c>
      <c r="K1484" s="26">
        <v>13.44</v>
      </c>
      <c r="L1484" s="26">
        <v>341.12</v>
      </c>
      <c r="M1484" s="26">
        <v>495.32</v>
      </c>
      <c r="N1484" s="26">
        <v>18.34</v>
      </c>
      <c r="O1484" s="199">
        <v>39.409999999999997</v>
      </c>
    </row>
    <row r="1485" spans="8:15" hidden="1" x14ac:dyDescent="0.25">
      <c r="H1485" s="189" t="s">
        <v>3321</v>
      </c>
      <c r="I1485" s="26" t="s">
        <v>3614</v>
      </c>
      <c r="J1485" s="26" t="s">
        <v>3615</v>
      </c>
      <c r="K1485" s="26">
        <v>2.44</v>
      </c>
      <c r="L1485" s="26">
        <v>29.3</v>
      </c>
      <c r="M1485" s="26">
        <v>77.81</v>
      </c>
      <c r="N1485" s="26">
        <v>11.62</v>
      </c>
      <c r="O1485" s="199">
        <v>95.07</v>
      </c>
    </row>
    <row r="1486" spans="8:15" hidden="1" x14ac:dyDescent="0.25">
      <c r="H1486" s="189" t="s">
        <v>3321</v>
      </c>
      <c r="I1486" s="26" t="s">
        <v>3616</v>
      </c>
      <c r="J1486" s="26" t="s">
        <v>3617</v>
      </c>
      <c r="K1486" s="26">
        <v>32.78</v>
      </c>
      <c r="L1486" s="26">
        <v>25.44</v>
      </c>
      <c r="M1486" s="26">
        <v>29.72</v>
      </c>
      <c r="N1486" s="26">
        <v>25.65</v>
      </c>
      <c r="O1486" s="199">
        <v>298.77999999999997</v>
      </c>
    </row>
    <row r="1487" spans="8:15" hidden="1" x14ac:dyDescent="0.25">
      <c r="H1487" s="189" t="s">
        <v>3321</v>
      </c>
      <c r="I1487" s="26" t="s">
        <v>3618</v>
      </c>
      <c r="J1487" s="26" t="s">
        <v>3619</v>
      </c>
      <c r="K1487" s="26">
        <v>10.26</v>
      </c>
      <c r="L1487" s="26"/>
      <c r="M1487" s="26"/>
      <c r="N1487" s="26"/>
      <c r="O1487" s="199">
        <v>19.7</v>
      </c>
    </row>
    <row r="1488" spans="8:15" hidden="1" x14ac:dyDescent="0.25">
      <c r="H1488" s="189" t="s">
        <v>3321</v>
      </c>
      <c r="I1488" s="26" t="s">
        <v>3620</v>
      </c>
      <c r="J1488" s="26" t="s">
        <v>3621</v>
      </c>
      <c r="K1488" s="26">
        <v>9.99</v>
      </c>
      <c r="L1488" s="26">
        <v>15.58</v>
      </c>
      <c r="M1488" s="26">
        <v>50.37</v>
      </c>
      <c r="N1488" s="26">
        <v>3.87</v>
      </c>
      <c r="O1488" s="199">
        <v>114.46</v>
      </c>
    </row>
    <row r="1489" spans="8:15" hidden="1" x14ac:dyDescent="0.25">
      <c r="H1489" s="189" t="s">
        <v>3321</v>
      </c>
      <c r="I1489" s="26" t="s">
        <v>3622</v>
      </c>
      <c r="J1489" s="26" t="s">
        <v>3623</v>
      </c>
      <c r="K1489" s="26">
        <v>12.22</v>
      </c>
      <c r="L1489" s="26">
        <v>32.94</v>
      </c>
      <c r="M1489" s="26">
        <v>24.56</v>
      </c>
      <c r="N1489" s="26">
        <v>22.45</v>
      </c>
      <c r="O1489" s="199">
        <v>20.29</v>
      </c>
    </row>
    <row r="1490" spans="8:15" hidden="1" x14ac:dyDescent="0.25">
      <c r="H1490" s="189" t="s">
        <v>3321</v>
      </c>
      <c r="I1490" s="26" t="s">
        <v>3624</v>
      </c>
      <c r="J1490" s="26" t="s">
        <v>3625</v>
      </c>
      <c r="K1490" s="26">
        <v>8.74</v>
      </c>
      <c r="L1490" s="26"/>
      <c r="M1490" s="26"/>
      <c r="N1490" s="26">
        <v>842.3</v>
      </c>
      <c r="O1490" s="199">
        <v>93.63</v>
      </c>
    </row>
    <row r="1491" spans="8:15" hidden="1" x14ac:dyDescent="0.25">
      <c r="H1491" s="189" t="s">
        <v>3321</v>
      </c>
      <c r="I1491" s="26" t="s">
        <v>3626</v>
      </c>
      <c r="J1491" s="26" t="s">
        <v>3627</v>
      </c>
      <c r="K1491" s="26">
        <v>8.8000000000000007</v>
      </c>
      <c r="L1491" s="26">
        <v>13.03</v>
      </c>
      <c r="M1491" s="26">
        <v>17.13</v>
      </c>
      <c r="N1491" s="26">
        <v>7.43</v>
      </c>
      <c r="O1491" s="199">
        <v>101.76</v>
      </c>
    </row>
    <row r="1492" spans="8:15" hidden="1" x14ac:dyDescent="0.25">
      <c r="H1492" s="189" t="s">
        <v>3321</v>
      </c>
      <c r="I1492" s="26" t="s">
        <v>3628</v>
      </c>
      <c r="J1492" s="26" t="s">
        <v>3629</v>
      </c>
      <c r="K1492" s="26">
        <v>6.39</v>
      </c>
      <c r="L1492" s="26">
        <v>37.619999999999997</v>
      </c>
      <c r="M1492" s="26">
        <v>61.38</v>
      </c>
      <c r="N1492" s="26">
        <v>10.63</v>
      </c>
      <c r="O1492" s="199">
        <v>136.19999999999999</v>
      </c>
    </row>
    <row r="1493" spans="8:15" hidden="1" x14ac:dyDescent="0.25">
      <c r="H1493" s="189" t="s">
        <v>3321</v>
      </c>
      <c r="I1493" s="26" t="s">
        <v>3630</v>
      </c>
      <c r="J1493" s="26" t="s">
        <v>3631</v>
      </c>
      <c r="K1493" s="26">
        <v>8.67</v>
      </c>
      <c r="L1493" s="26">
        <v>363.7</v>
      </c>
      <c r="M1493" s="26">
        <v>201.46</v>
      </c>
      <c r="N1493" s="26">
        <v>45.64</v>
      </c>
      <c r="O1493" s="199">
        <v>24.98</v>
      </c>
    </row>
    <row r="1494" spans="8:15" hidden="1" x14ac:dyDescent="0.25">
      <c r="H1494" s="189" t="s">
        <v>3321</v>
      </c>
      <c r="I1494" s="26" t="s">
        <v>3632</v>
      </c>
      <c r="J1494" s="26" t="s">
        <v>3633</v>
      </c>
      <c r="K1494" s="26">
        <v>4.66</v>
      </c>
      <c r="L1494" s="26">
        <v>66.95</v>
      </c>
      <c r="M1494" s="26">
        <v>73.319999999999993</v>
      </c>
      <c r="N1494" s="26">
        <v>64.08</v>
      </c>
      <c r="O1494" s="199">
        <v>31.7</v>
      </c>
    </row>
    <row r="1495" spans="8:15" hidden="1" x14ac:dyDescent="0.25">
      <c r="H1495" s="189" t="s">
        <v>3321</v>
      </c>
      <c r="I1495" s="26" t="s">
        <v>3634</v>
      </c>
      <c r="J1495" s="26" t="s">
        <v>3635</v>
      </c>
      <c r="K1495" s="26">
        <v>5.79</v>
      </c>
      <c r="L1495" s="26"/>
      <c r="M1495" s="26">
        <v>121.53</v>
      </c>
      <c r="N1495" s="26"/>
      <c r="O1495" s="199">
        <v>30.6</v>
      </c>
    </row>
    <row r="1496" spans="8:15" hidden="1" x14ac:dyDescent="0.25">
      <c r="H1496" s="189" t="s">
        <v>3321</v>
      </c>
      <c r="I1496" s="26" t="s">
        <v>3636</v>
      </c>
      <c r="J1496" s="26" t="s">
        <v>3637</v>
      </c>
      <c r="K1496" s="26">
        <v>7.05</v>
      </c>
      <c r="L1496" s="26"/>
      <c r="M1496" s="26"/>
      <c r="N1496" s="26">
        <v>16.3</v>
      </c>
      <c r="O1496" s="199">
        <v>82.33</v>
      </c>
    </row>
    <row r="1497" spans="8:15" hidden="1" x14ac:dyDescent="0.25">
      <c r="H1497" s="189" t="s">
        <v>3321</v>
      </c>
      <c r="I1497" s="26" t="s">
        <v>3638</v>
      </c>
      <c r="J1497" s="26" t="s">
        <v>3639</v>
      </c>
      <c r="K1497" s="26">
        <v>3.45</v>
      </c>
      <c r="L1497" s="26"/>
      <c r="M1497" s="26"/>
      <c r="N1497" s="26"/>
      <c r="O1497" s="199">
        <v>40.909999999999997</v>
      </c>
    </row>
    <row r="1498" spans="8:15" hidden="1" x14ac:dyDescent="0.25">
      <c r="H1498" s="189" t="s">
        <v>3321</v>
      </c>
      <c r="I1498" s="26" t="s">
        <v>3640</v>
      </c>
      <c r="J1498" s="26" t="s">
        <v>3641</v>
      </c>
      <c r="K1498" s="26">
        <v>2.83</v>
      </c>
      <c r="L1498" s="26"/>
      <c r="M1498" s="26"/>
      <c r="N1498" s="26"/>
      <c r="O1498" s="199">
        <v>28.77</v>
      </c>
    </row>
    <row r="1499" spans="8:15" hidden="1" x14ac:dyDescent="0.25">
      <c r="H1499" s="189" t="s">
        <v>3321</v>
      </c>
      <c r="I1499" s="26" t="s">
        <v>3642</v>
      </c>
      <c r="J1499" s="26" t="s">
        <v>3643</v>
      </c>
      <c r="K1499" s="26">
        <v>3.45</v>
      </c>
      <c r="L1499" s="26"/>
      <c r="M1499" s="26"/>
      <c r="N1499" s="26">
        <v>28.67</v>
      </c>
      <c r="O1499" s="199">
        <v>121.01</v>
      </c>
    </row>
    <row r="1500" spans="8:15" hidden="1" x14ac:dyDescent="0.25">
      <c r="H1500" s="189" t="s">
        <v>3321</v>
      </c>
      <c r="I1500" s="26" t="s">
        <v>3644</v>
      </c>
      <c r="J1500" s="26" t="s">
        <v>3645</v>
      </c>
      <c r="K1500" s="26">
        <v>19.420000000000002</v>
      </c>
      <c r="L1500" s="26">
        <v>59.08</v>
      </c>
      <c r="M1500" s="26">
        <v>167.52</v>
      </c>
      <c r="N1500" s="26">
        <v>17.57</v>
      </c>
      <c r="O1500" s="199">
        <v>106.81</v>
      </c>
    </row>
    <row r="1501" spans="8:15" hidden="1" x14ac:dyDescent="0.25">
      <c r="H1501" s="189" t="s">
        <v>3321</v>
      </c>
      <c r="I1501" s="26" t="s">
        <v>3646</v>
      </c>
      <c r="J1501" s="26" t="s">
        <v>3647</v>
      </c>
      <c r="K1501" s="26">
        <v>14.23</v>
      </c>
      <c r="L1501" s="26">
        <v>22.96</v>
      </c>
      <c r="M1501" s="26">
        <v>23.12</v>
      </c>
      <c r="N1501" s="26">
        <v>16.559999999999999</v>
      </c>
      <c r="O1501" s="199">
        <v>1043.54</v>
      </c>
    </row>
    <row r="1502" spans="8:15" hidden="1" x14ac:dyDescent="0.25">
      <c r="H1502" s="189" t="s">
        <v>3321</v>
      </c>
      <c r="I1502" s="26" t="s">
        <v>3648</v>
      </c>
      <c r="J1502" s="26" t="s">
        <v>3649</v>
      </c>
      <c r="K1502" s="26">
        <v>11.38</v>
      </c>
      <c r="L1502" s="26">
        <v>18.38</v>
      </c>
      <c r="M1502" s="26">
        <v>15.39</v>
      </c>
      <c r="N1502" s="26">
        <v>17.36</v>
      </c>
      <c r="O1502" s="199">
        <v>73.150000000000006</v>
      </c>
    </row>
    <row r="1503" spans="8:15" hidden="1" x14ac:dyDescent="0.25">
      <c r="H1503" s="189" t="s">
        <v>3321</v>
      </c>
      <c r="I1503" s="26" t="s">
        <v>3650</v>
      </c>
      <c r="J1503" s="26" t="s">
        <v>3651</v>
      </c>
      <c r="K1503" s="26">
        <v>12.3</v>
      </c>
      <c r="L1503" s="26">
        <v>30.25</v>
      </c>
      <c r="M1503" s="26">
        <v>25.62</v>
      </c>
      <c r="N1503" s="26">
        <v>27.2</v>
      </c>
      <c r="O1503" s="199">
        <v>112.88</v>
      </c>
    </row>
    <row r="1504" spans="8:15" hidden="1" x14ac:dyDescent="0.25">
      <c r="H1504" s="189" t="s">
        <v>3321</v>
      </c>
      <c r="I1504" s="26" t="s">
        <v>3652</v>
      </c>
      <c r="J1504" s="26" t="s">
        <v>135</v>
      </c>
      <c r="K1504" s="26">
        <v>4.0599999999999996</v>
      </c>
      <c r="L1504" s="26">
        <v>9.39</v>
      </c>
      <c r="M1504" s="26">
        <v>11.23</v>
      </c>
      <c r="N1504" s="26">
        <v>8.24</v>
      </c>
      <c r="O1504" s="199">
        <v>342.58</v>
      </c>
    </row>
    <row r="1505" spans="8:15" hidden="1" x14ac:dyDescent="0.25">
      <c r="H1505" s="189" t="s">
        <v>3321</v>
      </c>
      <c r="I1505" s="26" t="s">
        <v>3653</v>
      </c>
      <c r="J1505" s="26" t="s">
        <v>3654</v>
      </c>
      <c r="K1505" s="26">
        <v>5.16</v>
      </c>
      <c r="L1505" s="26">
        <v>40.43</v>
      </c>
      <c r="M1505" s="26">
        <v>39.840000000000003</v>
      </c>
      <c r="N1505" s="26">
        <v>14.17</v>
      </c>
      <c r="O1505" s="199">
        <v>204.97</v>
      </c>
    </row>
    <row r="1506" spans="8:15" hidden="1" x14ac:dyDescent="0.25">
      <c r="H1506" s="189" t="s">
        <v>3321</v>
      </c>
      <c r="I1506" s="26" t="s">
        <v>3655</v>
      </c>
      <c r="J1506" s="26" t="s">
        <v>3656</v>
      </c>
      <c r="K1506" s="26">
        <v>4.51</v>
      </c>
      <c r="L1506" s="26">
        <v>14.5</v>
      </c>
      <c r="M1506" s="26">
        <v>30.96</v>
      </c>
      <c r="N1506" s="26">
        <v>7.88</v>
      </c>
      <c r="O1506" s="199">
        <v>92.82</v>
      </c>
    </row>
    <row r="1507" spans="8:15" hidden="1" x14ac:dyDescent="0.25">
      <c r="H1507" s="189" t="s">
        <v>3321</v>
      </c>
      <c r="I1507" s="26" t="s">
        <v>3657</v>
      </c>
      <c r="J1507" s="26" t="s">
        <v>3658</v>
      </c>
      <c r="K1507" s="26">
        <v>5.41</v>
      </c>
      <c r="L1507" s="26">
        <v>49.16</v>
      </c>
      <c r="M1507" s="26">
        <v>61.77</v>
      </c>
      <c r="N1507" s="26">
        <v>8.6</v>
      </c>
      <c r="O1507" s="199">
        <v>47.91</v>
      </c>
    </row>
    <row r="1508" spans="8:15" hidden="1" x14ac:dyDescent="0.25">
      <c r="H1508" s="189" t="s">
        <v>3321</v>
      </c>
      <c r="I1508" s="26" t="s">
        <v>3659</v>
      </c>
      <c r="J1508" s="26" t="s">
        <v>3660</v>
      </c>
      <c r="K1508" s="26">
        <v>10.74</v>
      </c>
      <c r="L1508" s="26">
        <v>26.21</v>
      </c>
      <c r="M1508" s="26">
        <v>27.37</v>
      </c>
      <c r="N1508" s="26">
        <v>17.329999999999998</v>
      </c>
      <c r="O1508" s="199">
        <v>63.32</v>
      </c>
    </row>
    <row r="1509" spans="8:15" hidden="1" x14ac:dyDescent="0.25">
      <c r="H1509" s="189" t="s">
        <v>3321</v>
      </c>
      <c r="I1509" s="26" t="s">
        <v>3661</v>
      </c>
      <c r="J1509" s="26" t="s">
        <v>3662</v>
      </c>
      <c r="K1509" s="26">
        <v>52.13</v>
      </c>
      <c r="L1509" s="26">
        <v>40.82</v>
      </c>
      <c r="M1509" s="26">
        <v>274.17</v>
      </c>
      <c r="N1509" s="26">
        <v>11.86</v>
      </c>
      <c r="O1509" s="199">
        <v>105.66</v>
      </c>
    </row>
    <row r="1510" spans="8:15" hidden="1" x14ac:dyDescent="0.25">
      <c r="H1510" s="189" t="s">
        <v>3321</v>
      </c>
      <c r="I1510" s="26" t="s">
        <v>3663</v>
      </c>
      <c r="J1510" s="26" t="s">
        <v>3664</v>
      </c>
      <c r="K1510" s="26">
        <v>11.77</v>
      </c>
      <c r="L1510" s="26">
        <v>23.72</v>
      </c>
      <c r="M1510" s="26">
        <v>21.29</v>
      </c>
      <c r="N1510" s="26">
        <v>27.31</v>
      </c>
      <c r="O1510" s="199">
        <v>21.56</v>
      </c>
    </row>
    <row r="1511" spans="8:15" hidden="1" x14ac:dyDescent="0.25">
      <c r="H1511" s="189" t="s">
        <v>3321</v>
      </c>
      <c r="I1511" s="26" t="s">
        <v>3665</v>
      </c>
      <c r="J1511" s="26" t="s">
        <v>3666</v>
      </c>
      <c r="K1511" s="26">
        <v>14.23</v>
      </c>
      <c r="L1511" s="26">
        <v>50.89</v>
      </c>
      <c r="M1511" s="26">
        <v>82.38</v>
      </c>
      <c r="N1511" s="26">
        <v>24.2</v>
      </c>
      <c r="O1511" s="199">
        <v>59.62</v>
      </c>
    </row>
    <row r="1512" spans="8:15" hidden="1" x14ac:dyDescent="0.25">
      <c r="H1512" s="189" t="s">
        <v>3321</v>
      </c>
      <c r="I1512" s="26" t="s">
        <v>3667</v>
      </c>
      <c r="J1512" s="26" t="s">
        <v>3668</v>
      </c>
      <c r="K1512" s="26">
        <v>10.14</v>
      </c>
      <c r="L1512" s="26">
        <v>14.03</v>
      </c>
      <c r="M1512" s="26">
        <v>13.34</v>
      </c>
      <c r="N1512" s="26">
        <v>12.38</v>
      </c>
      <c r="O1512" s="199">
        <v>51.61</v>
      </c>
    </row>
    <row r="1513" spans="8:15" hidden="1" x14ac:dyDescent="0.25">
      <c r="H1513" s="189" t="s">
        <v>3321</v>
      </c>
      <c r="I1513" s="26" t="s">
        <v>3669</v>
      </c>
      <c r="J1513" s="26" t="s">
        <v>3670</v>
      </c>
      <c r="K1513" s="26">
        <v>2.31</v>
      </c>
      <c r="L1513" s="26">
        <v>11.41</v>
      </c>
      <c r="M1513" s="26">
        <v>16.54</v>
      </c>
      <c r="N1513" s="26">
        <v>5.36</v>
      </c>
      <c r="O1513" s="199">
        <v>204</v>
      </c>
    </row>
    <row r="1514" spans="8:15" hidden="1" x14ac:dyDescent="0.25">
      <c r="H1514" s="189" t="s">
        <v>3321</v>
      </c>
      <c r="I1514" s="26" t="s">
        <v>3671</v>
      </c>
      <c r="J1514" s="26" t="s">
        <v>3672</v>
      </c>
      <c r="K1514" s="26">
        <v>31.24</v>
      </c>
      <c r="L1514" s="26">
        <v>28.67</v>
      </c>
      <c r="M1514" s="26">
        <v>27.49</v>
      </c>
      <c r="N1514" s="26">
        <v>31.55</v>
      </c>
      <c r="O1514" s="199">
        <v>60.15</v>
      </c>
    </row>
    <row r="1515" spans="8:15" hidden="1" x14ac:dyDescent="0.25">
      <c r="H1515" s="189" t="s">
        <v>3321</v>
      </c>
      <c r="I1515" s="26" t="s">
        <v>3673</v>
      </c>
      <c r="J1515" s="26" t="s">
        <v>3674</v>
      </c>
      <c r="K1515" s="26">
        <v>24.03</v>
      </c>
      <c r="L1515" s="26">
        <v>25.49</v>
      </c>
      <c r="M1515" s="26">
        <v>26.56</v>
      </c>
      <c r="N1515" s="26">
        <v>17.96</v>
      </c>
      <c r="O1515" s="199">
        <v>54.2</v>
      </c>
    </row>
    <row r="1516" spans="8:15" hidden="1" x14ac:dyDescent="0.25">
      <c r="H1516" s="189" t="s">
        <v>3321</v>
      </c>
      <c r="I1516" s="26" t="s">
        <v>3675</v>
      </c>
      <c r="J1516" s="26" t="s">
        <v>3676</v>
      </c>
      <c r="K1516" s="26">
        <v>11.03</v>
      </c>
      <c r="L1516" s="26">
        <v>19.64</v>
      </c>
      <c r="M1516" s="26">
        <v>21.62</v>
      </c>
      <c r="N1516" s="26">
        <v>13.61</v>
      </c>
      <c r="O1516" s="199">
        <v>64.930000000000007</v>
      </c>
    </row>
    <row r="1517" spans="8:15" hidden="1" x14ac:dyDescent="0.25">
      <c r="H1517" s="189" t="s">
        <v>3321</v>
      </c>
      <c r="I1517" s="26" t="s">
        <v>3677</v>
      </c>
      <c r="J1517" s="26" t="s">
        <v>3678</v>
      </c>
      <c r="K1517" s="26">
        <v>18.940000000000001</v>
      </c>
      <c r="L1517" s="26">
        <v>52.01</v>
      </c>
      <c r="M1517" s="26">
        <v>42.47</v>
      </c>
      <c r="N1517" s="26">
        <v>42.52</v>
      </c>
      <c r="O1517" s="199">
        <v>26.26</v>
      </c>
    </row>
    <row r="1518" spans="8:15" hidden="1" x14ac:dyDescent="0.25">
      <c r="H1518" s="189" t="s">
        <v>3321</v>
      </c>
      <c r="I1518" s="26" t="s">
        <v>3679</v>
      </c>
      <c r="J1518" s="26" t="s">
        <v>3680</v>
      </c>
      <c r="K1518" s="26">
        <v>10.81</v>
      </c>
      <c r="L1518" s="26">
        <v>21.27</v>
      </c>
      <c r="M1518" s="26">
        <v>26.74</v>
      </c>
      <c r="N1518" s="26">
        <v>12.39</v>
      </c>
      <c r="O1518" s="199">
        <v>47</v>
      </c>
    </row>
    <row r="1519" spans="8:15" hidden="1" x14ac:dyDescent="0.25">
      <c r="H1519" s="189" t="s">
        <v>3321</v>
      </c>
      <c r="I1519" s="26" t="s">
        <v>3681</v>
      </c>
      <c r="J1519" s="26" t="s">
        <v>3682</v>
      </c>
      <c r="K1519" s="26">
        <v>20.2</v>
      </c>
      <c r="L1519" s="26">
        <v>14.2</v>
      </c>
      <c r="M1519" s="26">
        <v>16.61</v>
      </c>
      <c r="N1519" s="26">
        <v>8.9600000000000009</v>
      </c>
      <c r="O1519" s="199">
        <v>42.05</v>
      </c>
    </row>
    <row r="1520" spans="8:15" hidden="1" x14ac:dyDescent="0.25">
      <c r="H1520" s="189" t="s">
        <v>3321</v>
      </c>
      <c r="I1520" s="26" t="s">
        <v>3683</v>
      </c>
      <c r="J1520" s="26" t="s">
        <v>3684</v>
      </c>
      <c r="K1520" s="26">
        <v>7.7</v>
      </c>
      <c r="L1520" s="26">
        <v>11.41</v>
      </c>
      <c r="M1520" s="26">
        <v>8.24</v>
      </c>
      <c r="N1520" s="26">
        <v>12.39</v>
      </c>
      <c r="O1520" s="199">
        <v>82.52</v>
      </c>
    </row>
    <row r="1521" spans="8:15" hidden="1" x14ac:dyDescent="0.25">
      <c r="H1521" s="189" t="s">
        <v>3321</v>
      </c>
      <c r="I1521" s="26" t="s">
        <v>3685</v>
      </c>
      <c r="J1521" s="26" t="s">
        <v>3686</v>
      </c>
      <c r="K1521" s="26">
        <v>35.6</v>
      </c>
      <c r="L1521" s="26">
        <v>57.33</v>
      </c>
      <c r="M1521" s="26">
        <v>59.63</v>
      </c>
      <c r="N1521" s="26">
        <v>43.48</v>
      </c>
      <c r="O1521" s="199">
        <v>47.88</v>
      </c>
    </row>
    <row r="1522" spans="8:15" hidden="1" x14ac:dyDescent="0.25">
      <c r="H1522" s="189" t="s">
        <v>3321</v>
      </c>
      <c r="I1522" s="26" t="s">
        <v>3687</v>
      </c>
      <c r="J1522" s="26" t="s">
        <v>3688</v>
      </c>
      <c r="K1522" s="26">
        <v>59.03</v>
      </c>
      <c r="L1522" s="26">
        <v>20.61</v>
      </c>
      <c r="M1522" s="26">
        <v>19.579999999999998</v>
      </c>
      <c r="N1522" s="26">
        <v>13.56</v>
      </c>
      <c r="O1522" s="199">
        <v>697.86</v>
      </c>
    </row>
    <row r="1523" spans="8:15" hidden="1" x14ac:dyDescent="0.25">
      <c r="H1523" s="189" t="s">
        <v>3321</v>
      </c>
      <c r="I1523" s="26" t="s">
        <v>3689</v>
      </c>
      <c r="J1523" s="26" t="s">
        <v>3690</v>
      </c>
      <c r="K1523" s="26">
        <v>23.26</v>
      </c>
      <c r="L1523" s="26">
        <v>47.62</v>
      </c>
      <c r="M1523" s="26">
        <v>42.06</v>
      </c>
      <c r="N1523" s="26">
        <v>39.9</v>
      </c>
      <c r="O1523" s="199">
        <v>37.22</v>
      </c>
    </row>
    <row r="1524" spans="8:15" hidden="1" x14ac:dyDescent="0.25">
      <c r="H1524" s="189" t="s">
        <v>3321</v>
      </c>
      <c r="I1524" s="26" t="s">
        <v>3691</v>
      </c>
      <c r="J1524" s="26" t="s">
        <v>3692</v>
      </c>
      <c r="K1524" s="26">
        <v>29.69</v>
      </c>
      <c r="L1524" s="26">
        <v>13.33</v>
      </c>
      <c r="M1524" s="26">
        <v>14.79</v>
      </c>
      <c r="N1524" s="26">
        <v>10.66</v>
      </c>
      <c r="O1524" s="199">
        <v>110.84</v>
      </c>
    </row>
    <row r="1525" spans="8:15" hidden="1" x14ac:dyDescent="0.25">
      <c r="H1525" s="189" t="s">
        <v>3321</v>
      </c>
      <c r="I1525" s="26" t="s">
        <v>3693</v>
      </c>
      <c r="J1525" s="26" t="s">
        <v>3694</v>
      </c>
      <c r="K1525" s="26">
        <v>28.08</v>
      </c>
      <c r="L1525" s="26">
        <v>63.2</v>
      </c>
      <c r="M1525" s="26">
        <v>66.08</v>
      </c>
      <c r="N1525" s="26">
        <v>35.299999999999997</v>
      </c>
      <c r="O1525" s="199">
        <v>171.42</v>
      </c>
    </row>
    <row r="1526" spans="8:15" hidden="1" x14ac:dyDescent="0.25">
      <c r="H1526" s="189" t="s">
        <v>3321</v>
      </c>
      <c r="I1526" s="26" t="s">
        <v>3695</v>
      </c>
      <c r="J1526" s="26" t="s">
        <v>3696</v>
      </c>
      <c r="K1526" s="26">
        <v>33.880000000000003</v>
      </c>
      <c r="L1526" s="26">
        <v>80.69</v>
      </c>
      <c r="M1526" s="26">
        <v>81.36</v>
      </c>
      <c r="N1526" s="26">
        <v>92.51</v>
      </c>
      <c r="O1526" s="199">
        <v>205.77</v>
      </c>
    </row>
    <row r="1527" spans="8:15" hidden="1" x14ac:dyDescent="0.25">
      <c r="H1527" s="189" t="s">
        <v>3321</v>
      </c>
      <c r="I1527" s="26" t="s">
        <v>3697</v>
      </c>
      <c r="J1527" s="26" t="s">
        <v>3698</v>
      </c>
      <c r="K1527" s="26">
        <v>34.049999999999997</v>
      </c>
      <c r="L1527" s="26">
        <v>60.07</v>
      </c>
      <c r="M1527" s="26">
        <v>45.41</v>
      </c>
      <c r="N1527" s="26">
        <v>67.959999999999994</v>
      </c>
      <c r="O1527" s="199">
        <v>202.62</v>
      </c>
    </row>
    <row r="1528" spans="8:15" hidden="1" x14ac:dyDescent="0.25">
      <c r="H1528" s="189" t="s">
        <v>3321</v>
      </c>
      <c r="I1528" s="26" t="s">
        <v>3699</v>
      </c>
      <c r="J1528" s="26" t="s">
        <v>3700</v>
      </c>
      <c r="K1528" s="26">
        <v>27.31</v>
      </c>
      <c r="L1528" s="26">
        <v>18.27</v>
      </c>
      <c r="M1528" s="26">
        <v>21.11</v>
      </c>
      <c r="N1528" s="26">
        <v>17.739999999999998</v>
      </c>
      <c r="O1528" s="199">
        <v>550.63</v>
      </c>
    </row>
    <row r="1529" spans="8:15" hidden="1" x14ac:dyDescent="0.25">
      <c r="H1529" s="189" t="s">
        <v>3321</v>
      </c>
      <c r="I1529" s="26" t="s">
        <v>3701</v>
      </c>
      <c r="J1529" s="26" t="s">
        <v>3702</v>
      </c>
      <c r="K1529" s="26">
        <v>13.11</v>
      </c>
      <c r="L1529" s="26">
        <v>51.92</v>
      </c>
      <c r="M1529" s="26"/>
      <c r="N1529" s="26">
        <v>11.01</v>
      </c>
      <c r="O1529" s="199">
        <v>25.06</v>
      </c>
    </row>
    <row r="1530" spans="8:15" hidden="1" x14ac:dyDescent="0.25">
      <c r="H1530" s="189" t="s">
        <v>3321</v>
      </c>
      <c r="I1530" s="26" t="s">
        <v>3703</v>
      </c>
      <c r="J1530" s="26" t="s">
        <v>3704</v>
      </c>
      <c r="K1530" s="26">
        <v>10.220000000000001</v>
      </c>
      <c r="L1530" s="26">
        <v>119.75</v>
      </c>
      <c r="M1530" s="26">
        <v>90.98</v>
      </c>
      <c r="N1530" s="26">
        <v>454.81</v>
      </c>
      <c r="O1530" s="199">
        <v>26.45</v>
      </c>
    </row>
    <row r="1531" spans="8:15" hidden="1" x14ac:dyDescent="0.25">
      <c r="H1531" s="189" t="s">
        <v>3321</v>
      </c>
      <c r="I1531" s="26" t="s">
        <v>3705</v>
      </c>
      <c r="J1531" s="26" t="s">
        <v>3706</v>
      </c>
      <c r="K1531" s="26">
        <v>46.74</v>
      </c>
      <c r="L1531" s="26">
        <v>66.66</v>
      </c>
      <c r="M1531" s="26">
        <v>127</v>
      </c>
      <c r="N1531" s="26">
        <v>34.200000000000003</v>
      </c>
      <c r="O1531" s="199">
        <v>41.1</v>
      </c>
    </row>
    <row r="1532" spans="8:15" hidden="1" x14ac:dyDescent="0.25">
      <c r="H1532" s="189" t="s">
        <v>3321</v>
      </c>
      <c r="I1532" s="26" t="s">
        <v>3707</v>
      </c>
      <c r="J1532" s="26" t="s">
        <v>3708</v>
      </c>
      <c r="K1532" s="26">
        <v>31.76</v>
      </c>
      <c r="L1532" s="26"/>
      <c r="M1532" s="26">
        <v>33.11</v>
      </c>
      <c r="N1532" s="26"/>
      <c r="O1532" s="199">
        <v>24.58</v>
      </c>
    </row>
    <row r="1533" spans="8:15" hidden="1" x14ac:dyDescent="0.25">
      <c r="H1533" s="189" t="s">
        <v>3321</v>
      </c>
      <c r="I1533" s="26" t="s">
        <v>3709</v>
      </c>
      <c r="J1533" s="26" t="s">
        <v>3710</v>
      </c>
      <c r="K1533" s="26">
        <v>31.17</v>
      </c>
      <c r="L1533" s="26">
        <v>21.04</v>
      </c>
      <c r="M1533" s="26">
        <v>20.97</v>
      </c>
      <c r="N1533" s="26">
        <v>17.57</v>
      </c>
      <c r="O1533" s="199">
        <v>57.85</v>
      </c>
    </row>
    <row r="1534" spans="8:15" hidden="1" x14ac:dyDescent="0.25">
      <c r="H1534" s="189" t="s">
        <v>3321</v>
      </c>
      <c r="I1534" s="26" t="s">
        <v>3711</v>
      </c>
      <c r="J1534" s="26" t="s">
        <v>3712</v>
      </c>
      <c r="K1534" s="26">
        <v>6.15</v>
      </c>
      <c r="L1534" s="26"/>
      <c r="M1534" s="26"/>
      <c r="N1534" s="26"/>
      <c r="O1534" s="199">
        <v>22.18</v>
      </c>
    </row>
    <row r="1535" spans="8:15" hidden="1" x14ac:dyDescent="0.25">
      <c r="H1535" s="189" t="s">
        <v>3321</v>
      </c>
      <c r="I1535" s="26" t="s">
        <v>3713</v>
      </c>
      <c r="J1535" s="26" t="s">
        <v>3714</v>
      </c>
      <c r="K1535" s="26">
        <v>11.68</v>
      </c>
      <c r="L1535" s="26">
        <v>22.23</v>
      </c>
      <c r="M1535" s="26">
        <v>25.31</v>
      </c>
      <c r="N1535" s="26">
        <v>17.05</v>
      </c>
      <c r="O1535" s="199">
        <v>49.09</v>
      </c>
    </row>
    <row r="1536" spans="8:15" hidden="1" x14ac:dyDescent="0.25">
      <c r="H1536" s="189" t="s">
        <v>3321</v>
      </c>
      <c r="I1536" s="26" t="s">
        <v>3715</v>
      </c>
      <c r="J1536" s="26" t="s">
        <v>3716</v>
      </c>
      <c r="K1536" s="26">
        <v>11.92</v>
      </c>
      <c r="L1536" s="26">
        <v>23.74</v>
      </c>
      <c r="M1536" s="26">
        <v>25.57</v>
      </c>
      <c r="N1536" s="26">
        <v>20.67</v>
      </c>
      <c r="O1536" s="199">
        <v>24.03</v>
      </c>
    </row>
    <row r="1537" spans="8:15" hidden="1" x14ac:dyDescent="0.25">
      <c r="H1537" s="189" t="s">
        <v>3321</v>
      </c>
      <c r="I1537" s="26" t="s">
        <v>3717</v>
      </c>
      <c r="J1537" s="26" t="s">
        <v>3718</v>
      </c>
      <c r="K1537" s="26">
        <v>29.37</v>
      </c>
      <c r="L1537" s="26">
        <v>39.58</v>
      </c>
      <c r="M1537" s="26">
        <v>37.71</v>
      </c>
      <c r="N1537" s="26">
        <v>35.869999999999997</v>
      </c>
      <c r="O1537" s="199">
        <v>58.61</v>
      </c>
    </row>
    <row r="1538" spans="8:15" hidden="1" x14ac:dyDescent="0.25">
      <c r="H1538" s="189" t="s">
        <v>3321</v>
      </c>
      <c r="I1538" s="26" t="s">
        <v>3719</v>
      </c>
      <c r="J1538" s="26" t="s">
        <v>3720</v>
      </c>
      <c r="K1538" s="26">
        <v>18.02</v>
      </c>
      <c r="L1538" s="26">
        <v>12.56</v>
      </c>
      <c r="M1538" s="26">
        <v>16.75</v>
      </c>
      <c r="N1538" s="26">
        <v>9.2200000000000006</v>
      </c>
      <c r="O1538" s="199">
        <v>68.95</v>
      </c>
    </row>
    <row r="1539" spans="8:15" hidden="1" x14ac:dyDescent="0.25">
      <c r="H1539" s="189" t="s">
        <v>3321</v>
      </c>
      <c r="I1539" s="26" t="s">
        <v>3721</v>
      </c>
      <c r="J1539" s="26" t="s">
        <v>3722</v>
      </c>
      <c r="K1539" s="26">
        <v>22.68</v>
      </c>
      <c r="L1539" s="26">
        <v>11.76</v>
      </c>
      <c r="M1539" s="26">
        <v>10.91</v>
      </c>
      <c r="N1539" s="26">
        <v>9.44</v>
      </c>
      <c r="O1539" s="199">
        <v>36.85</v>
      </c>
    </row>
    <row r="1540" spans="8:15" hidden="1" x14ac:dyDescent="0.25">
      <c r="H1540" s="189" t="s">
        <v>3321</v>
      </c>
      <c r="I1540" s="26" t="s">
        <v>3723</v>
      </c>
      <c r="J1540" s="26" t="s">
        <v>3724</v>
      </c>
      <c r="K1540" s="26">
        <v>15.81</v>
      </c>
      <c r="L1540" s="26">
        <v>11.91</v>
      </c>
      <c r="M1540" s="26">
        <v>18.5</v>
      </c>
      <c r="N1540" s="26">
        <v>8.24</v>
      </c>
      <c r="O1540" s="199">
        <v>33.090000000000003</v>
      </c>
    </row>
    <row r="1541" spans="8:15" hidden="1" x14ac:dyDescent="0.25">
      <c r="H1541" s="189" t="s">
        <v>3321</v>
      </c>
      <c r="I1541" s="26" t="s">
        <v>3725</v>
      </c>
      <c r="J1541" s="26" t="s">
        <v>3726</v>
      </c>
      <c r="K1541" s="26">
        <v>8.3699999999999992</v>
      </c>
      <c r="L1541" s="26">
        <v>32.29</v>
      </c>
      <c r="M1541" s="26">
        <v>20.29</v>
      </c>
      <c r="N1541" s="26">
        <v>36.18</v>
      </c>
      <c r="O1541" s="199">
        <v>52</v>
      </c>
    </row>
    <row r="1542" spans="8:15" hidden="1" x14ac:dyDescent="0.25">
      <c r="H1542" s="189" t="s">
        <v>3321</v>
      </c>
      <c r="I1542" s="26" t="s">
        <v>3727</v>
      </c>
      <c r="J1542" s="26" t="s">
        <v>3728</v>
      </c>
      <c r="K1542" s="26">
        <v>27.88</v>
      </c>
      <c r="L1542" s="26">
        <v>38.729999999999997</v>
      </c>
      <c r="M1542" s="26">
        <v>48.04</v>
      </c>
      <c r="N1542" s="26">
        <v>35.22</v>
      </c>
      <c r="O1542" s="199">
        <v>105.73</v>
      </c>
    </row>
    <row r="1543" spans="8:15" hidden="1" x14ac:dyDescent="0.25">
      <c r="H1543" s="189" t="s">
        <v>3321</v>
      </c>
      <c r="I1543" s="26" t="s">
        <v>3729</v>
      </c>
      <c r="J1543" s="26" t="s">
        <v>3730</v>
      </c>
      <c r="K1543" s="26">
        <v>15.3</v>
      </c>
      <c r="L1543" s="26">
        <v>17.2</v>
      </c>
      <c r="M1543" s="26">
        <v>16.649999999999999</v>
      </c>
      <c r="N1543" s="26">
        <v>16.79</v>
      </c>
      <c r="O1543" s="199">
        <v>63.86</v>
      </c>
    </row>
    <row r="1544" spans="8:15" hidden="1" x14ac:dyDescent="0.25">
      <c r="H1544" s="189" t="s">
        <v>3321</v>
      </c>
      <c r="I1544" s="26" t="s">
        <v>3731</v>
      </c>
      <c r="J1544" s="26" t="s">
        <v>3732</v>
      </c>
      <c r="K1544" s="26">
        <v>8.02</v>
      </c>
      <c r="L1544" s="26">
        <v>34.15</v>
      </c>
      <c r="M1544" s="26">
        <v>83.85</v>
      </c>
      <c r="N1544" s="26">
        <v>13.94</v>
      </c>
      <c r="O1544" s="199">
        <v>49.11</v>
      </c>
    </row>
    <row r="1545" spans="8:15" hidden="1" x14ac:dyDescent="0.25">
      <c r="H1545" s="189" t="s">
        <v>3321</v>
      </c>
      <c r="I1545" s="26" t="s">
        <v>3733</v>
      </c>
      <c r="J1545" s="26" t="s">
        <v>3734</v>
      </c>
      <c r="K1545" s="26">
        <v>14.68</v>
      </c>
      <c r="L1545" s="26">
        <v>15.26</v>
      </c>
      <c r="M1545" s="26">
        <v>32.17</v>
      </c>
      <c r="N1545" s="26">
        <v>7.18</v>
      </c>
      <c r="O1545" s="199">
        <v>45.85</v>
      </c>
    </row>
    <row r="1546" spans="8:15" hidden="1" x14ac:dyDescent="0.25">
      <c r="H1546" s="189" t="s">
        <v>3321</v>
      </c>
      <c r="I1546" s="26" t="s">
        <v>3735</v>
      </c>
      <c r="J1546" s="26" t="s">
        <v>3736</v>
      </c>
      <c r="K1546" s="26">
        <v>22.32</v>
      </c>
      <c r="L1546" s="26">
        <v>25.54</v>
      </c>
      <c r="M1546" s="26">
        <v>27.91</v>
      </c>
      <c r="N1546" s="26">
        <v>24.84</v>
      </c>
      <c r="O1546" s="199">
        <v>174.74</v>
      </c>
    </row>
    <row r="1547" spans="8:15" hidden="1" x14ac:dyDescent="0.25">
      <c r="H1547" s="189" t="s">
        <v>3321</v>
      </c>
      <c r="I1547" s="26" t="s">
        <v>3737</v>
      </c>
      <c r="J1547" s="26" t="s">
        <v>3738</v>
      </c>
      <c r="K1547" s="26">
        <v>54.77</v>
      </c>
      <c r="L1547" s="26">
        <v>69.66</v>
      </c>
      <c r="M1547" s="26">
        <v>66.05</v>
      </c>
      <c r="N1547" s="26">
        <v>57.75</v>
      </c>
      <c r="O1547" s="199">
        <v>319.52</v>
      </c>
    </row>
    <row r="1548" spans="8:15" hidden="1" x14ac:dyDescent="0.25">
      <c r="H1548" s="189" t="s">
        <v>3321</v>
      </c>
      <c r="I1548" s="26" t="s">
        <v>3739</v>
      </c>
      <c r="J1548" s="26" t="s">
        <v>3740</v>
      </c>
      <c r="K1548" s="26">
        <v>19.18</v>
      </c>
      <c r="L1548" s="26">
        <v>25.49</v>
      </c>
      <c r="M1548" s="26">
        <v>31.78</v>
      </c>
      <c r="N1548" s="26">
        <v>27.17</v>
      </c>
      <c r="O1548" s="199">
        <v>50.37</v>
      </c>
    </row>
    <row r="1549" spans="8:15" hidden="1" x14ac:dyDescent="0.25">
      <c r="H1549" s="189" t="s">
        <v>3321</v>
      </c>
      <c r="I1549" s="26" t="s">
        <v>3741</v>
      </c>
      <c r="J1549" s="26" t="s">
        <v>3742</v>
      </c>
      <c r="K1549" s="26">
        <v>25.02</v>
      </c>
      <c r="L1549" s="26">
        <v>41.64</v>
      </c>
      <c r="M1549" s="26">
        <v>37.619999999999997</v>
      </c>
      <c r="N1549" s="26">
        <v>53.17</v>
      </c>
      <c r="O1549" s="199">
        <v>121.83</v>
      </c>
    </row>
    <row r="1550" spans="8:15" hidden="1" x14ac:dyDescent="0.25">
      <c r="H1550" s="189" t="s">
        <v>3321</v>
      </c>
      <c r="I1550" s="26" t="s">
        <v>3743</v>
      </c>
      <c r="J1550" s="26" t="s">
        <v>3744</v>
      </c>
      <c r="K1550" s="26">
        <v>26.88</v>
      </c>
      <c r="L1550" s="26">
        <v>29.81</v>
      </c>
      <c r="M1550" s="26">
        <v>51.39</v>
      </c>
      <c r="N1550" s="26">
        <v>21.78</v>
      </c>
      <c r="O1550" s="199">
        <v>92.38</v>
      </c>
    </row>
    <row r="1551" spans="8:15" hidden="1" x14ac:dyDescent="0.25">
      <c r="H1551" s="189" t="s">
        <v>3321</v>
      </c>
      <c r="I1551" s="26" t="s">
        <v>3745</v>
      </c>
      <c r="J1551" s="26" t="s">
        <v>3746</v>
      </c>
      <c r="K1551" s="26">
        <v>53.89</v>
      </c>
      <c r="L1551" s="26">
        <v>47.19</v>
      </c>
      <c r="M1551" s="26">
        <v>63</v>
      </c>
      <c r="N1551" s="26">
        <v>50.94</v>
      </c>
      <c r="O1551" s="199">
        <v>63.57</v>
      </c>
    </row>
    <row r="1552" spans="8:15" hidden="1" x14ac:dyDescent="0.25">
      <c r="H1552" s="189" t="s">
        <v>3321</v>
      </c>
      <c r="I1552" s="26" t="s">
        <v>3747</v>
      </c>
      <c r="J1552" s="26" t="s">
        <v>3748</v>
      </c>
      <c r="K1552" s="26">
        <v>28.84</v>
      </c>
      <c r="L1552" s="26"/>
      <c r="M1552" s="26"/>
      <c r="N1552" s="26">
        <v>74</v>
      </c>
      <c r="O1552" s="199">
        <v>32.08</v>
      </c>
    </row>
    <row r="1553" spans="8:15" hidden="1" x14ac:dyDescent="0.25">
      <c r="H1553" s="189" t="s">
        <v>3321</v>
      </c>
      <c r="I1553" s="26" t="s">
        <v>3749</v>
      </c>
      <c r="J1553" s="26" t="s">
        <v>3750</v>
      </c>
      <c r="K1553" s="26">
        <v>19.420000000000002</v>
      </c>
      <c r="L1553" s="26">
        <v>29.65</v>
      </c>
      <c r="M1553" s="26">
        <v>43.63</v>
      </c>
      <c r="N1553" s="26">
        <v>22.55</v>
      </c>
      <c r="O1553" s="199">
        <v>34.22</v>
      </c>
    </row>
    <row r="1554" spans="8:15" hidden="1" x14ac:dyDescent="0.25">
      <c r="H1554" s="189" t="s">
        <v>3321</v>
      </c>
      <c r="I1554" s="26" t="s">
        <v>3751</v>
      </c>
      <c r="J1554" s="26" t="s">
        <v>3752</v>
      </c>
      <c r="K1554" s="26">
        <v>69.39</v>
      </c>
      <c r="L1554" s="26">
        <v>51.39</v>
      </c>
      <c r="M1554" s="26">
        <v>56.02</v>
      </c>
      <c r="N1554" s="26">
        <v>40.54</v>
      </c>
      <c r="O1554" s="199">
        <v>83.6</v>
      </c>
    </row>
    <row r="1555" spans="8:15" hidden="1" x14ac:dyDescent="0.25">
      <c r="H1555" s="189" t="s">
        <v>3321</v>
      </c>
      <c r="I1555" s="26" t="s">
        <v>3753</v>
      </c>
      <c r="J1555" s="26" t="s">
        <v>3754</v>
      </c>
      <c r="K1555" s="26">
        <v>48.01</v>
      </c>
      <c r="L1555" s="26">
        <v>34.1</v>
      </c>
      <c r="M1555" s="26">
        <v>34.43</v>
      </c>
      <c r="N1555" s="26">
        <v>28.38</v>
      </c>
      <c r="O1555" s="199">
        <v>62.75</v>
      </c>
    </row>
    <row r="1556" spans="8:15" hidden="1" x14ac:dyDescent="0.25">
      <c r="H1556" s="189" t="s">
        <v>3321</v>
      </c>
      <c r="I1556" s="26" t="s">
        <v>3755</v>
      </c>
      <c r="J1556" s="26" t="s">
        <v>3756</v>
      </c>
      <c r="K1556" s="26">
        <v>16.32</v>
      </c>
      <c r="L1556" s="26">
        <v>20.14</v>
      </c>
      <c r="M1556" s="26">
        <v>30.19</v>
      </c>
      <c r="N1556" s="26">
        <v>15.55</v>
      </c>
      <c r="O1556" s="199">
        <v>19.93</v>
      </c>
    </row>
    <row r="1557" spans="8:15" hidden="1" x14ac:dyDescent="0.25">
      <c r="H1557" s="189" t="s">
        <v>3321</v>
      </c>
      <c r="I1557" s="26" t="s">
        <v>3757</v>
      </c>
      <c r="J1557" s="26" t="s">
        <v>3758</v>
      </c>
      <c r="K1557" s="26">
        <v>31.06</v>
      </c>
      <c r="L1557" s="26">
        <v>62.64</v>
      </c>
      <c r="M1557" s="26">
        <v>126.02</v>
      </c>
      <c r="N1557" s="26">
        <v>19</v>
      </c>
      <c r="O1557" s="199">
        <v>49.54</v>
      </c>
    </row>
    <row r="1558" spans="8:15" hidden="1" x14ac:dyDescent="0.25">
      <c r="H1558" s="189" t="s">
        <v>3321</v>
      </c>
      <c r="I1558" s="26" t="s">
        <v>3759</v>
      </c>
      <c r="J1558" s="26" t="s">
        <v>3760</v>
      </c>
      <c r="K1558" s="26">
        <v>50.26</v>
      </c>
      <c r="L1558" s="26">
        <v>21.88</v>
      </c>
      <c r="M1558" s="26">
        <v>27.88</v>
      </c>
      <c r="N1558" s="26">
        <v>21.14</v>
      </c>
      <c r="O1558" s="199">
        <v>41.83</v>
      </c>
    </row>
    <row r="1559" spans="8:15" hidden="1" x14ac:dyDescent="0.25">
      <c r="H1559" s="189" t="s">
        <v>3321</v>
      </c>
      <c r="I1559" s="26" t="s">
        <v>3761</v>
      </c>
      <c r="J1559" s="26" t="s">
        <v>3762</v>
      </c>
      <c r="K1559" s="26">
        <v>72</v>
      </c>
      <c r="L1559" s="26"/>
      <c r="M1559" s="26"/>
      <c r="N1559" s="26"/>
      <c r="O1559" s="199">
        <v>66.900000000000006</v>
      </c>
    </row>
    <row r="1560" spans="8:15" hidden="1" x14ac:dyDescent="0.25">
      <c r="H1560" s="189" t="s">
        <v>3321</v>
      </c>
      <c r="I1560" s="26" t="s">
        <v>3763</v>
      </c>
      <c r="J1560" s="26" t="s">
        <v>3764</v>
      </c>
      <c r="K1560" s="26">
        <v>39.549999999999997</v>
      </c>
      <c r="L1560" s="26">
        <v>61.6</v>
      </c>
      <c r="M1560" s="26">
        <v>34.58</v>
      </c>
      <c r="N1560" s="26">
        <v>88.32</v>
      </c>
      <c r="O1560" s="199">
        <v>27.68</v>
      </c>
    </row>
    <row r="1561" spans="8:15" hidden="1" x14ac:dyDescent="0.25">
      <c r="H1561" s="189" t="s">
        <v>3321</v>
      </c>
      <c r="I1561" s="26" t="s">
        <v>3765</v>
      </c>
      <c r="J1561" s="26" t="s">
        <v>3766</v>
      </c>
      <c r="K1561" s="26">
        <v>12.02</v>
      </c>
      <c r="L1561" s="26">
        <v>48.81</v>
      </c>
      <c r="M1561" s="26">
        <v>50</v>
      </c>
      <c r="N1561" s="26">
        <v>67.349999999999994</v>
      </c>
      <c r="O1561" s="199">
        <v>158.59</v>
      </c>
    </row>
    <row r="1562" spans="8:15" hidden="1" x14ac:dyDescent="0.25">
      <c r="H1562" s="189" t="s">
        <v>3321</v>
      </c>
      <c r="I1562" s="26" t="s">
        <v>3767</v>
      </c>
      <c r="J1562" s="26" t="s">
        <v>3768</v>
      </c>
      <c r="K1562" s="26">
        <v>32.630000000000003</v>
      </c>
      <c r="L1562" s="26">
        <v>31.23</v>
      </c>
      <c r="M1562" s="26">
        <v>38.49</v>
      </c>
      <c r="N1562" s="26">
        <v>18.2</v>
      </c>
      <c r="O1562" s="199">
        <v>44.87</v>
      </c>
    </row>
    <row r="1563" spans="8:15" hidden="1" x14ac:dyDescent="0.25">
      <c r="H1563" s="189" t="s">
        <v>3321</v>
      </c>
      <c r="I1563" s="26" t="s">
        <v>3769</v>
      </c>
      <c r="J1563" s="26" t="s">
        <v>3770</v>
      </c>
      <c r="K1563" s="26">
        <v>7.84</v>
      </c>
      <c r="L1563" s="26">
        <v>39.700000000000003</v>
      </c>
      <c r="M1563" s="26">
        <v>49.39</v>
      </c>
      <c r="N1563" s="26">
        <v>37.57</v>
      </c>
      <c r="O1563" s="199">
        <v>31.62</v>
      </c>
    </row>
    <row r="1564" spans="8:15" hidden="1" x14ac:dyDescent="0.25">
      <c r="H1564" s="189" t="s">
        <v>3321</v>
      </c>
      <c r="I1564" s="26" t="s">
        <v>3771</v>
      </c>
      <c r="J1564" s="26" t="s">
        <v>3772</v>
      </c>
      <c r="K1564" s="26">
        <v>13.37</v>
      </c>
      <c r="L1564" s="26"/>
      <c r="M1564" s="26">
        <v>46.59</v>
      </c>
      <c r="N1564" s="26">
        <v>38.46</v>
      </c>
      <c r="O1564" s="199">
        <v>69.44</v>
      </c>
    </row>
    <row r="1565" spans="8:15" hidden="1" x14ac:dyDescent="0.25">
      <c r="H1565" s="189" t="s">
        <v>3321</v>
      </c>
      <c r="I1565" s="26" t="s">
        <v>3773</v>
      </c>
      <c r="J1565" s="26" t="s">
        <v>3774</v>
      </c>
      <c r="K1565" s="26">
        <v>75.06</v>
      </c>
      <c r="L1565" s="26">
        <v>80.489999999999995</v>
      </c>
      <c r="M1565" s="26">
        <v>83.49</v>
      </c>
      <c r="N1565" s="26">
        <v>79.86</v>
      </c>
      <c r="O1565" s="199">
        <v>43.64</v>
      </c>
    </row>
    <row r="1566" spans="8:15" hidden="1" x14ac:dyDescent="0.25">
      <c r="H1566" s="189" t="s">
        <v>3321</v>
      </c>
      <c r="I1566" s="26" t="s">
        <v>3775</v>
      </c>
      <c r="J1566" s="26" t="s">
        <v>3776</v>
      </c>
      <c r="K1566" s="26">
        <v>38</v>
      </c>
      <c r="L1566" s="26">
        <v>25.01</v>
      </c>
      <c r="M1566" s="26">
        <v>23.64</v>
      </c>
      <c r="N1566" s="26">
        <v>26.34</v>
      </c>
      <c r="O1566" s="199">
        <v>51.42</v>
      </c>
    </row>
    <row r="1567" spans="8:15" hidden="1" x14ac:dyDescent="0.25">
      <c r="H1567" s="189" t="s">
        <v>3321</v>
      </c>
      <c r="I1567" s="26" t="s">
        <v>3777</v>
      </c>
      <c r="J1567" s="26" t="s">
        <v>3778</v>
      </c>
      <c r="K1567" s="26">
        <v>17.09</v>
      </c>
      <c r="L1567" s="26">
        <v>108.6</v>
      </c>
      <c r="M1567" s="26">
        <v>32.11</v>
      </c>
      <c r="N1567" s="26">
        <v>46.03</v>
      </c>
      <c r="O1567" s="199">
        <v>20.74</v>
      </c>
    </row>
    <row r="1568" spans="8:15" hidden="1" x14ac:dyDescent="0.25">
      <c r="H1568" s="189" t="s">
        <v>3321</v>
      </c>
      <c r="I1568" s="26" t="s">
        <v>3779</v>
      </c>
      <c r="J1568" s="26" t="s">
        <v>3780</v>
      </c>
      <c r="K1568" s="26">
        <v>32.35</v>
      </c>
      <c r="L1568" s="26">
        <v>92.07</v>
      </c>
      <c r="M1568" s="26">
        <v>205.22</v>
      </c>
      <c r="N1568" s="26">
        <v>47.48</v>
      </c>
      <c r="O1568" s="199">
        <v>130.63</v>
      </c>
    </row>
    <row r="1569" spans="8:15" hidden="1" x14ac:dyDescent="0.25">
      <c r="H1569" s="189" t="s">
        <v>3321</v>
      </c>
      <c r="I1569" s="26" t="s">
        <v>3781</v>
      </c>
      <c r="J1569" s="26" t="s">
        <v>3782</v>
      </c>
      <c r="K1569" s="26">
        <v>26.07</v>
      </c>
      <c r="L1569" s="26">
        <v>56.89</v>
      </c>
      <c r="M1569" s="26">
        <v>67.16</v>
      </c>
      <c r="N1569" s="26">
        <v>56.73</v>
      </c>
      <c r="O1569" s="199">
        <v>31.72</v>
      </c>
    </row>
    <row r="1570" spans="8:15" hidden="1" x14ac:dyDescent="0.25">
      <c r="H1570" s="189" t="s">
        <v>3321</v>
      </c>
      <c r="I1570" s="26" t="s">
        <v>3783</v>
      </c>
      <c r="J1570" s="26" t="s">
        <v>3784</v>
      </c>
      <c r="K1570" s="26">
        <v>32.71</v>
      </c>
      <c r="L1570" s="26"/>
      <c r="M1570" s="26">
        <v>95.44</v>
      </c>
      <c r="N1570" s="26"/>
      <c r="O1570" s="199">
        <v>39.33</v>
      </c>
    </row>
    <row r="1571" spans="8:15" hidden="1" x14ac:dyDescent="0.25">
      <c r="H1571" s="189" t="s">
        <v>3321</v>
      </c>
      <c r="I1571" s="26" t="s">
        <v>3785</v>
      </c>
      <c r="J1571" s="26" t="s">
        <v>3786</v>
      </c>
      <c r="K1571" s="26">
        <v>3.25</v>
      </c>
      <c r="L1571" s="26">
        <v>21.51</v>
      </c>
      <c r="M1571" s="26">
        <v>35.9</v>
      </c>
      <c r="N1571" s="26">
        <v>9.6199999999999992</v>
      </c>
      <c r="O1571" s="199">
        <v>4.51</v>
      </c>
    </row>
    <row r="1572" spans="8:15" hidden="1" x14ac:dyDescent="0.25">
      <c r="H1572" s="189" t="s">
        <v>3321</v>
      </c>
      <c r="I1572" s="26" t="s">
        <v>3787</v>
      </c>
      <c r="J1572" s="26" t="s">
        <v>3788</v>
      </c>
      <c r="K1572" s="26">
        <v>5.59</v>
      </c>
      <c r="L1572" s="26">
        <v>20.38</v>
      </c>
      <c r="M1572" s="26">
        <v>21.67</v>
      </c>
      <c r="N1572" s="26">
        <v>13.47</v>
      </c>
      <c r="O1572" s="199">
        <v>9.16</v>
      </c>
    </row>
    <row r="1573" spans="8:15" hidden="1" x14ac:dyDescent="0.25">
      <c r="H1573" s="189" t="s">
        <v>3321</v>
      </c>
      <c r="I1573" s="26" t="s">
        <v>3789</v>
      </c>
      <c r="J1573" s="26" t="s">
        <v>3790</v>
      </c>
      <c r="K1573" s="26">
        <v>4.22</v>
      </c>
      <c r="L1573" s="26">
        <v>8.1199999999999992</v>
      </c>
      <c r="M1573" s="26">
        <v>8.3699999999999992</v>
      </c>
      <c r="N1573" s="26">
        <v>9.74</v>
      </c>
      <c r="O1573" s="199">
        <v>6.85</v>
      </c>
    </row>
    <row r="1574" spans="8:15" hidden="1" x14ac:dyDescent="0.25">
      <c r="H1574" s="189" t="s">
        <v>3321</v>
      </c>
      <c r="I1574" s="26" t="s">
        <v>3791</v>
      </c>
      <c r="J1574" s="26" t="s">
        <v>3792</v>
      </c>
      <c r="K1574" s="26">
        <v>4.42</v>
      </c>
      <c r="L1574" s="26">
        <v>22.19</v>
      </c>
      <c r="M1574" s="26">
        <v>21.94</v>
      </c>
      <c r="N1574" s="26">
        <v>22.06</v>
      </c>
      <c r="O1574" s="199">
        <v>3.66</v>
      </c>
    </row>
    <row r="1575" spans="8:15" hidden="1" x14ac:dyDescent="0.25">
      <c r="H1575" s="189" t="s">
        <v>3321</v>
      </c>
      <c r="I1575" s="26" t="s">
        <v>3793</v>
      </c>
      <c r="J1575" s="26" t="s">
        <v>3794</v>
      </c>
      <c r="K1575" s="26">
        <v>8.1199999999999992</v>
      </c>
      <c r="L1575" s="26">
        <v>10.49</v>
      </c>
      <c r="M1575" s="26">
        <v>10.57</v>
      </c>
      <c r="N1575" s="26">
        <v>9.59</v>
      </c>
      <c r="O1575" s="199">
        <v>9.66</v>
      </c>
    </row>
    <row r="1576" spans="8:15" hidden="1" x14ac:dyDescent="0.25">
      <c r="H1576" s="189" t="s">
        <v>3321</v>
      </c>
      <c r="I1576" s="26" t="s">
        <v>3795</v>
      </c>
      <c r="J1576" s="26" t="s">
        <v>3796</v>
      </c>
      <c r="K1576" s="26">
        <v>7.29</v>
      </c>
      <c r="L1576" s="26">
        <v>25.98</v>
      </c>
      <c r="M1576" s="26">
        <v>46.42</v>
      </c>
      <c r="N1576" s="26">
        <v>9.74</v>
      </c>
      <c r="O1576" s="199">
        <v>6.07</v>
      </c>
    </row>
    <row r="1577" spans="8:15" hidden="1" x14ac:dyDescent="0.25">
      <c r="H1577" s="189" t="s">
        <v>3321</v>
      </c>
      <c r="I1577" s="26" t="s">
        <v>3797</v>
      </c>
      <c r="J1577" s="26" t="s">
        <v>3798</v>
      </c>
      <c r="K1577" s="26">
        <v>34.9</v>
      </c>
      <c r="L1577" s="26">
        <v>23.96</v>
      </c>
      <c r="M1577" s="26">
        <v>21.95</v>
      </c>
      <c r="N1577" s="26">
        <v>30.74</v>
      </c>
      <c r="O1577" s="199">
        <v>31.98</v>
      </c>
    </row>
    <row r="1578" spans="8:15" hidden="1" x14ac:dyDescent="0.25">
      <c r="H1578" s="189" t="s">
        <v>3321</v>
      </c>
      <c r="I1578" s="26" t="s">
        <v>3799</v>
      </c>
      <c r="J1578" s="26" t="s">
        <v>3800</v>
      </c>
      <c r="K1578" s="26">
        <v>7.75</v>
      </c>
      <c r="L1578" s="26">
        <v>16.73</v>
      </c>
      <c r="M1578" s="26">
        <v>19.41</v>
      </c>
      <c r="N1578" s="26">
        <v>11.81</v>
      </c>
      <c r="O1578" s="199">
        <v>22.56</v>
      </c>
    </row>
    <row r="1579" spans="8:15" hidden="1" x14ac:dyDescent="0.25">
      <c r="H1579" s="189" t="s">
        <v>3321</v>
      </c>
      <c r="I1579" s="26" t="s">
        <v>3801</v>
      </c>
      <c r="J1579" s="26" t="s">
        <v>3802</v>
      </c>
      <c r="K1579" s="26">
        <v>21.54</v>
      </c>
      <c r="L1579" s="26">
        <v>10.63</v>
      </c>
      <c r="M1579" s="26">
        <v>14.04</v>
      </c>
      <c r="N1579" s="26">
        <v>10.3</v>
      </c>
      <c r="O1579" s="199">
        <v>237.99</v>
      </c>
    </row>
    <row r="1580" spans="8:15" hidden="1" x14ac:dyDescent="0.25">
      <c r="H1580" s="189" t="s">
        <v>3321</v>
      </c>
      <c r="I1580" s="26" t="s">
        <v>3803</v>
      </c>
      <c r="J1580" s="26" t="s">
        <v>3804</v>
      </c>
      <c r="K1580" s="26">
        <v>7.17</v>
      </c>
      <c r="L1580" s="26">
        <v>11.54</v>
      </c>
      <c r="M1580" s="26">
        <v>13.16</v>
      </c>
      <c r="N1580" s="26">
        <v>11.54</v>
      </c>
      <c r="O1580" s="199">
        <v>6.4</v>
      </c>
    </row>
    <row r="1581" spans="8:15" hidden="1" x14ac:dyDescent="0.25">
      <c r="H1581" s="189" t="s">
        <v>3321</v>
      </c>
      <c r="I1581" s="26" t="s">
        <v>3805</v>
      </c>
      <c r="J1581" s="26" t="s">
        <v>3806</v>
      </c>
      <c r="K1581" s="26">
        <v>4.78</v>
      </c>
      <c r="L1581" s="26">
        <v>23.1</v>
      </c>
      <c r="M1581" s="26">
        <v>26.9</v>
      </c>
      <c r="N1581" s="26">
        <v>14.3</v>
      </c>
      <c r="O1581" s="199">
        <v>5.13</v>
      </c>
    </row>
    <row r="1582" spans="8:15" hidden="1" x14ac:dyDescent="0.25">
      <c r="H1582" s="189" t="s">
        <v>3321</v>
      </c>
      <c r="I1582" s="26" t="s">
        <v>3807</v>
      </c>
      <c r="J1582" s="26" t="s">
        <v>3808</v>
      </c>
      <c r="K1582" s="26">
        <v>10.66</v>
      </c>
      <c r="L1582" s="26">
        <v>15.27</v>
      </c>
      <c r="M1582" s="26">
        <v>12.55</v>
      </c>
      <c r="N1582" s="26">
        <v>18.29</v>
      </c>
      <c r="O1582" s="199">
        <v>34.61</v>
      </c>
    </row>
    <row r="1583" spans="8:15" hidden="1" x14ac:dyDescent="0.25">
      <c r="H1583" s="189" t="s">
        <v>3321</v>
      </c>
      <c r="I1583" s="26" t="s">
        <v>3809</v>
      </c>
      <c r="J1583" s="26" t="s">
        <v>3810</v>
      </c>
      <c r="K1583" s="26">
        <v>7.17</v>
      </c>
      <c r="L1583" s="26">
        <v>25.84</v>
      </c>
      <c r="M1583" s="26">
        <v>26.42</v>
      </c>
      <c r="N1583" s="26">
        <v>21.35</v>
      </c>
      <c r="O1583" s="199">
        <v>7.61</v>
      </c>
    </row>
    <row r="1584" spans="8:15" hidden="1" x14ac:dyDescent="0.25">
      <c r="H1584" s="189" t="s">
        <v>3321</v>
      </c>
      <c r="I1584" s="26" t="s">
        <v>3811</v>
      </c>
      <c r="J1584" s="26" t="s">
        <v>3812</v>
      </c>
      <c r="K1584" s="26">
        <v>10.63</v>
      </c>
      <c r="L1584" s="26">
        <v>9.8699999999999992</v>
      </c>
      <c r="M1584" s="26">
        <v>12.15</v>
      </c>
      <c r="N1584" s="26">
        <v>10.71</v>
      </c>
      <c r="O1584" s="199">
        <v>9.9</v>
      </c>
    </row>
    <row r="1585" spans="8:15" hidden="1" x14ac:dyDescent="0.25">
      <c r="H1585" s="189" t="s">
        <v>3321</v>
      </c>
      <c r="I1585" s="26" t="s">
        <v>3813</v>
      </c>
      <c r="J1585" s="26" t="s">
        <v>3814</v>
      </c>
      <c r="K1585" s="26">
        <v>6.41</v>
      </c>
      <c r="L1585" s="26">
        <v>13.11</v>
      </c>
      <c r="M1585" s="26">
        <v>17.03</v>
      </c>
      <c r="N1585" s="26">
        <v>12.02</v>
      </c>
      <c r="O1585" s="199">
        <v>3.85</v>
      </c>
    </row>
    <row r="1586" spans="8:15" hidden="1" x14ac:dyDescent="0.25">
      <c r="H1586" s="189" t="s">
        <v>3815</v>
      </c>
      <c r="I1586" s="26" t="s">
        <v>3816</v>
      </c>
      <c r="J1586" s="26" t="s">
        <v>3817</v>
      </c>
      <c r="K1586" s="26">
        <v>10.98</v>
      </c>
      <c r="L1586" s="26">
        <v>120.9</v>
      </c>
      <c r="M1586" s="26">
        <v>21.6</v>
      </c>
      <c r="N1586" s="26">
        <v>132.43</v>
      </c>
      <c r="O1586" s="199">
        <v>725.91</v>
      </c>
    </row>
    <row r="1587" spans="8:15" hidden="1" x14ac:dyDescent="0.25">
      <c r="H1587" s="189" t="s">
        <v>3815</v>
      </c>
      <c r="I1587" s="26" t="s">
        <v>3818</v>
      </c>
      <c r="J1587" s="26" t="s">
        <v>3819</v>
      </c>
      <c r="K1587" s="26">
        <v>3.09</v>
      </c>
      <c r="L1587" s="26">
        <v>146.26</v>
      </c>
      <c r="M1587" s="26">
        <v>78.02</v>
      </c>
      <c r="N1587" s="26"/>
      <c r="O1587" s="199">
        <v>75.98</v>
      </c>
    </row>
    <row r="1588" spans="8:15" hidden="1" x14ac:dyDescent="0.25">
      <c r="H1588" s="189" t="s">
        <v>3815</v>
      </c>
      <c r="I1588" s="26" t="s">
        <v>3820</v>
      </c>
      <c r="J1588" s="26" t="s">
        <v>3821</v>
      </c>
      <c r="K1588" s="26">
        <v>2.83</v>
      </c>
      <c r="L1588" s="26">
        <v>55.16</v>
      </c>
      <c r="M1588" s="26">
        <v>48.76</v>
      </c>
      <c r="N1588" s="26">
        <v>49.34</v>
      </c>
      <c r="O1588" s="199">
        <v>24.45</v>
      </c>
    </row>
    <row r="1589" spans="8:15" hidden="1" x14ac:dyDescent="0.25">
      <c r="H1589" s="189" t="s">
        <v>3815</v>
      </c>
      <c r="I1589" s="26" t="s">
        <v>3822</v>
      </c>
      <c r="J1589" s="26" t="s">
        <v>3823</v>
      </c>
      <c r="K1589" s="26">
        <v>7.11</v>
      </c>
      <c r="L1589" s="26"/>
      <c r="M1589" s="26">
        <v>171.31</v>
      </c>
      <c r="N1589" s="26"/>
      <c r="O1589" s="199">
        <v>260.67</v>
      </c>
    </row>
    <row r="1590" spans="8:15" hidden="1" x14ac:dyDescent="0.25">
      <c r="H1590" s="189" t="s">
        <v>3815</v>
      </c>
      <c r="I1590" s="26" t="s">
        <v>3824</v>
      </c>
      <c r="J1590" s="26" t="s">
        <v>3825</v>
      </c>
      <c r="K1590" s="26">
        <v>5.16</v>
      </c>
      <c r="L1590" s="26"/>
      <c r="M1590" s="26"/>
      <c r="N1590" s="26"/>
      <c r="O1590" s="199">
        <v>27.25</v>
      </c>
    </row>
    <row r="1591" spans="8:15" hidden="1" x14ac:dyDescent="0.25">
      <c r="H1591" s="189" t="s">
        <v>3815</v>
      </c>
      <c r="I1591" s="26" t="s">
        <v>62</v>
      </c>
      <c r="J1591" s="26" t="s">
        <v>61</v>
      </c>
      <c r="K1591" s="26">
        <v>9.25</v>
      </c>
      <c r="L1591" s="26">
        <v>53</v>
      </c>
      <c r="M1591" s="26">
        <v>92.34</v>
      </c>
      <c r="N1591" s="26">
        <v>39.22</v>
      </c>
      <c r="O1591" s="199">
        <v>81.96</v>
      </c>
    </row>
    <row r="1592" spans="8:15" hidden="1" x14ac:dyDescent="0.25">
      <c r="H1592" s="189" t="s">
        <v>3815</v>
      </c>
      <c r="I1592" s="26" t="s">
        <v>3826</v>
      </c>
      <c r="J1592" s="26" t="s">
        <v>3827</v>
      </c>
      <c r="K1592" s="26">
        <v>3.16</v>
      </c>
      <c r="L1592" s="26"/>
      <c r="M1592" s="26">
        <v>203.19</v>
      </c>
      <c r="N1592" s="26"/>
      <c r="O1592" s="199">
        <v>46.35</v>
      </c>
    </row>
    <row r="1593" spans="8:15" hidden="1" x14ac:dyDescent="0.25">
      <c r="H1593" s="189" t="s">
        <v>3815</v>
      </c>
      <c r="I1593" s="26" t="s">
        <v>3828</v>
      </c>
      <c r="J1593" s="26" t="s">
        <v>3829</v>
      </c>
      <c r="K1593" s="26">
        <v>7</v>
      </c>
      <c r="L1593" s="26">
        <v>19.21</v>
      </c>
      <c r="M1593" s="26">
        <v>12.78</v>
      </c>
      <c r="N1593" s="26">
        <v>12.21</v>
      </c>
      <c r="O1593" s="199">
        <v>347.38</v>
      </c>
    </row>
    <row r="1594" spans="8:15" hidden="1" x14ac:dyDescent="0.25">
      <c r="H1594" s="189" t="s">
        <v>3815</v>
      </c>
      <c r="I1594" s="26" t="s">
        <v>3830</v>
      </c>
      <c r="J1594" s="26" t="s">
        <v>3831</v>
      </c>
      <c r="K1594" s="26">
        <v>5.4</v>
      </c>
      <c r="L1594" s="26">
        <v>21.62</v>
      </c>
      <c r="M1594" s="26">
        <v>18.350000000000001</v>
      </c>
      <c r="N1594" s="26">
        <v>18.989999999999998</v>
      </c>
      <c r="O1594" s="199">
        <v>63.06</v>
      </c>
    </row>
    <row r="1595" spans="8:15" hidden="1" x14ac:dyDescent="0.25">
      <c r="H1595" s="189" t="s">
        <v>3815</v>
      </c>
      <c r="I1595" s="26" t="s">
        <v>3832</v>
      </c>
      <c r="J1595" s="26" t="s">
        <v>3833</v>
      </c>
      <c r="K1595" s="26">
        <v>15.89</v>
      </c>
      <c r="L1595" s="26">
        <v>38.19</v>
      </c>
      <c r="M1595" s="26">
        <v>31.92</v>
      </c>
      <c r="N1595" s="26">
        <v>31.5</v>
      </c>
      <c r="O1595" s="199">
        <v>137.30000000000001</v>
      </c>
    </row>
    <row r="1596" spans="8:15" hidden="1" x14ac:dyDescent="0.25">
      <c r="H1596" s="189" t="s">
        <v>3815</v>
      </c>
      <c r="I1596" s="26" t="s">
        <v>3834</v>
      </c>
      <c r="J1596" s="26" t="s">
        <v>3835</v>
      </c>
      <c r="K1596" s="26">
        <v>5.52</v>
      </c>
      <c r="L1596" s="26">
        <v>6.3</v>
      </c>
      <c r="M1596" s="26"/>
      <c r="N1596" s="26">
        <v>10.52</v>
      </c>
      <c r="O1596" s="199">
        <v>54.4</v>
      </c>
    </row>
    <row r="1597" spans="8:15" hidden="1" x14ac:dyDescent="0.25">
      <c r="H1597" s="189" t="s">
        <v>3815</v>
      </c>
      <c r="I1597" s="26" t="s">
        <v>3836</v>
      </c>
      <c r="J1597" s="26" t="s">
        <v>3837</v>
      </c>
      <c r="K1597" s="26">
        <v>11.6</v>
      </c>
      <c r="L1597" s="26"/>
      <c r="M1597" s="26"/>
      <c r="N1597" s="26">
        <v>35.159999999999997</v>
      </c>
      <c r="O1597" s="199">
        <v>1174.56</v>
      </c>
    </row>
    <row r="1598" spans="8:15" hidden="1" x14ac:dyDescent="0.25">
      <c r="H1598" s="189" t="s">
        <v>3815</v>
      </c>
      <c r="I1598" s="26" t="s">
        <v>3838</v>
      </c>
      <c r="J1598" s="26" t="s">
        <v>3839</v>
      </c>
      <c r="K1598" s="26">
        <v>7.7</v>
      </c>
      <c r="L1598" s="26">
        <v>23.4</v>
      </c>
      <c r="M1598" s="26">
        <v>18.46</v>
      </c>
      <c r="N1598" s="26">
        <v>32.380000000000003</v>
      </c>
      <c r="O1598" s="199">
        <v>25.13</v>
      </c>
    </row>
    <row r="1599" spans="8:15" hidden="1" x14ac:dyDescent="0.25">
      <c r="H1599" s="189" t="s">
        <v>3815</v>
      </c>
      <c r="I1599" s="26" t="s">
        <v>3840</v>
      </c>
      <c r="J1599" s="26" t="s">
        <v>3841</v>
      </c>
      <c r="K1599" s="26">
        <v>3.49</v>
      </c>
      <c r="L1599" s="26"/>
      <c r="M1599" s="26"/>
      <c r="N1599" s="26"/>
      <c r="O1599" s="199">
        <v>61.46</v>
      </c>
    </row>
    <row r="1600" spans="8:15" hidden="1" x14ac:dyDescent="0.25">
      <c r="H1600" s="189" t="s">
        <v>3815</v>
      </c>
      <c r="I1600" s="26" t="s">
        <v>3842</v>
      </c>
      <c r="J1600" s="26" t="s">
        <v>3843</v>
      </c>
      <c r="K1600" s="26">
        <v>27.66</v>
      </c>
      <c r="L1600" s="26">
        <v>27.31</v>
      </c>
      <c r="M1600" s="26">
        <v>27.82</v>
      </c>
      <c r="N1600" s="26">
        <v>24.61</v>
      </c>
      <c r="O1600" s="199">
        <v>229.95</v>
      </c>
    </row>
    <row r="1601" spans="8:15" hidden="1" x14ac:dyDescent="0.25">
      <c r="H1601" s="189" t="s">
        <v>3815</v>
      </c>
      <c r="I1601" s="26" t="s">
        <v>3844</v>
      </c>
      <c r="J1601" s="26" t="s">
        <v>3845</v>
      </c>
      <c r="K1601" s="26">
        <v>34.07</v>
      </c>
      <c r="L1601" s="26">
        <v>24.15</v>
      </c>
      <c r="M1601" s="26">
        <v>35.799999999999997</v>
      </c>
      <c r="N1601" s="26">
        <v>25.15</v>
      </c>
      <c r="O1601" s="199">
        <v>149.76</v>
      </c>
    </row>
    <row r="1602" spans="8:15" hidden="1" x14ac:dyDescent="0.25">
      <c r="H1602" s="189" t="s">
        <v>3815</v>
      </c>
      <c r="I1602" s="26" t="s">
        <v>3846</v>
      </c>
      <c r="J1602" s="26" t="s">
        <v>3847</v>
      </c>
      <c r="K1602" s="26">
        <v>24.33</v>
      </c>
      <c r="L1602" s="26">
        <v>73.03</v>
      </c>
      <c r="M1602" s="26">
        <v>107.79</v>
      </c>
      <c r="N1602" s="26">
        <v>47.07</v>
      </c>
      <c r="O1602" s="199">
        <v>23.36</v>
      </c>
    </row>
    <row r="1603" spans="8:15" hidden="1" x14ac:dyDescent="0.25">
      <c r="H1603" s="189" t="s">
        <v>3815</v>
      </c>
      <c r="I1603" s="26" t="s">
        <v>3848</v>
      </c>
      <c r="J1603" s="26" t="s">
        <v>3849</v>
      </c>
      <c r="K1603" s="26">
        <v>17.309999999999999</v>
      </c>
      <c r="L1603" s="26">
        <v>48.22</v>
      </c>
      <c r="M1603" s="26">
        <v>35.880000000000003</v>
      </c>
      <c r="N1603" s="26">
        <v>50.1</v>
      </c>
      <c r="O1603" s="199">
        <v>20.329999999999998</v>
      </c>
    </row>
    <row r="1604" spans="8:15" hidden="1" x14ac:dyDescent="0.25">
      <c r="H1604" s="189" t="s">
        <v>3815</v>
      </c>
      <c r="I1604" s="26" t="s">
        <v>3850</v>
      </c>
      <c r="J1604" s="26" t="s">
        <v>3851</v>
      </c>
      <c r="K1604" s="26">
        <v>5.0599999999999996</v>
      </c>
      <c r="L1604" s="26">
        <v>14.64</v>
      </c>
      <c r="M1604" s="26">
        <v>15.75</v>
      </c>
      <c r="N1604" s="26">
        <v>7.98</v>
      </c>
      <c r="O1604" s="199">
        <v>109.26</v>
      </c>
    </row>
    <row r="1605" spans="8:15" hidden="1" x14ac:dyDescent="0.25">
      <c r="H1605" s="189" t="s">
        <v>3815</v>
      </c>
      <c r="I1605" s="26" t="s">
        <v>3852</v>
      </c>
      <c r="J1605" s="26" t="s">
        <v>3853</v>
      </c>
      <c r="K1605" s="26">
        <v>5.72</v>
      </c>
      <c r="L1605" s="26">
        <v>28.53</v>
      </c>
      <c r="M1605" s="26">
        <v>38.06</v>
      </c>
      <c r="N1605" s="26">
        <v>11.94</v>
      </c>
      <c r="O1605" s="199">
        <v>118.08</v>
      </c>
    </row>
    <row r="1606" spans="8:15" hidden="1" x14ac:dyDescent="0.25">
      <c r="H1606" s="189" t="s">
        <v>3815</v>
      </c>
      <c r="I1606" s="26" t="s">
        <v>3854</v>
      </c>
      <c r="J1606" s="26" t="s">
        <v>3855</v>
      </c>
      <c r="K1606" s="26">
        <v>1.95</v>
      </c>
      <c r="L1606" s="26">
        <v>51.47</v>
      </c>
      <c r="M1606" s="26">
        <v>75.95</v>
      </c>
      <c r="N1606" s="26">
        <v>40.42</v>
      </c>
      <c r="O1606" s="199">
        <v>33.770000000000003</v>
      </c>
    </row>
    <row r="1607" spans="8:15" hidden="1" x14ac:dyDescent="0.25">
      <c r="H1607" s="189" t="s">
        <v>3815</v>
      </c>
      <c r="I1607" s="26" t="s">
        <v>3856</v>
      </c>
      <c r="J1607" s="26" t="s">
        <v>3857</v>
      </c>
      <c r="K1607" s="26">
        <v>7.74</v>
      </c>
      <c r="L1607" s="26">
        <v>1058.4100000000001</v>
      </c>
      <c r="M1607" s="26">
        <v>86.15</v>
      </c>
      <c r="N1607" s="26">
        <v>18.940000000000001</v>
      </c>
      <c r="O1607" s="199">
        <v>80.819999999999993</v>
      </c>
    </row>
    <row r="1608" spans="8:15" hidden="1" x14ac:dyDescent="0.25">
      <c r="H1608" s="189" t="s">
        <v>3815</v>
      </c>
      <c r="I1608" s="26" t="s">
        <v>3858</v>
      </c>
      <c r="J1608" s="26" t="s">
        <v>3859</v>
      </c>
      <c r="K1608" s="26">
        <v>4.83</v>
      </c>
      <c r="L1608" s="26"/>
      <c r="M1608" s="26"/>
      <c r="N1608" s="26"/>
      <c r="O1608" s="199">
        <v>17.690000000000001</v>
      </c>
    </row>
    <row r="1609" spans="8:15" hidden="1" x14ac:dyDescent="0.25">
      <c r="H1609" s="189" t="s">
        <v>3815</v>
      </c>
      <c r="I1609" s="26" t="s">
        <v>3860</v>
      </c>
      <c r="J1609" s="26" t="s">
        <v>3861</v>
      </c>
      <c r="K1609" s="26">
        <v>14.4</v>
      </c>
      <c r="L1609" s="26"/>
      <c r="M1609" s="26">
        <v>164.82</v>
      </c>
      <c r="N1609" s="26">
        <v>266.64999999999998</v>
      </c>
      <c r="O1609" s="199">
        <v>347.2</v>
      </c>
    </row>
    <row r="1610" spans="8:15" hidden="1" x14ac:dyDescent="0.25">
      <c r="H1610" s="189" t="s">
        <v>3815</v>
      </c>
      <c r="I1610" s="26" t="s">
        <v>3862</v>
      </c>
      <c r="J1610" s="26" t="s">
        <v>3863</v>
      </c>
      <c r="K1610" s="26">
        <v>12.74</v>
      </c>
      <c r="L1610" s="26"/>
      <c r="M1610" s="26">
        <v>20.329999999999998</v>
      </c>
      <c r="N1610" s="26"/>
      <c r="O1610" s="199">
        <v>194.85</v>
      </c>
    </row>
    <row r="1611" spans="8:15" hidden="1" x14ac:dyDescent="0.25">
      <c r="H1611" s="189" t="s">
        <v>3815</v>
      </c>
      <c r="I1611" s="26" t="s">
        <v>3864</v>
      </c>
      <c r="J1611" s="26" t="s">
        <v>3865</v>
      </c>
      <c r="K1611" s="26">
        <v>8.5299999999999994</v>
      </c>
      <c r="L1611" s="26"/>
      <c r="M1611" s="26"/>
      <c r="N1611" s="26"/>
      <c r="O1611" s="199">
        <v>18.45</v>
      </c>
    </row>
    <row r="1612" spans="8:15" hidden="1" x14ac:dyDescent="0.25">
      <c r="H1612" s="189" t="s">
        <v>3815</v>
      </c>
      <c r="I1612" s="26" t="s">
        <v>3866</v>
      </c>
      <c r="J1612" s="26" t="s">
        <v>3867</v>
      </c>
      <c r="K1612" s="26">
        <v>9.41</v>
      </c>
      <c r="L1612" s="26">
        <v>14.19</v>
      </c>
      <c r="M1612" s="26">
        <v>14.81</v>
      </c>
      <c r="N1612" s="26">
        <v>12.26</v>
      </c>
      <c r="O1612" s="199">
        <v>29.69</v>
      </c>
    </row>
    <row r="1613" spans="8:15" hidden="1" x14ac:dyDescent="0.25">
      <c r="H1613" s="189" t="s">
        <v>3815</v>
      </c>
      <c r="I1613" s="26" t="s">
        <v>3868</v>
      </c>
      <c r="J1613" s="26" t="s">
        <v>3869</v>
      </c>
      <c r="K1613" s="26">
        <v>28.99</v>
      </c>
      <c r="L1613" s="26">
        <v>43.04</v>
      </c>
      <c r="M1613" s="26">
        <v>59.02</v>
      </c>
      <c r="N1613" s="26">
        <v>43.12</v>
      </c>
      <c r="O1613" s="199">
        <v>260.91000000000003</v>
      </c>
    </row>
    <row r="1614" spans="8:15" hidden="1" x14ac:dyDescent="0.25">
      <c r="H1614" s="189" t="s">
        <v>3815</v>
      </c>
      <c r="I1614" s="26" t="s">
        <v>3870</v>
      </c>
      <c r="J1614" s="26" t="s">
        <v>3871</v>
      </c>
      <c r="K1614" s="26">
        <v>13.59</v>
      </c>
      <c r="L1614" s="26">
        <v>15.94</v>
      </c>
      <c r="M1614" s="26">
        <v>16</v>
      </c>
      <c r="N1614" s="26">
        <v>17.82</v>
      </c>
      <c r="O1614" s="199">
        <v>30.53</v>
      </c>
    </row>
    <row r="1615" spans="8:15" hidden="1" x14ac:dyDescent="0.25">
      <c r="H1615" s="189" t="s">
        <v>3815</v>
      </c>
      <c r="I1615" s="26" t="s">
        <v>3872</v>
      </c>
      <c r="J1615" s="26" t="s">
        <v>3873</v>
      </c>
      <c r="K1615" s="26">
        <v>16.48</v>
      </c>
      <c r="L1615" s="26">
        <v>17.21</v>
      </c>
      <c r="M1615" s="26">
        <v>18.059999999999999</v>
      </c>
      <c r="N1615" s="26">
        <v>15.38</v>
      </c>
      <c r="O1615" s="199">
        <v>96.85</v>
      </c>
    </row>
    <row r="1616" spans="8:15" hidden="1" x14ac:dyDescent="0.25">
      <c r="H1616" s="189" t="s">
        <v>3874</v>
      </c>
      <c r="I1616" s="26" t="s">
        <v>3875</v>
      </c>
      <c r="J1616" s="26" t="s">
        <v>3876</v>
      </c>
      <c r="K1616" s="26">
        <v>10.64</v>
      </c>
      <c r="L1616" s="26">
        <v>22.27</v>
      </c>
      <c r="M1616" s="26">
        <v>17.149999999999999</v>
      </c>
      <c r="N1616" s="26">
        <v>22.88</v>
      </c>
      <c r="O1616" s="199">
        <v>35.340000000000003</v>
      </c>
    </row>
    <row r="1617" spans="8:15" hidden="1" x14ac:dyDescent="0.25">
      <c r="H1617" s="189" t="s">
        <v>3874</v>
      </c>
      <c r="I1617" s="26" t="s">
        <v>138</v>
      </c>
      <c r="J1617" s="26" t="s">
        <v>137</v>
      </c>
      <c r="K1617" s="26">
        <v>36.56</v>
      </c>
      <c r="L1617" s="26">
        <v>16.88</v>
      </c>
      <c r="M1617" s="26">
        <v>15.07</v>
      </c>
      <c r="N1617" s="26">
        <v>17.91</v>
      </c>
      <c r="O1617" s="199">
        <v>342.04</v>
      </c>
    </row>
    <row r="1618" spans="8:15" hidden="1" x14ac:dyDescent="0.25">
      <c r="H1618" s="189" t="s">
        <v>3874</v>
      </c>
      <c r="I1618" s="26" t="s">
        <v>3877</v>
      </c>
      <c r="J1618" s="26" t="s">
        <v>3878</v>
      </c>
      <c r="K1618" s="26">
        <v>4.72</v>
      </c>
      <c r="L1618" s="26">
        <v>156.81</v>
      </c>
      <c r="M1618" s="26">
        <v>320.74</v>
      </c>
      <c r="N1618" s="26">
        <v>582.33000000000004</v>
      </c>
      <c r="O1618" s="199">
        <v>61.24</v>
      </c>
    </row>
    <row r="1619" spans="8:15" hidden="1" x14ac:dyDescent="0.25">
      <c r="H1619" s="189" t="s">
        <v>3874</v>
      </c>
      <c r="I1619" s="26" t="s">
        <v>3879</v>
      </c>
      <c r="J1619" s="26" t="s">
        <v>3880</v>
      </c>
      <c r="K1619" s="26">
        <v>5.32</v>
      </c>
      <c r="L1619" s="26">
        <v>20.49</v>
      </c>
      <c r="M1619" s="26">
        <v>28.29</v>
      </c>
      <c r="N1619" s="26">
        <v>21.79</v>
      </c>
      <c r="O1619" s="199">
        <v>76.31</v>
      </c>
    </row>
    <row r="1620" spans="8:15" hidden="1" x14ac:dyDescent="0.25">
      <c r="H1620" s="189" t="s">
        <v>3874</v>
      </c>
      <c r="I1620" s="26" t="s">
        <v>3881</v>
      </c>
      <c r="J1620" s="26" t="s">
        <v>3882</v>
      </c>
      <c r="K1620" s="26">
        <v>19.05</v>
      </c>
      <c r="L1620" s="26">
        <v>19.47</v>
      </c>
      <c r="M1620" s="26">
        <v>18.68</v>
      </c>
      <c r="N1620" s="26">
        <v>22.7</v>
      </c>
      <c r="O1620" s="199">
        <v>224.51</v>
      </c>
    </row>
    <row r="1621" spans="8:15" hidden="1" x14ac:dyDescent="0.25">
      <c r="H1621" s="189" t="s">
        <v>3874</v>
      </c>
      <c r="I1621" s="26" t="s">
        <v>3883</v>
      </c>
      <c r="J1621" s="26" t="s">
        <v>3884</v>
      </c>
      <c r="K1621" s="26">
        <v>22.25</v>
      </c>
      <c r="L1621" s="26">
        <v>30.85</v>
      </c>
      <c r="M1621" s="26">
        <v>27.82</v>
      </c>
      <c r="N1621" s="26">
        <v>36.51</v>
      </c>
      <c r="O1621" s="199">
        <v>150.12</v>
      </c>
    </row>
    <row r="1622" spans="8:15" hidden="1" x14ac:dyDescent="0.25">
      <c r="H1622" s="189" t="s">
        <v>3874</v>
      </c>
      <c r="I1622" s="26" t="s">
        <v>3885</v>
      </c>
      <c r="J1622" s="26" t="s">
        <v>3886</v>
      </c>
      <c r="K1622" s="26">
        <v>14.73</v>
      </c>
      <c r="L1622" s="26">
        <v>426.26</v>
      </c>
      <c r="M1622" s="26">
        <v>660.51</v>
      </c>
      <c r="N1622" s="26">
        <v>472.17</v>
      </c>
      <c r="O1622" s="199">
        <v>142.36000000000001</v>
      </c>
    </row>
    <row r="1623" spans="8:15" hidden="1" x14ac:dyDescent="0.25">
      <c r="H1623" s="189" t="s">
        <v>3874</v>
      </c>
      <c r="I1623" s="26" t="s">
        <v>3887</v>
      </c>
      <c r="J1623" s="26" t="s">
        <v>3888</v>
      </c>
      <c r="K1623" s="26">
        <v>6.86</v>
      </c>
      <c r="L1623" s="26">
        <v>70.7</v>
      </c>
      <c r="M1623" s="26">
        <v>64.38</v>
      </c>
      <c r="N1623" s="26">
        <v>73.03</v>
      </c>
      <c r="O1623" s="199">
        <v>40.880000000000003</v>
      </c>
    </row>
    <row r="1624" spans="8:15" hidden="1" x14ac:dyDescent="0.25">
      <c r="H1624" s="189" t="s">
        <v>3874</v>
      </c>
      <c r="I1624" s="26" t="s">
        <v>3889</v>
      </c>
      <c r="J1624" s="26" t="s">
        <v>3890</v>
      </c>
      <c r="K1624" s="26">
        <v>3.99</v>
      </c>
      <c r="L1624" s="26"/>
      <c r="M1624" s="26"/>
      <c r="N1624" s="26"/>
      <c r="O1624" s="199">
        <v>86.38</v>
      </c>
    </row>
    <row r="1625" spans="8:15" hidden="1" x14ac:dyDescent="0.25">
      <c r="H1625" s="189" t="s">
        <v>3874</v>
      </c>
      <c r="I1625" s="26" t="s">
        <v>3891</v>
      </c>
      <c r="J1625" s="26" t="s">
        <v>3892</v>
      </c>
      <c r="K1625" s="26">
        <v>3.27</v>
      </c>
      <c r="L1625" s="26"/>
      <c r="M1625" s="26"/>
      <c r="N1625" s="26"/>
      <c r="O1625" s="199">
        <v>28.77</v>
      </c>
    </row>
    <row r="1626" spans="8:15" hidden="1" x14ac:dyDescent="0.25">
      <c r="H1626" s="189" t="s">
        <v>3874</v>
      </c>
      <c r="I1626" s="26" t="s">
        <v>3893</v>
      </c>
      <c r="J1626" s="26" t="s">
        <v>3894</v>
      </c>
      <c r="K1626" s="26">
        <v>32.99</v>
      </c>
      <c r="L1626" s="26">
        <v>14.21</v>
      </c>
      <c r="M1626" s="26">
        <v>12.01</v>
      </c>
      <c r="N1626" s="26">
        <v>14.67</v>
      </c>
      <c r="O1626" s="199">
        <v>77.31</v>
      </c>
    </row>
    <row r="1627" spans="8:15" hidden="1" x14ac:dyDescent="0.25">
      <c r="H1627" s="189" t="s">
        <v>3874</v>
      </c>
      <c r="I1627" s="26" t="s">
        <v>3895</v>
      </c>
      <c r="J1627" s="26" t="s">
        <v>3896</v>
      </c>
      <c r="K1627" s="26">
        <v>8.27</v>
      </c>
      <c r="L1627" s="26">
        <v>34.200000000000003</v>
      </c>
      <c r="M1627" s="26">
        <v>27.26</v>
      </c>
      <c r="N1627" s="26">
        <v>40.15</v>
      </c>
      <c r="O1627" s="199">
        <v>42.27</v>
      </c>
    </row>
    <row r="1628" spans="8:15" hidden="1" x14ac:dyDescent="0.25">
      <c r="H1628" s="189" t="s">
        <v>3874</v>
      </c>
      <c r="I1628" s="26" t="s">
        <v>3897</v>
      </c>
      <c r="J1628" s="26" t="s">
        <v>3898</v>
      </c>
      <c r="K1628" s="26">
        <v>6.05</v>
      </c>
      <c r="L1628" s="26"/>
      <c r="M1628" s="26">
        <v>88.43</v>
      </c>
      <c r="N1628" s="26"/>
      <c r="O1628" s="199">
        <v>45.56</v>
      </c>
    </row>
    <row r="1629" spans="8:15" hidden="1" x14ac:dyDescent="0.25">
      <c r="H1629" s="189" t="s">
        <v>3874</v>
      </c>
      <c r="I1629" s="26" t="s">
        <v>3899</v>
      </c>
      <c r="J1629" s="26" t="s">
        <v>3900</v>
      </c>
      <c r="K1629" s="26">
        <v>7.89</v>
      </c>
      <c r="L1629" s="26"/>
      <c r="M1629" s="26"/>
      <c r="N1629" s="26">
        <v>55.45</v>
      </c>
      <c r="O1629" s="199">
        <v>27.93</v>
      </c>
    </row>
    <row r="1630" spans="8:15" hidden="1" x14ac:dyDescent="0.25">
      <c r="H1630" s="189" t="s">
        <v>3874</v>
      </c>
      <c r="I1630" s="26" t="s">
        <v>3901</v>
      </c>
      <c r="J1630" s="26" t="s">
        <v>3902</v>
      </c>
      <c r="K1630" s="26">
        <v>5.57</v>
      </c>
      <c r="L1630" s="26"/>
      <c r="M1630" s="26">
        <v>2859.37</v>
      </c>
      <c r="N1630" s="26"/>
      <c r="O1630" s="199">
        <v>20.39</v>
      </c>
    </row>
    <row r="1631" spans="8:15" hidden="1" x14ac:dyDescent="0.25">
      <c r="H1631" s="189" t="s">
        <v>3874</v>
      </c>
      <c r="I1631" s="26" t="s">
        <v>3903</v>
      </c>
      <c r="J1631" s="26" t="s">
        <v>3904</v>
      </c>
      <c r="K1631" s="26">
        <v>42.52</v>
      </c>
      <c r="L1631" s="26">
        <v>28.78</v>
      </c>
      <c r="M1631" s="26">
        <v>26.01</v>
      </c>
      <c r="N1631" s="26">
        <v>29.85</v>
      </c>
      <c r="O1631" s="199">
        <v>745.98</v>
      </c>
    </row>
    <row r="1632" spans="8:15" hidden="1" x14ac:dyDescent="0.25">
      <c r="H1632" s="189" t="s">
        <v>3874</v>
      </c>
      <c r="I1632" s="26" t="s">
        <v>3905</v>
      </c>
      <c r="J1632" s="26" t="s">
        <v>3906</v>
      </c>
      <c r="K1632" s="26">
        <v>46.76</v>
      </c>
      <c r="L1632" s="26">
        <v>32.93</v>
      </c>
      <c r="M1632" s="26">
        <v>34.71</v>
      </c>
      <c r="N1632" s="26">
        <v>29.55</v>
      </c>
      <c r="O1632" s="199">
        <v>31.8</v>
      </c>
    </row>
    <row r="1633" spans="8:15" hidden="1" x14ac:dyDescent="0.25">
      <c r="H1633" s="189" t="s">
        <v>3874</v>
      </c>
      <c r="I1633" s="26" t="s">
        <v>3907</v>
      </c>
      <c r="J1633" s="26" t="s">
        <v>3908</v>
      </c>
      <c r="K1633" s="26">
        <v>16.48</v>
      </c>
      <c r="L1633" s="26">
        <v>17.63</v>
      </c>
      <c r="M1633" s="26">
        <v>17.170000000000002</v>
      </c>
      <c r="N1633" s="26">
        <v>14.07</v>
      </c>
      <c r="O1633" s="199">
        <v>509.38</v>
      </c>
    </row>
    <row r="1634" spans="8:15" hidden="1" x14ac:dyDescent="0.25">
      <c r="H1634" s="189" t="s">
        <v>3874</v>
      </c>
      <c r="I1634" s="26" t="s">
        <v>3909</v>
      </c>
      <c r="J1634" s="26" t="s">
        <v>3910</v>
      </c>
      <c r="K1634" s="26">
        <v>13.76</v>
      </c>
      <c r="L1634" s="26">
        <v>121.04</v>
      </c>
      <c r="M1634" s="26">
        <v>77.63</v>
      </c>
      <c r="N1634" s="26">
        <v>88.2</v>
      </c>
      <c r="O1634" s="199">
        <v>168.7</v>
      </c>
    </row>
    <row r="1635" spans="8:15" hidden="1" x14ac:dyDescent="0.25">
      <c r="H1635" s="189" t="s">
        <v>3874</v>
      </c>
      <c r="I1635" s="26" t="s">
        <v>3911</v>
      </c>
      <c r="J1635" s="26" t="s">
        <v>3912</v>
      </c>
      <c r="K1635" s="26">
        <v>13.49</v>
      </c>
      <c r="L1635" s="26">
        <v>17.05</v>
      </c>
      <c r="M1635" s="26">
        <v>18.38</v>
      </c>
      <c r="N1635" s="26">
        <v>17.54</v>
      </c>
      <c r="O1635" s="199">
        <v>116.15</v>
      </c>
    </row>
    <row r="1636" spans="8:15" hidden="1" x14ac:dyDescent="0.25">
      <c r="H1636" s="189" t="s">
        <v>3874</v>
      </c>
      <c r="I1636" s="26" t="s">
        <v>3913</v>
      </c>
      <c r="J1636" s="26" t="s">
        <v>3914</v>
      </c>
      <c r="K1636" s="26">
        <v>9.6300000000000008</v>
      </c>
      <c r="L1636" s="26"/>
      <c r="M1636" s="26">
        <v>406.54</v>
      </c>
      <c r="N1636" s="26">
        <v>177.11</v>
      </c>
      <c r="O1636" s="199">
        <v>155.88</v>
      </c>
    </row>
    <row r="1637" spans="8:15" hidden="1" x14ac:dyDescent="0.25">
      <c r="H1637" s="189" t="s">
        <v>3874</v>
      </c>
      <c r="I1637" s="26" t="s">
        <v>3915</v>
      </c>
      <c r="J1637" s="26" t="s">
        <v>3916</v>
      </c>
      <c r="K1637" s="26">
        <v>3.05</v>
      </c>
      <c r="L1637" s="26">
        <v>53.17</v>
      </c>
      <c r="M1637" s="26">
        <v>13.32</v>
      </c>
      <c r="N1637" s="26">
        <v>18.07</v>
      </c>
      <c r="O1637" s="199">
        <v>80.33</v>
      </c>
    </row>
    <row r="1638" spans="8:15" hidden="1" x14ac:dyDescent="0.25">
      <c r="H1638" s="189" t="s">
        <v>3874</v>
      </c>
      <c r="I1638" s="26" t="s">
        <v>3917</v>
      </c>
      <c r="J1638" s="26" t="s">
        <v>3918</v>
      </c>
      <c r="K1638" s="26">
        <v>24.84</v>
      </c>
      <c r="L1638" s="26">
        <v>25.08</v>
      </c>
      <c r="M1638" s="26">
        <v>22.97</v>
      </c>
      <c r="N1638" s="26">
        <v>27.78</v>
      </c>
      <c r="O1638" s="199">
        <v>250.28</v>
      </c>
    </row>
    <row r="1639" spans="8:15" hidden="1" x14ac:dyDescent="0.25">
      <c r="H1639" s="189" t="s">
        <v>3874</v>
      </c>
      <c r="I1639" s="26" t="s">
        <v>3919</v>
      </c>
      <c r="J1639" s="26" t="s">
        <v>3920</v>
      </c>
      <c r="K1639" s="26">
        <v>30.53</v>
      </c>
      <c r="L1639" s="26">
        <v>54.34</v>
      </c>
      <c r="M1639" s="26">
        <v>50.4</v>
      </c>
      <c r="N1639" s="26">
        <v>53.44</v>
      </c>
      <c r="O1639" s="199">
        <v>340.35</v>
      </c>
    </row>
    <row r="1640" spans="8:15" hidden="1" x14ac:dyDescent="0.25">
      <c r="H1640" s="189" t="s">
        <v>3874</v>
      </c>
      <c r="I1640" s="26" t="s">
        <v>3921</v>
      </c>
      <c r="J1640" s="26" t="s">
        <v>3922</v>
      </c>
      <c r="K1640" s="26">
        <v>11.61</v>
      </c>
      <c r="L1640" s="26">
        <v>15.95</v>
      </c>
      <c r="M1640" s="26">
        <v>19.03</v>
      </c>
      <c r="N1640" s="26">
        <v>15.33</v>
      </c>
      <c r="O1640" s="199">
        <v>114.85</v>
      </c>
    </row>
    <row r="1641" spans="8:15" hidden="1" x14ac:dyDescent="0.25">
      <c r="H1641" s="189" t="s">
        <v>3874</v>
      </c>
      <c r="I1641" s="26" t="s">
        <v>3923</v>
      </c>
      <c r="J1641" s="26" t="s">
        <v>3924</v>
      </c>
      <c r="K1641" s="26">
        <v>10.25</v>
      </c>
      <c r="L1641" s="26">
        <v>37.81</v>
      </c>
      <c r="M1641" s="26">
        <v>26.91</v>
      </c>
      <c r="N1641" s="26">
        <v>21.52</v>
      </c>
      <c r="O1641" s="199">
        <v>30.2</v>
      </c>
    </row>
    <row r="1642" spans="8:15" hidden="1" x14ac:dyDescent="0.25">
      <c r="H1642" s="189" t="s">
        <v>3874</v>
      </c>
      <c r="I1642" s="26" t="s">
        <v>3925</v>
      </c>
      <c r="J1642" s="26" t="s">
        <v>3926</v>
      </c>
      <c r="K1642" s="26">
        <v>4.68</v>
      </c>
      <c r="L1642" s="26"/>
      <c r="M1642" s="26">
        <v>66.819999999999993</v>
      </c>
      <c r="N1642" s="26"/>
      <c r="O1642" s="199">
        <v>26.42</v>
      </c>
    </row>
    <row r="1643" spans="8:15" hidden="1" x14ac:dyDescent="0.25">
      <c r="H1643" s="189" t="s">
        <v>3874</v>
      </c>
      <c r="I1643" s="26" t="s">
        <v>3927</v>
      </c>
      <c r="J1643" s="26" t="s">
        <v>3928</v>
      </c>
      <c r="K1643" s="26">
        <v>25.3</v>
      </c>
      <c r="L1643" s="26">
        <v>41.62</v>
      </c>
      <c r="M1643" s="26">
        <v>25.81</v>
      </c>
      <c r="N1643" s="26">
        <v>49.73</v>
      </c>
      <c r="O1643" s="199">
        <v>46.55</v>
      </c>
    </row>
    <row r="1644" spans="8:15" hidden="1" x14ac:dyDescent="0.25">
      <c r="H1644" s="189" t="s">
        <v>3874</v>
      </c>
      <c r="I1644" s="26" t="s">
        <v>3929</v>
      </c>
      <c r="J1644" s="26" t="s">
        <v>3930</v>
      </c>
      <c r="K1644" s="26">
        <v>12.53</v>
      </c>
      <c r="L1644" s="26">
        <v>54.19</v>
      </c>
      <c r="M1644" s="26">
        <v>74.52</v>
      </c>
      <c r="N1644" s="26">
        <v>25.29</v>
      </c>
      <c r="O1644" s="199">
        <v>183.85</v>
      </c>
    </row>
    <row r="1645" spans="8:15" hidden="1" x14ac:dyDescent="0.25">
      <c r="H1645" s="189" t="s">
        <v>3874</v>
      </c>
      <c r="I1645" s="26" t="s">
        <v>3931</v>
      </c>
      <c r="J1645" s="26" t="s">
        <v>3932</v>
      </c>
      <c r="K1645" s="26">
        <v>29.09</v>
      </c>
      <c r="L1645" s="26">
        <v>19.13</v>
      </c>
      <c r="M1645" s="26">
        <v>15.3</v>
      </c>
      <c r="N1645" s="26">
        <v>25.11</v>
      </c>
      <c r="O1645" s="199">
        <v>429.09</v>
      </c>
    </row>
    <row r="1646" spans="8:15" hidden="1" x14ac:dyDescent="0.25">
      <c r="H1646" s="189" t="s">
        <v>3874</v>
      </c>
      <c r="I1646" s="26" t="s">
        <v>3933</v>
      </c>
      <c r="J1646" s="26" t="s">
        <v>3934</v>
      </c>
      <c r="K1646" s="26">
        <v>4.72</v>
      </c>
      <c r="L1646" s="26">
        <v>120.63</v>
      </c>
      <c r="M1646" s="26">
        <v>39.35</v>
      </c>
      <c r="N1646" s="26">
        <v>89.49</v>
      </c>
      <c r="O1646" s="199">
        <v>58.34</v>
      </c>
    </row>
    <row r="1647" spans="8:15" hidden="1" x14ac:dyDescent="0.25">
      <c r="H1647" s="189" t="s">
        <v>3874</v>
      </c>
      <c r="I1647" s="26" t="s">
        <v>3935</v>
      </c>
      <c r="J1647" s="26" t="s">
        <v>3936</v>
      </c>
      <c r="K1647" s="26">
        <v>2.2999999999999998</v>
      </c>
      <c r="L1647" s="26"/>
      <c r="M1647" s="26">
        <v>89.48</v>
      </c>
      <c r="N1647" s="26"/>
      <c r="O1647" s="199">
        <v>50.56</v>
      </c>
    </row>
    <row r="1648" spans="8:15" hidden="1" x14ac:dyDescent="0.25">
      <c r="H1648" s="189" t="s">
        <v>3874</v>
      </c>
      <c r="I1648" s="26" t="s">
        <v>3937</v>
      </c>
      <c r="J1648" s="26" t="s">
        <v>3938</v>
      </c>
      <c r="K1648" s="26">
        <v>4.1399999999999997</v>
      </c>
      <c r="L1648" s="26">
        <v>36.72</v>
      </c>
      <c r="M1648" s="26">
        <v>48.95</v>
      </c>
      <c r="N1648" s="26">
        <v>14.4</v>
      </c>
      <c r="O1648" s="199">
        <v>44.01</v>
      </c>
    </row>
    <row r="1649" spans="8:15" hidden="1" x14ac:dyDescent="0.25">
      <c r="H1649" s="189" t="s">
        <v>3874</v>
      </c>
      <c r="I1649" s="26" t="s">
        <v>3939</v>
      </c>
      <c r="J1649" s="26" t="s">
        <v>3940</v>
      </c>
      <c r="K1649" s="26">
        <v>24.56</v>
      </c>
      <c r="L1649" s="26">
        <v>96.94</v>
      </c>
      <c r="M1649" s="26">
        <v>182.24</v>
      </c>
      <c r="N1649" s="26">
        <v>98.78</v>
      </c>
      <c r="O1649" s="199">
        <v>273.63</v>
      </c>
    </row>
    <row r="1650" spans="8:15" hidden="1" x14ac:dyDescent="0.25">
      <c r="H1650" s="189" t="s">
        <v>3874</v>
      </c>
      <c r="I1650" s="26" t="s">
        <v>3941</v>
      </c>
      <c r="J1650" s="26" t="s">
        <v>3942</v>
      </c>
      <c r="K1650" s="26">
        <v>17.329999999999998</v>
      </c>
      <c r="L1650" s="26">
        <v>44.26</v>
      </c>
      <c r="M1650" s="26">
        <v>38.770000000000003</v>
      </c>
      <c r="N1650" s="26">
        <v>46.5</v>
      </c>
      <c r="O1650" s="199">
        <v>142.9</v>
      </c>
    </row>
    <row r="1651" spans="8:15" hidden="1" x14ac:dyDescent="0.25">
      <c r="H1651" s="189" t="s">
        <v>3874</v>
      </c>
      <c r="I1651" s="26" t="s">
        <v>3943</v>
      </c>
      <c r="J1651" s="26" t="s">
        <v>3944</v>
      </c>
      <c r="K1651" s="26">
        <v>9.6199999999999992</v>
      </c>
      <c r="L1651" s="26"/>
      <c r="M1651" s="26"/>
      <c r="N1651" s="26"/>
      <c r="O1651" s="199">
        <v>89.29</v>
      </c>
    </row>
    <row r="1652" spans="8:15" hidden="1" x14ac:dyDescent="0.25">
      <c r="H1652" s="189" t="s">
        <v>3874</v>
      </c>
      <c r="I1652" s="26" t="s">
        <v>3945</v>
      </c>
      <c r="J1652" s="26" t="s">
        <v>3946</v>
      </c>
      <c r="K1652" s="26">
        <v>16.309999999999999</v>
      </c>
      <c r="L1652" s="26">
        <v>16.95</v>
      </c>
      <c r="M1652" s="26">
        <v>14.27</v>
      </c>
      <c r="N1652" s="26">
        <v>16.72</v>
      </c>
      <c r="O1652" s="199">
        <v>149.96</v>
      </c>
    </row>
    <row r="1653" spans="8:15" hidden="1" x14ac:dyDescent="0.25">
      <c r="H1653" s="189" t="s">
        <v>3874</v>
      </c>
      <c r="I1653" s="26" t="s">
        <v>3947</v>
      </c>
      <c r="J1653" s="26" t="s">
        <v>3948</v>
      </c>
      <c r="K1653" s="26">
        <v>5.83</v>
      </c>
      <c r="L1653" s="26"/>
      <c r="M1653" s="26"/>
      <c r="N1653" s="26"/>
      <c r="O1653" s="199">
        <v>63.41</v>
      </c>
    </row>
    <row r="1654" spans="8:15" hidden="1" x14ac:dyDescent="0.25">
      <c r="H1654" s="189" t="s">
        <v>3874</v>
      </c>
      <c r="I1654" s="26" t="s">
        <v>3949</v>
      </c>
      <c r="J1654" s="26" t="s">
        <v>3950</v>
      </c>
      <c r="K1654" s="26">
        <v>8.6</v>
      </c>
      <c r="L1654" s="26">
        <v>37.9</v>
      </c>
      <c r="M1654" s="26">
        <v>35</v>
      </c>
      <c r="N1654" s="26">
        <v>42.27</v>
      </c>
      <c r="O1654" s="199">
        <v>25.72</v>
      </c>
    </row>
    <row r="1655" spans="8:15" hidden="1" x14ac:dyDescent="0.25">
      <c r="H1655" s="189" t="s">
        <v>3874</v>
      </c>
      <c r="I1655" s="26" t="s">
        <v>3951</v>
      </c>
      <c r="J1655" s="26" t="s">
        <v>3952</v>
      </c>
      <c r="K1655" s="26">
        <v>11.8</v>
      </c>
      <c r="L1655" s="26">
        <v>48.66</v>
      </c>
      <c r="M1655" s="26">
        <v>79.900000000000006</v>
      </c>
      <c r="N1655" s="26">
        <v>50.98</v>
      </c>
      <c r="O1655" s="199">
        <v>22.5</v>
      </c>
    </row>
    <row r="1656" spans="8:15" hidden="1" x14ac:dyDescent="0.25">
      <c r="H1656" s="189" t="s">
        <v>3874</v>
      </c>
      <c r="I1656" s="26" t="s">
        <v>3953</v>
      </c>
      <c r="J1656" s="26" t="s">
        <v>3954</v>
      </c>
      <c r="K1656" s="26">
        <v>13.18</v>
      </c>
      <c r="L1656" s="26"/>
      <c r="M1656" s="26">
        <v>388.23</v>
      </c>
      <c r="N1656" s="26"/>
      <c r="O1656" s="199">
        <v>23.2</v>
      </c>
    </row>
    <row r="1657" spans="8:15" hidden="1" x14ac:dyDescent="0.25">
      <c r="H1657" s="189" t="s">
        <v>3874</v>
      </c>
      <c r="I1657" s="26" t="s">
        <v>3955</v>
      </c>
      <c r="J1657" s="26" t="s">
        <v>3956</v>
      </c>
      <c r="K1657" s="26">
        <v>13.57</v>
      </c>
      <c r="L1657" s="26">
        <v>69.41</v>
      </c>
      <c r="M1657" s="26">
        <v>41.16</v>
      </c>
      <c r="N1657" s="26">
        <v>142.19999999999999</v>
      </c>
      <c r="O1657" s="199">
        <v>42.96</v>
      </c>
    </row>
    <row r="1658" spans="8:15" hidden="1" x14ac:dyDescent="0.25">
      <c r="H1658" s="189" t="s">
        <v>3874</v>
      </c>
      <c r="I1658" s="26" t="s">
        <v>3957</v>
      </c>
      <c r="J1658" s="26" t="s">
        <v>3958</v>
      </c>
      <c r="K1658" s="26">
        <v>13.34</v>
      </c>
      <c r="L1658" s="26">
        <v>29.86</v>
      </c>
      <c r="M1658" s="26">
        <v>32.26</v>
      </c>
      <c r="N1658" s="26">
        <v>28.73</v>
      </c>
      <c r="O1658" s="199">
        <v>44.67</v>
      </c>
    </row>
    <row r="1659" spans="8:15" hidden="1" x14ac:dyDescent="0.25">
      <c r="H1659" s="189" t="s">
        <v>3874</v>
      </c>
      <c r="I1659" s="26" t="s">
        <v>3959</v>
      </c>
      <c r="J1659" s="26" t="s">
        <v>3960</v>
      </c>
      <c r="K1659" s="26">
        <v>19.23</v>
      </c>
      <c r="L1659" s="26">
        <v>25.45</v>
      </c>
      <c r="M1659" s="26">
        <v>18.61</v>
      </c>
      <c r="N1659" s="26">
        <v>30.47</v>
      </c>
      <c r="O1659" s="199">
        <v>38.79</v>
      </c>
    </row>
    <row r="1660" spans="8:15" hidden="1" x14ac:dyDescent="0.25">
      <c r="H1660" s="189" t="s">
        <v>3874</v>
      </c>
      <c r="I1660" s="26" t="s">
        <v>3961</v>
      </c>
      <c r="J1660" s="26" t="s">
        <v>3962</v>
      </c>
      <c r="K1660" s="26">
        <v>28.67</v>
      </c>
      <c r="L1660" s="26">
        <v>18.87</v>
      </c>
      <c r="M1660" s="26">
        <v>17.46</v>
      </c>
      <c r="N1660" s="26">
        <v>21.84</v>
      </c>
      <c r="O1660" s="199">
        <v>45.78</v>
      </c>
    </row>
    <row r="1661" spans="8:15" hidden="1" x14ac:dyDescent="0.25">
      <c r="H1661" s="189" t="s">
        <v>3874</v>
      </c>
      <c r="I1661" s="26" t="s">
        <v>3963</v>
      </c>
      <c r="J1661" s="26" t="s">
        <v>3964</v>
      </c>
      <c r="K1661" s="26">
        <v>4.17</v>
      </c>
      <c r="L1661" s="26"/>
      <c r="M1661" s="26"/>
      <c r="N1661" s="26"/>
      <c r="O1661" s="199">
        <v>44.03</v>
      </c>
    </row>
    <row r="1662" spans="8:15" hidden="1" x14ac:dyDescent="0.25">
      <c r="H1662" s="189" t="s">
        <v>3874</v>
      </c>
      <c r="I1662" s="26" t="s">
        <v>3965</v>
      </c>
      <c r="J1662" s="26" t="s">
        <v>3966</v>
      </c>
      <c r="K1662" s="26">
        <v>7.28</v>
      </c>
      <c r="L1662" s="26"/>
      <c r="M1662" s="26">
        <v>186.5</v>
      </c>
      <c r="N1662" s="26">
        <v>319.58</v>
      </c>
      <c r="O1662" s="199">
        <v>35.81</v>
      </c>
    </row>
    <row r="1663" spans="8:15" hidden="1" x14ac:dyDescent="0.25">
      <c r="H1663" s="189" t="s">
        <v>3874</v>
      </c>
      <c r="I1663" s="26" t="s">
        <v>3967</v>
      </c>
      <c r="J1663" s="26" t="s">
        <v>3968</v>
      </c>
      <c r="K1663" s="26">
        <v>6.4</v>
      </c>
      <c r="L1663" s="26"/>
      <c r="M1663" s="26">
        <v>88.28</v>
      </c>
      <c r="N1663" s="26"/>
      <c r="O1663" s="199">
        <v>28.8</v>
      </c>
    </row>
    <row r="1664" spans="8:15" hidden="1" x14ac:dyDescent="0.25">
      <c r="H1664" s="189" t="s">
        <v>3874</v>
      </c>
      <c r="I1664" s="26" t="s">
        <v>3969</v>
      </c>
      <c r="J1664" s="26" t="s">
        <v>3970</v>
      </c>
      <c r="K1664" s="26">
        <v>4.3099999999999996</v>
      </c>
      <c r="L1664" s="26">
        <v>26.96</v>
      </c>
      <c r="M1664" s="26">
        <v>30.96</v>
      </c>
      <c r="N1664" s="26">
        <v>28.18</v>
      </c>
      <c r="O1664" s="199">
        <v>50.95</v>
      </c>
    </row>
    <row r="1665" spans="8:15" hidden="1" x14ac:dyDescent="0.25">
      <c r="H1665" s="189" t="s">
        <v>3874</v>
      </c>
      <c r="I1665" s="26" t="s">
        <v>3971</v>
      </c>
      <c r="J1665" s="26" t="s">
        <v>3972</v>
      </c>
      <c r="K1665" s="26">
        <v>3</v>
      </c>
      <c r="L1665" s="26"/>
      <c r="M1665" s="26"/>
      <c r="N1665" s="26"/>
      <c r="O1665" s="199">
        <v>38.619999999999997</v>
      </c>
    </row>
    <row r="1666" spans="8:15" hidden="1" x14ac:dyDescent="0.25">
      <c r="H1666" s="189" t="s">
        <v>3874</v>
      </c>
      <c r="I1666" s="26" t="s">
        <v>3973</v>
      </c>
      <c r="J1666" s="26" t="s">
        <v>3974</v>
      </c>
      <c r="K1666" s="26">
        <v>6.39</v>
      </c>
      <c r="L1666" s="26"/>
      <c r="M1666" s="26">
        <v>225.74</v>
      </c>
      <c r="N1666" s="26"/>
      <c r="O1666" s="199">
        <v>65.66</v>
      </c>
    </row>
    <row r="1667" spans="8:15" hidden="1" x14ac:dyDescent="0.25">
      <c r="H1667" s="189" t="s">
        <v>3874</v>
      </c>
      <c r="I1667" s="26" t="s">
        <v>3975</v>
      </c>
      <c r="J1667" s="26" t="s">
        <v>3976</v>
      </c>
      <c r="K1667" s="26">
        <v>4.59</v>
      </c>
      <c r="L1667" s="26">
        <v>19.670000000000002</v>
      </c>
      <c r="M1667" s="26">
        <v>16.97</v>
      </c>
      <c r="N1667" s="26">
        <v>26.69</v>
      </c>
      <c r="O1667" s="199">
        <v>54.61</v>
      </c>
    </row>
    <row r="1668" spans="8:15" hidden="1" x14ac:dyDescent="0.25">
      <c r="H1668" s="189" t="s">
        <v>3874</v>
      </c>
      <c r="I1668" s="26" t="s">
        <v>3977</v>
      </c>
      <c r="J1668" s="26" t="s">
        <v>3978</v>
      </c>
      <c r="K1668" s="26">
        <v>16.940000000000001</v>
      </c>
      <c r="L1668" s="26"/>
      <c r="M1668" s="26"/>
      <c r="N1668" s="26"/>
      <c r="O1668" s="199">
        <v>149.62</v>
      </c>
    </row>
    <row r="1669" spans="8:15" hidden="1" x14ac:dyDescent="0.25">
      <c r="H1669" s="189" t="s">
        <v>3874</v>
      </c>
      <c r="I1669" s="26" t="s">
        <v>3979</v>
      </c>
      <c r="J1669" s="26" t="s">
        <v>3980</v>
      </c>
      <c r="K1669" s="26">
        <v>19.41</v>
      </c>
      <c r="L1669" s="26">
        <v>47.99</v>
      </c>
      <c r="M1669" s="26">
        <v>36.82</v>
      </c>
      <c r="N1669" s="26">
        <v>27.4</v>
      </c>
      <c r="O1669" s="199">
        <v>74.91</v>
      </c>
    </row>
    <row r="1670" spans="8:15" hidden="1" x14ac:dyDescent="0.25">
      <c r="H1670" s="189" t="s">
        <v>3874</v>
      </c>
      <c r="I1670" s="26" t="s">
        <v>3981</v>
      </c>
      <c r="J1670" s="26" t="s">
        <v>3982</v>
      </c>
      <c r="K1670" s="26">
        <v>9.4600000000000009</v>
      </c>
      <c r="L1670" s="26"/>
      <c r="M1670" s="26"/>
      <c r="N1670" s="26"/>
      <c r="O1670" s="199">
        <v>22.86</v>
      </c>
    </row>
    <row r="1671" spans="8:15" hidden="1" x14ac:dyDescent="0.25">
      <c r="H1671" s="189" t="s">
        <v>3874</v>
      </c>
      <c r="I1671" s="26" t="s">
        <v>3983</v>
      </c>
      <c r="J1671" s="26" t="s">
        <v>3984</v>
      </c>
      <c r="K1671" s="26">
        <v>3.51</v>
      </c>
      <c r="L1671" s="26">
        <v>107.06</v>
      </c>
      <c r="M1671" s="26">
        <v>69.680000000000007</v>
      </c>
      <c r="N1671" s="26">
        <v>158.22</v>
      </c>
      <c r="O1671" s="199">
        <v>72.400000000000006</v>
      </c>
    </row>
    <row r="1672" spans="8:15" hidden="1" x14ac:dyDescent="0.25">
      <c r="H1672" s="189" t="s">
        <v>3874</v>
      </c>
      <c r="I1672" s="26" t="s">
        <v>3985</v>
      </c>
      <c r="J1672" s="26" t="s">
        <v>3986</v>
      </c>
      <c r="K1672" s="26">
        <v>29.58</v>
      </c>
      <c r="L1672" s="26">
        <v>13.42</v>
      </c>
      <c r="M1672" s="26">
        <v>19.68</v>
      </c>
      <c r="N1672" s="26">
        <v>8.06</v>
      </c>
      <c r="O1672" s="199">
        <v>161.54</v>
      </c>
    </row>
    <row r="1673" spans="8:15" hidden="1" x14ac:dyDescent="0.25">
      <c r="H1673" s="189" t="s">
        <v>3874</v>
      </c>
      <c r="I1673" s="26" t="s">
        <v>3987</v>
      </c>
      <c r="J1673" s="26" t="s">
        <v>3988</v>
      </c>
      <c r="K1673" s="26">
        <v>7.84</v>
      </c>
      <c r="L1673" s="26">
        <v>381.11</v>
      </c>
      <c r="M1673" s="26">
        <v>259.37</v>
      </c>
      <c r="N1673" s="26">
        <v>210.74</v>
      </c>
      <c r="O1673" s="199">
        <v>38.42</v>
      </c>
    </row>
    <row r="1674" spans="8:15" hidden="1" x14ac:dyDescent="0.25">
      <c r="H1674" s="189" t="s">
        <v>3874</v>
      </c>
      <c r="I1674" s="26" t="s">
        <v>3989</v>
      </c>
      <c r="J1674" s="26" t="s">
        <v>3990</v>
      </c>
      <c r="K1674" s="26">
        <v>11.33</v>
      </c>
      <c r="L1674" s="26">
        <v>30.62</v>
      </c>
      <c r="M1674" s="26">
        <v>26.63</v>
      </c>
      <c r="N1674" s="26">
        <v>16.27</v>
      </c>
      <c r="O1674" s="199">
        <v>62.43</v>
      </c>
    </row>
    <row r="1675" spans="8:15" hidden="1" x14ac:dyDescent="0.25">
      <c r="H1675" s="189" t="s">
        <v>3874</v>
      </c>
      <c r="I1675" s="26" t="s">
        <v>3991</v>
      </c>
      <c r="J1675" s="26" t="s">
        <v>3992</v>
      </c>
      <c r="K1675" s="26">
        <v>12.84</v>
      </c>
      <c r="L1675" s="26">
        <v>17.649999999999999</v>
      </c>
      <c r="M1675" s="26">
        <v>16.559999999999999</v>
      </c>
      <c r="N1675" s="26">
        <v>23.58</v>
      </c>
      <c r="O1675" s="199">
        <v>51.58</v>
      </c>
    </row>
    <row r="1676" spans="8:15" hidden="1" x14ac:dyDescent="0.25">
      <c r="H1676" s="189" t="s">
        <v>3874</v>
      </c>
      <c r="I1676" s="26" t="s">
        <v>3993</v>
      </c>
      <c r="J1676" s="26" t="s">
        <v>3994</v>
      </c>
      <c r="K1676" s="26">
        <v>27.6</v>
      </c>
      <c r="L1676" s="26"/>
      <c r="M1676" s="26"/>
      <c r="N1676" s="26"/>
      <c r="O1676" s="199">
        <v>43.96</v>
      </c>
    </row>
    <row r="1677" spans="8:15" hidden="1" x14ac:dyDescent="0.25">
      <c r="H1677" s="189" t="s">
        <v>3874</v>
      </c>
      <c r="I1677" s="26" t="s">
        <v>3995</v>
      </c>
      <c r="J1677" s="26" t="s">
        <v>3996</v>
      </c>
      <c r="K1677" s="26">
        <v>15.39</v>
      </c>
      <c r="L1677" s="26">
        <v>23.6</v>
      </c>
      <c r="M1677" s="26">
        <v>20.43</v>
      </c>
      <c r="N1677" s="26">
        <v>27.61</v>
      </c>
      <c r="O1677" s="199">
        <v>36.08</v>
      </c>
    </row>
    <row r="1678" spans="8:15" hidden="1" x14ac:dyDescent="0.25">
      <c r="H1678" s="189" t="s">
        <v>3874</v>
      </c>
      <c r="I1678" s="26" t="s">
        <v>3997</v>
      </c>
      <c r="J1678" s="26" t="s">
        <v>3998</v>
      </c>
      <c r="K1678" s="26">
        <v>11.78</v>
      </c>
      <c r="L1678" s="26"/>
      <c r="M1678" s="26"/>
      <c r="N1678" s="26"/>
      <c r="O1678" s="199">
        <v>64.790000000000006</v>
      </c>
    </row>
    <row r="1679" spans="8:15" hidden="1" x14ac:dyDescent="0.25">
      <c r="H1679" s="189" t="s">
        <v>3874</v>
      </c>
      <c r="I1679" s="26" t="s">
        <v>3999</v>
      </c>
      <c r="J1679" s="26" t="s">
        <v>4000</v>
      </c>
      <c r="K1679" s="26">
        <v>60.81</v>
      </c>
      <c r="L1679" s="26">
        <v>127.87</v>
      </c>
      <c r="M1679" s="26">
        <v>85.8</v>
      </c>
      <c r="N1679" s="26">
        <v>175</v>
      </c>
      <c r="O1679" s="199">
        <v>254.48</v>
      </c>
    </row>
    <row r="1680" spans="8:15" hidden="1" x14ac:dyDescent="0.25">
      <c r="H1680" s="189" t="s">
        <v>3874</v>
      </c>
      <c r="I1680" s="26" t="s">
        <v>4001</v>
      </c>
      <c r="J1680" s="26" t="s">
        <v>4002</v>
      </c>
      <c r="K1680" s="26">
        <v>160.38</v>
      </c>
      <c r="L1680" s="26">
        <v>111.2</v>
      </c>
      <c r="M1680" s="26">
        <v>113.29</v>
      </c>
      <c r="N1680" s="26">
        <v>93.93</v>
      </c>
      <c r="O1680" s="199">
        <v>198.83</v>
      </c>
    </row>
    <row r="1681" spans="8:15" hidden="1" x14ac:dyDescent="0.25">
      <c r="H1681" s="189" t="s">
        <v>3874</v>
      </c>
      <c r="I1681" s="26" t="s">
        <v>4003</v>
      </c>
      <c r="J1681" s="26" t="s">
        <v>4004</v>
      </c>
      <c r="K1681" s="26">
        <v>20.46</v>
      </c>
      <c r="L1681" s="26">
        <v>55.76</v>
      </c>
      <c r="M1681" s="26">
        <v>32.36</v>
      </c>
      <c r="N1681" s="26">
        <v>92.46</v>
      </c>
      <c r="O1681" s="199">
        <v>38.81</v>
      </c>
    </row>
    <row r="1682" spans="8:15" hidden="1" x14ac:dyDescent="0.25">
      <c r="H1682" s="189" t="s">
        <v>3874</v>
      </c>
      <c r="I1682" s="26" t="s">
        <v>4005</v>
      </c>
      <c r="J1682" s="26" t="s">
        <v>4006</v>
      </c>
      <c r="K1682" s="26">
        <v>29.99</v>
      </c>
      <c r="L1682" s="26">
        <v>105.22</v>
      </c>
      <c r="M1682" s="26">
        <v>92.4</v>
      </c>
      <c r="N1682" s="26">
        <v>110.91</v>
      </c>
      <c r="O1682" s="199">
        <v>35.99</v>
      </c>
    </row>
    <row r="1683" spans="8:15" hidden="1" x14ac:dyDescent="0.25">
      <c r="H1683" s="189" t="s">
        <v>3874</v>
      </c>
      <c r="I1683" s="26" t="s">
        <v>4007</v>
      </c>
      <c r="J1683" s="26" t="s">
        <v>4008</v>
      </c>
      <c r="K1683" s="26">
        <v>23.77</v>
      </c>
      <c r="L1683" s="26">
        <v>25.74</v>
      </c>
      <c r="M1683" s="26">
        <v>19.21</v>
      </c>
      <c r="N1683" s="26">
        <v>24.66</v>
      </c>
      <c r="O1683" s="199">
        <v>103.72</v>
      </c>
    </row>
    <row r="1684" spans="8:15" hidden="1" x14ac:dyDescent="0.25">
      <c r="H1684" s="189" t="s">
        <v>3874</v>
      </c>
      <c r="I1684" s="26" t="s">
        <v>4009</v>
      </c>
      <c r="J1684" s="26" t="s">
        <v>4010</v>
      </c>
      <c r="K1684" s="26">
        <v>11.86</v>
      </c>
      <c r="L1684" s="26">
        <v>43.62</v>
      </c>
      <c r="M1684" s="26">
        <v>44</v>
      </c>
      <c r="N1684" s="26">
        <v>49.85</v>
      </c>
      <c r="O1684" s="199">
        <v>50.18</v>
      </c>
    </row>
    <row r="1685" spans="8:15" hidden="1" x14ac:dyDescent="0.25">
      <c r="H1685" s="189" t="s">
        <v>3874</v>
      </c>
      <c r="I1685" s="26" t="s">
        <v>4011</v>
      </c>
      <c r="J1685" s="26" t="s">
        <v>4012</v>
      </c>
      <c r="K1685" s="26">
        <v>22.96</v>
      </c>
      <c r="L1685" s="26"/>
      <c r="M1685" s="26">
        <v>58.65</v>
      </c>
      <c r="N1685" s="26"/>
      <c r="O1685" s="199">
        <v>79.900000000000006</v>
      </c>
    </row>
    <row r="1686" spans="8:15" hidden="1" x14ac:dyDescent="0.25">
      <c r="H1686" s="189" t="s">
        <v>3874</v>
      </c>
      <c r="I1686" s="26" t="s">
        <v>4013</v>
      </c>
      <c r="J1686" s="26" t="s">
        <v>4014</v>
      </c>
      <c r="K1686" s="26">
        <v>25.19</v>
      </c>
      <c r="L1686" s="26">
        <v>25.76</v>
      </c>
      <c r="M1686" s="26">
        <v>22</v>
      </c>
      <c r="N1686" s="26">
        <v>32.24</v>
      </c>
      <c r="O1686" s="199">
        <v>86.94</v>
      </c>
    </row>
    <row r="1687" spans="8:15" hidden="1" x14ac:dyDescent="0.25">
      <c r="H1687" s="189" t="s">
        <v>3874</v>
      </c>
      <c r="I1687" s="26" t="s">
        <v>4015</v>
      </c>
      <c r="J1687" s="26" t="s">
        <v>4016</v>
      </c>
      <c r="K1687" s="26">
        <v>26.4</v>
      </c>
      <c r="L1687" s="26">
        <v>35.159999999999997</v>
      </c>
      <c r="M1687" s="26">
        <v>29.25</v>
      </c>
      <c r="N1687" s="26">
        <v>41.25</v>
      </c>
      <c r="O1687" s="199">
        <v>119.89</v>
      </c>
    </row>
    <row r="1688" spans="8:15" hidden="1" x14ac:dyDescent="0.25">
      <c r="H1688" s="189" t="s">
        <v>3874</v>
      </c>
      <c r="I1688" s="26" t="s">
        <v>4017</v>
      </c>
      <c r="J1688" s="26" t="s">
        <v>4018</v>
      </c>
      <c r="K1688" s="26">
        <v>47.73</v>
      </c>
      <c r="L1688" s="26">
        <v>34.65</v>
      </c>
      <c r="M1688" s="26">
        <v>41.84</v>
      </c>
      <c r="N1688" s="26">
        <v>30.33</v>
      </c>
      <c r="O1688" s="199">
        <v>95.3</v>
      </c>
    </row>
    <row r="1689" spans="8:15" hidden="1" x14ac:dyDescent="0.25">
      <c r="H1689" s="189" t="s">
        <v>3874</v>
      </c>
      <c r="I1689" s="26" t="s">
        <v>4019</v>
      </c>
      <c r="J1689" s="26" t="s">
        <v>4020</v>
      </c>
      <c r="K1689" s="26">
        <v>32.04</v>
      </c>
      <c r="L1689" s="26">
        <v>36.340000000000003</v>
      </c>
      <c r="M1689" s="26">
        <v>36.409999999999997</v>
      </c>
      <c r="N1689" s="26">
        <v>41.65</v>
      </c>
      <c r="O1689" s="199">
        <v>572.47</v>
      </c>
    </row>
    <row r="1690" spans="8:15" hidden="1" x14ac:dyDescent="0.25">
      <c r="H1690" s="189" t="s">
        <v>3874</v>
      </c>
      <c r="I1690" s="26" t="s">
        <v>4021</v>
      </c>
      <c r="J1690" s="26" t="s">
        <v>4022</v>
      </c>
      <c r="K1690" s="26">
        <v>23.33</v>
      </c>
      <c r="L1690" s="26">
        <v>87.66</v>
      </c>
      <c r="M1690" s="26">
        <v>76.959999999999994</v>
      </c>
      <c r="N1690" s="26">
        <v>66.92</v>
      </c>
      <c r="O1690" s="199">
        <v>26.89</v>
      </c>
    </row>
    <row r="1691" spans="8:15" hidden="1" x14ac:dyDescent="0.25">
      <c r="H1691" s="189" t="s">
        <v>3874</v>
      </c>
      <c r="I1691" s="26" t="s">
        <v>4023</v>
      </c>
      <c r="J1691" s="26" t="s">
        <v>4024</v>
      </c>
      <c r="K1691" s="26">
        <v>29.9</v>
      </c>
      <c r="L1691" s="26">
        <v>113.71</v>
      </c>
      <c r="M1691" s="26">
        <v>83.25</v>
      </c>
      <c r="N1691" s="26">
        <v>116.67</v>
      </c>
      <c r="O1691" s="199">
        <v>23.92</v>
      </c>
    </row>
    <row r="1692" spans="8:15" hidden="1" x14ac:dyDescent="0.25">
      <c r="H1692" s="189" t="s">
        <v>3874</v>
      </c>
      <c r="I1692" s="26" t="s">
        <v>4025</v>
      </c>
      <c r="J1692" s="26" t="s">
        <v>4026</v>
      </c>
      <c r="K1692" s="26">
        <v>59</v>
      </c>
      <c r="L1692" s="26">
        <v>13.72</v>
      </c>
      <c r="M1692" s="26">
        <v>12.01</v>
      </c>
      <c r="N1692" s="26">
        <v>25.94</v>
      </c>
      <c r="O1692" s="199">
        <v>74.34</v>
      </c>
    </row>
    <row r="1693" spans="8:15" hidden="1" x14ac:dyDescent="0.25">
      <c r="H1693" s="189" t="s">
        <v>3874</v>
      </c>
      <c r="I1693" s="26" t="s">
        <v>4027</v>
      </c>
      <c r="J1693" s="26" t="s">
        <v>4028</v>
      </c>
      <c r="K1693" s="26">
        <v>31.68</v>
      </c>
      <c r="L1693" s="26">
        <v>50.88</v>
      </c>
      <c r="M1693" s="26">
        <v>42.21</v>
      </c>
      <c r="N1693" s="26">
        <v>62.86</v>
      </c>
      <c r="O1693" s="199">
        <v>25.6</v>
      </c>
    </row>
    <row r="1694" spans="8:15" hidden="1" x14ac:dyDescent="0.25">
      <c r="H1694" s="189" t="s">
        <v>3874</v>
      </c>
      <c r="I1694" s="26" t="s">
        <v>4029</v>
      </c>
      <c r="J1694" s="26" t="s">
        <v>4030</v>
      </c>
      <c r="K1694" s="26">
        <v>24.4</v>
      </c>
      <c r="L1694" s="26">
        <v>38.119999999999997</v>
      </c>
      <c r="M1694" s="26">
        <v>31.08</v>
      </c>
      <c r="N1694" s="26">
        <v>55.89</v>
      </c>
      <c r="O1694" s="199">
        <v>70.27</v>
      </c>
    </row>
    <row r="1695" spans="8:15" hidden="1" x14ac:dyDescent="0.25">
      <c r="H1695" s="189" t="s">
        <v>3874</v>
      </c>
      <c r="I1695" s="26" t="s">
        <v>4031</v>
      </c>
      <c r="J1695" s="26" t="s">
        <v>4032</v>
      </c>
      <c r="K1695" s="26">
        <v>28.88</v>
      </c>
      <c r="L1695" s="26">
        <v>58.56</v>
      </c>
      <c r="M1695" s="26">
        <v>88.83</v>
      </c>
      <c r="N1695" s="26">
        <v>26.57</v>
      </c>
      <c r="O1695" s="199">
        <v>115.52</v>
      </c>
    </row>
    <row r="1696" spans="8:15" hidden="1" x14ac:dyDescent="0.25">
      <c r="H1696" s="189" t="s">
        <v>3874</v>
      </c>
      <c r="I1696" s="26" t="s">
        <v>4033</v>
      </c>
      <c r="J1696" s="26" t="s">
        <v>4034</v>
      </c>
      <c r="K1696" s="26">
        <v>41.2</v>
      </c>
      <c r="L1696" s="26">
        <v>20.57</v>
      </c>
      <c r="M1696" s="26">
        <v>19.600000000000001</v>
      </c>
      <c r="N1696" s="26">
        <v>21.3</v>
      </c>
      <c r="O1696" s="199">
        <v>37.770000000000003</v>
      </c>
    </row>
    <row r="1697" spans="8:15" hidden="1" x14ac:dyDescent="0.25">
      <c r="H1697" s="189" t="s">
        <v>3874</v>
      </c>
      <c r="I1697" s="26" t="s">
        <v>4035</v>
      </c>
      <c r="J1697" s="26" t="s">
        <v>4036</v>
      </c>
      <c r="K1697" s="26">
        <v>23.03</v>
      </c>
      <c r="L1697" s="26">
        <v>29.83</v>
      </c>
      <c r="M1697" s="26">
        <v>24.58</v>
      </c>
      <c r="N1697" s="26">
        <v>34.82</v>
      </c>
      <c r="O1697" s="199">
        <v>46.07</v>
      </c>
    </row>
    <row r="1698" spans="8:15" hidden="1" x14ac:dyDescent="0.25">
      <c r="H1698" s="189" t="s">
        <v>3874</v>
      </c>
      <c r="I1698" s="26" t="s">
        <v>4037</v>
      </c>
      <c r="J1698" s="26" t="s">
        <v>4038</v>
      </c>
      <c r="K1698" s="26">
        <v>50.46</v>
      </c>
      <c r="L1698" s="26">
        <v>59.77</v>
      </c>
      <c r="M1698" s="26">
        <v>53.36</v>
      </c>
      <c r="N1698" s="26">
        <v>59.86</v>
      </c>
      <c r="O1698" s="199">
        <v>54.64</v>
      </c>
    </row>
    <row r="1699" spans="8:15" hidden="1" x14ac:dyDescent="0.25">
      <c r="H1699" s="189" t="s">
        <v>3874</v>
      </c>
      <c r="I1699" s="26" t="s">
        <v>4039</v>
      </c>
      <c r="J1699" s="26" t="s">
        <v>4040</v>
      </c>
      <c r="K1699" s="26">
        <v>9.16</v>
      </c>
      <c r="L1699" s="26">
        <v>36.020000000000003</v>
      </c>
      <c r="M1699" s="26">
        <v>26.05</v>
      </c>
      <c r="N1699" s="26">
        <v>49.48</v>
      </c>
      <c r="O1699" s="199">
        <v>203.61</v>
      </c>
    </row>
    <row r="1700" spans="8:15" hidden="1" x14ac:dyDescent="0.25">
      <c r="H1700" s="189" t="s">
        <v>3874</v>
      </c>
      <c r="I1700" s="26" t="s">
        <v>4041</v>
      </c>
      <c r="J1700" s="26" t="s">
        <v>4042</v>
      </c>
      <c r="K1700" s="26">
        <v>20.010000000000002</v>
      </c>
      <c r="L1700" s="26">
        <v>83.28</v>
      </c>
      <c r="M1700" s="26">
        <v>50.92</v>
      </c>
      <c r="N1700" s="26">
        <v>90.33</v>
      </c>
      <c r="O1700" s="199">
        <v>71.349999999999994</v>
      </c>
    </row>
    <row r="1701" spans="8:15" hidden="1" x14ac:dyDescent="0.25">
      <c r="H1701" s="189" t="s">
        <v>3874</v>
      </c>
      <c r="I1701" s="26" t="s">
        <v>4043</v>
      </c>
      <c r="J1701" s="26" t="s">
        <v>4044</v>
      </c>
      <c r="K1701" s="26">
        <v>88.23</v>
      </c>
      <c r="L1701" s="26">
        <v>43.75</v>
      </c>
      <c r="M1701" s="26">
        <v>33.92</v>
      </c>
      <c r="N1701" s="26">
        <v>47.02</v>
      </c>
      <c r="O1701" s="199">
        <v>75.91</v>
      </c>
    </row>
    <row r="1702" spans="8:15" hidden="1" x14ac:dyDescent="0.25">
      <c r="H1702" s="189" t="s">
        <v>3874</v>
      </c>
      <c r="I1702" s="26" t="s">
        <v>4045</v>
      </c>
      <c r="J1702" s="26" t="s">
        <v>4046</v>
      </c>
      <c r="K1702" s="26">
        <v>10.71</v>
      </c>
      <c r="L1702" s="26">
        <v>14.82</v>
      </c>
      <c r="M1702" s="26">
        <v>12.29</v>
      </c>
      <c r="N1702" s="26">
        <v>16.11</v>
      </c>
      <c r="O1702" s="199">
        <v>13.13</v>
      </c>
    </row>
    <row r="1703" spans="8:15" hidden="1" x14ac:dyDescent="0.25">
      <c r="H1703" s="189" t="s">
        <v>3874</v>
      </c>
      <c r="I1703" s="26" t="s">
        <v>4047</v>
      </c>
      <c r="J1703" s="26" t="s">
        <v>4048</v>
      </c>
      <c r="K1703" s="26">
        <v>15.96</v>
      </c>
      <c r="L1703" s="26">
        <v>10.93</v>
      </c>
      <c r="M1703" s="26">
        <v>8.76</v>
      </c>
      <c r="N1703" s="26">
        <v>11.36</v>
      </c>
      <c r="O1703" s="199">
        <v>6.41</v>
      </c>
    </row>
    <row r="1704" spans="8:15" hidden="1" x14ac:dyDescent="0.25">
      <c r="H1704" s="189" t="s">
        <v>3874</v>
      </c>
      <c r="I1704" s="26" t="s">
        <v>4049</v>
      </c>
      <c r="J1704" s="26" t="s">
        <v>4050</v>
      </c>
      <c r="K1704" s="26">
        <v>17.809999999999999</v>
      </c>
      <c r="L1704" s="26">
        <v>15.38</v>
      </c>
      <c r="M1704" s="26">
        <v>11.92</v>
      </c>
      <c r="N1704" s="26">
        <v>15.91</v>
      </c>
      <c r="O1704" s="199">
        <v>185.18</v>
      </c>
    </row>
    <row r="1705" spans="8:15" hidden="1" x14ac:dyDescent="0.25">
      <c r="H1705" s="189" t="s">
        <v>3874</v>
      </c>
      <c r="I1705" s="26" t="s">
        <v>4051</v>
      </c>
      <c r="J1705" s="26" t="s">
        <v>4052</v>
      </c>
      <c r="K1705" s="26">
        <v>23.4</v>
      </c>
      <c r="L1705" s="26">
        <v>16.57</v>
      </c>
      <c r="M1705" s="26">
        <v>14.43</v>
      </c>
      <c r="N1705" s="26">
        <v>15.38</v>
      </c>
      <c r="O1705" s="199">
        <v>382.04</v>
      </c>
    </row>
    <row r="1706" spans="8:15" hidden="1" x14ac:dyDescent="0.25">
      <c r="H1706" s="189" t="s">
        <v>3874</v>
      </c>
      <c r="I1706" s="26" t="s">
        <v>64</v>
      </c>
      <c r="J1706" s="26" t="s">
        <v>76</v>
      </c>
      <c r="K1706" s="26">
        <v>29.3</v>
      </c>
      <c r="L1706" s="26">
        <v>19.71</v>
      </c>
      <c r="M1706" s="26">
        <v>22.03</v>
      </c>
      <c r="N1706" s="26">
        <v>20.99</v>
      </c>
      <c r="O1706" s="199">
        <v>783.05</v>
      </c>
    </row>
    <row r="1707" spans="8:15" hidden="1" x14ac:dyDescent="0.25">
      <c r="H1707" s="189" t="s">
        <v>3874</v>
      </c>
      <c r="I1707" s="26" t="s">
        <v>4053</v>
      </c>
      <c r="J1707" s="26" t="s">
        <v>4054</v>
      </c>
      <c r="K1707" s="26">
        <v>7.87</v>
      </c>
      <c r="L1707" s="26"/>
      <c r="M1707" s="26">
        <v>102.29</v>
      </c>
      <c r="N1707" s="26"/>
      <c r="O1707" s="199">
        <v>56.06</v>
      </c>
    </row>
    <row r="1708" spans="8:15" hidden="1" x14ac:dyDescent="0.25">
      <c r="H1708" s="189" t="s">
        <v>3874</v>
      </c>
      <c r="I1708" s="26" t="s">
        <v>4055</v>
      </c>
      <c r="J1708" s="26" t="s">
        <v>72</v>
      </c>
      <c r="K1708" s="26">
        <v>11.28</v>
      </c>
      <c r="L1708" s="26">
        <v>25.84</v>
      </c>
      <c r="M1708" s="26">
        <v>19.989999999999998</v>
      </c>
      <c r="N1708" s="26">
        <v>20.170000000000002</v>
      </c>
      <c r="O1708" s="199">
        <v>108.85</v>
      </c>
    </row>
    <row r="1709" spans="8:15" hidden="1" x14ac:dyDescent="0.25">
      <c r="H1709" s="189" t="s">
        <v>3874</v>
      </c>
      <c r="I1709" s="26" t="s">
        <v>4056</v>
      </c>
      <c r="J1709" s="26" t="s">
        <v>4057</v>
      </c>
      <c r="K1709" s="26">
        <v>11.35</v>
      </c>
      <c r="L1709" s="26">
        <v>23.26</v>
      </c>
      <c r="M1709" s="26">
        <v>16.34</v>
      </c>
      <c r="N1709" s="26">
        <v>28.03</v>
      </c>
      <c r="O1709" s="199">
        <v>137.09</v>
      </c>
    </row>
    <row r="1710" spans="8:15" hidden="1" x14ac:dyDescent="0.25">
      <c r="H1710" s="189" t="s">
        <v>3874</v>
      </c>
      <c r="I1710" s="26" t="s">
        <v>4058</v>
      </c>
      <c r="J1710" s="26" t="s">
        <v>58</v>
      </c>
      <c r="K1710" s="26">
        <v>44.65</v>
      </c>
      <c r="L1710" s="26">
        <v>69.55</v>
      </c>
      <c r="M1710" s="26">
        <v>61.7</v>
      </c>
      <c r="N1710" s="26">
        <v>72.91</v>
      </c>
      <c r="O1710" s="199">
        <v>2848.22</v>
      </c>
    </row>
    <row r="1711" spans="8:15" hidden="1" x14ac:dyDescent="0.25">
      <c r="H1711" s="189" t="s">
        <v>3874</v>
      </c>
      <c r="I1711" s="26" t="s">
        <v>4059</v>
      </c>
      <c r="J1711" s="26" t="s">
        <v>4060</v>
      </c>
      <c r="K1711" s="26">
        <v>12.39</v>
      </c>
      <c r="L1711" s="26">
        <v>15.62</v>
      </c>
      <c r="M1711" s="26">
        <v>14.53</v>
      </c>
      <c r="N1711" s="26">
        <v>15.77</v>
      </c>
      <c r="O1711" s="199">
        <v>236.96</v>
      </c>
    </row>
    <row r="1712" spans="8:15" hidden="1" x14ac:dyDescent="0.25">
      <c r="H1712" s="189" t="s">
        <v>3874</v>
      </c>
      <c r="I1712" s="26" t="s">
        <v>4061</v>
      </c>
      <c r="J1712" s="26" t="s">
        <v>4062</v>
      </c>
      <c r="K1712" s="26">
        <v>10.36</v>
      </c>
      <c r="L1712" s="26">
        <v>18.579999999999998</v>
      </c>
      <c r="M1712" s="26">
        <v>20.14</v>
      </c>
      <c r="N1712" s="26">
        <v>22.13</v>
      </c>
      <c r="O1712" s="199">
        <v>138.94999999999999</v>
      </c>
    </row>
    <row r="1713" spans="8:15" hidden="1" x14ac:dyDescent="0.25">
      <c r="H1713" s="189" t="s">
        <v>3874</v>
      </c>
      <c r="I1713" s="26" t="s">
        <v>4063</v>
      </c>
      <c r="J1713" s="26" t="s">
        <v>4064</v>
      </c>
      <c r="K1713" s="26">
        <v>5.18</v>
      </c>
      <c r="L1713" s="26">
        <v>57.83</v>
      </c>
      <c r="M1713" s="26">
        <v>22.96</v>
      </c>
      <c r="N1713" s="26">
        <v>160.04</v>
      </c>
      <c r="O1713" s="199">
        <v>56.67</v>
      </c>
    </row>
    <row r="1714" spans="8:15" hidden="1" x14ac:dyDescent="0.25">
      <c r="H1714" s="189" t="s">
        <v>3874</v>
      </c>
      <c r="I1714" s="26" t="s">
        <v>4065</v>
      </c>
      <c r="J1714" s="26" t="s">
        <v>4066</v>
      </c>
      <c r="K1714" s="26">
        <v>9.83</v>
      </c>
      <c r="L1714" s="26">
        <v>20.57</v>
      </c>
      <c r="M1714" s="26">
        <v>22.94</v>
      </c>
      <c r="N1714" s="26">
        <v>19.97</v>
      </c>
      <c r="O1714" s="199">
        <v>28.23</v>
      </c>
    </row>
    <row r="1715" spans="8:15" hidden="1" x14ac:dyDescent="0.25">
      <c r="H1715" s="189" t="s">
        <v>3874</v>
      </c>
      <c r="I1715" s="26" t="s">
        <v>4067</v>
      </c>
      <c r="J1715" s="26" t="s">
        <v>4068</v>
      </c>
      <c r="K1715" s="26">
        <v>17.21</v>
      </c>
      <c r="L1715" s="26">
        <v>21.83</v>
      </c>
      <c r="M1715" s="26">
        <v>22.43</v>
      </c>
      <c r="N1715" s="26">
        <v>21.85</v>
      </c>
      <c r="O1715" s="199">
        <v>255.14</v>
      </c>
    </row>
    <row r="1716" spans="8:15" hidden="1" x14ac:dyDescent="0.25">
      <c r="H1716" s="189" t="s">
        <v>3874</v>
      </c>
      <c r="I1716" s="26" t="s">
        <v>4069</v>
      </c>
      <c r="J1716" s="26" t="s">
        <v>4070</v>
      </c>
      <c r="K1716" s="26">
        <v>5.87</v>
      </c>
      <c r="L1716" s="26"/>
      <c r="M1716" s="26"/>
      <c r="N1716" s="26"/>
      <c r="O1716" s="199">
        <v>40.19</v>
      </c>
    </row>
    <row r="1717" spans="8:15" hidden="1" x14ac:dyDescent="0.25">
      <c r="H1717" s="189" t="s">
        <v>3874</v>
      </c>
      <c r="I1717" s="26" t="s">
        <v>4071</v>
      </c>
      <c r="J1717" s="26" t="s">
        <v>4072</v>
      </c>
      <c r="K1717" s="26">
        <v>3.53</v>
      </c>
      <c r="L1717" s="26">
        <v>16.95</v>
      </c>
      <c r="M1717" s="26">
        <v>24.35</v>
      </c>
      <c r="N1717" s="26">
        <v>19.16</v>
      </c>
      <c r="O1717" s="199">
        <v>88.99</v>
      </c>
    </row>
    <row r="1718" spans="8:15" hidden="1" x14ac:dyDescent="0.25">
      <c r="H1718" s="189" t="s">
        <v>3874</v>
      </c>
      <c r="I1718" s="26" t="s">
        <v>4073</v>
      </c>
      <c r="J1718" s="26" t="s">
        <v>4074</v>
      </c>
      <c r="K1718" s="26">
        <v>10.15</v>
      </c>
      <c r="L1718" s="26">
        <v>31.84</v>
      </c>
      <c r="M1718" s="26">
        <v>31.06</v>
      </c>
      <c r="N1718" s="26">
        <v>33.840000000000003</v>
      </c>
      <c r="O1718" s="199">
        <v>29.95</v>
      </c>
    </row>
    <row r="1719" spans="8:15" hidden="1" x14ac:dyDescent="0.25">
      <c r="H1719" s="189" t="s">
        <v>3874</v>
      </c>
      <c r="I1719" s="26" t="s">
        <v>4075</v>
      </c>
      <c r="J1719" s="26" t="s">
        <v>4076</v>
      </c>
      <c r="K1719" s="26">
        <v>6.89</v>
      </c>
      <c r="L1719" s="26">
        <v>30.58</v>
      </c>
      <c r="M1719" s="26">
        <v>23.36</v>
      </c>
      <c r="N1719" s="26">
        <v>44.48</v>
      </c>
      <c r="O1719" s="199">
        <v>61.38</v>
      </c>
    </row>
    <row r="1720" spans="8:15" hidden="1" x14ac:dyDescent="0.25">
      <c r="H1720" s="189" t="s">
        <v>3874</v>
      </c>
      <c r="I1720" s="26" t="s">
        <v>4077</v>
      </c>
      <c r="J1720" s="26" t="s">
        <v>4078</v>
      </c>
      <c r="K1720" s="26">
        <v>5.82</v>
      </c>
      <c r="L1720" s="26"/>
      <c r="M1720" s="26">
        <v>188.08</v>
      </c>
      <c r="N1720" s="26"/>
      <c r="O1720" s="199">
        <v>99.86</v>
      </c>
    </row>
    <row r="1721" spans="8:15" hidden="1" x14ac:dyDescent="0.25">
      <c r="H1721" s="189" t="s">
        <v>3874</v>
      </c>
      <c r="I1721" s="26" t="s">
        <v>4079</v>
      </c>
      <c r="J1721" s="26" t="s">
        <v>4080</v>
      </c>
      <c r="K1721" s="26">
        <v>6.92</v>
      </c>
      <c r="L1721" s="26">
        <v>59.44</v>
      </c>
      <c r="M1721" s="26">
        <v>41.08</v>
      </c>
      <c r="N1721" s="26">
        <v>50.91</v>
      </c>
      <c r="O1721" s="199">
        <v>83.53</v>
      </c>
    </row>
    <row r="1722" spans="8:15" hidden="1" x14ac:dyDescent="0.25">
      <c r="H1722" s="189" t="s">
        <v>3874</v>
      </c>
      <c r="I1722" s="26" t="s">
        <v>4081</v>
      </c>
      <c r="J1722" s="26" t="s">
        <v>4082</v>
      </c>
      <c r="K1722" s="26">
        <v>17.84</v>
      </c>
      <c r="L1722" s="26">
        <v>17.73</v>
      </c>
      <c r="M1722" s="26">
        <v>17.100000000000001</v>
      </c>
      <c r="N1722" s="26">
        <v>19.53</v>
      </c>
      <c r="O1722" s="199">
        <v>85.63</v>
      </c>
    </row>
    <row r="1723" spans="8:15" hidden="1" x14ac:dyDescent="0.25">
      <c r="H1723" s="189" t="s">
        <v>3874</v>
      </c>
      <c r="I1723" s="26" t="s">
        <v>4083</v>
      </c>
      <c r="J1723" s="26" t="s">
        <v>4084</v>
      </c>
      <c r="K1723" s="26">
        <v>12.69</v>
      </c>
      <c r="L1723" s="26">
        <v>56.51</v>
      </c>
      <c r="M1723" s="26">
        <v>32.22</v>
      </c>
      <c r="N1723" s="26">
        <v>102.91</v>
      </c>
      <c r="O1723" s="199">
        <v>47.27</v>
      </c>
    </row>
    <row r="1724" spans="8:15" hidden="1" x14ac:dyDescent="0.25">
      <c r="H1724" s="189" t="s">
        <v>3874</v>
      </c>
      <c r="I1724" s="26" t="s">
        <v>4085</v>
      </c>
      <c r="J1724" s="26" t="s">
        <v>4086</v>
      </c>
      <c r="K1724" s="26">
        <v>16.579999999999998</v>
      </c>
      <c r="L1724" s="26">
        <v>36.08</v>
      </c>
      <c r="M1724" s="26">
        <v>30.69</v>
      </c>
      <c r="N1724" s="26">
        <v>41.78</v>
      </c>
      <c r="O1724" s="199">
        <v>98.33</v>
      </c>
    </row>
    <row r="1725" spans="8:15" hidden="1" x14ac:dyDescent="0.25">
      <c r="H1725" s="189" t="s">
        <v>3874</v>
      </c>
      <c r="I1725" s="26" t="s">
        <v>4087</v>
      </c>
      <c r="J1725" s="26" t="s">
        <v>4088</v>
      </c>
      <c r="K1725" s="26">
        <v>27.98</v>
      </c>
      <c r="L1725" s="26">
        <v>22.24</v>
      </c>
      <c r="M1725" s="26">
        <v>18.559999999999999</v>
      </c>
      <c r="N1725" s="26">
        <v>19.690000000000001</v>
      </c>
      <c r="O1725" s="199">
        <v>122.49</v>
      </c>
    </row>
    <row r="1726" spans="8:15" hidden="1" x14ac:dyDescent="0.25">
      <c r="H1726" s="189" t="s">
        <v>3874</v>
      </c>
      <c r="I1726" s="26" t="s">
        <v>4089</v>
      </c>
      <c r="J1726" s="26" t="s">
        <v>4090</v>
      </c>
      <c r="K1726" s="26">
        <v>90.18</v>
      </c>
      <c r="L1726" s="26">
        <v>28.21</v>
      </c>
      <c r="M1726" s="26">
        <v>25.19</v>
      </c>
      <c r="N1726" s="26">
        <v>30.37</v>
      </c>
      <c r="O1726" s="199">
        <v>2677.13</v>
      </c>
    </row>
    <row r="1727" spans="8:15" hidden="1" x14ac:dyDescent="0.25">
      <c r="H1727" s="189" t="s">
        <v>3874</v>
      </c>
      <c r="I1727" s="26" t="s">
        <v>4091</v>
      </c>
      <c r="J1727" s="26" t="s">
        <v>4092</v>
      </c>
      <c r="K1727" s="26">
        <v>25.77</v>
      </c>
      <c r="L1727" s="26">
        <v>39.83</v>
      </c>
      <c r="M1727" s="26">
        <v>32.700000000000003</v>
      </c>
      <c r="N1727" s="26">
        <v>36.74</v>
      </c>
      <c r="O1727" s="199">
        <v>34.909999999999997</v>
      </c>
    </row>
    <row r="1728" spans="8:15" hidden="1" x14ac:dyDescent="0.25">
      <c r="H1728" s="189" t="s">
        <v>3874</v>
      </c>
      <c r="I1728" s="26" t="s">
        <v>4093</v>
      </c>
      <c r="J1728" s="26" t="s">
        <v>4094</v>
      </c>
      <c r="K1728" s="26">
        <v>13.63</v>
      </c>
      <c r="L1728" s="26">
        <v>14.36</v>
      </c>
      <c r="M1728" s="26">
        <v>11.69</v>
      </c>
      <c r="N1728" s="26">
        <v>17.649999999999999</v>
      </c>
      <c r="O1728" s="199">
        <v>61.78</v>
      </c>
    </row>
    <row r="1729" spans="8:15" hidden="1" x14ac:dyDescent="0.25">
      <c r="H1729" s="189" t="s">
        <v>3874</v>
      </c>
      <c r="I1729" s="26" t="s">
        <v>4095</v>
      </c>
      <c r="J1729" s="26" t="s">
        <v>4096</v>
      </c>
      <c r="K1729" s="26">
        <v>15.58</v>
      </c>
      <c r="L1729" s="26"/>
      <c r="M1729" s="26">
        <v>75.64</v>
      </c>
      <c r="N1729" s="26"/>
      <c r="O1729" s="199">
        <v>53.36</v>
      </c>
    </row>
    <row r="1730" spans="8:15" hidden="1" x14ac:dyDescent="0.25">
      <c r="H1730" s="189" t="s">
        <v>3874</v>
      </c>
      <c r="I1730" s="26" t="s">
        <v>4097</v>
      </c>
      <c r="J1730" s="26" t="s">
        <v>4098</v>
      </c>
      <c r="K1730" s="26">
        <v>20.74</v>
      </c>
      <c r="L1730" s="26">
        <v>23.93</v>
      </c>
      <c r="M1730" s="26">
        <v>71.72</v>
      </c>
      <c r="N1730" s="26">
        <v>13.07</v>
      </c>
      <c r="O1730" s="199">
        <v>44.26</v>
      </c>
    </row>
    <row r="1731" spans="8:15" hidden="1" x14ac:dyDescent="0.25">
      <c r="H1731" s="189" t="s">
        <v>3874</v>
      </c>
      <c r="I1731" s="26" t="s">
        <v>4099</v>
      </c>
      <c r="J1731" s="26" t="s">
        <v>4100</v>
      </c>
      <c r="K1731" s="26">
        <v>5.39</v>
      </c>
      <c r="L1731" s="26"/>
      <c r="M1731" s="26"/>
      <c r="N1731" s="26"/>
      <c r="O1731" s="199">
        <v>38.869999999999997</v>
      </c>
    </row>
    <row r="1732" spans="8:15" hidden="1" x14ac:dyDescent="0.25">
      <c r="H1732" s="189" t="s">
        <v>3874</v>
      </c>
      <c r="I1732" s="26" t="s">
        <v>4101</v>
      </c>
      <c r="J1732" s="26" t="s">
        <v>4102</v>
      </c>
      <c r="K1732" s="26">
        <v>10.97</v>
      </c>
      <c r="L1732" s="26">
        <v>22.95</v>
      </c>
      <c r="M1732" s="26">
        <v>17.809999999999999</v>
      </c>
      <c r="N1732" s="26">
        <v>26.98</v>
      </c>
      <c r="O1732" s="199">
        <v>47.74</v>
      </c>
    </row>
    <row r="1733" spans="8:15" hidden="1" x14ac:dyDescent="0.25">
      <c r="H1733" s="189" t="s">
        <v>3874</v>
      </c>
      <c r="I1733" s="26" t="s">
        <v>4103</v>
      </c>
      <c r="J1733" s="26" t="s">
        <v>4104</v>
      </c>
      <c r="K1733" s="26">
        <v>11.81</v>
      </c>
      <c r="L1733" s="26">
        <v>20.65</v>
      </c>
      <c r="M1733" s="26">
        <v>21.33</v>
      </c>
      <c r="N1733" s="26">
        <v>23.92</v>
      </c>
      <c r="O1733" s="199">
        <v>38.65</v>
      </c>
    </row>
    <row r="1734" spans="8:15" hidden="1" x14ac:dyDescent="0.25">
      <c r="H1734" s="189" t="s">
        <v>3874</v>
      </c>
      <c r="I1734" s="26" t="s">
        <v>4105</v>
      </c>
      <c r="J1734" s="26" t="s">
        <v>4106</v>
      </c>
      <c r="K1734" s="26">
        <v>25.56</v>
      </c>
      <c r="L1734" s="26">
        <v>54.63</v>
      </c>
      <c r="M1734" s="26">
        <v>54.13</v>
      </c>
      <c r="N1734" s="26">
        <v>49.23</v>
      </c>
      <c r="O1734" s="199">
        <v>103.82</v>
      </c>
    </row>
    <row r="1735" spans="8:15" hidden="1" x14ac:dyDescent="0.25">
      <c r="H1735" s="189" t="s">
        <v>3874</v>
      </c>
      <c r="I1735" s="26" t="s">
        <v>4107</v>
      </c>
      <c r="J1735" s="26" t="s">
        <v>4108</v>
      </c>
      <c r="K1735" s="26">
        <v>31.89</v>
      </c>
      <c r="L1735" s="26">
        <v>30.95</v>
      </c>
      <c r="M1735" s="26">
        <v>33.17</v>
      </c>
      <c r="N1735" s="26">
        <v>34.69</v>
      </c>
      <c r="O1735" s="199">
        <v>36.229999999999997</v>
      </c>
    </row>
    <row r="1736" spans="8:15" hidden="1" x14ac:dyDescent="0.25">
      <c r="H1736" s="189" t="s">
        <v>3874</v>
      </c>
      <c r="I1736" s="26" t="s">
        <v>4109</v>
      </c>
      <c r="J1736" s="26" t="s">
        <v>4110</v>
      </c>
      <c r="K1736" s="26">
        <v>21.1</v>
      </c>
      <c r="L1736" s="26">
        <v>15.05</v>
      </c>
      <c r="M1736" s="26">
        <v>16.489999999999998</v>
      </c>
      <c r="N1736" s="26">
        <v>12.8</v>
      </c>
      <c r="O1736" s="199">
        <v>117.91</v>
      </c>
    </row>
    <row r="1737" spans="8:15" hidden="1" x14ac:dyDescent="0.25">
      <c r="H1737" s="189" t="s">
        <v>3874</v>
      </c>
      <c r="I1737" s="26" t="s">
        <v>4111</v>
      </c>
      <c r="J1737" s="26" t="s">
        <v>4112</v>
      </c>
      <c r="K1737" s="26">
        <v>75.319999999999993</v>
      </c>
      <c r="L1737" s="26">
        <v>40.119999999999997</v>
      </c>
      <c r="M1737" s="26">
        <v>40.840000000000003</v>
      </c>
      <c r="N1737" s="26">
        <v>46.9</v>
      </c>
      <c r="O1737" s="199">
        <v>68.45</v>
      </c>
    </row>
    <row r="1738" spans="8:15" hidden="1" x14ac:dyDescent="0.25">
      <c r="H1738" s="189" t="s">
        <v>3874</v>
      </c>
      <c r="I1738" s="26" t="s">
        <v>4113</v>
      </c>
      <c r="J1738" s="26" t="s">
        <v>4114</v>
      </c>
      <c r="K1738" s="26">
        <v>55.81</v>
      </c>
      <c r="L1738" s="26">
        <v>47.5</v>
      </c>
      <c r="M1738" s="26">
        <v>42.42</v>
      </c>
      <c r="N1738" s="26">
        <v>61.83</v>
      </c>
      <c r="O1738" s="199">
        <v>88.33</v>
      </c>
    </row>
    <row r="1739" spans="8:15" hidden="1" x14ac:dyDescent="0.25">
      <c r="H1739" s="189" t="s">
        <v>3874</v>
      </c>
      <c r="I1739" s="26" t="s">
        <v>4115</v>
      </c>
      <c r="J1739" s="26" t="s">
        <v>4116</v>
      </c>
      <c r="K1739" s="26">
        <v>63.6</v>
      </c>
      <c r="L1739" s="26">
        <v>55.57</v>
      </c>
      <c r="M1739" s="26">
        <v>50.42</v>
      </c>
      <c r="N1739" s="26">
        <v>49.39</v>
      </c>
      <c r="O1739" s="199">
        <v>95.65</v>
      </c>
    </row>
    <row r="1740" spans="8:15" hidden="1" x14ac:dyDescent="0.25">
      <c r="H1740" s="189" t="s">
        <v>3874</v>
      </c>
      <c r="I1740" s="26" t="s">
        <v>4117</v>
      </c>
      <c r="J1740" s="26" t="s">
        <v>4118</v>
      </c>
      <c r="K1740" s="26">
        <v>37.32</v>
      </c>
      <c r="L1740" s="26">
        <v>66.510000000000005</v>
      </c>
      <c r="M1740" s="26">
        <v>72.03</v>
      </c>
      <c r="N1740" s="26">
        <v>65.8</v>
      </c>
      <c r="O1740" s="199">
        <v>157.66</v>
      </c>
    </row>
    <row r="1741" spans="8:15" hidden="1" x14ac:dyDescent="0.25">
      <c r="H1741" s="189" t="s">
        <v>3874</v>
      </c>
      <c r="I1741" s="26" t="s">
        <v>4119</v>
      </c>
      <c r="J1741" s="26" t="s">
        <v>4120</v>
      </c>
      <c r="K1741" s="26">
        <v>11.47</v>
      </c>
      <c r="L1741" s="26"/>
      <c r="M1741" s="26"/>
      <c r="N1741" s="26"/>
      <c r="O1741" s="199">
        <v>65.38</v>
      </c>
    </row>
    <row r="1742" spans="8:15" hidden="1" x14ac:dyDescent="0.25">
      <c r="H1742" s="189" t="s">
        <v>3874</v>
      </c>
      <c r="I1742" s="26" t="s">
        <v>4121</v>
      </c>
      <c r="J1742" s="26" t="s">
        <v>4122</v>
      </c>
      <c r="K1742" s="26">
        <v>19.62</v>
      </c>
      <c r="L1742" s="26">
        <v>53.26</v>
      </c>
      <c r="M1742" s="26">
        <v>62.87</v>
      </c>
      <c r="N1742" s="26">
        <v>42.1</v>
      </c>
      <c r="O1742" s="199">
        <v>38.869999999999997</v>
      </c>
    </row>
    <row r="1743" spans="8:15" hidden="1" x14ac:dyDescent="0.25">
      <c r="H1743" s="189" t="s">
        <v>3874</v>
      </c>
      <c r="I1743" s="26" t="s">
        <v>4123</v>
      </c>
      <c r="J1743" s="26" t="s">
        <v>4124</v>
      </c>
      <c r="K1743" s="26">
        <v>10.36</v>
      </c>
      <c r="L1743" s="26"/>
      <c r="M1743" s="26">
        <v>50.03</v>
      </c>
      <c r="N1743" s="26"/>
      <c r="O1743" s="199">
        <v>28.43</v>
      </c>
    </row>
    <row r="1744" spans="8:15" hidden="1" x14ac:dyDescent="0.25">
      <c r="H1744" s="189" t="s">
        <v>3874</v>
      </c>
      <c r="I1744" s="26" t="s">
        <v>4125</v>
      </c>
      <c r="J1744" s="26" t="s">
        <v>4126</v>
      </c>
      <c r="K1744" s="26">
        <v>45.35</v>
      </c>
      <c r="L1744" s="26"/>
      <c r="M1744" s="26"/>
      <c r="N1744" s="26"/>
      <c r="O1744" s="199">
        <v>67.44</v>
      </c>
    </row>
    <row r="1745" spans="8:15" hidden="1" x14ac:dyDescent="0.25">
      <c r="H1745" s="189" t="s">
        <v>3874</v>
      </c>
      <c r="I1745" s="26" t="s">
        <v>4127</v>
      </c>
      <c r="J1745" s="26" t="s">
        <v>4128</v>
      </c>
      <c r="K1745" s="26">
        <v>15.81</v>
      </c>
      <c r="L1745" s="26">
        <v>166.07</v>
      </c>
      <c r="M1745" s="26">
        <v>544.13</v>
      </c>
      <c r="N1745" s="26">
        <v>250.72</v>
      </c>
      <c r="O1745" s="199">
        <v>63.35</v>
      </c>
    </row>
    <row r="1746" spans="8:15" hidden="1" x14ac:dyDescent="0.25">
      <c r="H1746" s="189" t="s">
        <v>3874</v>
      </c>
      <c r="I1746" s="26" t="s">
        <v>4129</v>
      </c>
      <c r="J1746" s="26" t="s">
        <v>4130</v>
      </c>
      <c r="K1746" s="26">
        <v>12.05</v>
      </c>
      <c r="L1746" s="26">
        <v>72.34</v>
      </c>
      <c r="M1746" s="26">
        <v>119.91</v>
      </c>
      <c r="N1746" s="26">
        <v>58.78</v>
      </c>
      <c r="O1746" s="199">
        <v>54.63</v>
      </c>
    </row>
    <row r="1747" spans="8:15" hidden="1" x14ac:dyDescent="0.25">
      <c r="H1747" s="189" t="s">
        <v>3874</v>
      </c>
      <c r="I1747" s="26" t="s">
        <v>4131</v>
      </c>
      <c r="J1747" s="26" t="s">
        <v>4132</v>
      </c>
      <c r="K1747" s="26">
        <v>24.85</v>
      </c>
      <c r="L1747" s="26">
        <v>53.1</v>
      </c>
      <c r="M1747" s="26">
        <v>32.82</v>
      </c>
      <c r="N1747" s="26">
        <v>584.53</v>
      </c>
      <c r="O1747" s="199">
        <v>102.2</v>
      </c>
    </row>
    <row r="1748" spans="8:15" hidden="1" x14ac:dyDescent="0.25">
      <c r="H1748" s="189" t="s">
        <v>3874</v>
      </c>
      <c r="I1748" s="26" t="s">
        <v>4133</v>
      </c>
      <c r="J1748" s="26" t="s">
        <v>4134</v>
      </c>
      <c r="K1748" s="26">
        <v>124.31</v>
      </c>
      <c r="L1748" s="26">
        <v>52.16</v>
      </c>
      <c r="M1748" s="26">
        <v>54.9</v>
      </c>
      <c r="N1748" s="26">
        <v>40.11</v>
      </c>
      <c r="O1748" s="199">
        <v>74.94</v>
      </c>
    </row>
    <row r="1749" spans="8:15" hidden="1" x14ac:dyDescent="0.25">
      <c r="H1749" s="189" t="s">
        <v>3874</v>
      </c>
      <c r="I1749" s="26" t="s">
        <v>4135</v>
      </c>
      <c r="J1749" s="26" t="s">
        <v>4136</v>
      </c>
      <c r="K1749" s="26">
        <v>7.12</v>
      </c>
      <c r="L1749" s="26"/>
      <c r="M1749" s="26"/>
      <c r="N1749" s="26"/>
      <c r="O1749" s="199">
        <v>46.65</v>
      </c>
    </row>
    <row r="1750" spans="8:15" hidden="1" x14ac:dyDescent="0.25">
      <c r="H1750" s="189" t="s">
        <v>3874</v>
      </c>
      <c r="I1750" s="26" t="s">
        <v>4137</v>
      </c>
      <c r="J1750" s="26" t="s">
        <v>4138</v>
      </c>
      <c r="K1750" s="26">
        <v>10.39</v>
      </c>
      <c r="L1750" s="26">
        <v>44.43</v>
      </c>
      <c r="M1750" s="26">
        <v>78.680000000000007</v>
      </c>
      <c r="N1750" s="26">
        <v>78.040000000000006</v>
      </c>
      <c r="O1750" s="199">
        <v>107.7</v>
      </c>
    </row>
    <row r="1751" spans="8:15" hidden="1" x14ac:dyDescent="0.25">
      <c r="H1751" s="189" t="s">
        <v>3874</v>
      </c>
      <c r="I1751" s="26" t="s">
        <v>4139</v>
      </c>
      <c r="J1751" s="26" t="s">
        <v>4140</v>
      </c>
      <c r="K1751" s="26">
        <v>94.36</v>
      </c>
      <c r="L1751" s="26"/>
      <c r="M1751" s="26"/>
      <c r="N1751" s="26"/>
      <c r="O1751" s="199">
        <v>378.38</v>
      </c>
    </row>
    <row r="1752" spans="8:15" hidden="1" x14ac:dyDescent="0.25">
      <c r="H1752" s="189" t="s">
        <v>3874</v>
      </c>
      <c r="I1752" s="26" t="s">
        <v>4141</v>
      </c>
      <c r="J1752" s="26" t="s">
        <v>4142</v>
      </c>
      <c r="K1752" s="26">
        <v>55.3</v>
      </c>
      <c r="L1752" s="26">
        <v>27.28</v>
      </c>
      <c r="M1752" s="26">
        <v>25.25</v>
      </c>
      <c r="N1752" s="26">
        <v>26.94</v>
      </c>
      <c r="O1752" s="199">
        <v>66.41</v>
      </c>
    </row>
    <row r="1753" spans="8:15" hidden="1" x14ac:dyDescent="0.25">
      <c r="H1753" s="189" t="s">
        <v>3874</v>
      </c>
      <c r="I1753" s="26" t="s">
        <v>4143</v>
      </c>
      <c r="J1753" s="26" t="s">
        <v>4144</v>
      </c>
      <c r="K1753" s="26">
        <v>15.42</v>
      </c>
      <c r="L1753" s="26">
        <v>44.14</v>
      </c>
      <c r="M1753" s="26">
        <v>47.54</v>
      </c>
      <c r="N1753" s="26">
        <v>26.23</v>
      </c>
      <c r="O1753" s="199">
        <v>65.319999999999993</v>
      </c>
    </row>
    <row r="1754" spans="8:15" hidden="1" x14ac:dyDescent="0.25">
      <c r="H1754" s="189" t="s">
        <v>3874</v>
      </c>
      <c r="I1754" s="26" t="s">
        <v>4145</v>
      </c>
      <c r="J1754" s="26" t="s">
        <v>4146</v>
      </c>
      <c r="K1754" s="26">
        <v>28.22</v>
      </c>
      <c r="L1754" s="26">
        <v>25.55</v>
      </c>
      <c r="M1754" s="26">
        <v>27.72</v>
      </c>
      <c r="N1754" s="26">
        <v>34.5</v>
      </c>
      <c r="O1754" s="199">
        <v>53.36</v>
      </c>
    </row>
    <row r="1755" spans="8:15" hidden="1" x14ac:dyDescent="0.25">
      <c r="H1755" s="189" t="s">
        <v>3874</v>
      </c>
      <c r="I1755" s="26" t="s">
        <v>4147</v>
      </c>
      <c r="J1755" s="26" t="s">
        <v>4148</v>
      </c>
      <c r="K1755" s="26">
        <v>36.86</v>
      </c>
      <c r="L1755" s="26">
        <v>53.13</v>
      </c>
      <c r="M1755" s="26">
        <v>39.79</v>
      </c>
      <c r="N1755" s="26">
        <v>127.08</v>
      </c>
      <c r="O1755" s="199">
        <v>165.87</v>
      </c>
    </row>
    <row r="1756" spans="8:15" hidden="1" x14ac:dyDescent="0.25">
      <c r="H1756" s="189" t="s">
        <v>3874</v>
      </c>
      <c r="I1756" s="26" t="s">
        <v>4149</v>
      </c>
      <c r="J1756" s="26" t="s">
        <v>4150</v>
      </c>
      <c r="K1756" s="26">
        <v>95.06</v>
      </c>
      <c r="L1756" s="26">
        <v>39.18</v>
      </c>
      <c r="M1756" s="26">
        <v>39.159999999999997</v>
      </c>
      <c r="N1756" s="26">
        <v>46.79</v>
      </c>
      <c r="O1756" s="199">
        <v>149.76</v>
      </c>
    </row>
    <row r="1757" spans="8:15" hidden="1" x14ac:dyDescent="0.25">
      <c r="H1757" s="189" t="s">
        <v>3874</v>
      </c>
      <c r="I1757" s="26" t="s">
        <v>4151</v>
      </c>
      <c r="J1757" s="26" t="s">
        <v>4152</v>
      </c>
      <c r="K1757" s="26">
        <v>18.239999999999998</v>
      </c>
      <c r="L1757" s="26">
        <v>20.43</v>
      </c>
      <c r="M1757" s="26">
        <v>19.82</v>
      </c>
      <c r="N1757" s="26">
        <v>24.5</v>
      </c>
      <c r="O1757" s="199">
        <v>82.08</v>
      </c>
    </row>
    <row r="1758" spans="8:15" hidden="1" x14ac:dyDescent="0.25">
      <c r="H1758" s="189" t="s">
        <v>3874</v>
      </c>
      <c r="I1758" s="26" t="s">
        <v>4153</v>
      </c>
      <c r="J1758" s="26" t="s">
        <v>4154</v>
      </c>
      <c r="K1758" s="26">
        <v>40.590000000000003</v>
      </c>
      <c r="L1758" s="26">
        <v>18.03</v>
      </c>
      <c r="M1758" s="26">
        <v>16.96</v>
      </c>
      <c r="N1758" s="26">
        <v>20.83</v>
      </c>
      <c r="O1758" s="199">
        <v>38.07</v>
      </c>
    </row>
    <row r="1759" spans="8:15" hidden="1" x14ac:dyDescent="0.25">
      <c r="H1759" s="189" t="s">
        <v>3874</v>
      </c>
      <c r="I1759" s="26" t="s">
        <v>4155</v>
      </c>
      <c r="J1759" s="26" t="s">
        <v>4156</v>
      </c>
      <c r="K1759" s="26">
        <v>6.96</v>
      </c>
      <c r="L1759" s="26">
        <v>20.98</v>
      </c>
      <c r="M1759" s="26">
        <v>19.39</v>
      </c>
      <c r="N1759" s="26">
        <v>18.510000000000002</v>
      </c>
      <c r="O1759" s="199">
        <v>29.71</v>
      </c>
    </row>
    <row r="1760" spans="8:15" hidden="1" x14ac:dyDescent="0.25">
      <c r="H1760" s="189" t="s">
        <v>3874</v>
      </c>
      <c r="I1760" s="26" t="s">
        <v>4157</v>
      </c>
      <c r="J1760" s="26" t="s">
        <v>4158</v>
      </c>
      <c r="K1760" s="26">
        <v>6.2</v>
      </c>
      <c r="L1760" s="26">
        <v>10.029999999999999</v>
      </c>
      <c r="M1760" s="26">
        <v>10.56</v>
      </c>
      <c r="N1760" s="26">
        <v>8.9</v>
      </c>
      <c r="O1760" s="199">
        <v>9.09</v>
      </c>
    </row>
    <row r="1761" spans="8:15" hidden="1" x14ac:dyDescent="0.25">
      <c r="H1761" s="189" t="s">
        <v>3874</v>
      </c>
      <c r="I1761" s="26" t="s">
        <v>4159</v>
      </c>
      <c r="J1761" s="26" t="s">
        <v>4160</v>
      </c>
      <c r="K1761" s="26">
        <v>28.31</v>
      </c>
      <c r="L1761" s="26">
        <v>15.63</v>
      </c>
      <c r="M1761" s="26">
        <v>15.41</v>
      </c>
      <c r="N1761" s="26">
        <v>18.38</v>
      </c>
      <c r="O1761" s="199">
        <v>22.16</v>
      </c>
    </row>
    <row r="1762" spans="8:15" hidden="1" x14ac:dyDescent="0.25">
      <c r="H1762" s="189" t="s">
        <v>3874</v>
      </c>
      <c r="I1762" s="26" t="s">
        <v>4161</v>
      </c>
      <c r="J1762" s="26" t="s">
        <v>4162</v>
      </c>
      <c r="K1762" s="26">
        <v>3.25</v>
      </c>
      <c r="L1762" s="26">
        <v>85.45</v>
      </c>
      <c r="M1762" s="26"/>
      <c r="N1762" s="26">
        <v>19.940000000000001</v>
      </c>
      <c r="O1762" s="199">
        <v>3.62</v>
      </c>
    </row>
    <row r="1763" spans="8:15" hidden="1" x14ac:dyDescent="0.25">
      <c r="H1763" s="189" t="s">
        <v>3874</v>
      </c>
      <c r="I1763" s="26" t="s">
        <v>4163</v>
      </c>
      <c r="J1763" s="26" t="s">
        <v>4164</v>
      </c>
      <c r="K1763" s="26">
        <v>8.7200000000000006</v>
      </c>
      <c r="L1763" s="26">
        <v>11.47</v>
      </c>
      <c r="M1763" s="26">
        <v>10.14</v>
      </c>
      <c r="N1763" s="26">
        <v>13.34</v>
      </c>
      <c r="O1763" s="199">
        <v>6.18</v>
      </c>
    </row>
    <row r="1764" spans="8:15" hidden="1" x14ac:dyDescent="0.25">
      <c r="H1764" s="189" t="s">
        <v>4165</v>
      </c>
      <c r="I1764" s="26" t="s">
        <v>4166</v>
      </c>
      <c r="J1764" s="26" t="s">
        <v>4167</v>
      </c>
      <c r="K1764" s="26">
        <v>1.47</v>
      </c>
      <c r="L1764" s="26"/>
      <c r="M1764" s="26"/>
      <c r="N1764" s="26"/>
      <c r="O1764" s="199">
        <v>15.56</v>
      </c>
    </row>
    <row r="1765" spans="8:15" hidden="1" x14ac:dyDescent="0.25">
      <c r="H1765" s="189" t="s">
        <v>4165</v>
      </c>
      <c r="I1765" s="26" t="s">
        <v>4168</v>
      </c>
      <c r="J1765" s="26" t="s">
        <v>4169</v>
      </c>
      <c r="K1765" s="26">
        <v>5.9</v>
      </c>
      <c r="L1765" s="26">
        <v>90.58</v>
      </c>
      <c r="M1765" s="26">
        <v>45.27</v>
      </c>
      <c r="N1765" s="26">
        <v>120.58</v>
      </c>
      <c r="O1765" s="199">
        <v>148.9</v>
      </c>
    </row>
    <row r="1766" spans="8:15" hidden="1" x14ac:dyDescent="0.25">
      <c r="H1766" s="189" t="s">
        <v>4165</v>
      </c>
      <c r="I1766" s="26" t="s">
        <v>4170</v>
      </c>
      <c r="J1766" s="26" t="s">
        <v>4171</v>
      </c>
      <c r="K1766" s="26">
        <v>3.63</v>
      </c>
      <c r="L1766" s="26">
        <v>15.62</v>
      </c>
      <c r="M1766" s="26">
        <v>4.3</v>
      </c>
      <c r="N1766" s="26"/>
      <c r="O1766" s="199">
        <v>36.54</v>
      </c>
    </row>
    <row r="1767" spans="8:15" hidden="1" x14ac:dyDescent="0.25">
      <c r="H1767" s="189" t="s">
        <v>4165</v>
      </c>
      <c r="I1767" s="26" t="s">
        <v>4172</v>
      </c>
      <c r="J1767" s="26" t="s">
        <v>4173</v>
      </c>
      <c r="K1767" s="26">
        <v>7.32</v>
      </c>
      <c r="L1767" s="26">
        <v>10.8</v>
      </c>
      <c r="M1767" s="26">
        <v>5.97</v>
      </c>
      <c r="N1767" s="26">
        <v>16.649999999999999</v>
      </c>
      <c r="O1767" s="199">
        <v>71.349999999999994</v>
      </c>
    </row>
    <row r="1768" spans="8:15" hidden="1" x14ac:dyDescent="0.25">
      <c r="H1768" s="189" t="s">
        <v>4165</v>
      </c>
      <c r="I1768" s="26" t="s">
        <v>4174</v>
      </c>
      <c r="J1768" s="26" t="s">
        <v>4175</v>
      </c>
      <c r="K1768" s="26">
        <v>7.57</v>
      </c>
      <c r="L1768" s="26"/>
      <c r="M1768" s="26"/>
      <c r="N1768" s="26"/>
      <c r="O1768" s="199">
        <v>58.95</v>
      </c>
    </row>
    <row r="1769" spans="8:15" hidden="1" x14ac:dyDescent="0.25">
      <c r="H1769" s="189" t="s">
        <v>4165</v>
      </c>
      <c r="I1769" s="26" t="s">
        <v>4176</v>
      </c>
      <c r="J1769" s="26" t="s">
        <v>4177</v>
      </c>
      <c r="K1769" s="26">
        <v>1.99</v>
      </c>
      <c r="L1769" s="26"/>
      <c r="M1769" s="26"/>
      <c r="N1769" s="26"/>
      <c r="O1769" s="199">
        <v>20.37</v>
      </c>
    </row>
    <row r="1770" spans="8:15" hidden="1" x14ac:dyDescent="0.25">
      <c r="H1770" s="189" t="s">
        <v>4165</v>
      </c>
      <c r="I1770" s="26" t="s">
        <v>4178</v>
      </c>
      <c r="J1770" s="26" t="s">
        <v>4179</v>
      </c>
      <c r="K1770" s="26">
        <v>5.84</v>
      </c>
      <c r="L1770" s="26">
        <v>51.65</v>
      </c>
      <c r="M1770" s="26">
        <v>34.46</v>
      </c>
      <c r="N1770" s="26">
        <v>32.909999999999997</v>
      </c>
      <c r="O1770" s="199">
        <v>27.97</v>
      </c>
    </row>
    <row r="1771" spans="8:15" hidden="1" x14ac:dyDescent="0.25">
      <c r="H1771" s="189" t="s">
        <v>4165</v>
      </c>
      <c r="I1771" s="26" t="s">
        <v>4180</v>
      </c>
      <c r="J1771" s="26" t="s">
        <v>4181</v>
      </c>
      <c r="K1771" s="26">
        <v>3.54</v>
      </c>
      <c r="L1771" s="26"/>
      <c r="M1771" s="26"/>
      <c r="N1771" s="26"/>
      <c r="O1771" s="199">
        <v>22.56</v>
      </c>
    </row>
    <row r="1772" spans="8:15" hidden="1" x14ac:dyDescent="0.25">
      <c r="H1772" s="189" t="s">
        <v>4165</v>
      </c>
      <c r="I1772" s="26" t="s">
        <v>4182</v>
      </c>
      <c r="J1772" s="26" t="s">
        <v>4183</v>
      </c>
      <c r="K1772" s="26">
        <v>3.29</v>
      </c>
      <c r="L1772" s="26"/>
      <c r="M1772" s="26"/>
      <c r="N1772" s="26"/>
      <c r="O1772" s="199">
        <v>46.89</v>
      </c>
    </row>
    <row r="1773" spans="8:15" hidden="1" x14ac:dyDescent="0.25">
      <c r="H1773" s="189" t="s">
        <v>4165</v>
      </c>
      <c r="I1773" s="26" t="s">
        <v>4184</v>
      </c>
      <c r="J1773" s="26" t="s">
        <v>4185</v>
      </c>
      <c r="K1773" s="26">
        <v>10.69</v>
      </c>
      <c r="L1773" s="26">
        <v>6.42</v>
      </c>
      <c r="M1773" s="26">
        <v>5.78</v>
      </c>
      <c r="N1773" s="26">
        <v>6.5</v>
      </c>
      <c r="O1773" s="199">
        <v>68.64</v>
      </c>
    </row>
    <row r="1774" spans="8:15" hidden="1" x14ac:dyDescent="0.25">
      <c r="H1774" s="189" t="s">
        <v>4165</v>
      </c>
      <c r="I1774" s="26" t="s">
        <v>4186</v>
      </c>
      <c r="J1774" s="26" t="s">
        <v>4187</v>
      </c>
      <c r="K1774" s="26">
        <v>4.29</v>
      </c>
      <c r="L1774" s="26">
        <v>324.08999999999997</v>
      </c>
      <c r="M1774" s="26"/>
      <c r="N1774" s="26"/>
      <c r="O1774" s="199">
        <v>18</v>
      </c>
    </row>
    <row r="1775" spans="8:15" hidden="1" x14ac:dyDescent="0.25">
      <c r="H1775" s="189" t="s">
        <v>4165</v>
      </c>
      <c r="I1775" s="26" t="s">
        <v>4188</v>
      </c>
      <c r="J1775" s="26" t="s">
        <v>4189</v>
      </c>
      <c r="K1775" s="26">
        <v>8.69</v>
      </c>
      <c r="L1775" s="26">
        <v>26.77</v>
      </c>
      <c r="M1775" s="26">
        <v>28.66</v>
      </c>
      <c r="N1775" s="26">
        <v>28.33</v>
      </c>
      <c r="O1775" s="199">
        <v>41.07</v>
      </c>
    </row>
    <row r="1776" spans="8:15" hidden="1" x14ac:dyDescent="0.25">
      <c r="H1776" s="189" t="s">
        <v>4165</v>
      </c>
      <c r="I1776" s="26" t="s">
        <v>4190</v>
      </c>
      <c r="J1776" s="26" t="s">
        <v>4191</v>
      </c>
      <c r="K1776" s="26">
        <v>4.88</v>
      </c>
      <c r="L1776" s="26">
        <v>33.22</v>
      </c>
      <c r="M1776" s="26">
        <v>20.8</v>
      </c>
      <c r="N1776" s="26">
        <v>37.049999999999997</v>
      </c>
      <c r="O1776" s="199">
        <v>155.16</v>
      </c>
    </row>
    <row r="1777" spans="8:15" hidden="1" x14ac:dyDescent="0.25">
      <c r="H1777" s="189" t="s">
        <v>4165</v>
      </c>
      <c r="I1777" s="26" t="s">
        <v>4192</v>
      </c>
      <c r="J1777" s="26" t="s">
        <v>4193</v>
      </c>
      <c r="K1777" s="26">
        <v>23.76</v>
      </c>
      <c r="L1777" s="26">
        <v>21.33</v>
      </c>
      <c r="M1777" s="26">
        <v>20.079999999999998</v>
      </c>
      <c r="N1777" s="26">
        <v>21.32</v>
      </c>
      <c r="O1777" s="199">
        <v>26.47</v>
      </c>
    </row>
    <row r="1778" spans="8:15" hidden="1" x14ac:dyDescent="0.25">
      <c r="H1778" s="189" t="s">
        <v>4165</v>
      </c>
      <c r="I1778" s="26" t="s">
        <v>4194</v>
      </c>
      <c r="J1778" s="26" t="s">
        <v>4195</v>
      </c>
      <c r="K1778" s="26">
        <v>15.38</v>
      </c>
      <c r="L1778" s="26">
        <v>8.9499999999999993</v>
      </c>
      <c r="M1778" s="26">
        <v>9.41</v>
      </c>
      <c r="N1778" s="26">
        <v>9.15</v>
      </c>
      <c r="O1778" s="199">
        <v>66.06</v>
      </c>
    </row>
    <row r="1779" spans="8:15" hidden="1" x14ac:dyDescent="0.25">
      <c r="H1779" s="189" t="s">
        <v>4165</v>
      </c>
      <c r="I1779" s="26" t="s">
        <v>4196</v>
      </c>
      <c r="J1779" s="26" t="s">
        <v>4197</v>
      </c>
      <c r="K1779" s="26">
        <v>1.99</v>
      </c>
      <c r="L1779" s="26">
        <v>55.91</v>
      </c>
      <c r="M1779" s="26">
        <v>383.67</v>
      </c>
      <c r="N1779" s="26">
        <v>59.94</v>
      </c>
      <c r="O1779" s="199">
        <v>52.96</v>
      </c>
    </row>
    <row r="1780" spans="8:15" hidden="1" x14ac:dyDescent="0.25">
      <c r="H1780" s="189" t="s">
        <v>4165</v>
      </c>
      <c r="I1780" s="26" t="s">
        <v>4198</v>
      </c>
      <c r="J1780" s="26" t="s">
        <v>4199</v>
      </c>
      <c r="K1780" s="26">
        <v>3.85</v>
      </c>
      <c r="L1780" s="26">
        <v>12.96</v>
      </c>
      <c r="M1780" s="26">
        <v>13.5</v>
      </c>
      <c r="N1780" s="26">
        <v>13.77</v>
      </c>
      <c r="O1780" s="199">
        <v>201.9</v>
      </c>
    </row>
    <row r="1781" spans="8:15" hidden="1" x14ac:dyDescent="0.25">
      <c r="H1781" s="189" t="s">
        <v>4165</v>
      </c>
      <c r="I1781" s="26" t="s">
        <v>4200</v>
      </c>
      <c r="J1781" s="26" t="s">
        <v>4201</v>
      </c>
      <c r="K1781" s="26">
        <v>4.4800000000000004</v>
      </c>
      <c r="L1781" s="26">
        <v>16.440000000000001</v>
      </c>
      <c r="M1781" s="26">
        <v>28.39</v>
      </c>
      <c r="N1781" s="26">
        <v>14.97</v>
      </c>
      <c r="O1781" s="199">
        <v>38.75</v>
      </c>
    </row>
    <row r="1782" spans="8:15" hidden="1" x14ac:dyDescent="0.25">
      <c r="H1782" s="189" t="s">
        <v>4165</v>
      </c>
      <c r="I1782" s="26" t="s">
        <v>4202</v>
      </c>
      <c r="J1782" s="26" t="s">
        <v>4203</v>
      </c>
      <c r="K1782" s="26">
        <v>11.43</v>
      </c>
      <c r="L1782" s="26">
        <v>88.98</v>
      </c>
      <c r="M1782" s="26">
        <v>457.35</v>
      </c>
      <c r="N1782" s="26">
        <v>49.32</v>
      </c>
      <c r="O1782" s="199">
        <v>81.63</v>
      </c>
    </row>
    <row r="1783" spans="8:15" hidden="1" x14ac:dyDescent="0.25">
      <c r="H1783" s="189" t="s">
        <v>4165</v>
      </c>
      <c r="I1783" s="26" t="s">
        <v>4204</v>
      </c>
      <c r="J1783" s="26" t="s">
        <v>4205</v>
      </c>
      <c r="K1783" s="26">
        <v>5.1100000000000003</v>
      </c>
      <c r="L1783" s="26">
        <v>19.309999999999999</v>
      </c>
      <c r="M1783" s="26">
        <v>18.690000000000001</v>
      </c>
      <c r="N1783" s="26">
        <v>16.420000000000002</v>
      </c>
      <c r="O1783" s="199">
        <v>73.3</v>
      </c>
    </row>
    <row r="1784" spans="8:15" hidden="1" x14ac:dyDescent="0.25">
      <c r="H1784" s="189" t="s">
        <v>4165</v>
      </c>
      <c r="I1784" s="26" t="s">
        <v>4206</v>
      </c>
      <c r="J1784" s="26" t="s">
        <v>4207</v>
      </c>
      <c r="K1784" s="26">
        <v>6.34</v>
      </c>
      <c r="L1784" s="26"/>
      <c r="M1784" s="26">
        <v>595.07000000000005</v>
      </c>
      <c r="N1784" s="26"/>
      <c r="O1784" s="199">
        <v>19.03</v>
      </c>
    </row>
    <row r="1785" spans="8:15" hidden="1" x14ac:dyDescent="0.25">
      <c r="H1785" s="189" t="s">
        <v>4165</v>
      </c>
      <c r="I1785" s="26" t="s">
        <v>4208</v>
      </c>
      <c r="J1785" s="26" t="s">
        <v>4209</v>
      </c>
      <c r="K1785" s="26">
        <v>5.32</v>
      </c>
      <c r="L1785" s="26">
        <v>26.56</v>
      </c>
      <c r="M1785" s="26">
        <v>25.71</v>
      </c>
      <c r="N1785" s="26">
        <v>51.67</v>
      </c>
      <c r="O1785" s="199">
        <v>39.47</v>
      </c>
    </row>
    <row r="1786" spans="8:15" hidden="1" x14ac:dyDescent="0.25">
      <c r="H1786" s="189" t="s">
        <v>4165</v>
      </c>
      <c r="I1786" s="26" t="s">
        <v>4210</v>
      </c>
      <c r="J1786" s="26" t="s">
        <v>4211</v>
      </c>
      <c r="K1786" s="26">
        <v>7.27</v>
      </c>
      <c r="L1786" s="26">
        <v>22.05</v>
      </c>
      <c r="M1786" s="26">
        <v>27.89</v>
      </c>
      <c r="N1786" s="26">
        <v>16.149999999999999</v>
      </c>
      <c r="O1786" s="199">
        <v>45.81</v>
      </c>
    </row>
    <row r="1787" spans="8:15" hidden="1" x14ac:dyDescent="0.25">
      <c r="H1787" s="189" t="s">
        <v>4165</v>
      </c>
      <c r="I1787" s="26" t="s">
        <v>4212</v>
      </c>
      <c r="J1787" s="26" t="s">
        <v>4213</v>
      </c>
      <c r="K1787" s="26">
        <v>5.49</v>
      </c>
      <c r="L1787" s="26"/>
      <c r="M1787" s="26"/>
      <c r="N1787" s="26"/>
      <c r="O1787" s="199">
        <v>60.68</v>
      </c>
    </row>
    <row r="1788" spans="8:15" hidden="1" x14ac:dyDescent="0.25">
      <c r="H1788" s="189" t="s">
        <v>4165</v>
      </c>
      <c r="I1788" s="26" t="s">
        <v>4214</v>
      </c>
      <c r="J1788" s="26" t="s">
        <v>4215</v>
      </c>
      <c r="K1788" s="26">
        <v>3.1</v>
      </c>
      <c r="L1788" s="26"/>
      <c r="M1788" s="26"/>
      <c r="N1788" s="26"/>
      <c r="O1788" s="199">
        <v>52.06</v>
      </c>
    </row>
    <row r="1789" spans="8:15" hidden="1" x14ac:dyDescent="0.25">
      <c r="H1789" s="189" t="s">
        <v>4165</v>
      </c>
      <c r="I1789" s="26" t="s">
        <v>4216</v>
      </c>
      <c r="J1789" s="26" t="s">
        <v>4217</v>
      </c>
      <c r="K1789" s="26">
        <v>13.18</v>
      </c>
      <c r="L1789" s="26"/>
      <c r="M1789" s="26"/>
      <c r="N1789" s="26"/>
      <c r="O1789" s="199">
        <v>16.440000000000001</v>
      </c>
    </row>
    <row r="1790" spans="8:15" hidden="1" x14ac:dyDescent="0.25">
      <c r="H1790" s="189" t="s">
        <v>4165</v>
      </c>
      <c r="I1790" s="26" t="s">
        <v>4218</v>
      </c>
      <c r="J1790" s="26" t="s">
        <v>4219</v>
      </c>
      <c r="K1790" s="26">
        <v>8.4700000000000006</v>
      </c>
      <c r="L1790" s="26">
        <v>24.73</v>
      </c>
      <c r="M1790" s="26">
        <v>25.66</v>
      </c>
      <c r="N1790" s="26">
        <v>17.190000000000001</v>
      </c>
      <c r="O1790" s="199">
        <v>26.43</v>
      </c>
    </row>
    <row r="1791" spans="8:15" hidden="1" x14ac:dyDescent="0.25">
      <c r="H1791" s="189" t="s">
        <v>4165</v>
      </c>
      <c r="I1791" s="26" t="s">
        <v>4220</v>
      </c>
      <c r="J1791" s="26" t="s">
        <v>4221</v>
      </c>
      <c r="K1791" s="26">
        <v>10.74</v>
      </c>
      <c r="L1791" s="26">
        <v>12.26</v>
      </c>
      <c r="M1791" s="26">
        <v>10.99</v>
      </c>
      <c r="N1791" s="26">
        <v>13.95</v>
      </c>
      <c r="O1791" s="199">
        <v>43.89</v>
      </c>
    </row>
    <row r="1792" spans="8:15" hidden="1" x14ac:dyDescent="0.25">
      <c r="H1792" s="189" t="s">
        <v>4165</v>
      </c>
      <c r="I1792" s="26" t="s">
        <v>4222</v>
      </c>
      <c r="J1792" s="26" t="s">
        <v>4223</v>
      </c>
      <c r="K1792" s="26">
        <v>18.03</v>
      </c>
      <c r="L1792" s="26">
        <v>25.15</v>
      </c>
      <c r="M1792" s="26">
        <v>29.84</v>
      </c>
      <c r="N1792" s="26">
        <v>19.8</v>
      </c>
      <c r="O1792" s="199">
        <v>23.73</v>
      </c>
    </row>
    <row r="1793" spans="8:15" hidden="1" x14ac:dyDescent="0.25">
      <c r="H1793" s="189" t="s">
        <v>4165</v>
      </c>
      <c r="I1793" s="26" t="s">
        <v>4224</v>
      </c>
      <c r="J1793" s="26" t="s">
        <v>4225</v>
      </c>
      <c r="K1793" s="26">
        <v>6.8</v>
      </c>
      <c r="L1793" s="26">
        <v>86.08</v>
      </c>
      <c r="M1793" s="26">
        <v>72.239999999999995</v>
      </c>
      <c r="N1793" s="26">
        <v>72.53</v>
      </c>
      <c r="O1793" s="199">
        <v>56.9</v>
      </c>
    </row>
    <row r="1794" spans="8:15" hidden="1" x14ac:dyDescent="0.25">
      <c r="H1794" s="189" t="s">
        <v>4165</v>
      </c>
      <c r="I1794" s="26" t="s">
        <v>4226</v>
      </c>
      <c r="J1794" s="26" t="s">
        <v>4227</v>
      </c>
      <c r="K1794" s="26">
        <v>7.15</v>
      </c>
      <c r="L1794" s="26"/>
      <c r="M1794" s="26"/>
      <c r="N1794" s="26"/>
      <c r="O1794" s="199">
        <v>27.56</v>
      </c>
    </row>
    <row r="1795" spans="8:15" hidden="1" x14ac:dyDescent="0.25">
      <c r="H1795" s="189" t="s">
        <v>4165</v>
      </c>
      <c r="I1795" s="26" t="s">
        <v>4228</v>
      </c>
      <c r="J1795" s="26" t="s">
        <v>4229</v>
      </c>
      <c r="K1795" s="26">
        <v>5.0599999999999996</v>
      </c>
      <c r="L1795" s="26">
        <v>18.02</v>
      </c>
      <c r="M1795" s="26">
        <v>445.26</v>
      </c>
      <c r="N1795" s="26">
        <v>25.88</v>
      </c>
      <c r="O1795" s="199">
        <v>183.38</v>
      </c>
    </row>
    <row r="1796" spans="8:15" hidden="1" x14ac:dyDescent="0.25">
      <c r="H1796" s="189" t="s">
        <v>4165</v>
      </c>
      <c r="I1796" s="26" t="s">
        <v>4230</v>
      </c>
      <c r="J1796" s="26" t="s">
        <v>4231</v>
      </c>
      <c r="K1796" s="26">
        <v>3.49</v>
      </c>
      <c r="L1796" s="26"/>
      <c r="M1796" s="26"/>
      <c r="N1796" s="26"/>
      <c r="O1796" s="199">
        <v>82.01</v>
      </c>
    </row>
    <row r="1797" spans="8:15" hidden="1" x14ac:dyDescent="0.25">
      <c r="H1797" s="189" t="s">
        <v>4165</v>
      </c>
      <c r="I1797" s="26" t="s">
        <v>4232</v>
      </c>
      <c r="J1797" s="26" t="s">
        <v>4233</v>
      </c>
      <c r="K1797" s="26">
        <v>5.98</v>
      </c>
      <c r="L1797" s="26"/>
      <c r="M1797" s="26"/>
      <c r="N1797" s="26"/>
      <c r="O1797" s="199">
        <v>18.989999999999998</v>
      </c>
    </row>
    <row r="1798" spans="8:15" hidden="1" x14ac:dyDescent="0.25">
      <c r="H1798" s="189" t="s">
        <v>4165</v>
      </c>
      <c r="I1798" s="26" t="s">
        <v>4234</v>
      </c>
      <c r="J1798" s="26" t="s">
        <v>4235</v>
      </c>
      <c r="K1798" s="26">
        <v>5.93</v>
      </c>
      <c r="L1798" s="26"/>
      <c r="M1798" s="26">
        <v>54.52</v>
      </c>
      <c r="N1798" s="26"/>
      <c r="O1798" s="199">
        <v>31.82</v>
      </c>
    </row>
    <row r="1799" spans="8:15" hidden="1" x14ac:dyDescent="0.25">
      <c r="H1799" s="189" t="s">
        <v>4165</v>
      </c>
      <c r="I1799" s="26" t="s">
        <v>4236</v>
      </c>
      <c r="J1799" s="26" t="s">
        <v>4237</v>
      </c>
      <c r="K1799" s="26">
        <v>7.53</v>
      </c>
      <c r="L1799" s="26"/>
      <c r="M1799" s="26">
        <v>21.09</v>
      </c>
      <c r="N1799" s="26"/>
      <c r="O1799" s="199">
        <v>196.25</v>
      </c>
    </row>
    <row r="1800" spans="8:15" hidden="1" x14ac:dyDescent="0.25">
      <c r="H1800" s="189" t="s">
        <v>4165</v>
      </c>
      <c r="I1800" s="26" t="s">
        <v>4238</v>
      </c>
      <c r="J1800" s="26" t="s">
        <v>4239</v>
      </c>
      <c r="K1800" s="26">
        <v>2.75</v>
      </c>
      <c r="L1800" s="26"/>
      <c r="M1800" s="26"/>
      <c r="N1800" s="26"/>
      <c r="O1800" s="199">
        <v>19.600000000000001</v>
      </c>
    </row>
    <row r="1801" spans="8:15" hidden="1" x14ac:dyDescent="0.25">
      <c r="H1801" s="189" t="s">
        <v>4165</v>
      </c>
      <c r="I1801" s="26" t="s">
        <v>4240</v>
      </c>
      <c r="J1801" s="26" t="s">
        <v>528</v>
      </c>
      <c r="K1801" s="26">
        <v>6.28</v>
      </c>
      <c r="L1801" s="26">
        <v>50.17</v>
      </c>
      <c r="M1801" s="26">
        <v>26.2</v>
      </c>
      <c r="N1801" s="26">
        <v>55.74</v>
      </c>
      <c r="O1801" s="199">
        <v>42.5</v>
      </c>
    </row>
    <row r="1802" spans="8:15" hidden="1" x14ac:dyDescent="0.25">
      <c r="H1802" s="189" t="s">
        <v>4165</v>
      </c>
      <c r="I1802" s="26" t="s">
        <v>4241</v>
      </c>
      <c r="J1802" s="26" t="s">
        <v>4242</v>
      </c>
      <c r="K1802" s="26">
        <v>5.52</v>
      </c>
      <c r="L1802" s="26"/>
      <c r="M1802" s="26">
        <v>30.64</v>
      </c>
      <c r="N1802" s="26"/>
      <c r="O1802" s="199">
        <v>35.64</v>
      </c>
    </row>
    <row r="1803" spans="8:15" hidden="1" x14ac:dyDescent="0.25">
      <c r="H1803" s="189" t="s">
        <v>4165</v>
      </c>
      <c r="I1803" s="26" t="s">
        <v>4243</v>
      </c>
      <c r="J1803" s="26" t="s">
        <v>4244</v>
      </c>
      <c r="K1803" s="26">
        <v>4.2</v>
      </c>
      <c r="L1803" s="26"/>
      <c r="M1803" s="26">
        <v>98.42</v>
      </c>
      <c r="N1803" s="26"/>
      <c r="O1803" s="199">
        <v>32.83</v>
      </c>
    </row>
    <row r="1804" spans="8:15" hidden="1" x14ac:dyDescent="0.25">
      <c r="H1804" s="189" t="s">
        <v>4165</v>
      </c>
      <c r="I1804" s="26" t="s">
        <v>4245</v>
      </c>
      <c r="J1804" s="26" t="s">
        <v>4246</v>
      </c>
      <c r="K1804" s="26">
        <v>2.33</v>
      </c>
      <c r="L1804" s="26"/>
      <c r="M1804" s="26"/>
      <c r="N1804" s="26"/>
      <c r="O1804" s="199">
        <v>69.09</v>
      </c>
    </row>
    <row r="1805" spans="8:15" hidden="1" x14ac:dyDescent="0.25">
      <c r="H1805" s="189" t="s">
        <v>4165</v>
      </c>
      <c r="I1805" s="26" t="s">
        <v>4247</v>
      </c>
      <c r="J1805" s="26" t="s">
        <v>4248</v>
      </c>
      <c r="K1805" s="26">
        <v>16.07</v>
      </c>
      <c r="L1805" s="26"/>
      <c r="M1805" s="26"/>
      <c r="N1805" s="26"/>
      <c r="O1805" s="199">
        <v>72.72</v>
      </c>
    </row>
    <row r="1806" spans="8:15" hidden="1" x14ac:dyDescent="0.25">
      <c r="H1806" s="189" t="s">
        <v>4165</v>
      </c>
      <c r="I1806" s="26" t="s">
        <v>4249</v>
      </c>
      <c r="J1806" s="26" t="s">
        <v>4250</v>
      </c>
      <c r="K1806" s="26">
        <v>3.5</v>
      </c>
      <c r="L1806" s="26"/>
      <c r="M1806" s="26"/>
      <c r="N1806" s="26"/>
      <c r="O1806" s="199">
        <v>54.38</v>
      </c>
    </row>
    <row r="1807" spans="8:15" hidden="1" x14ac:dyDescent="0.25">
      <c r="H1807" s="189" t="s">
        <v>4165</v>
      </c>
      <c r="I1807" s="26" t="s">
        <v>4251</v>
      </c>
      <c r="J1807" s="26" t="s">
        <v>4252</v>
      </c>
      <c r="K1807" s="26">
        <v>4.0999999999999996</v>
      </c>
      <c r="L1807" s="26">
        <v>32.229999999999997</v>
      </c>
      <c r="M1807" s="26">
        <v>19.23</v>
      </c>
      <c r="N1807" s="26">
        <v>35.57</v>
      </c>
      <c r="O1807" s="199">
        <v>65.77</v>
      </c>
    </row>
    <row r="1808" spans="8:15" hidden="1" x14ac:dyDescent="0.25">
      <c r="H1808" s="189" t="s">
        <v>4165</v>
      </c>
      <c r="I1808" s="26" t="s">
        <v>4253</v>
      </c>
      <c r="J1808" s="26" t="s">
        <v>4254</v>
      </c>
      <c r="K1808" s="26">
        <v>6.1</v>
      </c>
      <c r="L1808" s="26"/>
      <c r="M1808" s="26">
        <v>1115</v>
      </c>
      <c r="N1808" s="26"/>
      <c r="O1808" s="199">
        <v>20.32</v>
      </c>
    </row>
    <row r="1809" spans="8:15" hidden="1" x14ac:dyDescent="0.25">
      <c r="H1809" s="189" t="s">
        <v>4165</v>
      </c>
      <c r="I1809" s="26" t="s">
        <v>4255</v>
      </c>
      <c r="J1809" s="26" t="s">
        <v>4256</v>
      </c>
      <c r="K1809" s="26">
        <v>6.54</v>
      </c>
      <c r="L1809" s="26">
        <v>11.77</v>
      </c>
      <c r="M1809" s="26">
        <v>12.13</v>
      </c>
      <c r="N1809" s="26">
        <v>11.29</v>
      </c>
      <c r="O1809" s="199">
        <v>45.71</v>
      </c>
    </row>
    <row r="1810" spans="8:15" hidden="1" x14ac:dyDescent="0.25">
      <c r="H1810" s="189" t="s">
        <v>4165</v>
      </c>
      <c r="I1810" s="26" t="s">
        <v>4257</v>
      </c>
      <c r="J1810" s="26" t="s">
        <v>4258</v>
      </c>
      <c r="K1810" s="26">
        <v>5.96</v>
      </c>
      <c r="L1810" s="26"/>
      <c r="M1810" s="26">
        <v>419.74</v>
      </c>
      <c r="N1810" s="26"/>
      <c r="O1810" s="199">
        <v>30.09</v>
      </c>
    </row>
    <row r="1811" spans="8:15" hidden="1" x14ac:dyDescent="0.25">
      <c r="H1811" s="189" t="s">
        <v>4165</v>
      </c>
      <c r="I1811" s="26" t="s">
        <v>4259</v>
      </c>
      <c r="J1811" s="26" t="s">
        <v>4260</v>
      </c>
      <c r="K1811" s="26">
        <v>4.7300000000000004</v>
      </c>
      <c r="L1811" s="26">
        <v>16.559999999999999</v>
      </c>
      <c r="M1811" s="26">
        <v>33.130000000000003</v>
      </c>
      <c r="N1811" s="26">
        <v>16.68</v>
      </c>
      <c r="O1811" s="199">
        <v>31.96</v>
      </c>
    </row>
    <row r="1812" spans="8:15" hidden="1" x14ac:dyDescent="0.25">
      <c r="H1812" s="189" t="s">
        <v>4165</v>
      </c>
      <c r="I1812" s="26" t="s">
        <v>4261</v>
      </c>
      <c r="J1812" s="26" t="s">
        <v>4262</v>
      </c>
      <c r="K1812" s="26">
        <v>1.83</v>
      </c>
      <c r="L1812" s="26"/>
      <c r="M1812" s="26"/>
      <c r="N1812" s="26"/>
      <c r="O1812" s="199">
        <v>12.34</v>
      </c>
    </row>
    <row r="1813" spans="8:15" hidden="1" x14ac:dyDescent="0.25">
      <c r="H1813" s="189" t="s">
        <v>4165</v>
      </c>
      <c r="I1813" s="26" t="s">
        <v>4263</v>
      </c>
      <c r="J1813" s="26" t="s">
        <v>4264</v>
      </c>
      <c r="K1813" s="26">
        <v>22.11</v>
      </c>
      <c r="L1813" s="26">
        <v>298.86</v>
      </c>
      <c r="M1813" s="26">
        <v>103.35</v>
      </c>
      <c r="N1813" s="26">
        <v>94.13</v>
      </c>
      <c r="O1813" s="199">
        <v>35.47</v>
      </c>
    </row>
    <row r="1814" spans="8:15" hidden="1" x14ac:dyDescent="0.25">
      <c r="H1814" s="189" t="s">
        <v>4165</v>
      </c>
      <c r="I1814" s="26" t="s">
        <v>4265</v>
      </c>
      <c r="J1814" s="26" t="s">
        <v>4266</v>
      </c>
      <c r="K1814" s="26">
        <v>5.63</v>
      </c>
      <c r="L1814" s="26">
        <v>15.71</v>
      </c>
      <c r="M1814" s="26">
        <v>9.17</v>
      </c>
      <c r="N1814" s="26">
        <v>19.149999999999999</v>
      </c>
      <c r="O1814" s="199">
        <v>44.62</v>
      </c>
    </row>
    <row r="1815" spans="8:15" hidden="1" x14ac:dyDescent="0.25">
      <c r="H1815" s="189" t="s">
        <v>4165</v>
      </c>
      <c r="I1815" s="26" t="s">
        <v>4267</v>
      </c>
      <c r="J1815" s="26" t="s">
        <v>4268</v>
      </c>
      <c r="K1815" s="26">
        <v>6.43</v>
      </c>
      <c r="L1815" s="26">
        <v>14.61</v>
      </c>
      <c r="M1815" s="26">
        <v>17.63</v>
      </c>
      <c r="N1815" s="26">
        <v>13.12</v>
      </c>
      <c r="O1815" s="199">
        <v>27.25</v>
      </c>
    </row>
    <row r="1816" spans="8:15" hidden="1" x14ac:dyDescent="0.25">
      <c r="H1816" s="189" t="s">
        <v>4165</v>
      </c>
      <c r="I1816" s="26" t="s">
        <v>4269</v>
      </c>
      <c r="J1816" s="26" t="s">
        <v>4270</v>
      </c>
      <c r="K1816" s="26">
        <v>11.25</v>
      </c>
      <c r="L1816" s="26">
        <v>71.72</v>
      </c>
      <c r="M1816" s="26">
        <v>20.81</v>
      </c>
      <c r="N1816" s="26">
        <v>139.56</v>
      </c>
      <c r="O1816" s="199">
        <v>45.99</v>
      </c>
    </row>
    <row r="1817" spans="8:15" hidden="1" x14ac:dyDescent="0.25">
      <c r="H1817" s="189" t="s">
        <v>4165</v>
      </c>
      <c r="I1817" s="26" t="s">
        <v>4271</v>
      </c>
      <c r="J1817" s="26" t="s">
        <v>4272</v>
      </c>
      <c r="K1817" s="26">
        <v>48.06</v>
      </c>
      <c r="L1817" s="26">
        <v>70.42</v>
      </c>
      <c r="M1817" s="26">
        <v>38.15</v>
      </c>
      <c r="N1817" s="26">
        <v>2654.35</v>
      </c>
      <c r="O1817" s="199">
        <v>65.66</v>
      </c>
    </row>
    <row r="1818" spans="8:15" hidden="1" x14ac:dyDescent="0.25">
      <c r="H1818" s="189" t="s">
        <v>4165</v>
      </c>
      <c r="I1818" s="26" t="s">
        <v>4273</v>
      </c>
      <c r="J1818" s="26" t="s">
        <v>4274</v>
      </c>
      <c r="K1818" s="26">
        <v>17.329999999999998</v>
      </c>
      <c r="L1818" s="26">
        <v>1004.46</v>
      </c>
      <c r="M1818" s="26"/>
      <c r="N1818" s="26">
        <v>177.04</v>
      </c>
      <c r="O1818" s="199">
        <v>31.89</v>
      </c>
    </row>
    <row r="1819" spans="8:15" hidden="1" x14ac:dyDescent="0.25">
      <c r="H1819" s="189" t="s">
        <v>4165</v>
      </c>
      <c r="I1819" s="26" t="s">
        <v>4275</v>
      </c>
      <c r="J1819" s="26" t="s">
        <v>4276</v>
      </c>
      <c r="K1819" s="26">
        <v>12.94</v>
      </c>
      <c r="L1819" s="26">
        <v>175.68</v>
      </c>
      <c r="M1819" s="26">
        <v>63.62</v>
      </c>
      <c r="N1819" s="26">
        <v>52.91</v>
      </c>
      <c r="O1819" s="199">
        <v>30.85</v>
      </c>
    </row>
    <row r="1820" spans="8:15" hidden="1" x14ac:dyDescent="0.25">
      <c r="H1820" s="189" t="s">
        <v>4165</v>
      </c>
      <c r="I1820" s="26" t="s">
        <v>4277</v>
      </c>
      <c r="J1820" s="26" t="s">
        <v>4278</v>
      </c>
      <c r="K1820" s="26">
        <v>15.09</v>
      </c>
      <c r="L1820" s="26">
        <v>11.14</v>
      </c>
      <c r="M1820" s="26">
        <v>9.4700000000000006</v>
      </c>
      <c r="N1820" s="26">
        <v>12.17</v>
      </c>
      <c r="O1820" s="199">
        <v>60.15</v>
      </c>
    </row>
    <row r="1821" spans="8:15" hidden="1" x14ac:dyDescent="0.25">
      <c r="H1821" s="189" t="s">
        <v>4165</v>
      </c>
      <c r="I1821" s="26" t="s">
        <v>4279</v>
      </c>
      <c r="J1821" s="26" t="s">
        <v>4280</v>
      </c>
      <c r="K1821" s="26">
        <v>25.7</v>
      </c>
      <c r="L1821" s="26"/>
      <c r="M1821" s="26">
        <v>67.17</v>
      </c>
      <c r="N1821" s="26"/>
      <c r="O1821" s="199">
        <v>20.56</v>
      </c>
    </row>
    <row r="1822" spans="8:15" hidden="1" x14ac:dyDescent="0.25">
      <c r="H1822" s="189" t="s">
        <v>4165</v>
      </c>
      <c r="I1822" s="26" t="s">
        <v>4281</v>
      </c>
      <c r="J1822" s="26" t="s">
        <v>4282</v>
      </c>
      <c r="K1822" s="26">
        <v>16.690000000000001</v>
      </c>
      <c r="L1822" s="26">
        <v>180.73</v>
      </c>
      <c r="M1822" s="26">
        <v>267.27999999999997</v>
      </c>
      <c r="N1822" s="26">
        <v>59.73</v>
      </c>
      <c r="O1822" s="199">
        <v>16.8</v>
      </c>
    </row>
    <row r="1823" spans="8:15" hidden="1" x14ac:dyDescent="0.25">
      <c r="H1823" s="189" t="s">
        <v>4165</v>
      </c>
      <c r="I1823" s="26" t="s">
        <v>4283</v>
      </c>
      <c r="J1823" s="26" t="s">
        <v>4284</v>
      </c>
      <c r="K1823" s="26">
        <v>22.07</v>
      </c>
      <c r="L1823" s="26">
        <v>24.24</v>
      </c>
      <c r="M1823" s="26">
        <v>20.98</v>
      </c>
      <c r="N1823" s="26">
        <v>27.7</v>
      </c>
      <c r="O1823" s="199">
        <v>34.22</v>
      </c>
    </row>
    <row r="1824" spans="8:15" hidden="1" x14ac:dyDescent="0.25">
      <c r="H1824" s="189" t="s">
        <v>4165</v>
      </c>
      <c r="I1824" s="26" t="s">
        <v>4285</v>
      </c>
      <c r="J1824" s="26" t="s">
        <v>4286</v>
      </c>
      <c r="K1824" s="26">
        <v>16.010000000000002</v>
      </c>
      <c r="L1824" s="26">
        <v>28.43</v>
      </c>
      <c r="M1824" s="26">
        <v>23.35</v>
      </c>
      <c r="N1824" s="26">
        <v>24.14</v>
      </c>
      <c r="O1824" s="199">
        <v>43.51</v>
      </c>
    </row>
    <row r="1825" spans="8:15" hidden="1" x14ac:dyDescent="0.25">
      <c r="H1825" s="189" t="s">
        <v>4165</v>
      </c>
      <c r="I1825" s="26" t="s">
        <v>4287</v>
      </c>
      <c r="J1825" s="26" t="s">
        <v>4288</v>
      </c>
      <c r="K1825" s="26">
        <v>26.61</v>
      </c>
      <c r="L1825" s="26">
        <v>84.79</v>
      </c>
      <c r="M1825" s="26">
        <v>260.73</v>
      </c>
      <c r="N1825" s="26">
        <v>62.01</v>
      </c>
      <c r="O1825" s="199">
        <v>16.97</v>
      </c>
    </row>
    <row r="1826" spans="8:15" hidden="1" x14ac:dyDescent="0.25">
      <c r="H1826" s="189" t="s">
        <v>4165</v>
      </c>
      <c r="I1826" s="26" t="s">
        <v>4289</v>
      </c>
      <c r="J1826" s="26" t="s">
        <v>4290</v>
      </c>
      <c r="K1826" s="26">
        <v>18.510000000000002</v>
      </c>
      <c r="L1826" s="26"/>
      <c r="M1826" s="26">
        <v>152.77000000000001</v>
      </c>
      <c r="N1826" s="26"/>
      <c r="O1826" s="199">
        <v>21.29</v>
      </c>
    </row>
    <row r="1827" spans="8:15" hidden="1" x14ac:dyDescent="0.25">
      <c r="H1827" s="189" t="s">
        <v>4165</v>
      </c>
      <c r="I1827" s="26" t="s">
        <v>4291</v>
      </c>
      <c r="J1827" s="26" t="s">
        <v>4292</v>
      </c>
      <c r="K1827" s="26">
        <v>11.34</v>
      </c>
      <c r="L1827" s="26">
        <v>85.83</v>
      </c>
      <c r="M1827" s="26">
        <v>53.13</v>
      </c>
      <c r="N1827" s="26">
        <v>34.159999999999997</v>
      </c>
      <c r="O1827" s="199">
        <v>14.98</v>
      </c>
    </row>
    <row r="1828" spans="8:15" hidden="1" x14ac:dyDescent="0.25">
      <c r="H1828" s="189" t="s">
        <v>4165</v>
      </c>
      <c r="I1828" s="26" t="s">
        <v>4293</v>
      </c>
      <c r="J1828" s="26" t="s">
        <v>4294</v>
      </c>
      <c r="K1828" s="26">
        <v>15.12</v>
      </c>
      <c r="L1828" s="26">
        <v>37.69</v>
      </c>
      <c r="M1828" s="26">
        <v>43.01</v>
      </c>
      <c r="N1828" s="26">
        <v>37.65</v>
      </c>
      <c r="O1828" s="199">
        <v>21.17</v>
      </c>
    </row>
    <row r="1829" spans="8:15" hidden="1" x14ac:dyDescent="0.25">
      <c r="H1829" s="189" t="s">
        <v>4165</v>
      </c>
      <c r="I1829" s="26" t="s">
        <v>4295</v>
      </c>
      <c r="J1829" s="26" t="s">
        <v>4296</v>
      </c>
      <c r="K1829" s="26">
        <v>18.53</v>
      </c>
      <c r="L1829" s="26">
        <v>29.29</v>
      </c>
      <c r="M1829" s="26">
        <v>33.049999999999997</v>
      </c>
      <c r="N1829" s="26">
        <v>29.7</v>
      </c>
      <c r="O1829" s="199">
        <v>29.04</v>
      </c>
    </row>
    <row r="1830" spans="8:15" hidden="1" x14ac:dyDescent="0.25">
      <c r="H1830" s="189" t="s">
        <v>4165</v>
      </c>
      <c r="I1830" s="26" t="s">
        <v>4297</v>
      </c>
      <c r="J1830" s="26" t="s">
        <v>4298</v>
      </c>
      <c r="K1830" s="26">
        <v>10.26</v>
      </c>
      <c r="L1830" s="26"/>
      <c r="M1830" s="26"/>
      <c r="N1830" s="26"/>
      <c r="O1830" s="199">
        <v>18.190000000000001</v>
      </c>
    </row>
    <row r="1831" spans="8:15" hidden="1" x14ac:dyDescent="0.25">
      <c r="H1831" s="189" t="s">
        <v>4165</v>
      </c>
      <c r="I1831" s="26" t="s">
        <v>4299</v>
      </c>
      <c r="J1831" s="26" t="s">
        <v>4300</v>
      </c>
      <c r="K1831" s="26">
        <v>40.590000000000003</v>
      </c>
      <c r="L1831" s="26">
        <v>36.54</v>
      </c>
      <c r="M1831" s="26">
        <v>28.22</v>
      </c>
      <c r="N1831" s="26">
        <v>60.1</v>
      </c>
      <c r="O1831" s="199">
        <v>58.31</v>
      </c>
    </row>
    <row r="1832" spans="8:15" hidden="1" x14ac:dyDescent="0.25">
      <c r="H1832" s="189" t="s">
        <v>4165</v>
      </c>
      <c r="I1832" s="26" t="s">
        <v>4301</v>
      </c>
      <c r="J1832" s="26" t="s">
        <v>4302</v>
      </c>
      <c r="K1832" s="26">
        <v>23.59</v>
      </c>
      <c r="L1832" s="26"/>
      <c r="M1832" s="26"/>
      <c r="N1832" s="26"/>
      <c r="O1832" s="199">
        <v>22.23</v>
      </c>
    </row>
    <row r="1833" spans="8:15" hidden="1" x14ac:dyDescent="0.25">
      <c r="H1833" s="189" t="s">
        <v>4165</v>
      </c>
      <c r="I1833" s="26" t="s">
        <v>4303</v>
      </c>
      <c r="J1833" s="26" t="s">
        <v>4304</v>
      </c>
      <c r="K1833" s="26">
        <v>29.61</v>
      </c>
      <c r="L1833" s="26">
        <v>39.1</v>
      </c>
      <c r="M1833" s="26">
        <v>47.51</v>
      </c>
      <c r="N1833" s="26">
        <v>45.01</v>
      </c>
      <c r="O1833" s="199">
        <v>24.87</v>
      </c>
    </row>
    <row r="1834" spans="8:15" hidden="1" x14ac:dyDescent="0.25">
      <c r="H1834" s="189" t="s">
        <v>4165</v>
      </c>
      <c r="I1834" s="26" t="s">
        <v>4305</v>
      </c>
      <c r="J1834" s="26" t="s">
        <v>4306</v>
      </c>
      <c r="K1834" s="26">
        <v>10.210000000000001</v>
      </c>
      <c r="L1834" s="26">
        <v>35.22</v>
      </c>
      <c r="M1834" s="26">
        <v>33.17</v>
      </c>
      <c r="N1834" s="26">
        <v>32.83</v>
      </c>
      <c r="O1834" s="199">
        <v>20.91</v>
      </c>
    </row>
    <row r="1835" spans="8:15" hidden="1" x14ac:dyDescent="0.25">
      <c r="H1835" s="189" t="s">
        <v>4165</v>
      </c>
      <c r="I1835" s="26" t="s">
        <v>4307</v>
      </c>
      <c r="J1835" s="26" t="s">
        <v>4308</v>
      </c>
      <c r="K1835" s="26">
        <v>16.059999999999999</v>
      </c>
      <c r="L1835" s="26">
        <v>12.66</v>
      </c>
      <c r="M1835" s="26">
        <v>13.55</v>
      </c>
      <c r="N1835" s="26">
        <v>14.12</v>
      </c>
      <c r="O1835" s="199">
        <v>65.849999999999994</v>
      </c>
    </row>
    <row r="1836" spans="8:15" hidden="1" x14ac:dyDescent="0.25">
      <c r="H1836" s="189" t="s">
        <v>4165</v>
      </c>
      <c r="I1836" s="26" t="s">
        <v>4309</v>
      </c>
      <c r="J1836" s="26" t="s">
        <v>4310</v>
      </c>
      <c r="K1836" s="26">
        <v>9.68</v>
      </c>
      <c r="L1836" s="26">
        <v>20.73</v>
      </c>
      <c r="M1836" s="26">
        <v>25.05</v>
      </c>
      <c r="N1836" s="26">
        <v>20.12</v>
      </c>
      <c r="O1836" s="199">
        <v>40.68</v>
      </c>
    </row>
    <row r="1837" spans="8:15" hidden="1" x14ac:dyDescent="0.25">
      <c r="H1837" s="189" t="s">
        <v>4165</v>
      </c>
      <c r="I1837" s="26" t="s">
        <v>4311</v>
      </c>
      <c r="J1837" s="26" t="s">
        <v>4312</v>
      </c>
      <c r="K1837" s="26">
        <v>23.9</v>
      </c>
      <c r="L1837" s="26">
        <v>28.47</v>
      </c>
      <c r="M1837" s="26">
        <v>39.53</v>
      </c>
      <c r="N1837" s="26">
        <v>26.12</v>
      </c>
      <c r="O1837" s="199">
        <v>27.84</v>
      </c>
    </row>
    <row r="1838" spans="8:15" hidden="1" x14ac:dyDescent="0.25">
      <c r="H1838" s="189" t="s">
        <v>4165</v>
      </c>
      <c r="I1838" s="26" t="s">
        <v>4313</v>
      </c>
      <c r="J1838" s="26" t="s">
        <v>4314</v>
      </c>
      <c r="K1838" s="26">
        <v>5.48</v>
      </c>
      <c r="L1838" s="26">
        <v>33.630000000000003</v>
      </c>
      <c r="M1838" s="26">
        <v>29.05</v>
      </c>
      <c r="N1838" s="26">
        <v>38.020000000000003</v>
      </c>
      <c r="O1838" s="199">
        <v>80.66</v>
      </c>
    </row>
    <row r="1839" spans="8:15" hidden="1" x14ac:dyDescent="0.25">
      <c r="H1839" s="189" t="s">
        <v>4165</v>
      </c>
      <c r="I1839" s="26" t="s">
        <v>4315</v>
      </c>
      <c r="J1839" s="26" t="s">
        <v>4316</v>
      </c>
      <c r="K1839" s="26">
        <v>44.22</v>
      </c>
      <c r="L1839" s="26">
        <v>22.74</v>
      </c>
      <c r="M1839" s="26">
        <v>21.9</v>
      </c>
      <c r="N1839" s="26">
        <v>23.87</v>
      </c>
      <c r="O1839" s="199">
        <v>35.380000000000003</v>
      </c>
    </row>
    <row r="1840" spans="8:15" hidden="1" x14ac:dyDescent="0.25">
      <c r="H1840" s="189" t="s">
        <v>4165</v>
      </c>
      <c r="I1840" s="26" t="s">
        <v>4317</v>
      </c>
      <c r="J1840" s="26" t="s">
        <v>4318</v>
      </c>
      <c r="K1840" s="26">
        <v>14.05</v>
      </c>
      <c r="L1840" s="26">
        <v>39.409999999999997</v>
      </c>
      <c r="M1840" s="26">
        <v>367.53</v>
      </c>
      <c r="N1840" s="26">
        <v>29.61</v>
      </c>
      <c r="O1840" s="199">
        <v>21.92</v>
      </c>
    </row>
    <row r="1841" spans="8:15" hidden="1" x14ac:dyDescent="0.25">
      <c r="H1841" s="189" t="s">
        <v>4165</v>
      </c>
      <c r="I1841" s="26" t="s">
        <v>4319</v>
      </c>
      <c r="J1841" s="26" t="s">
        <v>4320</v>
      </c>
      <c r="K1841" s="26">
        <v>11.6</v>
      </c>
      <c r="L1841" s="26">
        <v>33.1</v>
      </c>
      <c r="M1841" s="26">
        <v>28.09</v>
      </c>
      <c r="N1841" s="26">
        <v>31.46</v>
      </c>
      <c r="O1841" s="199">
        <v>35.14</v>
      </c>
    </row>
    <row r="1842" spans="8:15" hidden="1" x14ac:dyDescent="0.25">
      <c r="H1842" s="189" t="s">
        <v>4165</v>
      </c>
      <c r="I1842" s="26" t="s">
        <v>4321</v>
      </c>
      <c r="J1842" s="26" t="s">
        <v>466</v>
      </c>
      <c r="K1842" s="26">
        <v>20.45</v>
      </c>
      <c r="L1842" s="26">
        <v>101.98</v>
      </c>
      <c r="M1842" s="26">
        <v>88.09</v>
      </c>
      <c r="N1842" s="26">
        <v>180.97</v>
      </c>
      <c r="O1842" s="199">
        <v>22.09</v>
      </c>
    </row>
    <row r="1843" spans="8:15" hidden="1" x14ac:dyDescent="0.25">
      <c r="H1843" s="189" t="s">
        <v>4165</v>
      </c>
      <c r="I1843" s="26" t="s">
        <v>4322</v>
      </c>
      <c r="J1843" s="26" t="s">
        <v>4323</v>
      </c>
      <c r="K1843" s="26">
        <v>20.22</v>
      </c>
      <c r="L1843" s="26">
        <v>24.05</v>
      </c>
      <c r="M1843" s="26">
        <v>25.49</v>
      </c>
      <c r="N1843" s="26">
        <v>20.309999999999999</v>
      </c>
      <c r="O1843" s="199">
        <v>49.25</v>
      </c>
    </row>
    <row r="1844" spans="8:15" hidden="1" x14ac:dyDescent="0.25">
      <c r="H1844" s="189" t="s">
        <v>4165</v>
      </c>
      <c r="I1844" s="26" t="s">
        <v>4324</v>
      </c>
      <c r="J1844" s="26" t="s">
        <v>4325</v>
      </c>
      <c r="K1844" s="26">
        <v>54.2</v>
      </c>
      <c r="L1844" s="26">
        <v>44.23</v>
      </c>
      <c r="M1844" s="26">
        <v>38.840000000000003</v>
      </c>
      <c r="N1844" s="26">
        <v>43.07</v>
      </c>
      <c r="O1844" s="199">
        <v>37.17</v>
      </c>
    </row>
    <row r="1845" spans="8:15" hidden="1" x14ac:dyDescent="0.25">
      <c r="H1845" s="189" t="s">
        <v>4165</v>
      </c>
      <c r="I1845" s="26" t="s">
        <v>4326</v>
      </c>
      <c r="J1845" s="26" t="s">
        <v>4327</v>
      </c>
      <c r="K1845" s="26">
        <v>24.07</v>
      </c>
      <c r="L1845" s="26">
        <v>59.34</v>
      </c>
      <c r="M1845" s="26">
        <v>39.770000000000003</v>
      </c>
      <c r="N1845" s="26">
        <v>45.34</v>
      </c>
      <c r="O1845" s="199">
        <v>96.28</v>
      </c>
    </row>
    <row r="1846" spans="8:15" hidden="1" x14ac:dyDescent="0.25">
      <c r="H1846" s="189" t="s">
        <v>4165</v>
      </c>
      <c r="I1846" s="26" t="s">
        <v>4328</v>
      </c>
      <c r="J1846" s="26" t="s">
        <v>4329</v>
      </c>
      <c r="K1846" s="26">
        <v>2.79</v>
      </c>
      <c r="L1846" s="26">
        <v>6.71</v>
      </c>
      <c r="M1846" s="26">
        <v>13.53</v>
      </c>
      <c r="N1846" s="26">
        <v>6.49</v>
      </c>
      <c r="O1846" s="199">
        <v>204.8</v>
      </c>
    </row>
    <row r="1847" spans="8:15" hidden="1" x14ac:dyDescent="0.25">
      <c r="H1847" s="189" t="s">
        <v>4165</v>
      </c>
      <c r="I1847" s="26" t="s">
        <v>4330</v>
      </c>
      <c r="J1847" s="26" t="s">
        <v>4331</v>
      </c>
      <c r="K1847" s="26">
        <v>4.68</v>
      </c>
      <c r="L1847" s="26">
        <v>510.11</v>
      </c>
      <c r="M1847" s="26">
        <v>269.48</v>
      </c>
      <c r="N1847" s="26">
        <v>101.99</v>
      </c>
      <c r="O1847" s="199">
        <v>64.989999999999995</v>
      </c>
    </row>
    <row r="1848" spans="8:15" hidden="1" x14ac:dyDescent="0.25">
      <c r="H1848" s="189" t="s">
        <v>4165</v>
      </c>
      <c r="I1848" s="26" t="s">
        <v>4332</v>
      </c>
      <c r="J1848" s="26" t="s">
        <v>4333</v>
      </c>
      <c r="K1848" s="26">
        <v>6.05</v>
      </c>
      <c r="L1848" s="26"/>
      <c r="M1848" s="26">
        <v>43.45</v>
      </c>
      <c r="N1848" s="26"/>
      <c r="O1848" s="199">
        <v>47.24</v>
      </c>
    </row>
    <row r="1849" spans="8:15" hidden="1" x14ac:dyDescent="0.25">
      <c r="H1849" s="189" t="s">
        <v>4165</v>
      </c>
      <c r="I1849" s="26" t="s">
        <v>4334</v>
      </c>
      <c r="J1849" s="26" t="s">
        <v>4335</v>
      </c>
      <c r="K1849" s="26">
        <v>17.649999999999999</v>
      </c>
      <c r="L1849" s="26">
        <v>11.16</v>
      </c>
      <c r="M1849" s="26">
        <v>10.43</v>
      </c>
      <c r="N1849" s="26">
        <v>12.55</v>
      </c>
      <c r="O1849" s="199">
        <v>143.91</v>
      </c>
    </row>
    <row r="1850" spans="8:15" hidden="1" x14ac:dyDescent="0.25">
      <c r="H1850" s="189" t="s">
        <v>4165</v>
      </c>
      <c r="I1850" s="26" t="s">
        <v>4336</v>
      </c>
      <c r="J1850" s="26" t="s">
        <v>4337</v>
      </c>
      <c r="K1850" s="26">
        <v>14.89</v>
      </c>
      <c r="L1850" s="26">
        <v>18.93</v>
      </c>
      <c r="M1850" s="26">
        <v>18.809999999999999</v>
      </c>
      <c r="N1850" s="26">
        <v>20.010000000000002</v>
      </c>
      <c r="O1850" s="199">
        <v>160.97999999999999</v>
      </c>
    </row>
    <row r="1851" spans="8:15" hidden="1" x14ac:dyDescent="0.25">
      <c r="H1851" s="189" t="s">
        <v>4165</v>
      </c>
      <c r="I1851" s="26" t="s">
        <v>4338</v>
      </c>
      <c r="J1851" s="26" t="s">
        <v>4339</v>
      </c>
      <c r="K1851" s="26">
        <v>10.09</v>
      </c>
      <c r="L1851" s="26">
        <v>12.86</v>
      </c>
      <c r="M1851" s="26">
        <v>11.62</v>
      </c>
      <c r="N1851" s="26">
        <v>13.06</v>
      </c>
      <c r="O1851" s="199">
        <v>95.22</v>
      </c>
    </row>
    <row r="1852" spans="8:15" hidden="1" x14ac:dyDescent="0.25">
      <c r="H1852" s="189" t="s">
        <v>4165</v>
      </c>
      <c r="I1852" s="26" t="s">
        <v>4340</v>
      </c>
      <c r="J1852" s="26" t="s">
        <v>4341</v>
      </c>
      <c r="K1852" s="26">
        <v>4.7</v>
      </c>
      <c r="L1852" s="26">
        <v>20.6</v>
      </c>
      <c r="M1852" s="26">
        <v>25.16</v>
      </c>
      <c r="N1852" s="26">
        <v>27.32</v>
      </c>
      <c r="O1852" s="199">
        <v>41.7</v>
      </c>
    </row>
    <row r="1853" spans="8:15" hidden="1" x14ac:dyDescent="0.25">
      <c r="H1853" s="189" t="s">
        <v>4165</v>
      </c>
      <c r="I1853" s="26" t="s">
        <v>4342</v>
      </c>
      <c r="J1853" s="26" t="s">
        <v>4343</v>
      </c>
      <c r="K1853" s="26">
        <v>5.27</v>
      </c>
      <c r="L1853" s="26">
        <v>21.6</v>
      </c>
      <c r="M1853" s="26">
        <v>27.03</v>
      </c>
      <c r="N1853" s="26">
        <v>22.16</v>
      </c>
      <c r="O1853" s="199">
        <v>45.67</v>
      </c>
    </row>
    <row r="1854" spans="8:15" hidden="1" x14ac:dyDescent="0.25">
      <c r="H1854" s="189" t="s">
        <v>4165</v>
      </c>
      <c r="I1854" s="26" t="s">
        <v>4344</v>
      </c>
      <c r="J1854" s="26" t="s">
        <v>4345</v>
      </c>
      <c r="K1854" s="26">
        <v>5.71</v>
      </c>
      <c r="L1854" s="26">
        <v>11.31</v>
      </c>
      <c r="M1854" s="26">
        <v>10.24</v>
      </c>
      <c r="N1854" s="26">
        <v>11.94</v>
      </c>
      <c r="O1854" s="199">
        <v>89.67</v>
      </c>
    </row>
    <row r="1855" spans="8:15" hidden="1" x14ac:dyDescent="0.25">
      <c r="H1855" s="189" t="s">
        <v>4165</v>
      </c>
      <c r="I1855" s="26" t="s">
        <v>4346</v>
      </c>
      <c r="J1855" s="26" t="s">
        <v>4347</v>
      </c>
      <c r="K1855" s="26">
        <v>9.48</v>
      </c>
      <c r="L1855" s="26">
        <v>19.489999999999998</v>
      </c>
      <c r="M1855" s="26">
        <v>17.5</v>
      </c>
      <c r="N1855" s="26">
        <v>20.47</v>
      </c>
      <c r="O1855" s="199">
        <v>106.35</v>
      </c>
    </row>
    <row r="1856" spans="8:15" hidden="1" x14ac:dyDescent="0.25">
      <c r="H1856" s="189" t="s">
        <v>4165</v>
      </c>
      <c r="I1856" s="26" t="s">
        <v>4348</v>
      </c>
      <c r="J1856" s="26" t="s">
        <v>4349</v>
      </c>
      <c r="K1856" s="26">
        <v>6.86</v>
      </c>
      <c r="L1856" s="26">
        <v>13.81</v>
      </c>
      <c r="M1856" s="26">
        <v>13.13</v>
      </c>
      <c r="N1856" s="26">
        <v>12.84</v>
      </c>
      <c r="O1856" s="199">
        <v>95.59</v>
      </c>
    </row>
    <row r="1857" spans="8:15" hidden="1" x14ac:dyDescent="0.25">
      <c r="H1857" s="189" t="s">
        <v>4165</v>
      </c>
      <c r="I1857" s="26" t="s">
        <v>4350</v>
      </c>
      <c r="J1857" s="26" t="s">
        <v>4351</v>
      </c>
      <c r="K1857" s="26">
        <v>7.34</v>
      </c>
      <c r="L1857" s="26">
        <v>10.42</v>
      </c>
      <c r="M1857" s="26">
        <v>9.73</v>
      </c>
      <c r="N1857" s="26">
        <v>10.81</v>
      </c>
      <c r="O1857" s="199">
        <v>123.18</v>
      </c>
    </row>
    <row r="1858" spans="8:15" hidden="1" x14ac:dyDescent="0.25">
      <c r="H1858" s="189" t="s">
        <v>4165</v>
      </c>
      <c r="I1858" s="26" t="s">
        <v>4352</v>
      </c>
      <c r="J1858" s="26" t="s">
        <v>4353</v>
      </c>
      <c r="K1858" s="26">
        <v>6.69</v>
      </c>
      <c r="L1858" s="26">
        <v>24.8</v>
      </c>
      <c r="M1858" s="26">
        <v>23.83</v>
      </c>
      <c r="N1858" s="26">
        <v>26.04</v>
      </c>
      <c r="O1858" s="199">
        <v>40.840000000000003</v>
      </c>
    </row>
    <row r="1859" spans="8:15" hidden="1" x14ac:dyDescent="0.25">
      <c r="H1859" s="189" t="s">
        <v>4165</v>
      </c>
      <c r="I1859" s="26" t="s">
        <v>4354</v>
      </c>
      <c r="J1859" s="26" t="s">
        <v>4355</v>
      </c>
      <c r="K1859" s="26">
        <v>12.09</v>
      </c>
      <c r="L1859" s="26"/>
      <c r="M1859" s="26">
        <v>650.82000000000005</v>
      </c>
      <c r="N1859" s="26">
        <v>270.08</v>
      </c>
      <c r="O1859" s="199">
        <v>25.24</v>
      </c>
    </row>
    <row r="1860" spans="8:15" hidden="1" x14ac:dyDescent="0.25">
      <c r="H1860" s="189" t="s">
        <v>4165</v>
      </c>
      <c r="I1860" s="26" t="s">
        <v>4356</v>
      </c>
      <c r="J1860" s="26" t="s">
        <v>4357</v>
      </c>
      <c r="K1860" s="26">
        <v>17.27</v>
      </c>
      <c r="L1860" s="26">
        <v>210.74</v>
      </c>
      <c r="M1860" s="26">
        <v>66.92</v>
      </c>
      <c r="N1860" s="26">
        <v>71.239999999999995</v>
      </c>
      <c r="O1860" s="199">
        <v>30.11</v>
      </c>
    </row>
    <row r="1861" spans="8:15" hidden="1" x14ac:dyDescent="0.25">
      <c r="H1861" s="189" t="s">
        <v>4165</v>
      </c>
      <c r="I1861" s="26" t="s">
        <v>4358</v>
      </c>
      <c r="J1861" s="26" t="s">
        <v>4359</v>
      </c>
      <c r="K1861" s="26">
        <v>25.21</v>
      </c>
      <c r="L1861" s="26">
        <v>15.23</v>
      </c>
      <c r="M1861" s="26">
        <v>15.17</v>
      </c>
      <c r="N1861" s="26">
        <v>17.43</v>
      </c>
      <c r="O1861" s="199">
        <v>145.38</v>
      </c>
    </row>
    <row r="1862" spans="8:15" hidden="1" x14ac:dyDescent="0.25">
      <c r="H1862" s="189" t="s">
        <v>4165</v>
      </c>
      <c r="I1862" s="26" t="s">
        <v>4360</v>
      </c>
      <c r="J1862" s="26" t="s">
        <v>4361</v>
      </c>
      <c r="K1862" s="26">
        <v>35.19</v>
      </c>
      <c r="L1862" s="26">
        <v>30.31</v>
      </c>
      <c r="M1862" s="26">
        <v>28.48</v>
      </c>
      <c r="N1862" s="26">
        <v>33.68</v>
      </c>
      <c r="O1862" s="199">
        <v>43.88</v>
      </c>
    </row>
    <row r="1863" spans="8:15" hidden="1" x14ac:dyDescent="0.25">
      <c r="H1863" s="189" t="s">
        <v>4165</v>
      </c>
      <c r="I1863" s="26" t="s">
        <v>4362</v>
      </c>
      <c r="J1863" s="26" t="s">
        <v>4363</v>
      </c>
      <c r="K1863" s="26">
        <v>8.0500000000000007</v>
      </c>
      <c r="L1863" s="26"/>
      <c r="M1863" s="26">
        <v>89.05</v>
      </c>
      <c r="N1863" s="26">
        <v>103.24</v>
      </c>
      <c r="O1863" s="199">
        <v>35.909999999999997</v>
      </c>
    </row>
    <row r="1864" spans="8:15" hidden="1" x14ac:dyDescent="0.25">
      <c r="H1864" s="189" t="s">
        <v>4165</v>
      </c>
      <c r="I1864" s="26" t="s">
        <v>4364</v>
      </c>
      <c r="J1864" s="26" t="s">
        <v>4365</v>
      </c>
      <c r="K1864" s="26">
        <v>17.600000000000001</v>
      </c>
      <c r="L1864" s="26">
        <v>16.940000000000001</v>
      </c>
      <c r="M1864" s="26">
        <v>14.62</v>
      </c>
      <c r="N1864" s="26">
        <v>18.149999999999999</v>
      </c>
      <c r="O1864" s="199">
        <v>300.02</v>
      </c>
    </row>
    <row r="1865" spans="8:15" hidden="1" x14ac:dyDescent="0.25">
      <c r="H1865" s="189" t="s">
        <v>4165</v>
      </c>
      <c r="I1865" s="26" t="s">
        <v>4366</v>
      </c>
      <c r="J1865" s="26" t="s">
        <v>4367</v>
      </c>
      <c r="K1865" s="26">
        <v>8.6199999999999992</v>
      </c>
      <c r="L1865" s="26">
        <v>17.72</v>
      </c>
      <c r="M1865" s="26">
        <v>13.31</v>
      </c>
      <c r="N1865" s="26">
        <v>18.989999999999998</v>
      </c>
      <c r="O1865" s="199">
        <v>131.5</v>
      </c>
    </row>
    <row r="1866" spans="8:15" hidden="1" x14ac:dyDescent="0.25">
      <c r="H1866" s="189" t="s">
        <v>4165</v>
      </c>
      <c r="I1866" s="26" t="s">
        <v>4368</v>
      </c>
      <c r="J1866" s="26" t="s">
        <v>4369</v>
      </c>
      <c r="K1866" s="26">
        <v>2.99</v>
      </c>
      <c r="L1866" s="26">
        <v>1.6</v>
      </c>
      <c r="M1866" s="26">
        <v>67.33</v>
      </c>
      <c r="N1866" s="26">
        <v>1.81</v>
      </c>
      <c r="O1866" s="199">
        <v>28.96</v>
      </c>
    </row>
    <row r="1867" spans="8:15" hidden="1" x14ac:dyDescent="0.25">
      <c r="H1867" s="189" t="s">
        <v>4165</v>
      </c>
      <c r="I1867" s="26" t="s">
        <v>4370</v>
      </c>
      <c r="J1867" s="26" t="s">
        <v>4371</v>
      </c>
      <c r="K1867" s="26">
        <v>9.42</v>
      </c>
      <c r="L1867" s="26">
        <v>15.77</v>
      </c>
      <c r="M1867" s="26">
        <v>14.88</v>
      </c>
      <c r="N1867" s="26">
        <v>15.02</v>
      </c>
      <c r="O1867" s="199">
        <v>39.15</v>
      </c>
    </row>
    <row r="1868" spans="8:15" hidden="1" x14ac:dyDescent="0.25">
      <c r="H1868" s="189" t="s">
        <v>4165</v>
      </c>
      <c r="I1868" s="26" t="s">
        <v>4372</v>
      </c>
      <c r="J1868" s="26" t="s">
        <v>4373</v>
      </c>
      <c r="K1868" s="26">
        <v>5.46</v>
      </c>
      <c r="L1868" s="26">
        <v>13.17</v>
      </c>
      <c r="M1868" s="26">
        <v>12.95</v>
      </c>
      <c r="N1868" s="26">
        <v>11.92</v>
      </c>
      <c r="O1868" s="199">
        <v>31.89</v>
      </c>
    </row>
    <row r="1869" spans="8:15" hidden="1" x14ac:dyDescent="0.25">
      <c r="H1869" s="189" t="s">
        <v>4165</v>
      </c>
      <c r="I1869" s="26" t="s">
        <v>4374</v>
      </c>
      <c r="J1869" s="26" t="s">
        <v>4375</v>
      </c>
      <c r="K1869" s="26">
        <v>6.01</v>
      </c>
      <c r="L1869" s="26">
        <v>19.64</v>
      </c>
      <c r="M1869" s="26">
        <v>17.600000000000001</v>
      </c>
      <c r="N1869" s="26">
        <v>21.71</v>
      </c>
      <c r="O1869" s="199">
        <v>32.11</v>
      </c>
    </row>
    <row r="1870" spans="8:15" hidden="1" x14ac:dyDescent="0.25">
      <c r="H1870" s="189" t="s">
        <v>4165</v>
      </c>
      <c r="I1870" s="26" t="s">
        <v>4376</v>
      </c>
      <c r="J1870" s="26" t="s">
        <v>4377</v>
      </c>
      <c r="K1870" s="26">
        <v>9.4</v>
      </c>
      <c r="L1870" s="26">
        <v>18.84</v>
      </c>
      <c r="M1870" s="26">
        <v>22.63</v>
      </c>
      <c r="N1870" s="26">
        <v>19.95</v>
      </c>
      <c r="O1870" s="199">
        <v>24</v>
      </c>
    </row>
    <row r="1871" spans="8:15" hidden="1" x14ac:dyDescent="0.25">
      <c r="H1871" s="189" t="s">
        <v>4165</v>
      </c>
      <c r="I1871" s="26" t="s">
        <v>4378</v>
      </c>
      <c r="J1871" s="26" t="s">
        <v>4379</v>
      </c>
      <c r="K1871" s="26">
        <v>14.56</v>
      </c>
      <c r="L1871" s="26">
        <v>1924.45</v>
      </c>
      <c r="M1871" s="26">
        <v>63.6</v>
      </c>
      <c r="N1871" s="26">
        <v>183.86</v>
      </c>
      <c r="O1871" s="199">
        <v>19.760000000000002</v>
      </c>
    </row>
    <row r="1872" spans="8:15" hidden="1" x14ac:dyDescent="0.25">
      <c r="H1872" s="189" t="s">
        <v>4165</v>
      </c>
      <c r="I1872" s="26" t="s">
        <v>4380</v>
      </c>
      <c r="J1872" s="26" t="s">
        <v>4381</v>
      </c>
      <c r="K1872" s="26">
        <v>10.38</v>
      </c>
      <c r="L1872" s="26"/>
      <c r="M1872" s="26"/>
      <c r="N1872" s="26"/>
      <c r="O1872" s="199">
        <v>21.97</v>
      </c>
    </row>
    <row r="1873" spans="8:15" hidden="1" x14ac:dyDescent="0.25">
      <c r="H1873" s="189" t="s">
        <v>4165</v>
      </c>
      <c r="I1873" s="26" t="s">
        <v>4382</v>
      </c>
      <c r="J1873" s="26" t="s">
        <v>4383</v>
      </c>
      <c r="K1873" s="26">
        <v>13.54</v>
      </c>
      <c r="L1873" s="26"/>
      <c r="M1873" s="26"/>
      <c r="N1873" s="26"/>
      <c r="O1873" s="199">
        <v>15.33</v>
      </c>
    </row>
    <row r="1874" spans="8:15" hidden="1" x14ac:dyDescent="0.25">
      <c r="H1874" s="189" t="s">
        <v>4165</v>
      </c>
      <c r="I1874" s="26" t="s">
        <v>4384</v>
      </c>
      <c r="J1874" s="26" t="s">
        <v>4385</v>
      </c>
      <c r="K1874" s="26">
        <v>24.23</v>
      </c>
      <c r="L1874" s="26">
        <v>293.73</v>
      </c>
      <c r="M1874" s="26">
        <v>50.13</v>
      </c>
      <c r="N1874" s="26"/>
      <c r="O1874" s="199">
        <v>18.73</v>
      </c>
    </row>
    <row r="1875" spans="8:15" hidden="1" x14ac:dyDescent="0.25">
      <c r="H1875" s="189" t="s">
        <v>4165</v>
      </c>
      <c r="I1875" s="26" t="s">
        <v>4386</v>
      </c>
      <c r="J1875" s="26" t="s">
        <v>4387</v>
      </c>
      <c r="K1875" s="26">
        <v>13.57</v>
      </c>
      <c r="L1875" s="26">
        <v>15.74</v>
      </c>
      <c r="M1875" s="26">
        <v>26.63</v>
      </c>
      <c r="N1875" s="26">
        <v>12.33</v>
      </c>
      <c r="O1875" s="199">
        <v>37.450000000000003</v>
      </c>
    </row>
    <row r="1876" spans="8:15" hidden="1" x14ac:dyDescent="0.25">
      <c r="H1876" s="189" t="s">
        <v>4165</v>
      </c>
      <c r="I1876" s="26" t="s">
        <v>4388</v>
      </c>
      <c r="J1876" s="26" t="s">
        <v>4389</v>
      </c>
      <c r="K1876" s="26">
        <v>19.32</v>
      </c>
      <c r="L1876" s="26">
        <v>236.04</v>
      </c>
      <c r="M1876" s="26"/>
      <c r="N1876" s="26">
        <v>39.65</v>
      </c>
      <c r="O1876" s="199">
        <v>22.37</v>
      </c>
    </row>
    <row r="1877" spans="8:15" hidden="1" x14ac:dyDescent="0.25">
      <c r="H1877" s="189" t="s">
        <v>4165</v>
      </c>
      <c r="I1877" s="26" t="s">
        <v>4390</v>
      </c>
      <c r="J1877" s="26" t="s">
        <v>4391</v>
      </c>
      <c r="K1877" s="26">
        <v>25.19</v>
      </c>
      <c r="L1877" s="26">
        <v>23.1</v>
      </c>
      <c r="M1877" s="26">
        <v>20</v>
      </c>
      <c r="N1877" s="26">
        <v>20.57</v>
      </c>
      <c r="O1877" s="199">
        <v>47.48</v>
      </c>
    </row>
    <row r="1878" spans="8:15" hidden="1" x14ac:dyDescent="0.25">
      <c r="H1878" s="189" t="s">
        <v>4165</v>
      </c>
      <c r="I1878" s="26" t="s">
        <v>4392</v>
      </c>
      <c r="J1878" s="26" t="s">
        <v>4393</v>
      </c>
      <c r="K1878" s="26">
        <v>9.2200000000000006</v>
      </c>
      <c r="L1878" s="26">
        <v>30.59</v>
      </c>
      <c r="M1878" s="26">
        <v>62.96</v>
      </c>
      <c r="N1878" s="26">
        <v>26.48</v>
      </c>
      <c r="O1878" s="199">
        <v>13.94</v>
      </c>
    </row>
    <row r="1879" spans="8:15" hidden="1" x14ac:dyDescent="0.25">
      <c r="H1879" s="189" t="s">
        <v>4165</v>
      </c>
      <c r="I1879" s="26" t="s">
        <v>4394</v>
      </c>
      <c r="J1879" s="26" t="s">
        <v>4395</v>
      </c>
      <c r="K1879" s="26">
        <v>13.32</v>
      </c>
      <c r="L1879" s="26">
        <v>20.39</v>
      </c>
      <c r="M1879" s="26">
        <v>19.87</v>
      </c>
      <c r="N1879" s="26">
        <v>20.41</v>
      </c>
      <c r="O1879" s="199">
        <v>44.47</v>
      </c>
    </row>
    <row r="1880" spans="8:15" hidden="1" x14ac:dyDescent="0.25">
      <c r="H1880" s="189" t="s">
        <v>4165</v>
      </c>
      <c r="I1880" s="26" t="s">
        <v>4396</v>
      </c>
      <c r="J1880" s="26" t="s">
        <v>4397</v>
      </c>
      <c r="K1880" s="26">
        <v>26.67</v>
      </c>
      <c r="L1880" s="26">
        <v>140.09</v>
      </c>
      <c r="M1880" s="26">
        <v>115.47</v>
      </c>
      <c r="N1880" s="26">
        <v>103.6</v>
      </c>
      <c r="O1880" s="199">
        <v>26.86</v>
      </c>
    </row>
    <row r="1881" spans="8:15" hidden="1" x14ac:dyDescent="0.25">
      <c r="H1881" s="189" t="s">
        <v>4165</v>
      </c>
      <c r="I1881" s="26" t="s">
        <v>4398</v>
      </c>
      <c r="J1881" s="26" t="s">
        <v>4399</v>
      </c>
      <c r="K1881" s="26">
        <v>17.79</v>
      </c>
      <c r="L1881" s="26"/>
      <c r="M1881" s="26">
        <v>138.38999999999999</v>
      </c>
      <c r="N1881" s="26">
        <v>67.819999999999993</v>
      </c>
      <c r="O1881" s="199">
        <v>15.16</v>
      </c>
    </row>
    <row r="1882" spans="8:15" hidden="1" x14ac:dyDescent="0.25">
      <c r="H1882" s="189" t="s">
        <v>4165</v>
      </c>
      <c r="I1882" s="26" t="s">
        <v>4400</v>
      </c>
      <c r="J1882" s="26" t="s">
        <v>4401</v>
      </c>
      <c r="K1882" s="26">
        <v>46.8</v>
      </c>
      <c r="L1882" s="26">
        <v>16.600000000000001</v>
      </c>
      <c r="M1882" s="26">
        <v>18.510000000000002</v>
      </c>
      <c r="N1882" s="26">
        <v>12.43</v>
      </c>
      <c r="O1882" s="199">
        <v>56.16</v>
      </c>
    </row>
    <row r="1883" spans="8:15" hidden="1" x14ac:dyDescent="0.25">
      <c r="H1883" s="189" t="s">
        <v>4165</v>
      </c>
      <c r="I1883" s="26" t="s">
        <v>4402</v>
      </c>
      <c r="J1883" s="26" t="s">
        <v>4403</v>
      </c>
      <c r="K1883" s="26">
        <v>22.98</v>
      </c>
      <c r="L1883" s="26">
        <v>60.83</v>
      </c>
      <c r="M1883" s="26">
        <v>31.5</v>
      </c>
      <c r="N1883" s="26">
        <v>125.7</v>
      </c>
      <c r="O1883" s="199">
        <v>18.39</v>
      </c>
    </row>
    <row r="1884" spans="8:15" hidden="1" x14ac:dyDescent="0.25">
      <c r="H1884" s="189" t="s">
        <v>4165</v>
      </c>
      <c r="I1884" s="26" t="s">
        <v>4404</v>
      </c>
      <c r="J1884" s="26" t="s">
        <v>4405</v>
      </c>
      <c r="K1884" s="26">
        <v>14.9</v>
      </c>
      <c r="L1884" s="26">
        <v>16.79</v>
      </c>
      <c r="M1884" s="26">
        <v>23.33</v>
      </c>
      <c r="N1884" s="26">
        <v>19.079999999999998</v>
      </c>
      <c r="O1884" s="199">
        <v>22.01</v>
      </c>
    </row>
    <row r="1885" spans="8:15" hidden="1" x14ac:dyDescent="0.25">
      <c r="H1885" s="189" t="s">
        <v>4165</v>
      </c>
      <c r="I1885" s="26" t="s">
        <v>4406</v>
      </c>
      <c r="J1885" s="26" t="s">
        <v>4407</v>
      </c>
      <c r="K1885" s="26">
        <v>26.09</v>
      </c>
      <c r="L1885" s="26">
        <v>19.989999999999998</v>
      </c>
      <c r="M1885" s="26">
        <v>21.35</v>
      </c>
      <c r="N1885" s="26">
        <v>20.62</v>
      </c>
      <c r="O1885" s="199">
        <v>36.090000000000003</v>
      </c>
    </row>
    <row r="1886" spans="8:15" hidden="1" x14ac:dyDescent="0.25">
      <c r="H1886" s="189" t="s">
        <v>4165</v>
      </c>
      <c r="I1886" s="26" t="s">
        <v>4408</v>
      </c>
      <c r="J1886" s="26" t="s">
        <v>4409</v>
      </c>
      <c r="K1886" s="26">
        <v>17.55</v>
      </c>
      <c r="L1886" s="26">
        <v>25.07</v>
      </c>
      <c r="M1886" s="26">
        <v>24.79</v>
      </c>
      <c r="N1886" s="26">
        <v>28.14</v>
      </c>
      <c r="O1886" s="199">
        <v>21.61</v>
      </c>
    </row>
    <row r="1887" spans="8:15" hidden="1" x14ac:dyDescent="0.25">
      <c r="H1887" s="189" t="s">
        <v>4165</v>
      </c>
      <c r="I1887" s="26" t="s">
        <v>4410</v>
      </c>
      <c r="J1887" s="26" t="s">
        <v>4411</v>
      </c>
      <c r="K1887" s="26">
        <v>33.159999999999997</v>
      </c>
      <c r="L1887" s="26">
        <v>45.46</v>
      </c>
      <c r="M1887" s="26">
        <v>43.17</v>
      </c>
      <c r="N1887" s="26">
        <v>47.48</v>
      </c>
      <c r="O1887" s="199">
        <v>31.44</v>
      </c>
    </row>
    <row r="1888" spans="8:15" hidden="1" x14ac:dyDescent="0.25">
      <c r="H1888" s="189" t="s">
        <v>4165</v>
      </c>
      <c r="I1888" s="26" t="s">
        <v>4412</v>
      </c>
      <c r="J1888" s="26" t="s">
        <v>4413</v>
      </c>
      <c r="K1888" s="26">
        <v>14.39</v>
      </c>
      <c r="L1888" s="26">
        <v>29.52</v>
      </c>
      <c r="M1888" s="26"/>
      <c r="N1888" s="26">
        <v>33.799999999999997</v>
      </c>
      <c r="O1888" s="199">
        <v>21.63</v>
      </c>
    </row>
    <row r="1889" spans="8:15" hidden="1" x14ac:dyDescent="0.25">
      <c r="H1889" s="189" t="s">
        <v>4165</v>
      </c>
      <c r="I1889" s="26" t="s">
        <v>4414</v>
      </c>
      <c r="J1889" s="26" t="s">
        <v>4415</v>
      </c>
      <c r="K1889" s="26">
        <v>16.18</v>
      </c>
      <c r="L1889" s="26">
        <v>30.59</v>
      </c>
      <c r="M1889" s="26">
        <v>77.209999999999994</v>
      </c>
      <c r="N1889" s="26">
        <v>33.99</v>
      </c>
      <c r="O1889" s="199">
        <v>19.91</v>
      </c>
    </row>
    <row r="1890" spans="8:15" hidden="1" x14ac:dyDescent="0.25">
      <c r="H1890" s="189" t="s">
        <v>4165</v>
      </c>
      <c r="I1890" s="26" t="s">
        <v>4416</v>
      </c>
      <c r="J1890" s="26" t="s">
        <v>4417</v>
      </c>
      <c r="K1890" s="26">
        <v>8.18</v>
      </c>
      <c r="L1890" s="26"/>
      <c r="M1890" s="26"/>
      <c r="N1890" s="26"/>
      <c r="O1890" s="199">
        <v>12.64</v>
      </c>
    </row>
    <row r="1891" spans="8:15" hidden="1" x14ac:dyDescent="0.25">
      <c r="H1891" s="189" t="s">
        <v>4165</v>
      </c>
      <c r="I1891" s="26" t="s">
        <v>4418</v>
      </c>
      <c r="J1891" s="26" t="s">
        <v>4419</v>
      </c>
      <c r="K1891" s="26">
        <v>11.96</v>
      </c>
      <c r="L1891" s="26"/>
      <c r="M1891" s="26">
        <v>152.29</v>
      </c>
      <c r="N1891" s="26">
        <v>307.08</v>
      </c>
      <c r="O1891" s="199">
        <v>19.14</v>
      </c>
    </row>
    <row r="1892" spans="8:15" hidden="1" x14ac:dyDescent="0.25">
      <c r="H1892" s="189" t="s">
        <v>4165</v>
      </c>
      <c r="I1892" s="26" t="s">
        <v>4420</v>
      </c>
      <c r="J1892" s="26" t="s">
        <v>4421</v>
      </c>
      <c r="K1892" s="26">
        <v>43.01</v>
      </c>
      <c r="L1892" s="26">
        <v>56.44</v>
      </c>
      <c r="M1892" s="26">
        <v>70.63</v>
      </c>
      <c r="N1892" s="26">
        <v>57.86</v>
      </c>
      <c r="O1892" s="199">
        <v>33.770000000000003</v>
      </c>
    </row>
    <row r="1893" spans="8:15" hidden="1" x14ac:dyDescent="0.25">
      <c r="H1893" s="189" t="s">
        <v>4165</v>
      </c>
      <c r="I1893" s="26" t="s">
        <v>4422</v>
      </c>
      <c r="J1893" s="26" t="s">
        <v>4423</v>
      </c>
      <c r="K1893" s="26">
        <v>13.24</v>
      </c>
      <c r="L1893" s="26">
        <v>47.8</v>
      </c>
      <c r="M1893" s="26">
        <v>47.18</v>
      </c>
      <c r="N1893" s="26">
        <v>38.299999999999997</v>
      </c>
      <c r="O1893" s="199">
        <v>17.440000000000001</v>
      </c>
    </row>
    <row r="1894" spans="8:15" hidden="1" x14ac:dyDescent="0.25">
      <c r="H1894" s="189" t="s">
        <v>4165</v>
      </c>
      <c r="I1894" s="26" t="s">
        <v>4424</v>
      </c>
      <c r="J1894" s="26" t="s">
        <v>4425</v>
      </c>
      <c r="K1894" s="26">
        <v>8.74</v>
      </c>
      <c r="L1894" s="26"/>
      <c r="M1894" s="26"/>
      <c r="N1894" s="26"/>
      <c r="O1894" s="199">
        <v>11.74</v>
      </c>
    </row>
    <row r="1895" spans="8:15" hidden="1" x14ac:dyDescent="0.25">
      <c r="H1895" s="189" t="s">
        <v>4165</v>
      </c>
      <c r="I1895" s="26" t="s">
        <v>4426</v>
      </c>
      <c r="J1895" s="26" t="s">
        <v>4427</v>
      </c>
      <c r="K1895" s="26">
        <v>2.35</v>
      </c>
      <c r="L1895" s="26"/>
      <c r="M1895" s="26">
        <v>126.78</v>
      </c>
      <c r="N1895" s="26"/>
      <c r="O1895" s="199">
        <v>7.2</v>
      </c>
    </row>
    <row r="1896" spans="8:15" hidden="1" x14ac:dyDescent="0.25">
      <c r="H1896" s="189" t="s">
        <v>4165</v>
      </c>
      <c r="I1896" s="26" t="s">
        <v>4428</v>
      </c>
      <c r="J1896" s="26" t="s">
        <v>4429</v>
      </c>
      <c r="K1896" s="26">
        <v>4.54</v>
      </c>
      <c r="L1896" s="26">
        <v>218.96</v>
      </c>
      <c r="M1896" s="26"/>
      <c r="N1896" s="26">
        <v>56.29</v>
      </c>
      <c r="O1896" s="199">
        <v>3.2</v>
      </c>
    </row>
    <row r="1897" spans="8:15" hidden="1" x14ac:dyDescent="0.25">
      <c r="H1897" s="189" t="s">
        <v>4165</v>
      </c>
      <c r="I1897" s="26" t="s">
        <v>4430</v>
      </c>
      <c r="J1897" s="26" t="s">
        <v>4431</v>
      </c>
      <c r="K1897" s="26">
        <v>5.97</v>
      </c>
      <c r="L1897" s="26">
        <v>12.43</v>
      </c>
      <c r="M1897" s="26">
        <v>22.95</v>
      </c>
      <c r="N1897" s="26">
        <v>10.82</v>
      </c>
      <c r="O1897" s="199">
        <v>3.77</v>
      </c>
    </row>
    <row r="1898" spans="8:15" hidden="1" x14ac:dyDescent="0.25">
      <c r="H1898" s="189" t="s">
        <v>4165</v>
      </c>
      <c r="I1898" s="26" t="s">
        <v>4432</v>
      </c>
      <c r="J1898" s="26" t="s">
        <v>4433</v>
      </c>
      <c r="K1898" s="26">
        <v>4.76</v>
      </c>
      <c r="L1898" s="26">
        <v>10.8</v>
      </c>
      <c r="M1898" s="26">
        <v>7.72</v>
      </c>
      <c r="N1898" s="26">
        <v>15.44</v>
      </c>
      <c r="O1898" s="199">
        <v>6.66</v>
      </c>
    </row>
    <row r="1899" spans="8:15" hidden="1" x14ac:dyDescent="0.25">
      <c r="H1899" s="189" t="s">
        <v>4434</v>
      </c>
      <c r="I1899" s="26" t="s">
        <v>4435</v>
      </c>
      <c r="J1899" s="26" t="s">
        <v>4436</v>
      </c>
      <c r="K1899" s="26">
        <v>4.54</v>
      </c>
      <c r="L1899" s="26"/>
      <c r="M1899" s="26"/>
      <c r="N1899" s="26">
        <v>16.670000000000002</v>
      </c>
      <c r="O1899" s="199">
        <v>42.18</v>
      </c>
    </row>
    <row r="1900" spans="8:15" hidden="1" x14ac:dyDescent="0.25">
      <c r="H1900" s="189" t="s">
        <v>4434</v>
      </c>
      <c r="I1900" s="26" t="s">
        <v>4437</v>
      </c>
      <c r="J1900" s="26" t="s">
        <v>4438</v>
      </c>
      <c r="K1900" s="26">
        <v>14.05</v>
      </c>
      <c r="L1900" s="26">
        <v>30.17</v>
      </c>
      <c r="M1900" s="26">
        <v>26.55</v>
      </c>
      <c r="N1900" s="26">
        <v>34.69</v>
      </c>
      <c r="O1900" s="199">
        <v>390.13</v>
      </c>
    </row>
    <row r="1901" spans="8:15" hidden="1" x14ac:dyDescent="0.25">
      <c r="H1901" s="189" t="s">
        <v>4434</v>
      </c>
      <c r="I1901" s="26" t="s">
        <v>4439</v>
      </c>
      <c r="J1901" s="26" t="s">
        <v>4440</v>
      </c>
      <c r="K1901" s="26">
        <v>27.99</v>
      </c>
      <c r="L1901" s="26">
        <v>68.83</v>
      </c>
      <c r="M1901" s="26">
        <v>63.46</v>
      </c>
      <c r="N1901" s="26">
        <v>59.17</v>
      </c>
      <c r="O1901" s="199">
        <v>117.56</v>
      </c>
    </row>
    <row r="1902" spans="8:15" hidden="1" x14ac:dyDescent="0.25">
      <c r="H1902" s="189" t="s">
        <v>4434</v>
      </c>
      <c r="I1902" s="26" t="s">
        <v>4441</v>
      </c>
      <c r="J1902" s="26" t="s">
        <v>4442</v>
      </c>
      <c r="K1902" s="26">
        <v>12.05</v>
      </c>
      <c r="L1902" s="26">
        <v>32.17</v>
      </c>
      <c r="M1902" s="26">
        <v>25.91</v>
      </c>
      <c r="N1902" s="26">
        <v>33.119999999999997</v>
      </c>
      <c r="O1902" s="199">
        <v>144.85</v>
      </c>
    </row>
    <row r="1903" spans="8:15" hidden="1" x14ac:dyDescent="0.25">
      <c r="H1903" s="189" t="s">
        <v>4434</v>
      </c>
      <c r="I1903" s="26" t="s">
        <v>4443</v>
      </c>
      <c r="J1903" s="26" t="s">
        <v>4444</v>
      </c>
      <c r="K1903" s="26">
        <v>11.99</v>
      </c>
      <c r="L1903" s="26">
        <v>26.2</v>
      </c>
      <c r="M1903" s="26">
        <v>23.59</v>
      </c>
      <c r="N1903" s="26">
        <v>27.58</v>
      </c>
      <c r="O1903" s="199">
        <v>137.65</v>
      </c>
    </row>
    <row r="1904" spans="8:15" hidden="1" x14ac:dyDescent="0.25">
      <c r="H1904" s="189" t="s">
        <v>4434</v>
      </c>
      <c r="I1904" s="26" t="s">
        <v>4445</v>
      </c>
      <c r="J1904" s="26" t="s">
        <v>4446</v>
      </c>
      <c r="K1904" s="26">
        <v>10.7</v>
      </c>
      <c r="L1904" s="26"/>
      <c r="M1904" s="26">
        <v>37.58</v>
      </c>
      <c r="N1904" s="26"/>
      <c r="O1904" s="199">
        <v>29.32</v>
      </c>
    </row>
    <row r="1905" spans="8:15" hidden="1" x14ac:dyDescent="0.25">
      <c r="H1905" s="189" t="s">
        <v>4434</v>
      </c>
      <c r="I1905" s="26" t="s">
        <v>4447</v>
      </c>
      <c r="J1905" s="26" t="s">
        <v>4448</v>
      </c>
      <c r="K1905" s="26">
        <v>10.91</v>
      </c>
      <c r="L1905" s="26">
        <v>22.19</v>
      </c>
      <c r="M1905" s="26">
        <v>17.97</v>
      </c>
      <c r="N1905" s="26">
        <v>24.98</v>
      </c>
      <c r="O1905" s="199">
        <v>528.84</v>
      </c>
    </row>
    <row r="1906" spans="8:15" hidden="1" x14ac:dyDescent="0.25">
      <c r="H1906" s="189" t="s">
        <v>4434</v>
      </c>
      <c r="I1906" s="26" t="s">
        <v>4449</v>
      </c>
      <c r="J1906" s="26" t="s">
        <v>393</v>
      </c>
      <c r="K1906" s="26">
        <v>25.31</v>
      </c>
      <c r="L1906" s="26">
        <v>72.13</v>
      </c>
      <c r="M1906" s="26">
        <v>64.34</v>
      </c>
      <c r="N1906" s="26">
        <v>90.88</v>
      </c>
      <c r="O1906" s="199">
        <v>1132.22</v>
      </c>
    </row>
    <row r="1907" spans="8:15" hidden="1" x14ac:dyDescent="0.25">
      <c r="H1907" s="189" t="s">
        <v>4434</v>
      </c>
      <c r="I1907" s="26" t="s">
        <v>4450</v>
      </c>
      <c r="J1907" s="26" t="s">
        <v>4451</v>
      </c>
      <c r="K1907" s="26">
        <v>14.35</v>
      </c>
      <c r="L1907" s="26">
        <v>67.8</v>
      </c>
      <c r="M1907" s="26">
        <v>38.270000000000003</v>
      </c>
      <c r="N1907" s="26">
        <v>52.93</v>
      </c>
      <c r="O1907" s="199">
        <v>238.77</v>
      </c>
    </row>
    <row r="1908" spans="8:15" hidden="1" x14ac:dyDescent="0.25">
      <c r="H1908" s="189" t="s">
        <v>4434</v>
      </c>
      <c r="I1908" s="26" t="s">
        <v>4452</v>
      </c>
      <c r="J1908" s="26" t="s">
        <v>4453</v>
      </c>
      <c r="K1908" s="26">
        <v>13.51</v>
      </c>
      <c r="L1908" s="26">
        <v>274.38</v>
      </c>
      <c r="M1908" s="26"/>
      <c r="N1908" s="26">
        <v>70.760000000000005</v>
      </c>
      <c r="O1908" s="199">
        <v>124.68</v>
      </c>
    </row>
    <row r="1909" spans="8:15" hidden="1" x14ac:dyDescent="0.25">
      <c r="H1909" s="189" t="s">
        <v>4454</v>
      </c>
      <c r="I1909" s="26" t="s">
        <v>4455</v>
      </c>
      <c r="J1909" s="26" t="s">
        <v>4456</v>
      </c>
      <c r="K1909" s="26">
        <v>6.3</v>
      </c>
      <c r="L1909" s="26">
        <v>9.98</v>
      </c>
      <c r="M1909" s="26">
        <v>7.98</v>
      </c>
      <c r="N1909" s="26">
        <v>13.63</v>
      </c>
      <c r="O1909" s="199">
        <v>299.72000000000003</v>
      </c>
    </row>
    <row r="1910" spans="8:15" hidden="1" x14ac:dyDescent="0.25">
      <c r="H1910" s="189" t="s">
        <v>4454</v>
      </c>
      <c r="I1910" s="26" t="s">
        <v>4457</v>
      </c>
      <c r="J1910" s="26" t="s">
        <v>4458</v>
      </c>
      <c r="K1910" s="26">
        <v>8.48</v>
      </c>
      <c r="L1910" s="26"/>
      <c r="M1910" s="26"/>
      <c r="N1910" s="26"/>
      <c r="O1910" s="199">
        <v>51.11</v>
      </c>
    </row>
    <row r="1911" spans="8:15" hidden="1" x14ac:dyDescent="0.25">
      <c r="H1911" s="189" t="s">
        <v>4454</v>
      </c>
      <c r="I1911" s="26" t="s">
        <v>4459</v>
      </c>
      <c r="J1911" s="26" t="s">
        <v>4460</v>
      </c>
      <c r="K1911" s="26">
        <v>6.71</v>
      </c>
      <c r="L1911" s="26"/>
      <c r="M1911" s="26">
        <v>19.739999999999998</v>
      </c>
      <c r="N1911" s="26"/>
      <c r="O1911" s="199">
        <v>55.16</v>
      </c>
    </row>
    <row r="1912" spans="8:15" hidden="1" x14ac:dyDescent="0.25">
      <c r="H1912" s="189" t="s">
        <v>4454</v>
      </c>
      <c r="I1912" s="26" t="s">
        <v>4461</v>
      </c>
      <c r="J1912" s="26" t="s">
        <v>4462</v>
      </c>
      <c r="K1912" s="26">
        <v>5.7</v>
      </c>
      <c r="L1912" s="26"/>
      <c r="M1912" s="26">
        <v>17.47</v>
      </c>
      <c r="N1912" s="26"/>
      <c r="O1912" s="199">
        <v>299.27</v>
      </c>
    </row>
    <row r="1913" spans="8:15" hidden="1" x14ac:dyDescent="0.25">
      <c r="H1913" s="189" t="s">
        <v>4454</v>
      </c>
      <c r="I1913" s="26" t="s">
        <v>4463</v>
      </c>
      <c r="J1913" s="26" t="s">
        <v>4464</v>
      </c>
      <c r="K1913" s="26">
        <v>5.96</v>
      </c>
      <c r="L1913" s="26">
        <v>20.02</v>
      </c>
      <c r="M1913" s="26">
        <v>11.55</v>
      </c>
      <c r="N1913" s="26">
        <v>31.78</v>
      </c>
      <c r="O1913" s="199">
        <v>135.11000000000001</v>
      </c>
    </row>
    <row r="1914" spans="8:15" hidden="1" x14ac:dyDescent="0.25">
      <c r="H1914" s="189" t="s">
        <v>4454</v>
      </c>
      <c r="I1914" s="26" t="s">
        <v>4465</v>
      </c>
      <c r="J1914" s="26" t="s">
        <v>4466</v>
      </c>
      <c r="K1914" s="26">
        <v>5.62</v>
      </c>
      <c r="L1914" s="26">
        <v>40.869999999999997</v>
      </c>
      <c r="M1914" s="26">
        <v>59.73</v>
      </c>
      <c r="N1914" s="26">
        <v>97.77</v>
      </c>
      <c r="O1914" s="199">
        <v>100.69</v>
      </c>
    </row>
    <row r="1915" spans="8:15" hidden="1" x14ac:dyDescent="0.25">
      <c r="H1915" s="189" t="s">
        <v>4454</v>
      </c>
      <c r="I1915" s="26" t="s">
        <v>4467</v>
      </c>
      <c r="J1915" s="26" t="s">
        <v>4468</v>
      </c>
      <c r="K1915" s="26">
        <v>5.23</v>
      </c>
      <c r="L1915" s="26">
        <v>23.32</v>
      </c>
      <c r="M1915" s="26">
        <v>18.13</v>
      </c>
      <c r="N1915" s="26">
        <v>62.13</v>
      </c>
      <c r="O1915" s="199">
        <v>113.8</v>
      </c>
    </row>
    <row r="1916" spans="8:15" hidden="1" x14ac:dyDescent="0.25">
      <c r="H1916" s="189" t="s">
        <v>4454</v>
      </c>
      <c r="I1916" s="26" t="s">
        <v>4469</v>
      </c>
      <c r="J1916" s="26" t="s">
        <v>4470</v>
      </c>
      <c r="K1916" s="26">
        <v>3.14</v>
      </c>
      <c r="L1916" s="26"/>
      <c r="M1916" s="26">
        <v>195.94</v>
      </c>
      <c r="N1916" s="26"/>
      <c r="O1916" s="199">
        <v>96.62</v>
      </c>
    </row>
    <row r="1917" spans="8:15" hidden="1" x14ac:dyDescent="0.25">
      <c r="H1917" s="189" t="s">
        <v>4454</v>
      </c>
      <c r="I1917" s="26" t="s">
        <v>4471</v>
      </c>
      <c r="J1917" s="26" t="s">
        <v>4472</v>
      </c>
      <c r="K1917" s="26">
        <v>4.79</v>
      </c>
      <c r="L1917" s="26">
        <v>16.420000000000002</v>
      </c>
      <c r="M1917" s="26">
        <v>7.45</v>
      </c>
      <c r="N1917" s="26">
        <v>19.899999999999999</v>
      </c>
      <c r="O1917" s="199">
        <v>133.65</v>
      </c>
    </row>
    <row r="1918" spans="8:15" hidden="1" x14ac:dyDescent="0.25">
      <c r="H1918" s="189" t="s">
        <v>4454</v>
      </c>
      <c r="I1918" s="26" t="s">
        <v>4473</v>
      </c>
      <c r="J1918" s="26" t="s">
        <v>4474</v>
      </c>
      <c r="K1918" s="26">
        <v>4.25</v>
      </c>
      <c r="L1918" s="26">
        <v>44.71</v>
      </c>
      <c r="M1918" s="26">
        <v>15.37</v>
      </c>
      <c r="N1918" s="26">
        <v>23.84</v>
      </c>
      <c r="O1918" s="199">
        <v>277.14</v>
      </c>
    </row>
    <row r="1919" spans="8:15" hidden="1" x14ac:dyDescent="0.25">
      <c r="H1919" s="189" t="s">
        <v>4454</v>
      </c>
      <c r="I1919" s="26" t="s">
        <v>4475</v>
      </c>
      <c r="J1919" s="26" t="s">
        <v>4476</v>
      </c>
      <c r="K1919" s="26">
        <v>8.2899999999999991</v>
      </c>
      <c r="L1919" s="26">
        <v>72.88</v>
      </c>
      <c r="M1919" s="26">
        <v>29.93</v>
      </c>
      <c r="N1919" s="26">
        <v>759.59</v>
      </c>
      <c r="O1919" s="199">
        <v>80.88</v>
      </c>
    </row>
    <row r="1920" spans="8:15" hidden="1" x14ac:dyDescent="0.25">
      <c r="H1920" s="189" t="s">
        <v>4454</v>
      </c>
      <c r="I1920" s="26" t="s">
        <v>4477</v>
      </c>
      <c r="J1920" s="26" t="s">
        <v>4478</v>
      </c>
      <c r="K1920" s="26">
        <v>4.57</v>
      </c>
      <c r="L1920" s="26">
        <v>30.93</v>
      </c>
      <c r="M1920" s="26">
        <v>16.489999999999998</v>
      </c>
      <c r="N1920" s="26">
        <v>102.29</v>
      </c>
      <c r="O1920" s="199">
        <v>125.64</v>
      </c>
    </row>
    <row r="1921" spans="8:15" hidden="1" x14ac:dyDescent="0.25">
      <c r="H1921" s="189" t="s">
        <v>4454</v>
      </c>
      <c r="I1921" s="26" t="s">
        <v>4479</v>
      </c>
      <c r="J1921" s="26" t="s">
        <v>4480</v>
      </c>
      <c r="K1921" s="26">
        <v>8.81</v>
      </c>
      <c r="L1921" s="26">
        <v>13.21</v>
      </c>
      <c r="M1921" s="26">
        <v>12.51</v>
      </c>
      <c r="N1921" s="26">
        <v>13.37</v>
      </c>
      <c r="O1921" s="199">
        <v>330.38</v>
      </c>
    </row>
    <row r="1922" spans="8:15" hidden="1" x14ac:dyDescent="0.25">
      <c r="H1922" s="189" t="s">
        <v>4454</v>
      </c>
      <c r="I1922" s="26" t="s">
        <v>4481</v>
      </c>
      <c r="J1922" s="26" t="s">
        <v>4482</v>
      </c>
      <c r="K1922" s="26">
        <v>4.37</v>
      </c>
      <c r="L1922" s="26"/>
      <c r="M1922" s="26"/>
      <c r="N1922" s="26"/>
      <c r="O1922" s="199">
        <v>66.680000000000007</v>
      </c>
    </row>
    <row r="1923" spans="8:15" hidden="1" x14ac:dyDescent="0.25">
      <c r="H1923" s="189" t="s">
        <v>4454</v>
      </c>
      <c r="I1923" s="26" t="s">
        <v>4483</v>
      </c>
      <c r="J1923" s="26" t="s">
        <v>4484</v>
      </c>
      <c r="K1923" s="26">
        <v>6.91</v>
      </c>
      <c r="L1923" s="26">
        <v>69.760000000000005</v>
      </c>
      <c r="M1923" s="26">
        <v>11.67</v>
      </c>
      <c r="N1923" s="26">
        <v>382.94</v>
      </c>
      <c r="O1923" s="199">
        <v>261.07</v>
      </c>
    </row>
    <row r="1924" spans="8:15" hidden="1" x14ac:dyDescent="0.25">
      <c r="H1924" s="189" t="s">
        <v>4454</v>
      </c>
      <c r="I1924" s="26" t="s">
        <v>4485</v>
      </c>
      <c r="J1924" s="26" t="s">
        <v>4486</v>
      </c>
      <c r="K1924" s="26">
        <v>7.65</v>
      </c>
      <c r="L1924" s="26">
        <v>62.23</v>
      </c>
      <c r="M1924" s="26">
        <v>9.52</v>
      </c>
      <c r="N1924" s="26"/>
      <c r="O1924" s="199">
        <v>1200.9000000000001</v>
      </c>
    </row>
    <row r="1925" spans="8:15" hidden="1" x14ac:dyDescent="0.25">
      <c r="H1925" s="189" t="s">
        <v>4454</v>
      </c>
      <c r="I1925" s="26" t="s">
        <v>4487</v>
      </c>
      <c r="J1925" s="26" t="s">
        <v>4488</v>
      </c>
      <c r="K1925" s="26">
        <v>8.6999999999999993</v>
      </c>
      <c r="L1925" s="26">
        <v>21.31</v>
      </c>
      <c r="M1925" s="26">
        <v>15.55</v>
      </c>
      <c r="N1925" s="26">
        <v>76.400000000000006</v>
      </c>
      <c r="O1925" s="199">
        <v>245.06</v>
      </c>
    </row>
    <row r="1926" spans="8:15" hidden="1" x14ac:dyDescent="0.25">
      <c r="H1926" s="189" t="s">
        <v>4454</v>
      </c>
      <c r="I1926" s="26" t="s">
        <v>4489</v>
      </c>
      <c r="J1926" s="26" t="s">
        <v>4490</v>
      </c>
      <c r="K1926" s="26">
        <v>4.29</v>
      </c>
      <c r="L1926" s="26">
        <v>103.71</v>
      </c>
      <c r="M1926" s="26">
        <v>10.35</v>
      </c>
      <c r="N1926" s="26"/>
      <c r="O1926" s="199">
        <v>575.23</v>
      </c>
    </row>
    <row r="1927" spans="8:15" hidden="1" x14ac:dyDescent="0.25">
      <c r="H1927" s="189" t="s">
        <v>4454</v>
      </c>
      <c r="I1927" s="26" t="s">
        <v>4491</v>
      </c>
      <c r="J1927" s="26" t="s">
        <v>4492</v>
      </c>
      <c r="K1927" s="26">
        <v>4.88</v>
      </c>
      <c r="L1927" s="26">
        <v>48.66</v>
      </c>
      <c r="M1927" s="26">
        <v>9.67</v>
      </c>
      <c r="N1927" s="26">
        <v>500.05</v>
      </c>
      <c r="O1927" s="199">
        <v>499.11</v>
      </c>
    </row>
    <row r="1928" spans="8:15" hidden="1" x14ac:dyDescent="0.25">
      <c r="H1928" s="189" t="s">
        <v>4454</v>
      </c>
      <c r="I1928" s="26" t="s">
        <v>4493</v>
      </c>
      <c r="J1928" s="26" t="s">
        <v>4494</v>
      </c>
      <c r="K1928" s="26">
        <v>5.86</v>
      </c>
      <c r="L1928" s="26">
        <v>11.73</v>
      </c>
      <c r="M1928" s="26">
        <v>9.1999999999999993</v>
      </c>
      <c r="N1928" s="26">
        <v>15.18</v>
      </c>
      <c r="O1928" s="199">
        <v>205.54</v>
      </c>
    </row>
    <row r="1929" spans="8:15" hidden="1" x14ac:dyDescent="0.25">
      <c r="H1929" s="189" t="s">
        <v>4454</v>
      </c>
      <c r="I1929" s="26" t="s">
        <v>4495</v>
      </c>
      <c r="J1929" s="26" t="s">
        <v>4496</v>
      </c>
      <c r="K1929" s="26">
        <v>1.39</v>
      </c>
      <c r="L1929" s="26">
        <v>14.35</v>
      </c>
      <c r="M1929" s="26">
        <v>15.25</v>
      </c>
      <c r="N1929" s="26">
        <v>16.18</v>
      </c>
      <c r="O1929" s="199">
        <v>308.83</v>
      </c>
    </row>
    <row r="1930" spans="8:15" hidden="1" x14ac:dyDescent="0.25">
      <c r="H1930" s="189" t="s">
        <v>4454</v>
      </c>
      <c r="I1930" s="26" t="s">
        <v>4497</v>
      </c>
      <c r="J1930" s="26" t="s">
        <v>4498</v>
      </c>
      <c r="K1930" s="26">
        <v>2.57</v>
      </c>
      <c r="L1930" s="26"/>
      <c r="M1930" s="26"/>
      <c r="N1930" s="26"/>
      <c r="O1930" s="199">
        <v>37.85</v>
      </c>
    </row>
    <row r="1931" spans="8:15" hidden="1" x14ac:dyDescent="0.25">
      <c r="H1931" s="189" t="s">
        <v>4454</v>
      </c>
      <c r="I1931" s="26" t="s">
        <v>4499</v>
      </c>
      <c r="J1931" s="26" t="s">
        <v>4500</v>
      </c>
      <c r="K1931" s="26">
        <v>8.51</v>
      </c>
      <c r="L1931" s="26">
        <v>9.11</v>
      </c>
      <c r="M1931" s="26">
        <v>11.56</v>
      </c>
      <c r="N1931" s="26">
        <v>8.34</v>
      </c>
      <c r="O1931" s="199">
        <v>216.23</v>
      </c>
    </row>
    <row r="1932" spans="8:15" hidden="1" x14ac:dyDescent="0.25">
      <c r="H1932" s="189" t="s">
        <v>4454</v>
      </c>
      <c r="I1932" s="26" t="s">
        <v>4501</v>
      </c>
      <c r="J1932" s="26" t="s">
        <v>4502</v>
      </c>
      <c r="K1932" s="26">
        <v>6.3</v>
      </c>
      <c r="L1932" s="26">
        <v>17.73</v>
      </c>
      <c r="M1932" s="26">
        <v>17.84</v>
      </c>
      <c r="N1932" s="26"/>
      <c r="O1932" s="199">
        <v>86.88</v>
      </c>
    </row>
    <row r="1933" spans="8:15" hidden="1" x14ac:dyDescent="0.25">
      <c r="H1933" s="189" t="s">
        <v>4454</v>
      </c>
      <c r="I1933" s="26" t="s">
        <v>4503</v>
      </c>
      <c r="J1933" s="26" t="s">
        <v>4504</v>
      </c>
      <c r="K1933" s="26">
        <v>2.93</v>
      </c>
      <c r="L1933" s="26">
        <v>29.88</v>
      </c>
      <c r="M1933" s="26">
        <v>26.62</v>
      </c>
      <c r="N1933" s="26">
        <v>24.42</v>
      </c>
      <c r="O1933" s="199">
        <v>196.15</v>
      </c>
    </row>
    <row r="1934" spans="8:15" hidden="1" x14ac:dyDescent="0.25">
      <c r="H1934" s="189" t="s">
        <v>4454</v>
      </c>
      <c r="I1934" s="26" t="s">
        <v>4505</v>
      </c>
      <c r="J1934" s="26" t="s">
        <v>4506</v>
      </c>
      <c r="K1934" s="26">
        <v>6.2</v>
      </c>
      <c r="L1934" s="26">
        <v>14.39</v>
      </c>
      <c r="M1934" s="26">
        <v>8.24</v>
      </c>
      <c r="N1934" s="26">
        <v>28.12</v>
      </c>
      <c r="O1934" s="199">
        <v>304.38</v>
      </c>
    </row>
    <row r="1935" spans="8:15" hidden="1" x14ac:dyDescent="0.25">
      <c r="H1935" s="189" t="s">
        <v>4454</v>
      </c>
      <c r="I1935" s="26" t="s">
        <v>4507</v>
      </c>
      <c r="J1935" s="26" t="s">
        <v>4508</v>
      </c>
      <c r="K1935" s="26">
        <v>2.21</v>
      </c>
      <c r="L1935" s="26"/>
      <c r="M1935" s="26">
        <v>73.89</v>
      </c>
      <c r="N1935" s="26"/>
      <c r="O1935" s="199">
        <v>174.75</v>
      </c>
    </row>
    <row r="1936" spans="8:15" hidden="1" x14ac:dyDescent="0.25">
      <c r="H1936" s="189" t="s">
        <v>4454</v>
      </c>
      <c r="I1936" s="26" t="s">
        <v>4509</v>
      </c>
      <c r="J1936" s="26" t="s">
        <v>4510</v>
      </c>
      <c r="K1936" s="26">
        <v>3.34</v>
      </c>
      <c r="L1936" s="26">
        <v>49.11</v>
      </c>
      <c r="M1936" s="26"/>
      <c r="N1936" s="26">
        <v>250.69</v>
      </c>
      <c r="O1936" s="199">
        <v>67.84</v>
      </c>
    </row>
    <row r="1937" spans="8:15" hidden="1" x14ac:dyDescent="0.25">
      <c r="H1937" s="189" t="s">
        <v>4454</v>
      </c>
      <c r="I1937" s="26" t="s">
        <v>4511</v>
      </c>
      <c r="J1937" s="26" t="s">
        <v>4512</v>
      </c>
      <c r="K1937" s="26">
        <v>9.15</v>
      </c>
      <c r="L1937" s="26">
        <v>13.22</v>
      </c>
      <c r="M1937" s="26">
        <v>13.24</v>
      </c>
      <c r="N1937" s="26">
        <v>12.28</v>
      </c>
      <c r="O1937" s="199">
        <v>104.9</v>
      </c>
    </row>
    <row r="1938" spans="8:15" hidden="1" x14ac:dyDescent="0.25">
      <c r="H1938" s="189" t="s">
        <v>4454</v>
      </c>
      <c r="I1938" s="26" t="s">
        <v>4513</v>
      </c>
      <c r="J1938" s="26" t="s">
        <v>4514</v>
      </c>
      <c r="K1938" s="26">
        <v>3.66</v>
      </c>
      <c r="L1938" s="26">
        <v>18.75</v>
      </c>
      <c r="M1938" s="26">
        <v>10.93</v>
      </c>
      <c r="N1938" s="26">
        <v>23.11</v>
      </c>
      <c r="O1938" s="199">
        <v>652.78</v>
      </c>
    </row>
    <row r="1939" spans="8:15" hidden="1" x14ac:dyDescent="0.25">
      <c r="H1939" s="189" t="s">
        <v>4454</v>
      </c>
      <c r="I1939" s="26" t="s">
        <v>4515</v>
      </c>
      <c r="J1939" s="26" t="s">
        <v>4516</v>
      </c>
      <c r="K1939" s="26">
        <v>3.55</v>
      </c>
      <c r="L1939" s="26">
        <v>11.17</v>
      </c>
      <c r="M1939" s="26">
        <v>7.83</v>
      </c>
      <c r="N1939" s="26">
        <v>13.15</v>
      </c>
      <c r="O1939" s="199">
        <v>231.7</v>
      </c>
    </row>
    <row r="1940" spans="8:15" hidden="1" x14ac:dyDescent="0.25">
      <c r="H1940" s="189" t="s">
        <v>4454</v>
      </c>
      <c r="I1940" s="26" t="s">
        <v>4517</v>
      </c>
      <c r="J1940" s="26" t="s">
        <v>4518</v>
      </c>
      <c r="K1940" s="26">
        <v>2.59</v>
      </c>
      <c r="L1940" s="26"/>
      <c r="M1940" s="26">
        <v>15.8</v>
      </c>
      <c r="N1940" s="26"/>
      <c r="O1940" s="199">
        <v>479.32</v>
      </c>
    </row>
    <row r="1941" spans="8:15" hidden="1" x14ac:dyDescent="0.25">
      <c r="H1941" s="189" t="s">
        <v>4519</v>
      </c>
      <c r="I1941" s="26" t="s">
        <v>4520</v>
      </c>
      <c r="J1941" s="26" t="s">
        <v>4521</v>
      </c>
      <c r="K1941" s="26">
        <v>6.62</v>
      </c>
      <c r="L1941" s="26"/>
      <c r="M1941" s="26"/>
      <c r="N1941" s="26"/>
      <c r="O1941" s="199">
        <v>135.76</v>
      </c>
    </row>
    <row r="1942" spans="8:15" hidden="1" x14ac:dyDescent="0.25">
      <c r="H1942" s="189" t="s">
        <v>4519</v>
      </c>
      <c r="I1942" s="26" t="s">
        <v>4522</v>
      </c>
      <c r="J1942" s="26" t="s">
        <v>4523</v>
      </c>
      <c r="K1942" s="26">
        <v>10.73</v>
      </c>
      <c r="L1942" s="26"/>
      <c r="M1942" s="26">
        <v>80.349999999999994</v>
      </c>
      <c r="N1942" s="26"/>
      <c r="O1942" s="199">
        <v>253.95</v>
      </c>
    </row>
    <row r="1943" spans="8:15" hidden="1" x14ac:dyDescent="0.25">
      <c r="H1943" s="189" t="s">
        <v>4519</v>
      </c>
      <c r="I1943" s="26" t="s">
        <v>4524</v>
      </c>
      <c r="J1943" s="26" t="s">
        <v>4525</v>
      </c>
      <c r="K1943" s="26">
        <v>36.67</v>
      </c>
      <c r="L1943" s="26"/>
      <c r="M1943" s="26">
        <v>344.36</v>
      </c>
      <c r="N1943" s="26"/>
      <c r="O1943" s="199">
        <v>912.53</v>
      </c>
    </row>
    <row r="1944" spans="8:15" hidden="1" x14ac:dyDescent="0.25">
      <c r="H1944" s="189" t="s">
        <v>4519</v>
      </c>
      <c r="I1944" s="26" t="s">
        <v>4526</v>
      </c>
      <c r="J1944" s="26" t="s">
        <v>4527</v>
      </c>
      <c r="K1944" s="26">
        <v>3.73</v>
      </c>
      <c r="L1944" s="26">
        <v>17.940000000000001</v>
      </c>
      <c r="M1944" s="26">
        <v>36.549999999999997</v>
      </c>
      <c r="N1944" s="26">
        <v>22.96</v>
      </c>
      <c r="O1944" s="199">
        <v>426.16</v>
      </c>
    </row>
    <row r="1945" spans="8:15" hidden="1" x14ac:dyDescent="0.25">
      <c r="H1945" s="189" t="s">
        <v>4519</v>
      </c>
      <c r="I1945" s="26" t="s">
        <v>4528</v>
      </c>
      <c r="J1945" s="26" t="s">
        <v>4529</v>
      </c>
      <c r="K1945" s="26">
        <v>12.58</v>
      </c>
      <c r="L1945" s="26">
        <v>28.27</v>
      </c>
      <c r="M1945" s="26">
        <v>15.76</v>
      </c>
      <c r="N1945" s="26">
        <v>186.66</v>
      </c>
      <c r="O1945" s="199">
        <v>52.45</v>
      </c>
    </row>
    <row r="1946" spans="8:15" hidden="1" x14ac:dyDescent="0.25">
      <c r="H1946" s="189" t="s">
        <v>4530</v>
      </c>
      <c r="I1946" s="26" t="s">
        <v>4531</v>
      </c>
      <c r="J1946" s="26" t="s">
        <v>4532</v>
      </c>
      <c r="K1946" s="26">
        <v>7.13</v>
      </c>
      <c r="L1946" s="26"/>
      <c r="M1946" s="26"/>
      <c r="N1946" s="26">
        <v>571.58000000000004</v>
      </c>
      <c r="O1946" s="199">
        <v>147.22</v>
      </c>
    </row>
    <row r="1947" spans="8:15" hidden="1" x14ac:dyDescent="0.25">
      <c r="H1947" s="189" t="s">
        <v>4530</v>
      </c>
      <c r="I1947" s="26" t="s">
        <v>4533</v>
      </c>
      <c r="J1947" s="26" t="s">
        <v>4534</v>
      </c>
      <c r="K1947" s="26">
        <v>11.91</v>
      </c>
      <c r="L1947" s="26">
        <v>60.2</v>
      </c>
      <c r="M1947" s="26">
        <v>74.58</v>
      </c>
      <c r="N1947" s="26">
        <v>43.74</v>
      </c>
      <c r="O1947" s="199">
        <v>120.28</v>
      </c>
    </row>
    <row r="1948" spans="8:15" hidden="1" x14ac:dyDescent="0.25">
      <c r="H1948" s="189" t="s">
        <v>4530</v>
      </c>
      <c r="I1948" s="26" t="s">
        <v>4535</v>
      </c>
      <c r="J1948" s="26" t="s">
        <v>4536</v>
      </c>
      <c r="K1948" s="26">
        <v>9.2100000000000009</v>
      </c>
      <c r="L1948" s="26">
        <v>236.76</v>
      </c>
      <c r="M1948" s="26">
        <v>170.69</v>
      </c>
      <c r="N1948" s="26">
        <v>242.85</v>
      </c>
      <c r="O1948" s="199">
        <v>28.32</v>
      </c>
    </row>
    <row r="1949" spans="8:15" hidden="1" x14ac:dyDescent="0.25">
      <c r="H1949" s="189" t="s">
        <v>4530</v>
      </c>
      <c r="I1949" s="26" t="s">
        <v>4537</v>
      </c>
      <c r="J1949" s="26" t="s">
        <v>4538</v>
      </c>
      <c r="K1949" s="26">
        <v>5.93</v>
      </c>
      <c r="L1949" s="26"/>
      <c r="M1949" s="26"/>
      <c r="N1949" s="26"/>
      <c r="O1949" s="199">
        <v>47.45</v>
      </c>
    </row>
    <row r="1950" spans="8:15" hidden="1" x14ac:dyDescent="0.25">
      <c r="H1950" s="189" t="s">
        <v>4530</v>
      </c>
      <c r="I1950" s="26" t="s">
        <v>4539</v>
      </c>
      <c r="J1950" s="26" t="s">
        <v>4540</v>
      </c>
      <c r="K1950" s="26">
        <v>8.76</v>
      </c>
      <c r="L1950" s="26">
        <v>1461.67</v>
      </c>
      <c r="M1950" s="26">
        <v>35.659999999999997</v>
      </c>
      <c r="N1950" s="26">
        <v>649.16999999999996</v>
      </c>
      <c r="O1950" s="199">
        <v>48.63</v>
      </c>
    </row>
    <row r="1951" spans="8:15" hidden="1" x14ac:dyDescent="0.25">
      <c r="H1951" s="189" t="s">
        <v>4530</v>
      </c>
      <c r="I1951" s="26" t="s">
        <v>4541</v>
      </c>
      <c r="J1951" s="26" t="s">
        <v>4542</v>
      </c>
      <c r="K1951" s="26">
        <v>4.29</v>
      </c>
      <c r="L1951" s="26"/>
      <c r="M1951" s="26"/>
      <c r="N1951" s="26"/>
      <c r="O1951" s="199">
        <v>43.23</v>
      </c>
    </row>
    <row r="1952" spans="8:15" hidden="1" x14ac:dyDescent="0.25">
      <c r="H1952" s="189" t="s">
        <v>4530</v>
      </c>
      <c r="I1952" s="26" t="s">
        <v>4543</v>
      </c>
      <c r="J1952" s="26" t="s">
        <v>4544</v>
      </c>
      <c r="K1952" s="26">
        <v>19.600000000000001</v>
      </c>
      <c r="L1952" s="26">
        <v>90.41</v>
      </c>
      <c r="M1952" s="26">
        <v>61.38</v>
      </c>
      <c r="N1952" s="26">
        <v>53.84</v>
      </c>
      <c r="O1952" s="199">
        <v>29.84</v>
      </c>
    </row>
    <row r="1953" spans="8:15" hidden="1" x14ac:dyDescent="0.25">
      <c r="H1953" s="189" t="s">
        <v>4530</v>
      </c>
      <c r="I1953" s="26" t="s">
        <v>4545</v>
      </c>
      <c r="J1953" s="26" t="s">
        <v>4546</v>
      </c>
      <c r="K1953" s="26">
        <v>28.28</v>
      </c>
      <c r="L1953" s="26">
        <v>35.47</v>
      </c>
      <c r="M1953" s="26">
        <v>33.61</v>
      </c>
      <c r="N1953" s="26">
        <v>45.59</v>
      </c>
      <c r="O1953" s="199">
        <v>44.35</v>
      </c>
    </row>
    <row r="1954" spans="8:15" hidden="1" x14ac:dyDescent="0.25">
      <c r="H1954" s="189" t="s">
        <v>4530</v>
      </c>
      <c r="I1954" s="26" t="s">
        <v>4547</v>
      </c>
      <c r="J1954" s="26" t="s">
        <v>4548</v>
      </c>
      <c r="K1954" s="26">
        <v>11.95</v>
      </c>
      <c r="L1954" s="26">
        <v>25.7</v>
      </c>
      <c r="M1954" s="26">
        <v>31.22</v>
      </c>
      <c r="N1954" s="26">
        <v>20.3</v>
      </c>
      <c r="O1954" s="199">
        <v>28.28</v>
      </c>
    </row>
    <row r="1955" spans="8:15" hidden="1" x14ac:dyDescent="0.25">
      <c r="H1955" s="189" t="s">
        <v>4530</v>
      </c>
      <c r="I1955" s="26" t="s">
        <v>4549</v>
      </c>
      <c r="J1955" s="26" t="s">
        <v>4550</v>
      </c>
      <c r="K1955" s="26">
        <v>7.4</v>
      </c>
      <c r="L1955" s="26">
        <v>46.99</v>
      </c>
      <c r="M1955" s="26">
        <v>30.18</v>
      </c>
      <c r="N1955" s="26">
        <v>37.020000000000003</v>
      </c>
      <c r="O1955" s="199">
        <v>124.01</v>
      </c>
    </row>
    <row r="1956" spans="8:15" hidden="1" x14ac:dyDescent="0.25">
      <c r="H1956" s="189" t="s">
        <v>4530</v>
      </c>
      <c r="I1956" s="26" t="s">
        <v>4551</v>
      </c>
      <c r="J1956" s="26" t="s">
        <v>4552</v>
      </c>
      <c r="K1956" s="26">
        <v>41.74</v>
      </c>
      <c r="L1956" s="26">
        <v>272.2</v>
      </c>
      <c r="M1956" s="26"/>
      <c r="N1956" s="26">
        <v>493.67</v>
      </c>
      <c r="O1956" s="199">
        <v>82.94</v>
      </c>
    </row>
    <row r="1957" spans="8:15" hidden="1" x14ac:dyDescent="0.25">
      <c r="H1957" s="189" t="s">
        <v>4530</v>
      </c>
      <c r="I1957" s="26" t="s">
        <v>4553</v>
      </c>
      <c r="J1957" s="26" t="s">
        <v>4554</v>
      </c>
      <c r="K1957" s="26">
        <v>6.16</v>
      </c>
      <c r="L1957" s="26">
        <v>36.619999999999997</v>
      </c>
      <c r="M1957" s="26">
        <v>22.15</v>
      </c>
      <c r="N1957" s="26">
        <v>36.51</v>
      </c>
      <c r="O1957" s="199">
        <v>40.479999999999997</v>
      </c>
    </row>
    <row r="1958" spans="8:15" hidden="1" x14ac:dyDescent="0.25">
      <c r="H1958" s="189" t="s">
        <v>4530</v>
      </c>
      <c r="I1958" s="26" t="s">
        <v>4555</v>
      </c>
      <c r="J1958" s="26" t="s">
        <v>4556</v>
      </c>
      <c r="K1958" s="26">
        <v>16.86</v>
      </c>
      <c r="L1958" s="26"/>
      <c r="M1958" s="26"/>
      <c r="N1958" s="26">
        <v>231.72</v>
      </c>
      <c r="O1958" s="199">
        <v>51.6</v>
      </c>
    </row>
    <row r="1959" spans="8:15" hidden="1" x14ac:dyDescent="0.25">
      <c r="H1959" s="189" t="s">
        <v>4530</v>
      </c>
      <c r="I1959" s="26" t="s">
        <v>4557</v>
      </c>
      <c r="J1959" s="26" t="s">
        <v>4558</v>
      </c>
      <c r="K1959" s="26">
        <v>25.7</v>
      </c>
      <c r="L1959" s="26">
        <v>53.42</v>
      </c>
      <c r="M1959" s="26">
        <v>50.59</v>
      </c>
      <c r="N1959" s="26">
        <v>137.27000000000001</v>
      </c>
      <c r="O1959" s="199">
        <v>64.81</v>
      </c>
    </row>
    <row r="1960" spans="8:15" hidden="1" x14ac:dyDescent="0.25">
      <c r="H1960" s="189" t="s">
        <v>4530</v>
      </c>
      <c r="I1960" s="26" t="s">
        <v>4559</v>
      </c>
      <c r="J1960" s="26" t="s">
        <v>4560</v>
      </c>
      <c r="K1960" s="26">
        <v>28.17</v>
      </c>
      <c r="L1960" s="26">
        <v>25.08</v>
      </c>
      <c r="M1960" s="26">
        <v>22.88</v>
      </c>
      <c r="N1960" s="26">
        <v>28.24</v>
      </c>
      <c r="O1960" s="199">
        <v>147.05000000000001</v>
      </c>
    </row>
    <row r="1961" spans="8:15" hidden="1" x14ac:dyDescent="0.25">
      <c r="H1961" s="189" t="s">
        <v>4530</v>
      </c>
      <c r="I1961" s="26" t="s">
        <v>4561</v>
      </c>
      <c r="J1961" s="26" t="s">
        <v>4562</v>
      </c>
      <c r="K1961" s="26">
        <v>6.99</v>
      </c>
      <c r="L1961" s="26"/>
      <c r="M1961" s="26">
        <v>37.409999999999997</v>
      </c>
      <c r="N1961" s="26">
        <v>263.95</v>
      </c>
      <c r="O1961" s="199">
        <v>34.56</v>
      </c>
    </row>
    <row r="1962" spans="8:15" hidden="1" x14ac:dyDescent="0.25">
      <c r="H1962" s="189" t="s">
        <v>4530</v>
      </c>
      <c r="I1962" s="26" t="s">
        <v>4563</v>
      </c>
      <c r="J1962" s="26" t="s">
        <v>4564</v>
      </c>
      <c r="K1962" s="26">
        <v>8.74</v>
      </c>
      <c r="L1962" s="26">
        <v>22.64</v>
      </c>
      <c r="M1962" s="26">
        <v>20.77</v>
      </c>
      <c r="N1962" s="26">
        <v>26.82</v>
      </c>
      <c r="O1962" s="199">
        <v>38.270000000000003</v>
      </c>
    </row>
    <row r="1963" spans="8:15" hidden="1" x14ac:dyDescent="0.25">
      <c r="H1963" s="189" t="s">
        <v>4530</v>
      </c>
      <c r="I1963" s="26" t="s">
        <v>4565</v>
      </c>
      <c r="J1963" s="26" t="s">
        <v>4566</v>
      </c>
      <c r="K1963" s="26">
        <v>74.14</v>
      </c>
      <c r="L1963" s="26">
        <v>85.7</v>
      </c>
      <c r="M1963" s="26">
        <v>72.58</v>
      </c>
      <c r="N1963" s="26">
        <v>114.27</v>
      </c>
      <c r="O1963" s="199">
        <v>69.08</v>
      </c>
    </row>
    <row r="1964" spans="8:15" hidden="1" x14ac:dyDescent="0.25">
      <c r="H1964" s="189" t="s">
        <v>4530</v>
      </c>
      <c r="I1964" s="26" t="s">
        <v>4567</v>
      </c>
      <c r="J1964" s="26" t="s">
        <v>4568</v>
      </c>
      <c r="K1964" s="26">
        <v>30.23</v>
      </c>
      <c r="L1964" s="26">
        <v>23.34</v>
      </c>
      <c r="M1964" s="26">
        <v>23.66</v>
      </c>
      <c r="N1964" s="26">
        <v>21.51</v>
      </c>
      <c r="O1964" s="199">
        <v>39.9</v>
      </c>
    </row>
    <row r="1965" spans="8:15" hidden="1" x14ac:dyDescent="0.25">
      <c r="H1965" s="189" t="s">
        <v>4530</v>
      </c>
      <c r="I1965" s="26" t="s">
        <v>4569</v>
      </c>
      <c r="J1965" s="26" t="s">
        <v>4570</v>
      </c>
      <c r="K1965" s="26">
        <v>49.1</v>
      </c>
      <c r="L1965" s="26">
        <v>58.64</v>
      </c>
      <c r="M1965" s="26">
        <v>70.349999999999994</v>
      </c>
      <c r="N1965" s="26">
        <v>44.5</v>
      </c>
      <c r="O1965" s="199">
        <v>26.56</v>
      </c>
    </row>
    <row r="1966" spans="8:15" hidden="1" x14ac:dyDescent="0.25">
      <c r="H1966" s="189" t="s">
        <v>4530</v>
      </c>
      <c r="I1966" s="26" t="s">
        <v>4571</v>
      </c>
      <c r="J1966" s="26" t="s">
        <v>4572</v>
      </c>
      <c r="K1966" s="26">
        <v>21.12</v>
      </c>
      <c r="L1966" s="26">
        <v>23.16</v>
      </c>
      <c r="M1966" s="26">
        <v>22.67</v>
      </c>
      <c r="N1966" s="26">
        <v>26.31</v>
      </c>
      <c r="O1966" s="199">
        <v>68.989999999999995</v>
      </c>
    </row>
    <row r="1967" spans="8:15" hidden="1" x14ac:dyDescent="0.25">
      <c r="H1967" s="189" t="s">
        <v>4530</v>
      </c>
      <c r="I1967" s="26" t="s">
        <v>4573</v>
      </c>
      <c r="J1967" s="26" t="s">
        <v>4574</v>
      </c>
      <c r="K1967" s="26">
        <v>6.59</v>
      </c>
      <c r="L1967" s="26">
        <v>11.33</v>
      </c>
      <c r="M1967" s="26">
        <v>9.9600000000000009</v>
      </c>
      <c r="N1967" s="26">
        <v>11.72</v>
      </c>
      <c r="O1967" s="199">
        <v>4.92</v>
      </c>
    </row>
    <row r="1968" spans="8:15" hidden="1" x14ac:dyDescent="0.25">
      <c r="H1968" s="189" t="s">
        <v>4530</v>
      </c>
      <c r="I1968" s="26" t="s">
        <v>4575</v>
      </c>
      <c r="J1968" s="26" t="s">
        <v>4576</v>
      </c>
      <c r="K1968" s="26">
        <v>6.18</v>
      </c>
      <c r="L1968" s="26">
        <v>16.05</v>
      </c>
      <c r="M1968" s="26">
        <v>28.86</v>
      </c>
      <c r="N1968" s="26">
        <v>13.54</v>
      </c>
      <c r="O1968" s="199">
        <v>8.2799999999999994</v>
      </c>
    </row>
    <row r="1969" spans="8:15" hidden="1" x14ac:dyDescent="0.25">
      <c r="H1969" s="189" t="s">
        <v>4577</v>
      </c>
      <c r="I1969" s="26" t="s">
        <v>4578</v>
      </c>
      <c r="J1969" s="26" t="s">
        <v>4579</v>
      </c>
      <c r="K1969" s="26">
        <v>5.33</v>
      </c>
      <c r="L1969" s="26">
        <v>97.49</v>
      </c>
      <c r="M1969" s="26">
        <v>39.14</v>
      </c>
      <c r="N1969" s="26">
        <v>246.19</v>
      </c>
      <c r="O1969" s="199">
        <v>44.94</v>
      </c>
    </row>
    <row r="1970" spans="8:15" hidden="1" x14ac:dyDescent="0.25">
      <c r="H1970" s="189" t="s">
        <v>4577</v>
      </c>
      <c r="I1970" s="26" t="s">
        <v>4580</v>
      </c>
      <c r="J1970" s="26" t="s">
        <v>4581</v>
      </c>
      <c r="K1970" s="26">
        <v>5.25</v>
      </c>
      <c r="L1970" s="26"/>
      <c r="M1970" s="26"/>
      <c r="N1970" s="26"/>
      <c r="O1970" s="199">
        <v>59.78</v>
      </c>
    </row>
    <row r="1971" spans="8:15" hidden="1" x14ac:dyDescent="0.25">
      <c r="H1971" s="189" t="s">
        <v>4577</v>
      </c>
      <c r="I1971" s="26" t="s">
        <v>4582</v>
      </c>
      <c r="J1971" s="26" t="s">
        <v>4583</v>
      </c>
      <c r="K1971" s="26">
        <v>13.03</v>
      </c>
      <c r="L1971" s="26">
        <v>22.3</v>
      </c>
      <c r="M1971" s="26">
        <v>36.5</v>
      </c>
      <c r="N1971" s="26">
        <v>29.14</v>
      </c>
      <c r="O1971" s="199">
        <v>50.1</v>
      </c>
    </row>
    <row r="1972" spans="8:15" hidden="1" x14ac:dyDescent="0.25">
      <c r="H1972" s="189" t="s">
        <v>4577</v>
      </c>
      <c r="I1972" s="26" t="s">
        <v>4584</v>
      </c>
      <c r="J1972" s="26" t="s">
        <v>4585</v>
      </c>
      <c r="K1972" s="26">
        <v>27</v>
      </c>
      <c r="L1972" s="26">
        <v>53.68</v>
      </c>
      <c r="M1972" s="26">
        <v>43.55</v>
      </c>
      <c r="N1972" s="26">
        <v>39.92</v>
      </c>
      <c r="O1972" s="199">
        <v>29.14</v>
      </c>
    </row>
    <row r="1973" spans="8:15" hidden="1" x14ac:dyDescent="0.25">
      <c r="H1973" s="189" t="s">
        <v>4577</v>
      </c>
      <c r="I1973" s="26" t="s">
        <v>4586</v>
      </c>
      <c r="J1973" s="26" t="s">
        <v>4587</v>
      </c>
      <c r="K1973" s="26">
        <v>9.19</v>
      </c>
      <c r="L1973" s="26">
        <v>36.72</v>
      </c>
      <c r="M1973" s="26">
        <v>28.54</v>
      </c>
      <c r="N1973" s="26">
        <v>19.84</v>
      </c>
      <c r="O1973" s="199">
        <v>40.94</v>
      </c>
    </row>
    <row r="1974" spans="8:15" hidden="1" x14ac:dyDescent="0.25">
      <c r="H1974" s="189" t="s">
        <v>4577</v>
      </c>
      <c r="I1974" s="26" t="s">
        <v>4588</v>
      </c>
      <c r="J1974" s="26" t="s">
        <v>4589</v>
      </c>
      <c r="K1974" s="26">
        <v>10.76</v>
      </c>
      <c r="L1974" s="26">
        <v>19.43</v>
      </c>
      <c r="M1974" s="26">
        <v>14.52</v>
      </c>
      <c r="N1974" s="26">
        <v>24.41</v>
      </c>
      <c r="O1974" s="199">
        <v>56.93</v>
      </c>
    </row>
    <row r="1975" spans="8:15" hidden="1" x14ac:dyDescent="0.25">
      <c r="H1975" s="189" t="s">
        <v>4577</v>
      </c>
      <c r="I1975" s="26" t="s">
        <v>4590</v>
      </c>
      <c r="J1975" s="26" t="s">
        <v>4591</v>
      </c>
      <c r="K1975" s="26">
        <v>3.32</v>
      </c>
      <c r="L1975" s="26">
        <v>17.23</v>
      </c>
      <c r="M1975" s="26">
        <v>36.25</v>
      </c>
      <c r="N1975" s="26">
        <v>77.709999999999994</v>
      </c>
      <c r="O1975" s="199">
        <v>66.14</v>
      </c>
    </row>
    <row r="1976" spans="8:15" hidden="1" x14ac:dyDescent="0.25">
      <c r="H1976" s="189" t="s">
        <v>4577</v>
      </c>
      <c r="I1976" s="26" t="s">
        <v>4592</v>
      </c>
      <c r="J1976" s="26" t="s">
        <v>4593</v>
      </c>
      <c r="K1976" s="26">
        <v>13.26</v>
      </c>
      <c r="L1976" s="26">
        <v>52.06</v>
      </c>
      <c r="M1976" s="26">
        <v>105.22</v>
      </c>
      <c r="N1976" s="26">
        <v>31.72</v>
      </c>
      <c r="O1976" s="199">
        <v>47.27</v>
      </c>
    </row>
    <row r="1977" spans="8:15" hidden="1" x14ac:dyDescent="0.25">
      <c r="H1977" s="189" t="s">
        <v>4577</v>
      </c>
      <c r="I1977" s="26" t="s">
        <v>4594</v>
      </c>
      <c r="J1977" s="26" t="s">
        <v>4595</v>
      </c>
      <c r="K1977" s="26">
        <v>5.44</v>
      </c>
      <c r="L1977" s="26"/>
      <c r="M1977" s="26">
        <v>70</v>
      </c>
      <c r="N1977" s="26">
        <v>8.82</v>
      </c>
      <c r="O1977" s="199">
        <v>28.95</v>
      </c>
    </row>
    <row r="1978" spans="8:15" hidden="1" x14ac:dyDescent="0.25">
      <c r="H1978" s="189" t="s">
        <v>4577</v>
      </c>
      <c r="I1978" s="26" t="s">
        <v>4596</v>
      </c>
      <c r="J1978" s="26" t="s">
        <v>4597</v>
      </c>
      <c r="K1978" s="26">
        <v>5.86</v>
      </c>
      <c r="L1978" s="26"/>
      <c r="M1978" s="26"/>
      <c r="N1978" s="26">
        <v>214.86</v>
      </c>
      <c r="O1978" s="199">
        <v>25.66</v>
      </c>
    </row>
    <row r="1979" spans="8:15" hidden="1" x14ac:dyDescent="0.25">
      <c r="H1979" s="189" t="s">
        <v>4577</v>
      </c>
      <c r="I1979" s="26" t="s">
        <v>4598</v>
      </c>
      <c r="J1979" s="26" t="s">
        <v>4599</v>
      </c>
      <c r="K1979" s="26">
        <v>7.09</v>
      </c>
      <c r="L1979" s="26">
        <v>31.22</v>
      </c>
      <c r="M1979" s="26">
        <v>46.63</v>
      </c>
      <c r="N1979" s="26">
        <v>27.32</v>
      </c>
      <c r="O1979" s="199">
        <v>38.57</v>
      </c>
    </row>
    <row r="1980" spans="8:15" hidden="1" x14ac:dyDescent="0.25">
      <c r="H1980" s="189" t="s">
        <v>4577</v>
      </c>
      <c r="I1980" s="26" t="s">
        <v>4600</v>
      </c>
      <c r="J1980" s="26" t="s">
        <v>4601</v>
      </c>
      <c r="K1980" s="26">
        <v>4.17</v>
      </c>
      <c r="L1980" s="26">
        <v>562.05999999999995</v>
      </c>
      <c r="M1980" s="26">
        <v>279.35000000000002</v>
      </c>
      <c r="N1980" s="26">
        <v>440.65</v>
      </c>
      <c r="O1980" s="199">
        <v>40.03</v>
      </c>
    </row>
    <row r="1981" spans="8:15" hidden="1" x14ac:dyDescent="0.25">
      <c r="H1981" s="189" t="s">
        <v>4577</v>
      </c>
      <c r="I1981" s="26" t="s">
        <v>4602</v>
      </c>
      <c r="J1981" s="26" t="s">
        <v>4603</v>
      </c>
      <c r="K1981" s="26">
        <v>5.16</v>
      </c>
      <c r="L1981" s="26"/>
      <c r="M1981" s="26">
        <v>322.22000000000003</v>
      </c>
      <c r="N1981" s="26"/>
      <c r="O1981" s="199">
        <v>26.04</v>
      </c>
    </row>
    <row r="1982" spans="8:15" hidden="1" x14ac:dyDescent="0.25">
      <c r="H1982" s="189" t="s">
        <v>4577</v>
      </c>
      <c r="I1982" s="26" t="s">
        <v>4604</v>
      </c>
      <c r="J1982" s="26" t="s">
        <v>4605</v>
      </c>
      <c r="K1982" s="26">
        <v>10.57</v>
      </c>
      <c r="L1982" s="26">
        <v>21.56</v>
      </c>
      <c r="M1982" s="26">
        <v>21.39</v>
      </c>
      <c r="N1982" s="26">
        <v>23.58</v>
      </c>
      <c r="O1982" s="199">
        <v>53.65</v>
      </c>
    </row>
    <row r="1983" spans="8:15" hidden="1" x14ac:dyDescent="0.25">
      <c r="H1983" s="189" t="s">
        <v>4577</v>
      </c>
      <c r="I1983" s="26" t="s">
        <v>4606</v>
      </c>
      <c r="J1983" s="26" t="s">
        <v>4607</v>
      </c>
      <c r="K1983" s="26">
        <v>4.51</v>
      </c>
      <c r="L1983" s="26"/>
      <c r="M1983" s="26"/>
      <c r="N1983" s="26"/>
      <c r="O1983" s="199">
        <v>34.69</v>
      </c>
    </row>
    <row r="1984" spans="8:15" hidden="1" x14ac:dyDescent="0.25">
      <c r="H1984" s="189" t="s">
        <v>4577</v>
      </c>
      <c r="I1984" s="26" t="s">
        <v>4608</v>
      </c>
      <c r="J1984" s="26" t="s">
        <v>4609</v>
      </c>
      <c r="K1984" s="26">
        <v>11.12</v>
      </c>
      <c r="L1984" s="26">
        <v>409.54</v>
      </c>
      <c r="M1984" s="26">
        <v>763.67</v>
      </c>
      <c r="N1984" s="26">
        <v>263.77</v>
      </c>
      <c r="O1984" s="199">
        <v>80.069999999999993</v>
      </c>
    </row>
    <row r="1985" spans="8:15" hidden="1" x14ac:dyDescent="0.25">
      <c r="H1985" s="189" t="s">
        <v>4577</v>
      </c>
      <c r="I1985" s="26" t="s">
        <v>4610</v>
      </c>
      <c r="J1985" s="26" t="s">
        <v>4611</v>
      </c>
      <c r="K1985" s="26">
        <v>10.6</v>
      </c>
      <c r="L1985" s="26">
        <v>29.73</v>
      </c>
      <c r="M1985" s="26">
        <v>25.8</v>
      </c>
      <c r="N1985" s="26">
        <v>30.02</v>
      </c>
      <c r="O1985" s="199">
        <v>33.07</v>
      </c>
    </row>
    <row r="1986" spans="8:15" hidden="1" x14ac:dyDescent="0.25">
      <c r="H1986" s="189" t="s">
        <v>4577</v>
      </c>
      <c r="I1986" s="26" t="s">
        <v>4612</v>
      </c>
      <c r="J1986" s="26" t="s">
        <v>4613</v>
      </c>
      <c r="K1986" s="26">
        <v>10.06</v>
      </c>
      <c r="L1986" s="26"/>
      <c r="M1986" s="26"/>
      <c r="N1986" s="26"/>
      <c r="O1986" s="199">
        <v>15.09</v>
      </c>
    </row>
    <row r="1987" spans="8:15" hidden="1" x14ac:dyDescent="0.25">
      <c r="H1987" s="189" t="s">
        <v>4577</v>
      </c>
      <c r="I1987" s="26" t="s">
        <v>4614</v>
      </c>
      <c r="J1987" s="26" t="s">
        <v>4615</v>
      </c>
      <c r="K1987" s="26">
        <v>21.16</v>
      </c>
      <c r="L1987" s="26">
        <v>98.18</v>
      </c>
      <c r="M1987" s="26">
        <v>94.45</v>
      </c>
      <c r="N1987" s="26">
        <v>110.64</v>
      </c>
      <c r="O1987" s="199">
        <v>183.99</v>
      </c>
    </row>
    <row r="1988" spans="8:15" hidden="1" x14ac:dyDescent="0.25">
      <c r="H1988" s="189" t="s">
        <v>4577</v>
      </c>
      <c r="I1988" s="26" t="s">
        <v>4616</v>
      </c>
      <c r="J1988" s="26" t="s">
        <v>4617</v>
      </c>
      <c r="K1988" s="26">
        <v>21.99</v>
      </c>
      <c r="L1988" s="26">
        <v>42.78</v>
      </c>
      <c r="M1988" s="26">
        <v>56.4</v>
      </c>
      <c r="N1988" s="26">
        <v>37.97</v>
      </c>
      <c r="O1988" s="199">
        <v>23.75</v>
      </c>
    </row>
    <row r="1989" spans="8:15" hidden="1" x14ac:dyDescent="0.25">
      <c r="H1989" s="189" t="s">
        <v>4577</v>
      </c>
      <c r="I1989" s="26" t="s">
        <v>4618</v>
      </c>
      <c r="J1989" s="26" t="s">
        <v>4619</v>
      </c>
      <c r="K1989" s="26">
        <v>8.31</v>
      </c>
      <c r="L1989" s="26"/>
      <c r="M1989" s="26"/>
      <c r="N1989" s="26"/>
      <c r="O1989" s="199">
        <v>37.04</v>
      </c>
    </row>
    <row r="1990" spans="8:15" hidden="1" x14ac:dyDescent="0.25">
      <c r="H1990" s="189" t="s">
        <v>4577</v>
      </c>
      <c r="I1990" s="26" t="s">
        <v>4620</v>
      </c>
      <c r="J1990" s="26" t="s">
        <v>4621</v>
      </c>
      <c r="K1990" s="26">
        <v>10.7</v>
      </c>
      <c r="L1990" s="26">
        <v>498.52</v>
      </c>
      <c r="M1990" s="26">
        <v>256.39999999999998</v>
      </c>
      <c r="N1990" s="26">
        <v>123.77</v>
      </c>
      <c r="O1990" s="199">
        <v>30.72</v>
      </c>
    </row>
    <row r="1991" spans="8:15" hidden="1" x14ac:dyDescent="0.25">
      <c r="H1991" s="189" t="s">
        <v>4577</v>
      </c>
      <c r="I1991" s="26" t="s">
        <v>4622</v>
      </c>
      <c r="J1991" s="26" t="s">
        <v>4623</v>
      </c>
      <c r="K1991" s="26">
        <v>10.44</v>
      </c>
      <c r="L1991" s="26">
        <v>19.12</v>
      </c>
      <c r="M1991" s="26">
        <v>18.25</v>
      </c>
      <c r="N1991" s="26">
        <v>16.829999999999998</v>
      </c>
      <c r="O1991" s="199">
        <v>22.92</v>
      </c>
    </row>
    <row r="1992" spans="8:15" hidden="1" x14ac:dyDescent="0.25">
      <c r="H1992" s="189" t="s">
        <v>4577</v>
      </c>
      <c r="I1992" s="26" t="s">
        <v>4624</v>
      </c>
      <c r="J1992" s="26" t="s">
        <v>4625</v>
      </c>
      <c r="K1992" s="26">
        <v>10.09</v>
      </c>
      <c r="L1992" s="26">
        <v>35.15</v>
      </c>
      <c r="M1992" s="26">
        <v>41.56</v>
      </c>
      <c r="N1992" s="26">
        <v>42.65</v>
      </c>
      <c r="O1992" s="199">
        <v>35.67</v>
      </c>
    </row>
    <row r="1993" spans="8:15" hidden="1" x14ac:dyDescent="0.25">
      <c r="H1993" s="189" t="s">
        <v>4577</v>
      </c>
      <c r="I1993" s="26" t="s">
        <v>4626</v>
      </c>
      <c r="J1993" s="26" t="s">
        <v>4627</v>
      </c>
      <c r="K1993" s="26">
        <v>16.760000000000002</v>
      </c>
      <c r="L1993" s="26">
        <v>16.34</v>
      </c>
      <c r="M1993" s="26">
        <v>16.64</v>
      </c>
      <c r="N1993" s="26">
        <v>14.21</v>
      </c>
      <c r="O1993" s="199">
        <v>59.95</v>
      </c>
    </row>
    <row r="1994" spans="8:15" hidden="1" x14ac:dyDescent="0.25">
      <c r="H1994" s="189" t="s">
        <v>4577</v>
      </c>
      <c r="I1994" s="26" t="s">
        <v>4628</v>
      </c>
      <c r="J1994" s="26" t="s">
        <v>4629</v>
      </c>
      <c r="K1994" s="26">
        <v>37.42</v>
      </c>
      <c r="L1994" s="26">
        <v>82.54</v>
      </c>
      <c r="M1994" s="26">
        <v>85</v>
      </c>
      <c r="N1994" s="26">
        <v>85.24</v>
      </c>
      <c r="O1994" s="199">
        <v>56.57</v>
      </c>
    </row>
    <row r="1995" spans="8:15" hidden="1" x14ac:dyDescent="0.25">
      <c r="H1995" s="189" t="s">
        <v>4577</v>
      </c>
      <c r="I1995" s="26" t="s">
        <v>4630</v>
      </c>
      <c r="J1995" s="26" t="s">
        <v>4631</v>
      </c>
      <c r="K1995" s="26">
        <v>11.11</v>
      </c>
      <c r="L1995" s="26">
        <v>93.54</v>
      </c>
      <c r="M1995" s="26">
        <v>110.63</v>
      </c>
      <c r="N1995" s="26">
        <v>45.54</v>
      </c>
      <c r="O1995" s="199">
        <v>22.13</v>
      </c>
    </row>
    <row r="1996" spans="8:15" hidden="1" x14ac:dyDescent="0.25">
      <c r="H1996" s="189" t="s">
        <v>4577</v>
      </c>
      <c r="I1996" s="26" t="s">
        <v>4632</v>
      </c>
      <c r="J1996" s="26" t="s">
        <v>4633</v>
      </c>
      <c r="K1996" s="26">
        <v>2.97</v>
      </c>
      <c r="L1996" s="26"/>
      <c r="M1996" s="26"/>
      <c r="N1996" s="26"/>
      <c r="O1996" s="199">
        <v>44.23</v>
      </c>
    </row>
    <row r="1997" spans="8:15" hidden="1" x14ac:dyDescent="0.25">
      <c r="H1997" s="189" t="s">
        <v>4577</v>
      </c>
      <c r="I1997" s="26" t="s">
        <v>4634</v>
      </c>
      <c r="J1997" s="26" t="s">
        <v>4635</v>
      </c>
      <c r="K1997" s="26">
        <v>2.92</v>
      </c>
      <c r="L1997" s="26">
        <v>33.19</v>
      </c>
      <c r="M1997" s="26">
        <v>25.35</v>
      </c>
      <c r="N1997" s="26">
        <v>48.58</v>
      </c>
      <c r="O1997" s="199">
        <v>56.13</v>
      </c>
    </row>
    <row r="1998" spans="8:15" hidden="1" x14ac:dyDescent="0.25">
      <c r="H1998" s="189" t="s">
        <v>4577</v>
      </c>
      <c r="I1998" s="26" t="s">
        <v>4636</v>
      </c>
      <c r="J1998" s="26" t="s">
        <v>4637</v>
      </c>
      <c r="K1998" s="26">
        <v>6.85</v>
      </c>
      <c r="L1998" s="26">
        <v>29.03</v>
      </c>
      <c r="M1998" s="26">
        <v>21.96</v>
      </c>
      <c r="N1998" s="26">
        <v>37.25</v>
      </c>
      <c r="O1998" s="199">
        <v>31.13</v>
      </c>
    </row>
    <row r="1999" spans="8:15" hidden="1" x14ac:dyDescent="0.25">
      <c r="H1999" s="189" t="s">
        <v>4577</v>
      </c>
      <c r="I1999" s="26" t="s">
        <v>4638</v>
      </c>
      <c r="J1999" s="26" t="s">
        <v>4639</v>
      </c>
      <c r="K1999" s="26">
        <v>14.38</v>
      </c>
      <c r="L1999" s="26">
        <v>34.76</v>
      </c>
      <c r="M1999" s="26">
        <v>30.63</v>
      </c>
      <c r="N1999" s="26">
        <v>34.96</v>
      </c>
      <c r="O1999" s="199">
        <v>142.88</v>
      </c>
    </row>
    <row r="2000" spans="8:15" hidden="1" x14ac:dyDescent="0.25">
      <c r="H2000" s="189" t="s">
        <v>4577</v>
      </c>
      <c r="I2000" s="26" t="s">
        <v>4640</v>
      </c>
      <c r="J2000" s="26" t="s">
        <v>4641</v>
      </c>
      <c r="K2000" s="26">
        <v>37.4</v>
      </c>
      <c r="L2000" s="26">
        <v>50.94</v>
      </c>
      <c r="M2000" s="26">
        <v>68.89</v>
      </c>
      <c r="N2000" s="26">
        <v>44.24</v>
      </c>
      <c r="O2000" s="199">
        <v>152.52000000000001</v>
      </c>
    </row>
    <row r="2001" spans="8:15" hidden="1" x14ac:dyDescent="0.25">
      <c r="H2001" s="189" t="s">
        <v>4577</v>
      </c>
      <c r="I2001" s="26" t="s">
        <v>4642</v>
      </c>
      <c r="J2001" s="26" t="s">
        <v>4643</v>
      </c>
      <c r="K2001" s="26">
        <v>8.41</v>
      </c>
      <c r="L2001" s="26"/>
      <c r="M2001" s="26"/>
      <c r="N2001" s="26"/>
      <c r="O2001" s="199">
        <v>48.58</v>
      </c>
    </row>
    <row r="2002" spans="8:15" hidden="1" x14ac:dyDescent="0.25">
      <c r="H2002" s="189" t="s">
        <v>4577</v>
      </c>
      <c r="I2002" s="26" t="s">
        <v>4644</v>
      </c>
      <c r="J2002" s="26" t="s">
        <v>4645</v>
      </c>
      <c r="K2002" s="26">
        <v>3.07</v>
      </c>
      <c r="L2002" s="26">
        <v>66.37</v>
      </c>
      <c r="M2002" s="26">
        <v>56.89</v>
      </c>
      <c r="N2002" s="26">
        <v>62.69</v>
      </c>
      <c r="O2002" s="199">
        <v>34.270000000000003</v>
      </c>
    </row>
    <row r="2003" spans="8:15" hidden="1" x14ac:dyDescent="0.25">
      <c r="H2003" s="189" t="s">
        <v>4577</v>
      </c>
      <c r="I2003" s="26" t="s">
        <v>4646</v>
      </c>
      <c r="J2003" s="26" t="s">
        <v>4647</v>
      </c>
      <c r="K2003" s="26">
        <v>9.25</v>
      </c>
      <c r="L2003" s="26">
        <v>40.130000000000003</v>
      </c>
      <c r="M2003" s="26">
        <v>38.53</v>
      </c>
      <c r="N2003" s="26">
        <v>43.63</v>
      </c>
      <c r="O2003" s="199">
        <v>27.2</v>
      </c>
    </row>
    <row r="2004" spans="8:15" hidden="1" x14ac:dyDescent="0.25">
      <c r="H2004" s="189" t="s">
        <v>4577</v>
      </c>
      <c r="I2004" s="26" t="s">
        <v>4648</v>
      </c>
      <c r="J2004" s="26" t="s">
        <v>4649</v>
      </c>
      <c r="K2004" s="26">
        <v>5.92</v>
      </c>
      <c r="L2004" s="26"/>
      <c r="M2004" s="26"/>
      <c r="N2004" s="26"/>
      <c r="O2004" s="199">
        <v>27.86</v>
      </c>
    </row>
    <row r="2005" spans="8:15" hidden="1" x14ac:dyDescent="0.25">
      <c r="H2005" s="189" t="s">
        <v>4577</v>
      </c>
      <c r="I2005" s="26" t="s">
        <v>4650</v>
      </c>
      <c r="J2005" s="26" t="s">
        <v>4651</v>
      </c>
      <c r="K2005" s="26">
        <v>39.97</v>
      </c>
      <c r="L2005" s="26">
        <v>26.02</v>
      </c>
      <c r="M2005" s="26">
        <v>25.82</v>
      </c>
      <c r="N2005" s="26">
        <v>26.9</v>
      </c>
      <c r="O2005" s="199">
        <v>83.21</v>
      </c>
    </row>
    <row r="2006" spans="8:15" hidden="1" x14ac:dyDescent="0.25">
      <c r="H2006" s="189" t="s">
        <v>4577</v>
      </c>
      <c r="I2006" s="26" t="s">
        <v>4652</v>
      </c>
      <c r="J2006" s="26" t="s">
        <v>4653</v>
      </c>
      <c r="K2006" s="26">
        <v>26.32</v>
      </c>
      <c r="L2006" s="26">
        <v>42.74</v>
      </c>
      <c r="M2006" s="26">
        <v>35.99</v>
      </c>
      <c r="N2006" s="26">
        <v>39.08</v>
      </c>
      <c r="O2006" s="199">
        <v>43.61</v>
      </c>
    </row>
    <row r="2007" spans="8:15" hidden="1" x14ac:dyDescent="0.25">
      <c r="H2007" s="189" t="s">
        <v>4577</v>
      </c>
      <c r="I2007" s="26" t="s">
        <v>4654</v>
      </c>
      <c r="J2007" s="26" t="s">
        <v>4655</v>
      </c>
      <c r="K2007" s="26">
        <v>29.61</v>
      </c>
      <c r="L2007" s="26">
        <v>210.99</v>
      </c>
      <c r="M2007" s="26">
        <v>258.42</v>
      </c>
      <c r="N2007" s="26">
        <v>160.54</v>
      </c>
      <c r="O2007" s="199">
        <v>41.49</v>
      </c>
    </row>
    <row r="2008" spans="8:15" hidden="1" x14ac:dyDescent="0.25">
      <c r="H2008" s="189" t="s">
        <v>4577</v>
      </c>
      <c r="I2008" s="26" t="s">
        <v>4656</v>
      </c>
      <c r="J2008" s="26" t="s">
        <v>4657</v>
      </c>
      <c r="K2008" s="26">
        <v>17.2</v>
      </c>
      <c r="L2008" s="26">
        <v>36</v>
      </c>
      <c r="M2008" s="26">
        <v>21.7</v>
      </c>
      <c r="N2008" s="26">
        <v>50.37</v>
      </c>
      <c r="O2008" s="199">
        <v>51.41</v>
      </c>
    </row>
    <row r="2009" spans="8:15" hidden="1" x14ac:dyDescent="0.25">
      <c r="H2009" s="189" t="s">
        <v>4577</v>
      </c>
      <c r="I2009" s="26" t="s">
        <v>4658</v>
      </c>
      <c r="J2009" s="26" t="s">
        <v>4659</v>
      </c>
      <c r="K2009" s="26">
        <v>25.76</v>
      </c>
      <c r="L2009" s="26">
        <v>54.31</v>
      </c>
      <c r="M2009" s="26">
        <v>120.86</v>
      </c>
      <c r="N2009" s="26">
        <v>30.66</v>
      </c>
      <c r="O2009" s="199">
        <v>37.78</v>
      </c>
    </row>
    <row r="2010" spans="8:15" hidden="1" x14ac:dyDescent="0.25">
      <c r="H2010" s="189" t="s">
        <v>4577</v>
      </c>
      <c r="I2010" s="26" t="s">
        <v>4660</v>
      </c>
      <c r="J2010" s="26" t="s">
        <v>4661</v>
      </c>
      <c r="K2010" s="26">
        <v>15.59</v>
      </c>
      <c r="L2010" s="26">
        <v>51.55</v>
      </c>
      <c r="M2010" s="26">
        <v>48.56</v>
      </c>
      <c r="N2010" s="26">
        <v>44.29</v>
      </c>
      <c r="O2010" s="199">
        <v>27.23</v>
      </c>
    </row>
    <row r="2011" spans="8:15" hidden="1" x14ac:dyDescent="0.25">
      <c r="H2011" s="189" t="s">
        <v>4577</v>
      </c>
      <c r="I2011" s="26" t="s">
        <v>4662</v>
      </c>
      <c r="J2011" s="26" t="s">
        <v>4663</v>
      </c>
      <c r="K2011" s="26">
        <v>16.38</v>
      </c>
      <c r="L2011" s="26">
        <v>31.88</v>
      </c>
      <c r="M2011" s="26">
        <v>34.75</v>
      </c>
      <c r="N2011" s="26">
        <v>28.07</v>
      </c>
      <c r="O2011" s="199">
        <v>27.29</v>
      </c>
    </row>
    <row r="2012" spans="8:15" hidden="1" x14ac:dyDescent="0.25">
      <c r="H2012" s="189" t="s">
        <v>4577</v>
      </c>
      <c r="I2012" s="26" t="s">
        <v>4664</v>
      </c>
      <c r="J2012" s="26" t="s">
        <v>4665</v>
      </c>
      <c r="K2012" s="26">
        <v>16.690000000000001</v>
      </c>
      <c r="L2012" s="26">
        <v>19.03</v>
      </c>
      <c r="M2012" s="26">
        <v>20.32</v>
      </c>
      <c r="N2012" s="26">
        <v>21.31</v>
      </c>
      <c r="O2012" s="199">
        <v>22.76</v>
      </c>
    </row>
    <row r="2013" spans="8:15" hidden="1" x14ac:dyDescent="0.25">
      <c r="H2013" s="189" t="s">
        <v>4577</v>
      </c>
      <c r="I2013" s="26" t="s">
        <v>4666</v>
      </c>
      <c r="J2013" s="26" t="s">
        <v>4667</v>
      </c>
      <c r="K2013" s="26">
        <v>31.52</v>
      </c>
      <c r="L2013" s="26">
        <v>62.44</v>
      </c>
      <c r="M2013" s="26">
        <v>54.05</v>
      </c>
      <c r="N2013" s="26">
        <v>34.44</v>
      </c>
      <c r="O2013" s="199">
        <v>108.86</v>
      </c>
    </row>
    <row r="2014" spans="8:15" hidden="1" x14ac:dyDescent="0.25">
      <c r="H2014" s="189" t="s">
        <v>4577</v>
      </c>
      <c r="I2014" s="26" t="s">
        <v>4668</v>
      </c>
      <c r="J2014" s="26" t="s">
        <v>4669</v>
      </c>
      <c r="K2014" s="26">
        <v>9.6300000000000008</v>
      </c>
      <c r="L2014" s="26">
        <v>73.56</v>
      </c>
      <c r="M2014" s="26">
        <v>73.510000000000005</v>
      </c>
      <c r="N2014" s="26">
        <v>42.22</v>
      </c>
      <c r="O2014" s="199">
        <v>24.15</v>
      </c>
    </row>
    <row r="2015" spans="8:15" hidden="1" x14ac:dyDescent="0.25">
      <c r="H2015" s="189" t="s">
        <v>4577</v>
      </c>
      <c r="I2015" s="26" t="s">
        <v>4670</v>
      </c>
      <c r="J2015" s="26" t="s">
        <v>4671</v>
      </c>
      <c r="K2015" s="26">
        <v>14.04</v>
      </c>
      <c r="L2015" s="26">
        <v>30.27</v>
      </c>
      <c r="M2015" s="26">
        <v>30.82</v>
      </c>
      <c r="N2015" s="26">
        <v>37.99</v>
      </c>
      <c r="O2015" s="199">
        <v>28.62</v>
      </c>
    </row>
    <row r="2016" spans="8:15" hidden="1" x14ac:dyDescent="0.25">
      <c r="H2016" s="189" t="s">
        <v>4577</v>
      </c>
      <c r="I2016" s="26" t="s">
        <v>4672</v>
      </c>
      <c r="J2016" s="26" t="s">
        <v>4673</v>
      </c>
      <c r="K2016" s="26">
        <v>33.020000000000003</v>
      </c>
      <c r="L2016" s="26">
        <v>41.23</v>
      </c>
      <c r="M2016" s="26">
        <v>38.520000000000003</v>
      </c>
      <c r="N2016" s="26">
        <v>41.61</v>
      </c>
      <c r="O2016" s="199">
        <v>39.630000000000003</v>
      </c>
    </row>
    <row r="2017" spans="8:15" hidden="1" x14ac:dyDescent="0.25">
      <c r="H2017" s="189" t="s">
        <v>4577</v>
      </c>
      <c r="I2017" s="26" t="s">
        <v>4674</v>
      </c>
      <c r="J2017" s="26" t="s">
        <v>4675</v>
      </c>
      <c r="K2017" s="26">
        <v>25.01</v>
      </c>
      <c r="L2017" s="26">
        <v>39.549999999999997</v>
      </c>
      <c r="M2017" s="26">
        <v>33.340000000000003</v>
      </c>
      <c r="N2017" s="26">
        <v>33.93</v>
      </c>
      <c r="O2017" s="199">
        <v>21.01</v>
      </c>
    </row>
    <row r="2018" spans="8:15" hidden="1" x14ac:dyDescent="0.25">
      <c r="H2018" s="189" t="s">
        <v>4577</v>
      </c>
      <c r="I2018" s="26" t="s">
        <v>4676</v>
      </c>
      <c r="J2018" s="26" t="s">
        <v>4677</v>
      </c>
      <c r="K2018" s="26">
        <v>23.74</v>
      </c>
      <c r="L2018" s="26">
        <v>45.63</v>
      </c>
      <c r="M2018" s="26">
        <v>38.08</v>
      </c>
      <c r="N2018" s="26">
        <v>40.26</v>
      </c>
      <c r="O2018" s="199">
        <v>18.23</v>
      </c>
    </row>
    <row r="2019" spans="8:15" hidden="1" x14ac:dyDescent="0.25">
      <c r="H2019" s="189" t="s">
        <v>4577</v>
      </c>
      <c r="I2019" s="26" t="s">
        <v>4678</v>
      </c>
      <c r="J2019" s="26" t="s">
        <v>4679</v>
      </c>
      <c r="K2019" s="26">
        <v>21.8</v>
      </c>
      <c r="L2019" s="26">
        <v>36.17</v>
      </c>
      <c r="M2019" s="26">
        <v>37.76</v>
      </c>
      <c r="N2019" s="26">
        <v>36.700000000000003</v>
      </c>
      <c r="O2019" s="199">
        <v>30.58</v>
      </c>
    </row>
    <row r="2020" spans="8:15" hidden="1" x14ac:dyDescent="0.25">
      <c r="H2020" s="189" t="s">
        <v>4577</v>
      </c>
      <c r="I2020" s="26" t="s">
        <v>4680</v>
      </c>
      <c r="J2020" s="26" t="s">
        <v>4681</v>
      </c>
      <c r="K2020" s="26">
        <v>19.71</v>
      </c>
      <c r="L2020" s="26">
        <v>50.02</v>
      </c>
      <c r="M2020" s="26">
        <v>34.950000000000003</v>
      </c>
      <c r="N2020" s="26">
        <v>29.25</v>
      </c>
      <c r="O2020" s="199">
        <v>17.899999999999999</v>
      </c>
    </row>
    <row r="2021" spans="8:15" hidden="1" x14ac:dyDescent="0.25">
      <c r="H2021" s="189" t="s">
        <v>4577</v>
      </c>
      <c r="I2021" s="26" t="s">
        <v>4682</v>
      </c>
      <c r="J2021" s="26" t="s">
        <v>4683</v>
      </c>
      <c r="K2021" s="26">
        <v>20.350000000000001</v>
      </c>
      <c r="L2021" s="26">
        <v>45.27</v>
      </c>
      <c r="M2021" s="26">
        <v>36.03</v>
      </c>
      <c r="N2021" s="26">
        <v>46.14</v>
      </c>
      <c r="O2021" s="199">
        <v>29.79</v>
      </c>
    </row>
    <row r="2022" spans="8:15" hidden="1" x14ac:dyDescent="0.25">
      <c r="H2022" s="189" t="s">
        <v>4577</v>
      </c>
      <c r="I2022" s="26" t="s">
        <v>4684</v>
      </c>
      <c r="J2022" s="26" t="s">
        <v>4685</v>
      </c>
      <c r="K2022" s="26">
        <v>19.18</v>
      </c>
      <c r="L2022" s="26">
        <v>46.21</v>
      </c>
      <c r="M2022" s="26">
        <v>100.18</v>
      </c>
      <c r="N2022" s="26">
        <v>48.32</v>
      </c>
      <c r="O2022" s="199">
        <v>19.18</v>
      </c>
    </row>
    <row r="2023" spans="8:15" hidden="1" x14ac:dyDescent="0.25">
      <c r="H2023" s="189" t="s">
        <v>4577</v>
      </c>
      <c r="I2023" s="26" t="s">
        <v>4686</v>
      </c>
      <c r="J2023" s="26" t="s">
        <v>4687</v>
      </c>
      <c r="K2023" s="26">
        <v>30.33</v>
      </c>
      <c r="L2023" s="26">
        <v>32.71</v>
      </c>
      <c r="M2023" s="26">
        <v>23.76</v>
      </c>
      <c r="N2023" s="26">
        <v>49.46</v>
      </c>
      <c r="O2023" s="199">
        <v>20.62</v>
      </c>
    </row>
    <row r="2024" spans="8:15" hidden="1" x14ac:dyDescent="0.25">
      <c r="H2024" s="189" t="s">
        <v>4577</v>
      </c>
      <c r="I2024" s="26" t="s">
        <v>4688</v>
      </c>
      <c r="J2024" s="26" t="s">
        <v>4689</v>
      </c>
      <c r="K2024" s="26">
        <v>37.47</v>
      </c>
      <c r="L2024" s="26">
        <v>73.88</v>
      </c>
      <c r="M2024" s="26">
        <v>60.2</v>
      </c>
      <c r="N2024" s="26">
        <v>80.37</v>
      </c>
      <c r="O2024" s="199">
        <v>24.19</v>
      </c>
    </row>
    <row r="2025" spans="8:15" hidden="1" x14ac:dyDescent="0.25">
      <c r="H2025" s="189" t="s">
        <v>4577</v>
      </c>
      <c r="I2025" s="26" t="s">
        <v>4690</v>
      </c>
      <c r="J2025" s="26" t="s">
        <v>4691</v>
      </c>
      <c r="K2025" s="26">
        <v>18.57</v>
      </c>
      <c r="L2025" s="26">
        <v>45.49</v>
      </c>
      <c r="M2025" s="26">
        <v>67.959999999999994</v>
      </c>
      <c r="N2025" s="26">
        <v>40.880000000000003</v>
      </c>
      <c r="O2025" s="199">
        <v>20.49</v>
      </c>
    </row>
    <row r="2026" spans="8:15" hidden="1" x14ac:dyDescent="0.25">
      <c r="H2026" s="189" t="s">
        <v>4577</v>
      </c>
      <c r="I2026" s="26" t="s">
        <v>4692</v>
      </c>
      <c r="J2026" s="26" t="s">
        <v>4693</v>
      </c>
      <c r="K2026" s="26">
        <v>31.22</v>
      </c>
      <c r="L2026" s="26">
        <v>34.630000000000003</v>
      </c>
      <c r="M2026" s="26">
        <v>29.62</v>
      </c>
      <c r="N2026" s="26">
        <v>34.869999999999997</v>
      </c>
      <c r="O2026" s="199">
        <v>22.92</v>
      </c>
    </row>
    <row r="2027" spans="8:15" hidden="1" x14ac:dyDescent="0.25">
      <c r="H2027" s="189" t="s">
        <v>4577</v>
      </c>
      <c r="I2027" s="26" t="s">
        <v>4694</v>
      </c>
      <c r="J2027" s="26" t="s">
        <v>4695</v>
      </c>
      <c r="K2027" s="26">
        <v>18.649999999999999</v>
      </c>
      <c r="L2027" s="26">
        <v>34.44</v>
      </c>
      <c r="M2027" s="26">
        <v>45.09</v>
      </c>
      <c r="N2027" s="26">
        <v>37.31</v>
      </c>
      <c r="O2027" s="199">
        <v>18.899999999999999</v>
      </c>
    </row>
    <row r="2028" spans="8:15" hidden="1" x14ac:dyDescent="0.25">
      <c r="H2028" s="189" t="s">
        <v>4577</v>
      </c>
      <c r="I2028" s="26" t="s">
        <v>4696</v>
      </c>
      <c r="J2028" s="26" t="s">
        <v>4697</v>
      </c>
      <c r="K2028" s="26">
        <v>18.600000000000001</v>
      </c>
      <c r="L2028" s="26">
        <v>72.72</v>
      </c>
      <c r="M2028" s="26">
        <v>82.36</v>
      </c>
      <c r="N2028" s="26">
        <v>73.430000000000007</v>
      </c>
      <c r="O2028" s="199">
        <v>33.82</v>
      </c>
    </row>
    <row r="2029" spans="8:15" hidden="1" x14ac:dyDescent="0.25">
      <c r="H2029" s="189" t="s">
        <v>4577</v>
      </c>
      <c r="I2029" s="26" t="s">
        <v>4698</v>
      </c>
      <c r="J2029" s="26" t="s">
        <v>4699</v>
      </c>
      <c r="K2029" s="26">
        <v>17.55</v>
      </c>
      <c r="L2029" s="26">
        <v>35.22</v>
      </c>
      <c r="M2029" s="26">
        <v>46.7</v>
      </c>
      <c r="N2029" s="26">
        <v>28.9</v>
      </c>
      <c r="O2029" s="199">
        <v>29.43</v>
      </c>
    </row>
    <row r="2030" spans="8:15" hidden="1" x14ac:dyDescent="0.25">
      <c r="H2030" s="189" t="s">
        <v>4577</v>
      </c>
      <c r="I2030" s="26" t="s">
        <v>4700</v>
      </c>
      <c r="J2030" s="26" t="s">
        <v>4701</v>
      </c>
      <c r="K2030" s="26">
        <v>37.18</v>
      </c>
      <c r="L2030" s="26">
        <v>17.68</v>
      </c>
      <c r="M2030" s="26">
        <v>17.239999999999998</v>
      </c>
      <c r="N2030" s="26">
        <v>19.670000000000002</v>
      </c>
      <c r="O2030" s="199">
        <v>27.76</v>
      </c>
    </row>
    <row r="2031" spans="8:15" hidden="1" x14ac:dyDescent="0.25">
      <c r="H2031" s="189" t="s">
        <v>4577</v>
      </c>
      <c r="I2031" s="26" t="s">
        <v>4702</v>
      </c>
      <c r="J2031" s="26" t="s">
        <v>4703</v>
      </c>
      <c r="K2031" s="26">
        <v>27.74</v>
      </c>
      <c r="L2031" s="26">
        <v>44.14</v>
      </c>
      <c r="M2031" s="26">
        <v>39.43</v>
      </c>
      <c r="N2031" s="26">
        <v>44.33</v>
      </c>
      <c r="O2031" s="199">
        <v>22.64</v>
      </c>
    </row>
    <row r="2032" spans="8:15" hidden="1" x14ac:dyDescent="0.25">
      <c r="H2032" s="189" t="s">
        <v>4577</v>
      </c>
      <c r="I2032" s="26" t="s">
        <v>4704</v>
      </c>
      <c r="J2032" s="26" t="s">
        <v>4705</v>
      </c>
      <c r="K2032" s="26">
        <v>34.119999999999997</v>
      </c>
      <c r="L2032" s="26">
        <v>69.13</v>
      </c>
      <c r="M2032" s="26">
        <v>74.900000000000006</v>
      </c>
      <c r="N2032" s="26">
        <v>80.510000000000005</v>
      </c>
      <c r="O2032" s="199">
        <v>46.54</v>
      </c>
    </row>
    <row r="2033" spans="8:15" hidden="1" x14ac:dyDescent="0.25">
      <c r="H2033" s="189" t="s">
        <v>4577</v>
      </c>
      <c r="I2033" s="26" t="s">
        <v>4706</v>
      </c>
      <c r="J2033" s="26" t="s">
        <v>4707</v>
      </c>
      <c r="K2033" s="26">
        <v>55.4</v>
      </c>
      <c r="L2033" s="26">
        <v>30.78</v>
      </c>
      <c r="M2033" s="26">
        <v>31.83</v>
      </c>
      <c r="N2033" s="26">
        <v>33.1</v>
      </c>
      <c r="O2033" s="199">
        <v>29.74</v>
      </c>
    </row>
    <row r="2034" spans="8:15" hidden="1" x14ac:dyDescent="0.25">
      <c r="H2034" s="189" t="s">
        <v>4577</v>
      </c>
      <c r="I2034" s="26" t="s">
        <v>4708</v>
      </c>
      <c r="J2034" s="26" t="s">
        <v>4709</v>
      </c>
      <c r="K2034" s="26">
        <v>46.68</v>
      </c>
      <c r="L2034" s="26">
        <v>33.56</v>
      </c>
      <c r="M2034" s="26">
        <v>25.47</v>
      </c>
      <c r="N2034" s="26">
        <v>44.29</v>
      </c>
      <c r="O2034" s="199">
        <v>37.340000000000003</v>
      </c>
    </row>
    <row r="2035" spans="8:15" hidden="1" x14ac:dyDescent="0.25">
      <c r="H2035" s="189" t="s">
        <v>4577</v>
      </c>
      <c r="I2035" s="26" t="s">
        <v>4710</v>
      </c>
      <c r="J2035" s="26" t="s">
        <v>4711</v>
      </c>
      <c r="K2035" s="26">
        <v>44.11</v>
      </c>
      <c r="L2035" s="26">
        <v>51.37</v>
      </c>
      <c r="M2035" s="26">
        <v>58.21</v>
      </c>
      <c r="N2035" s="26">
        <v>49.6</v>
      </c>
      <c r="O2035" s="199">
        <v>47.99</v>
      </c>
    </row>
    <row r="2036" spans="8:15" hidden="1" x14ac:dyDescent="0.25">
      <c r="H2036" s="189" t="s">
        <v>4577</v>
      </c>
      <c r="I2036" s="26" t="s">
        <v>4712</v>
      </c>
      <c r="J2036" s="26" t="s">
        <v>4713</v>
      </c>
      <c r="K2036" s="26">
        <v>45.45</v>
      </c>
      <c r="L2036" s="26">
        <v>35.69</v>
      </c>
      <c r="M2036" s="26">
        <v>33.49</v>
      </c>
      <c r="N2036" s="26">
        <v>37.880000000000003</v>
      </c>
      <c r="O2036" s="199">
        <v>39.950000000000003</v>
      </c>
    </row>
    <row r="2037" spans="8:15" hidden="1" x14ac:dyDescent="0.25">
      <c r="H2037" s="189" t="s">
        <v>4577</v>
      </c>
      <c r="I2037" s="26" t="s">
        <v>4714</v>
      </c>
      <c r="J2037" s="26" t="s">
        <v>4715</v>
      </c>
      <c r="K2037" s="26">
        <v>32.18</v>
      </c>
      <c r="L2037" s="26">
        <v>27.17</v>
      </c>
      <c r="M2037" s="26">
        <v>33.119999999999997</v>
      </c>
      <c r="N2037" s="26">
        <v>31.94</v>
      </c>
      <c r="O2037" s="199">
        <v>128.72</v>
      </c>
    </row>
    <row r="2038" spans="8:15" hidden="1" x14ac:dyDescent="0.25">
      <c r="H2038" s="189" t="s">
        <v>4577</v>
      </c>
      <c r="I2038" s="26" t="s">
        <v>4716</v>
      </c>
      <c r="J2038" s="26" t="s">
        <v>4717</v>
      </c>
      <c r="K2038" s="26">
        <v>27.51</v>
      </c>
      <c r="L2038" s="26">
        <v>60.9</v>
      </c>
      <c r="M2038" s="26">
        <v>77.42</v>
      </c>
      <c r="N2038" s="26">
        <v>39.14</v>
      </c>
      <c r="O2038" s="199">
        <v>19.71</v>
      </c>
    </row>
    <row r="2039" spans="8:15" hidden="1" x14ac:dyDescent="0.25">
      <c r="H2039" s="189" t="s">
        <v>4577</v>
      </c>
      <c r="I2039" s="26" t="s">
        <v>4718</v>
      </c>
      <c r="J2039" s="26" t="s">
        <v>4719</v>
      </c>
      <c r="K2039" s="26">
        <v>24.97</v>
      </c>
      <c r="L2039" s="26">
        <v>33.69</v>
      </c>
      <c r="M2039" s="26">
        <v>44.44</v>
      </c>
      <c r="N2039" s="26">
        <v>30.59</v>
      </c>
      <c r="O2039" s="199">
        <v>24.97</v>
      </c>
    </row>
    <row r="2040" spans="8:15" hidden="1" x14ac:dyDescent="0.25">
      <c r="H2040" s="189" t="s">
        <v>4577</v>
      </c>
      <c r="I2040" s="26" t="s">
        <v>4720</v>
      </c>
      <c r="J2040" s="26" t="s">
        <v>4721</v>
      </c>
      <c r="K2040" s="26">
        <v>26.4</v>
      </c>
      <c r="L2040" s="26">
        <v>24.33</v>
      </c>
      <c r="M2040" s="26">
        <v>28.7</v>
      </c>
      <c r="N2040" s="26">
        <v>21.06</v>
      </c>
      <c r="O2040" s="199">
        <v>26.4</v>
      </c>
    </row>
    <row r="2041" spans="8:15" hidden="1" x14ac:dyDescent="0.25">
      <c r="H2041" s="189" t="s">
        <v>4577</v>
      </c>
      <c r="I2041" s="26" t="s">
        <v>4722</v>
      </c>
      <c r="J2041" s="26" t="s">
        <v>4723</v>
      </c>
      <c r="K2041" s="26">
        <v>22.18</v>
      </c>
      <c r="L2041" s="26">
        <v>59.48</v>
      </c>
      <c r="M2041" s="26">
        <v>102.15</v>
      </c>
      <c r="N2041" s="26">
        <v>49.85</v>
      </c>
      <c r="O2041" s="199">
        <v>53.23</v>
      </c>
    </row>
    <row r="2042" spans="8:15" hidden="1" x14ac:dyDescent="0.25">
      <c r="H2042" s="189" t="s">
        <v>4577</v>
      </c>
      <c r="I2042" s="26" t="s">
        <v>4724</v>
      </c>
      <c r="J2042" s="26" t="s">
        <v>4725</v>
      </c>
      <c r="K2042" s="26">
        <v>21.72</v>
      </c>
      <c r="L2042" s="26">
        <v>50.54</v>
      </c>
      <c r="M2042" s="26">
        <v>56.19</v>
      </c>
      <c r="N2042" s="26">
        <v>44.38</v>
      </c>
      <c r="O2042" s="199">
        <v>34.14</v>
      </c>
    </row>
    <row r="2043" spans="8:15" hidden="1" x14ac:dyDescent="0.25">
      <c r="H2043" s="189" t="s">
        <v>4577</v>
      </c>
      <c r="I2043" s="26" t="s">
        <v>4726</v>
      </c>
      <c r="J2043" s="26" t="s">
        <v>4727</v>
      </c>
      <c r="K2043" s="26">
        <v>40.64</v>
      </c>
      <c r="L2043" s="26">
        <v>123.97</v>
      </c>
      <c r="M2043" s="26">
        <v>120.78</v>
      </c>
      <c r="N2043" s="26">
        <v>108.71</v>
      </c>
      <c r="O2043" s="199">
        <v>48.81</v>
      </c>
    </row>
    <row r="2044" spans="8:15" hidden="1" x14ac:dyDescent="0.25">
      <c r="H2044" s="189" t="s">
        <v>4577</v>
      </c>
      <c r="I2044" s="26" t="s">
        <v>4728</v>
      </c>
      <c r="J2044" s="26" t="s">
        <v>4729</v>
      </c>
      <c r="K2044" s="26">
        <v>20.91</v>
      </c>
      <c r="L2044" s="26">
        <v>39.82</v>
      </c>
      <c r="M2044" s="26">
        <v>40.5</v>
      </c>
      <c r="N2044" s="26">
        <v>38.479999999999997</v>
      </c>
      <c r="O2044" s="199">
        <v>85.73</v>
      </c>
    </row>
    <row r="2045" spans="8:15" hidden="1" x14ac:dyDescent="0.25">
      <c r="H2045" s="189" t="s">
        <v>4577</v>
      </c>
      <c r="I2045" s="26" t="s">
        <v>4730</v>
      </c>
      <c r="J2045" s="26" t="s">
        <v>4731</v>
      </c>
      <c r="K2045" s="26">
        <v>43.56</v>
      </c>
      <c r="L2045" s="26">
        <v>34.369999999999997</v>
      </c>
      <c r="M2045" s="26">
        <v>47.84</v>
      </c>
      <c r="N2045" s="26">
        <v>36.47</v>
      </c>
      <c r="O2045" s="199">
        <v>38.33</v>
      </c>
    </row>
    <row r="2046" spans="8:15" hidden="1" x14ac:dyDescent="0.25">
      <c r="H2046" s="189" t="s">
        <v>4577</v>
      </c>
      <c r="I2046" s="26" t="s">
        <v>4732</v>
      </c>
      <c r="J2046" s="26" t="s">
        <v>4733</v>
      </c>
      <c r="K2046" s="26">
        <v>32.299999999999997</v>
      </c>
      <c r="L2046" s="26">
        <v>16.98</v>
      </c>
      <c r="M2046" s="26">
        <v>31.1</v>
      </c>
      <c r="N2046" s="26">
        <v>16.63</v>
      </c>
      <c r="O2046" s="199">
        <v>25.84</v>
      </c>
    </row>
    <row r="2047" spans="8:15" hidden="1" x14ac:dyDescent="0.25">
      <c r="H2047" s="189" t="s">
        <v>4577</v>
      </c>
      <c r="I2047" s="26" t="s">
        <v>4734</v>
      </c>
      <c r="J2047" s="26" t="s">
        <v>4735</v>
      </c>
      <c r="K2047" s="26">
        <v>29.75</v>
      </c>
      <c r="L2047" s="26">
        <v>41.92</v>
      </c>
      <c r="M2047" s="26">
        <v>44.29</v>
      </c>
      <c r="N2047" s="26">
        <v>40.26</v>
      </c>
      <c r="O2047" s="199">
        <v>23.8</v>
      </c>
    </row>
    <row r="2048" spans="8:15" hidden="1" x14ac:dyDescent="0.25">
      <c r="H2048" s="189" t="s">
        <v>4577</v>
      </c>
      <c r="I2048" s="26" t="s">
        <v>4736</v>
      </c>
      <c r="J2048" s="26" t="s">
        <v>4737</v>
      </c>
      <c r="K2048" s="26">
        <v>60.5</v>
      </c>
      <c r="L2048" s="26">
        <v>36.65</v>
      </c>
      <c r="M2048" s="26">
        <v>36.07</v>
      </c>
      <c r="N2048" s="26">
        <v>39.94</v>
      </c>
      <c r="O2048" s="199">
        <v>36.299999999999997</v>
      </c>
    </row>
    <row r="2049" spans="8:15" hidden="1" x14ac:dyDescent="0.25">
      <c r="H2049" s="189" t="s">
        <v>4577</v>
      </c>
      <c r="I2049" s="26" t="s">
        <v>4738</v>
      </c>
      <c r="J2049" s="26" t="s">
        <v>4739</v>
      </c>
      <c r="K2049" s="26">
        <v>6.83</v>
      </c>
      <c r="L2049" s="26">
        <v>14.16</v>
      </c>
      <c r="M2049" s="26">
        <v>136.58000000000001</v>
      </c>
      <c r="N2049" s="26">
        <v>12.28</v>
      </c>
      <c r="O2049" s="199">
        <v>8.99</v>
      </c>
    </row>
    <row r="2050" spans="8:15" hidden="1" x14ac:dyDescent="0.25">
      <c r="H2050" s="189" t="s">
        <v>4577</v>
      </c>
      <c r="I2050" s="26" t="s">
        <v>4740</v>
      </c>
      <c r="J2050" s="26" t="s">
        <v>4741</v>
      </c>
      <c r="K2050" s="26">
        <v>13.04</v>
      </c>
      <c r="L2050" s="26">
        <v>56.08</v>
      </c>
      <c r="M2050" s="26">
        <v>112.67</v>
      </c>
      <c r="N2050" s="26">
        <v>51.61</v>
      </c>
      <c r="O2050" s="199">
        <v>80.38</v>
      </c>
    </row>
    <row r="2051" spans="8:15" hidden="1" x14ac:dyDescent="0.25">
      <c r="H2051" s="189" t="s">
        <v>4577</v>
      </c>
      <c r="I2051" s="26" t="s">
        <v>4742</v>
      </c>
      <c r="J2051" s="26" t="s">
        <v>4743</v>
      </c>
      <c r="K2051" s="26">
        <v>8.77</v>
      </c>
      <c r="L2051" s="26">
        <v>29.39</v>
      </c>
      <c r="M2051" s="26">
        <v>15.06</v>
      </c>
      <c r="N2051" s="26"/>
      <c r="O2051" s="199">
        <v>35.04</v>
      </c>
    </row>
    <row r="2052" spans="8:15" hidden="1" x14ac:dyDescent="0.25">
      <c r="H2052" s="189" t="s">
        <v>4577</v>
      </c>
      <c r="I2052" s="26" t="s">
        <v>4744</v>
      </c>
      <c r="J2052" s="26" t="s">
        <v>4745</v>
      </c>
      <c r="K2052" s="26">
        <v>4.78</v>
      </c>
      <c r="L2052" s="26">
        <v>155.55000000000001</v>
      </c>
      <c r="M2052" s="26">
        <v>150.75</v>
      </c>
      <c r="N2052" s="26">
        <v>39.81</v>
      </c>
      <c r="O2052" s="199">
        <v>45.73</v>
      </c>
    </row>
    <row r="2053" spans="8:15" hidden="1" x14ac:dyDescent="0.25">
      <c r="H2053" s="189" t="s">
        <v>4577</v>
      </c>
      <c r="I2053" s="26" t="s">
        <v>4746</v>
      </c>
      <c r="J2053" s="26" t="s">
        <v>4747</v>
      </c>
      <c r="K2053" s="26">
        <v>8.9499999999999993</v>
      </c>
      <c r="L2053" s="26">
        <v>15.79</v>
      </c>
      <c r="M2053" s="26">
        <v>15.18</v>
      </c>
      <c r="N2053" s="26">
        <v>17.100000000000001</v>
      </c>
      <c r="O2053" s="199">
        <v>35.81</v>
      </c>
    </row>
    <row r="2054" spans="8:15" hidden="1" x14ac:dyDescent="0.25">
      <c r="H2054" s="189" t="s">
        <v>4577</v>
      </c>
      <c r="I2054" s="26" t="s">
        <v>4748</v>
      </c>
      <c r="J2054" s="26" t="s">
        <v>4749</v>
      </c>
      <c r="K2054" s="26">
        <v>8.06</v>
      </c>
      <c r="L2054" s="26">
        <v>15.05</v>
      </c>
      <c r="M2054" s="26">
        <v>13.16</v>
      </c>
      <c r="N2054" s="26">
        <v>14.38</v>
      </c>
      <c r="O2054" s="199">
        <v>139.21</v>
      </c>
    </row>
    <row r="2055" spans="8:15" hidden="1" x14ac:dyDescent="0.25">
      <c r="H2055" s="189" t="s">
        <v>4577</v>
      </c>
      <c r="I2055" s="26" t="s">
        <v>4750</v>
      </c>
      <c r="J2055" s="26" t="s">
        <v>4751</v>
      </c>
      <c r="K2055" s="26">
        <v>11.47</v>
      </c>
      <c r="L2055" s="26">
        <v>19.3</v>
      </c>
      <c r="M2055" s="26">
        <v>14.21</v>
      </c>
      <c r="N2055" s="26">
        <v>19.04</v>
      </c>
      <c r="O2055" s="199">
        <v>50.14</v>
      </c>
    </row>
    <row r="2056" spans="8:15" hidden="1" x14ac:dyDescent="0.25">
      <c r="H2056" s="189" t="s">
        <v>4577</v>
      </c>
      <c r="I2056" s="26" t="s">
        <v>4752</v>
      </c>
      <c r="J2056" s="26" t="s">
        <v>4753</v>
      </c>
      <c r="K2056" s="26">
        <v>25.48</v>
      </c>
      <c r="L2056" s="26">
        <v>22.5</v>
      </c>
      <c r="M2056" s="26">
        <v>21.44</v>
      </c>
      <c r="N2056" s="26">
        <v>28.72</v>
      </c>
      <c r="O2056" s="199">
        <v>40.770000000000003</v>
      </c>
    </row>
    <row r="2057" spans="8:15" hidden="1" x14ac:dyDescent="0.25">
      <c r="H2057" s="189" t="s">
        <v>4577</v>
      </c>
      <c r="I2057" s="26" t="s">
        <v>4754</v>
      </c>
      <c r="J2057" s="26" t="s">
        <v>4755</v>
      </c>
      <c r="K2057" s="26">
        <v>16.440000000000001</v>
      </c>
      <c r="L2057" s="26">
        <v>17.64</v>
      </c>
      <c r="M2057" s="26">
        <v>11.78</v>
      </c>
      <c r="N2057" s="26">
        <v>21.74</v>
      </c>
      <c r="O2057" s="199">
        <v>63.53</v>
      </c>
    </row>
    <row r="2058" spans="8:15" hidden="1" x14ac:dyDescent="0.25">
      <c r="H2058" s="189" t="s">
        <v>4577</v>
      </c>
      <c r="I2058" s="26" t="s">
        <v>4756</v>
      </c>
      <c r="J2058" s="26" t="s">
        <v>4757</v>
      </c>
      <c r="K2058" s="26">
        <v>15.05</v>
      </c>
      <c r="L2058" s="26">
        <v>31.67</v>
      </c>
      <c r="M2058" s="26">
        <v>54.78</v>
      </c>
      <c r="N2058" s="26">
        <v>32.15</v>
      </c>
      <c r="O2058" s="199">
        <v>23.71</v>
      </c>
    </row>
    <row r="2059" spans="8:15" hidden="1" x14ac:dyDescent="0.25">
      <c r="H2059" s="189" t="s">
        <v>4577</v>
      </c>
      <c r="I2059" s="26" t="s">
        <v>4758</v>
      </c>
      <c r="J2059" s="26" t="s">
        <v>4759</v>
      </c>
      <c r="K2059" s="26">
        <v>33.97</v>
      </c>
      <c r="L2059" s="26">
        <v>53.31</v>
      </c>
      <c r="M2059" s="26">
        <v>41.36</v>
      </c>
      <c r="N2059" s="26">
        <v>58.91</v>
      </c>
      <c r="O2059" s="199">
        <v>74.430000000000007</v>
      </c>
    </row>
    <row r="2060" spans="8:15" hidden="1" x14ac:dyDescent="0.25">
      <c r="H2060" s="189" t="s">
        <v>4577</v>
      </c>
      <c r="I2060" s="26" t="s">
        <v>4760</v>
      </c>
      <c r="J2060" s="26" t="s">
        <v>4761</v>
      </c>
      <c r="K2060" s="26">
        <v>13.98</v>
      </c>
      <c r="L2060" s="26">
        <v>22.92</v>
      </c>
      <c r="M2060" s="26">
        <v>29.56</v>
      </c>
      <c r="N2060" s="26">
        <v>23.78</v>
      </c>
      <c r="O2060" s="199">
        <v>95.5</v>
      </c>
    </row>
    <row r="2061" spans="8:15" hidden="1" x14ac:dyDescent="0.25">
      <c r="H2061" s="189" t="s">
        <v>4577</v>
      </c>
      <c r="I2061" s="26" t="s">
        <v>4762</v>
      </c>
      <c r="J2061" s="26" t="s">
        <v>4763</v>
      </c>
      <c r="K2061" s="26">
        <v>10.88</v>
      </c>
      <c r="L2061" s="26">
        <v>64.44</v>
      </c>
      <c r="M2061" s="26">
        <v>47.5</v>
      </c>
      <c r="N2061" s="26">
        <v>82.69</v>
      </c>
      <c r="O2061" s="199">
        <v>33.4</v>
      </c>
    </row>
    <row r="2062" spans="8:15" hidden="1" x14ac:dyDescent="0.25">
      <c r="H2062" s="189" t="s">
        <v>4577</v>
      </c>
      <c r="I2062" s="26" t="s">
        <v>4764</v>
      </c>
      <c r="J2062" s="26" t="s">
        <v>4765</v>
      </c>
      <c r="K2062" s="26">
        <v>7.74</v>
      </c>
      <c r="L2062" s="26">
        <v>121.68</v>
      </c>
      <c r="M2062" s="26">
        <v>99.97</v>
      </c>
      <c r="N2062" s="26">
        <v>56.23</v>
      </c>
      <c r="O2062" s="199">
        <v>30.27</v>
      </c>
    </row>
    <row r="2063" spans="8:15" hidden="1" x14ac:dyDescent="0.25">
      <c r="H2063" s="189" t="s">
        <v>4577</v>
      </c>
      <c r="I2063" s="26" t="s">
        <v>4766</v>
      </c>
      <c r="J2063" s="26" t="s">
        <v>4767</v>
      </c>
      <c r="K2063" s="26">
        <v>17.77</v>
      </c>
      <c r="L2063" s="26">
        <v>47.19</v>
      </c>
      <c r="M2063" s="26">
        <v>39.44</v>
      </c>
      <c r="N2063" s="26">
        <v>44.34</v>
      </c>
      <c r="O2063" s="199">
        <v>65.510000000000005</v>
      </c>
    </row>
    <row r="2064" spans="8:15" hidden="1" x14ac:dyDescent="0.25">
      <c r="H2064" s="189" t="s">
        <v>4577</v>
      </c>
      <c r="I2064" s="26" t="s">
        <v>4768</v>
      </c>
      <c r="J2064" s="26" t="s">
        <v>4769</v>
      </c>
      <c r="K2064" s="26">
        <v>14.99</v>
      </c>
      <c r="L2064" s="26">
        <v>18.3</v>
      </c>
      <c r="M2064" s="26">
        <v>16.690000000000001</v>
      </c>
      <c r="N2064" s="26">
        <v>24.09</v>
      </c>
      <c r="O2064" s="199">
        <v>112.28</v>
      </c>
    </row>
    <row r="2065" spans="8:15" hidden="1" x14ac:dyDescent="0.25">
      <c r="H2065" s="189" t="s">
        <v>4577</v>
      </c>
      <c r="I2065" s="26" t="s">
        <v>4770</v>
      </c>
      <c r="J2065" s="26" t="s">
        <v>4771</v>
      </c>
      <c r="K2065" s="26">
        <v>23.74</v>
      </c>
      <c r="L2065" s="26">
        <v>12.05</v>
      </c>
      <c r="M2065" s="26">
        <v>11.85</v>
      </c>
      <c r="N2065" s="26">
        <v>15.18</v>
      </c>
      <c r="O2065" s="199">
        <v>39.58</v>
      </c>
    </row>
    <row r="2066" spans="8:15" hidden="1" x14ac:dyDescent="0.25">
      <c r="H2066" s="189" t="s">
        <v>4577</v>
      </c>
      <c r="I2066" s="26" t="s">
        <v>4772</v>
      </c>
      <c r="J2066" s="26" t="s">
        <v>4773</v>
      </c>
      <c r="K2066" s="26">
        <v>16.940000000000001</v>
      </c>
      <c r="L2066" s="26">
        <v>27.71</v>
      </c>
      <c r="M2066" s="26">
        <v>32.729999999999997</v>
      </c>
      <c r="N2066" s="26">
        <v>27.1</v>
      </c>
      <c r="O2066" s="199">
        <v>112.18</v>
      </c>
    </row>
    <row r="2067" spans="8:15" hidden="1" x14ac:dyDescent="0.25">
      <c r="H2067" s="189" t="s">
        <v>4577</v>
      </c>
      <c r="I2067" s="26" t="s">
        <v>4774</v>
      </c>
      <c r="J2067" s="26" t="s">
        <v>4775</v>
      </c>
      <c r="K2067" s="26">
        <v>27.57</v>
      </c>
      <c r="L2067" s="26">
        <v>112.97</v>
      </c>
      <c r="M2067" s="26">
        <v>109.88</v>
      </c>
      <c r="N2067" s="26">
        <v>128.22</v>
      </c>
      <c r="O2067" s="199">
        <v>121.54</v>
      </c>
    </row>
    <row r="2068" spans="8:15" hidden="1" x14ac:dyDescent="0.25">
      <c r="H2068" s="189" t="s">
        <v>4577</v>
      </c>
      <c r="I2068" s="26" t="s">
        <v>4776</v>
      </c>
      <c r="J2068" s="26" t="s">
        <v>4777</v>
      </c>
      <c r="K2068" s="26">
        <v>22.27</v>
      </c>
      <c r="L2068" s="26">
        <v>18.98</v>
      </c>
      <c r="M2068" s="26">
        <v>19.64</v>
      </c>
      <c r="N2068" s="26">
        <v>21.69</v>
      </c>
      <c r="O2068" s="199">
        <v>53.73</v>
      </c>
    </row>
    <row r="2069" spans="8:15" hidden="1" x14ac:dyDescent="0.25">
      <c r="H2069" s="189" t="s">
        <v>4577</v>
      </c>
      <c r="I2069" s="26" t="s">
        <v>4778</v>
      </c>
      <c r="J2069" s="26" t="s">
        <v>4779</v>
      </c>
      <c r="K2069" s="26">
        <v>14.65</v>
      </c>
      <c r="L2069" s="26">
        <v>52.72</v>
      </c>
      <c r="M2069" s="26">
        <v>25.84</v>
      </c>
      <c r="N2069" s="26">
        <v>105.52</v>
      </c>
      <c r="O2069" s="199">
        <v>24.9</v>
      </c>
    </row>
    <row r="2070" spans="8:15" hidden="1" x14ac:dyDescent="0.25">
      <c r="H2070" s="189" t="s">
        <v>4577</v>
      </c>
      <c r="I2070" s="26" t="s">
        <v>4780</v>
      </c>
      <c r="J2070" s="26" t="s">
        <v>4781</v>
      </c>
      <c r="K2070" s="26">
        <v>25.55</v>
      </c>
      <c r="L2070" s="26">
        <v>32.11</v>
      </c>
      <c r="M2070" s="26">
        <v>33.39</v>
      </c>
      <c r="N2070" s="26">
        <v>28.96</v>
      </c>
      <c r="O2070" s="199">
        <v>36.81</v>
      </c>
    </row>
    <row r="2071" spans="8:15" hidden="1" x14ac:dyDescent="0.25">
      <c r="H2071" s="189" t="s">
        <v>4577</v>
      </c>
      <c r="I2071" s="26" t="s">
        <v>4782</v>
      </c>
      <c r="J2071" s="26" t="s">
        <v>4783</v>
      </c>
      <c r="K2071" s="26">
        <v>109</v>
      </c>
      <c r="L2071" s="26">
        <v>160.85</v>
      </c>
      <c r="M2071" s="26">
        <v>181.53</v>
      </c>
      <c r="N2071" s="26">
        <v>118.38</v>
      </c>
      <c r="O2071" s="199">
        <v>183.85</v>
      </c>
    </row>
    <row r="2072" spans="8:15" hidden="1" x14ac:dyDescent="0.25">
      <c r="H2072" s="189" t="s">
        <v>4577</v>
      </c>
      <c r="I2072" s="26" t="s">
        <v>4784</v>
      </c>
      <c r="J2072" s="26" t="s">
        <v>4785</v>
      </c>
      <c r="K2072" s="26">
        <v>22.15</v>
      </c>
      <c r="L2072" s="26">
        <v>42.94</v>
      </c>
      <c r="M2072" s="26">
        <v>45.18</v>
      </c>
      <c r="N2072" s="26">
        <v>54.09</v>
      </c>
      <c r="O2072" s="199">
        <v>33.979999999999997</v>
      </c>
    </row>
    <row r="2073" spans="8:15" hidden="1" x14ac:dyDescent="0.25">
      <c r="H2073" s="189" t="s">
        <v>4577</v>
      </c>
      <c r="I2073" s="26" t="s">
        <v>4786</v>
      </c>
      <c r="J2073" s="26" t="s">
        <v>4787</v>
      </c>
      <c r="K2073" s="26">
        <v>88.25</v>
      </c>
      <c r="L2073" s="26">
        <v>38.17</v>
      </c>
      <c r="M2073" s="26">
        <v>43.59</v>
      </c>
      <c r="N2073" s="26">
        <v>32.770000000000003</v>
      </c>
      <c r="O2073" s="199">
        <v>54.37</v>
      </c>
    </row>
    <row r="2074" spans="8:15" hidden="1" x14ac:dyDescent="0.25">
      <c r="H2074" s="189" t="s">
        <v>4577</v>
      </c>
      <c r="I2074" s="26" t="s">
        <v>4788</v>
      </c>
      <c r="J2074" s="26" t="s">
        <v>4789</v>
      </c>
      <c r="K2074" s="26">
        <v>26.92</v>
      </c>
      <c r="L2074" s="26">
        <v>114.38</v>
      </c>
      <c r="M2074" s="26">
        <v>129.54</v>
      </c>
      <c r="N2074" s="26">
        <v>79.680000000000007</v>
      </c>
      <c r="O2074" s="199">
        <v>29.57</v>
      </c>
    </row>
    <row r="2075" spans="8:15" hidden="1" x14ac:dyDescent="0.25">
      <c r="H2075" s="189" t="s">
        <v>4577</v>
      </c>
      <c r="I2075" s="26" t="s">
        <v>4790</v>
      </c>
      <c r="J2075" s="26" t="s">
        <v>4791</v>
      </c>
      <c r="K2075" s="26">
        <v>26.04</v>
      </c>
      <c r="L2075" s="26">
        <v>21.58</v>
      </c>
      <c r="M2075" s="26">
        <v>19.82</v>
      </c>
      <c r="N2075" s="26">
        <v>23.03</v>
      </c>
      <c r="O2075" s="199">
        <v>33.83</v>
      </c>
    </row>
    <row r="2076" spans="8:15" hidden="1" x14ac:dyDescent="0.25">
      <c r="H2076" s="189" t="s">
        <v>4577</v>
      </c>
      <c r="I2076" s="26" t="s">
        <v>4792</v>
      </c>
      <c r="J2076" s="26" t="s">
        <v>4793</v>
      </c>
      <c r="K2076" s="26">
        <v>33.06</v>
      </c>
      <c r="L2076" s="26">
        <v>22.26</v>
      </c>
      <c r="M2076" s="26">
        <v>24.18</v>
      </c>
      <c r="N2076" s="26">
        <v>21.66</v>
      </c>
      <c r="O2076" s="199">
        <v>52.44</v>
      </c>
    </row>
    <row r="2077" spans="8:15" hidden="1" x14ac:dyDescent="0.25">
      <c r="H2077" s="189" t="s">
        <v>4577</v>
      </c>
      <c r="I2077" s="26" t="s">
        <v>4794</v>
      </c>
      <c r="J2077" s="26" t="s">
        <v>4795</v>
      </c>
      <c r="K2077" s="26">
        <v>112.25</v>
      </c>
      <c r="L2077" s="26">
        <v>132.1</v>
      </c>
      <c r="M2077" s="26">
        <v>507.93</v>
      </c>
      <c r="N2077" s="26">
        <v>226.26</v>
      </c>
      <c r="O2077" s="199">
        <v>179.87</v>
      </c>
    </row>
    <row r="2078" spans="8:15" hidden="1" x14ac:dyDescent="0.25">
      <c r="H2078" s="189" t="s">
        <v>4577</v>
      </c>
      <c r="I2078" s="26" t="s">
        <v>4796</v>
      </c>
      <c r="J2078" s="26" t="s">
        <v>4797</v>
      </c>
      <c r="K2078" s="26">
        <v>21.28</v>
      </c>
      <c r="L2078" s="26">
        <v>65.790000000000006</v>
      </c>
      <c r="M2078" s="26">
        <v>140.31</v>
      </c>
      <c r="N2078" s="26">
        <v>71.239999999999995</v>
      </c>
      <c r="O2078" s="199">
        <v>26.38</v>
      </c>
    </row>
    <row r="2079" spans="8:15" hidden="1" x14ac:dyDescent="0.25">
      <c r="H2079" s="189" t="s">
        <v>4577</v>
      </c>
      <c r="I2079" s="26" t="s">
        <v>4798</v>
      </c>
      <c r="J2079" s="26" t="s">
        <v>4799</v>
      </c>
      <c r="K2079" s="26">
        <v>19.559999999999999</v>
      </c>
      <c r="L2079" s="26">
        <v>28.28</v>
      </c>
      <c r="M2079" s="26">
        <v>24.45</v>
      </c>
      <c r="N2079" s="26">
        <v>28.72</v>
      </c>
      <c r="O2079" s="199">
        <v>23.46</v>
      </c>
    </row>
    <row r="2080" spans="8:15" hidden="1" x14ac:dyDescent="0.25">
      <c r="H2080" s="189" t="s">
        <v>4577</v>
      </c>
      <c r="I2080" s="26" t="s">
        <v>4800</v>
      </c>
      <c r="J2080" s="26" t="s">
        <v>4801</v>
      </c>
      <c r="K2080" s="26">
        <v>21.12</v>
      </c>
      <c r="L2080" s="26">
        <v>60.23</v>
      </c>
      <c r="M2080" s="26">
        <v>28.98</v>
      </c>
      <c r="N2080" s="26">
        <v>214.99</v>
      </c>
      <c r="O2080" s="199">
        <v>18.739999999999998</v>
      </c>
    </row>
    <row r="2081" spans="8:15" hidden="1" x14ac:dyDescent="0.25">
      <c r="H2081" s="189" t="s">
        <v>4577</v>
      </c>
      <c r="I2081" s="26" t="s">
        <v>4802</v>
      </c>
      <c r="J2081" s="26" t="s">
        <v>4803</v>
      </c>
      <c r="K2081" s="26">
        <v>12.86</v>
      </c>
      <c r="L2081" s="26">
        <v>37.71</v>
      </c>
      <c r="M2081" s="26"/>
      <c r="N2081" s="26">
        <v>26.12</v>
      </c>
      <c r="O2081" s="199">
        <v>23.26</v>
      </c>
    </row>
    <row r="2082" spans="8:15" hidden="1" x14ac:dyDescent="0.25">
      <c r="H2082" s="189" t="s">
        <v>4577</v>
      </c>
      <c r="I2082" s="26" t="s">
        <v>4804</v>
      </c>
      <c r="J2082" s="26" t="s">
        <v>4805</v>
      </c>
      <c r="K2082" s="26">
        <v>8.69</v>
      </c>
      <c r="L2082" s="26">
        <v>11.11</v>
      </c>
      <c r="M2082" s="26">
        <v>10.44</v>
      </c>
      <c r="N2082" s="26">
        <v>14.1</v>
      </c>
      <c r="O2082" s="199">
        <v>7.61</v>
      </c>
    </row>
    <row r="2083" spans="8:15" hidden="1" x14ac:dyDescent="0.25">
      <c r="H2083" s="189" t="s">
        <v>4577</v>
      </c>
      <c r="I2083" s="26" t="s">
        <v>4806</v>
      </c>
      <c r="J2083" s="26" t="s">
        <v>4807</v>
      </c>
      <c r="K2083" s="26">
        <v>7.06</v>
      </c>
      <c r="L2083" s="26">
        <v>8.9600000000000009</v>
      </c>
      <c r="M2083" s="26">
        <v>9.43</v>
      </c>
      <c r="N2083" s="26">
        <v>11.3</v>
      </c>
      <c r="O2083" s="199">
        <v>7.17</v>
      </c>
    </row>
    <row r="2084" spans="8:15" hidden="1" x14ac:dyDescent="0.25">
      <c r="H2084" s="189" t="s">
        <v>4577</v>
      </c>
      <c r="I2084" s="26" t="s">
        <v>4808</v>
      </c>
      <c r="J2084" s="26" t="s">
        <v>4809</v>
      </c>
      <c r="K2084" s="26">
        <v>5.32</v>
      </c>
      <c r="L2084" s="26">
        <v>19.36</v>
      </c>
      <c r="M2084" s="26">
        <v>25.88</v>
      </c>
      <c r="N2084" s="26">
        <v>16.63</v>
      </c>
      <c r="O2084" s="199">
        <v>10.119999999999999</v>
      </c>
    </row>
    <row r="2085" spans="8:15" hidden="1" x14ac:dyDescent="0.25">
      <c r="H2085" s="189" t="s">
        <v>4577</v>
      </c>
      <c r="I2085" s="26" t="s">
        <v>4810</v>
      </c>
      <c r="J2085" s="26" t="s">
        <v>4811</v>
      </c>
      <c r="K2085" s="26">
        <v>5.05</v>
      </c>
      <c r="L2085" s="26">
        <v>20.55</v>
      </c>
      <c r="M2085" s="26">
        <v>22.27</v>
      </c>
      <c r="N2085" s="26">
        <v>15.15</v>
      </c>
      <c r="O2085" s="199">
        <v>9.18</v>
      </c>
    </row>
    <row r="2086" spans="8:15" hidden="1" x14ac:dyDescent="0.25">
      <c r="H2086" s="189" t="s">
        <v>4577</v>
      </c>
      <c r="I2086" s="26" t="s">
        <v>4812</v>
      </c>
      <c r="J2086" s="26" t="s">
        <v>4813</v>
      </c>
      <c r="K2086" s="26">
        <v>9.1999999999999993</v>
      </c>
      <c r="L2086" s="26">
        <v>15.05</v>
      </c>
      <c r="M2086" s="26">
        <v>14.39</v>
      </c>
      <c r="N2086" s="26">
        <v>18.05</v>
      </c>
      <c r="O2086" s="199">
        <v>5.64</v>
      </c>
    </row>
    <row r="2087" spans="8:15" hidden="1" x14ac:dyDescent="0.25">
      <c r="H2087" s="189" t="s">
        <v>4577</v>
      </c>
      <c r="I2087" s="26" t="s">
        <v>4814</v>
      </c>
      <c r="J2087" s="26" t="s">
        <v>4815</v>
      </c>
      <c r="K2087" s="26">
        <v>7.02</v>
      </c>
      <c r="L2087" s="26">
        <v>16.27</v>
      </c>
      <c r="M2087" s="26">
        <v>13.43</v>
      </c>
      <c r="N2087" s="26">
        <v>12.67</v>
      </c>
      <c r="O2087" s="199">
        <v>4.37</v>
      </c>
    </row>
    <row r="2088" spans="8:15" hidden="1" x14ac:dyDescent="0.25">
      <c r="H2088" s="189" t="s">
        <v>4577</v>
      </c>
      <c r="I2088" s="26" t="s">
        <v>4816</v>
      </c>
      <c r="J2088" s="26" t="s">
        <v>4817</v>
      </c>
      <c r="K2088" s="26">
        <v>8.5399999999999991</v>
      </c>
      <c r="L2088" s="26">
        <v>21.61</v>
      </c>
      <c r="M2088" s="26">
        <v>19.920000000000002</v>
      </c>
      <c r="N2088" s="26">
        <v>13.78</v>
      </c>
      <c r="O2088" s="199">
        <v>4.16</v>
      </c>
    </row>
    <row r="2089" spans="8:15" hidden="1" x14ac:dyDescent="0.25">
      <c r="H2089" s="189" t="s">
        <v>4577</v>
      </c>
      <c r="I2089" s="26" t="s">
        <v>4818</v>
      </c>
      <c r="J2089" s="26" t="s">
        <v>4819</v>
      </c>
      <c r="K2089" s="26">
        <v>4.82</v>
      </c>
      <c r="L2089" s="26">
        <v>13.9</v>
      </c>
      <c r="M2089" s="26">
        <v>15.49</v>
      </c>
      <c r="N2089" s="26">
        <v>10.74</v>
      </c>
      <c r="O2089" s="199">
        <v>3.99</v>
      </c>
    </row>
    <row r="2090" spans="8:15" hidden="1" x14ac:dyDescent="0.25">
      <c r="H2090" s="189" t="s">
        <v>4577</v>
      </c>
      <c r="I2090" s="26" t="s">
        <v>4820</v>
      </c>
      <c r="J2090" s="26" t="s">
        <v>4821</v>
      </c>
      <c r="K2090" s="26">
        <v>2.63</v>
      </c>
      <c r="L2090" s="26"/>
      <c r="M2090" s="26"/>
      <c r="N2090" s="26">
        <v>50.48</v>
      </c>
      <c r="O2090" s="199">
        <v>4.1399999999999997</v>
      </c>
    </row>
    <row r="2091" spans="8:15" hidden="1" x14ac:dyDescent="0.25">
      <c r="H2091" s="189" t="s">
        <v>4577</v>
      </c>
      <c r="I2091" s="26" t="s">
        <v>4822</v>
      </c>
      <c r="J2091" s="26" t="s">
        <v>4823</v>
      </c>
      <c r="K2091" s="26">
        <v>10.37</v>
      </c>
      <c r="L2091" s="26">
        <v>14.71</v>
      </c>
      <c r="M2091" s="26">
        <v>11.95</v>
      </c>
      <c r="N2091" s="26">
        <v>22.6</v>
      </c>
      <c r="O2091" s="199">
        <v>4.6500000000000004</v>
      </c>
    </row>
    <row r="2092" spans="8:15" hidden="1" x14ac:dyDescent="0.25">
      <c r="H2092" s="189" t="s">
        <v>4577</v>
      </c>
      <c r="I2092" s="26" t="s">
        <v>4824</v>
      </c>
      <c r="J2092" s="26" t="s">
        <v>4825</v>
      </c>
      <c r="K2092" s="26">
        <v>32.340000000000003</v>
      </c>
      <c r="L2092" s="26">
        <v>30.89</v>
      </c>
      <c r="M2092" s="26">
        <v>28.64</v>
      </c>
      <c r="N2092" s="26">
        <v>30.79</v>
      </c>
      <c r="O2092" s="199">
        <v>31.06</v>
      </c>
    </row>
    <row r="2093" spans="8:15" hidden="1" x14ac:dyDescent="0.25">
      <c r="H2093" s="189" t="s">
        <v>4577</v>
      </c>
      <c r="I2093" s="26" t="s">
        <v>4826</v>
      </c>
      <c r="J2093" s="26" t="s">
        <v>4827</v>
      </c>
      <c r="K2093" s="26">
        <v>0</v>
      </c>
      <c r="L2093" s="26"/>
      <c r="M2093" s="26"/>
      <c r="N2093" s="26"/>
      <c r="O2093" s="199"/>
    </row>
    <row r="2094" spans="8:15" hidden="1" x14ac:dyDescent="0.25">
      <c r="H2094" s="189" t="s">
        <v>4577</v>
      </c>
      <c r="I2094" s="26" t="s">
        <v>4828</v>
      </c>
      <c r="J2094" s="26" t="s">
        <v>4829</v>
      </c>
      <c r="K2094" s="26">
        <v>0</v>
      </c>
      <c r="L2094" s="26"/>
      <c r="M2094" s="26"/>
      <c r="N2094" s="26"/>
      <c r="O2094" s="199"/>
    </row>
    <row r="2095" spans="8:15" hidden="1" x14ac:dyDescent="0.25">
      <c r="H2095" s="189" t="s">
        <v>4830</v>
      </c>
      <c r="I2095" s="26" t="s">
        <v>4831</v>
      </c>
      <c r="J2095" s="26" t="s">
        <v>4832</v>
      </c>
      <c r="K2095" s="26">
        <v>7.64</v>
      </c>
      <c r="L2095" s="26">
        <v>12.64</v>
      </c>
      <c r="M2095" s="26">
        <v>20.52</v>
      </c>
      <c r="N2095" s="26">
        <v>9.9499999999999993</v>
      </c>
      <c r="O2095" s="199">
        <v>41.82</v>
      </c>
    </row>
    <row r="2096" spans="8:15" hidden="1" x14ac:dyDescent="0.25">
      <c r="H2096" s="189" t="s">
        <v>4830</v>
      </c>
      <c r="I2096" s="26" t="s">
        <v>4833</v>
      </c>
      <c r="J2096" s="26" t="s">
        <v>4834</v>
      </c>
      <c r="K2096" s="26">
        <v>21.12</v>
      </c>
      <c r="L2096" s="26"/>
      <c r="M2096" s="26"/>
      <c r="N2096" s="26"/>
      <c r="O2096" s="199">
        <v>15.21</v>
      </c>
    </row>
    <row r="2097" spans="8:15" hidden="1" x14ac:dyDescent="0.25">
      <c r="H2097" s="189" t="s">
        <v>4830</v>
      </c>
      <c r="I2097" s="26" t="s">
        <v>4835</v>
      </c>
      <c r="J2097" s="26" t="s">
        <v>4836</v>
      </c>
      <c r="K2097" s="26">
        <v>12.15</v>
      </c>
      <c r="L2097" s="26">
        <v>18.43</v>
      </c>
      <c r="M2097" s="26">
        <v>18.21</v>
      </c>
      <c r="N2097" s="26">
        <v>17.91</v>
      </c>
      <c r="O2097" s="199">
        <v>30.6</v>
      </c>
    </row>
    <row r="2098" spans="8:15" hidden="1" x14ac:dyDescent="0.25">
      <c r="H2098" s="189" t="s">
        <v>4830</v>
      </c>
      <c r="I2098" s="26" t="s">
        <v>4837</v>
      </c>
      <c r="J2098" s="26" t="s">
        <v>4838</v>
      </c>
      <c r="K2098" s="26">
        <v>20.95</v>
      </c>
      <c r="L2098" s="26">
        <v>61.79</v>
      </c>
      <c r="M2098" s="26">
        <v>27.53</v>
      </c>
      <c r="N2098" s="26">
        <v>38.94</v>
      </c>
      <c r="O2098" s="199">
        <v>23.05</v>
      </c>
    </row>
    <row r="2099" spans="8:15" hidden="1" x14ac:dyDescent="0.25">
      <c r="H2099" s="189" t="s">
        <v>4830</v>
      </c>
      <c r="I2099" s="26" t="s">
        <v>4839</v>
      </c>
      <c r="J2099" s="26" t="s">
        <v>4840</v>
      </c>
      <c r="K2099" s="26">
        <v>13.41</v>
      </c>
      <c r="L2099" s="26">
        <v>24.75</v>
      </c>
      <c r="M2099" s="26">
        <v>37.97</v>
      </c>
      <c r="N2099" s="26">
        <v>21.94</v>
      </c>
      <c r="O2099" s="199">
        <v>130.09</v>
      </c>
    </row>
    <row r="2100" spans="8:15" hidden="1" x14ac:dyDescent="0.25">
      <c r="H2100" s="189" t="s">
        <v>4830</v>
      </c>
      <c r="I2100" s="26" t="s">
        <v>4841</v>
      </c>
      <c r="J2100" s="26" t="s">
        <v>4842</v>
      </c>
      <c r="K2100" s="26">
        <v>35.31</v>
      </c>
      <c r="L2100" s="26">
        <v>18.68</v>
      </c>
      <c r="M2100" s="26">
        <v>19.850000000000001</v>
      </c>
      <c r="N2100" s="26">
        <v>19.920000000000002</v>
      </c>
      <c r="O2100" s="199">
        <v>141.24</v>
      </c>
    </row>
    <row r="2101" spans="8:15" hidden="1" x14ac:dyDescent="0.25">
      <c r="H2101" s="189" t="s">
        <v>4830</v>
      </c>
      <c r="I2101" s="26" t="s">
        <v>4843</v>
      </c>
      <c r="J2101" s="26" t="s">
        <v>4844</v>
      </c>
      <c r="K2101" s="26">
        <v>3.91</v>
      </c>
      <c r="L2101" s="26">
        <v>228.48</v>
      </c>
      <c r="M2101" s="26">
        <v>179.06</v>
      </c>
      <c r="N2101" s="26">
        <v>53.68</v>
      </c>
      <c r="O2101" s="199">
        <v>25.45</v>
      </c>
    </row>
    <row r="2102" spans="8:15" hidden="1" x14ac:dyDescent="0.25">
      <c r="H2102" s="189" t="s">
        <v>4830</v>
      </c>
      <c r="I2102" s="26" t="s">
        <v>4845</v>
      </c>
      <c r="J2102" s="26" t="s">
        <v>4846</v>
      </c>
      <c r="K2102" s="26">
        <v>3.26</v>
      </c>
      <c r="L2102" s="26">
        <v>29.88</v>
      </c>
      <c r="M2102" s="26">
        <v>11.85</v>
      </c>
      <c r="N2102" s="26">
        <v>32.71</v>
      </c>
      <c r="O2102" s="199">
        <v>70.930000000000007</v>
      </c>
    </row>
    <row r="2103" spans="8:15" hidden="1" x14ac:dyDescent="0.25">
      <c r="H2103" s="189" t="s">
        <v>4830</v>
      </c>
      <c r="I2103" s="26" t="s">
        <v>4847</v>
      </c>
      <c r="J2103" s="26" t="s">
        <v>4848</v>
      </c>
      <c r="K2103" s="26">
        <v>5.96</v>
      </c>
      <c r="L2103" s="26"/>
      <c r="M2103" s="26"/>
      <c r="N2103" s="26"/>
      <c r="O2103" s="199">
        <v>23.36</v>
      </c>
    </row>
    <row r="2104" spans="8:15" hidden="1" x14ac:dyDescent="0.25">
      <c r="H2104" s="189" t="s">
        <v>4830</v>
      </c>
      <c r="I2104" s="26" t="s">
        <v>4849</v>
      </c>
      <c r="J2104" s="26" t="s">
        <v>4850</v>
      </c>
      <c r="K2104" s="26">
        <v>17.329999999999998</v>
      </c>
      <c r="L2104" s="26">
        <v>13.72</v>
      </c>
      <c r="M2104" s="26">
        <v>15.82</v>
      </c>
      <c r="N2104" s="26">
        <v>14.86</v>
      </c>
      <c r="O2104" s="199">
        <v>158.11000000000001</v>
      </c>
    </row>
    <row r="2105" spans="8:15" hidden="1" x14ac:dyDescent="0.25">
      <c r="H2105" s="189" t="s">
        <v>4830</v>
      </c>
      <c r="I2105" s="26" t="s">
        <v>4851</v>
      </c>
      <c r="J2105" s="26" t="s">
        <v>4852</v>
      </c>
      <c r="K2105" s="26">
        <v>6.89</v>
      </c>
      <c r="L2105" s="26">
        <v>25.87</v>
      </c>
      <c r="M2105" s="26">
        <v>35.29</v>
      </c>
      <c r="N2105" s="26">
        <v>15.62</v>
      </c>
      <c r="O2105" s="199">
        <v>32.159999999999997</v>
      </c>
    </row>
    <row r="2106" spans="8:15" hidden="1" x14ac:dyDescent="0.25">
      <c r="H2106" s="189" t="s">
        <v>4830</v>
      </c>
      <c r="I2106" s="26" t="s">
        <v>4853</v>
      </c>
      <c r="J2106" s="26" t="s">
        <v>4854</v>
      </c>
      <c r="K2106" s="26">
        <v>5.58</v>
      </c>
      <c r="L2106" s="26"/>
      <c r="M2106" s="26">
        <v>617.72</v>
      </c>
      <c r="N2106" s="26"/>
      <c r="O2106" s="199">
        <v>36.75</v>
      </c>
    </row>
    <row r="2107" spans="8:15" hidden="1" x14ac:dyDescent="0.25">
      <c r="H2107" s="189" t="s">
        <v>4830</v>
      </c>
      <c r="I2107" s="26" t="s">
        <v>4855</v>
      </c>
      <c r="J2107" s="26" t="s">
        <v>4856</v>
      </c>
      <c r="K2107" s="26">
        <v>11.91</v>
      </c>
      <c r="L2107" s="26">
        <v>20.66</v>
      </c>
      <c r="M2107" s="26">
        <v>21.96</v>
      </c>
      <c r="N2107" s="26">
        <v>23.59</v>
      </c>
      <c r="O2107" s="199">
        <v>49.77</v>
      </c>
    </row>
    <row r="2108" spans="8:15" hidden="1" x14ac:dyDescent="0.25">
      <c r="H2108" s="189" t="s">
        <v>4830</v>
      </c>
      <c r="I2108" s="26" t="s">
        <v>4857</v>
      </c>
      <c r="J2108" s="26" t="s">
        <v>4858</v>
      </c>
      <c r="K2108" s="26">
        <v>6.31</v>
      </c>
      <c r="L2108" s="26"/>
      <c r="M2108" s="26"/>
      <c r="N2108" s="26"/>
      <c r="O2108" s="199">
        <v>24.29</v>
      </c>
    </row>
    <row r="2109" spans="8:15" hidden="1" x14ac:dyDescent="0.25">
      <c r="H2109" s="189" t="s">
        <v>4830</v>
      </c>
      <c r="I2109" s="26" t="s">
        <v>4859</v>
      </c>
      <c r="J2109" s="26" t="s">
        <v>4860</v>
      </c>
      <c r="K2109" s="26">
        <v>14.65</v>
      </c>
      <c r="L2109" s="26">
        <v>21.58</v>
      </c>
      <c r="M2109" s="26">
        <v>41.88</v>
      </c>
      <c r="N2109" s="26">
        <v>17.79</v>
      </c>
      <c r="O2109" s="199">
        <v>27.33</v>
      </c>
    </row>
    <row r="2110" spans="8:15" hidden="1" x14ac:dyDescent="0.25">
      <c r="H2110" s="189" t="s">
        <v>4830</v>
      </c>
      <c r="I2110" s="26" t="s">
        <v>4861</v>
      </c>
      <c r="J2110" s="26" t="s">
        <v>4862</v>
      </c>
      <c r="K2110" s="26">
        <v>23.4</v>
      </c>
      <c r="L2110" s="26">
        <v>7.56</v>
      </c>
      <c r="M2110" s="26">
        <v>6.72</v>
      </c>
      <c r="N2110" s="26">
        <v>11.29</v>
      </c>
      <c r="O2110" s="199">
        <v>24.03</v>
      </c>
    </row>
    <row r="2111" spans="8:15" hidden="1" x14ac:dyDescent="0.25">
      <c r="H2111" s="189" t="s">
        <v>4830</v>
      </c>
      <c r="I2111" s="26" t="s">
        <v>4863</v>
      </c>
      <c r="J2111" s="26" t="s">
        <v>4864</v>
      </c>
      <c r="K2111" s="26">
        <v>18.48</v>
      </c>
      <c r="L2111" s="26">
        <v>43.5</v>
      </c>
      <c r="M2111" s="26"/>
      <c r="N2111" s="26">
        <v>78.98</v>
      </c>
      <c r="O2111" s="199">
        <v>36.57</v>
      </c>
    </row>
    <row r="2112" spans="8:15" hidden="1" x14ac:dyDescent="0.25">
      <c r="H2112" s="189" t="s">
        <v>4830</v>
      </c>
      <c r="I2112" s="26" t="s">
        <v>4865</v>
      </c>
      <c r="J2112" s="26" t="s">
        <v>4866</v>
      </c>
      <c r="K2112" s="26">
        <v>5.81</v>
      </c>
      <c r="L2112" s="26">
        <v>50.85</v>
      </c>
      <c r="M2112" s="26">
        <v>136.59</v>
      </c>
      <c r="N2112" s="26">
        <v>36.159999999999997</v>
      </c>
      <c r="O2112" s="199">
        <v>18.149999999999999</v>
      </c>
    </row>
    <row r="2113" spans="8:15" hidden="1" x14ac:dyDescent="0.25">
      <c r="H2113" s="189" t="s">
        <v>4830</v>
      </c>
      <c r="I2113" s="26" t="s">
        <v>4867</v>
      </c>
      <c r="J2113" s="26" t="s">
        <v>4868</v>
      </c>
      <c r="K2113" s="26">
        <v>13.74</v>
      </c>
      <c r="L2113" s="26">
        <v>8.07</v>
      </c>
      <c r="M2113" s="26">
        <v>4.84</v>
      </c>
      <c r="N2113" s="26">
        <v>19.62</v>
      </c>
      <c r="O2113" s="199">
        <v>42.91</v>
      </c>
    </row>
    <row r="2114" spans="8:15" hidden="1" x14ac:dyDescent="0.25">
      <c r="H2114" s="189" t="s">
        <v>4830</v>
      </c>
      <c r="I2114" s="26" t="s">
        <v>4869</v>
      </c>
      <c r="J2114" s="26" t="s">
        <v>4870</v>
      </c>
      <c r="K2114" s="26">
        <v>8.92</v>
      </c>
      <c r="L2114" s="26">
        <v>94.69</v>
      </c>
      <c r="M2114" s="26">
        <v>42.97</v>
      </c>
      <c r="N2114" s="26">
        <v>74.44</v>
      </c>
      <c r="O2114" s="199">
        <v>18.36</v>
      </c>
    </row>
    <row r="2115" spans="8:15" hidden="1" x14ac:dyDescent="0.25">
      <c r="H2115" s="189" t="s">
        <v>4830</v>
      </c>
      <c r="I2115" s="26" t="s">
        <v>4871</v>
      </c>
      <c r="J2115" s="26" t="s">
        <v>4872</v>
      </c>
      <c r="K2115" s="26">
        <v>11.52</v>
      </c>
      <c r="L2115" s="26">
        <v>22.37</v>
      </c>
      <c r="M2115" s="26">
        <v>24.36</v>
      </c>
      <c r="N2115" s="26">
        <v>22.66</v>
      </c>
      <c r="O2115" s="199">
        <v>35.5</v>
      </c>
    </row>
    <row r="2116" spans="8:15" hidden="1" x14ac:dyDescent="0.25">
      <c r="H2116" s="189" t="s">
        <v>4830</v>
      </c>
      <c r="I2116" s="26" t="s">
        <v>4873</v>
      </c>
      <c r="J2116" s="26" t="s">
        <v>4874</v>
      </c>
      <c r="K2116" s="26">
        <v>43.09</v>
      </c>
      <c r="L2116" s="26">
        <v>12.86</v>
      </c>
      <c r="M2116" s="26">
        <v>13.74</v>
      </c>
      <c r="N2116" s="26">
        <v>16.48</v>
      </c>
      <c r="O2116" s="199">
        <v>44.81</v>
      </c>
    </row>
    <row r="2117" spans="8:15" hidden="1" x14ac:dyDescent="0.25">
      <c r="H2117" s="189" t="s">
        <v>4830</v>
      </c>
      <c r="I2117" s="26" t="s">
        <v>4875</v>
      </c>
      <c r="J2117" s="26" t="s">
        <v>4876</v>
      </c>
      <c r="K2117" s="26">
        <v>14.39</v>
      </c>
      <c r="L2117" s="26">
        <v>165.1</v>
      </c>
      <c r="M2117" s="26">
        <v>176.81</v>
      </c>
      <c r="N2117" s="26">
        <v>54.11</v>
      </c>
      <c r="O2117" s="199">
        <v>22.45</v>
      </c>
    </row>
    <row r="2118" spans="8:15" hidden="1" x14ac:dyDescent="0.25">
      <c r="H2118" s="189" t="s">
        <v>4830</v>
      </c>
      <c r="I2118" s="26" t="s">
        <v>4877</v>
      </c>
      <c r="J2118" s="26" t="s">
        <v>4878</v>
      </c>
      <c r="K2118" s="26">
        <v>44.21</v>
      </c>
      <c r="L2118" s="26">
        <v>15.6</v>
      </c>
      <c r="M2118" s="26">
        <v>14.06</v>
      </c>
      <c r="N2118" s="26">
        <v>16.940000000000001</v>
      </c>
      <c r="O2118" s="199">
        <v>56.59</v>
      </c>
    </row>
    <row r="2119" spans="8:15" hidden="1" x14ac:dyDescent="0.25">
      <c r="H2119" s="189" t="s">
        <v>4830</v>
      </c>
      <c r="I2119" s="26" t="s">
        <v>4879</v>
      </c>
      <c r="J2119" s="26" t="s">
        <v>4880</v>
      </c>
      <c r="K2119" s="26">
        <v>28.73</v>
      </c>
      <c r="L2119" s="26">
        <v>107.06</v>
      </c>
      <c r="M2119" s="26">
        <v>192.44</v>
      </c>
      <c r="N2119" s="26">
        <v>41.02</v>
      </c>
      <c r="O2119" s="199">
        <v>20.11</v>
      </c>
    </row>
    <row r="2120" spans="8:15" hidden="1" x14ac:dyDescent="0.25">
      <c r="H2120" s="189" t="s">
        <v>4830</v>
      </c>
      <c r="I2120" s="26" t="s">
        <v>4881</v>
      </c>
      <c r="J2120" s="26" t="s">
        <v>4882</v>
      </c>
      <c r="K2120" s="26">
        <v>16.66</v>
      </c>
      <c r="L2120" s="26">
        <v>22.2</v>
      </c>
      <c r="M2120" s="26">
        <v>35.479999999999997</v>
      </c>
      <c r="N2120" s="26">
        <v>17.850000000000001</v>
      </c>
      <c r="O2120" s="199">
        <v>31.99</v>
      </c>
    </row>
    <row r="2121" spans="8:15" hidden="1" x14ac:dyDescent="0.25">
      <c r="H2121" s="189" t="s">
        <v>4830</v>
      </c>
      <c r="I2121" s="26" t="s">
        <v>4883</v>
      </c>
      <c r="J2121" s="26" t="s">
        <v>4884</v>
      </c>
      <c r="K2121" s="26">
        <v>27.54</v>
      </c>
      <c r="L2121" s="26">
        <v>20.54</v>
      </c>
      <c r="M2121" s="26">
        <v>30.26</v>
      </c>
      <c r="N2121" s="26">
        <v>24.19</v>
      </c>
      <c r="O2121" s="199">
        <v>26.11</v>
      </c>
    </row>
    <row r="2122" spans="8:15" hidden="1" x14ac:dyDescent="0.25">
      <c r="H2122" s="189" t="s">
        <v>4830</v>
      </c>
      <c r="I2122" s="26" t="s">
        <v>4885</v>
      </c>
      <c r="J2122" s="26" t="s">
        <v>4886</v>
      </c>
      <c r="K2122" s="26">
        <v>43.71</v>
      </c>
      <c r="L2122" s="26">
        <v>68.27</v>
      </c>
      <c r="M2122" s="26">
        <v>64.16</v>
      </c>
      <c r="N2122" s="26">
        <v>47.4</v>
      </c>
      <c r="O2122" s="199">
        <v>17.48</v>
      </c>
    </row>
    <row r="2123" spans="8:15" hidden="1" x14ac:dyDescent="0.25">
      <c r="H2123" s="189" t="s">
        <v>4830</v>
      </c>
      <c r="I2123" s="26" t="s">
        <v>4887</v>
      </c>
      <c r="J2123" s="26" t="s">
        <v>4888</v>
      </c>
      <c r="K2123" s="26">
        <v>18.11</v>
      </c>
      <c r="L2123" s="26">
        <v>38.1</v>
      </c>
      <c r="M2123" s="26"/>
      <c r="N2123" s="26">
        <v>10.32</v>
      </c>
      <c r="O2123" s="199">
        <v>39.119999999999997</v>
      </c>
    </row>
    <row r="2124" spans="8:15" hidden="1" x14ac:dyDescent="0.25">
      <c r="H2124" s="189" t="s">
        <v>4830</v>
      </c>
      <c r="I2124" s="26" t="s">
        <v>4889</v>
      </c>
      <c r="J2124" s="26" t="s">
        <v>4890</v>
      </c>
      <c r="K2124" s="26">
        <v>22.22</v>
      </c>
      <c r="L2124" s="26">
        <v>27.4</v>
      </c>
      <c r="M2124" s="26">
        <v>23.99</v>
      </c>
      <c r="N2124" s="26">
        <v>35.67</v>
      </c>
      <c r="O2124" s="199">
        <v>89.21</v>
      </c>
    </row>
    <row r="2125" spans="8:15" hidden="1" x14ac:dyDescent="0.25">
      <c r="H2125" s="189" t="s">
        <v>4830</v>
      </c>
      <c r="I2125" s="26" t="s">
        <v>4891</v>
      </c>
      <c r="J2125" s="26" t="s">
        <v>4892</v>
      </c>
      <c r="K2125" s="26">
        <v>2.6</v>
      </c>
      <c r="L2125" s="26"/>
      <c r="M2125" s="26"/>
      <c r="N2125" s="26"/>
      <c r="O2125" s="199">
        <v>38.47</v>
      </c>
    </row>
    <row r="2126" spans="8:15" hidden="1" x14ac:dyDescent="0.25">
      <c r="H2126" s="189" t="s">
        <v>4830</v>
      </c>
      <c r="I2126" s="26" t="s">
        <v>4893</v>
      </c>
      <c r="J2126" s="26" t="s">
        <v>4894</v>
      </c>
      <c r="K2126" s="26">
        <v>2.6</v>
      </c>
      <c r="L2126" s="26">
        <v>75.260000000000005</v>
      </c>
      <c r="M2126" s="26">
        <v>42.06</v>
      </c>
      <c r="N2126" s="26">
        <v>65.67</v>
      </c>
      <c r="O2126" s="199">
        <v>29.79</v>
      </c>
    </row>
    <row r="2127" spans="8:15" hidden="1" x14ac:dyDescent="0.25">
      <c r="H2127" s="189" t="s">
        <v>4830</v>
      </c>
      <c r="I2127" s="26" t="s">
        <v>4895</v>
      </c>
      <c r="J2127" s="26" t="s">
        <v>4896</v>
      </c>
      <c r="K2127" s="26">
        <v>20.5</v>
      </c>
      <c r="L2127" s="26">
        <v>33.07</v>
      </c>
      <c r="M2127" s="26">
        <v>17.87</v>
      </c>
      <c r="N2127" s="26">
        <v>33.43</v>
      </c>
      <c r="O2127" s="199">
        <v>79.42</v>
      </c>
    </row>
    <row r="2128" spans="8:15" hidden="1" x14ac:dyDescent="0.25">
      <c r="H2128" s="189" t="s">
        <v>4830</v>
      </c>
      <c r="I2128" s="26" t="s">
        <v>4897</v>
      </c>
      <c r="J2128" s="26" t="s">
        <v>4898</v>
      </c>
      <c r="K2128" s="26">
        <v>5.23</v>
      </c>
      <c r="L2128" s="26"/>
      <c r="M2128" s="26"/>
      <c r="N2128" s="26"/>
      <c r="O2128" s="199">
        <v>16.73</v>
      </c>
    </row>
    <row r="2129" spans="8:15" hidden="1" x14ac:dyDescent="0.25">
      <c r="H2129" s="189" t="s">
        <v>4830</v>
      </c>
      <c r="I2129" s="26" t="s">
        <v>4899</v>
      </c>
      <c r="J2129" s="26" t="s">
        <v>4900</v>
      </c>
      <c r="K2129" s="26">
        <v>9.23</v>
      </c>
      <c r="L2129" s="26">
        <v>65.61</v>
      </c>
      <c r="M2129" s="26">
        <v>47.93</v>
      </c>
      <c r="N2129" s="26">
        <v>178.98</v>
      </c>
      <c r="O2129" s="199">
        <v>19.079999999999998</v>
      </c>
    </row>
    <row r="2130" spans="8:15" hidden="1" x14ac:dyDescent="0.25">
      <c r="H2130" s="189" t="s">
        <v>4830</v>
      </c>
      <c r="I2130" s="26" t="s">
        <v>4901</v>
      </c>
      <c r="J2130" s="26" t="s">
        <v>4902</v>
      </c>
      <c r="K2130" s="26">
        <v>25.74</v>
      </c>
      <c r="L2130" s="26">
        <v>15.22</v>
      </c>
      <c r="M2130" s="26">
        <v>25.97</v>
      </c>
      <c r="N2130" s="26">
        <v>14.33</v>
      </c>
      <c r="O2130" s="199">
        <v>39.71</v>
      </c>
    </row>
    <row r="2131" spans="8:15" hidden="1" x14ac:dyDescent="0.25">
      <c r="H2131" s="189" t="s">
        <v>4830</v>
      </c>
      <c r="I2131" s="26" t="s">
        <v>4903</v>
      </c>
      <c r="J2131" s="26" t="s">
        <v>4904</v>
      </c>
      <c r="K2131" s="26">
        <v>34.22</v>
      </c>
      <c r="L2131" s="26"/>
      <c r="M2131" s="26">
        <v>21.36</v>
      </c>
      <c r="N2131" s="26"/>
      <c r="O2131" s="199">
        <v>60.63</v>
      </c>
    </row>
    <row r="2132" spans="8:15" hidden="1" x14ac:dyDescent="0.25">
      <c r="H2132" s="189" t="s">
        <v>4830</v>
      </c>
      <c r="I2132" s="26" t="s">
        <v>4905</v>
      </c>
      <c r="J2132" s="26" t="s">
        <v>4906</v>
      </c>
      <c r="K2132" s="26">
        <v>12.5</v>
      </c>
      <c r="L2132" s="26">
        <v>16.7</v>
      </c>
      <c r="M2132" s="26">
        <v>78.760000000000005</v>
      </c>
      <c r="N2132" s="26">
        <v>12.71</v>
      </c>
      <c r="O2132" s="199">
        <v>28</v>
      </c>
    </row>
    <row r="2133" spans="8:15" hidden="1" x14ac:dyDescent="0.25">
      <c r="H2133" s="189" t="s">
        <v>4830</v>
      </c>
      <c r="I2133" s="26" t="s">
        <v>4907</v>
      </c>
      <c r="J2133" s="26" t="s">
        <v>4908</v>
      </c>
      <c r="K2133" s="26">
        <v>9.16</v>
      </c>
      <c r="L2133" s="26"/>
      <c r="M2133" s="26"/>
      <c r="N2133" s="26"/>
      <c r="O2133" s="199">
        <v>21.98</v>
      </c>
    </row>
    <row r="2134" spans="8:15" hidden="1" x14ac:dyDescent="0.25">
      <c r="H2134" s="189" t="s">
        <v>4830</v>
      </c>
      <c r="I2134" s="26" t="s">
        <v>4909</v>
      </c>
      <c r="J2134" s="26" t="s">
        <v>4910</v>
      </c>
      <c r="K2134" s="26">
        <v>5.3</v>
      </c>
      <c r="L2134" s="26">
        <v>433.5</v>
      </c>
      <c r="M2134" s="26"/>
      <c r="N2134" s="26">
        <v>193.8</v>
      </c>
      <c r="O2134" s="199">
        <v>18.84</v>
      </c>
    </row>
    <row r="2135" spans="8:15" hidden="1" x14ac:dyDescent="0.25">
      <c r="H2135" s="189" t="s">
        <v>4830</v>
      </c>
      <c r="I2135" s="26" t="s">
        <v>4911</v>
      </c>
      <c r="J2135" s="26" t="s">
        <v>4912</v>
      </c>
      <c r="K2135" s="26">
        <v>17.03</v>
      </c>
      <c r="L2135" s="26"/>
      <c r="M2135" s="26"/>
      <c r="N2135" s="26"/>
      <c r="O2135" s="199">
        <v>21.15</v>
      </c>
    </row>
    <row r="2136" spans="8:15" hidden="1" x14ac:dyDescent="0.25">
      <c r="H2136" s="189" t="s">
        <v>4830</v>
      </c>
      <c r="I2136" s="26" t="s">
        <v>4913</v>
      </c>
      <c r="J2136" s="26" t="s">
        <v>4914</v>
      </c>
      <c r="K2136" s="26">
        <v>16.53</v>
      </c>
      <c r="L2136" s="26">
        <v>81.819999999999993</v>
      </c>
      <c r="M2136" s="26">
        <v>357.73</v>
      </c>
      <c r="N2136" s="26">
        <v>47.23</v>
      </c>
      <c r="O2136" s="199">
        <v>17.13</v>
      </c>
    </row>
    <row r="2137" spans="8:15" hidden="1" x14ac:dyDescent="0.25">
      <c r="H2137" s="189" t="s">
        <v>4830</v>
      </c>
      <c r="I2137" s="26" t="s">
        <v>4915</v>
      </c>
      <c r="J2137" s="26" t="s">
        <v>4916</v>
      </c>
      <c r="K2137" s="26">
        <v>11.44</v>
      </c>
      <c r="L2137" s="26">
        <v>100.37</v>
      </c>
      <c r="M2137" s="26">
        <v>28.44</v>
      </c>
      <c r="N2137" s="26">
        <v>134.22999999999999</v>
      </c>
      <c r="O2137" s="199">
        <v>55.52</v>
      </c>
    </row>
    <row r="2138" spans="8:15" hidden="1" x14ac:dyDescent="0.25">
      <c r="H2138" s="189" t="s">
        <v>4830</v>
      </c>
      <c r="I2138" s="26" t="s">
        <v>4917</v>
      </c>
      <c r="J2138" s="26" t="s">
        <v>4918</v>
      </c>
      <c r="K2138" s="26">
        <v>10.56</v>
      </c>
      <c r="L2138" s="26">
        <v>21.31</v>
      </c>
      <c r="M2138" s="26">
        <v>27.83</v>
      </c>
      <c r="N2138" s="26">
        <v>24.27</v>
      </c>
      <c r="O2138" s="199">
        <v>33.32</v>
      </c>
    </row>
    <row r="2139" spans="8:15" hidden="1" x14ac:dyDescent="0.25">
      <c r="H2139" s="189" t="s">
        <v>4830</v>
      </c>
      <c r="I2139" s="26" t="s">
        <v>4919</v>
      </c>
      <c r="J2139" s="26" t="s">
        <v>4920</v>
      </c>
      <c r="K2139" s="26">
        <v>7.91</v>
      </c>
      <c r="L2139" s="26">
        <v>25.25</v>
      </c>
      <c r="M2139" s="26">
        <v>25.52</v>
      </c>
      <c r="N2139" s="26">
        <v>23.52</v>
      </c>
      <c r="O2139" s="199">
        <v>30.19</v>
      </c>
    </row>
    <row r="2140" spans="8:15" hidden="1" x14ac:dyDescent="0.25">
      <c r="H2140" s="189" t="s">
        <v>4830</v>
      </c>
      <c r="I2140" s="26" t="s">
        <v>4921</v>
      </c>
      <c r="J2140" s="26" t="s">
        <v>4922</v>
      </c>
      <c r="K2140" s="26">
        <v>5.5</v>
      </c>
      <c r="L2140" s="26"/>
      <c r="M2140" s="26"/>
      <c r="N2140" s="26"/>
      <c r="O2140" s="199">
        <v>14.45</v>
      </c>
    </row>
    <row r="2141" spans="8:15" hidden="1" x14ac:dyDescent="0.25">
      <c r="H2141" s="189" t="s">
        <v>4830</v>
      </c>
      <c r="I2141" s="26" t="s">
        <v>4923</v>
      </c>
      <c r="J2141" s="26" t="s">
        <v>4924</v>
      </c>
      <c r="K2141" s="26">
        <v>10.86</v>
      </c>
      <c r="L2141" s="26">
        <v>12.5</v>
      </c>
      <c r="M2141" s="26">
        <v>15.33</v>
      </c>
      <c r="N2141" s="26">
        <v>10.65</v>
      </c>
      <c r="O2141" s="199">
        <v>48.77</v>
      </c>
    </row>
    <row r="2142" spans="8:15" hidden="1" x14ac:dyDescent="0.25">
      <c r="H2142" s="189" t="s">
        <v>4830</v>
      </c>
      <c r="I2142" s="26" t="s">
        <v>4925</v>
      </c>
      <c r="J2142" s="26" t="s">
        <v>4926</v>
      </c>
      <c r="K2142" s="26">
        <v>10.83</v>
      </c>
      <c r="L2142" s="26">
        <v>15.47</v>
      </c>
      <c r="M2142" s="26">
        <v>15.37</v>
      </c>
      <c r="N2142" s="26">
        <v>18.12</v>
      </c>
      <c r="O2142" s="199">
        <v>43.5</v>
      </c>
    </row>
    <row r="2143" spans="8:15" hidden="1" x14ac:dyDescent="0.25">
      <c r="H2143" s="189" t="s">
        <v>4830</v>
      </c>
      <c r="I2143" s="26" t="s">
        <v>4927</v>
      </c>
      <c r="J2143" s="26" t="s">
        <v>4928</v>
      </c>
      <c r="K2143" s="26">
        <v>9.43</v>
      </c>
      <c r="L2143" s="26">
        <v>9.2100000000000009</v>
      </c>
      <c r="M2143" s="26">
        <v>11.06</v>
      </c>
      <c r="N2143" s="26">
        <v>9.3699999999999992</v>
      </c>
      <c r="O2143" s="199">
        <v>31.39</v>
      </c>
    </row>
    <row r="2144" spans="8:15" hidden="1" x14ac:dyDescent="0.25">
      <c r="H2144" s="189" t="s">
        <v>4830</v>
      </c>
      <c r="I2144" s="26" t="s">
        <v>4929</v>
      </c>
      <c r="J2144" s="26" t="s">
        <v>4930</v>
      </c>
      <c r="K2144" s="26">
        <v>11.86</v>
      </c>
      <c r="L2144" s="26">
        <v>85.43</v>
      </c>
      <c r="M2144" s="26">
        <v>17.46</v>
      </c>
      <c r="N2144" s="26">
        <v>165.91</v>
      </c>
      <c r="O2144" s="199">
        <v>42.52</v>
      </c>
    </row>
    <row r="2145" spans="8:15" hidden="1" x14ac:dyDescent="0.25">
      <c r="H2145" s="189" t="s">
        <v>4830</v>
      </c>
      <c r="I2145" s="26" t="s">
        <v>4931</v>
      </c>
      <c r="J2145" s="26" t="s">
        <v>4932</v>
      </c>
      <c r="K2145" s="26">
        <v>8.66</v>
      </c>
      <c r="L2145" s="26"/>
      <c r="M2145" s="26">
        <v>245.78</v>
      </c>
      <c r="N2145" s="26"/>
      <c r="O2145" s="199">
        <v>20.94</v>
      </c>
    </row>
    <row r="2146" spans="8:15" hidden="1" x14ac:dyDescent="0.25">
      <c r="H2146" s="189" t="s">
        <v>4830</v>
      </c>
      <c r="I2146" s="26" t="s">
        <v>4933</v>
      </c>
      <c r="J2146" s="26" t="s">
        <v>4934</v>
      </c>
      <c r="K2146" s="26">
        <v>33.94</v>
      </c>
      <c r="L2146" s="26">
        <v>11.71</v>
      </c>
      <c r="M2146" s="26">
        <v>8.99</v>
      </c>
      <c r="N2146" s="26">
        <v>13.38</v>
      </c>
      <c r="O2146" s="199">
        <v>47.2</v>
      </c>
    </row>
    <row r="2147" spans="8:15" hidden="1" x14ac:dyDescent="0.25">
      <c r="H2147" s="189" t="s">
        <v>4830</v>
      </c>
      <c r="I2147" s="26" t="s">
        <v>4935</v>
      </c>
      <c r="J2147" s="26" t="s">
        <v>4936</v>
      </c>
      <c r="K2147" s="26">
        <v>16.43</v>
      </c>
      <c r="L2147" s="26"/>
      <c r="M2147" s="26">
        <v>44.54</v>
      </c>
      <c r="N2147" s="26"/>
      <c r="O2147" s="199">
        <v>15.77</v>
      </c>
    </row>
    <row r="2148" spans="8:15" hidden="1" x14ac:dyDescent="0.25">
      <c r="H2148" s="189" t="s">
        <v>4830</v>
      </c>
      <c r="I2148" s="26" t="s">
        <v>4937</v>
      </c>
      <c r="J2148" s="26" t="s">
        <v>4938</v>
      </c>
      <c r="K2148" s="26">
        <v>21.23</v>
      </c>
      <c r="L2148" s="26">
        <v>16.600000000000001</v>
      </c>
      <c r="M2148" s="26">
        <v>25.84</v>
      </c>
      <c r="N2148" s="26">
        <v>17.27</v>
      </c>
      <c r="O2148" s="199">
        <v>92.68</v>
      </c>
    </row>
    <row r="2149" spans="8:15" hidden="1" x14ac:dyDescent="0.25">
      <c r="H2149" s="189" t="s">
        <v>4830</v>
      </c>
      <c r="I2149" s="26" t="s">
        <v>4939</v>
      </c>
      <c r="J2149" s="26" t="s">
        <v>4940</v>
      </c>
      <c r="K2149" s="26">
        <v>39.770000000000003</v>
      </c>
      <c r="L2149" s="26">
        <v>17.72</v>
      </c>
      <c r="M2149" s="26">
        <v>17.7</v>
      </c>
      <c r="N2149" s="26">
        <v>18.04</v>
      </c>
      <c r="O2149" s="199">
        <v>326.87</v>
      </c>
    </row>
    <row r="2150" spans="8:15" hidden="1" x14ac:dyDescent="0.25">
      <c r="H2150" s="189" t="s">
        <v>4830</v>
      </c>
      <c r="I2150" s="26" t="s">
        <v>4941</v>
      </c>
      <c r="J2150" s="26" t="s">
        <v>4942</v>
      </c>
      <c r="K2150" s="26">
        <v>5.15</v>
      </c>
      <c r="L2150" s="26"/>
      <c r="M2150" s="26"/>
      <c r="N2150" s="26">
        <v>81.56</v>
      </c>
      <c r="O2150" s="199">
        <v>30.14</v>
      </c>
    </row>
    <row r="2151" spans="8:15" hidden="1" x14ac:dyDescent="0.25">
      <c r="H2151" s="189" t="s">
        <v>4830</v>
      </c>
      <c r="I2151" s="26" t="s">
        <v>4943</v>
      </c>
      <c r="J2151" s="26" t="s">
        <v>4944</v>
      </c>
      <c r="K2151" s="26">
        <v>93.79</v>
      </c>
      <c r="L2151" s="26">
        <v>20.38</v>
      </c>
      <c r="M2151" s="26">
        <v>25.22</v>
      </c>
      <c r="N2151" s="26">
        <v>21.25</v>
      </c>
      <c r="O2151" s="199">
        <v>571.32000000000005</v>
      </c>
    </row>
    <row r="2152" spans="8:15" hidden="1" x14ac:dyDescent="0.25">
      <c r="H2152" s="189" t="s">
        <v>4830</v>
      </c>
      <c r="I2152" s="26" t="s">
        <v>4945</v>
      </c>
      <c r="J2152" s="26" t="s">
        <v>4946</v>
      </c>
      <c r="K2152" s="26">
        <v>6.04</v>
      </c>
      <c r="L2152" s="26"/>
      <c r="M2152" s="26"/>
      <c r="N2152" s="26"/>
      <c r="O2152" s="199">
        <v>19.329999999999998</v>
      </c>
    </row>
    <row r="2153" spans="8:15" hidden="1" x14ac:dyDescent="0.25">
      <c r="H2153" s="189" t="s">
        <v>4830</v>
      </c>
      <c r="I2153" s="26" t="s">
        <v>4947</v>
      </c>
      <c r="J2153" s="26" t="s">
        <v>4948</v>
      </c>
      <c r="K2153" s="26">
        <v>15.27</v>
      </c>
      <c r="L2153" s="26">
        <v>23.09</v>
      </c>
      <c r="M2153" s="26">
        <v>20.37</v>
      </c>
      <c r="N2153" s="26">
        <v>28.01</v>
      </c>
      <c r="O2153" s="199">
        <v>61.23</v>
      </c>
    </row>
    <row r="2154" spans="8:15" hidden="1" x14ac:dyDescent="0.25">
      <c r="H2154" s="189" t="s">
        <v>4830</v>
      </c>
      <c r="I2154" s="26" t="s">
        <v>4949</v>
      </c>
      <c r="J2154" s="26" t="s">
        <v>4950</v>
      </c>
      <c r="K2154" s="26">
        <v>10.210000000000001</v>
      </c>
      <c r="L2154" s="26">
        <v>8.14</v>
      </c>
      <c r="M2154" s="26">
        <v>18.809999999999999</v>
      </c>
      <c r="N2154" s="26">
        <v>7.37</v>
      </c>
      <c r="O2154" s="199">
        <v>31.78</v>
      </c>
    </row>
    <row r="2155" spans="8:15" hidden="1" x14ac:dyDescent="0.25">
      <c r="H2155" s="189" t="s">
        <v>4830</v>
      </c>
      <c r="I2155" s="26" t="s">
        <v>4951</v>
      </c>
      <c r="J2155" s="26" t="s">
        <v>4952</v>
      </c>
      <c r="K2155" s="26">
        <v>13.72</v>
      </c>
      <c r="L2155" s="26">
        <v>24.39</v>
      </c>
      <c r="M2155" s="26">
        <v>22.84</v>
      </c>
      <c r="N2155" s="26">
        <v>21.07</v>
      </c>
      <c r="O2155" s="199">
        <v>55.02</v>
      </c>
    </row>
    <row r="2156" spans="8:15" hidden="1" x14ac:dyDescent="0.25">
      <c r="H2156" s="189" t="s">
        <v>4830</v>
      </c>
      <c r="I2156" s="26" t="s">
        <v>4953</v>
      </c>
      <c r="J2156" s="26" t="s">
        <v>4954</v>
      </c>
      <c r="K2156" s="26">
        <v>15.13</v>
      </c>
      <c r="L2156" s="26">
        <v>23.12</v>
      </c>
      <c r="M2156" s="26">
        <v>21.46</v>
      </c>
      <c r="N2156" s="26">
        <v>25.25</v>
      </c>
      <c r="O2156" s="199">
        <v>20.72</v>
      </c>
    </row>
    <row r="2157" spans="8:15" hidden="1" x14ac:dyDescent="0.25">
      <c r="H2157" s="189" t="s">
        <v>4830</v>
      </c>
      <c r="I2157" s="26" t="s">
        <v>4955</v>
      </c>
      <c r="J2157" s="26" t="s">
        <v>4956</v>
      </c>
      <c r="K2157" s="26">
        <v>9.6</v>
      </c>
      <c r="L2157" s="26">
        <v>229.48</v>
      </c>
      <c r="M2157" s="26">
        <v>43.26</v>
      </c>
      <c r="N2157" s="26"/>
      <c r="O2157" s="199">
        <v>42.2</v>
      </c>
    </row>
    <row r="2158" spans="8:15" hidden="1" x14ac:dyDescent="0.25">
      <c r="H2158" s="189" t="s">
        <v>4830</v>
      </c>
      <c r="I2158" s="26" t="s">
        <v>4957</v>
      </c>
      <c r="J2158" s="26" t="s">
        <v>4958</v>
      </c>
      <c r="K2158" s="26">
        <v>3.82</v>
      </c>
      <c r="L2158" s="26">
        <v>46.72</v>
      </c>
      <c r="M2158" s="26">
        <v>77.709999999999994</v>
      </c>
      <c r="N2158" s="26">
        <v>13.19</v>
      </c>
      <c r="O2158" s="199">
        <v>5.7</v>
      </c>
    </row>
    <row r="2159" spans="8:15" hidden="1" x14ac:dyDescent="0.25">
      <c r="H2159" s="189" t="s">
        <v>4830</v>
      </c>
      <c r="I2159" s="26" t="s">
        <v>4959</v>
      </c>
      <c r="J2159" s="26" t="s">
        <v>4960</v>
      </c>
      <c r="K2159" s="26">
        <v>5.25</v>
      </c>
      <c r="L2159" s="26">
        <v>17.34</v>
      </c>
      <c r="M2159" s="26">
        <v>19.66</v>
      </c>
      <c r="N2159" s="26">
        <v>14.07</v>
      </c>
      <c r="O2159" s="199">
        <v>3.65</v>
      </c>
    </row>
    <row r="2160" spans="8:15" hidden="1" x14ac:dyDescent="0.25">
      <c r="H2160" s="189" t="s">
        <v>4961</v>
      </c>
      <c r="I2160" s="26" t="s">
        <v>4962</v>
      </c>
      <c r="J2160" s="26" t="s">
        <v>4963</v>
      </c>
      <c r="K2160" s="26">
        <v>4.3499999999999996</v>
      </c>
      <c r="L2160" s="26"/>
      <c r="M2160" s="26"/>
      <c r="N2160" s="26"/>
      <c r="O2160" s="199">
        <v>104.75</v>
      </c>
    </row>
    <row r="2161" spans="8:15" hidden="1" x14ac:dyDescent="0.25">
      <c r="H2161" s="189" t="s">
        <v>4961</v>
      </c>
      <c r="I2161" s="26" t="s">
        <v>4964</v>
      </c>
      <c r="J2161" s="26" t="s">
        <v>4965</v>
      </c>
      <c r="K2161" s="26">
        <v>54.99</v>
      </c>
      <c r="L2161" s="26">
        <v>12.15</v>
      </c>
      <c r="M2161" s="26">
        <v>10.59</v>
      </c>
      <c r="N2161" s="26">
        <v>13.07</v>
      </c>
      <c r="O2161" s="199">
        <v>3861.94</v>
      </c>
    </row>
    <row r="2162" spans="8:15" hidden="1" x14ac:dyDescent="0.25">
      <c r="H2162" s="189" t="s">
        <v>4961</v>
      </c>
      <c r="I2162" s="26" t="s">
        <v>4966</v>
      </c>
      <c r="J2162" s="26" t="s">
        <v>4967</v>
      </c>
      <c r="K2162" s="26">
        <v>5.85</v>
      </c>
      <c r="L2162" s="26">
        <v>11.71</v>
      </c>
      <c r="M2162" s="26">
        <v>12.35</v>
      </c>
      <c r="N2162" s="26">
        <v>15.5</v>
      </c>
      <c r="O2162" s="199">
        <v>40.72</v>
      </c>
    </row>
    <row r="2163" spans="8:15" hidden="1" x14ac:dyDescent="0.25">
      <c r="H2163" s="189" t="s">
        <v>4961</v>
      </c>
      <c r="I2163" s="26" t="s">
        <v>4968</v>
      </c>
      <c r="J2163" s="26" t="s">
        <v>4969</v>
      </c>
      <c r="K2163" s="26">
        <v>5.86</v>
      </c>
      <c r="L2163" s="26">
        <v>11.13</v>
      </c>
      <c r="M2163" s="26">
        <v>8.43</v>
      </c>
      <c r="N2163" s="26">
        <v>24.68</v>
      </c>
      <c r="O2163" s="199">
        <v>60.35</v>
      </c>
    </row>
    <row r="2164" spans="8:15" hidden="1" x14ac:dyDescent="0.25">
      <c r="H2164" s="189" t="s">
        <v>4961</v>
      </c>
      <c r="I2164" s="26" t="s">
        <v>4970</v>
      </c>
      <c r="J2164" s="26" t="s">
        <v>4971</v>
      </c>
      <c r="K2164" s="26">
        <v>6.58</v>
      </c>
      <c r="L2164" s="26">
        <v>38.01</v>
      </c>
      <c r="M2164" s="26">
        <v>26.52</v>
      </c>
      <c r="N2164" s="26">
        <v>38.9</v>
      </c>
      <c r="O2164" s="199">
        <v>89.62</v>
      </c>
    </row>
    <row r="2165" spans="8:15" hidden="1" x14ac:dyDescent="0.25">
      <c r="H2165" s="189" t="s">
        <v>4961</v>
      </c>
      <c r="I2165" s="26" t="s">
        <v>37</v>
      </c>
      <c r="J2165" s="26" t="s">
        <v>36</v>
      </c>
      <c r="K2165" s="26">
        <v>34.81</v>
      </c>
      <c r="L2165" s="26">
        <v>7.62</v>
      </c>
      <c r="M2165" s="26">
        <v>7.73</v>
      </c>
      <c r="N2165" s="26">
        <v>8</v>
      </c>
      <c r="O2165" s="199">
        <v>1960.29</v>
      </c>
    </row>
    <row r="2166" spans="8:15" hidden="1" x14ac:dyDescent="0.25">
      <c r="H2166" s="189" t="s">
        <v>4961</v>
      </c>
      <c r="I2166" s="26" t="s">
        <v>4972</v>
      </c>
      <c r="J2166" s="26" t="s">
        <v>4973</v>
      </c>
      <c r="K2166" s="26">
        <v>8.61</v>
      </c>
      <c r="L2166" s="26">
        <v>46.12</v>
      </c>
      <c r="M2166" s="26">
        <v>51.5</v>
      </c>
      <c r="N2166" s="26">
        <v>44.49</v>
      </c>
      <c r="O2166" s="199">
        <v>88.06</v>
      </c>
    </row>
    <row r="2167" spans="8:15" hidden="1" x14ac:dyDescent="0.25">
      <c r="H2167" s="189" t="s">
        <v>4961</v>
      </c>
      <c r="I2167" s="26" t="s">
        <v>4974</v>
      </c>
      <c r="J2167" s="26" t="s">
        <v>4975</v>
      </c>
      <c r="K2167" s="26">
        <v>14</v>
      </c>
      <c r="L2167" s="26">
        <v>24.8</v>
      </c>
      <c r="M2167" s="26">
        <v>25.35</v>
      </c>
      <c r="N2167" s="26">
        <v>19.57</v>
      </c>
      <c r="O2167" s="199">
        <v>161.03</v>
      </c>
    </row>
    <row r="2168" spans="8:15" hidden="1" x14ac:dyDescent="0.25">
      <c r="H2168" s="189" t="s">
        <v>4961</v>
      </c>
      <c r="I2168" s="26" t="s">
        <v>4976</v>
      </c>
      <c r="J2168" s="26" t="s">
        <v>4977</v>
      </c>
      <c r="K2168" s="26">
        <v>24.67</v>
      </c>
      <c r="L2168" s="26">
        <v>14.81</v>
      </c>
      <c r="M2168" s="26">
        <v>11.43</v>
      </c>
      <c r="N2168" s="26">
        <v>23.87</v>
      </c>
      <c r="O2168" s="199">
        <v>342.46</v>
      </c>
    </row>
    <row r="2169" spans="8:15" hidden="1" x14ac:dyDescent="0.25">
      <c r="H2169" s="189" t="s">
        <v>4961</v>
      </c>
      <c r="I2169" s="26" t="s">
        <v>4978</v>
      </c>
      <c r="J2169" s="26" t="s">
        <v>4979</v>
      </c>
      <c r="K2169" s="26">
        <v>28.02</v>
      </c>
      <c r="L2169" s="26">
        <v>60.62</v>
      </c>
      <c r="M2169" s="26">
        <v>55.01</v>
      </c>
      <c r="N2169" s="26">
        <v>40.03</v>
      </c>
      <c r="O2169" s="199">
        <v>20.62</v>
      </c>
    </row>
    <row r="2170" spans="8:15" hidden="1" x14ac:dyDescent="0.25">
      <c r="H2170" s="189" t="s">
        <v>4961</v>
      </c>
      <c r="I2170" s="26" t="s">
        <v>4980</v>
      </c>
      <c r="J2170" s="26" t="s">
        <v>4981</v>
      </c>
      <c r="K2170" s="26">
        <v>1.48</v>
      </c>
      <c r="L2170" s="26"/>
      <c r="M2170" s="26"/>
      <c r="N2170" s="26"/>
      <c r="O2170" s="199">
        <v>25.94</v>
      </c>
    </row>
    <row r="2171" spans="8:15" hidden="1" x14ac:dyDescent="0.25">
      <c r="H2171" s="189" t="s">
        <v>4961</v>
      </c>
      <c r="I2171" s="26" t="s">
        <v>4982</v>
      </c>
      <c r="J2171" s="26" t="s">
        <v>4983</v>
      </c>
      <c r="K2171" s="26">
        <v>12.08</v>
      </c>
      <c r="L2171" s="26">
        <v>22.05</v>
      </c>
      <c r="M2171" s="26">
        <v>19.39</v>
      </c>
      <c r="N2171" s="26">
        <v>15.21</v>
      </c>
      <c r="O2171" s="199">
        <v>127.64</v>
      </c>
    </row>
    <row r="2172" spans="8:15" hidden="1" x14ac:dyDescent="0.25">
      <c r="H2172" s="189" t="s">
        <v>4961</v>
      </c>
      <c r="I2172" s="26" t="s">
        <v>4984</v>
      </c>
      <c r="J2172" s="26" t="s">
        <v>4985</v>
      </c>
      <c r="K2172" s="26">
        <v>45.3</v>
      </c>
      <c r="L2172" s="26">
        <v>18.13</v>
      </c>
      <c r="M2172" s="26">
        <v>20.75</v>
      </c>
      <c r="N2172" s="26">
        <v>17.670000000000002</v>
      </c>
      <c r="O2172" s="199">
        <v>365.44</v>
      </c>
    </row>
    <row r="2173" spans="8:15" hidden="1" x14ac:dyDescent="0.25">
      <c r="H2173" s="189" t="s">
        <v>4961</v>
      </c>
      <c r="I2173" s="26" t="s">
        <v>4986</v>
      </c>
      <c r="J2173" s="26" t="s">
        <v>4987</v>
      </c>
      <c r="K2173" s="26">
        <v>5.7</v>
      </c>
      <c r="L2173" s="26">
        <v>29.7</v>
      </c>
      <c r="M2173" s="26">
        <v>9.26</v>
      </c>
      <c r="N2173" s="26">
        <v>33.770000000000003</v>
      </c>
      <c r="O2173" s="199">
        <v>48.32</v>
      </c>
    </row>
    <row r="2174" spans="8:15" hidden="1" x14ac:dyDescent="0.25">
      <c r="H2174" s="189" t="s">
        <v>4961</v>
      </c>
      <c r="I2174" s="26" t="s">
        <v>4988</v>
      </c>
      <c r="J2174" s="26" t="s">
        <v>4989</v>
      </c>
      <c r="K2174" s="26">
        <v>27.87</v>
      </c>
      <c r="L2174" s="26">
        <v>35.090000000000003</v>
      </c>
      <c r="M2174" s="26">
        <v>37.29</v>
      </c>
      <c r="N2174" s="26">
        <v>40.43</v>
      </c>
      <c r="O2174" s="199">
        <v>1040.28</v>
      </c>
    </row>
    <row r="2175" spans="8:15" hidden="1" x14ac:dyDescent="0.25">
      <c r="H2175" s="189" t="s">
        <v>4961</v>
      </c>
      <c r="I2175" s="26" t="s">
        <v>4990</v>
      </c>
      <c r="J2175" s="26" t="s">
        <v>4991</v>
      </c>
      <c r="K2175" s="26">
        <v>2.2999999999999998</v>
      </c>
      <c r="L2175" s="26">
        <v>39.159999999999997</v>
      </c>
      <c r="M2175" s="26"/>
      <c r="N2175" s="26">
        <v>104.17</v>
      </c>
      <c r="O2175" s="199">
        <v>25.64</v>
      </c>
    </row>
    <row r="2176" spans="8:15" hidden="1" x14ac:dyDescent="0.25">
      <c r="H2176" s="189" t="s">
        <v>4961</v>
      </c>
      <c r="I2176" s="26" t="s">
        <v>4992</v>
      </c>
      <c r="J2176" s="26" t="s">
        <v>4993</v>
      </c>
      <c r="K2176" s="26">
        <v>13.34</v>
      </c>
      <c r="L2176" s="26">
        <v>23.78</v>
      </c>
      <c r="M2176" s="26">
        <v>20.7</v>
      </c>
      <c r="N2176" s="26">
        <v>19.32</v>
      </c>
      <c r="O2176" s="199">
        <v>102.32</v>
      </c>
    </row>
    <row r="2177" spans="8:15" hidden="1" x14ac:dyDescent="0.25">
      <c r="H2177" s="189" t="s">
        <v>4961</v>
      </c>
      <c r="I2177" s="26" t="s">
        <v>4994</v>
      </c>
      <c r="J2177" s="26" t="s">
        <v>4995</v>
      </c>
      <c r="K2177" s="26">
        <v>11.49</v>
      </c>
      <c r="L2177" s="26">
        <v>37.79</v>
      </c>
      <c r="M2177" s="26">
        <v>25.18</v>
      </c>
      <c r="N2177" s="26">
        <v>43.24</v>
      </c>
      <c r="O2177" s="199">
        <v>28.51</v>
      </c>
    </row>
    <row r="2178" spans="8:15" hidden="1" x14ac:dyDescent="0.25">
      <c r="H2178" s="189" t="s">
        <v>4961</v>
      </c>
      <c r="I2178" s="26" t="s">
        <v>4996</v>
      </c>
      <c r="J2178" s="26" t="s">
        <v>4997</v>
      </c>
      <c r="K2178" s="26">
        <v>8.4499999999999993</v>
      </c>
      <c r="L2178" s="26"/>
      <c r="M2178" s="26"/>
      <c r="N2178" s="26"/>
      <c r="O2178" s="199">
        <v>28.78</v>
      </c>
    </row>
    <row r="2179" spans="8:15" hidden="1" x14ac:dyDescent="0.25">
      <c r="H2179" s="189" t="s">
        <v>4961</v>
      </c>
      <c r="I2179" s="26" t="s">
        <v>4998</v>
      </c>
      <c r="J2179" s="26" t="s">
        <v>4999</v>
      </c>
      <c r="K2179" s="26">
        <v>2.92</v>
      </c>
      <c r="L2179" s="26">
        <v>64.790000000000006</v>
      </c>
      <c r="M2179" s="26">
        <v>72.77</v>
      </c>
      <c r="N2179" s="26">
        <v>185.24</v>
      </c>
      <c r="O2179" s="199">
        <v>33.18</v>
      </c>
    </row>
    <row r="2180" spans="8:15" hidden="1" x14ac:dyDescent="0.25">
      <c r="H2180" s="189" t="s">
        <v>4961</v>
      </c>
      <c r="I2180" s="26" t="s">
        <v>5000</v>
      </c>
      <c r="J2180" s="26" t="s">
        <v>5001</v>
      </c>
      <c r="K2180" s="26">
        <v>6.01</v>
      </c>
      <c r="L2180" s="26">
        <v>146.6</v>
      </c>
      <c r="M2180" s="26"/>
      <c r="N2180" s="26">
        <v>56.71</v>
      </c>
      <c r="O2180" s="199">
        <v>24.1</v>
      </c>
    </row>
    <row r="2181" spans="8:15" hidden="1" x14ac:dyDescent="0.25">
      <c r="H2181" s="189" t="s">
        <v>4961</v>
      </c>
      <c r="I2181" s="26" t="s">
        <v>5002</v>
      </c>
      <c r="J2181" s="26" t="s">
        <v>5003</v>
      </c>
      <c r="K2181" s="26">
        <v>5.56</v>
      </c>
      <c r="L2181" s="26">
        <v>18.59</v>
      </c>
      <c r="M2181" s="26">
        <v>17.14</v>
      </c>
      <c r="N2181" s="26">
        <v>21.96</v>
      </c>
      <c r="O2181" s="199">
        <v>251.7</v>
      </c>
    </row>
    <row r="2182" spans="8:15" hidden="1" x14ac:dyDescent="0.25">
      <c r="H2182" s="189" t="s">
        <v>4961</v>
      </c>
      <c r="I2182" s="26" t="s">
        <v>5004</v>
      </c>
      <c r="J2182" s="26" t="s">
        <v>5005</v>
      </c>
      <c r="K2182" s="26">
        <v>25.15</v>
      </c>
      <c r="L2182" s="26">
        <v>14.22</v>
      </c>
      <c r="M2182" s="26">
        <v>14.38</v>
      </c>
      <c r="N2182" s="26">
        <v>15.18</v>
      </c>
      <c r="O2182" s="199">
        <v>238.68</v>
      </c>
    </row>
    <row r="2183" spans="8:15" hidden="1" x14ac:dyDescent="0.25">
      <c r="H2183" s="189" t="s">
        <v>4961</v>
      </c>
      <c r="I2183" s="26" t="s">
        <v>5006</v>
      </c>
      <c r="J2183" s="26" t="s">
        <v>5007</v>
      </c>
      <c r="K2183" s="26">
        <v>8.26</v>
      </c>
      <c r="L2183" s="26">
        <v>11.37</v>
      </c>
      <c r="M2183" s="26">
        <v>7.42</v>
      </c>
      <c r="N2183" s="26">
        <v>11.17</v>
      </c>
      <c r="O2183" s="199">
        <v>61.42</v>
      </c>
    </row>
    <row r="2184" spans="8:15" hidden="1" x14ac:dyDescent="0.25">
      <c r="H2184" s="189" t="s">
        <v>4961</v>
      </c>
      <c r="I2184" s="26" t="s">
        <v>5008</v>
      </c>
      <c r="J2184" s="26" t="s">
        <v>5009</v>
      </c>
      <c r="K2184" s="26">
        <v>7.53</v>
      </c>
      <c r="L2184" s="26">
        <v>35.869999999999997</v>
      </c>
      <c r="M2184" s="26">
        <v>55.62</v>
      </c>
      <c r="N2184" s="26">
        <v>46.02</v>
      </c>
      <c r="O2184" s="199">
        <v>46.95</v>
      </c>
    </row>
    <row r="2185" spans="8:15" hidden="1" x14ac:dyDescent="0.25">
      <c r="H2185" s="189" t="s">
        <v>4961</v>
      </c>
      <c r="I2185" s="26" t="s">
        <v>5010</v>
      </c>
      <c r="J2185" s="26" t="s">
        <v>5011</v>
      </c>
      <c r="K2185" s="26">
        <v>7.27</v>
      </c>
      <c r="L2185" s="26">
        <v>11.79</v>
      </c>
      <c r="M2185" s="26">
        <v>9.83</v>
      </c>
      <c r="N2185" s="26">
        <v>18.600000000000001</v>
      </c>
      <c r="O2185" s="199">
        <v>78.81</v>
      </c>
    </row>
    <row r="2186" spans="8:15" hidden="1" x14ac:dyDescent="0.25">
      <c r="H2186" s="189" t="s">
        <v>4961</v>
      </c>
      <c r="I2186" s="26" t="s">
        <v>5012</v>
      </c>
      <c r="J2186" s="26" t="s">
        <v>5013</v>
      </c>
      <c r="K2186" s="26">
        <v>4.63</v>
      </c>
      <c r="L2186" s="26">
        <v>91.04</v>
      </c>
      <c r="M2186" s="26">
        <v>54.94</v>
      </c>
      <c r="N2186" s="26">
        <v>78.760000000000005</v>
      </c>
      <c r="O2186" s="199">
        <v>33.340000000000003</v>
      </c>
    </row>
    <row r="2187" spans="8:15" hidden="1" x14ac:dyDescent="0.25">
      <c r="H2187" s="189" t="s">
        <v>4961</v>
      </c>
      <c r="I2187" s="26" t="s">
        <v>5014</v>
      </c>
      <c r="J2187" s="26" t="s">
        <v>5015</v>
      </c>
      <c r="K2187" s="26">
        <v>10.34</v>
      </c>
      <c r="L2187" s="26">
        <v>15.18</v>
      </c>
      <c r="M2187" s="26">
        <v>15.32</v>
      </c>
      <c r="N2187" s="26">
        <v>14.77</v>
      </c>
      <c r="O2187" s="199">
        <v>66.8</v>
      </c>
    </row>
    <row r="2188" spans="8:15" hidden="1" x14ac:dyDescent="0.25">
      <c r="H2188" s="189" t="s">
        <v>4961</v>
      </c>
      <c r="I2188" s="26" t="s">
        <v>5016</v>
      </c>
      <c r="J2188" s="26" t="s">
        <v>5017</v>
      </c>
      <c r="K2188" s="26">
        <v>16.850000000000001</v>
      </c>
      <c r="L2188" s="26">
        <v>16.010000000000002</v>
      </c>
      <c r="M2188" s="26">
        <v>17.64</v>
      </c>
      <c r="N2188" s="26">
        <v>14.49</v>
      </c>
      <c r="O2188" s="199">
        <v>139.30000000000001</v>
      </c>
    </row>
    <row r="2189" spans="8:15" hidden="1" x14ac:dyDescent="0.25">
      <c r="H2189" s="189" t="s">
        <v>4961</v>
      </c>
      <c r="I2189" s="26" t="s">
        <v>5018</v>
      </c>
      <c r="J2189" s="26" t="s">
        <v>5019</v>
      </c>
      <c r="K2189" s="26">
        <v>11.65</v>
      </c>
      <c r="L2189" s="26">
        <v>101.99</v>
      </c>
      <c r="M2189" s="26">
        <v>61.33</v>
      </c>
      <c r="N2189" s="26">
        <v>369.66</v>
      </c>
      <c r="O2189" s="199">
        <v>37.049999999999997</v>
      </c>
    </row>
    <row r="2190" spans="8:15" hidden="1" x14ac:dyDescent="0.25">
      <c r="H2190" s="189" t="s">
        <v>4961</v>
      </c>
      <c r="I2190" s="26" t="s">
        <v>5020</v>
      </c>
      <c r="J2190" s="26" t="s">
        <v>5021</v>
      </c>
      <c r="K2190" s="26">
        <v>11.66</v>
      </c>
      <c r="L2190" s="26">
        <v>101.74</v>
      </c>
      <c r="M2190" s="26">
        <v>103.76</v>
      </c>
      <c r="N2190" s="26">
        <v>9.0500000000000007</v>
      </c>
      <c r="O2190" s="199">
        <v>47.64</v>
      </c>
    </row>
    <row r="2191" spans="8:15" hidden="1" x14ac:dyDescent="0.25">
      <c r="H2191" s="189" t="s">
        <v>4961</v>
      </c>
      <c r="I2191" s="26" t="s">
        <v>5022</v>
      </c>
      <c r="J2191" s="26" t="s">
        <v>5023</v>
      </c>
      <c r="K2191" s="26">
        <v>11.42</v>
      </c>
      <c r="L2191" s="26"/>
      <c r="M2191" s="26"/>
      <c r="N2191" s="26"/>
      <c r="O2191" s="199">
        <v>19.09</v>
      </c>
    </row>
    <row r="2192" spans="8:15" hidden="1" x14ac:dyDescent="0.25">
      <c r="H2192" s="189" t="s">
        <v>4961</v>
      </c>
      <c r="I2192" s="26" t="s">
        <v>5024</v>
      </c>
      <c r="J2192" s="26" t="s">
        <v>5025</v>
      </c>
      <c r="K2192" s="26">
        <v>12.91</v>
      </c>
      <c r="L2192" s="26">
        <v>25.03</v>
      </c>
      <c r="M2192" s="26">
        <v>17.100000000000001</v>
      </c>
      <c r="N2192" s="26">
        <v>33.22</v>
      </c>
      <c r="O2192" s="199">
        <v>39.57</v>
      </c>
    </row>
    <row r="2193" spans="8:15" hidden="1" x14ac:dyDescent="0.25">
      <c r="H2193" s="189" t="s">
        <v>4961</v>
      </c>
      <c r="I2193" s="26" t="s">
        <v>5026</v>
      </c>
      <c r="J2193" s="26" t="s">
        <v>5027</v>
      </c>
      <c r="K2193" s="26">
        <v>55.48</v>
      </c>
      <c r="L2193" s="26">
        <v>18.3</v>
      </c>
      <c r="M2193" s="26">
        <v>18.350000000000001</v>
      </c>
      <c r="N2193" s="26">
        <v>22.49</v>
      </c>
      <c r="O2193" s="199">
        <v>86.87</v>
      </c>
    </row>
    <row r="2194" spans="8:15" hidden="1" x14ac:dyDescent="0.25">
      <c r="H2194" s="189" t="s">
        <v>4961</v>
      </c>
      <c r="I2194" s="26" t="s">
        <v>5028</v>
      </c>
      <c r="J2194" s="26" t="s">
        <v>5029</v>
      </c>
      <c r="K2194" s="26">
        <v>19.89</v>
      </c>
      <c r="L2194" s="26">
        <v>21.96</v>
      </c>
      <c r="M2194" s="26">
        <v>16.82</v>
      </c>
      <c r="N2194" s="26">
        <v>22.13</v>
      </c>
      <c r="O2194" s="199">
        <v>20.95</v>
      </c>
    </row>
    <row r="2195" spans="8:15" hidden="1" x14ac:dyDescent="0.25">
      <c r="H2195" s="189" t="s">
        <v>4961</v>
      </c>
      <c r="I2195" s="26" t="s">
        <v>5030</v>
      </c>
      <c r="J2195" s="26" t="s">
        <v>5031</v>
      </c>
      <c r="K2195" s="26">
        <v>5.94</v>
      </c>
      <c r="L2195" s="26">
        <v>24.48</v>
      </c>
      <c r="M2195" s="26">
        <v>18.739999999999998</v>
      </c>
      <c r="N2195" s="26">
        <v>24.94</v>
      </c>
      <c r="O2195" s="199">
        <v>45.91</v>
      </c>
    </row>
    <row r="2196" spans="8:15" hidden="1" x14ac:dyDescent="0.25">
      <c r="H2196" s="189" t="s">
        <v>4961</v>
      </c>
      <c r="I2196" s="26" t="s">
        <v>5032</v>
      </c>
      <c r="J2196" s="26" t="s">
        <v>5033</v>
      </c>
      <c r="K2196" s="26">
        <v>5.69</v>
      </c>
      <c r="L2196" s="26">
        <v>24.35</v>
      </c>
      <c r="M2196" s="26">
        <v>22.01</v>
      </c>
      <c r="N2196" s="26">
        <v>28.05</v>
      </c>
      <c r="O2196" s="199">
        <v>84.65</v>
      </c>
    </row>
    <row r="2197" spans="8:15" hidden="1" x14ac:dyDescent="0.25">
      <c r="H2197" s="189" t="s">
        <v>4961</v>
      </c>
      <c r="I2197" s="26" t="s">
        <v>5034</v>
      </c>
      <c r="J2197" s="26" t="s">
        <v>5035</v>
      </c>
      <c r="K2197" s="26">
        <v>5.61</v>
      </c>
      <c r="L2197" s="26">
        <v>28.08</v>
      </c>
      <c r="M2197" s="26">
        <v>30.1</v>
      </c>
      <c r="N2197" s="26">
        <v>34.92</v>
      </c>
      <c r="O2197" s="199">
        <v>32.380000000000003</v>
      </c>
    </row>
    <row r="2198" spans="8:15" hidden="1" x14ac:dyDescent="0.25">
      <c r="H2198" s="189" t="s">
        <v>4961</v>
      </c>
      <c r="I2198" s="26" t="s">
        <v>5036</v>
      </c>
      <c r="J2198" s="26" t="s">
        <v>5037</v>
      </c>
      <c r="K2198" s="26">
        <v>12.43</v>
      </c>
      <c r="L2198" s="26">
        <v>312.26</v>
      </c>
      <c r="M2198" s="26">
        <v>76.06</v>
      </c>
      <c r="N2198" s="26">
        <v>675.47</v>
      </c>
      <c r="O2198" s="199">
        <v>52.83</v>
      </c>
    </row>
    <row r="2199" spans="8:15" hidden="1" x14ac:dyDescent="0.25">
      <c r="H2199" s="189" t="s">
        <v>4961</v>
      </c>
      <c r="I2199" s="26" t="s">
        <v>5038</v>
      </c>
      <c r="J2199" s="26" t="s">
        <v>5039</v>
      </c>
      <c r="K2199" s="26">
        <v>7.89</v>
      </c>
      <c r="L2199" s="26">
        <v>21.49</v>
      </c>
      <c r="M2199" s="26">
        <v>20.45</v>
      </c>
      <c r="N2199" s="26">
        <v>23.3</v>
      </c>
      <c r="O2199" s="199">
        <v>47.58</v>
      </c>
    </row>
    <row r="2200" spans="8:15" hidden="1" x14ac:dyDescent="0.25">
      <c r="H2200" s="189" t="s">
        <v>4961</v>
      </c>
      <c r="I2200" s="26" t="s">
        <v>5040</v>
      </c>
      <c r="J2200" s="26" t="s">
        <v>5041</v>
      </c>
      <c r="K2200" s="26">
        <v>13.15</v>
      </c>
      <c r="L2200" s="26">
        <v>34.299999999999997</v>
      </c>
      <c r="M2200" s="26">
        <v>23.79</v>
      </c>
      <c r="N2200" s="26">
        <v>38.57</v>
      </c>
      <c r="O2200" s="199">
        <v>36.729999999999997</v>
      </c>
    </row>
    <row r="2201" spans="8:15" hidden="1" x14ac:dyDescent="0.25">
      <c r="H2201" s="189" t="s">
        <v>4961</v>
      </c>
      <c r="I2201" s="26" t="s">
        <v>5042</v>
      </c>
      <c r="J2201" s="26" t="s">
        <v>5043</v>
      </c>
      <c r="K2201" s="26">
        <v>14.95</v>
      </c>
      <c r="L2201" s="26"/>
      <c r="M2201" s="26"/>
      <c r="N2201" s="26"/>
      <c r="O2201" s="199">
        <v>23.92</v>
      </c>
    </row>
    <row r="2202" spans="8:15" hidden="1" x14ac:dyDescent="0.25">
      <c r="H2202" s="189" t="s">
        <v>4961</v>
      </c>
      <c r="I2202" s="26" t="s">
        <v>5044</v>
      </c>
      <c r="J2202" s="26" t="s">
        <v>5045</v>
      </c>
      <c r="K2202" s="26">
        <v>9.75</v>
      </c>
      <c r="L2202" s="26">
        <v>51.29</v>
      </c>
      <c r="M2202" s="26">
        <v>42.27</v>
      </c>
      <c r="N2202" s="26">
        <v>67.739999999999995</v>
      </c>
      <c r="O2202" s="199">
        <v>31.82</v>
      </c>
    </row>
    <row r="2203" spans="8:15" hidden="1" x14ac:dyDescent="0.25">
      <c r="H2203" s="189" t="s">
        <v>4961</v>
      </c>
      <c r="I2203" s="26" t="s">
        <v>5046</v>
      </c>
      <c r="J2203" s="26" t="s">
        <v>5047</v>
      </c>
      <c r="K2203" s="26">
        <v>18.77</v>
      </c>
      <c r="L2203" s="26">
        <v>24.59</v>
      </c>
      <c r="M2203" s="26">
        <v>28.21</v>
      </c>
      <c r="N2203" s="26">
        <v>24.4</v>
      </c>
      <c r="O2203" s="199">
        <v>76.73</v>
      </c>
    </row>
    <row r="2204" spans="8:15" hidden="1" x14ac:dyDescent="0.25">
      <c r="H2204" s="189" t="s">
        <v>4961</v>
      </c>
      <c r="I2204" s="26" t="s">
        <v>5048</v>
      </c>
      <c r="J2204" s="26" t="s">
        <v>5049</v>
      </c>
      <c r="K2204" s="26">
        <v>37.119999999999997</v>
      </c>
      <c r="L2204" s="26">
        <v>17.649999999999999</v>
      </c>
      <c r="M2204" s="26">
        <v>15.68</v>
      </c>
      <c r="N2204" s="26">
        <v>18.98</v>
      </c>
      <c r="O2204" s="199">
        <v>39.799999999999997</v>
      </c>
    </row>
    <row r="2205" spans="8:15" hidden="1" x14ac:dyDescent="0.25">
      <c r="H2205" s="189" t="s">
        <v>4961</v>
      </c>
      <c r="I2205" s="26" t="s">
        <v>5050</v>
      </c>
      <c r="J2205" s="26" t="s">
        <v>5051</v>
      </c>
      <c r="K2205" s="26">
        <v>28.7</v>
      </c>
      <c r="L2205" s="26">
        <v>32.72</v>
      </c>
      <c r="M2205" s="26">
        <v>35.770000000000003</v>
      </c>
      <c r="N2205" s="26">
        <v>34.130000000000003</v>
      </c>
      <c r="O2205" s="199">
        <v>22.96</v>
      </c>
    </row>
    <row r="2206" spans="8:15" hidden="1" x14ac:dyDescent="0.25">
      <c r="H2206" s="189" t="s">
        <v>4961</v>
      </c>
      <c r="I2206" s="26" t="s">
        <v>5052</v>
      </c>
      <c r="J2206" s="26" t="s">
        <v>5053</v>
      </c>
      <c r="K2206" s="26">
        <v>17.649999999999999</v>
      </c>
      <c r="L2206" s="26">
        <v>22.46</v>
      </c>
      <c r="M2206" s="26">
        <v>24.38</v>
      </c>
      <c r="N2206" s="26">
        <v>19.989999999999998</v>
      </c>
      <c r="O2206" s="199">
        <v>32.229999999999997</v>
      </c>
    </row>
    <row r="2207" spans="8:15" hidden="1" x14ac:dyDescent="0.25">
      <c r="H2207" s="189" t="s">
        <v>4961</v>
      </c>
      <c r="I2207" s="26" t="s">
        <v>5054</v>
      </c>
      <c r="J2207" s="26" t="s">
        <v>5055</v>
      </c>
      <c r="K2207" s="26">
        <v>13.17</v>
      </c>
      <c r="L2207" s="26">
        <v>30.84</v>
      </c>
      <c r="M2207" s="26">
        <v>45.05</v>
      </c>
      <c r="N2207" s="26">
        <v>31.91</v>
      </c>
      <c r="O2207" s="199">
        <v>60.79</v>
      </c>
    </row>
    <row r="2208" spans="8:15" hidden="1" x14ac:dyDescent="0.25">
      <c r="H2208" s="189" t="s">
        <v>4961</v>
      </c>
      <c r="I2208" s="26" t="s">
        <v>5056</v>
      </c>
      <c r="J2208" s="26" t="s">
        <v>5057</v>
      </c>
      <c r="K2208" s="26">
        <v>98.87</v>
      </c>
      <c r="L2208" s="26">
        <v>34.22</v>
      </c>
      <c r="M2208" s="26">
        <v>40.229999999999997</v>
      </c>
      <c r="N2208" s="26">
        <v>44.12</v>
      </c>
      <c r="O2208" s="199">
        <v>93.25</v>
      </c>
    </row>
    <row r="2209" spans="8:15" hidden="1" x14ac:dyDescent="0.25">
      <c r="H2209" s="189" t="s">
        <v>4961</v>
      </c>
      <c r="I2209" s="26" t="s">
        <v>5058</v>
      </c>
      <c r="J2209" s="26" t="s">
        <v>5059</v>
      </c>
      <c r="K2209" s="26">
        <v>5.6</v>
      </c>
      <c r="L2209" s="26">
        <v>9.2799999999999994</v>
      </c>
      <c r="M2209" s="26">
        <v>8.18</v>
      </c>
      <c r="N2209" s="26">
        <v>11.27</v>
      </c>
      <c r="O2209" s="199">
        <v>5.08</v>
      </c>
    </row>
    <row r="2210" spans="8:15" hidden="1" x14ac:dyDescent="0.25">
      <c r="H2210" s="189" t="s">
        <v>4961</v>
      </c>
      <c r="I2210" s="26" t="s">
        <v>5060</v>
      </c>
      <c r="J2210" s="26" t="s">
        <v>5061</v>
      </c>
      <c r="K2210" s="26">
        <v>22.55</v>
      </c>
      <c r="L2210" s="26">
        <v>13.89</v>
      </c>
      <c r="M2210" s="26">
        <v>14.22</v>
      </c>
      <c r="N2210" s="26">
        <v>17.559999999999999</v>
      </c>
      <c r="O2210" s="199">
        <v>294.88</v>
      </c>
    </row>
    <row r="2211" spans="8:15" hidden="1" x14ac:dyDescent="0.25">
      <c r="H2211" s="189" t="s">
        <v>4961</v>
      </c>
      <c r="I2211" s="26" t="s">
        <v>5062</v>
      </c>
      <c r="J2211" s="26" t="s">
        <v>5063</v>
      </c>
      <c r="K2211" s="26">
        <v>3.54</v>
      </c>
      <c r="L2211" s="26">
        <v>21.61</v>
      </c>
      <c r="M2211" s="26">
        <v>17.25</v>
      </c>
      <c r="N2211" s="26">
        <v>26.48</v>
      </c>
      <c r="O2211" s="199">
        <v>48.68</v>
      </c>
    </row>
    <row r="2212" spans="8:15" hidden="1" x14ac:dyDescent="0.25">
      <c r="H2212" s="189" t="s">
        <v>4961</v>
      </c>
      <c r="I2212" s="26" t="s">
        <v>5064</v>
      </c>
      <c r="J2212" s="26" t="s">
        <v>5065</v>
      </c>
      <c r="K2212" s="26">
        <v>5.45</v>
      </c>
      <c r="L2212" s="26">
        <v>39.869999999999997</v>
      </c>
      <c r="M2212" s="26">
        <v>28.95</v>
      </c>
      <c r="N2212" s="26">
        <v>29.75</v>
      </c>
      <c r="O2212" s="199">
        <v>43.49</v>
      </c>
    </row>
    <row r="2213" spans="8:15" hidden="1" x14ac:dyDescent="0.25">
      <c r="H2213" s="189" t="s">
        <v>4961</v>
      </c>
      <c r="I2213" s="26" t="s">
        <v>5066</v>
      </c>
      <c r="J2213" s="26" t="s">
        <v>5067</v>
      </c>
      <c r="K2213" s="26">
        <v>6.69</v>
      </c>
      <c r="L2213" s="26"/>
      <c r="M2213" s="26"/>
      <c r="N2213" s="26">
        <v>204.4</v>
      </c>
      <c r="O2213" s="199">
        <v>72.47</v>
      </c>
    </row>
    <row r="2214" spans="8:15" hidden="1" x14ac:dyDescent="0.25">
      <c r="H2214" s="189" t="s">
        <v>4961</v>
      </c>
      <c r="I2214" s="26" t="s">
        <v>5068</v>
      </c>
      <c r="J2214" s="26" t="s">
        <v>5069</v>
      </c>
      <c r="K2214" s="26">
        <v>23.02</v>
      </c>
      <c r="L2214" s="26">
        <v>13.83</v>
      </c>
      <c r="M2214" s="26">
        <v>12.12</v>
      </c>
      <c r="N2214" s="26">
        <v>14.77</v>
      </c>
      <c r="O2214" s="199">
        <v>2172.65</v>
      </c>
    </row>
    <row r="2215" spans="8:15" hidden="1" x14ac:dyDescent="0.25">
      <c r="H2215" s="189" t="s">
        <v>4961</v>
      </c>
      <c r="I2215" s="26" t="s">
        <v>5070</v>
      </c>
      <c r="J2215" s="26" t="s">
        <v>5071</v>
      </c>
      <c r="K2215" s="26">
        <v>5.28</v>
      </c>
      <c r="L2215" s="26">
        <v>47.05</v>
      </c>
      <c r="M2215" s="26">
        <v>60.27</v>
      </c>
      <c r="N2215" s="26">
        <v>52.09</v>
      </c>
      <c r="O2215" s="199">
        <v>243.74</v>
      </c>
    </row>
    <row r="2216" spans="8:15" hidden="1" x14ac:dyDescent="0.25">
      <c r="H2216" s="189" t="s">
        <v>4961</v>
      </c>
      <c r="I2216" s="26" t="s">
        <v>5072</v>
      </c>
      <c r="J2216" s="26" t="s">
        <v>5073</v>
      </c>
      <c r="K2216" s="26">
        <v>4.54</v>
      </c>
      <c r="L2216" s="26">
        <v>34.79</v>
      </c>
      <c r="M2216" s="26">
        <v>36.549999999999997</v>
      </c>
      <c r="N2216" s="26">
        <v>19.190000000000001</v>
      </c>
      <c r="O2216" s="199">
        <v>23.58</v>
      </c>
    </row>
    <row r="2217" spans="8:15" hidden="1" x14ac:dyDescent="0.25">
      <c r="H2217" s="189" t="s">
        <v>4961</v>
      </c>
      <c r="I2217" s="26" t="s">
        <v>5074</v>
      </c>
      <c r="J2217" s="26" t="s">
        <v>5075</v>
      </c>
      <c r="K2217" s="26">
        <v>7.95</v>
      </c>
      <c r="L2217" s="26">
        <v>81.31</v>
      </c>
      <c r="M2217" s="26">
        <v>85.28</v>
      </c>
      <c r="N2217" s="26">
        <v>218.06</v>
      </c>
      <c r="O2217" s="199">
        <v>60.93</v>
      </c>
    </row>
    <row r="2218" spans="8:15" hidden="1" x14ac:dyDescent="0.25">
      <c r="H2218" s="189" t="s">
        <v>4961</v>
      </c>
      <c r="I2218" s="26" t="s">
        <v>5076</v>
      </c>
      <c r="J2218" s="26" t="s">
        <v>5077</v>
      </c>
      <c r="K2218" s="26">
        <v>5.67</v>
      </c>
      <c r="L2218" s="26">
        <v>22.3</v>
      </c>
      <c r="M2218" s="26">
        <v>20.7</v>
      </c>
      <c r="N2218" s="26">
        <v>24.84</v>
      </c>
      <c r="O2218" s="199">
        <v>35.28</v>
      </c>
    </row>
    <row r="2219" spans="8:15" hidden="1" x14ac:dyDescent="0.25">
      <c r="H2219" s="189" t="s">
        <v>4961</v>
      </c>
      <c r="I2219" s="26" t="s">
        <v>5078</v>
      </c>
      <c r="J2219" s="26" t="s">
        <v>5079</v>
      </c>
      <c r="K2219" s="26">
        <v>26.19</v>
      </c>
      <c r="L2219" s="26">
        <v>40.68</v>
      </c>
      <c r="M2219" s="26">
        <v>44.28</v>
      </c>
      <c r="N2219" s="26">
        <v>43.37</v>
      </c>
      <c r="O2219" s="199">
        <v>104.76</v>
      </c>
    </row>
    <row r="2220" spans="8:15" hidden="1" x14ac:dyDescent="0.25">
      <c r="H2220" s="189" t="s">
        <v>4961</v>
      </c>
      <c r="I2220" s="26" t="s">
        <v>5080</v>
      </c>
      <c r="J2220" s="26" t="s">
        <v>5081</v>
      </c>
      <c r="K2220" s="26">
        <v>100.73</v>
      </c>
      <c r="L2220" s="26">
        <v>25.64</v>
      </c>
      <c r="M2220" s="26">
        <v>24.65</v>
      </c>
      <c r="N2220" s="26">
        <v>28.17</v>
      </c>
      <c r="O2220" s="199">
        <v>898.22</v>
      </c>
    </row>
    <row r="2221" spans="8:15" hidden="1" x14ac:dyDescent="0.25">
      <c r="H2221" s="189" t="s">
        <v>4961</v>
      </c>
      <c r="I2221" s="26" t="s">
        <v>5082</v>
      </c>
      <c r="J2221" s="26" t="s">
        <v>5083</v>
      </c>
      <c r="K2221" s="26">
        <v>17.91</v>
      </c>
      <c r="L2221" s="26">
        <v>14.74</v>
      </c>
      <c r="M2221" s="26">
        <v>13.3</v>
      </c>
      <c r="N2221" s="26">
        <v>18.98</v>
      </c>
      <c r="O2221" s="199">
        <v>33.79</v>
      </c>
    </row>
    <row r="2222" spans="8:15" hidden="1" x14ac:dyDescent="0.25">
      <c r="H2222" s="189" t="s">
        <v>4961</v>
      </c>
      <c r="I2222" s="26" t="s">
        <v>5084</v>
      </c>
      <c r="J2222" s="26" t="s">
        <v>5085</v>
      </c>
      <c r="K2222" s="26">
        <v>12.2</v>
      </c>
      <c r="L2222" s="26">
        <v>22.45</v>
      </c>
      <c r="M2222" s="26">
        <v>31.81</v>
      </c>
      <c r="N2222" s="26">
        <v>19.739999999999998</v>
      </c>
      <c r="O2222" s="199">
        <v>68.489999999999995</v>
      </c>
    </row>
    <row r="2223" spans="8:15" hidden="1" x14ac:dyDescent="0.25">
      <c r="H2223" s="189" t="s">
        <v>4961</v>
      </c>
      <c r="I2223" s="26" t="s">
        <v>5086</v>
      </c>
      <c r="J2223" s="26" t="s">
        <v>5087</v>
      </c>
      <c r="K2223" s="26">
        <v>13.62</v>
      </c>
      <c r="L2223" s="26">
        <v>18.61</v>
      </c>
      <c r="M2223" s="26">
        <v>19.739999999999998</v>
      </c>
      <c r="N2223" s="26">
        <v>19.079999999999998</v>
      </c>
      <c r="O2223" s="199">
        <v>64.959999999999994</v>
      </c>
    </row>
    <row r="2224" spans="8:15" hidden="1" x14ac:dyDescent="0.25">
      <c r="H2224" s="189" t="s">
        <v>4961</v>
      </c>
      <c r="I2224" s="26" t="s">
        <v>5088</v>
      </c>
      <c r="J2224" s="26" t="s">
        <v>5089</v>
      </c>
      <c r="K2224" s="26">
        <v>10.75</v>
      </c>
      <c r="L2224" s="26">
        <v>36.31</v>
      </c>
      <c r="M2224" s="26">
        <v>30.75</v>
      </c>
      <c r="N2224" s="26">
        <v>33.53</v>
      </c>
      <c r="O2224" s="199">
        <v>25.36</v>
      </c>
    </row>
    <row r="2225" spans="8:15" hidden="1" x14ac:dyDescent="0.25">
      <c r="H2225" s="189" t="s">
        <v>4961</v>
      </c>
      <c r="I2225" s="26" t="s">
        <v>5090</v>
      </c>
      <c r="J2225" s="26" t="s">
        <v>5091</v>
      </c>
      <c r="K2225" s="26">
        <v>25.74</v>
      </c>
      <c r="L2225" s="26">
        <v>13.74</v>
      </c>
      <c r="M2225" s="26">
        <v>12.87</v>
      </c>
      <c r="N2225" s="26">
        <v>15.03</v>
      </c>
      <c r="O2225" s="199">
        <v>147.72</v>
      </c>
    </row>
    <row r="2226" spans="8:15" hidden="1" x14ac:dyDescent="0.25">
      <c r="H2226" s="189" t="s">
        <v>4961</v>
      </c>
      <c r="I2226" s="26" t="s">
        <v>5092</v>
      </c>
      <c r="J2226" s="26" t="s">
        <v>5093</v>
      </c>
      <c r="K2226" s="26">
        <v>5.76</v>
      </c>
      <c r="L2226" s="26">
        <v>12.53</v>
      </c>
      <c r="M2226" s="26">
        <v>25.31</v>
      </c>
      <c r="N2226" s="26">
        <v>18.09</v>
      </c>
      <c r="O2226" s="199">
        <v>46.88</v>
      </c>
    </row>
    <row r="2227" spans="8:15" hidden="1" x14ac:dyDescent="0.25">
      <c r="H2227" s="189" t="s">
        <v>4961</v>
      </c>
      <c r="I2227" s="26" t="s">
        <v>5094</v>
      </c>
      <c r="J2227" s="26" t="s">
        <v>5095</v>
      </c>
      <c r="K2227" s="26">
        <v>48.06</v>
      </c>
      <c r="L2227" s="26">
        <v>19.72</v>
      </c>
      <c r="M2227" s="26">
        <v>23.73</v>
      </c>
      <c r="N2227" s="26">
        <v>16.32</v>
      </c>
      <c r="O2227" s="199">
        <v>277.24</v>
      </c>
    </row>
    <row r="2228" spans="8:15" hidden="1" x14ac:dyDescent="0.25">
      <c r="H2228" s="189" t="s">
        <v>4961</v>
      </c>
      <c r="I2228" s="26" t="s">
        <v>5096</v>
      </c>
      <c r="J2228" s="26" t="s">
        <v>5097</v>
      </c>
      <c r="K2228" s="26">
        <v>20.8</v>
      </c>
      <c r="L2228" s="26">
        <v>17.43</v>
      </c>
      <c r="M2228" s="26">
        <v>19.57</v>
      </c>
      <c r="N2228" s="26">
        <v>19.8</v>
      </c>
      <c r="O2228" s="199">
        <v>155.26</v>
      </c>
    </row>
    <row r="2229" spans="8:15" hidden="1" x14ac:dyDescent="0.25">
      <c r="H2229" s="189" t="s">
        <v>4961</v>
      </c>
      <c r="I2229" s="26" t="s">
        <v>5098</v>
      </c>
      <c r="J2229" s="26" t="s">
        <v>5099</v>
      </c>
      <c r="K2229" s="26">
        <v>14.64</v>
      </c>
      <c r="L2229" s="26">
        <v>4.26</v>
      </c>
      <c r="M2229" s="26">
        <v>2.92</v>
      </c>
      <c r="N2229" s="26">
        <v>6.91</v>
      </c>
      <c r="O2229" s="199">
        <v>38.99</v>
      </c>
    </row>
    <row r="2230" spans="8:15" hidden="1" x14ac:dyDescent="0.25">
      <c r="H2230" s="189" t="s">
        <v>4961</v>
      </c>
      <c r="I2230" s="26" t="s">
        <v>5100</v>
      </c>
      <c r="J2230" s="26" t="s">
        <v>5101</v>
      </c>
      <c r="K2230" s="26">
        <v>22.42</v>
      </c>
      <c r="L2230" s="26">
        <v>17.05</v>
      </c>
      <c r="M2230" s="26">
        <v>14.85</v>
      </c>
      <c r="N2230" s="26">
        <v>18.97</v>
      </c>
      <c r="O2230" s="199">
        <v>31.16</v>
      </c>
    </row>
    <row r="2231" spans="8:15" hidden="1" x14ac:dyDescent="0.25">
      <c r="H2231" s="189" t="s">
        <v>4961</v>
      </c>
      <c r="I2231" s="26" t="s">
        <v>5102</v>
      </c>
      <c r="J2231" s="26" t="s">
        <v>5103</v>
      </c>
      <c r="K2231" s="26">
        <v>14.58</v>
      </c>
      <c r="L2231" s="26">
        <v>25.48</v>
      </c>
      <c r="M2231" s="26">
        <v>29.89</v>
      </c>
      <c r="N2231" s="26">
        <v>20.420000000000002</v>
      </c>
      <c r="O2231" s="199">
        <v>20.079999999999998</v>
      </c>
    </row>
    <row r="2232" spans="8:15" hidden="1" x14ac:dyDescent="0.25">
      <c r="H2232" s="189" t="s">
        <v>4961</v>
      </c>
      <c r="I2232" s="26" t="s">
        <v>5104</v>
      </c>
      <c r="J2232" s="26" t="s">
        <v>5105</v>
      </c>
      <c r="K2232" s="26">
        <v>13.62</v>
      </c>
      <c r="L2232" s="26">
        <v>38.42</v>
      </c>
      <c r="M2232" s="26">
        <v>30.69</v>
      </c>
      <c r="N2232" s="26">
        <v>40.869999999999997</v>
      </c>
      <c r="O2232" s="199">
        <v>26.17</v>
      </c>
    </row>
    <row r="2233" spans="8:15" hidden="1" x14ac:dyDescent="0.25">
      <c r="H2233" s="189" t="s">
        <v>4961</v>
      </c>
      <c r="I2233" s="26" t="s">
        <v>5106</v>
      </c>
      <c r="J2233" s="26" t="s">
        <v>5107</v>
      </c>
      <c r="K2233" s="26">
        <v>12.93</v>
      </c>
      <c r="L2233" s="26">
        <v>27.41</v>
      </c>
      <c r="M2233" s="26">
        <v>21.88</v>
      </c>
      <c r="N2233" s="26">
        <v>26.26</v>
      </c>
      <c r="O2233" s="199">
        <v>24</v>
      </c>
    </row>
    <row r="2234" spans="8:15" hidden="1" x14ac:dyDescent="0.25">
      <c r="H2234" s="189" t="s">
        <v>4961</v>
      </c>
      <c r="I2234" s="26" t="s">
        <v>5108</v>
      </c>
      <c r="J2234" s="26" t="s">
        <v>5109</v>
      </c>
      <c r="K2234" s="26">
        <v>60.38</v>
      </c>
      <c r="L2234" s="26">
        <v>26.97</v>
      </c>
      <c r="M2234" s="26">
        <v>21.62</v>
      </c>
      <c r="N2234" s="26">
        <v>31.96</v>
      </c>
      <c r="O2234" s="199">
        <v>263.02</v>
      </c>
    </row>
    <row r="2235" spans="8:15" hidden="1" x14ac:dyDescent="0.25">
      <c r="H2235" s="189" t="s">
        <v>4961</v>
      </c>
      <c r="I2235" s="26" t="s">
        <v>5110</v>
      </c>
      <c r="J2235" s="26" t="s">
        <v>5111</v>
      </c>
      <c r="K2235" s="26">
        <v>16.010000000000002</v>
      </c>
      <c r="L2235" s="26">
        <v>13.13</v>
      </c>
      <c r="M2235" s="26">
        <v>12.94</v>
      </c>
      <c r="N2235" s="26">
        <v>13.74</v>
      </c>
      <c r="O2235" s="199">
        <v>29.46</v>
      </c>
    </row>
    <row r="2236" spans="8:15" hidden="1" x14ac:dyDescent="0.25">
      <c r="H2236" s="189" t="s">
        <v>4961</v>
      </c>
      <c r="I2236" s="26" t="s">
        <v>5112</v>
      </c>
      <c r="J2236" s="26" t="s">
        <v>5113</v>
      </c>
      <c r="K2236" s="26">
        <v>17</v>
      </c>
      <c r="L2236" s="26">
        <v>27.61</v>
      </c>
      <c r="M2236" s="26">
        <v>41.88</v>
      </c>
      <c r="N2236" s="26">
        <v>17.329999999999998</v>
      </c>
      <c r="O2236" s="199">
        <v>85.66</v>
      </c>
    </row>
    <row r="2237" spans="8:15" hidden="1" x14ac:dyDescent="0.25">
      <c r="H2237" s="189" t="s">
        <v>4961</v>
      </c>
      <c r="I2237" s="26" t="s">
        <v>5114</v>
      </c>
      <c r="J2237" s="26" t="s">
        <v>5115</v>
      </c>
      <c r="K2237" s="26">
        <v>17.670000000000002</v>
      </c>
      <c r="L2237" s="26">
        <v>21.77</v>
      </c>
      <c r="M2237" s="26">
        <v>19.18</v>
      </c>
      <c r="N2237" s="26">
        <v>22.04</v>
      </c>
      <c r="O2237" s="199">
        <v>65.8</v>
      </c>
    </row>
    <row r="2238" spans="8:15" hidden="1" x14ac:dyDescent="0.25">
      <c r="H2238" s="189" t="s">
        <v>4961</v>
      </c>
      <c r="I2238" s="26" t="s">
        <v>5116</v>
      </c>
      <c r="J2238" s="26" t="s">
        <v>5117</v>
      </c>
      <c r="K2238" s="26">
        <v>296.52</v>
      </c>
      <c r="L2238" s="26">
        <v>29.84</v>
      </c>
      <c r="M2238" s="26">
        <v>26.36</v>
      </c>
      <c r="N2238" s="26">
        <v>32.94</v>
      </c>
      <c r="O2238" s="199">
        <v>389.86</v>
      </c>
    </row>
    <row r="2239" spans="8:15" hidden="1" x14ac:dyDescent="0.25">
      <c r="H2239" s="189" t="s">
        <v>4961</v>
      </c>
      <c r="I2239" s="26" t="s">
        <v>5118</v>
      </c>
      <c r="J2239" s="26" t="s">
        <v>5119</v>
      </c>
      <c r="K2239" s="26">
        <v>10.53</v>
      </c>
      <c r="L2239" s="26"/>
      <c r="M2239" s="26"/>
      <c r="N2239" s="26">
        <v>87.26</v>
      </c>
      <c r="O2239" s="199">
        <v>52.65</v>
      </c>
    </row>
    <row r="2240" spans="8:15" hidden="1" x14ac:dyDescent="0.25">
      <c r="H2240" s="189" t="s">
        <v>4961</v>
      </c>
      <c r="I2240" s="26" t="s">
        <v>5120</v>
      </c>
      <c r="J2240" s="26" t="s">
        <v>5121</v>
      </c>
      <c r="K2240" s="26">
        <v>122.96</v>
      </c>
      <c r="L2240" s="26">
        <v>26.5</v>
      </c>
      <c r="M2240" s="26">
        <v>46.41</v>
      </c>
      <c r="N2240" s="26">
        <v>17.16</v>
      </c>
      <c r="O2240" s="199">
        <v>86.07</v>
      </c>
    </row>
    <row r="2241" spans="8:15" hidden="1" x14ac:dyDescent="0.25">
      <c r="H2241" s="189" t="s">
        <v>4961</v>
      </c>
      <c r="I2241" s="26" t="s">
        <v>5122</v>
      </c>
      <c r="J2241" s="26" t="s">
        <v>5123</v>
      </c>
      <c r="K2241" s="26">
        <v>35.94</v>
      </c>
      <c r="L2241" s="26"/>
      <c r="M2241" s="26"/>
      <c r="N2241" s="26"/>
      <c r="O2241" s="199">
        <v>30.89</v>
      </c>
    </row>
    <row r="2242" spans="8:15" hidden="1" x14ac:dyDescent="0.25">
      <c r="H2242" s="189" t="s">
        <v>4961</v>
      </c>
      <c r="I2242" s="26" t="s">
        <v>5124</v>
      </c>
      <c r="J2242" s="26" t="s">
        <v>5125</v>
      </c>
      <c r="K2242" s="26">
        <v>4.01</v>
      </c>
      <c r="L2242" s="26"/>
      <c r="M2242" s="26"/>
      <c r="N2242" s="26">
        <v>34.19</v>
      </c>
      <c r="O2242" s="199">
        <v>4.45</v>
      </c>
    </row>
    <row r="2243" spans="8:15" hidden="1" x14ac:dyDescent="0.25">
      <c r="H2243" s="189" t="s">
        <v>4961</v>
      </c>
      <c r="I2243" s="26" t="s">
        <v>5126</v>
      </c>
      <c r="J2243" s="26" t="s">
        <v>5127</v>
      </c>
      <c r="K2243" s="26">
        <v>8.27</v>
      </c>
      <c r="L2243" s="26">
        <v>15.22</v>
      </c>
      <c r="M2243" s="26">
        <v>15.3</v>
      </c>
      <c r="N2243" s="26">
        <v>12.52</v>
      </c>
      <c r="O2243" s="199">
        <v>3.77</v>
      </c>
    </row>
    <row r="2244" spans="8:15" hidden="1" x14ac:dyDescent="0.25">
      <c r="H2244" s="189" t="s">
        <v>4961</v>
      </c>
      <c r="I2244" s="26" t="s">
        <v>5128</v>
      </c>
      <c r="J2244" s="26" t="s">
        <v>5129</v>
      </c>
      <c r="K2244" s="26">
        <v>11.22</v>
      </c>
      <c r="L2244" s="26">
        <v>15.79</v>
      </c>
      <c r="M2244" s="26">
        <v>17.350000000000001</v>
      </c>
      <c r="N2244" s="26">
        <v>10.91</v>
      </c>
      <c r="O2244" s="199">
        <v>7.64</v>
      </c>
    </row>
    <row r="2245" spans="8:15" hidden="1" x14ac:dyDescent="0.25">
      <c r="H2245" s="189" t="s">
        <v>4961</v>
      </c>
      <c r="I2245" s="26" t="s">
        <v>5130</v>
      </c>
      <c r="J2245" s="26" t="s">
        <v>5131</v>
      </c>
      <c r="K2245" s="26">
        <v>9.68</v>
      </c>
      <c r="L2245" s="26">
        <v>10.62</v>
      </c>
      <c r="M2245" s="26">
        <v>12.67</v>
      </c>
      <c r="N2245" s="26">
        <v>11.73</v>
      </c>
      <c r="O2245" s="199">
        <v>4.04</v>
      </c>
    </row>
    <row r="2246" spans="8:15" hidden="1" x14ac:dyDescent="0.25">
      <c r="H2246" s="189" t="s">
        <v>5132</v>
      </c>
      <c r="I2246" s="26" t="s">
        <v>5133</v>
      </c>
      <c r="J2246" s="26" t="s">
        <v>5134</v>
      </c>
      <c r="K2246" s="26">
        <v>3.73</v>
      </c>
      <c r="L2246" s="26"/>
      <c r="M2246" s="26"/>
      <c r="N2246" s="26"/>
      <c r="O2246" s="199">
        <v>39.49</v>
      </c>
    </row>
    <row r="2247" spans="8:15" hidden="1" x14ac:dyDescent="0.25">
      <c r="H2247" s="189" t="s">
        <v>5132</v>
      </c>
      <c r="I2247" s="26" t="s">
        <v>5135</v>
      </c>
      <c r="J2247" s="26" t="s">
        <v>5136</v>
      </c>
      <c r="K2247" s="26">
        <v>22.13</v>
      </c>
      <c r="L2247" s="26">
        <v>2678.99</v>
      </c>
      <c r="M2247" s="26"/>
      <c r="N2247" s="26"/>
      <c r="O2247" s="199">
        <v>251.83</v>
      </c>
    </row>
    <row r="2248" spans="8:15" hidden="1" x14ac:dyDescent="0.25">
      <c r="H2248" s="189" t="s">
        <v>5132</v>
      </c>
      <c r="I2248" s="26" t="s">
        <v>5137</v>
      </c>
      <c r="J2248" s="26" t="s">
        <v>5138</v>
      </c>
      <c r="K2248" s="26">
        <v>13.03</v>
      </c>
      <c r="L2248" s="26">
        <v>17.420000000000002</v>
      </c>
      <c r="M2248" s="26">
        <v>13</v>
      </c>
      <c r="N2248" s="26">
        <v>20.52</v>
      </c>
      <c r="O2248" s="199">
        <v>130.53</v>
      </c>
    </row>
    <row r="2249" spans="8:15" hidden="1" x14ac:dyDescent="0.25">
      <c r="H2249" s="189" t="s">
        <v>5132</v>
      </c>
      <c r="I2249" s="26" t="s">
        <v>5139</v>
      </c>
      <c r="J2249" s="26" t="s">
        <v>5140</v>
      </c>
      <c r="K2249" s="26">
        <v>5.84</v>
      </c>
      <c r="L2249" s="26">
        <v>6.8</v>
      </c>
      <c r="M2249" s="26">
        <v>5.85</v>
      </c>
      <c r="N2249" s="26">
        <v>5.6</v>
      </c>
      <c r="O2249" s="199">
        <v>109.12</v>
      </c>
    </row>
    <row r="2250" spans="8:15" hidden="1" x14ac:dyDescent="0.25">
      <c r="H2250" s="189" t="s">
        <v>5132</v>
      </c>
      <c r="I2250" s="26" t="s">
        <v>5141</v>
      </c>
      <c r="J2250" s="26" t="s">
        <v>5142</v>
      </c>
      <c r="K2250" s="26">
        <v>6.28</v>
      </c>
      <c r="L2250" s="26">
        <v>3.89</v>
      </c>
      <c r="M2250" s="26">
        <v>4.38</v>
      </c>
      <c r="N2250" s="26">
        <v>3.91</v>
      </c>
      <c r="O2250" s="199">
        <v>98.03</v>
      </c>
    </row>
    <row r="2251" spans="8:15" hidden="1" x14ac:dyDescent="0.25">
      <c r="H2251" s="189" t="s">
        <v>5132</v>
      </c>
      <c r="I2251" s="26" t="s">
        <v>5143</v>
      </c>
      <c r="J2251" s="26" t="s">
        <v>5144</v>
      </c>
      <c r="K2251" s="26">
        <v>16.329999999999998</v>
      </c>
      <c r="L2251" s="26">
        <v>25.65</v>
      </c>
      <c r="M2251" s="26">
        <v>30.82</v>
      </c>
      <c r="N2251" s="26">
        <v>28.9</v>
      </c>
      <c r="O2251" s="199">
        <v>57.53</v>
      </c>
    </row>
    <row r="2252" spans="8:15" hidden="1" x14ac:dyDescent="0.25">
      <c r="H2252" s="189" t="s">
        <v>5132</v>
      </c>
      <c r="I2252" s="26" t="s">
        <v>5145</v>
      </c>
      <c r="J2252" s="26" t="s">
        <v>5146</v>
      </c>
      <c r="K2252" s="26">
        <v>10.28</v>
      </c>
      <c r="L2252" s="26">
        <v>14.18</v>
      </c>
      <c r="M2252" s="26">
        <v>15.49</v>
      </c>
      <c r="N2252" s="26">
        <v>17.27</v>
      </c>
      <c r="O2252" s="199">
        <v>39.07</v>
      </c>
    </row>
    <row r="2253" spans="8:15" hidden="1" x14ac:dyDescent="0.25">
      <c r="H2253" s="189" t="s">
        <v>5132</v>
      </c>
      <c r="I2253" s="26" t="s">
        <v>5147</v>
      </c>
      <c r="J2253" s="26" t="s">
        <v>5148</v>
      </c>
      <c r="K2253" s="26">
        <v>6.74</v>
      </c>
      <c r="L2253" s="26">
        <v>12.58</v>
      </c>
      <c r="M2253" s="26">
        <v>13.01</v>
      </c>
      <c r="N2253" s="26">
        <v>14.13</v>
      </c>
      <c r="O2253" s="199">
        <v>89.18</v>
      </c>
    </row>
    <row r="2254" spans="8:15" hidden="1" x14ac:dyDescent="0.25">
      <c r="H2254" s="189" t="s">
        <v>5132</v>
      </c>
      <c r="I2254" s="26" t="s">
        <v>5149</v>
      </c>
      <c r="J2254" s="26" t="s">
        <v>5150</v>
      </c>
      <c r="K2254" s="26">
        <v>5.32</v>
      </c>
      <c r="L2254" s="26">
        <v>76.819999999999993</v>
      </c>
      <c r="M2254" s="26">
        <v>97.71</v>
      </c>
      <c r="N2254" s="26">
        <v>71.08</v>
      </c>
      <c r="O2254" s="199">
        <v>41.48</v>
      </c>
    </row>
    <row r="2255" spans="8:15" hidden="1" x14ac:dyDescent="0.25">
      <c r="H2255" s="189" t="s">
        <v>5132</v>
      </c>
      <c r="I2255" s="26" t="s">
        <v>5151</v>
      </c>
      <c r="J2255" s="26" t="s">
        <v>5152</v>
      </c>
      <c r="K2255" s="26">
        <v>9.32</v>
      </c>
      <c r="L2255" s="26">
        <v>32.33</v>
      </c>
      <c r="M2255" s="26">
        <v>21.24</v>
      </c>
      <c r="N2255" s="26">
        <v>34.53</v>
      </c>
      <c r="O2255" s="199">
        <v>115.33</v>
      </c>
    </row>
    <row r="2256" spans="8:15" hidden="1" x14ac:dyDescent="0.25">
      <c r="H2256" s="189" t="s">
        <v>5132</v>
      </c>
      <c r="I2256" s="26" t="s">
        <v>5153</v>
      </c>
      <c r="J2256" s="26" t="s">
        <v>5154</v>
      </c>
      <c r="K2256" s="26">
        <v>5.34</v>
      </c>
      <c r="L2256" s="26">
        <v>64.13</v>
      </c>
      <c r="M2256" s="26">
        <v>16.7</v>
      </c>
      <c r="N2256" s="26">
        <v>51.28</v>
      </c>
      <c r="O2256" s="199">
        <v>200.48</v>
      </c>
    </row>
    <row r="2257" spans="8:15" hidden="1" x14ac:dyDescent="0.25">
      <c r="H2257" s="189" t="s">
        <v>5132</v>
      </c>
      <c r="I2257" s="26" t="s">
        <v>5155</v>
      </c>
      <c r="J2257" s="26" t="s">
        <v>5156</v>
      </c>
      <c r="K2257" s="26">
        <v>3.85</v>
      </c>
      <c r="L2257" s="26">
        <v>7.52</v>
      </c>
      <c r="M2257" s="26">
        <v>10.41</v>
      </c>
      <c r="N2257" s="26">
        <v>6.44</v>
      </c>
      <c r="O2257" s="199">
        <v>100.07</v>
      </c>
    </row>
    <row r="2258" spans="8:15" hidden="1" x14ac:dyDescent="0.25">
      <c r="H2258" s="189" t="s">
        <v>5132</v>
      </c>
      <c r="I2258" s="26" t="s">
        <v>5157</v>
      </c>
      <c r="J2258" s="26" t="s">
        <v>5158</v>
      </c>
      <c r="K2258" s="26">
        <v>4.43</v>
      </c>
      <c r="L2258" s="26">
        <v>12.58</v>
      </c>
      <c r="M2258" s="26">
        <v>13.36</v>
      </c>
      <c r="N2258" s="26">
        <v>13.4</v>
      </c>
      <c r="O2258" s="199">
        <v>48.84</v>
      </c>
    </row>
    <row r="2259" spans="8:15" hidden="1" x14ac:dyDescent="0.25">
      <c r="H2259" s="189" t="s">
        <v>5132</v>
      </c>
      <c r="I2259" s="26" t="s">
        <v>5159</v>
      </c>
      <c r="J2259" s="26" t="s">
        <v>5160</v>
      </c>
      <c r="K2259" s="26">
        <v>10.25</v>
      </c>
      <c r="L2259" s="26">
        <v>20.78</v>
      </c>
      <c r="M2259" s="26">
        <v>18.72</v>
      </c>
      <c r="N2259" s="26">
        <v>23.03</v>
      </c>
      <c r="O2259" s="199">
        <v>47.69</v>
      </c>
    </row>
    <row r="2260" spans="8:15" hidden="1" x14ac:dyDescent="0.25">
      <c r="H2260" s="189" t="s">
        <v>5132</v>
      </c>
      <c r="I2260" s="26" t="s">
        <v>5161</v>
      </c>
      <c r="J2260" s="26" t="s">
        <v>5162</v>
      </c>
      <c r="K2260" s="26">
        <v>8.75</v>
      </c>
      <c r="L2260" s="26">
        <v>18.920000000000002</v>
      </c>
      <c r="M2260" s="26">
        <v>15.25</v>
      </c>
      <c r="N2260" s="26">
        <v>21.47</v>
      </c>
      <c r="O2260" s="199">
        <v>61.97</v>
      </c>
    </row>
    <row r="2261" spans="8:15" hidden="1" x14ac:dyDescent="0.25">
      <c r="H2261" s="189" t="s">
        <v>5132</v>
      </c>
      <c r="I2261" s="26" t="s">
        <v>5163</v>
      </c>
      <c r="J2261" s="26" t="s">
        <v>5164</v>
      </c>
      <c r="K2261" s="26">
        <v>8.0299999999999994</v>
      </c>
      <c r="L2261" s="26">
        <v>46.1</v>
      </c>
      <c r="M2261" s="26">
        <v>206.77</v>
      </c>
      <c r="N2261" s="26">
        <v>138.51</v>
      </c>
      <c r="O2261" s="199">
        <v>14.79</v>
      </c>
    </row>
    <row r="2262" spans="8:15" hidden="1" x14ac:dyDescent="0.25">
      <c r="H2262" s="189" t="s">
        <v>5132</v>
      </c>
      <c r="I2262" s="26" t="s">
        <v>5165</v>
      </c>
      <c r="J2262" s="26" t="s">
        <v>5166</v>
      </c>
      <c r="K2262" s="26">
        <v>4.8899999999999997</v>
      </c>
      <c r="L2262" s="26">
        <v>163.12</v>
      </c>
      <c r="M2262" s="26">
        <v>262.92</v>
      </c>
      <c r="N2262" s="26">
        <v>133.9</v>
      </c>
      <c r="O2262" s="199">
        <v>62.02</v>
      </c>
    </row>
    <row r="2263" spans="8:15" hidden="1" x14ac:dyDescent="0.25">
      <c r="H2263" s="189" t="s">
        <v>5132</v>
      </c>
      <c r="I2263" s="26" t="s">
        <v>5167</v>
      </c>
      <c r="J2263" s="26" t="s">
        <v>5168</v>
      </c>
      <c r="K2263" s="26">
        <v>2.38</v>
      </c>
      <c r="L2263" s="26"/>
      <c r="M2263" s="26"/>
      <c r="N2263" s="26"/>
      <c r="O2263" s="199">
        <v>63.91</v>
      </c>
    </row>
    <row r="2264" spans="8:15" hidden="1" x14ac:dyDescent="0.25">
      <c r="H2264" s="189" t="s">
        <v>5132</v>
      </c>
      <c r="I2264" s="26" t="s">
        <v>5169</v>
      </c>
      <c r="J2264" s="26" t="s">
        <v>5170</v>
      </c>
      <c r="K2264" s="26">
        <v>2.54</v>
      </c>
      <c r="L2264" s="26"/>
      <c r="M2264" s="26"/>
      <c r="N2264" s="26">
        <v>170.34</v>
      </c>
      <c r="O2264" s="199">
        <v>53.87</v>
      </c>
    </row>
    <row r="2265" spans="8:15" hidden="1" x14ac:dyDescent="0.25">
      <c r="H2265" s="189" t="s">
        <v>5132</v>
      </c>
      <c r="I2265" s="26" t="s">
        <v>5171</v>
      </c>
      <c r="J2265" s="26" t="s">
        <v>5172</v>
      </c>
      <c r="K2265" s="26">
        <v>2.4700000000000002</v>
      </c>
      <c r="L2265" s="26"/>
      <c r="M2265" s="26"/>
      <c r="N2265" s="26"/>
      <c r="O2265" s="199">
        <v>44.78</v>
      </c>
    </row>
    <row r="2266" spans="8:15" hidden="1" x14ac:dyDescent="0.25">
      <c r="H2266" s="189" t="s">
        <v>5132</v>
      </c>
      <c r="I2266" s="26" t="s">
        <v>5173</v>
      </c>
      <c r="J2266" s="26" t="s">
        <v>5174</v>
      </c>
      <c r="K2266" s="26">
        <v>2.74</v>
      </c>
      <c r="L2266" s="26"/>
      <c r="M2266" s="26"/>
      <c r="N2266" s="26"/>
      <c r="O2266" s="199">
        <v>49.47</v>
      </c>
    </row>
    <row r="2267" spans="8:15" hidden="1" x14ac:dyDescent="0.25">
      <c r="H2267" s="189" t="s">
        <v>5132</v>
      </c>
      <c r="I2267" s="26" t="s">
        <v>5175</v>
      </c>
      <c r="J2267" s="26" t="s">
        <v>5176</v>
      </c>
      <c r="K2267" s="26">
        <v>3.11</v>
      </c>
      <c r="L2267" s="26"/>
      <c r="M2267" s="26"/>
      <c r="N2267" s="26"/>
      <c r="O2267" s="199">
        <v>26.71</v>
      </c>
    </row>
    <row r="2268" spans="8:15" hidden="1" x14ac:dyDescent="0.25">
      <c r="H2268" s="189" t="s">
        <v>5132</v>
      </c>
      <c r="I2268" s="26" t="s">
        <v>5177</v>
      </c>
      <c r="J2268" s="26" t="s">
        <v>5178</v>
      </c>
      <c r="K2268" s="26">
        <v>2.9</v>
      </c>
      <c r="L2268" s="26"/>
      <c r="M2268" s="26"/>
      <c r="N2268" s="26"/>
      <c r="O2268" s="199">
        <v>33.18</v>
      </c>
    </row>
    <row r="2269" spans="8:15" hidden="1" x14ac:dyDescent="0.25">
      <c r="H2269" s="189" t="s">
        <v>5132</v>
      </c>
      <c r="I2269" s="26" t="s">
        <v>5179</v>
      </c>
      <c r="J2269" s="26" t="s">
        <v>5180</v>
      </c>
      <c r="K2269" s="26">
        <v>3.16</v>
      </c>
      <c r="L2269" s="26">
        <v>49.8</v>
      </c>
      <c r="M2269" s="26">
        <v>256.81</v>
      </c>
      <c r="N2269" s="26">
        <v>261.62</v>
      </c>
      <c r="O2269" s="199">
        <v>23.92</v>
      </c>
    </row>
    <row r="2270" spans="8:15" hidden="1" x14ac:dyDescent="0.25">
      <c r="H2270" s="189" t="s">
        <v>5132</v>
      </c>
      <c r="I2270" s="26" t="s">
        <v>5181</v>
      </c>
      <c r="J2270" s="26" t="s">
        <v>5182</v>
      </c>
      <c r="K2270" s="26">
        <v>1.86</v>
      </c>
      <c r="L2270" s="26"/>
      <c r="M2270" s="26"/>
      <c r="N2270" s="26"/>
      <c r="O2270" s="199">
        <v>33.4</v>
      </c>
    </row>
    <row r="2271" spans="8:15" hidden="1" x14ac:dyDescent="0.25">
      <c r="H2271" s="189" t="s">
        <v>5132</v>
      </c>
      <c r="I2271" s="26" t="s">
        <v>5183</v>
      </c>
      <c r="J2271" s="26" t="s">
        <v>5184</v>
      </c>
      <c r="K2271" s="26">
        <v>12.38</v>
      </c>
      <c r="L2271" s="26">
        <v>16.010000000000002</v>
      </c>
      <c r="M2271" s="26">
        <v>12.41</v>
      </c>
      <c r="N2271" s="26">
        <v>13.81</v>
      </c>
      <c r="O2271" s="199">
        <v>133.87</v>
      </c>
    </row>
    <row r="2272" spans="8:15" hidden="1" x14ac:dyDescent="0.25">
      <c r="H2272" s="189" t="s">
        <v>5132</v>
      </c>
      <c r="I2272" s="26" t="s">
        <v>5185</v>
      </c>
      <c r="J2272" s="26" t="s">
        <v>5186</v>
      </c>
      <c r="K2272" s="26">
        <v>3.82</v>
      </c>
      <c r="L2272" s="26"/>
      <c r="M2272" s="26">
        <v>187.89</v>
      </c>
      <c r="N2272" s="26"/>
      <c r="O2272" s="199">
        <v>23.41</v>
      </c>
    </row>
    <row r="2273" spans="8:15" hidden="1" x14ac:dyDescent="0.25">
      <c r="H2273" s="189" t="s">
        <v>5132</v>
      </c>
      <c r="I2273" s="26" t="s">
        <v>5187</v>
      </c>
      <c r="J2273" s="26" t="s">
        <v>5188</v>
      </c>
      <c r="K2273" s="26">
        <v>11.16</v>
      </c>
      <c r="L2273" s="26">
        <v>35.15</v>
      </c>
      <c r="M2273" s="26">
        <v>37.409999999999997</v>
      </c>
      <c r="N2273" s="26">
        <v>33.71</v>
      </c>
      <c r="O2273" s="199">
        <v>17.43</v>
      </c>
    </row>
    <row r="2274" spans="8:15" hidden="1" x14ac:dyDescent="0.25">
      <c r="H2274" s="189" t="s">
        <v>5132</v>
      </c>
      <c r="I2274" s="26" t="s">
        <v>5189</v>
      </c>
      <c r="J2274" s="26" t="s">
        <v>5190</v>
      </c>
      <c r="K2274" s="26">
        <v>17.899999999999999</v>
      </c>
      <c r="L2274" s="26">
        <v>31.11</v>
      </c>
      <c r="M2274" s="26">
        <v>44.85</v>
      </c>
      <c r="N2274" s="26">
        <v>32.840000000000003</v>
      </c>
      <c r="O2274" s="199">
        <v>115.47</v>
      </c>
    </row>
    <row r="2275" spans="8:15" hidden="1" x14ac:dyDescent="0.25">
      <c r="H2275" s="189" t="s">
        <v>5132</v>
      </c>
      <c r="I2275" s="26" t="s">
        <v>5191</v>
      </c>
      <c r="J2275" s="26" t="s">
        <v>5192</v>
      </c>
      <c r="K2275" s="26">
        <v>13.76</v>
      </c>
      <c r="L2275" s="26">
        <v>23.43</v>
      </c>
      <c r="M2275" s="26">
        <v>19.239999999999998</v>
      </c>
      <c r="N2275" s="26">
        <v>24.05</v>
      </c>
      <c r="O2275" s="199">
        <v>26.98</v>
      </c>
    </row>
    <row r="2276" spans="8:15" hidden="1" x14ac:dyDescent="0.25">
      <c r="H2276" s="189" t="s">
        <v>5132</v>
      </c>
      <c r="I2276" s="26" t="s">
        <v>5193</v>
      </c>
      <c r="J2276" s="26" t="s">
        <v>5194</v>
      </c>
      <c r="K2276" s="26">
        <v>16.62</v>
      </c>
      <c r="L2276" s="26"/>
      <c r="M2276" s="26">
        <v>183.44</v>
      </c>
      <c r="N2276" s="26"/>
      <c r="O2276" s="199">
        <v>21.16</v>
      </c>
    </row>
    <row r="2277" spans="8:15" hidden="1" x14ac:dyDescent="0.25">
      <c r="H2277" s="189" t="s">
        <v>5132</v>
      </c>
      <c r="I2277" s="26" t="s">
        <v>5195</v>
      </c>
      <c r="J2277" s="26" t="s">
        <v>5196</v>
      </c>
      <c r="K2277" s="26">
        <v>16</v>
      </c>
      <c r="L2277" s="26">
        <v>15.2</v>
      </c>
      <c r="M2277" s="26">
        <v>14.96</v>
      </c>
      <c r="N2277" s="26">
        <v>16.010000000000002</v>
      </c>
      <c r="O2277" s="199">
        <v>64</v>
      </c>
    </row>
    <row r="2278" spans="8:15" hidden="1" x14ac:dyDescent="0.25">
      <c r="H2278" s="189" t="s">
        <v>5132</v>
      </c>
      <c r="I2278" s="26" t="s">
        <v>5197</v>
      </c>
      <c r="J2278" s="26" t="s">
        <v>5198</v>
      </c>
      <c r="K2278" s="26">
        <v>4.74</v>
      </c>
      <c r="L2278" s="26">
        <v>45.56</v>
      </c>
      <c r="M2278" s="26">
        <v>83.03</v>
      </c>
      <c r="N2278" s="26">
        <v>41.9</v>
      </c>
      <c r="O2278" s="199">
        <v>40.67</v>
      </c>
    </row>
    <row r="2279" spans="8:15" hidden="1" x14ac:dyDescent="0.25">
      <c r="H2279" s="189" t="s">
        <v>5132</v>
      </c>
      <c r="I2279" s="26" t="s">
        <v>5199</v>
      </c>
      <c r="J2279" s="26" t="s">
        <v>5200</v>
      </c>
      <c r="K2279" s="26">
        <v>5.65</v>
      </c>
      <c r="L2279" s="26">
        <v>11.91</v>
      </c>
      <c r="M2279" s="26">
        <v>20.86</v>
      </c>
      <c r="N2279" s="26">
        <v>12.02</v>
      </c>
      <c r="O2279" s="199">
        <v>71.349999999999994</v>
      </c>
    </row>
    <row r="2280" spans="8:15" hidden="1" x14ac:dyDescent="0.25">
      <c r="H2280" s="189" t="s">
        <v>5132</v>
      </c>
      <c r="I2280" s="26" t="s">
        <v>5201</v>
      </c>
      <c r="J2280" s="26" t="s">
        <v>5202</v>
      </c>
      <c r="K2280" s="26">
        <v>16.07</v>
      </c>
      <c r="L2280" s="26">
        <v>19.34</v>
      </c>
      <c r="M2280" s="26">
        <v>17.93</v>
      </c>
      <c r="N2280" s="26">
        <v>21.33</v>
      </c>
      <c r="O2280" s="199">
        <v>51.26</v>
      </c>
    </row>
    <row r="2281" spans="8:15" hidden="1" x14ac:dyDescent="0.25">
      <c r="H2281" s="189" t="s">
        <v>5132</v>
      </c>
      <c r="I2281" s="26" t="s">
        <v>5203</v>
      </c>
      <c r="J2281" s="26" t="s">
        <v>5204</v>
      </c>
      <c r="K2281" s="26">
        <v>62.18</v>
      </c>
      <c r="L2281" s="26">
        <v>1025.1099999999999</v>
      </c>
      <c r="M2281" s="26"/>
      <c r="N2281" s="26">
        <v>799.25</v>
      </c>
      <c r="O2281" s="199">
        <v>87.35</v>
      </c>
    </row>
    <row r="2282" spans="8:15" hidden="1" x14ac:dyDescent="0.25">
      <c r="H2282" s="189" t="s">
        <v>5132</v>
      </c>
      <c r="I2282" s="26" t="s">
        <v>5205</v>
      </c>
      <c r="J2282" s="26" t="s">
        <v>5206</v>
      </c>
      <c r="K2282" s="26">
        <v>15.21</v>
      </c>
      <c r="L2282" s="26">
        <v>170.59</v>
      </c>
      <c r="M2282" s="26">
        <v>31.33</v>
      </c>
      <c r="N2282" s="26">
        <v>187.48</v>
      </c>
      <c r="O2282" s="199">
        <v>26.46</v>
      </c>
    </row>
    <row r="2283" spans="8:15" hidden="1" x14ac:dyDescent="0.25">
      <c r="H2283" s="189" t="s">
        <v>5132</v>
      </c>
      <c r="I2283" s="26" t="s">
        <v>5207</v>
      </c>
      <c r="J2283" s="26" t="s">
        <v>5208</v>
      </c>
      <c r="K2283" s="26">
        <v>6.5</v>
      </c>
      <c r="L2283" s="26"/>
      <c r="M2283" s="26"/>
      <c r="N2283" s="26"/>
      <c r="O2283" s="199">
        <v>45.21</v>
      </c>
    </row>
    <row r="2284" spans="8:15" hidden="1" x14ac:dyDescent="0.25">
      <c r="H2284" s="189" t="s">
        <v>5132</v>
      </c>
      <c r="I2284" s="26" t="s">
        <v>5209</v>
      </c>
      <c r="J2284" s="26" t="s">
        <v>5210</v>
      </c>
      <c r="K2284" s="26">
        <v>13.03</v>
      </c>
      <c r="L2284" s="26">
        <v>116.19</v>
      </c>
      <c r="M2284" s="26">
        <v>275</v>
      </c>
      <c r="N2284" s="26">
        <v>50.23</v>
      </c>
      <c r="O2284" s="199">
        <v>26.11</v>
      </c>
    </row>
    <row r="2285" spans="8:15" hidden="1" x14ac:dyDescent="0.25">
      <c r="H2285" s="189" t="s">
        <v>5132</v>
      </c>
      <c r="I2285" s="26" t="s">
        <v>5211</v>
      </c>
      <c r="J2285" s="26" t="s">
        <v>5212</v>
      </c>
      <c r="K2285" s="26">
        <v>14.36</v>
      </c>
      <c r="L2285" s="26">
        <v>178.37</v>
      </c>
      <c r="M2285" s="26">
        <v>557.76</v>
      </c>
      <c r="N2285" s="26">
        <v>179.46</v>
      </c>
      <c r="O2285" s="199">
        <v>42.12</v>
      </c>
    </row>
    <row r="2286" spans="8:15" hidden="1" x14ac:dyDescent="0.25">
      <c r="H2286" s="189" t="s">
        <v>5132</v>
      </c>
      <c r="I2286" s="26" t="s">
        <v>5213</v>
      </c>
      <c r="J2286" s="26" t="s">
        <v>5214</v>
      </c>
      <c r="K2286" s="26">
        <v>12.46</v>
      </c>
      <c r="L2286" s="26">
        <v>18.670000000000002</v>
      </c>
      <c r="M2286" s="26">
        <v>40.619999999999997</v>
      </c>
      <c r="N2286" s="26">
        <v>13.7</v>
      </c>
      <c r="O2286" s="199">
        <v>20.48</v>
      </c>
    </row>
    <row r="2287" spans="8:15" hidden="1" x14ac:dyDescent="0.25">
      <c r="H2287" s="189" t="s">
        <v>5132</v>
      </c>
      <c r="I2287" s="26" t="s">
        <v>5215</v>
      </c>
      <c r="J2287" s="26" t="s">
        <v>5216</v>
      </c>
      <c r="K2287" s="26">
        <v>12.49</v>
      </c>
      <c r="L2287" s="26"/>
      <c r="M2287" s="26">
        <v>80.67</v>
      </c>
      <c r="N2287" s="26"/>
      <c r="O2287" s="199">
        <v>17.03</v>
      </c>
    </row>
    <row r="2288" spans="8:15" hidden="1" x14ac:dyDescent="0.25">
      <c r="H2288" s="189" t="s">
        <v>5132</v>
      </c>
      <c r="I2288" s="26" t="s">
        <v>5217</v>
      </c>
      <c r="J2288" s="26" t="s">
        <v>5218</v>
      </c>
      <c r="K2288" s="26">
        <v>17.649999999999999</v>
      </c>
      <c r="L2288" s="26"/>
      <c r="M2288" s="26">
        <v>93.2</v>
      </c>
      <c r="N2288" s="26">
        <v>206.7</v>
      </c>
      <c r="O2288" s="199">
        <v>23.37</v>
      </c>
    </row>
    <row r="2289" spans="8:15" hidden="1" x14ac:dyDescent="0.25">
      <c r="H2289" s="189" t="s">
        <v>5132</v>
      </c>
      <c r="I2289" s="26" t="s">
        <v>5219</v>
      </c>
      <c r="J2289" s="26" t="s">
        <v>5220</v>
      </c>
      <c r="K2289" s="26">
        <v>14.83</v>
      </c>
      <c r="L2289" s="26">
        <v>48.32</v>
      </c>
      <c r="M2289" s="26"/>
      <c r="N2289" s="26">
        <v>29.74</v>
      </c>
      <c r="O2289" s="199">
        <v>21.75</v>
      </c>
    </row>
    <row r="2290" spans="8:15" hidden="1" x14ac:dyDescent="0.25">
      <c r="H2290" s="189" t="s">
        <v>5132</v>
      </c>
      <c r="I2290" s="26" t="s">
        <v>5221</v>
      </c>
      <c r="J2290" s="26" t="s">
        <v>5222</v>
      </c>
      <c r="K2290" s="26">
        <v>29.18</v>
      </c>
      <c r="L2290" s="26">
        <v>83.08</v>
      </c>
      <c r="M2290" s="26">
        <v>113.26</v>
      </c>
      <c r="N2290" s="26">
        <v>65.38</v>
      </c>
      <c r="O2290" s="199">
        <v>54.73</v>
      </c>
    </row>
    <row r="2291" spans="8:15" hidden="1" x14ac:dyDescent="0.25">
      <c r="H2291" s="189" t="s">
        <v>5132</v>
      </c>
      <c r="I2291" s="26" t="s">
        <v>5223</v>
      </c>
      <c r="J2291" s="26" t="s">
        <v>5224</v>
      </c>
      <c r="K2291" s="26">
        <v>8.93</v>
      </c>
      <c r="L2291" s="26">
        <v>14.33</v>
      </c>
      <c r="M2291" s="26">
        <v>22.49</v>
      </c>
      <c r="N2291" s="26">
        <v>11.67</v>
      </c>
      <c r="O2291" s="199">
        <v>28.96</v>
      </c>
    </row>
    <row r="2292" spans="8:15" hidden="1" x14ac:dyDescent="0.25">
      <c r="H2292" s="189" t="s">
        <v>5132</v>
      </c>
      <c r="I2292" s="26" t="s">
        <v>5225</v>
      </c>
      <c r="J2292" s="26" t="s">
        <v>5226</v>
      </c>
      <c r="K2292" s="26">
        <v>9.81</v>
      </c>
      <c r="L2292" s="26">
        <v>319.77</v>
      </c>
      <c r="M2292" s="26">
        <v>54.7</v>
      </c>
      <c r="N2292" s="26">
        <v>134.9</v>
      </c>
      <c r="O2292" s="199">
        <v>22.14</v>
      </c>
    </row>
    <row r="2293" spans="8:15" hidden="1" x14ac:dyDescent="0.25">
      <c r="H2293" s="189" t="s">
        <v>5132</v>
      </c>
      <c r="I2293" s="26" t="s">
        <v>5227</v>
      </c>
      <c r="J2293" s="26" t="s">
        <v>5228</v>
      </c>
      <c r="K2293" s="26">
        <v>14.27</v>
      </c>
      <c r="L2293" s="26">
        <v>65.75</v>
      </c>
      <c r="M2293" s="26">
        <v>78.650000000000006</v>
      </c>
      <c r="N2293" s="26">
        <v>47.82</v>
      </c>
      <c r="O2293" s="199">
        <v>29.17</v>
      </c>
    </row>
    <row r="2294" spans="8:15" hidden="1" x14ac:dyDescent="0.25">
      <c r="H2294" s="189" t="s">
        <v>5132</v>
      </c>
      <c r="I2294" s="26" t="s">
        <v>5229</v>
      </c>
      <c r="J2294" s="26" t="s">
        <v>5230</v>
      </c>
      <c r="K2294" s="26">
        <v>18.05</v>
      </c>
      <c r="L2294" s="26">
        <v>45.29</v>
      </c>
      <c r="M2294" s="26">
        <v>109.33</v>
      </c>
      <c r="N2294" s="26">
        <v>36.880000000000003</v>
      </c>
      <c r="O2294" s="199">
        <v>26.29</v>
      </c>
    </row>
    <row r="2295" spans="8:15" hidden="1" x14ac:dyDescent="0.25">
      <c r="H2295" s="189" t="s">
        <v>5132</v>
      </c>
      <c r="I2295" s="26" t="s">
        <v>5231</v>
      </c>
      <c r="J2295" s="26" t="s">
        <v>5232</v>
      </c>
      <c r="K2295" s="26">
        <v>37.64</v>
      </c>
      <c r="L2295" s="26"/>
      <c r="M2295" s="26"/>
      <c r="N2295" s="26"/>
      <c r="O2295" s="199">
        <v>24.33</v>
      </c>
    </row>
    <row r="2296" spans="8:15" hidden="1" x14ac:dyDescent="0.25">
      <c r="H2296" s="189" t="s">
        <v>5132</v>
      </c>
      <c r="I2296" s="26" t="s">
        <v>5233</v>
      </c>
      <c r="J2296" s="26" t="s">
        <v>5234</v>
      </c>
      <c r="K2296" s="26">
        <v>38.86</v>
      </c>
      <c r="L2296" s="26"/>
      <c r="M2296" s="26"/>
      <c r="N2296" s="26"/>
      <c r="O2296" s="199">
        <v>23.32</v>
      </c>
    </row>
    <row r="2297" spans="8:15" hidden="1" x14ac:dyDescent="0.25">
      <c r="H2297" s="189" t="s">
        <v>5132</v>
      </c>
      <c r="I2297" s="26" t="s">
        <v>5235</v>
      </c>
      <c r="J2297" s="26" t="s">
        <v>5236</v>
      </c>
      <c r="K2297" s="26">
        <v>19.21</v>
      </c>
      <c r="L2297" s="26">
        <v>55.19</v>
      </c>
      <c r="M2297" s="26">
        <v>52.89</v>
      </c>
      <c r="N2297" s="26">
        <v>187.18</v>
      </c>
      <c r="O2297" s="199">
        <v>29.35</v>
      </c>
    </row>
    <row r="2298" spans="8:15" hidden="1" x14ac:dyDescent="0.25">
      <c r="H2298" s="189" t="s">
        <v>5132</v>
      </c>
      <c r="I2298" s="26" t="s">
        <v>5237</v>
      </c>
      <c r="J2298" s="26" t="s">
        <v>5238</v>
      </c>
      <c r="K2298" s="26">
        <v>32.11</v>
      </c>
      <c r="L2298" s="26">
        <v>23.03</v>
      </c>
      <c r="M2298" s="26">
        <v>23.89</v>
      </c>
      <c r="N2298" s="26">
        <v>25.79</v>
      </c>
      <c r="O2298" s="199">
        <v>66.069999999999993</v>
      </c>
    </row>
    <row r="2299" spans="8:15" hidden="1" x14ac:dyDescent="0.25">
      <c r="H2299" s="189" t="s">
        <v>5132</v>
      </c>
      <c r="I2299" s="26" t="s">
        <v>5239</v>
      </c>
      <c r="J2299" s="26" t="s">
        <v>5240</v>
      </c>
      <c r="K2299" s="26">
        <v>29.5</v>
      </c>
      <c r="L2299" s="26"/>
      <c r="M2299" s="26"/>
      <c r="N2299" s="26">
        <v>181.47</v>
      </c>
      <c r="O2299" s="199">
        <v>37.76</v>
      </c>
    </row>
    <row r="2300" spans="8:15" hidden="1" x14ac:dyDescent="0.25">
      <c r="H2300" s="189" t="s">
        <v>5132</v>
      </c>
      <c r="I2300" s="26" t="s">
        <v>5241</v>
      </c>
      <c r="J2300" s="26" t="s">
        <v>5242</v>
      </c>
      <c r="K2300" s="26">
        <v>18.53</v>
      </c>
      <c r="L2300" s="26">
        <v>145.88999999999999</v>
      </c>
      <c r="M2300" s="26">
        <v>100.23</v>
      </c>
      <c r="N2300" s="26">
        <v>98.37</v>
      </c>
      <c r="O2300" s="199">
        <v>30.18</v>
      </c>
    </row>
    <row r="2301" spans="8:15" hidden="1" x14ac:dyDescent="0.25">
      <c r="H2301" s="189" t="s">
        <v>5132</v>
      </c>
      <c r="I2301" s="26" t="s">
        <v>5243</v>
      </c>
      <c r="J2301" s="26" t="s">
        <v>5244</v>
      </c>
      <c r="K2301" s="26">
        <v>28.9</v>
      </c>
      <c r="L2301" s="26"/>
      <c r="M2301" s="26">
        <v>743.43</v>
      </c>
      <c r="N2301" s="26"/>
      <c r="O2301" s="199">
        <v>18.38</v>
      </c>
    </row>
    <row r="2302" spans="8:15" hidden="1" x14ac:dyDescent="0.25">
      <c r="H2302" s="189" t="s">
        <v>5132</v>
      </c>
      <c r="I2302" s="26" t="s">
        <v>5245</v>
      </c>
      <c r="J2302" s="26" t="s">
        <v>5246</v>
      </c>
      <c r="K2302" s="26">
        <v>11.64</v>
      </c>
      <c r="L2302" s="26">
        <v>226.12</v>
      </c>
      <c r="M2302" s="26"/>
      <c r="N2302" s="26">
        <v>31.59</v>
      </c>
      <c r="O2302" s="199">
        <v>17.260000000000002</v>
      </c>
    </row>
    <row r="2303" spans="8:15" hidden="1" x14ac:dyDescent="0.25">
      <c r="H2303" s="189" t="s">
        <v>5132</v>
      </c>
      <c r="I2303" s="26" t="s">
        <v>5247</v>
      </c>
      <c r="J2303" s="26" t="s">
        <v>5248</v>
      </c>
      <c r="K2303" s="26">
        <v>18.149999999999999</v>
      </c>
      <c r="L2303" s="26"/>
      <c r="M2303" s="26">
        <v>462.99</v>
      </c>
      <c r="N2303" s="26"/>
      <c r="O2303" s="199">
        <v>31.15</v>
      </c>
    </row>
    <row r="2304" spans="8:15" hidden="1" x14ac:dyDescent="0.25">
      <c r="H2304" s="189" t="s">
        <v>5132</v>
      </c>
      <c r="I2304" s="26" t="s">
        <v>5249</v>
      </c>
      <c r="J2304" s="26" t="s">
        <v>5250</v>
      </c>
      <c r="K2304" s="26">
        <v>12.25</v>
      </c>
      <c r="L2304" s="26">
        <v>35.130000000000003</v>
      </c>
      <c r="M2304" s="26">
        <v>38.18</v>
      </c>
      <c r="N2304" s="26">
        <v>37.200000000000003</v>
      </c>
      <c r="O2304" s="199">
        <v>62.75</v>
      </c>
    </row>
    <row r="2305" spans="8:15" hidden="1" x14ac:dyDescent="0.25">
      <c r="H2305" s="189" t="s">
        <v>5132</v>
      </c>
      <c r="I2305" s="26" t="s">
        <v>5251</v>
      </c>
      <c r="J2305" s="26" t="s">
        <v>5252</v>
      </c>
      <c r="K2305" s="26">
        <v>20.09</v>
      </c>
      <c r="L2305" s="26">
        <v>36.79</v>
      </c>
      <c r="M2305" s="26">
        <v>241.72</v>
      </c>
      <c r="N2305" s="26">
        <v>39.08</v>
      </c>
      <c r="O2305" s="199">
        <v>62.68</v>
      </c>
    </row>
    <row r="2306" spans="8:15" hidden="1" x14ac:dyDescent="0.25">
      <c r="H2306" s="189" t="s">
        <v>5132</v>
      </c>
      <c r="I2306" s="26" t="s">
        <v>5253</v>
      </c>
      <c r="J2306" s="26" t="s">
        <v>5254</v>
      </c>
      <c r="K2306" s="26">
        <v>11.37</v>
      </c>
      <c r="L2306" s="26">
        <v>24.99</v>
      </c>
      <c r="M2306" s="26">
        <v>19.88</v>
      </c>
      <c r="N2306" s="26">
        <v>23.95</v>
      </c>
      <c r="O2306" s="199">
        <v>18.010000000000002</v>
      </c>
    </row>
    <row r="2307" spans="8:15" hidden="1" x14ac:dyDescent="0.25">
      <c r="H2307" s="189" t="s">
        <v>5132</v>
      </c>
      <c r="I2307" s="26" t="s">
        <v>5255</v>
      </c>
      <c r="J2307" s="26" t="s">
        <v>5256</v>
      </c>
      <c r="K2307" s="26">
        <v>18.829999999999998</v>
      </c>
      <c r="L2307" s="26">
        <v>25.96</v>
      </c>
      <c r="M2307" s="26">
        <v>37.07</v>
      </c>
      <c r="N2307" s="26">
        <v>21.48</v>
      </c>
      <c r="O2307" s="199">
        <v>34.909999999999997</v>
      </c>
    </row>
    <row r="2308" spans="8:15" hidden="1" x14ac:dyDescent="0.25">
      <c r="H2308" s="189" t="s">
        <v>5132</v>
      </c>
      <c r="I2308" s="26" t="s">
        <v>5257</v>
      </c>
      <c r="J2308" s="26" t="s">
        <v>5258</v>
      </c>
      <c r="K2308" s="26">
        <v>13.68</v>
      </c>
      <c r="L2308" s="26">
        <v>83.28</v>
      </c>
      <c r="M2308" s="26">
        <v>100.27</v>
      </c>
      <c r="N2308" s="26">
        <v>74.36</v>
      </c>
      <c r="O2308" s="199">
        <v>37.65</v>
      </c>
    </row>
    <row r="2309" spans="8:15" hidden="1" x14ac:dyDescent="0.25">
      <c r="H2309" s="189" t="s">
        <v>5132</v>
      </c>
      <c r="I2309" s="26" t="s">
        <v>5259</v>
      </c>
      <c r="J2309" s="26" t="s">
        <v>5260</v>
      </c>
      <c r="K2309" s="26">
        <v>16.2</v>
      </c>
      <c r="L2309" s="26">
        <v>25.36</v>
      </c>
      <c r="M2309" s="26">
        <v>41.49</v>
      </c>
      <c r="N2309" s="26">
        <v>22.04</v>
      </c>
      <c r="O2309" s="199">
        <v>18.14</v>
      </c>
    </row>
    <row r="2310" spans="8:15" hidden="1" x14ac:dyDescent="0.25">
      <c r="H2310" s="189" t="s">
        <v>5132</v>
      </c>
      <c r="I2310" s="26" t="s">
        <v>5261</v>
      </c>
      <c r="J2310" s="26" t="s">
        <v>5262</v>
      </c>
      <c r="K2310" s="26">
        <v>42.7</v>
      </c>
      <c r="L2310" s="26">
        <v>33.79</v>
      </c>
      <c r="M2310" s="26">
        <v>96.33</v>
      </c>
      <c r="N2310" s="26">
        <v>34.270000000000003</v>
      </c>
      <c r="O2310" s="199">
        <v>25.62</v>
      </c>
    </row>
    <row r="2311" spans="8:15" hidden="1" x14ac:dyDescent="0.25">
      <c r="H2311" s="189" t="s">
        <v>5132</v>
      </c>
      <c r="I2311" s="26" t="s">
        <v>5263</v>
      </c>
      <c r="J2311" s="26" t="s">
        <v>5264</v>
      </c>
      <c r="K2311" s="26">
        <v>41.04</v>
      </c>
      <c r="L2311" s="26">
        <v>44.01</v>
      </c>
      <c r="M2311" s="26">
        <v>76.7</v>
      </c>
      <c r="N2311" s="26">
        <v>45.42</v>
      </c>
      <c r="O2311" s="199">
        <v>36.119999999999997</v>
      </c>
    </row>
    <row r="2312" spans="8:15" hidden="1" x14ac:dyDescent="0.25">
      <c r="H2312" s="189" t="s">
        <v>5132</v>
      </c>
      <c r="I2312" s="26" t="s">
        <v>5265</v>
      </c>
      <c r="J2312" s="26" t="s">
        <v>5266</v>
      </c>
      <c r="K2312" s="26">
        <v>8.17</v>
      </c>
      <c r="L2312" s="26">
        <v>5.8</v>
      </c>
      <c r="M2312" s="26">
        <v>6.3</v>
      </c>
      <c r="N2312" s="26">
        <v>6.35</v>
      </c>
      <c r="O2312" s="199">
        <v>712.06</v>
      </c>
    </row>
    <row r="2313" spans="8:15" hidden="1" x14ac:dyDescent="0.25">
      <c r="H2313" s="189" t="s">
        <v>5132</v>
      </c>
      <c r="I2313" s="26" t="s">
        <v>5267</v>
      </c>
      <c r="J2313" s="26" t="s">
        <v>5268</v>
      </c>
      <c r="K2313" s="26">
        <v>7.2</v>
      </c>
      <c r="L2313" s="26">
        <v>12.56</v>
      </c>
      <c r="M2313" s="26">
        <v>31.84</v>
      </c>
      <c r="N2313" s="26">
        <v>11.32</v>
      </c>
      <c r="O2313" s="199">
        <v>65.52</v>
      </c>
    </row>
    <row r="2314" spans="8:15" hidden="1" x14ac:dyDescent="0.25">
      <c r="H2314" s="189" t="s">
        <v>5132</v>
      </c>
      <c r="I2314" s="26" t="s">
        <v>5269</v>
      </c>
      <c r="J2314" s="26" t="s">
        <v>5270</v>
      </c>
      <c r="K2314" s="26">
        <v>2.71</v>
      </c>
      <c r="L2314" s="26">
        <v>7.83</v>
      </c>
      <c r="M2314" s="26">
        <v>15.93</v>
      </c>
      <c r="N2314" s="26">
        <v>17.760000000000002</v>
      </c>
      <c r="O2314" s="199">
        <v>240.81</v>
      </c>
    </row>
    <row r="2315" spans="8:15" hidden="1" x14ac:dyDescent="0.25">
      <c r="H2315" s="189" t="s">
        <v>5132</v>
      </c>
      <c r="I2315" s="26" t="s">
        <v>5271</v>
      </c>
      <c r="J2315" s="26" t="s">
        <v>5272</v>
      </c>
      <c r="K2315" s="26">
        <v>4.28</v>
      </c>
      <c r="L2315" s="26">
        <v>4.41</v>
      </c>
      <c r="M2315" s="26">
        <v>3.76</v>
      </c>
      <c r="N2315" s="26">
        <v>4.49</v>
      </c>
      <c r="O2315" s="199">
        <v>161.31</v>
      </c>
    </row>
    <row r="2316" spans="8:15" hidden="1" x14ac:dyDescent="0.25">
      <c r="H2316" s="189" t="s">
        <v>5132</v>
      </c>
      <c r="I2316" s="26" t="s">
        <v>5273</v>
      </c>
      <c r="J2316" s="26" t="s">
        <v>5274</v>
      </c>
      <c r="K2316" s="26">
        <v>6.6</v>
      </c>
      <c r="L2316" s="26">
        <v>10.07</v>
      </c>
      <c r="M2316" s="26">
        <v>10.7</v>
      </c>
      <c r="N2316" s="26">
        <v>11.28</v>
      </c>
      <c r="O2316" s="199">
        <v>64.040000000000006</v>
      </c>
    </row>
    <row r="2317" spans="8:15" hidden="1" x14ac:dyDescent="0.25">
      <c r="H2317" s="189" t="s">
        <v>5132</v>
      </c>
      <c r="I2317" s="26" t="s">
        <v>5275</v>
      </c>
      <c r="J2317" s="26" t="s">
        <v>5276</v>
      </c>
      <c r="K2317" s="26">
        <v>4.38</v>
      </c>
      <c r="L2317" s="26"/>
      <c r="M2317" s="26"/>
      <c r="N2317" s="26">
        <v>17.62</v>
      </c>
      <c r="O2317" s="199">
        <v>67</v>
      </c>
    </row>
    <row r="2318" spans="8:15" hidden="1" x14ac:dyDescent="0.25">
      <c r="H2318" s="189" t="s">
        <v>5132</v>
      </c>
      <c r="I2318" s="26" t="s">
        <v>5277</v>
      </c>
      <c r="J2318" s="26" t="s">
        <v>5278</v>
      </c>
      <c r="K2318" s="26">
        <v>4.75</v>
      </c>
      <c r="L2318" s="26">
        <v>5.76</v>
      </c>
      <c r="M2318" s="26">
        <v>6.22</v>
      </c>
      <c r="N2318" s="26">
        <v>5.91</v>
      </c>
      <c r="O2318" s="199">
        <v>81.540000000000006</v>
      </c>
    </row>
    <row r="2319" spans="8:15" hidden="1" x14ac:dyDescent="0.25">
      <c r="H2319" s="189" t="s">
        <v>5132</v>
      </c>
      <c r="I2319" s="26" t="s">
        <v>5279</v>
      </c>
      <c r="J2319" s="26" t="s">
        <v>5280</v>
      </c>
      <c r="K2319" s="26">
        <v>2.52</v>
      </c>
      <c r="L2319" s="26">
        <v>35.46</v>
      </c>
      <c r="M2319" s="26">
        <v>32.82</v>
      </c>
      <c r="N2319" s="26">
        <v>244.02</v>
      </c>
      <c r="O2319" s="199">
        <v>40.29</v>
      </c>
    </row>
    <row r="2320" spans="8:15" hidden="1" x14ac:dyDescent="0.25">
      <c r="H2320" s="189" t="s">
        <v>5132</v>
      </c>
      <c r="I2320" s="26" t="s">
        <v>5281</v>
      </c>
      <c r="J2320" s="26" t="s">
        <v>5282</v>
      </c>
      <c r="K2320" s="26">
        <v>2.6</v>
      </c>
      <c r="L2320" s="26"/>
      <c r="M2320" s="26">
        <v>7</v>
      </c>
      <c r="N2320" s="26">
        <v>36.18</v>
      </c>
      <c r="O2320" s="199">
        <v>365.41</v>
      </c>
    </row>
    <row r="2321" spans="8:15" hidden="1" x14ac:dyDescent="0.25">
      <c r="H2321" s="189" t="s">
        <v>5132</v>
      </c>
      <c r="I2321" s="26" t="s">
        <v>5283</v>
      </c>
      <c r="J2321" s="26" t="s">
        <v>5284</v>
      </c>
      <c r="K2321" s="26">
        <v>5.62</v>
      </c>
      <c r="L2321" s="26">
        <v>12.99</v>
      </c>
      <c r="M2321" s="26">
        <v>14.72</v>
      </c>
      <c r="N2321" s="26">
        <v>14.16</v>
      </c>
      <c r="O2321" s="199">
        <v>54.55</v>
      </c>
    </row>
    <row r="2322" spans="8:15" hidden="1" x14ac:dyDescent="0.25">
      <c r="H2322" s="189" t="s">
        <v>5132</v>
      </c>
      <c r="I2322" s="26" t="s">
        <v>5285</v>
      </c>
      <c r="J2322" s="26" t="s">
        <v>5286</v>
      </c>
      <c r="K2322" s="26">
        <v>8.1</v>
      </c>
      <c r="L2322" s="26">
        <v>264.91000000000003</v>
      </c>
      <c r="M2322" s="26">
        <v>227.78</v>
      </c>
      <c r="N2322" s="26">
        <v>284.76</v>
      </c>
      <c r="O2322" s="199">
        <v>30.37</v>
      </c>
    </row>
    <row r="2323" spans="8:15" hidden="1" x14ac:dyDescent="0.25">
      <c r="H2323" s="189" t="s">
        <v>5132</v>
      </c>
      <c r="I2323" s="26" t="s">
        <v>5287</v>
      </c>
      <c r="J2323" s="26" t="s">
        <v>5288</v>
      </c>
      <c r="K2323" s="26">
        <v>5.6</v>
      </c>
      <c r="L2323" s="26">
        <v>5.77</v>
      </c>
      <c r="M2323" s="26">
        <v>11.38</v>
      </c>
      <c r="N2323" s="26">
        <v>6.27</v>
      </c>
      <c r="O2323" s="199">
        <v>176.07</v>
      </c>
    </row>
    <row r="2324" spans="8:15" hidden="1" x14ac:dyDescent="0.25">
      <c r="H2324" s="189" t="s">
        <v>5132</v>
      </c>
      <c r="I2324" s="26" t="s">
        <v>5289</v>
      </c>
      <c r="J2324" s="26" t="s">
        <v>5290</v>
      </c>
      <c r="K2324" s="26">
        <v>9.1999999999999993</v>
      </c>
      <c r="L2324" s="26">
        <v>12.23</v>
      </c>
      <c r="M2324" s="26">
        <v>14.53</v>
      </c>
      <c r="N2324" s="26">
        <v>16.32</v>
      </c>
      <c r="O2324" s="199">
        <v>57.48</v>
      </c>
    </row>
    <row r="2325" spans="8:15" hidden="1" x14ac:dyDescent="0.25">
      <c r="H2325" s="189" t="s">
        <v>5132</v>
      </c>
      <c r="I2325" s="26" t="s">
        <v>5291</v>
      </c>
      <c r="J2325" s="26" t="s">
        <v>5292</v>
      </c>
      <c r="K2325" s="26">
        <v>4.45</v>
      </c>
      <c r="L2325" s="26">
        <v>12.9</v>
      </c>
      <c r="M2325" s="26">
        <v>42.04</v>
      </c>
      <c r="N2325" s="26">
        <v>12.93</v>
      </c>
      <c r="O2325" s="199">
        <v>45.16</v>
      </c>
    </row>
    <row r="2326" spans="8:15" hidden="1" x14ac:dyDescent="0.25">
      <c r="H2326" s="189" t="s">
        <v>5132</v>
      </c>
      <c r="I2326" s="26" t="s">
        <v>5293</v>
      </c>
      <c r="J2326" s="26" t="s">
        <v>5294</v>
      </c>
      <c r="K2326" s="26">
        <v>3.28</v>
      </c>
      <c r="L2326" s="26">
        <v>117.2</v>
      </c>
      <c r="M2326" s="26">
        <v>25.82</v>
      </c>
      <c r="N2326" s="26">
        <v>41.2</v>
      </c>
      <c r="O2326" s="199">
        <v>62.38</v>
      </c>
    </row>
    <row r="2327" spans="8:15" hidden="1" x14ac:dyDescent="0.25">
      <c r="H2327" s="189" t="s">
        <v>5132</v>
      </c>
      <c r="I2327" s="26" t="s">
        <v>5295</v>
      </c>
      <c r="J2327" s="26" t="s">
        <v>5296</v>
      </c>
      <c r="K2327" s="26">
        <v>10.46</v>
      </c>
      <c r="L2327" s="26">
        <v>12.13</v>
      </c>
      <c r="M2327" s="26">
        <v>10.1</v>
      </c>
      <c r="N2327" s="26">
        <v>12.6</v>
      </c>
      <c r="O2327" s="199">
        <v>276.39</v>
      </c>
    </row>
    <row r="2328" spans="8:15" hidden="1" x14ac:dyDescent="0.25">
      <c r="H2328" s="189" t="s">
        <v>5132</v>
      </c>
      <c r="I2328" s="26" t="s">
        <v>5297</v>
      </c>
      <c r="J2328" s="26" t="s">
        <v>5298</v>
      </c>
      <c r="K2328" s="26">
        <v>4.6500000000000004</v>
      </c>
      <c r="L2328" s="26"/>
      <c r="M2328" s="26"/>
      <c r="N2328" s="26">
        <v>122.3</v>
      </c>
      <c r="O2328" s="199">
        <v>137.6</v>
      </c>
    </row>
    <row r="2329" spans="8:15" hidden="1" x14ac:dyDescent="0.25">
      <c r="H2329" s="189" t="s">
        <v>5132</v>
      </c>
      <c r="I2329" s="26" t="s">
        <v>5299</v>
      </c>
      <c r="J2329" s="26" t="s">
        <v>5300</v>
      </c>
      <c r="K2329" s="26">
        <v>7.66</v>
      </c>
      <c r="L2329" s="26">
        <v>8.19</v>
      </c>
      <c r="M2329" s="26">
        <v>7.94</v>
      </c>
      <c r="N2329" s="26">
        <v>8.64</v>
      </c>
      <c r="O2329" s="199">
        <v>467.99</v>
      </c>
    </row>
    <row r="2330" spans="8:15" hidden="1" x14ac:dyDescent="0.25">
      <c r="H2330" s="189" t="s">
        <v>5132</v>
      </c>
      <c r="I2330" s="26" t="s">
        <v>5301</v>
      </c>
      <c r="J2330" s="26" t="s">
        <v>5302</v>
      </c>
      <c r="K2330" s="26">
        <v>13.5</v>
      </c>
      <c r="L2330" s="26">
        <v>33.590000000000003</v>
      </c>
      <c r="M2330" s="26">
        <v>37.99</v>
      </c>
      <c r="N2330" s="26">
        <v>28.12</v>
      </c>
      <c r="O2330" s="199">
        <v>70.540000000000006</v>
      </c>
    </row>
    <row r="2331" spans="8:15" hidden="1" x14ac:dyDescent="0.25">
      <c r="H2331" s="189" t="s">
        <v>5132</v>
      </c>
      <c r="I2331" s="26" t="s">
        <v>5303</v>
      </c>
      <c r="J2331" s="26" t="s">
        <v>66</v>
      </c>
      <c r="K2331" s="26">
        <v>8.18</v>
      </c>
      <c r="L2331" s="26">
        <v>4.1399999999999997</v>
      </c>
      <c r="M2331" s="26">
        <v>4.07</v>
      </c>
      <c r="N2331" s="26">
        <v>4.17</v>
      </c>
      <c r="O2331" s="199">
        <v>1110.81</v>
      </c>
    </row>
    <row r="2332" spans="8:15" hidden="1" x14ac:dyDescent="0.25">
      <c r="H2332" s="189" t="s">
        <v>5132</v>
      </c>
      <c r="I2332" s="26" t="s">
        <v>5304</v>
      </c>
      <c r="J2332" s="26" t="s">
        <v>5305</v>
      </c>
      <c r="K2332" s="26">
        <v>5.79</v>
      </c>
      <c r="L2332" s="26">
        <v>25.31</v>
      </c>
      <c r="M2332" s="26">
        <v>56.87</v>
      </c>
      <c r="N2332" s="26">
        <v>21.8</v>
      </c>
      <c r="O2332" s="199">
        <v>67.55</v>
      </c>
    </row>
    <row r="2333" spans="8:15" hidden="1" x14ac:dyDescent="0.25">
      <c r="H2333" s="189" t="s">
        <v>5132</v>
      </c>
      <c r="I2333" s="26" t="s">
        <v>5306</v>
      </c>
      <c r="J2333" s="26" t="s">
        <v>5307</v>
      </c>
      <c r="K2333" s="26">
        <v>6.35</v>
      </c>
      <c r="L2333" s="26">
        <v>4.8499999999999996</v>
      </c>
      <c r="M2333" s="26">
        <v>4.84</v>
      </c>
      <c r="N2333" s="26">
        <v>5.03</v>
      </c>
      <c r="O2333" s="199">
        <v>1571.76</v>
      </c>
    </row>
    <row r="2334" spans="8:15" hidden="1" x14ac:dyDescent="0.25">
      <c r="H2334" s="189" t="s">
        <v>5132</v>
      </c>
      <c r="I2334" s="26" t="s">
        <v>5308</v>
      </c>
      <c r="J2334" s="26" t="s">
        <v>5309</v>
      </c>
      <c r="K2334" s="26">
        <v>7.06</v>
      </c>
      <c r="L2334" s="26">
        <v>11.74</v>
      </c>
      <c r="M2334" s="26">
        <v>11.93</v>
      </c>
      <c r="N2334" s="26">
        <v>12.15</v>
      </c>
      <c r="O2334" s="199">
        <v>213.13</v>
      </c>
    </row>
    <row r="2335" spans="8:15" hidden="1" x14ac:dyDescent="0.25">
      <c r="H2335" s="189" t="s">
        <v>5132</v>
      </c>
      <c r="I2335" s="26" t="s">
        <v>5310</v>
      </c>
      <c r="J2335" s="26" t="s">
        <v>5311</v>
      </c>
      <c r="K2335" s="26">
        <v>3.43</v>
      </c>
      <c r="L2335" s="26">
        <v>6.12</v>
      </c>
      <c r="M2335" s="26">
        <v>4.92</v>
      </c>
      <c r="N2335" s="26">
        <v>6.92</v>
      </c>
      <c r="O2335" s="199">
        <v>710.82</v>
      </c>
    </row>
    <row r="2336" spans="8:15" hidden="1" x14ac:dyDescent="0.25">
      <c r="H2336" s="189" t="s">
        <v>5132</v>
      </c>
      <c r="I2336" s="26" t="s">
        <v>5312</v>
      </c>
      <c r="J2336" s="26" t="s">
        <v>5313</v>
      </c>
      <c r="K2336" s="26">
        <v>5.26</v>
      </c>
      <c r="L2336" s="26">
        <v>4.29</v>
      </c>
      <c r="M2336" s="26">
        <v>3.81</v>
      </c>
      <c r="N2336" s="26">
        <v>4.33</v>
      </c>
      <c r="O2336" s="199">
        <v>2204.9699999999998</v>
      </c>
    </row>
    <row r="2337" spans="8:15" hidden="1" x14ac:dyDescent="0.25">
      <c r="H2337" s="189" t="s">
        <v>5132</v>
      </c>
      <c r="I2337" s="26" t="s">
        <v>5314</v>
      </c>
      <c r="J2337" s="26" t="s">
        <v>5315</v>
      </c>
      <c r="K2337" s="26">
        <v>5.32</v>
      </c>
      <c r="L2337" s="26">
        <v>7.56</v>
      </c>
      <c r="M2337" s="26">
        <v>6.76</v>
      </c>
      <c r="N2337" s="26">
        <v>8.01</v>
      </c>
      <c r="O2337" s="199">
        <v>916.43</v>
      </c>
    </row>
    <row r="2338" spans="8:15" hidden="1" x14ac:dyDescent="0.25">
      <c r="H2338" s="189" t="s">
        <v>5132</v>
      </c>
      <c r="I2338" s="26" t="s">
        <v>5316</v>
      </c>
      <c r="J2338" s="26" t="s">
        <v>5317</v>
      </c>
      <c r="K2338" s="26">
        <v>4.1399999999999997</v>
      </c>
      <c r="L2338" s="26">
        <v>12.76</v>
      </c>
      <c r="M2338" s="26">
        <v>12.86</v>
      </c>
      <c r="N2338" s="26">
        <v>12.9</v>
      </c>
      <c r="O2338" s="199">
        <v>44.99</v>
      </c>
    </row>
    <row r="2339" spans="8:15" hidden="1" x14ac:dyDescent="0.25">
      <c r="H2339" s="189" t="s">
        <v>5132</v>
      </c>
      <c r="I2339" s="26" t="s">
        <v>5318</v>
      </c>
      <c r="J2339" s="26" t="s">
        <v>5319</v>
      </c>
      <c r="K2339" s="26">
        <v>8.42</v>
      </c>
      <c r="L2339" s="26">
        <v>7.06</v>
      </c>
      <c r="M2339" s="26">
        <v>6</v>
      </c>
      <c r="N2339" s="26">
        <v>7.17</v>
      </c>
      <c r="O2339" s="199">
        <v>1369.4</v>
      </c>
    </row>
    <row r="2340" spans="8:15" hidden="1" x14ac:dyDescent="0.25">
      <c r="H2340" s="189" t="s">
        <v>5132</v>
      </c>
      <c r="I2340" s="26" t="s">
        <v>5320</v>
      </c>
      <c r="J2340" s="26" t="s">
        <v>5321</v>
      </c>
      <c r="K2340" s="26">
        <v>2.2400000000000002</v>
      </c>
      <c r="L2340" s="26">
        <v>12.19</v>
      </c>
      <c r="M2340" s="26">
        <v>17.57</v>
      </c>
      <c r="N2340" s="26">
        <v>11.96</v>
      </c>
      <c r="O2340" s="199">
        <v>933.88</v>
      </c>
    </row>
    <row r="2341" spans="8:15" hidden="1" x14ac:dyDescent="0.25">
      <c r="H2341" s="189" t="s">
        <v>5132</v>
      </c>
      <c r="I2341" s="26" t="s">
        <v>5322</v>
      </c>
      <c r="J2341" s="26" t="s">
        <v>5323</v>
      </c>
      <c r="K2341" s="26">
        <v>4.1900000000000004</v>
      </c>
      <c r="L2341" s="26"/>
      <c r="M2341" s="26"/>
      <c r="N2341" s="26"/>
      <c r="O2341" s="199">
        <v>14.66</v>
      </c>
    </row>
    <row r="2342" spans="8:15" hidden="1" x14ac:dyDescent="0.25">
      <c r="H2342" s="189" t="s">
        <v>5132</v>
      </c>
      <c r="I2342" s="26" t="s">
        <v>5324</v>
      </c>
      <c r="J2342" s="26" t="s">
        <v>5325</v>
      </c>
      <c r="K2342" s="26">
        <v>10.11</v>
      </c>
      <c r="L2342" s="26">
        <v>28.97</v>
      </c>
      <c r="M2342" s="26">
        <v>17.09</v>
      </c>
      <c r="N2342" s="26">
        <v>32.15</v>
      </c>
      <c r="O2342" s="199">
        <v>27.89</v>
      </c>
    </row>
    <row r="2343" spans="8:15" hidden="1" x14ac:dyDescent="0.25">
      <c r="H2343" s="189" t="s">
        <v>5132</v>
      </c>
      <c r="I2343" s="26" t="s">
        <v>5326</v>
      </c>
      <c r="J2343" s="26" t="s">
        <v>5327</v>
      </c>
      <c r="K2343" s="26">
        <v>7.81</v>
      </c>
      <c r="L2343" s="26">
        <v>7.77</v>
      </c>
      <c r="M2343" s="26">
        <v>10.19</v>
      </c>
      <c r="N2343" s="26">
        <v>7.81</v>
      </c>
      <c r="O2343" s="199">
        <v>53.4</v>
      </c>
    </row>
    <row r="2344" spans="8:15" hidden="1" x14ac:dyDescent="0.25">
      <c r="H2344" s="189" t="s">
        <v>5132</v>
      </c>
      <c r="I2344" s="26" t="s">
        <v>5328</v>
      </c>
      <c r="J2344" s="26" t="s">
        <v>5329</v>
      </c>
      <c r="K2344" s="26">
        <v>10.24</v>
      </c>
      <c r="L2344" s="26">
        <v>31.05</v>
      </c>
      <c r="M2344" s="26">
        <v>146.19</v>
      </c>
      <c r="N2344" s="26">
        <v>32.49</v>
      </c>
      <c r="O2344" s="199">
        <v>82.18</v>
      </c>
    </row>
    <row r="2345" spans="8:15" hidden="1" x14ac:dyDescent="0.25">
      <c r="H2345" s="189" t="s">
        <v>5132</v>
      </c>
      <c r="I2345" s="26" t="s">
        <v>5330</v>
      </c>
      <c r="J2345" s="26" t="s">
        <v>5331</v>
      </c>
      <c r="K2345" s="26">
        <v>15.22</v>
      </c>
      <c r="L2345" s="26">
        <v>20.58</v>
      </c>
      <c r="M2345" s="26">
        <v>47.15</v>
      </c>
      <c r="N2345" s="26">
        <v>22.63</v>
      </c>
      <c r="O2345" s="199">
        <v>62.38</v>
      </c>
    </row>
    <row r="2346" spans="8:15" hidden="1" x14ac:dyDescent="0.25">
      <c r="H2346" s="189" t="s">
        <v>5132</v>
      </c>
      <c r="I2346" s="26" t="s">
        <v>5332</v>
      </c>
      <c r="J2346" s="26" t="s">
        <v>5333</v>
      </c>
      <c r="K2346" s="26">
        <v>32.18</v>
      </c>
      <c r="L2346" s="26">
        <v>23.54</v>
      </c>
      <c r="M2346" s="26">
        <v>20.88</v>
      </c>
      <c r="N2346" s="26">
        <v>26.19</v>
      </c>
      <c r="O2346" s="199">
        <v>32.18</v>
      </c>
    </row>
    <row r="2347" spans="8:15" hidden="1" x14ac:dyDescent="0.25">
      <c r="H2347" s="189" t="s">
        <v>5132</v>
      </c>
      <c r="I2347" s="26" t="s">
        <v>5334</v>
      </c>
      <c r="J2347" s="26" t="s">
        <v>5335</v>
      </c>
      <c r="K2347" s="26">
        <v>6.14</v>
      </c>
      <c r="L2347" s="26">
        <v>43.76</v>
      </c>
      <c r="M2347" s="26">
        <v>44.95</v>
      </c>
      <c r="N2347" s="26">
        <v>38.770000000000003</v>
      </c>
      <c r="O2347" s="199">
        <v>28.65</v>
      </c>
    </row>
    <row r="2348" spans="8:15" hidden="1" x14ac:dyDescent="0.25">
      <c r="H2348" s="189" t="s">
        <v>5132</v>
      </c>
      <c r="I2348" s="26" t="s">
        <v>5336</v>
      </c>
      <c r="J2348" s="26" t="s">
        <v>5337</v>
      </c>
      <c r="K2348" s="26">
        <v>4.6399999999999997</v>
      </c>
      <c r="L2348" s="26">
        <v>18.579999999999998</v>
      </c>
      <c r="M2348" s="26">
        <v>46.33</v>
      </c>
      <c r="N2348" s="26">
        <v>22.52</v>
      </c>
      <c r="O2348" s="199">
        <v>23.25</v>
      </c>
    </row>
    <row r="2349" spans="8:15" hidden="1" x14ac:dyDescent="0.25">
      <c r="H2349" s="189" t="s">
        <v>5132</v>
      </c>
      <c r="I2349" s="26" t="s">
        <v>5338</v>
      </c>
      <c r="J2349" s="26" t="s">
        <v>5339</v>
      </c>
      <c r="K2349" s="26">
        <v>6.15</v>
      </c>
      <c r="L2349" s="26"/>
      <c r="M2349" s="26"/>
      <c r="N2349" s="26"/>
      <c r="O2349" s="199">
        <v>16.25</v>
      </c>
    </row>
    <row r="2350" spans="8:15" hidden="1" x14ac:dyDescent="0.25">
      <c r="H2350" s="189" t="s">
        <v>5132</v>
      </c>
      <c r="I2350" s="26" t="s">
        <v>5340</v>
      </c>
      <c r="J2350" s="26" t="s">
        <v>5341</v>
      </c>
      <c r="K2350" s="26">
        <v>8.86</v>
      </c>
      <c r="L2350" s="26">
        <v>10.5</v>
      </c>
      <c r="M2350" s="26">
        <v>10</v>
      </c>
      <c r="N2350" s="26">
        <v>11.22</v>
      </c>
      <c r="O2350" s="199">
        <v>49.7</v>
      </c>
    </row>
    <row r="2351" spans="8:15" hidden="1" x14ac:dyDescent="0.25">
      <c r="H2351" s="189" t="s">
        <v>5132</v>
      </c>
      <c r="I2351" s="26" t="s">
        <v>5342</v>
      </c>
      <c r="J2351" s="26" t="s">
        <v>5343</v>
      </c>
      <c r="K2351" s="26">
        <v>6.79</v>
      </c>
      <c r="L2351" s="26"/>
      <c r="M2351" s="26">
        <v>77.77</v>
      </c>
      <c r="N2351" s="26"/>
      <c r="O2351" s="199">
        <v>22.12</v>
      </c>
    </row>
    <row r="2352" spans="8:15" hidden="1" x14ac:dyDescent="0.25">
      <c r="H2352" s="189" t="s">
        <v>5132</v>
      </c>
      <c r="I2352" s="26" t="s">
        <v>5344</v>
      </c>
      <c r="J2352" s="26" t="s">
        <v>5345</v>
      </c>
      <c r="K2352" s="26">
        <v>9.1199999999999992</v>
      </c>
      <c r="L2352" s="26">
        <v>19.09</v>
      </c>
      <c r="M2352" s="26">
        <v>23.02</v>
      </c>
      <c r="N2352" s="26">
        <v>16.82</v>
      </c>
      <c r="O2352" s="199">
        <v>28.62</v>
      </c>
    </row>
    <row r="2353" spans="8:15" hidden="1" x14ac:dyDescent="0.25">
      <c r="H2353" s="189" t="s">
        <v>5132</v>
      </c>
      <c r="I2353" s="26" t="s">
        <v>5346</v>
      </c>
      <c r="J2353" s="26" t="s">
        <v>5347</v>
      </c>
      <c r="K2353" s="26">
        <v>8.15</v>
      </c>
      <c r="L2353" s="26">
        <v>19.57</v>
      </c>
      <c r="M2353" s="26">
        <v>22.71</v>
      </c>
      <c r="N2353" s="26">
        <v>19.27</v>
      </c>
      <c r="O2353" s="199">
        <v>19.86</v>
      </c>
    </row>
    <row r="2354" spans="8:15" hidden="1" x14ac:dyDescent="0.25">
      <c r="H2354" s="189" t="s">
        <v>5132</v>
      </c>
      <c r="I2354" s="26" t="s">
        <v>5348</v>
      </c>
      <c r="J2354" s="26" t="s">
        <v>5349</v>
      </c>
      <c r="K2354" s="26">
        <v>5.09</v>
      </c>
      <c r="L2354" s="26"/>
      <c r="M2354" s="26">
        <v>304.68</v>
      </c>
      <c r="N2354" s="26"/>
      <c r="O2354" s="199">
        <v>32.72</v>
      </c>
    </row>
    <row r="2355" spans="8:15" hidden="1" x14ac:dyDescent="0.25">
      <c r="H2355" s="189" t="s">
        <v>5132</v>
      </c>
      <c r="I2355" s="26" t="s">
        <v>5350</v>
      </c>
      <c r="J2355" s="26" t="s">
        <v>5351</v>
      </c>
      <c r="K2355" s="26">
        <v>7.24</v>
      </c>
      <c r="L2355" s="26">
        <v>23.36</v>
      </c>
      <c r="M2355" s="26">
        <v>23.56</v>
      </c>
      <c r="N2355" s="26">
        <v>24.68</v>
      </c>
      <c r="O2355" s="199">
        <v>44.81</v>
      </c>
    </row>
    <row r="2356" spans="8:15" hidden="1" x14ac:dyDescent="0.25">
      <c r="H2356" s="189" t="s">
        <v>5132</v>
      </c>
      <c r="I2356" s="26" t="s">
        <v>5352</v>
      </c>
      <c r="J2356" s="26" t="s">
        <v>5353</v>
      </c>
      <c r="K2356" s="26">
        <v>3.72</v>
      </c>
      <c r="L2356" s="26"/>
      <c r="M2356" s="26"/>
      <c r="N2356" s="26"/>
      <c r="O2356" s="199">
        <v>26.03</v>
      </c>
    </row>
    <row r="2357" spans="8:15" hidden="1" x14ac:dyDescent="0.25">
      <c r="H2357" s="189" t="s">
        <v>5132</v>
      </c>
      <c r="I2357" s="26" t="s">
        <v>5354</v>
      </c>
      <c r="J2357" s="26" t="s">
        <v>5355</v>
      </c>
      <c r="K2357" s="26">
        <v>26.1</v>
      </c>
      <c r="L2357" s="26">
        <v>38.85</v>
      </c>
      <c r="M2357" s="26">
        <v>245.29</v>
      </c>
      <c r="N2357" s="26">
        <v>45.27</v>
      </c>
      <c r="O2357" s="199">
        <v>17.399999999999999</v>
      </c>
    </row>
    <row r="2358" spans="8:15" hidden="1" x14ac:dyDescent="0.25">
      <c r="H2358" s="189" t="s">
        <v>5132</v>
      </c>
      <c r="I2358" s="26" t="s">
        <v>5356</v>
      </c>
      <c r="J2358" s="26" t="s">
        <v>5357</v>
      </c>
      <c r="K2358" s="26">
        <v>11.73</v>
      </c>
      <c r="L2358" s="26">
        <v>45.7</v>
      </c>
      <c r="M2358" s="26">
        <v>74.540000000000006</v>
      </c>
      <c r="N2358" s="26">
        <v>53.93</v>
      </c>
      <c r="O2358" s="199">
        <v>30.58</v>
      </c>
    </row>
    <row r="2359" spans="8:15" hidden="1" x14ac:dyDescent="0.25">
      <c r="H2359" s="189" t="s">
        <v>5132</v>
      </c>
      <c r="I2359" s="26" t="s">
        <v>5358</v>
      </c>
      <c r="J2359" s="26" t="s">
        <v>5359</v>
      </c>
      <c r="K2359" s="26">
        <v>8.77</v>
      </c>
      <c r="L2359" s="26">
        <v>319.17</v>
      </c>
      <c r="M2359" s="26">
        <v>32.200000000000003</v>
      </c>
      <c r="N2359" s="26">
        <v>500.66</v>
      </c>
      <c r="O2359" s="199">
        <v>43</v>
      </c>
    </row>
    <row r="2360" spans="8:15" hidden="1" x14ac:dyDescent="0.25">
      <c r="H2360" s="189" t="s">
        <v>5132</v>
      </c>
      <c r="I2360" s="26" t="s">
        <v>5360</v>
      </c>
      <c r="J2360" s="26" t="s">
        <v>5361</v>
      </c>
      <c r="K2360" s="26">
        <v>35.97</v>
      </c>
      <c r="L2360" s="26">
        <v>30.2</v>
      </c>
      <c r="M2360" s="26">
        <v>26.91</v>
      </c>
      <c r="N2360" s="26">
        <v>35.520000000000003</v>
      </c>
      <c r="O2360" s="199">
        <v>216.59</v>
      </c>
    </row>
    <row r="2361" spans="8:15" hidden="1" x14ac:dyDescent="0.25">
      <c r="H2361" s="189" t="s">
        <v>5132</v>
      </c>
      <c r="I2361" s="26" t="s">
        <v>5362</v>
      </c>
      <c r="J2361" s="26" t="s">
        <v>5363</v>
      </c>
      <c r="K2361" s="26">
        <v>9.17</v>
      </c>
      <c r="L2361" s="26">
        <v>21.72</v>
      </c>
      <c r="M2361" s="26">
        <v>23.57</v>
      </c>
      <c r="N2361" s="26">
        <v>30.04</v>
      </c>
      <c r="O2361" s="199">
        <v>41.18</v>
      </c>
    </row>
    <row r="2362" spans="8:15" hidden="1" x14ac:dyDescent="0.25">
      <c r="H2362" s="189" t="s">
        <v>5132</v>
      </c>
      <c r="I2362" s="26" t="s">
        <v>5364</v>
      </c>
      <c r="J2362" s="26" t="s">
        <v>5365</v>
      </c>
      <c r="K2362" s="26">
        <v>33.619999999999997</v>
      </c>
      <c r="L2362" s="26">
        <v>2759.15</v>
      </c>
      <c r="M2362" s="26">
        <v>51.81</v>
      </c>
      <c r="N2362" s="26"/>
      <c r="O2362" s="199">
        <v>36.909999999999997</v>
      </c>
    </row>
    <row r="2363" spans="8:15" hidden="1" x14ac:dyDescent="0.25">
      <c r="H2363" s="189" t="s">
        <v>5132</v>
      </c>
      <c r="I2363" s="26" t="s">
        <v>5366</v>
      </c>
      <c r="J2363" s="26" t="s">
        <v>5367</v>
      </c>
      <c r="K2363" s="26">
        <v>11.06</v>
      </c>
      <c r="L2363" s="26"/>
      <c r="M2363" s="26"/>
      <c r="N2363" s="26"/>
      <c r="O2363" s="199">
        <v>17.829999999999998</v>
      </c>
    </row>
    <row r="2364" spans="8:15" hidden="1" x14ac:dyDescent="0.25">
      <c r="H2364" s="189" t="s">
        <v>5132</v>
      </c>
      <c r="I2364" s="26" t="s">
        <v>5368</v>
      </c>
      <c r="J2364" s="26" t="s">
        <v>5369</v>
      </c>
      <c r="K2364" s="26">
        <v>25.88</v>
      </c>
      <c r="L2364" s="26">
        <v>42.34</v>
      </c>
      <c r="M2364" s="26">
        <v>29.98</v>
      </c>
      <c r="N2364" s="26">
        <v>40.57</v>
      </c>
      <c r="O2364" s="199">
        <v>63.6</v>
      </c>
    </row>
    <row r="2365" spans="8:15" hidden="1" x14ac:dyDescent="0.25">
      <c r="H2365" s="189" t="s">
        <v>5132</v>
      </c>
      <c r="I2365" s="26" t="s">
        <v>5370</v>
      </c>
      <c r="J2365" s="26" t="s">
        <v>5371</v>
      </c>
      <c r="K2365" s="26">
        <v>2.95</v>
      </c>
      <c r="L2365" s="26">
        <v>15.85</v>
      </c>
      <c r="M2365" s="26">
        <v>20.18</v>
      </c>
      <c r="N2365" s="26">
        <v>15.55</v>
      </c>
      <c r="O2365" s="199">
        <v>7.71</v>
      </c>
    </row>
    <row r="2366" spans="8:15" hidden="1" x14ac:dyDescent="0.25">
      <c r="H2366" s="189" t="s">
        <v>5132</v>
      </c>
      <c r="I2366" s="26" t="s">
        <v>5372</v>
      </c>
      <c r="J2366" s="26" t="s">
        <v>5373</v>
      </c>
      <c r="K2366" s="26">
        <v>4.82</v>
      </c>
      <c r="L2366" s="26">
        <v>10.79</v>
      </c>
      <c r="M2366" s="26">
        <v>10.99</v>
      </c>
      <c r="N2366" s="26">
        <v>11.2</v>
      </c>
      <c r="O2366" s="199">
        <v>7.41</v>
      </c>
    </row>
    <row r="2367" spans="8:15" hidden="1" x14ac:dyDescent="0.25">
      <c r="H2367" s="189" t="s">
        <v>5132</v>
      </c>
      <c r="I2367" s="26" t="s">
        <v>5374</v>
      </c>
      <c r="J2367" s="26" t="s">
        <v>5375</v>
      </c>
      <c r="K2367" s="26">
        <v>5.17</v>
      </c>
      <c r="L2367" s="26">
        <v>15.38</v>
      </c>
      <c r="M2367" s="26">
        <v>14.75</v>
      </c>
      <c r="N2367" s="26">
        <v>16.350000000000001</v>
      </c>
      <c r="O2367" s="199">
        <v>5.33</v>
      </c>
    </row>
    <row r="2368" spans="8:15" hidden="1" x14ac:dyDescent="0.25">
      <c r="H2368" s="189" t="s">
        <v>5132</v>
      </c>
      <c r="I2368" s="26" t="s">
        <v>5376</v>
      </c>
      <c r="J2368" s="26" t="s">
        <v>5377</v>
      </c>
      <c r="K2368" s="26">
        <v>2.9</v>
      </c>
      <c r="L2368" s="26"/>
      <c r="M2368" s="26"/>
      <c r="N2368" s="26"/>
      <c r="O2368" s="199">
        <v>4.45</v>
      </c>
    </row>
    <row r="2369" spans="8:15" hidden="1" x14ac:dyDescent="0.25">
      <c r="H2369" s="189" t="s">
        <v>5132</v>
      </c>
      <c r="I2369" s="26" t="s">
        <v>5378</v>
      </c>
      <c r="J2369" s="26" t="s">
        <v>5379</v>
      </c>
      <c r="K2369" s="26">
        <v>27.48</v>
      </c>
      <c r="L2369" s="26">
        <v>11.18</v>
      </c>
      <c r="M2369" s="26">
        <v>14.65</v>
      </c>
      <c r="N2369" s="26">
        <v>11.7</v>
      </c>
      <c r="O2369" s="199">
        <v>18.86</v>
      </c>
    </row>
    <row r="2370" spans="8:15" hidden="1" x14ac:dyDescent="0.25">
      <c r="H2370" s="189" t="s">
        <v>5132</v>
      </c>
      <c r="I2370" s="26" t="s">
        <v>5380</v>
      </c>
      <c r="J2370" s="26" t="s">
        <v>5381</v>
      </c>
      <c r="K2370" s="26">
        <v>8.11</v>
      </c>
      <c r="L2370" s="26">
        <v>12.78</v>
      </c>
      <c r="M2370" s="26">
        <v>13.17</v>
      </c>
      <c r="N2370" s="26">
        <v>13.32</v>
      </c>
      <c r="O2370" s="199">
        <v>10.47</v>
      </c>
    </row>
    <row r="2371" spans="8:15" hidden="1" x14ac:dyDescent="0.25">
      <c r="H2371" s="189" t="s">
        <v>5382</v>
      </c>
      <c r="I2371" s="26" t="s">
        <v>5383</v>
      </c>
      <c r="J2371" s="26" t="s">
        <v>5384</v>
      </c>
      <c r="K2371" s="26">
        <v>7.03</v>
      </c>
      <c r="L2371" s="26">
        <v>24.87</v>
      </c>
      <c r="M2371" s="26">
        <v>40.76</v>
      </c>
      <c r="N2371" s="26">
        <v>13.77</v>
      </c>
      <c r="O2371" s="199">
        <v>304.14999999999998</v>
      </c>
    </row>
    <row r="2372" spans="8:15" hidden="1" x14ac:dyDescent="0.25">
      <c r="H2372" s="189" t="s">
        <v>5382</v>
      </c>
      <c r="I2372" s="26" t="s">
        <v>5385</v>
      </c>
      <c r="J2372" s="26" t="s">
        <v>5386</v>
      </c>
      <c r="K2372" s="26">
        <v>2.4700000000000002</v>
      </c>
      <c r="L2372" s="26"/>
      <c r="M2372" s="26"/>
      <c r="N2372" s="26"/>
      <c r="O2372" s="199">
        <v>24.87</v>
      </c>
    </row>
    <row r="2373" spans="8:15" hidden="1" x14ac:dyDescent="0.25">
      <c r="H2373" s="189" t="s">
        <v>5382</v>
      </c>
      <c r="I2373" s="26" t="s">
        <v>5387</v>
      </c>
      <c r="J2373" s="26" t="s">
        <v>5388</v>
      </c>
      <c r="K2373" s="26">
        <v>5.12</v>
      </c>
      <c r="L2373" s="26">
        <v>9.31</v>
      </c>
      <c r="M2373" s="26">
        <v>7.16</v>
      </c>
      <c r="N2373" s="26">
        <v>5.08</v>
      </c>
      <c r="O2373" s="199">
        <v>131.18</v>
      </c>
    </row>
    <row r="2374" spans="8:15" hidden="1" x14ac:dyDescent="0.25">
      <c r="H2374" s="189" t="s">
        <v>5382</v>
      </c>
      <c r="I2374" s="26" t="s">
        <v>5389</v>
      </c>
      <c r="J2374" s="26" t="s">
        <v>5390</v>
      </c>
      <c r="K2374" s="26">
        <v>3.79</v>
      </c>
      <c r="L2374" s="26"/>
      <c r="M2374" s="26"/>
      <c r="N2374" s="26"/>
      <c r="O2374" s="199">
        <v>37.520000000000003</v>
      </c>
    </row>
    <row r="2375" spans="8:15" hidden="1" x14ac:dyDescent="0.25">
      <c r="H2375" s="189" t="s">
        <v>5382</v>
      </c>
      <c r="I2375" s="26" t="s">
        <v>5391</v>
      </c>
      <c r="J2375" s="26" t="s">
        <v>5392</v>
      </c>
      <c r="K2375" s="26">
        <v>6.64</v>
      </c>
      <c r="L2375" s="26">
        <v>8.18</v>
      </c>
      <c r="M2375" s="26">
        <v>6.72</v>
      </c>
      <c r="N2375" s="26">
        <v>5.7</v>
      </c>
      <c r="O2375" s="199">
        <v>105.43</v>
      </c>
    </row>
    <row r="2376" spans="8:15" hidden="1" x14ac:dyDescent="0.25">
      <c r="H2376" s="189" t="s">
        <v>5382</v>
      </c>
      <c r="I2376" s="26" t="s">
        <v>5393</v>
      </c>
      <c r="J2376" s="26" t="s">
        <v>5394</v>
      </c>
      <c r="K2376" s="26">
        <v>3.53</v>
      </c>
      <c r="L2376" s="26">
        <v>64.27</v>
      </c>
      <c r="M2376" s="26">
        <v>60.44</v>
      </c>
      <c r="N2376" s="26">
        <v>44.56</v>
      </c>
      <c r="O2376" s="199">
        <v>67.62</v>
      </c>
    </row>
    <row r="2377" spans="8:15" hidden="1" x14ac:dyDescent="0.25">
      <c r="H2377" s="189" t="s">
        <v>5382</v>
      </c>
      <c r="I2377" s="26" t="s">
        <v>5395</v>
      </c>
      <c r="J2377" s="26" t="s">
        <v>5396</v>
      </c>
      <c r="K2377" s="26">
        <v>4.54</v>
      </c>
      <c r="L2377" s="26"/>
      <c r="M2377" s="26"/>
      <c r="N2377" s="26">
        <v>33.36</v>
      </c>
      <c r="O2377" s="199">
        <v>92.73</v>
      </c>
    </row>
    <row r="2378" spans="8:15" hidden="1" x14ac:dyDescent="0.25">
      <c r="H2378" s="189" t="s">
        <v>5382</v>
      </c>
      <c r="I2378" s="26" t="s">
        <v>5397</v>
      </c>
      <c r="J2378" s="26" t="s">
        <v>5398</v>
      </c>
      <c r="K2378" s="26">
        <v>8.16</v>
      </c>
      <c r="L2378" s="26">
        <v>502.93</v>
      </c>
      <c r="M2378" s="26"/>
      <c r="N2378" s="26">
        <v>28</v>
      </c>
      <c r="O2378" s="199">
        <v>69.78</v>
      </c>
    </row>
    <row r="2379" spans="8:15" hidden="1" x14ac:dyDescent="0.25">
      <c r="H2379" s="189" t="s">
        <v>5399</v>
      </c>
      <c r="I2379" s="26" t="s">
        <v>5400</v>
      </c>
      <c r="J2379" s="26" t="s">
        <v>5401</v>
      </c>
      <c r="K2379" s="26">
        <v>4.09</v>
      </c>
      <c r="L2379" s="26"/>
      <c r="M2379" s="26"/>
      <c r="N2379" s="26"/>
      <c r="O2379" s="199">
        <v>41.67</v>
      </c>
    </row>
    <row r="2380" spans="8:15" hidden="1" x14ac:dyDescent="0.25">
      <c r="H2380" s="189" t="s">
        <v>5399</v>
      </c>
      <c r="I2380" s="26" t="s">
        <v>303</v>
      </c>
      <c r="J2380" s="26" t="s">
        <v>302</v>
      </c>
      <c r="K2380" s="26">
        <v>11.45</v>
      </c>
      <c r="L2380" s="26"/>
      <c r="M2380" s="26"/>
      <c r="N2380" s="26"/>
      <c r="O2380" s="199">
        <v>65.709999999999994</v>
      </c>
    </row>
    <row r="2381" spans="8:15" hidden="1" x14ac:dyDescent="0.25">
      <c r="H2381" s="189" t="s">
        <v>5399</v>
      </c>
      <c r="I2381" s="26" t="s">
        <v>5402</v>
      </c>
      <c r="J2381" s="26" t="s">
        <v>5403</v>
      </c>
      <c r="K2381" s="26">
        <v>11.11</v>
      </c>
      <c r="L2381" s="26"/>
      <c r="M2381" s="26">
        <v>61.38</v>
      </c>
      <c r="N2381" s="26"/>
      <c r="O2381" s="199">
        <v>34.270000000000003</v>
      </c>
    </row>
    <row r="2382" spans="8:15" hidden="1" x14ac:dyDescent="0.25">
      <c r="H2382" s="189" t="s">
        <v>5399</v>
      </c>
      <c r="I2382" s="26" t="s">
        <v>5404</v>
      </c>
      <c r="J2382" s="26" t="s">
        <v>5405</v>
      </c>
      <c r="K2382" s="26">
        <v>25.69</v>
      </c>
      <c r="L2382" s="26">
        <v>142.29</v>
      </c>
      <c r="M2382" s="26">
        <v>124.33</v>
      </c>
      <c r="N2382" s="26">
        <v>167.94</v>
      </c>
      <c r="O2382" s="199">
        <v>49.95</v>
      </c>
    </row>
    <row r="2383" spans="8:15" hidden="1" x14ac:dyDescent="0.25">
      <c r="H2383" s="189" t="s">
        <v>5399</v>
      </c>
      <c r="I2383" s="26" t="s">
        <v>5406</v>
      </c>
      <c r="J2383" s="26" t="s">
        <v>5407</v>
      </c>
      <c r="K2383" s="26">
        <v>16</v>
      </c>
      <c r="L2383" s="26">
        <v>214.95</v>
      </c>
      <c r="M2383" s="26">
        <v>31.85</v>
      </c>
      <c r="N2383" s="26"/>
      <c r="O2383" s="199">
        <v>178.66</v>
      </c>
    </row>
    <row r="2384" spans="8:15" hidden="1" x14ac:dyDescent="0.25">
      <c r="H2384" s="189" t="s">
        <v>5399</v>
      </c>
      <c r="I2384" s="26" t="s">
        <v>5408</v>
      </c>
      <c r="J2384" s="26" t="s">
        <v>5409</v>
      </c>
      <c r="K2384" s="26">
        <v>33.72</v>
      </c>
      <c r="L2384" s="26">
        <v>47.94</v>
      </c>
      <c r="M2384" s="26">
        <v>34.49</v>
      </c>
      <c r="N2384" s="26">
        <v>317.94</v>
      </c>
      <c r="O2384" s="199">
        <v>360.82</v>
      </c>
    </row>
    <row r="2385" spans="8:15" hidden="1" x14ac:dyDescent="0.25">
      <c r="H2385" s="189" t="s">
        <v>5399</v>
      </c>
      <c r="I2385" s="26" t="s">
        <v>5410</v>
      </c>
      <c r="J2385" s="26" t="s">
        <v>5411</v>
      </c>
      <c r="K2385" s="26">
        <v>7.87</v>
      </c>
      <c r="L2385" s="26">
        <v>44.01</v>
      </c>
      <c r="M2385" s="26">
        <v>49.22</v>
      </c>
      <c r="N2385" s="26">
        <v>73.739999999999995</v>
      </c>
      <c r="O2385" s="199">
        <v>30.69</v>
      </c>
    </row>
    <row r="2386" spans="8:15" hidden="1" x14ac:dyDescent="0.25">
      <c r="H2386" s="189" t="s">
        <v>5399</v>
      </c>
      <c r="I2386" s="26" t="s">
        <v>5412</v>
      </c>
      <c r="J2386" s="26" t="s">
        <v>5413</v>
      </c>
      <c r="K2386" s="26">
        <v>31.89</v>
      </c>
      <c r="L2386" s="26">
        <v>38.020000000000003</v>
      </c>
      <c r="M2386" s="26">
        <v>28.47</v>
      </c>
      <c r="N2386" s="26">
        <v>88.58</v>
      </c>
      <c r="O2386" s="199">
        <v>82.91</v>
      </c>
    </row>
    <row r="2387" spans="8:15" hidden="1" x14ac:dyDescent="0.25">
      <c r="H2387" s="189" t="s">
        <v>5414</v>
      </c>
      <c r="I2387" s="26" t="s">
        <v>5415</v>
      </c>
      <c r="J2387" s="26" t="s">
        <v>5416</v>
      </c>
      <c r="K2387" s="26">
        <v>8.41</v>
      </c>
      <c r="L2387" s="26">
        <v>32.74</v>
      </c>
      <c r="M2387" s="26">
        <v>25.16</v>
      </c>
      <c r="N2387" s="26">
        <v>33.590000000000003</v>
      </c>
      <c r="O2387" s="199">
        <v>65.239999999999995</v>
      </c>
    </row>
    <row r="2388" spans="8:15" hidden="1" x14ac:dyDescent="0.25">
      <c r="H2388" s="189" t="s">
        <v>5414</v>
      </c>
      <c r="I2388" s="26" t="s">
        <v>5417</v>
      </c>
      <c r="J2388" s="26" t="s">
        <v>5418</v>
      </c>
      <c r="K2388" s="26">
        <v>6.82</v>
      </c>
      <c r="L2388" s="26"/>
      <c r="M2388" s="26"/>
      <c r="N2388" s="26"/>
      <c r="O2388" s="199">
        <v>87.18</v>
      </c>
    </row>
    <row r="2389" spans="8:15" hidden="1" x14ac:dyDescent="0.25">
      <c r="H2389" s="189" t="s">
        <v>5414</v>
      </c>
      <c r="I2389" s="26" t="s">
        <v>5419</v>
      </c>
      <c r="J2389" s="26" t="s">
        <v>5420</v>
      </c>
      <c r="K2389" s="26">
        <v>5.91</v>
      </c>
      <c r="L2389" s="26"/>
      <c r="M2389" s="26"/>
      <c r="N2389" s="26"/>
      <c r="O2389" s="199">
        <v>1070.95</v>
      </c>
    </row>
    <row r="2390" spans="8:15" hidden="1" x14ac:dyDescent="0.25">
      <c r="H2390" s="189" t="s">
        <v>5414</v>
      </c>
      <c r="I2390" s="26" t="s">
        <v>5421</v>
      </c>
      <c r="J2390" s="26" t="s">
        <v>5422</v>
      </c>
      <c r="K2390" s="26">
        <v>4.28</v>
      </c>
      <c r="L2390" s="26"/>
      <c r="M2390" s="26"/>
      <c r="N2390" s="26"/>
      <c r="O2390" s="199">
        <v>954.07</v>
      </c>
    </row>
    <row r="2391" spans="8:15" hidden="1" x14ac:dyDescent="0.25">
      <c r="H2391" s="189" t="s">
        <v>5414</v>
      </c>
      <c r="I2391" s="26" t="s">
        <v>5423</v>
      </c>
      <c r="J2391" s="26" t="s">
        <v>5424</v>
      </c>
      <c r="K2391" s="26">
        <v>1.43</v>
      </c>
      <c r="L2391" s="26"/>
      <c r="M2391" s="26"/>
      <c r="N2391" s="26"/>
      <c r="O2391" s="199">
        <v>617.98</v>
      </c>
    </row>
    <row r="2392" spans="8:15" hidden="1" x14ac:dyDescent="0.25">
      <c r="H2392" s="189" t="s">
        <v>5414</v>
      </c>
      <c r="I2392" s="26" t="s">
        <v>5425</v>
      </c>
      <c r="J2392" s="26" t="s">
        <v>5426</v>
      </c>
      <c r="K2392" s="26">
        <v>51.21</v>
      </c>
      <c r="L2392" s="26"/>
      <c r="M2392" s="26">
        <v>29.89</v>
      </c>
      <c r="N2392" s="26"/>
      <c r="O2392" s="199">
        <v>501.11</v>
      </c>
    </row>
    <row r="2393" spans="8:15" hidden="1" x14ac:dyDescent="0.25">
      <c r="H2393" s="189" t="s">
        <v>5414</v>
      </c>
      <c r="I2393" s="26" t="s">
        <v>5427</v>
      </c>
      <c r="J2393" s="26" t="s">
        <v>5428</v>
      </c>
      <c r="K2393" s="26">
        <v>7.71</v>
      </c>
      <c r="L2393" s="26"/>
      <c r="M2393" s="26"/>
      <c r="N2393" s="26"/>
      <c r="O2393" s="199">
        <v>1249.08</v>
      </c>
    </row>
    <row r="2394" spans="8:15" hidden="1" x14ac:dyDescent="0.25">
      <c r="H2394" s="189" t="s">
        <v>5414</v>
      </c>
      <c r="I2394" s="26" t="s">
        <v>5429</v>
      </c>
      <c r="J2394" s="26" t="s">
        <v>5430</v>
      </c>
      <c r="K2394" s="26">
        <v>11.98</v>
      </c>
      <c r="L2394" s="26">
        <v>6.83</v>
      </c>
      <c r="M2394" s="26">
        <v>7.48</v>
      </c>
      <c r="N2394" s="26">
        <v>5.23</v>
      </c>
      <c r="O2394" s="199">
        <v>190.19</v>
      </c>
    </row>
    <row r="2395" spans="8:15" hidden="1" x14ac:dyDescent="0.25">
      <c r="H2395" s="189" t="s">
        <v>5414</v>
      </c>
      <c r="I2395" s="26" t="s">
        <v>5431</v>
      </c>
      <c r="J2395" s="26" t="s">
        <v>5432</v>
      </c>
      <c r="K2395" s="26">
        <v>13.58</v>
      </c>
      <c r="L2395" s="26"/>
      <c r="M2395" s="26">
        <v>240.86</v>
      </c>
      <c r="N2395" s="26"/>
      <c r="O2395" s="199">
        <v>300.66000000000003</v>
      </c>
    </row>
    <row r="2396" spans="8:15" hidden="1" x14ac:dyDescent="0.25">
      <c r="H2396" s="189" t="s">
        <v>5433</v>
      </c>
      <c r="I2396" s="26" t="s">
        <v>5434</v>
      </c>
      <c r="J2396" s="26" t="s">
        <v>5435</v>
      </c>
      <c r="K2396" s="26">
        <v>6.38</v>
      </c>
      <c r="L2396" s="26">
        <v>38.29</v>
      </c>
      <c r="M2396" s="26">
        <v>64.11</v>
      </c>
      <c r="N2396" s="26">
        <v>27.98</v>
      </c>
      <c r="O2396" s="199">
        <v>72.33</v>
      </c>
    </row>
    <row r="2397" spans="8:15" hidden="1" x14ac:dyDescent="0.25">
      <c r="H2397" s="189" t="s">
        <v>5433</v>
      </c>
      <c r="I2397" s="26" t="s">
        <v>5436</v>
      </c>
      <c r="J2397" s="26" t="s">
        <v>5437</v>
      </c>
      <c r="K2397" s="26">
        <v>11</v>
      </c>
      <c r="L2397" s="26">
        <v>22.09</v>
      </c>
      <c r="M2397" s="26">
        <v>41.11</v>
      </c>
      <c r="N2397" s="26">
        <v>15.77</v>
      </c>
      <c r="O2397" s="199">
        <v>133.72999999999999</v>
      </c>
    </row>
    <row r="2398" spans="8:15" hidden="1" x14ac:dyDescent="0.25">
      <c r="H2398" s="189" t="s">
        <v>5433</v>
      </c>
      <c r="I2398" s="26" t="s">
        <v>5438</v>
      </c>
      <c r="J2398" s="26" t="s">
        <v>5439</v>
      </c>
      <c r="K2398" s="26">
        <v>45.3</v>
      </c>
      <c r="L2398" s="26">
        <v>15.73</v>
      </c>
      <c r="M2398" s="26">
        <v>10.69</v>
      </c>
      <c r="N2398" s="26">
        <v>36.56</v>
      </c>
      <c r="O2398" s="199">
        <v>87.16</v>
      </c>
    </row>
    <row r="2399" spans="8:15" hidden="1" x14ac:dyDescent="0.25">
      <c r="H2399" s="189" t="s">
        <v>5433</v>
      </c>
      <c r="I2399" s="26" t="s">
        <v>5440</v>
      </c>
      <c r="J2399" s="26" t="s">
        <v>5441</v>
      </c>
      <c r="K2399" s="26">
        <v>16.72</v>
      </c>
      <c r="L2399" s="26">
        <v>13.05</v>
      </c>
      <c r="M2399" s="26">
        <v>11.22</v>
      </c>
      <c r="N2399" s="26">
        <v>16.29</v>
      </c>
      <c r="O2399" s="199">
        <v>271.99</v>
      </c>
    </row>
    <row r="2400" spans="8:15" hidden="1" x14ac:dyDescent="0.25">
      <c r="H2400" s="189" t="s">
        <v>5433</v>
      </c>
      <c r="I2400" s="26" t="s">
        <v>5442</v>
      </c>
      <c r="J2400" s="26" t="s">
        <v>5443</v>
      </c>
      <c r="K2400" s="26">
        <v>8.68</v>
      </c>
      <c r="L2400" s="26">
        <v>18.190000000000001</v>
      </c>
      <c r="M2400" s="26">
        <v>19.350000000000001</v>
      </c>
      <c r="N2400" s="26">
        <v>16.899999999999999</v>
      </c>
      <c r="O2400" s="199">
        <v>65.89</v>
      </c>
    </row>
    <row r="2401" spans="8:15" hidden="1" x14ac:dyDescent="0.25">
      <c r="H2401" s="189" t="s">
        <v>5433</v>
      </c>
      <c r="I2401" s="26" t="s">
        <v>5444</v>
      </c>
      <c r="J2401" s="26" t="s">
        <v>5445</v>
      </c>
      <c r="K2401" s="26">
        <v>15.39</v>
      </c>
      <c r="L2401" s="26">
        <v>15.23</v>
      </c>
      <c r="M2401" s="26">
        <v>15.74</v>
      </c>
      <c r="N2401" s="26">
        <v>13.38</v>
      </c>
      <c r="O2401" s="199">
        <v>77.92</v>
      </c>
    </row>
    <row r="2402" spans="8:15" hidden="1" x14ac:dyDescent="0.25">
      <c r="H2402" s="189" t="s">
        <v>5433</v>
      </c>
      <c r="I2402" s="26" t="s">
        <v>5446</v>
      </c>
      <c r="J2402" s="26" t="s">
        <v>5447</v>
      </c>
      <c r="K2402" s="26">
        <v>18.43</v>
      </c>
      <c r="L2402" s="26">
        <v>32.1</v>
      </c>
      <c r="M2402" s="26">
        <v>28.82</v>
      </c>
      <c r="N2402" s="26">
        <v>34.74</v>
      </c>
      <c r="O2402" s="199">
        <v>59.56</v>
      </c>
    </row>
    <row r="2403" spans="8:15" hidden="1" x14ac:dyDescent="0.25">
      <c r="H2403" s="189" t="s">
        <v>5433</v>
      </c>
      <c r="I2403" s="26" t="s">
        <v>5448</v>
      </c>
      <c r="J2403" s="26" t="s">
        <v>5449</v>
      </c>
      <c r="K2403" s="26">
        <v>9.15</v>
      </c>
      <c r="L2403" s="26">
        <v>30.67</v>
      </c>
      <c r="M2403" s="26">
        <v>27.69</v>
      </c>
      <c r="N2403" s="26">
        <v>28.87</v>
      </c>
      <c r="O2403" s="199">
        <v>44.46</v>
      </c>
    </row>
    <row r="2404" spans="8:15" hidden="1" x14ac:dyDescent="0.25">
      <c r="H2404" s="189" t="s">
        <v>5433</v>
      </c>
      <c r="I2404" s="26" t="s">
        <v>5450</v>
      </c>
      <c r="J2404" s="26" t="s">
        <v>5451</v>
      </c>
      <c r="K2404" s="26">
        <v>12.36</v>
      </c>
      <c r="L2404" s="26">
        <v>23.11</v>
      </c>
      <c r="M2404" s="26">
        <v>21.03</v>
      </c>
      <c r="N2404" s="26">
        <v>25.09</v>
      </c>
      <c r="O2404" s="199">
        <v>101.38</v>
      </c>
    </row>
    <row r="2405" spans="8:15" hidden="1" x14ac:dyDescent="0.25">
      <c r="H2405" s="189" t="s">
        <v>5433</v>
      </c>
      <c r="I2405" s="26" t="s">
        <v>5452</v>
      </c>
      <c r="J2405" s="26" t="s">
        <v>5453</v>
      </c>
      <c r="K2405" s="26">
        <v>18.25</v>
      </c>
      <c r="L2405" s="26">
        <v>129.13</v>
      </c>
      <c r="M2405" s="26">
        <v>229.26</v>
      </c>
      <c r="N2405" s="26">
        <v>162.44999999999999</v>
      </c>
      <c r="O2405" s="199">
        <v>20.84</v>
      </c>
    </row>
    <row r="2406" spans="8:15" hidden="1" x14ac:dyDescent="0.25">
      <c r="H2406" s="189" t="s">
        <v>5433</v>
      </c>
      <c r="I2406" s="26" t="s">
        <v>5454</v>
      </c>
      <c r="J2406" s="26" t="s">
        <v>5455</v>
      </c>
      <c r="K2406" s="26">
        <v>19.04</v>
      </c>
      <c r="L2406" s="26">
        <v>38.770000000000003</v>
      </c>
      <c r="M2406" s="26">
        <v>30.4</v>
      </c>
      <c r="N2406" s="26">
        <v>58.35</v>
      </c>
      <c r="O2406" s="199">
        <v>53.07</v>
      </c>
    </row>
    <row r="2407" spans="8:15" hidden="1" x14ac:dyDescent="0.25">
      <c r="H2407" s="189" t="s">
        <v>5433</v>
      </c>
      <c r="I2407" s="26" t="s">
        <v>5456</v>
      </c>
      <c r="J2407" s="26" t="s">
        <v>5457</v>
      </c>
      <c r="K2407" s="26">
        <v>16.71</v>
      </c>
      <c r="L2407" s="26">
        <v>39.26</v>
      </c>
      <c r="M2407" s="26">
        <v>33.72</v>
      </c>
      <c r="N2407" s="26">
        <v>31.93</v>
      </c>
      <c r="O2407" s="199">
        <v>224.34</v>
      </c>
    </row>
    <row r="2408" spans="8:15" hidden="1" x14ac:dyDescent="0.25">
      <c r="H2408" s="189" t="s">
        <v>5433</v>
      </c>
      <c r="I2408" s="26" t="s">
        <v>5458</v>
      </c>
      <c r="J2408" s="26" t="s">
        <v>5459</v>
      </c>
      <c r="K2408" s="26">
        <v>46</v>
      </c>
      <c r="L2408" s="26">
        <v>36.82</v>
      </c>
      <c r="M2408" s="26">
        <v>34.11</v>
      </c>
      <c r="N2408" s="26">
        <v>47.36</v>
      </c>
      <c r="O2408" s="199">
        <v>91.44</v>
      </c>
    </row>
    <row r="2409" spans="8:15" hidden="1" x14ac:dyDescent="0.25">
      <c r="H2409" s="189" t="s">
        <v>5433</v>
      </c>
      <c r="I2409" s="26" t="s">
        <v>5460</v>
      </c>
      <c r="J2409" s="26" t="s">
        <v>5461</v>
      </c>
      <c r="K2409" s="26">
        <v>27.41</v>
      </c>
      <c r="L2409" s="26">
        <v>39.53</v>
      </c>
      <c r="M2409" s="26">
        <v>47.12</v>
      </c>
      <c r="N2409" s="26">
        <v>31.32</v>
      </c>
      <c r="O2409" s="199">
        <v>32.93</v>
      </c>
    </row>
    <row r="2410" spans="8:15" hidden="1" x14ac:dyDescent="0.25">
      <c r="H2410" s="189" t="s">
        <v>5433</v>
      </c>
      <c r="I2410" s="26" t="s">
        <v>5462</v>
      </c>
      <c r="J2410" s="26" t="s">
        <v>5463</v>
      </c>
      <c r="K2410" s="26">
        <v>41.27</v>
      </c>
      <c r="L2410" s="26">
        <v>11.66</v>
      </c>
      <c r="M2410" s="26">
        <v>11.1</v>
      </c>
      <c r="N2410" s="26">
        <v>13.45</v>
      </c>
      <c r="O2410" s="199">
        <v>198.1</v>
      </c>
    </row>
    <row r="2411" spans="8:15" hidden="1" x14ac:dyDescent="0.25">
      <c r="H2411" s="189" t="s">
        <v>5433</v>
      </c>
      <c r="I2411" s="26" t="s">
        <v>5464</v>
      </c>
      <c r="J2411" s="26" t="s">
        <v>5465</v>
      </c>
      <c r="K2411" s="26">
        <v>33.4</v>
      </c>
      <c r="L2411" s="26">
        <v>22.1</v>
      </c>
      <c r="M2411" s="26">
        <v>25.23</v>
      </c>
      <c r="N2411" s="26">
        <v>18.89</v>
      </c>
      <c r="O2411" s="199">
        <v>86.93</v>
      </c>
    </row>
    <row r="2412" spans="8:15" hidden="1" x14ac:dyDescent="0.25">
      <c r="H2412" s="189" t="s">
        <v>5433</v>
      </c>
      <c r="I2412" s="26" t="s">
        <v>5466</v>
      </c>
      <c r="J2412" s="26" t="s">
        <v>5467</v>
      </c>
      <c r="K2412" s="26">
        <v>50.95</v>
      </c>
      <c r="L2412" s="26">
        <v>95</v>
      </c>
      <c r="M2412" s="26">
        <v>85.96</v>
      </c>
      <c r="N2412" s="26">
        <v>50.5</v>
      </c>
      <c r="O2412" s="199">
        <v>45.14</v>
      </c>
    </row>
    <row r="2413" spans="8:15" hidden="1" x14ac:dyDescent="0.25">
      <c r="H2413" s="189" t="s">
        <v>5433</v>
      </c>
      <c r="I2413" s="26" t="s">
        <v>5468</v>
      </c>
      <c r="J2413" s="26" t="s">
        <v>5469</v>
      </c>
      <c r="K2413" s="26">
        <v>3.78</v>
      </c>
      <c r="L2413" s="26"/>
      <c r="M2413" s="26"/>
      <c r="N2413" s="26">
        <v>176.89</v>
      </c>
      <c r="O2413" s="199">
        <v>54.51</v>
      </c>
    </row>
    <row r="2414" spans="8:15" hidden="1" x14ac:dyDescent="0.25">
      <c r="H2414" s="189" t="s">
        <v>5433</v>
      </c>
      <c r="I2414" s="26" t="s">
        <v>5470</v>
      </c>
      <c r="J2414" s="26" t="s">
        <v>5471</v>
      </c>
      <c r="K2414" s="26">
        <v>7.29</v>
      </c>
      <c r="L2414" s="26"/>
      <c r="M2414" s="26"/>
      <c r="N2414" s="26">
        <v>22.8</v>
      </c>
      <c r="O2414" s="199">
        <v>81.09</v>
      </c>
    </row>
    <row r="2415" spans="8:15" hidden="1" x14ac:dyDescent="0.25">
      <c r="H2415" s="189" t="s">
        <v>5433</v>
      </c>
      <c r="I2415" s="26" t="s">
        <v>5472</v>
      </c>
      <c r="J2415" s="26" t="s">
        <v>512</v>
      </c>
      <c r="K2415" s="26">
        <v>5.9</v>
      </c>
      <c r="L2415" s="26">
        <v>30.45</v>
      </c>
      <c r="M2415" s="26">
        <v>42.28</v>
      </c>
      <c r="N2415" s="26">
        <v>28.28</v>
      </c>
      <c r="O2415" s="199">
        <v>237.53</v>
      </c>
    </row>
    <row r="2416" spans="8:15" hidden="1" x14ac:dyDescent="0.25">
      <c r="H2416" s="189" t="s">
        <v>5433</v>
      </c>
      <c r="I2416" s="26" t="s">
        <v>5473</v>
      </c>
      <c r="J2416" s="26" t="s">
        <v>5474</v>
      </c>
      <c r="K2416" s="26">
        <v>17.989999999999998</v>
      </c>
      <c r="L2416" s="26"/>
      <c r="M2416" s="26"/>
      <c r="N2416" s="26">
        <v>10.75</v>
      </c>
      <c r="O2416" s="199">
        <v>97.3</v>
      </c>
    </row>
    <row r="2417" spans="8:15" hidden="1" x14ac:dyDescent="0.25">
      <c r="H2417" s="189" t="s">
        <v>5433</v>
      </c>
      <c r="I2417" s="26" t="s">
        <v>5475</v>
      </c>
      <c r="J2417" s="26" t="s">
        <v>5476</v>
      </c>
      <c r="K2417" s="26">
        <v>95.62</v>
      </c>
      <c r="L2417" s="26">
        <v>10.81</v>
      </c>
      <c r="M2417" s="26">
        <v>7.1</v>
      </c>
      <c r="N2417" s="26">
        <v>32.83</v>
      </c>
      <c r="O2417" s="199">
        <v>345.45</v>
      </c>
    </row>
    <row r="2418" spans="8:15" hidden="1" x14ac:dyDescent="0.25">
      <c r="H2418" s="189" t="s">
        <v>5433</v>
      </c>
      <c r="I2418" s="26" t="s">
        <v>5477</v>
      </c>
      <c r="J2418" s="26" t="s">
        <v>5478</v>
      </c>
      <c r="K2418" s="26">
        <v>20.02</v>
      </c>
      <c r="L2418" s="26">
        <v>23.6</v>
      </c>
      <c r="M2418" s="26">
        <v>23</v>
      </c>
      <c r="N2418" s="26">
        <v>24.91</v>
      </c>
      <c r="O2418" s="199">
        <v>25.63</v>
      </c>
    </row>
    <row r="2419" spans="8:15" hidden="1" x14ac:dyDescent="0.25">
      <c r="H2419" s="189" t="s">
        <v>5433</v>
      </c>
      <c r="I2419" s="26" t="s">
        <v>5479</v>
      </c>
      <c r="J2419" s="26" t="s">
        <v>5480</v>
      </c>
      <c r="K2419" s="26">
        <v>25.18</v>
      </c>
      <c r="L2419" s="26"/>
      <c r="M2419" s="26"/>
      <c r="N2419" s="26">
        <v>19.010000000000002</v>
      </c>
      <c r="O2419" s="199">
        <v>28.48</v>
      </c>
    </row>
    <row r="2420" spans="8:15" hidden="1" x14ac:dyDescent="0.25">
      <c r="H2420" s="189" t="s">
        <v>5433</v>
      </c>
      <c r="I2420" s="26" t="s">
        <v>5481</v>
      </c>
      <c r="J2420" s="26" t="s">
        <v>5482</v>
      </c>
      <c r="K2420" s="26">
        <v>71.31</v>
      </c>
      <c r="L2420" s="26">
        <v>28.44</v>
      </c>
      <c r="M2420" s="26">
        <v>26.04</v>
      </c>
      <c r="N2420" s="26">
        <v>37.75</v>
      </c>
      <c r="O2420" s="199">
        <v>85.57</v>
      </c>
    </row>
    <row r="2421" spans="8:15" hidden="1" x14ac:dyDescent="0.25">
      <c r="H2421" s="189" t="s">
        <v>5433</v>
      </c>
      <c r="I2421" s="26" t="s">
        <v>5483</v>
      </c>
      <c r="J2421" s="26" t="s">
        <v>5484</v>
      </c>
      <c r="K2421" s="26">
        <v>43.98</v>
      </c>
      <c r="L2421" s="26">
        <v>48.32</v>
      </c>
      <c r="M2421" s="26">
        <v>55.92</v>
      </c>
      <c r="N2421" s="26">
        <v>43.4</v>
      </c>
      <c r="O2421" s="199">
        <v>81.69</v>
      </c>
    </row>
    <row r="2422" spans="8:15" hidden="1" x14ac:dyDescent="0.25">
      <c r="H2422" s="189" t="s">
        <v>5433</v>
      </c>
      <c r="I2422" s="26" t="s">
        <v>5485</v>
      </c>
      <c r="J2422" s="26" t="s">
        <v>5486</v>
      </c>
      <c r="K2422" s="26">
        <v>30.94</v>
      </c>
      <c r="L2422" s="26">
        <v>43.16</v>
      </c>
      <c r="M2422" s="26">
        <v>43.21</v>
      </c>
      <c r="N2422" s="26">
        <v>56.2</v>
      </c>
      <c r="O2422" s="199">
        <v>35.89</v>
      </c>
    </row>
    <row r="2423" spans="8:15" hidden="1" x14ac:dyDescent="0.25">
      <c r="H2423" s="189" t="s">
        <v>5433</v>
      </c>
      <c r="I2423" s="26" t="s">
        <v>5487</v>
      </c>
      <c r="J2423" s="26" t="s">
        <v>5488</v>
      </c>
      <c r="K2423" s="26">
        <v>83.89</v>
      </c>
      <c r="L2423" s="26">
        <v>25.05</v>
      </c>
      <c r="M2423" s="26">
        <v>20.63</v>
      </c>
      <c r="N2423" s="26">
        <v>21.19</v>
      </c>
      <c r="O2423" s="199">
        <v>116.8</v>
      </c>
    </row>
    <row r="2424" spans="8:15" hidden="1" x14ac:dyDescent="0.25">
      <c r="H2424" s="189" t="s">
        <v>5433</v>
      </c>
      <c r="I2424" s="26" t="s">
        <v>5489</v>
      </c>
      <c r="J2424" s="26" t="s">
        <v>5490</v>
      </c>
      <c r="K2424" s="26">
        <v>24.39</v>
      </c>
      <c r="L2424" s="26">
        <v>65.23</v>
      </c>
      <c r="M2424" s="26">
        <v>208.23</v>
      </c>
      <c r="N2424" s="26">
        <v>33.17</v>
      </c>
      <c r="O2424" s="199">
        <v>48.73</v>
      </c>
    </row>
    <row r="2425" spans="8:15" hidden="1" x14ac:dyDescent="0.25">
      <c r="H2425" s="189" t="s">
        <v>5433</v>
      </c>
      <c r="I2425" s="26" t="s">
        <v>5491</v>
      </c>
      <c r="J2425" s="26" t="s">
        <v>5492</v>
      </c>
      <c r="K2425" s="26">
        <v>17.760000000000002</v>
      </c>
      <c r="L2425" s="26">
        <v>24.52</v>
      </c>
      <c r="M2425" s="26">
        <v>33.229999999999997</v>
      </c>
      <c r="N2425" s="26">
        <v>24.7</v>
      </c>
      <c r="O2425" s="199">
        <v>13.32</v>
      </c>
    </row>
    <row r="2426" spans="8:15" hidden="1" x14ac:dyDescent="0.25">
      <c r="H2426" s="189" t="s">
        <v>5433</v>
      </c>
      <c r="I2426" s="26" t="s">
        <v>5493</v>
      </c>
      <c r="J2426" s="26" t="s">
        <v>5494</v>
      </c>
      <c r="K2426" s="26">
        <v>4.7</v>
      </c>
      <c r="L2426" s="26">
        <v>12</v>
      </c>
      <c r="M2426" s="26">
        <v>10.72</v>
      </c>
      <c r="N2426" s="26">
        <v>13.18</v>
      </c>
      <c r="O2426" s="199">
        <v>8.09</v>
      </c>
    </row>
    <row r="2427" spans="8:15" hidden="1" x14ac:dyDescent="0.25">
      <c r="H2427" s="189" t="s">
        <v>5433</v>
      </c>
      <c r="I2427" s="26" t="s">
        <v>5495</v>
      </c>
      <c r="J2427" s="26" t="s">
        <v>5496</v>
      </c>
      <c r="K2427" s="26">
        <v>12.91</v>
      </c>
      <c r="L2427" s="26">
        <v>15.95</v>
      </c>
      <c r="M2427" s="26">
        <v>14.96</v>
      </c>
      <c r="N2427" s="26">
        <v>16.21</v>
      </c>
      <c r="O2427" s="199">
        <v>11.92</v>
      </c>
    </row>
    <row r="2428" spans="8:15" hidden="1" x14ac:dyDescent="0.25">
      <c r="H2428" s="189" t="s">
        <v>5497</v>
      </c>
      <c r="I2428" s="26" t="s">
        <v>5498</v>
      </c>
      <c r="J2428" s="26" t="s">
        <v>5499</v>
      </c>
      <c r="K2428" s="26">
        <v>2.41</v>
      </c>
      <c r="L2428" s="26"/>
      <c r="M2428" s="26">
        <v>222.47</v>
      </c>
      <c r="N2428" s="26"/>
      <c r="O2428" s="199">
        <v>46.56</v>
      </c>
    </row>
    <row r="2429" spans="8:15" hidden="1" x14ac:dyDescent="0.25">
      <c r="H2429" s="189" t="s">
        <v>5497</v>
      </c>
      <c r="I2429" s="26" t="s">
        <v>5500</v>
      </c>
      <c r="J2429" s="26" t="s">
        <v>5501</v>
      </c>
      <c r="K2429" s="26">
        <v>8.6</v>
      </c>
      <c r="L2429" s="26">
        <v>47.68</v>
      </c>
      <c r="M2429" s="26">
        <v>13.2</v>
      </c>
      <c r="N2429" s="26">
        <v>10.8</v>
      </c>
      <c r="O2429" s="199">
        <v>28.95</v>
      </c>
    </row>
    <row r="2430" spans="8:15" hidden="1" x14ac:dyDescent="0.25">
      <c r="H2430" s="189" t="s">
        <v>5497</v>
      </c>
      <c r="I2430" s="26" t="s">
        <v>5502</v>
      </c>
      <c r="J2430" s="26" t="s">
        <v>5503</v>
      </c>
      <c r="K2430" s="26">
        <v>11.4</v>
      </c>
      <c r="L2430" s="26">
        <v>225.33</v>
      </c>
      <c r="M2430" s="26"/>
      <c r="N2430" s="26">
        <v>263.7</v>
      </c>
      <c r="O2430" s="199">
        <v>26.88</v>
      </c>
    </row>
    <row r="2431" spans="8:15" hidden="1" x14ac:dyDescent="0.25">
      <c r="H2431" s="189" t="s">
        <v>5497</v>
      </c>
      <c r="I2431" s="26" t="s">
        <v>5504</v>
      </c>
      <c r="J2431" s="26" t="s">
        <v>5505</v>
      </c>
      <c r="K2431" s="26">
        <v>16.920000000000002</v>
      </c>
      <c r="L2431" s="26"/>
      <c r="M2431" s="26">
        <v>374.58</v>
      </c>
      <c r="N2431" s="26"/>
      <c r="O2431" s="199">
        <v>21.96</v>
      </c>
    </row>
    <row r="2432" spans="8:15" hidden="1" x14ac:dyDescent="0.25">
      <c r="H2432" s="189" t="s">
        <v>5506</v>
      </c>
      <c r="I2432" s="26" t="s">
        <v>5507</v>
      </c>
      <c r="J2432" s="26" t="s">
        <v>5508</v>
      </c>
      <c r="K2432" s="26">
        <v>8.4600000000000009</v>
      </c>
      <c r="L2432" s="26">
        <v>12.73</v>
      </c>
      <c r="M2432" s="26">
        <v>9.99</v>
      </c>
      <c r="N2432" s="26">
        <v>13.85</v>
      </c>
      <c r="O2432" s="199">
        <v>176.88</v>
      </c>
    </row>
    <row r="2433" spans="8:15" hidden="1" x14ac:dyDescent="0.25">
      <c r="H2433" s="189" t="s">
        <v>5506</v>
      </c>
      <c r="I2433" s="26" t="s">
        <v>5509</v>
      </c>
      <c r="J2433" s="26" t="s">
        <v>5510</v>
      </c>
      <c r="K2433" s="26">
        <v>4.93</v>
      </c>
      <c r="L2433" s="26">
        <v>41.12</v>
      </c>
      <c r="M2433" s="26">
        <v>33.369999999999997</v>
      </c>
      <c r="N2433" s="26">
        <v>70.400000000000006</v>
      </c>
      <c r="O2433" s="199">
        <v>24.61</v>
      </c>
    </row>
    <row r="2434" spans="8:15" hidden="1" x14ac:dyDescent="0.25">
      <c r="H2434" s="189" t="s">
        <v>5506</v>
      </c>
      <c r="I2434" s="26" t="s">
        <v>5511</v>
      </c>
      <c r="J2434" s="26" t="s">
        <v>5512</v>
      </c>
      <c r="K2434" s="26">
        <v>4.66</v>
      </c>
      <c r="L2434" s="26">
        <v>15.28</v>
      </c>
      <c r="M2434" s="26">
        <v>13.87</v>
      </c>
      <c r="N2434" s="26">
        <v>15.62</v>
      </c>
      <c r="O2434" s="199">
        <v>68.38</v>
      </c>
    </row>
    <row r="2435" spans="8:15" hidden="1" x14ac:dyDescent="0.25">
      <c r="H2435" s="189" t="s">
        <v>5506</v>
      </c>
      <c r="I2435" s="26" t="s">
        <v>5513</v>
      </c>
      <c r="J2435" s="26" t="s">
        <v>5514</v>
      </c>
      <c r="K2435" s="26">
        <v>8.89</v>
      </c>
      <c r="L2435" s="26">
        <v>10.84</v>
      </c>
      <c r="M2435" s="26">
        <v>9.94</v>
      </c>
      <c r="N2435" s="26">
        <v>11.15</v>
      </c>
      <c r="O2435" s="199">
        <v>92.41</v>
      </c>
    </row>
    <row r="2436" spans="8:15" hidden="1" x14ac:dyDescent="0.25">
      <c r="H2436" s="189" t="s">
        <v>5506</v>
      </c>
      <c r="I2436" s="26" t="s">
        <v>5515</v>
      </c>
      <c r="J2436" s="26" t="s">
        <v>5516</v>
      </c>
      <c r="K2436" s="26">
        <v>4.05</v>
      </c>
      <c r="L2436" s="26">
        <v>13.04</v>
      </c>
      <c r="M2436" s="26">
        <v>10.94</v>
      </c>
      <c r="N2436" s="26">
        <v>14.21</v>
      </c>
      <c r="O2436" s="199">
        <v>61.47</v>
      </c>
    </row>
    <row r="2437" spans="8:15" hidden="1" x14ac:dyDescent="0.25">
      <c r="H2437" s="189" t="s">
        <v>5506</v>
      </c>
      <c r="I2437" s="26" t="s">
        <v>5517</v>
      </c>
      <c r="J2437" s="26" t="s">
        <v>5518</v>
      </c>
      <c r="K2437" s="26">
        <v>9.52</v>
      </c>
      <c r="L2437" s="26">
        <v>11.1</v>
      </c>
      <c r="M2437" s="26">
        <v>10.51</v>
      </c>
      <c r="N2437" s="26">
        <v>12.15</v>
      </c>
      <c r="O2437" s="199">
        <v>590.54999999999995</v>
      </c>
    </row>
    <row r="2438" spans="8:15" hidden="1" x14ac:dyDescent="0.25">
      <c r="H2438" s="189" t="s">
        <v>5506</v>
      </c>
      <c r="I2438" s="26" t="s">
        <v>5519</v>
      </c>
      <c r="J2438" s="26" t="s">
        <v>5520</v>
      </c>
      <c r="K2438" s="26">
        <v>10.88</v>
      </c>
      <c r="L2438" s="26">
        <v>11.15</v>
      </c>
      <c r="M2438" s="26">
        <v>10.75</v>
      </c>
      <c r="N2438" s="26">
        <v>12.49</v>
      </c>
      <c r="O2438" s="199">
        <v>180.46</v>
      </c>
    </row>
    <row r="2439" spans="8:15" hidden="1" x14ac:dyDescent="0.25">
      <c r="H2439" s="189" t="s">
        <v>5506</v>
      </c>
      <c r="I2439" s="26" t="s">
        <v>5521</v>
      </c>
      <c r="J2439" s="26" t="s">
        <v>5522</v>
      </c>
      <c r="K2439" s="26">
        <v>3.43</v>
      </c>
      <c r="L2439" s="26">
        <v>17.98</v>
      </c>
      <c r="M2439" s="26">
        <v>6.2</v>
      </c>
      <c r="N2439" s="26">
        <v>54.87</v>
      </c>
      <c r="O2439" s="199">
        <v>77.08</v>
      </c>
    </row>
    <row r="2440" spans="8:15" hidden="1" x14ac:dyDescent="0.25">
      <c r="H2440" s="189" t="s">
        <v>5506</v>
      </c>
      <c r="I2440" s="26" t="s">
        <v>5523</v>
      </c>
      <c r="J2440" s="26" t="s">
        <v>5524</v>
      </c>
      <c r="K2440" s="26">
        <v>3.26</v>
      </c>
      <c r="L2440" s="26">
        <v>10.24</v>
      </c>
      <c r="M2440" s="26">
        <v>8.42</v>
      </c>
      <c r="N2440" s="26">
        <v>10.65</v>
      </c>
      <c r="O2440" s="199">
        <v>89.47</v>
      </c>
    </row>
    <row r="2441" spans="8:15" hidden="1" x14ac:dyDescent="0.25">
      <c r="H2441" s="189" t="s">
        <v>5506</v>
      </c>
      <c r="I2441" s="26" t="s">
        <v>5525</v>
      </c>
      <c r="J2441" s="26" t="s">
        <v>5526</v>
      </c>
      <c r="K2441" s="26">
        <v>3.78</v>
      </c>
      <c r="L2441" s="26">
        <v>7.02</v>
      </c>
      <c r="M2441" s="26">
        <v>5.21</v>
      </c>
      <c r="N2441" s="26">
        <v>8.42</v>
      </c>
      <c r="O2441" s="199">
        <v>60.86</v>
      </c>
    </row>
    <row r="2442" spans="8:15" hidden="1" x14ac:dyDescent="0.25">
      <c r="H2442" s="189" t="s">
        <v>5506</v>
      </c>
      <c r="I2442" s="26" t="s">
        <v>5527</v>
      </c>
      <c r="J2442" s="26" t="s">
        <v>5528</v>
      </c>
      <c r="K2442" s="26">
        <v>5.1100000000000003</v>
      </c>
      <c r="L2442" s="26">
        <v>33.69</v>
      </c>
      <c r="M2442" s="26">
        <v>25.66</v>
      </c>
      <c r="N2442" s="26">
        <v>33.47</v>
      </c>
      <c r="O2442" s="199">
        <v>67.91</v>
      </c>
    </row>
    <row r="2443" spans="8:15" hidden="1" x14ac:dyDescent="0.25">
      <c r="H2443" s="189" t="s">
        <v>5506</v>
      </c>
      <c r="I2443" s="26" t="s">
        <v>5529</v>
      </c>
      <c r="J2443" s="26" t="s">
        <v>5530</v>
      </c>
      <c r="K2443" s="26">
        <v>4.12</v>
      </c>
      <c r="L2443" s="26">
        <v>10.96</v>
      </c>
      <c r="M2443" s="26">
        <v>6.57</v>
      </c>
      <c r="N2443" s="26">
        <v>13.83</v>
      </c>
      <c r="O2443" s="199">
        <v>96.22</v>
      </c>
    </row>
    <row r="2444" spans="8:15" hidden="1" x14ac:dyDescent="0.25">
      <c r="H2444" s="189" t="s">
        <v>5506</v>
      </c>
      <c r="I2444" s="26" t="s">
        <v>5531</v>
      </c>
      <c r="J2444" s="26" t="s">
        <v>5532</v>
      </c>
      <c r="K2444" s="26">
        <v>7.01</v>
      </c>
      <c r="L2444" s="26">
        <v>11.01</v>
      </c>
      <c r="M2444" s="26">
        <v>9.6</v>
      </c>
      <c r="N2444" s="26">
        <v>11.88</v>
      </c>
      <c r="O2444" s="199">
        <v>339.31</v>
      </c>
    </row>
    <row r="2445" spans="8:15" hidden="1" x14ac:dyDescent="0.25">
      <c r="H2445" s="189" t="s">
        <v>5506</v>
      </c>
      <c r="I2445" s="26" t="s">
        <v>5533</v>
      </c>
      <c r="J2445" s="26" t="s">
        <v>5534</v>
      </c>
      <c r="K2445" s="26">
        <v>3.72</v>
      </c>
      <c r="L2445" s="26">
        <v>7.61</v>
      </c>
      <c r="M2445" s="26">
        <v>6.65</v>
      </c>
      <c r="N2445" s="26">
        <v>7.92</v>
      </c>
      <c r="O2445" s="199">
        <v>46.06</v>
      </c>
    </row>
    <row r="2446" spans="8:15" hidden="1" x14ac:dyDescent="0.25">
      <c r="H2446" s="189" t="s">
        <v>5506</v>
      </c>
      <c r="I2446" s="26" t="s">
        <v>5535</v>
      </c>
      <c r="J2446" s="26" t="s">
        <v>5536</v>
      </c>
      <c r="K2446" s="26">
        <v>10.18</v>
      </c>
      <c r="L2446" s="26">
        <v>11.72</v>
      </c>
      <c r="M2446" s="26">
        <v>10.33</v>
      </c>
      <c r="N2446" s="26">
        <v>13.77</v>
      </c>
      <c r="O2446" s="199">
        <v>512.84</v>
      </c>
    </row>
    <row r="2447" spans="8:15" hidden="1" x14ac:dyDescent="0.25">
      <c r="H2447" s="189" t="s">
        <v>5506</v>
      </c>
      <c r="I2447" s="26" t="s">
        <v>5537</v>
      </c>
      <c r="J2447" s="26" t="s">
        <v>5538</v>
      </c>
      <c r="K2447" s="26">
        <v>9.99</v>
      </c>
      <c r="L2447" s="26">
        <v>10.4</v>
      </c>
      <c r="M2447" s="26">
        <v>11.72</v>
      </c>
      <c r="N2447" s="26">
        <v>10.82</v>
      </c>
      <c r="O2447" s="199">
        <v>217.86</v>
      </c>
    </row>
    <row r="2448" spans="8:15" hidden="1" x14ac:dyDescent="0.25">
      <c r="H2448" s="189" t="s">
        <v>5506</v>
      </c>
      <c r="I2448" s="26" t="s">
        <v>5539</v>
      </c>
      <c r="J2448" s="26" t="s">
        <v>5540</v>
      </c>
      <c r="K2448" s="26">
        <v>3.97</v>
      </c>
      <c r="L2448" s="26">
        <v>10.84</v>
      </c>
      <c r="M2448" s="26">
        <v>7.78</v>
      </c>
      <c r="N2448" s="26">
        <v>15.93</v>
      </c>
      <c r="O2448" s="199">
        <v>121.4</v>
      </c>
    </row>
    <row r="2449" spans="8:15" hidden="1" x14ac:dyDescent="0.25">
      <c r="H2449" s="189" t="s">
        <v>5506</v>
      </c>
      <c r="I2449" s="26" t="s">
        <v>5541</v>
      </c>
      <c r="J2449" s="26" t="s">
        <v>5542</v>
      </c>
      <c r="K2449" s="26">
        <v>4.08</v>
      </c>
      <c r="L2449" s="26">
        <v>38.25</v>
      </c>
      <c r="M2449" s="26">
        <v>22.74</v>
      </c>
      <c r="N2449" s="26">
        <v>43.54</v>
      </c>
      <c r="O2449" s="199">
        <v>53.69</v>
      </c>
    </row>
    <row r="2450" spans="8:15" hidden="1" x14ac:dyDescent="0.25">
      <c r="H2450" s="189" t="s">
        <v>5506</v>
      </c>
      <c r="I2450" s="26" t="s">
        <v>5543</v>
      </c>
      <c r="J2450" s="26" t="s">
        <v>5544</v>
      </c>
      <c r="K2450" s="26">
        <v>2.56</v>
      </c>
      <c r="L2450" s="26">
        <v>10.74</v>
      </c>
      <c r="M2450" s="26">
        <v>10.41</v>
      </c>
      <c r="N2450" s="26">
        <v>12.3</v>
      </c>
      <c r="O2450" s="199">
        <v>48.4</v>
      </c>
    </row>
    <row r="2451" spans="8:15" hidden="1" x14ac:dyDescent="0.25">
      <c r="H2451" s="189" t="s">
        <v>5545</v>
      </c>
      <c r="I2451" s="26" t="s">
        <v>5546</v>
      </c>
      <c r="J2451" s="26" t="s">
        <v>5547</v>
      </c>
      <c r="K2451" s="26">
        <v>8.9600000000000009</v>
      </c>
      <c r="L2451" s="26"/>
      <c r="M2451" s="26">
        <v>109.86</v>
      </c>
      <c r="N2451" s="26"/>
      <c r="O2451" s="199">
        <v>60.05</v>
      </c>
    </row>
    <row r="2452" spans="8:15" hidden="1" x14ac:dyDescent="0.25">
      <c r="H2452" s="189" t="s">
        <v>5545</v>
      </c>
      <c r="I2452" s="26" t="s">
        <v>5548</v>
      </c>
      <c r="J2452" s="26" t="s">
        <v>5549</v>
      </c>
      <c r="K2452" s="26">
        <v>14.4</v>
      </c>
      <c r="L2452" s="26"/>
      <c r="M2452" s="26"/>
      <c r="N2452" s="26"/>
      <c r="O2452" s="199">
        <v>34.090000000000003</v>
      </c>
    </row>
    <row r="2453" spans="8:15" hidden="1" x14ac:dyDescent="0.25">
      <c r="H2453" s="189" t="s">
        <v>5545</v>
      </c>
      <c r="I2453" s="26" t="s">
        <v>5550</v>
      </c>
      <c r="J2453" s="26" t="s">
        <v>5551</v>
      </c>
      <c r="K2453" s="26">
        <v>3.46</v>
      </c>
      <c r="L2453" s="26"/>
      <c r="M2453" s="26"/>
      <c r="N2453" s="26"/>
      <c r="O2453" s="199">
        <v>27.78</v>
      </c>
    </row>
    <row r="2454" spans="8:15" hidden="1" x14ac:dyDescent="0.25">
      <c r="H2454" s="189" t="s">
        <v>5545</v>
      </c>
      <c r="I2454" s="26" t="s">
        <v>5552</v>
      </c>
      <c r="J2454" s="26" t="s">
        <v>5553</v>
      </c>
      <c r="K2454" s="26">
        <v>13.73</v>
      </c>
      <c r="L2454" s="26">
        <v>85.57</v>
      </c>
      <c r="M2454" s="26">
        <v>23.92</v>
      </c>
      <c r="N2454" s="26"/>
      <c r="O2454" s="199">
        <v>24.34</v>
      </c>
    </row>
    <row r="2455" spans="8:15" hidden="1" x14ac:dyDescent="0.25">
      <c r="H2455" s="189" t="s">
        <v>5545</v>
      </c>
      <c r="I2455" s="26" t="s">
        <v>5554</v>
      </c>
      <c r="J2455" s="26" t="s">
        <v>5555</v>
      </c>
      <c r="K2455" s="26">
        <v>6.61</v>
      </c>
      <c r="L2455" s="26"/>
      <c r="M2455" s="26"/>
      <c r="N2455" s="26"/>
      <c r="O2455" s="199">
        <v>64.959999999999994</v>
      </c>
    </row>
    <row r="2456" spans="8:15" hidden="1" x14ac:dyDescent="0.25">
      <c r="H2456" s="189" t="s">
        <v>5545</v>
      </c>
      <c r="I2456" s="26" t="s">
        <v>5556</v>
      </c>
      <c r="J2456" s="26" t="s">
        <v>5557</v>
      </c>
      <c r="K2456" s="26">
        <v>17.54</v>
      </c>
      <c r="L2456" s="26">
        <v>70.73</v>
      </c>
      <c r="M2456" s="26">
        <v>19.850000000000001</v>
      </c>
      <c r="N2456" s="26"/>
      <c r="O2456" s="199">
        <v>27.64</v>
      </c>
    </row>
    <row r="2457" spans="8:15" hidden="1" x14ac:dyDescent="0.25">
      <c r="H2457" s="189" t="s">
        <v>5545</v>
      </c>
      <c r="I2457" s="26" t="s">
        <v>5558</v>
      </c>
      <c r="J2457" s="26" t="s">
        <v>5559</v>
      </c>
      <c r="K2457" s="26">
        <v>27.01</v>
      </c>
      <c r="L2457" s="26">
        <v>99.8</v>
      </c>
      <c r="M2457" s="26">
        <v>68.150000000000006</v>
      </c>
      <c r="N2457" s="26"/>
      <c r="O2457" s="199">
        <v>41.87</v>
      </c>
    </row>
    <row r="2458" spans="8:15" hidden="1" x14ac:dyDescent="0.25">
      <c r="H2458" s="189" t="s">
        <v>5545</v>
      </c>
      <c r="I2458" s="26" t="s">
        <v>5560</v>
      </c>
      <c r="J2458" s="26" t="s">
        <v>5561</v>
      </c>
      <c r="K2458" s="26">
        <v>10.84</v>
      </c>
      <c r="L2458" s="26"/>
      <c r="M2458" s="26">
        <v>36.85</v>
      </c>
      <c r="N2458" s="26"/>
      <c r="O2458" s="199">
        <v>78.459999999999994</v>
      </c>
    </row>
    <row r="2459" spans="8:15" hidden="1" x14ac:dyDescent="0.25">
      <c r="H2459" s="189" t="s">
        <v>5545</v>
      </c>
      <c r="I2459" s="26" t="s">
        <v>5562</v>
      </c>
      <c r="J2459" s="26" t="s">
        <v>5563</v>
      </c>
      <c r="K2459" s="26">
        <v>4.5599999999999996</v>
      </c>
      <c r="L2459" s="26">
        <v>837.81</v>
      </c>
      <c r="M2459" s="26">
        <v>242.27</v>
      </c>
      <c r="N2459" s="26">
        <v>308.07</v>
      </c>
      <c r="O2459" s="199">
        <v>23.03</v>
      </c>
    </row>
    <row r="2460" spans="8:15" hidden="1" x14ac:dyDescent="0.25">
      <c r="H2460" s="189" t="s">
        <v>5545</v>
      </c>
      <c r="I2460" s="26" t="s">
        <v>5564</v>
      </c>
      <c r="J2460" s="26" t="s">
        <v>155</v>
      </c>
      <c r="K2460" s="26">
        <v>97.18</v>
      </c>
      <c r="L2460" s="26">
        <v>40.549999999999997</v>
      </c>
      <c r="M2460" s="26">
        <v>26.01</v>
      </c>
      <c r="N2460" s="26">
        <v>39.97</v>
      </c>
      <c r="O2460" s="199">
        <v>2010.52</v>
      </c>
    </row>
    <row r="2461" spans="8:15" hidden="1" x14ac:dyDescent="0.25">
      <c r="H2461" s="189" t="s">
        <v>5565</v>
      </c>
      <c r="I2461" s="26" t="s">
        <v>5566</v>
      </c>
      <c r="J2461" s="26" t="s">
        <v>5567</v>
      </c>
      <c r="K2461" s="26">
        <v>6.62</v>
      </c>
      <c r="L2461" s="26"/>
      <c r="M2461" s="26"/>
      <c r="N2461" s="26"/>
      <c r="O2461" s="199">
        <v>26.8</v>
      </c>
    </row>
    <row r="2462" spans="8:15" hidden="1" x14ac:dyDescent="0.25">
      <c r="H2462" s="189" t="s">
        <v>5565</v>
      </c>
      <c r="I2462" s="26" t="s">
        <v>5568</v>
      </c>
      <c r="J2462" s="26" t="s">
        <v>5569</v>
      </c>
      <c r="K2462" s="26">
        <v>9.48</v>
      </c>
      <c r="L2462" s="26">
        <v>85.73</v>
      </c>
      <c r="M2462" s="26">
        <v>17.16</v>
      </c>
      <c r="N2462" s="26"/>
      <c r="O2462" s="199">
        <v>49.95</v>
      </c>
    </row>
    <row r="2463" spans="8:15" hidden="1" x14ac:dyDescent="0.25">
      <c r="H2463" s="189" t="s">
        <v>5565</v>
      </c>
      <c r="I2463" s="26" t="s">
        <v>5570</v>
      </c>
      <c r="J2463" s="26" t="s">
        <v>5571</v>
      </c>
      <c r="K2463" s="26">
        <v>6.71</v>
      </c>
      <c r="L2463" s="26"/>
      <c r="M2463" s="26">
        <v>2080.23</v>
      </c>
      <c r="N2463" s="26"/>
      <c r="O2463" s="199">
        <v>31.41</v>
      </c>
    </row>
    <row r="2464" spans="8:15" hidden="1" x14ac:dyDescent="0.25">
      <c r="H2464" s="189" t="s">
        <v>5565</v>
      </c>
      <c r="I2464" s="26" t="s">
        <v>5572</v>
      </c>
      <c r="J2464" s="26" t="s">
        <v>5573</v>
      </c>
      <c r="K2464" s="26">
        <v>8.6</v>
      </c>
      <c r="L2464" s="26">
        <v>26.52</v>
      </c>
      <c r="M2464" s="26">
        <v>19.52</v>
      </c>
      <c r="N2464" s="26">
        <v>1282.52</v>
      </c>
      <c r="O2464" s="199">
        <v>47.26</v>
      </c>
    </row>
    <row r="2465" spans="8:15" hidden="1" x14ac:dyDescent="0.25">
      <c r="H2465" s="189" t="s">
        <v>5565</v>
      </c>
      <c r="I2465" s="26" t="s">
        <v>5574</v>
      </c>
      <c r="J2465" s="26" t="s">
        <v>5575</v>
      </c>
      <c r="K2465" s="26">
        <v>5.74</v>
      </c>
      <c r="L2465" s="26"/>
      <c r="M2465" s="26"/>
      <c r="N2465" s="26"/>
      <c r="O2465" s="199">
        <v>58.11</v>
      </c>
    </row>
    <row r="2466" spans="8:15" hidden="1" x14ac:dyDescent="0.25">
      <c r="H2466" s="189" t="s">
        <v>5565</v>
      </c>
      <c r="I2466" s="26" t="s">
        <v>5576</v>
      </c>
      <c r="J2466" s="26" t="s">
        <v>5577</v>
      </c>
      <c r="K2466" s="26">
        <v>11.07</v>
      </c>
      <c r="L2466" s="26">
        <v>84.74</v>
      </c>
      <c r="M2466" s="26">
        <v>47.79</v>
      </c>
      <c r="N2466" s="26">
        <v>2996.98</v>
      </c>
      <c r="O2466" s="199">
        <v>289.45</v>
      </c>
    </row>
    <row r="2467" spans="8:15" hidden="1" x14ac:dyDescent="0.25">
      <c r="H2467" s="189" t="s">
        <v>5565</v>
      </c>
      <c r="I2467" s="26" t="s">
        <v>5578</v>
      </c>
      <c r="J2467" s="26" t="s">
        <v>5579</v>
      </c>
      <c r="K2467" s="26">
        <v>11.38</v>
      </c>
      <c r="L2467" s="26">
        <v>34.700000000000003</v>
      </c>
      <c r="M2467" s="26">
        <v>20.77</v>
      </c>
      <c r="N2467" s="26"/>
      <c r="O2467" s="199">
        <v>83</v>
      </c>
    </row>
    <row r="2468" spans="8:15" hidden="1" x14ac:dyDescent="0.25">
      <c r="H2468" s="189" t="s">
        <v>5565</v>
      </c>
      <c r="I2468" s="26" t="s">
        <v>5580</v>
      </c>
      <c r="J2468" s="26" t="s">
        <v>5581</v>
      </c>
      <c r="K2468" s="26">
        <v>15.03</v>
      </c>
      <c r="L2468" s="26">
        <v>197.99</v>
      </c>
      <c r="M2468" s="26">
        <v>50.07</v>
      </c>
      <c r="N2468" s="26"/>
      <c r="O2468" s="199">
        <v>19.36</v>
      </c>
    </row>
    <row r="2469" spans="8:15" hidden="1" x14ac:dyDescent="0.25">
      <c r="H2469" s="189" t="s">
        <v>5565</v>
      </c>
      <c r="I2469" s="26" t="s">
        <v>5582</v>
      </c>
      <c r="J2469" s="26" t="s">
        <v>5583</v>
      </c>
      <c r="K2469" s="26">
        <v>14.39</v>
      </c>
      <c r="L2469" s="26"/>
      <c r="M2469" s="26">
        <v>142.12</v>
      </c>
      <c r="N2469" s="26"/>
      <c r="O2469" s="199">
        <v>36.700000000000003</v>
      </c>
    </row>
    <row r="2470" spans="8:15" hidden="1" x14ac:dyDescent="0.25">
      <c r="H2470" s="189" t="s">
        <v>5565</v>
      </c>
      <c r="I2470" s="26" t="s">
        <v>5584</v>
      </c>
      <c r="J2470" s="26" t="s">
        <v>5585</v>
      </c>
      <c r="K2470" s="26">
        <v>11.2</v>
      </c>
      <c r="L2470" s="26"/>
      <c r="M2470" s="26">
        <v>427.37</v>
      </c>
      <c r="N2470" s="26"/>
      <c r="O2470" s="199">
        <v>25.42</v>
      </c>
    </row>
    <row r="2471" spans="8:15" hidden="1" x14ac:dyDescent="0.25">
      <c r="H2471" s="189" t="s">
        <v>5565</v>
      </c>
      <c r="I2471" s="26" t="s">
        <v>5586</v>
      </c>
      <c r="J2471" s="26" t="s">
        <v>5587</v>
      </c>
      <c r="K2471" s="26">
        <v>13.22</v>
      </c>
      <c r="L2471" s="26">
        <v>132.84</v>
      </c>
      <c r="M2471" s="26">
        <v>143.88999999999999</v>
      </c>
      <c r="N2471" s="26"/>
      <c r="O2471" s="199">
        <v>35.25</v>
      </c>
    </row>
    <row r="2472" spans="8:15" hidden="1" x14ac:dyDescent="0.25">
      <c r="H2472" s="189" t="s">
        <v>5565</v>
      </c>
      <c r="I2472" s="26" t="s">
        <v>5588</v>
      </c>
      <c r="J2472" s="26" t="s">
        <v>5589</v>
      </c>
      <c r="K2472" s="26">
        <v>19.18</v>
      </c>
      <c r="L2472" s="26">
        <v>26.19</v>
      </c>
      <c r="M2472" s="26">
        <v>28.62</v>
      </c>
      <c r="N2472" s="26">
        <v>175.96</v>
      </c>
      <c r="O2472" s="199">
        <v>35.729999999999997</v>
      </c>
    </row>
    <row r="2473" spans="8:15" hidden="1" x14ac:dyDescent="0.25">
      <c r="H2473" s="189" t="s">
        <v>5565</v>
      </c>
      <c r="I2473" s="26" t="s">
        <v>5590</v>
      </c>
      <c r="J2473" s="26" t="s">
        <v>5591</v>
      </c>
      <c r="K2473" s="26">
        <v>26.25</v>
      </c>
      <c r="L2473" s="26">
        <v>22.25</v>
      </c>
      <c r="M2473" s="26">
        <v>13.05</v>
      </c>
      <c r="N2473" s="26"/>
      <c r="O2473" s="199">
        <v>29.05</v>
      </c>
    </row>
    <row r="2474" spans="8:15" hidden="1" x14ac:dyDescent="0.25">
      <c r="H2474" s="189" t="s">
        <v>5592</v>
      </c>
      <c r="I2474" s="26" t="s">
        <v>5593</v>
      </c>
      <c r="J2474" s="26" t="s">
        <v>5594</v>
      </c>
      <c r="K2474" s="26">
        <v>5.2</v>
      </c>
      <c r="L2474" s="26">
        <v>119.19</v>
      </c>
      <c r="M2474" s="26">
        <v>23.5</v>
      </c>
      <c r="N2474" s="26">
        <v>20.45</v>
      </c>
      <c r="O2474" s="199">
        <v>61.99</v>
      </c>
    </row>
    <row r="2475" spans="8:15" hidden="1" x14ac:dyDescent="0.25">
      <c r="H2475" s="189" t="s">
        <v>5592</v>
      </c>
      <c r="I2475" s="26" t="s">
        <v>5595</v>
      </c>
      <c r="J2475" s="26" t="s">
        <v>5596</v>
      </c>
      <c r="K2475" s="26">
        <v>14.35</v>
      </c>
      <c r="L2475" s="26">
        <v>14.56</v>
      </c>
      <c r="M2475" s="26">
        <v>16.420000000000002</v>
      </c>
      <c r="N2475" s="26">
        <v>10.89</v>
      </c>
      <c r="O2475" s="199">
        <v>497.65</v>
      </c>
    </row>
    <row r="2476" spans="8:15" hidden="1" x14ac:dyDescent="0.25">
      <c r="H2476" s="189" t="s">
        <v>5592</v>
      </c>
      <c r="I2476" s="26" t="s">
        <v>132</v>
      </c>
      <c r="J2476" s="26" t="s">
        <v>5597</v>
      </c>
      <c r="K2476" s="26">
        <v>16.82</v>
      </c>
      <c r="L2476" s="26">
        <v>6.55</v>
      </c>
      <c r="M2476" s="26">
        <v>6.91</v>
      </c>
      <c r="N2476" s="26">
        <v>5</v>
      </c>
      <c r="O2476" s="199">
        <v>378.4</v>
      </c>
    </row>
    <row r="2477" spans="8:15" hidden="1" x14ac:dyDescent="0.25">
      <c r="H2477" s="189" t="s">
        <v>5592</v>
      </c>
      <c r="I2477" s="26" t="s">
        <v>5598</v>
      </c>
      <c r="J2477" s="26" t="s">
        <v>5599</v>
      </c>
      <c r="K2477" s="26">
        <v>13.54</v>
      </c>
      <c r="L2477" s="26">
        <v>7.17</v>
      </c>
      <c r="M2477" s="26">
        <v>5.88</v>
      </c>
      <c r="N2477" s="26">
        <v>7.61</v>
      </c>
      <c r="O2477" s="199">
        <v>303.51</v>
      </c>
    </row>
    <row r="2478" spans="8:15" hidden="1" x14ac:dyDescent="0.25">
      <c r="H2478" s="189" t="s">
        <v>5592</v>
      </c>
      <c r="I2478" s="26" t="s">
        <v>5600</v>
      </c>
      <c r="J2478" s="26" t="s">
        <v>5601</v>
      </c>
      <c r="K2478" s="26">
        <v>3.91</v>
      </c>
      <c r="L2478" s="26"/>
      <c r="M2478" s="26">
        <v>697.03</v>
      </c>
      <c r="N2478" s="26"/>
      <c r="O2478" s="199">
        <v>40.380000000000003</v>
      </c>
    </row>
    <row r="2479" spans="8:15" hidden="1" x14ac:dyDescent="0.25">
      <c r="H2479" s="189" t="s">
        <v>5592</v>
      </c>
      <c r="I2479" s="26" t="s">
        <v>5602</v>
      </c>
      <c r="J2479" s="26" t="s">
        <v>5603</v>
      </c>
      <c r="K2479" s="26">
        <v>4.42</v>
      </c>
      <c r="L2479" s="26"/>
      <c r="M2479" s="26"/>
      <c r="N2479" s="26">
        <v>219.89</v>
      </c>
      <c r="O2479" s="199">
        <v>50.23</v>
      </c>
    </row>
    <row r="2480" spans="8:15" hidden="1" x14ac:dyDescent="0.25">
      <c r="H2480" s="189" t="s">
        <v>5592</v>
      </c>
      <c r="I2480" s="26" t="s">
        <v>5604</v>
      </c>
      <c r="J2480" s="26" t="s">
        <v>5605</v>
      </c>
      <c r="K2480" s="26">
        <v>1.53</v>
      </c>
      <c r="L2480" s="26"/>
      <c r="M2480" s="26"/>
      <c r="N2480" s="26"/>
      <c r="O2480" s="199">
        <v>54.31</v>
      </c>
    </row>
    <row r="2481" spans="8:15" hidden="1" x14ac:dyDescent="0.25">
      <c r="H2481" s="189" t="s">
        <v>5592</v>
      </c>
      <c r="I2481" s="26" t="s">
        <v>5606</v>
      </c>
      <c r="J2481" s="26" t="s">
        <v>5607</v>
      </c>
      <c r="K2481" s="26">
        <v>6.41</v>
      </c>
      <c r="L2481" s="26">
        <v>17.87</v>
      </c>
      <c r="M2481" s="26">
        <v>14.63</v>
      </c>
      <c r="N2481" s="26">
        <v>11.25</v>
      </c>
      <c r="O2481" s="199">
        <v>298.19</v>
      </c>
    </row>
    <row r="2482" spans="8:15" hidden="1" x14ac:dyDescent="0.25">
      <c r="H2482" s="189" t="s">
        <v>5592</v>
      </c>
      <c r="I2482" s="26" t="s">
        <v>5608</v>
      </c>
      <c r="J2482" s="26" t="s">
        <v>5609</v>
      </c>
      <c r="K2482" s="26">
        <v>5.91</v>
      </c>
      <c r="L2482" s="26">
        <v>10.25</v>
      </c>
      <c r="M2482" s="26">
        <v>16.12</v>
      </c>
      <c r="N2482" s="26">
        <v>10.93</v>
      </c>
      <c r="O2482" s="199">
        <v>73.89</v>
      </c>
    </row>
    <row r="2483" spans="8:15" hidden="1" x14ac:dyDescent="0.25">
      <c r="H2483" s="189" t="s">
        <v>5592</v>
      </c>
      <c r="I2483" s="26" t="s">
        <v>5610</v>
      </c>
      <c r="J2483" s="26" t="s">
        <v>5611</v>
      </c>
      <c r="K2483" s="26">
        <v>3.62</v>
      </c>
      <c r="L2483" s="26">
        <v>88.43</v>
      </c>
      <c r="M2483" s="26">
        <v>73.540000000000006</v>
      </c>
      <c r="N2483" s="26">
        <v>68.06</v>
      </c>
      <c r="O2483" s="199">
        <v>33.979999999999997</v>
      </c>
    </row>
    <row r="2484" spans="8:15" hidden="1" x14ac:dyDescent="0.25">
      <c r="H2484" s="189" t="s">
        <v>5592</v>
      </c>
      <c r="I2484" s="26" t="s">
        <v>5612</v>
      </c>
      <c r="J2484" s="26" t="s">
        <v>5613</v>
      </c>
      <c r="K2484" s="26">
        <v>11.73</v>
      </c>
      <c r="L2484" s="26"/>
      <c r="M2484" s="26"/>
      <c r="N2484" s="26"/>
      <c r="O2484" s="199">
        <v>22.22</v>
      </c>
    </row>
    <row r="2485" spans="8:15" hidden="1" x14ac:dyDescent="0.25">
      <c r="H2485" s="189" t="s">
        <v>5592</v>
      </c>
      <c r="I2485" s="26" t="s">
        <v>5614</v>
      </c>
      <c r="J2485" s="26" t="s">
        <v>5615</v>
      </c>
      <c r="K2485" s="26">
        <v>18.48</v>
      </c>
      <c r="L2485" s="26">
        <v>29.9</v>
      </c>
      <c r="M2485" s="26">
        <v>48.67</v>
      </c>
      <c r="N2485" s="26">
        <v>25.29</v>
      </c>
      <c r="O2485" s="199">
        <v>51.73</v>
      </c>
    </row>
    <row r="2486" spans="8:15" hidden="1" x14ac:dyDescent="0.25">
      <c r="H2486" s="189" t="s">
        <v>5592</v>
      </c>
      <c r="I2486" s="26" t="s">
        <v>5616</v>
      </c>
      <c r="J2486" s="26" t="s">
        <v>5617</v>
      </c>
      <c r="K2486" s="26">
        <v>18.809999999999999</v>
      </c>
      <c r="L2486" s="26"/>
      <c r="M2486" s="26">
        <v>32.6</v>
      </c>
      <c r="N2486" s="26"/>
      <c r="O2486" s="199">
        <v>43.78</v>
      </c>
    </row>
    <row r="2487" spans="8:15" hidden="1" x14ac:dyDescent="0.25">
      <c r="H2487" s="189" t="s">
        <v>5592</v>
      </c>
      <c r="I2487" s="26" t="s">
        <v>5618</v>
      </c>
      <c r="J2487" s="26" t="s">
        <v>5619</v>
      </c>
      <c r="K2487" s="26">
        <v>11.21</v>
      </c>
      <c r="L2487" s="26">
        <v>74.75</v>
      </c>
      <c r="M2487" s="26">
        <v>31.47</v>
      </c>
      <c r="N2487" s="26">
        <v>24.64</v>
      </c>
      <c r="O2487" s="199">
        <v>49.21</v>
      </c>
    </row>
    <row r="2488" spans="8:15" hidden="1" x14ac:dyDescent="0.25">
      <c r="H2488" s="189" t="s">
        <v>5592</v>
      </c>
      <c r="I2488" s="26" t="s">
        <v>5620</v>
      </c>
      <c r="J2488" s="26" t="s">
        <v>5621</v>
      </c>
      <c r="K2488" s="26">
        <v>34.630000000000003</v>
      </c>
      <c r="L2488" s="26">
        <v>22.6</v>
      </c>
      <c r="M2488" s="26">
        <v>19.88</v>
      </c>
      <c r="N2488" s="26">
        <v>27.06</v>
      </c>
      <c r="O2488" s="199">
        <v>50.88</v>
      </c>
    </row>
    <row r="2489" spans="8:15" hidden="1" x14ac:dyDescent="0.25">
      <c r="H2489" s="189" t="s">
        <v>5592</v>
      </c>
      <c r="I2489" s="26" t="s">
        <v>5622</v>
      </c>
      <c r="J2489" s="26" t="s">
        <v>5623</v>
      </c>
      <c r="K2489" s="26">
        <v>6.75</v>
      </c>
      <c r="L2489" s="26">
        <v>53.41</v>
      </c>
      <c r="M2489" s="26">
        <v>98.45</v>
      </c>
      <c r="N2489" s="26">
        <v>30.04</v>
      </c>
      <c r="O2489" s="199">
        <v>61.42</v>
      </c>
    </row>
    <row r="2490" spans="8:15" hidden="1" x14ac:dyDescent="0.25">
      <c r="H2490" s="189" t="s">
        <v>5592</v>
      </c>
      <c r="I2490" s="26" t="s">
        <v>5624</v>
      </c>
      <c r="J2490" s="26" t="s">
        <v>5625</v>
      </c>
      <c r="K2490" s="26">
        <v>7.63</v>
      </c>
      <c r="L2490" s="26">
        <v>658.25</v>
      </c>
      <c r="M2490" s="26">
        <v>95.81</v>
      </c>
      <c r="N2490" s="26">
        <v>93.18</v>
      </c>
      <c r="O2490" s="199">
        <v>62.71</v>
      </c>
    </row>
    <row r="2491" spans="8:15" hidden="1" x14ac:dyDescent="0.25">
      <c r="H2491" s="189" t="s">
        <v>5592</v>
      </c>
      <c r="I2491" s="26" t="s">
        <v>5626</v>
      </c>
      <c r="J2491" s="26" t="s">
        <v>5627</v>
      </c>
      <c r="K2491" s="26">
        <v>3.13</v>
      </c>
      <c r="L2491" s="26">
        <v>12.2</v>
      </c>
      <c r="M2491" s="26">
        <v>13.95</v>
      </c>
      <c r="N2491" s="26">
        <v>10.42</v>
      </c>
      <c r="O2491" s="199">
        <v>366.48</v>
      </c>
    </row>
    <row r="2492" spans="8:15" hidden="1" x14ac:dyDescent="0.25">
      <c r="H2492" s="189" t="s">
        <v>5592</v>
      </c>
      <c r="I2492" s="26" t="s">
        <v>5628</v>
      </c>
      <c r="J2492" s="26" t="s">
        <v>5629</v>
      </c>
      <c r="K2492" s="26">
        <v>5.03</v>
      </c>
      <c r="L2492" s="26">
        <v>23.72</v>
      </c>
      <c r="M2492" s="26">
        <v>21.47</v>
      </c>
      <c r="N2492" s="26">
        <v>20.03</v>
      </c>
      <c r="O2492" s="199">
        <v>218.11</v>
      </c>
    </row>
    <row r="2493" spans="8:15" hidden="1" x14ac:dyDescent="0.25">
      <c r="H2493" s="189" t="s">
        <v>5592</v>
      </c>
      <c r="I2493" s="26" t="s">
        <v>5630</v>
      </c>
      <c r="J2493" s="26" t="s">
        <v>5631</v>
      </c>
      <c r="K2493" s="26">
        <v>2.98</v>
      </c>
      <c r="L2493" s="26">
        <v>24.87</v>
      </c>
      <c r="M2493" s="26">
        <v>14.43</v>
      </c>
      <c r="N2493" s="26">
        <v>11.38</v>
      </c>
      <c r="O2493" s="199">
        <v>119.49</v>
      </c>
    </row>
    <row r="2494" spans="8:15" hidden="1" x14ac:dyDescent="0.25">
      <c r="H2494" s="189" t="s">
        <v>5592</v>
      </c>
      <c r="I2494" s="26" t="s">
        <v>5632</v>
      </c>
      <c r="J2494" s="26" t="s">
        <v>5633</v>
      </c>
      <c r="K2494" s="26">
        <v>6.65</v>
      </c>
      <c r="L2494" s="26">
        <v>41.73</v>
      </c>
      <c r="M2494" s="26"/>
      <c r="N2494" s="26">
        <v>16.12</v>
      </c>
      <c r="O2494" s="199">
        <v>200.42</v>
      </c>
    </row>
    <row r="2495" spans="8:15" hidden="1" x14ac:dyDescent="0.25">
      <c r="H2495" s="189" t="s">
        <v>5592</v>
      </c>
      <c r="I2495" s="26" t="s">
        <v>5634</v>
      </c>
      <c r="J2495" s="26" t="s">
        <v>5635</v>
      </c>
      <c r="K2495" s="26">
        <v>10.3</v>
      </c>
      <c r="L2495" s="26">
        <v>8</v>
      </c>
      <c r="M2495" s="26">
        <v>736.45</v>
      </c>
      <c r="N2495" s="26">
        <v>8.0299999999999994</v>
      </c>
      <c r="O2495" s="199">
        <v>13.78</v>
      </c>
    </row>
    <row r="2496" spans="8:15" hidden="1" x14ac:dyDescent="0.25">
      <c r="H2496" s="189" t="s">
        <v>5592</v>
      </c>
      <c r="I2496" s="26" t="s">
        <v>5636</v>
      </c>
      <c r="J2496" s="26" t="s">
        <v>5637</v>
      </c>
      <c r="K2496" s="26">
        <v>7.92</v>
      </c>
      <c r="L2496" s="26">
        <v>6.76</v>
      </c>
      <c r="M2496" s="26">
        <v>6.5</v>
      </c>
      <c r="N2496" s="26">
        <v>6.91</v>
      </c>
      <c r="O2496" s="199">
        <v>106.92</v>
      </c>
    </row>
    <row r="2497" spans="8:15" hidden="1" x14ac:dyDescent="0.25">
      <c r="H2497" s="189" t="s">
        <v>5592</v>
      </c>
      <c r="I2497" s="26" t="s">
        <v>5638</v>
      </c>
      <c r="J2497" s="26" t="s">
        <v>5639</v>
      </c>
      <c r="K2497" s="26">
        <v>2.75</v>
      </c>
      <c r="L2497" s="26">
        <v>27.88</v>
      </c>
      <c r="M2497" s="26">
        <v>28.44</v>
      </c>
      <c r="N2497" s="26">
        <v>15.87</v>
      </c>
      <c r="O2497" s="199">
        <v>60.53</v>
      </c>
    </row>
    <row r="2498" spans="8:15" hidden="1" x14ac:dyDescent="0.25">
      <c r="H2498" s="189" t="s">
        <v>5592</v>
      </c>
      <c r="I2498" s="26" t="s">
        <v>5640</v>
      </c>
      <c r="J2498" s="26" t="s">
        <v>5641</v>
      </c>
      <c r="K2498" s="26">
        <v>6.11</v>
      </c>
      <c r="L2498" s="26">
        <v>33.26</v>
      </c>
      <c r="M2498" s="26">
        <v>15.34</v>
      </c>
      <c r="N2498" s="26">
        <v>25.01</v>
      </c>
      <c r="O2498" s="199">
        <v>1048.57</v>
      </c>
    </row>
    <row r="2499" spans="8:15" hidden="1" x14ac:dyDescent="0.25">
      <c r="H2499" s="189" t="s">
        <v>5592</v>
      </c>
      <c r="I2499" s="26" t="s">
        <v>5642</v>
      </c>
      <c r="J2499" s="26" t="s">
        <v>5643</v>
      </c>
      <c r="K2499" s="26">
        <v>12.64</v>
      </c>
      <c r="L2499" s="26">
        <v>10.66</v>
      </c>
      <c r="M2499" s="26">
        <v>8.6999999999999993</v>
      </c>
      <c r="N2499" s="26">
        <v>8.74</v>
      </c>
      <c r="O2499" s="199">
        <v>139.69999999999999</v>
      </c>
    </row>
    <row r="2500" spans="8:15" hidden="1" x14ac:dyDescent="0.25">
      <c r="H2500" s="189" t="s">
        <v>5592</v>
      </c>
      <c r="I2500" s="26" t="s">
        <v>5644</v>
      </c>
      <c r="J2500" s="26" t="s">
        <v>5645</v>
      </c>
      <c r="K2500" s="26">
        <v>16.64</v>
      </c>
      <c r="L2500" s="26">
        <v>21.56</v>
      </c>
      <c r="M2500" s="26">
        <v>20.11</v>
      </c>
      <c r="N2500" s="26">
        <v>24.96</v>
      </c>
      <c r="O2500" s="199">
        <v>166.16</v>
      </c>
    </row>
    <row r="2501" spans="8:15" hidden="1" x14ac:dyDescent="0.25">
      <c r="H2501" s="189" t="s">
        <v>5592</v>
      </c>
      <c r="I2501" s="26" t="s">
        <v>5646</v>
      </c>
      <c r="J2501" s="26" t="s">
        <v>5647</v>
      </c>
      <c r="K2501" s="26">
        <v>13.76</v>
      </c>
      <c r="L2501" s="26">
        <v>24.74</v>
      </c>
      <c r="M2501" s="26">
        <v>43.82</v>
      </c>
      <c r="N2501" s="26">
        <v>14.45</v>
      </c>
      <c r="O2501" s="199">
        <v>32.909999999999997</v>
      </c>
    </row>
    <row r="2502" spans="8:15" hidden="1" x14ac:dyDescent="0.25">
      <c r="H2502" s="189" t="s">
        <v>5592</v>
      </c>
      <c r="I2502" s="26" t="s">
        <v>5648</v>
      </c>
      <c r="J2502" s="26" t="s">
        <v>5649</v>
      </c>
      <c r="K2502" s="26">
        <v>14.96</v>
      </c>
      <c r="L2502" s="26">
        <v>11.66</v>
      </c>
      <c r="M2502" s="26">
        <v>18.89</v>
      </c>
      <c r="N2502" s="26">
        <v>9.58</v>
      </c>
      <c r="O2502" s="199">
        <v>132.36000000000001</v>
      </c>
    </row>
    <row r="2503" spans="8:15" hidden="1" x14ac:dyDescent="0.25">
      <c r="H2503" s="189" t="s">
        <v>5592</v>
      </c>
      <c r="I2503" s="26" t="s">
        <v>5650</v>
      </c>
      <c r="J2503" s="26" t="s">
        <v>5651</v>
      </c>
      <c r="K2503" s="26">
        <v>12.34</v>
      </c>
      <c r="L2503" s="26">
        <v>39.89</v>
      </c>
      <c r="M2503" s="26">
        <v>35.82</v>
      </c>
      <c r="N2503" s="26">
        <v>29.34</v>
      </c>
      <c r="O2503" s="199">
        <v>25.78</v>
      </c>
    </row>
    <row r="2504" spans="8:15" hidden="1" x14ac:dyDescent="0.25">
      <c r="H2504" s="189" t="s">
        <v>5592</v>
      </c>
      <c r="I2504" s="26" t="s">
        <v>5652</v>
      </c>
      <c r="J2504" s="26" t="s">
        <v>5653</v>
      </c>
      <c r="K2504" s="26">
        <v>9.02</v>
      </c>
      <c r="L2504" s="26">
        <v>63.59</v>
      </c>
      <c r="M2504" s="26">
        <v>560.54999999999995</v>
      </c>
      <c r="N2504" s="26">
        <v>31.59</v>
      </c>
      <c r="O2504" s="199">
        <v>29.76</v>
      </c>
    </row>
    <row r="2505" spans="8:15" hidden="1" x14ac:dyDescent="0.25">
      <c r="H2505" s="189" t="s">
        <v>5654</v>
      </c>
      <c r="I2505" s="26" t="s">
        <v>5655</v>
      </c>
      <c r="J2505" s="26" t="s">
        <v>5656</v>
      </c>
      <c r="K2505" s="26">
        <v>3.25</v>
      </c>
      <c r="L2505" s="26">
        <v>6.28</v>
      </c>
      <c r="M2505" s="26">
        <v>5.85</v>
      </c>
      <c r="N2505" s="26">
        <v>4.7300000000000004</v>
      </c>
      <c r="O2505" s="199">
        <v>149.86000000000001</v>
      </c>
    </row>
    <row r="2506" spans="8:15" hidden="1" x14ac:dyDescent="0.25">
      <c r="H2506" s="189" t="s">
        <v>5654</v>
      </c>
      <c r="I2506" s="26" t="s">
        <v>5657</v>
      </c>
      <c r="J2506" s="26" t="s">
        <v>5658</v>
      </c>
      <c r="K2506" s="26">
        <v>2.35</v>
      </c>
      <c r="L2506" s="26"/>
      <c r="M2506" s="26"/>
      <c r="N2506" s="26"/>
      <c r="O2506" s="199">
        <v>19.13</v>
      </c>
    </row>
    <row r="2507" spans="8:15" hidden="1" x14ac:dyDescent="0.25">
      <c r="H2507" s="189" t="s">
        <v>5654</v>
      </c>
      <c r="I2507" s="26" t="s">
        <v>5659</v>
      </c>
      <c r="J2507" s="26" t="s">
        <v>5660</v>
      </c>
      <c r="K2507" s="26">
        <v>6.62</v>
      </c>
      <c r="L2507" s="26">
        <v>4.45</v>
      </c>
      <c r="M2507" s="26">
        <v>3.47</v>
      </c>
      <c r="N2507" s="26">
        <v>5.25</v>
      </c>
      <c r="O2507" s="199">
        <v>233.92</v>
      </c>
    </row>
    <row r="2508" spans="8:15" hidden="1" x14ac:dyDescent="0.25">
      <c r="H2508" s="189" t="s">
        <v>5654</v>
      </c>
      <c r="I2508" s="26" t="s">
        <v>5661</v>
      </c>
      <c r="J2508" s="26" t="s">
        <v>5662</v>
      </c>
      <c r="K2508" s="26">
        <v>9.7799999999999994</v>
      </c>
      <c r="L2508" s="26">
        <v>6.28</v>
      </c>
      <c r="M2508" s="26">
        <v>6.15</v>
      </c>
      <c r="N2508" s="26">
        <v>5.18</v>
      </c>
      <c r="O2508" s="199">
        <v>555.22</v>
      </c>
    </row>
    <row r="2509" spans="8:15" hidden="1" x14ac:dyDescent="0.25">
      <c r="H2509" s="189" t="s">
        <v>5654</v>
      </c>
      <c r="I2509" s="26" t="s">
        <v>5663</v>
      </c>
      <c r="J2509" s="26" t="s">
        <v>5664</v>
      </c>
      <c r="K2509" s="26">
        <v>4.32</v>
      </c>
      <c r="L2509" s="26"/>
      <c r="M2509" s="26">
        <v>56.63</v>
      </c>
      <c r="N2509" s="26">
        <v>77.39</v>
      </c>
      <c r="O2509" s="199">
        <v>52.64</v>
      </c>
    </row>
    <row r="2510" spans="8:15" hidden="1" x14ac:dyDescent="0.25">
      <c r="H2510" s="189" t="s">
        <v>5654</v>
      </c>
      <c r="I2510" s="26" t="s">
        <v>5665</v>
      </c>
      <c r="J2510" s="26" t="s">
        <v>5666</v>
      </c>
      <c r="K2510" s="26">
        <v>9.3800000000000008</v>
      </c>
      <c r="L2510" s="26">
        <v>5.36</v>
      </c>
      <c r="M2510" s="26">
        <v>5.1100000000000003</v>
      </c>
      <c r="N2510" s="26">
        <v>4.32</v>
      </c>
      <c r="O2510" s="199">
        <v>139.30000000000001</v>
      </c>
    </row>
    <row r="2511" spans="8:15" hidden="1" x14ac:dyDescent="0.25">
      <c r="H2511" s="189" t="s">
        <v>5654</v>
      </c>
      <c r="I2511" s="26" t="s">
        <v>5667</v>
      </c>
      <c r="J2511" s="26" t="s">
        <v>5668</v>
      </c>
      <c r="K2511" s="26">
        <v>19.91</v>
      </c>
      <c r="L2511" s="26">
        <v>6.46</v>
      </c>
      <c r="M2511" s="26">
        <v>7.26</v>
      </c>
      <c r="N2511" s="26">
        <v>4.8099999999999996</v>
      </c>
      <c r="O2511" s="199">
        <v>1481.71</v>
      </c>
    </row>
    <row r="2512" spans="8:15" hidden="1" x14ac:dyDescent="0.25">
      <c r="H2512" s="189" t="s">
        <v>5654</v>
      </c>
      <c r="I2512" s="26" t="s">
        <v>5669</v>
      </c>
      <c r="J2512" s="26" t="s">
        <v>5670</v>
      </c>
      <c r="K2512" s="26">
        <v>8.1999999999999993</v>
      </c>
      <c r="L2512" s="26">
        <v>4.41</v>
      </c>
      <c r="M2512" s="26">
        <v>4.91</v>
      </c>
      <c r="N2512" s="26">
        <v>4.21</v>
      </c>
      <c r="O2512" s="199">
        <v>295.82</v>
      </c>
    </row>
    <row r="2513" spans="8:15" hidden="1" x14ac:dyDescent="0.25">
      <c r="H2513" s="189" t="s">
        <v>5654</v>
      </c>
      <c r="I2513" s="26" t="s">
        <v>5671</v>
      </c>
      <c r="J2513" s="26" t="s">
        <v>5672</v>
      </c>
      <c r="K2513" s="26">
        <v>6.23</v>
      </c>
      <c r="L2513" s="26">
        <v>8.52</v>
      </c>
      <c r="M2513" s="26">
        <v>10.8</v>
      </c>
      <c r="N2513" s="26">
        <v>6.1</v>
      </c>
      <c r="O2513" s="199">
        <v>133.72999999999999</v>
      </c>
    </row>
    <row r="2514" spans="8:15" hidden="1" x14ac:dyDescent="0.25">
      <c r="H2514" s="189" t="s">
        <v>5654</v>
      </c>
      <c r="I2514" s="26" t="s">
        <v>5673</v>
      </c>
      <c r="J2514" s="26" t="s">
        <v>5674</v>
      </c>
      <c r="K2514" s="26">
        <v>2.92</v>
      </c>
      <c r="L2514" s="26">
        <v>13.8</v>
      </c>
      <c r="M2514" s="26">
        <v>27.58</v>
      </c>
      <c r="N2514" s="26"/>
      <c r="O2514" s="199">
        <v>28.91</v>
      </c>
    </row>
    <row r="2515" spans="8:15" hidden="1" x14ac:dyDescent="0.25">
      <c r="H2515" s="189" t="s">
        <v>5654</v>
      </c>
      <c r="I2515" s="26" t="s">
        <v>5675</v>
      </c>
      <c r="J2515" s="26" t="s">
        <v>5676</v>
      </c>
      <c r="K2515" s="26">
        <v>4.0599999999999996</v>
      </c>
      <c r="L2515" s="26">
        <v>10.18</v>
      </c>
      <c r="M2515" s="26">
        <v>22</v>
      </c>
      <c r="N2515" s="26">
        <v>6.24</v>
      </c>
      <c r="O2515" s="199">
        <v>97.07</v>
      </c>
    </row>
    <row r="2516" spans="8:15" hidden="1" x14ac:dyDescent="0.25">
      <c r="H2516" s="189" t="s">
        <v>5654</v>
      </c>
      <c r="I2516" s="26" t="s">
        <v>5677</v>
      </c>
      <c r="J2516" s="26" t="s">
        <v>5678</v>
      </c>
      <c r="K2516" s="26">
        <v>13.96</v>
      </c>
      <c r="L2516" s="26">
        <v>7.34</v>
      </c>
      <c r="M2516" s="26">
        <v>4.28</v>
      </c>
      <c r="N2516" s="26">
        <v>5.8</v>
      </c>
      <c r="O2516" s="199">
        <v>100.89</v>
      </c>
    </row>
    <row r="2517" spans="8:15" hidden="1" x14ac:dyDescent="0.25">
      <c r="H2517" s="189" t="s">
        <v>5654</v>
      </c>
      <c r="I2517" s="26" t="s">
        <v>5679</v>
      </c>
      <c r="J2517" s="26" t="s">
        <v>5680</v>
      </c>
      <c r="K2517" s="26">
        <v>18.440000000000001</v>
      </c>
      <c r="L2517" s="26">
        <v>5.63</v>
      </c>
      <c r="M2517" s="26">
        <v>5.98</v>
      </c>
      <c r="N2517" s="26">
        <v>5.24</v>
      </c>
      <c r="O2517" s="199">
        <v>365.56</v>
      </c>
    </row>
    <row r="2518" spans="8:15" hidden="1" x14ac:dyDescent="0.25">
      <c r="H2518" s="189" t="s">
        <v>5654</v>
      </c>
      <c r="I2518" s="26" t="s">
        <v>5681</v>
      </c>
      <c r="J2518" s="26" t="s">
        <v>5682</v>
      </c>
      <c r="K2518" s="26">
        <v>4.0199999999999996</v>
      </c>
      <c r="L2518" s="26">
        <v>26.29</v>
      </c>
      <c r="M2518" s="26">
        <v>10.41</v>
      </c>
      <c r="N2518" s="26">
        <v>27.29</v>
      </c>
      <c r="O2518" s="199">
        <v>53.15</v>
      </c>
    </row>
    <row r="2519" spans="8:15" hidden="1" x14ac:dyDescent="0.25">
      <c r="H2519" s="189" t="s">
        <v>5654</v>
      </c>
      <c r="I2519" s="26" t="s">
        <v>5683</v>
      </c>
      <c r="J2519" s="26" t="s">
        <v>5684</v>
      </c>
      <c r="K2519" s="26">
        <v>5.76</v>
      </c>
      <c r="L2519" s="26">
        <v>15.29</v>
      </c>
      <c r="M2519" s="26">
        <v>13.5</v>
      </c>
      <c r="N2519" s="26">
        <v>14.6</v>
      </c>
      <c r="O2519" s="199">
        <v>396.8</v>
      </c>
    </row>
    <row r="2520" spans="8:15" hidden="1" x14ac:dyDescent="0.25">
      <c r="H2520" s="189" t="s">
        <v>5654</v>
      </c>
      <c r="I2520" s="26" t="s">
        <v>5685</v>
      </c>
      <c r="J2520" s="26" t="s">
        <v>5686</v>
      </c>
      <c r="K2520" s="26">
        <v>9.25</v>
      </c>
      <c r="L2520" s="26">
        <v>4.03</v>
      </c>
      <c r="M2520" s="26">
        <v>4.97</v>
      </c>
      <c r="N2520" s="26">
        <v>4.42</v>
      </c>
      <c r="O2520" s="199">
        <v>111</v>
      </c>
    </row>
    <row r="2521" spans="8:15" hidden="1" x14ac:dyDescent="0.25">
      <c r="H2521" s="189" t="s">
        <v>5654</v>
      </c>
      <c r="I2521" s="26" t="s">
        <v>5687</v>
      </c>
      <c r="J2521" s="26" t="s">
        <v>5688</v>
      </c>
      <c r="K2521" s="26">
        <v>13.72</v>
      </c>
      <c r="L2521" s="26">
        <v>4.83</v>
      </c>
      <c r="M2521" s="26">
        <v>4.74</v>
      </c>
      <c r="N2521" s="26">
        <v>4.8600000000000003</v>
      </c>
      <c r="O2521" s="199">
        <v>340.4</v>
      </c>
    </row>
    <row r="2522" spans="8:15" hidden="1" x14ac:dyDescent="0.25">
      <c r="H2522" s="189" t="s">
        <v>5654</v>
      </c>
      <c r="I2522" s="26" t="s">
        <v>5689</v>
      </c>
      <c r="J2522" s="26" t="s">
        <v>5690</v>
      </c>
      <c r="K2522" s="26">
        <v>11.22</v>
      </c>
      <c r="L2522" s="26">
        <v>8.9499999999999993</v>
      </c>
      <c r="M2522" s="26">
        <v>6.78</v>
      </c>
      <c r="N2522" s="26">
        <v>6.17</v>
      </c>
      <c r="O2522" s="199">
        <v>187.79</v>
      </c>
    </row>
    <row r="2523" spans="8:15" hidden="1" x14ac:dyDescent="0.25">
      <c r="H2523" s="189" t="s">
        <v>5654</v>
      </c>
      <c r="I2523" s="26" t="s">
        <v>5691</v>
      </c>
      <c r="J2523" s="26" t="s">
        <v>5692</v>
      </c>
      <c r="K2523" s="26">
        <v>30.77</v>
      </c>
      <c r="L2523" s="26">
        <v>9.9</v>
      </c>
      <c r="M2523" s="26">
        <v>9.19</v>
      </c>
      <c r="N2523" s="26">
        <v>8.7799999999999994</v>
      </c>
      <c r="O2523" s="199">
        <v>6113.54</v>
      </c>
    </row>
    <row r="2524" spans="8:15" hidden="1" x14ac:dyDescent="0.25">
      <c r="H2524" s="189" t="s">
        <v>5654</v>
      </c>
      <c r="I2524" s="26" t="s">
        <v>5693</v>
      </c>
      <c r="J2524" s="26" t="s">
        <v>5694</v>
      </c>
      <c r="K2524" s="26">
        <v>5.74</v>
      </c>
      <c r="L2524" s="26">
        <v>7.33</v>
      </c>
      <c r="M2524" s="26">
        <v>5.84</v>
      </c>
      <c r="N2524" s="26">
        <v>6.15</v>
      </c>
      <c r="O2524" s="199">
        <v>82.66</v>
      </c>
    </row>
    <row r="2525" spans="8:15" hidden="1" x14ac:dyDescent="0.25">
      <c r="H2525" s="189" t="s">
        <v>5654</v>
      </c>
      <c r="I2525" s="26" t="s">
        <v>5695</v>
      </c>
      <c r="J2525" s="26" t="s">
        <v>5696</v>
      </c>
      <c r="K2525" s="26">
        <v>18.489999999999998</v>
      </c>
      <c r="L2525" s="26">
        <v>8.48</v>
      </c>
      <c r="M2525" s="26">
        <v>7.74</v>
      </c>
      <c r="N2525" s="26">
        <v>5.0999999999999996</v>
      </c>
      <c r="O2525" s="199">
        <v>1792.61</v>
      </c>
    </row>
    <row r="2526" spans="8:15" hidden="1" x14ac:dyDescent="0.25">
      <c r="H2526" s="189" t="s">
        <v>5654</v>
      </c>
      <c r="I2526" s="26" t="s">
        <v>5697</v>
      </c>
      <c r="J2526" s="26" t="s">
        <v>5698</v>
      </c>
      <c r="K2526" s="26">
        <v>10.19</v>
      </c>
      <c r="L2526" s="26">
        <v>5.7</v>
      </c>
      <c r="M2526" s="26">
        <v>5.64</v>
      </c>
      <c r="N2526" s="26">
        <v>4.12</v>
      </c>
      <c r="O2526" s="199">
        <v>235.78</v>
      </c>
    </row>
    <row r="2527" spans="8:15" hidden="1" x14ac:dyDescent="0.25">
      <c r="H2527" s="189" t="s">
        <v>5654</v>
      </c>
      <c r="I2527" s="26" t="s">
        <v>5699</v>
      </c>
      <c r="J2527" s="26" t="s">
        <v>5700</v>
      </c>
      <c r="K2527" s="26">
        <v>18.73</v>
      </c>
      <c r="L2527" s="26">
        <v>4.12</v>
      </c>
      <c r="M2527" s="26">
        <v>5.29</v>
      </c>
      <c r="N2527" s="26">
        <v>3.95</v>
      </c>
      <c r="O2527" s="199">
        <v>560.29</v>
      </c>
    </row>
    <row r="2528" spans="8:15" hidden="1" x14ac:dyDescent="0.25">
      <c r="H2528" s="189" t="s">
        <v>5654</v>
      </c>
      <c r="I2528" s="26" t="s">
        <v>5701</v>
      </c>
      <c r="J2528" s="26" t="s">
        <v>5702</v>
      </c>
      <c r="K2528" s="26">
        <v>8.4600000000000009</v>
      </c>
      <c r="L2528" s="26">
        <v>6.72</v>
      </c>
      <c r="M2528" s="26">
        <v>4.74</v>
      </c>
      <c r="N2528" s="26">
        <v>6.15</v>
      </c>
      <c r="O2528" s="199">
        <v>1121.68</v>
      </c>
    </row>
    <row r="2529" spans="8:15" hidden="1" x14ac:dyDescent="0.25">
      <c r="H2529" s="189" t="s">
        <v>5654</v>
      </c>
      <c r="I2529" s="26" t="s">
        <v>5703</v>
      </c>
      <c r="J2529" s="26" t="s">
        <v>5704</v>
      </c>
      <c r="K2529" s="26">
        <v>4.97</v>
      </c>
      <c r="L2529" s="26">
        <v>5.75</v>
      </c>
      <c r="M2529" s="26">
        <v>4.92</v>
      </c>
      <c r="N2529" s="26">
        <v>6.24</v>
      </c>
      <c r="O2529" s="199">
        <v>128.75</v>
      </c>
    </row>
    <row r="2530" spans="8:15" hidden="1" x14ac:dyDescent="0.25">
      <c r="H2530" s="189" t="s">
        <v>5705</v>
      </c>
      <c r="I2530" s="26" t="s">
        <v>5706</v>
      </c>
      <c r="J2530" s="26" t="s">
        <v>5707</v>
      </c>
      <c r="K2530" s="26">
        <v>14.05</v>
      </c>
      <c r="L2530" s="26">
        <v>14.89</v>
      </c>
      <c r="M2530" s="26">
        <v>13.23</v>
      </c>
      <c r="N2530" s="26">
        <v>17.73</v>
      </c>
      <c r="O2530" s="199">
        <v>74.069999999999993</v>
      </c>
    </row>
    <row r="2531" spans="8:15" hidden="1" x14ac:dyDescent="0.25">
      <c r="H2531" s="189" t="s">
        <v>5705</v>
      </c>
      <c r="I2531" s="26" t="s">
        <v>5708</v>
      </c>
      <c r="J2531" s="26" t="s">
        <v>5709</v>
      </c>
      <c r="K2531" s="26">
        <v>6.85</v>
      </c>
      <c r="L2531" s="26">
        <v>20.25</v>
      </c>
      <c r="M2531" s="26">
        <v>15.12</v>
      </c>
      <c r="N2531" s="26">
        <v>20.09</v>
      </c>
      <c r="O2531" s="199">
        <v>78.430000000000007</v>
      </c>
    </row>
    <row r="2532" spans="8:15" hidden="1" x14ac:dyDescent="0.25">
      <c r="H2532" s="189" t="s">
        <v>5705</v>
      </c>
      <c r="I2532" s="26" t="s">
        <v>5710</v>
      </c>
      <c r="J2532" s="26" t="s">
        <v>5711</v>
      </c>
      <c r="K2532" s="26">
        <v>6.08</v>
      </c>
      <c r="L2532" s="26">
        <v>23.53</v>
      </c>
      <c r="M2532" s="26">
        <v>35.93</v>
      </c>
      <c r="N2532" s="26">
        <v>11.84</v>
      </c>
      <c r="O2532" s="199">
        <v>22.4</v>
      </c>
    </row>
    <row r="2533" spans="8:15" hidden="1" x14ac:dyDescent="0.25">
      <c r="H2533" s="189" t="s">
        <v>5705</v>
      </c>
      <c r="I2533" s="26" t="s">
        <v>5712</v>
      </c>
      <c r="J2533" s="26" t="s">
        <v>5713</v>
      </c>
      <c r="K2533" s="26">
        <v>44.93</v>
      </c>
      <c r="L2533" s="26">
        <v>15.2</v>
      </c>
      <c r="M2533" s="26">
        <v>16.64</v>
      </c>
      <c r="N2533" s="26">
        <v>15.11</v>
      </c>
      <c r="O2533" s="199">
        <v>47.13</v>
      </c>
    </row>
    <row r="2534" spans="8:15" hidden="1" x14ac:dyDescent="0.25">
      <c r="H2534" s="189" t="s">
        <v>5705</v>
      </c>
      <c r="I2534" s="26" t="s">
        <v>5714</v>
      </c>
      <c r="J2534" s="26" t="s">
        <v>5715</v>
      </c>
      <c r="K2534" s="26">
        <v>47.94</v>
      </c>
      <c r="L2534" s="26">
        <v>21.52</v>
      </c>
      <c r="M2534" s="26">
        <v>19.489999999999998</v>
      </c>
      <c r="N2534" s="26">
        <v>25.41</v>
      </c>
      <c r="O2534" s="199">
        <v>52.41</v>
      </c>
    </row>
    <row r="2535" spans="8:15" hidden="1" x14ac:dyDescent="0.25">
      <c r="H2535" s="189" t="s">
        <v>5705</v>
      </c>
      <c r="I2535" s="26" t="s">
        <v>5716</v>
      </c>
      <c r="J2535" s="26" t="s">
        <v>5717</v>
      </c>
      <c r="K2535" s="26">
        <v>3.7</v>
      </c>
      <c r="L2535" s="26">
        <v>177</v>
      </c>
      <c r="M2535" s="26">
        <v>210.5</v>
      </c>
      <c r="N2535" s="26">
        <v>109.33</v>
      </c>
      <c r="O2535" s="199">
        <v>169.15</v>
      </c>
    </row>
    <row r="2536" spans="8:15" hidden="1" x14ac:dyDescent="0.25">
      <c r="H2536" s="189" t="s">
        <v>5705</v>
      </c>
      <c r="I2536" s="26" t="s">
        <v>5718</v>
      </c>
      <c r="J2536" s="26" t="s">
        <v>5719</v>
      </c>
      <c r="K2536" s="26">
        <v>135.19</v>
      </c>
      <c r="L2536" s="26">
        <v>21.47</v>
      </c>
      <c r="M2536" s="26">
        <v>18.440000000000001</v>
      </c>
      <c r="N2536" s="26">
        <v>29</v>
      </c>
      <c r="O2536" s="199">
        <v>203.4</v>
      </c>
    </row>
    <row r="2537" spans="8:15" hidden="1" x14ac:dyDescent="0.25">
      <c r="H2537" s="189" t="s">
        <v>5705</v>
      </c>
      <c r="I2537" s="26" t="s">
        <v>5720</v>
      </c>
      <c r="J2537" s="26" t="s">
        <v>5721</v>
      </c>
      <c r="K2537" s="26">
        <v>28.03</v>
      </c>
      <c r="L2537" s="26">
        <v>11.62</v>
      </c>
      <c r="M2537" s="26">
        <v>13.5</v>
      </c>
      <c r="N2537" s="26">
        <v>12.9</v>
      </c>
      <c r="O2537" s="199">
        <v>241.6</v>
      </c>
    </row>
    <row r="2538" spans="8:15" hidden="1" x14ac:dyDescent="0.25">
      <c r="H2538" s="189" t="s">
        <v>5705</v>
      </c>
      <c r="I2538" s="26" t="s">
        <v>5722</v>
      </c>
      <c r="J2538" s="26" t="s">
        <v>5723</v>
      </c>
      <c r="K2538" s="26">
        <v>5.79</v>
      </c>
      <c r="L2538" s="26">
        <v>25.58</v>
      </c>
      <c r="M2538" s="26">
        <v>11.85</v>
      </c>
      <c r="N2538" s="26">
        <v>22.55</v>
      </c>
      <c r="O2538" s="199">
        <v>118.9</v>
      </c>
    </row>
    <row r="2539" spans="8:15" hidden="1" x14ac:dyDescent="0.25">
      <c r="H2539" s="189" t="s">
        <v>5705</v>
      </c>
      <c r="I2539" s="26" t="s">
        <v>5724</v>
      </c>
      <c r="J2539" s="26" t="s">
        <v>5725</v>
      </c>
      <c r="K2539" s="26">
        <v>13.83</v>
      </c>
      <c r="L2539" s="26">
        <v>22.15</v>
      </c>
      <c r="M2539" s="26">
        <v>34.03</v>
      </c>
      <c r="N2539" s="26">
        <v>19.63</v>
      </c>
      <c r="O2539" s="199">
        <v>31.83</v>
      </c>
    </row>
    <row r="2540" spans="8:15" hidden="1" x14ac:dyDescent="0.25">
      <c r="H2540" s="189" t="s">
        <v>5705</v>
      </c>
      <c r="I2540" s="26" t="s">
        <v>5726</v>
      </c>
      <c r="J2540" s="26" t="s">
        <v>5727</v>
      </c>
      <c r="K2540" s="26">
        <v>33.950000000000003</v>
      </c>
      <c r="L2540" s="26">
        <v>58.35</v>
      </c>
      <c r="M2540" s="26">
        <v>54.75</v>
      </c>
      <c r="N2540" s="26">
        <v>54.06</v>
      </c>
      <c r="O2540" s="199">
        <v>243.55</v>
      </c>
    </row>
    <row r="2541" spans="8:15" hidden="1" x14ac:dyDescent="0.25">
      <c r="H2541" s="189" t="s">
        <v>5705</v>
      </c>
      <c r="I2541" s="26" t="s">
        <v>5728</v>
      </c>
      <c r="J2541" s="26" t="s">
        <v>5729</v>
      </c>
      <c r="K2541" s="26">
        <v>10.9</v>
      </c>
      <c r="L2541" s="26">
        <v>9.6999999999999993</v>
      </c>
      <c r="M2541" s="26">
        <v>10.81</v>
      </c>
      <c r="N2541" s="26">
        <v>9.23</v>
      </c>
      <c r="O2541" s="199">
        <v>6.1</v>
      </c>
    </row>
    <row r="2542" spans="8:15" hidden="1" x14ac:dyDescent="0.25">
      <c r="H2542" s="189" t="s">
        <v>5730</v>
      </c>
      <c r="I2542" s="26" t="s">
        <v>5731</v>
      </c>
      <c r="J2542" s="26" t="s">
        <v>5732</v>
      </c>
      <c r="K2542" s="26">
        <v>22.42</v>
      </c>
      <c r="L2542" s="26">
        <v>6.71</v>
      </c>
      <c r="M2542" s="26">
        <v>8.74</v>
      </c>
      <c r="N2542" s="26">
        <v>6.27</v>
      </c>
      <c r="O2542" s="199">
        <v>354.33</v>
      </c>
    </row>
    <row r="2543" spans="8:15" hidden="1" x14ac:dyDescent="0.25">
      <c r="H2543" s="189" t="s">
        <v>5730</v>
      </c>
      <c r="I2543" s="26" t="s">
        <v>5733</v>
      </c>
      <c r="J2543" s="26" t="s">
        <v>5734</v>
      </c>
      <c r="K2543" s="26">
        <v>10.55</v>
      </c>
      <c r="L2543" s="26">
        <v>14.85</v>
      </c>
      <c r="M2543" s="26">
        <v>22.11</v>
      </c>
      <c r="N2543" s="26">
        <v>5.16</v>
      </c>
      <c r="O2543" s="199">
        <v>111.6</v>
      </c>
    </row>
    <row r="2544" spans="8:15" hidden="1" x14ac:dyDescent="0.25">
      <c r="H2544" s="189" t="s">
        <v>5730</v>
      </c>
      <c r="I2544" s="26" t="s">
        <v>5735</v>
      </c>
      <c r="J2544" s="26" t="s">
        <v>5736</v>
      </c>
      <c r="K2544" s="26">
        <v>8.14</v>
      </c>
      <c r="L2544" s="26">
        <v>35.51</v>
      </c>
      <c r="M2544" s="26">
        <v>131.16</v>
      </c>
      <c r="N2544" s="26">
        <v>6.46</v>
      </c>
      <c r="O2544" s="199">
        <v>47.27</v>
      </c>
    </row>
    <row r="2545" spans="8:15" hidden="1" x14ac:dyDescent="0.25">
      <c r="H2545" s="189" t="s">
        <v>5730</v>
      </c>
      <c r="I2545" s="26" t="s">
        <v>5737</v>
      </c>
      <c r="J2545" s="26" t="s">
        <v>5738</v>
      </c>
      <c r="K2545" s="26">
        <v>7.53</v>
      </c>
      <c r="L2545" s="26"/>
      <c r="M2545" s="26"/>
      <c r="N2545" s="26">
        <v>28.79</v>
      </c>
      <c r="O2545" s="199">
        <v>175.43</v>
      </c>
    </row>
    <row r="2546" spans="8:15" hidden="1" x14ac:dyDescent="0.25">
      <c r="H2546" s="189" t="s">
        <v>5730</v>
      </c>
      <c r="I2546" s="26" t="s">
        <v>5739</v>
      </c>
      <c r="J2546" s="26" t="s">
        <v>5740</v>
      </c>
      <c r="K2546" s="26">
        <v>7.28</v>
      </c>
      <c r="L2546" s="26">
        <v>9.7899999999999991</v>
      </c>
      <c r="M2546" s="26">
        <v>8.4499999999999993</v>
      </c>
      <c r="N2546" s="26">
        <v>6.85</v>
      </c>
      <c r="O2546" s="199">
        <v>42.64</v>
      </c>
    </row>
    <row r="2547" spans="8:15" hidden="1" x14ac:dyDescent="0.25">
      <c r="H2547" s="189" t="s">
        <v>5730</v>
      </c>
      <c r="I2547" s="26" t="s">
        <v>5741</v>
      </c>
      <c r="J2547" s="26" t="s">
        <v>5742</v>
      </c>
      <c r="K2547" s="26">
        <v>17.510000000000002</v>
      </c>
      <c r="L2547" s="26">
        <v>8.27</v>
      </c>
      <c r="M2547" s="26">
        <v>9.33</v>
      </c>
      <c r="N2547" s="26">
        <v>6.11</v>
      </c>
      <c r="O2547" s="199">
        <v>951.3</v>
      </c>
    </row>
    <row r="2548" spans="8:15" hidden="1" x14ac:dyDescent="0.25">
      <c r="H2548" s="189" t="s">
        <v>5730</v>
      </c>
      <c r="I2548" s="26" t="s">
        <v>5743</v>
      </c>
      <c r="J2548" s="26" t="s">
        <v>5744</v>
      </c>
      <c r="K2548" s="26">
        <v>11.06</v>
      </c>
      <c r="L2548" s="26">
        <v>34.54</v>
      </c>
      <c r="M2548" s="26">
        <v>54.63</v>
      </c>
      <c r="N2548" s="26">
        <v>6.72</v>
      </c>
      <c r="O2548" s="199">
        <v>211.96</v>
      </c>
    </row>
    <row r="2549" spans="8:15" hidden="1" x14ac:dyDescent="0.25">
      <c r="H2549" s="189" t="s">
        <v>5730</v>
      </c>
      <c r="I2549" s="26" t="s">
        <v>5745</v>
      </c>
      <c r="J2549" s="26" t="s">
        <v>5746</v>
      </c>
      <c r="K2549" s="26">
        <v>26.96</v>
      </c>
      <c r="L2549" s="26">
        <v>15.19</v>
      </c>
      <c r="M2549" s="26">
        <v>17.48</v>
      </c>
      <c r="N2549" s="26">
        <v>12.35</v>
      </c>
      <c r="O2549" s="199">
        <v>250.5</v>
      </c>
    </row>
    <row r="2550" spans="8:15" hidden="1" x14ac:dyDescent="0.25">
      <c r="H2550" s="189" t="s">
        <v>5730</v>
      </c>
      <c r="I2550" s="26" t="s">
        <v>5747</v>
      </c>
      <c r="J2550" s="26" t="s">
        <v>5748</v>
      </c>
      <c r="K2550" s="26">
        <v>10.85</v>
      </c>
      <c r="L2550" s="26">
        <v>13.11</v>
      </c>
      <c r="M2550" s="26">
        <v>10.26</v>
      </c>
      <c r="N2550" s="26">
        <v>10.81</v>
      </c>
      <c r="O2550" s="199">
        <v>141.54</v>
      </c>
    </row>
    <row r="2551" spans="8:15" hidden="1" x14ac:dyDescent="0.25">
      <c r="H2551" s="189" t="s">
        <v>5730</v>
      </c>
      <c r="I2551" s="26" t="s">
        <v>5749</v>
      </c>
      <c r="J2551" s="26" t="s">
        <v>5750</v>
      </c>
      <c r="K2551" s="26">
        <v>4.2</v>
      </c>
      <c r="L2551" s="26">
        <v>37.67</v>
      </c>
      <c r="M2551" s="26">
        <v>21.39</v>
      </c>
      <c r="N2551" s="26">
        <v>17.93</v>
      </c>
      <c r="O2551" s="199">
        <v>65.86</v>
      </c>
    </row>
    <row r="2552" spans="8:15" hidden="1" x14ac:dyDescent="0.25">
      <c r="H2552" s="189" t="s">
        <v>5730</v>
      </c>
      <c r="I2552" s="26" t="s">
        <v>5751</v>
      </c>
      <c r="J2552" s="26" t="s">
        <v>5752</v>
      </c>
      <c r="K2552" s="26">
        <v>20.86</v>
      </c>
      <c r="L2552" s="26">
        <v>29.42</v>
      </c>
      <c r="M2552" s="26">
        <v>24.55</v>
      </c>
      <c r="N2552" s="26">
        <v>22.25</v>
      </c>
      <c r="O2552" s="199">
        <v>20.86</v>
      </c>
    </row>
    <row r="2553" spans="8:15" hidden="1" x14ac:dyDescent="0.25">
      <c r="H2553" s="189" t="s">
        <v>5730</v>
      </c>
      <c r="I2553" s="26" t="s">
        <v>5753</v>
      </c>
      <c r="J2553" s="26" t="s">
        <v>5754</v>
      </c>
      <c r="K2553" s="26">
        <v>4.97</v>
      </c>
      <c r="L2553" s="26">
        <v>37.770000000000003</v>
      </c>
      <c r="M2553" s="26">
        <v>12.71</v>
      </c>
      <c r="N2553" s="26">
        <v>22.71</v>
      </c>
      <c r="O2553" s="199">
        <v>98.4</v>
      </c>
    </row>
    <row r="2554" spans="8:15" hidden="1" x14ac:dyDescent="0.25">
      <c r="H2554" s="189" t="s">
        <v>5730</v>
      </c>
      <c r="I2554" s="26" t="s">
        <v>5755</v>
      </c>
      <c r="J2554" s="26" t="s">
        <v>5756</v>
      </c>
      <c r="K2554" s="26">
        <v>5.37</v>
      </c>
      <c r="L2554" s="26">
        <v>28.58</v>
      </c>
      <c r="M2554" s="26">
        <v>19.77</v>
      </c>
      <c r="N2554" s="26">
        <v>39.42</v>
      </c>
      <c r="O2554" s="199">
        <v>47.79</v>
      </c>
    </row>
    <row r="2555" spans="8:15" hidden="1" x14ac:dyDescent="0.25">
      <c r="H2555" s="189" t="s">
        <v>5730</v>
      </c>
      <c r="I2555" s="26" t="s">
        <v>5757</v>
      </c>
      <c r="J2555" s="26" t="s">
        <v>5758</v>
      </c>
      <c r="K2555" s="26">
        <v>7.21</v>
      </c>
      <c r="L2555" s="26">
        <v>20.77</v>
      </c>
      <c r="M2555" s="26">
        <v>10.62</v>
      </c>
      <c r="N2555" s="26">
        <v>21.84</v>
      </c>
      <c r="O2555" s="199">
        <v>71.739999999999995</v>
      </c>
    </row>
    <row r="2556" spans="8:15" hidden="1" x14ac:dyDescent="0.25">
      <c r="H2556" s="189" t="s">
        <v>5730</v>
      </c>
      <c r="I2556" s="26" t="s">
        <v>5759</v>
      </c>
      <c r="J2556" s="26" t="s">
        <v>5760</v>
      </c>
      <c r="K2556" s="26">
        <v>12.66</v>
      </c>
      <c r="L2556" s="26">
        <v>8.14</v>
      </c>
      <c r="M2556" s="26">
        <v>10.56</v>
      </c>
      <c r="N2556" s="26">
        <v>5.59</v>
      </c>
      <c r="O2556" s="199">
        <v>101.34</v>
      </c>
    </row>
    <row r="2557" spans="8:15" hidden="1" x14ac:dyDescent="0.25">
      <c r="H2557" s="189" t="s">
        <v>5730</v>
      </c>
      <c r="I2557" s="26" t="s">
        <v>5761</v>
      </c>
      <c r="J2557" s="26" t="s">
        <v>5762</v>
      </c>
      <c r="K2557" s="26">
        <v>6.95</v>
      </c>
      <c r="L2557" s="26">
        <v>13.02</v>
      </c>
      <c r="M2557" s="26">
        <v>9.7799999999999994</v>
      </c>
      <c r="N2557" s="26">
        <v>7.59</v>
      </c>
      <c r="O2557" s="199">
        <v>66.19</v>
      </c>
    </row>
    <row r="2558" spans="8:15" hidden="1" x14ac:dyDescent="0.25">
      <c r="H2558" s="189" t="s">
        <v>5730</v>
      </c>
      <c r="I2558" s="26" t="s">
        <v>5763</v>
      </c>
      <c r="J2558" s="26" t="s">
        <v>5764</v>
      </c>
      <c r="K2558" s="26">
        <v>6.64</v>
      </c>
      <c r="L2558" s="26">
        <v>18.5</v>
      </c>
      <c r="M2558" s="26">
        <v>12.5</v>
      </c>
      <c r="N2558" s="26">
        <v>16.440000000000001</v>
      </c>
      <c r="O2558" s="199">
        <v>43.13</v>
      </c>
    </row>
    <row r="2559" spans="8:15" hidden="1" x14ac:dyDescent="0.25">
      <c r="H2559" s="189" t="s">
        <v>5730</v>
      </c>
      <c r="I2559" s="26" t="s">
        <v>5765</v>
      </c>
      <c r="J2559" s="26" t="s">
        <v>5766</v>
      </c>
      <c r="K2559" s="26">
        <v>1.85</v>
      </c>
      <c r="L2559" s="26"/>
      <c r="M2559" s="26"/>
      <c r="N2559" s="26"/>
      <c r="O2559" s="199">
        <v>60.79</v>
      </c>
    </row>
    <row r="2560" spans="8:15" hidden="1" x14ac:dyDescent="0.25">
      <c r="H2560" s="189" t="s">
        <v>5730</v>
      </c>
      <c r="I2560" s="26" t="s">
        <v>5767</v>
      </c>
      <c r="J2560" s="26" t="s">
        <v>5768</v>
      </c>
      <c r="K2560" s="26">
        <v>2.04</v>
      </c>
      <c r="L2560" s="26"/>
      <c r="M2560" s="26"/>
      <c r="N2560" s="26"/>
      <c r="O2560" s="199">
        <v>30.75</v>
      </c>
    </row>
    <row r="2561" spans="8:15" hidden="1" x14ac:dyDescent="0.25">
      <c r="H2561" s="189" t="s">
        <v>5730</v>
      </c>
      <c r="I2561" s="26" t="s">
        <v>5769</v>
      </c>
      <c r="J2561" s="26" t="s">
        <v>5770</v>
      </c>
      <c r="K2561" s="26">
        <v>7.8</v>
      </c>
      <c r="L2561" s="26"/>
      <c r="M2561" s="26"/>
      <c r="N2561" s="26"/>
      <c r="O2561" s="199">
        <v>29.17</v>
      </c>
    </row>
    <row r="2562" spans="8:15" hidden="1" x14ac:dyDescent="0.25">
      <c r="H2562" s="189" t="s">
        <v>5730</v>
      </c>
      <c r="I2562" s="26" t="s">
        <v>5771</v>
      </c>
      <c r="J2562" s="26" t="s">
        <v>5772</v>
      </c>
      <c r="K2562" s="26">
        <v>6.33</v>
      </c>
      <c r="L2562" s="26">
        <v>29.09</v>
      </c>
      <c r="M2562" s="26">
        <v>18.46</v>
      </c>
      <c r="N2562" s="26">
        <v>10.18</v>
      </c>
      <c r="O2562" s="199">
        <v>54.03</v>
      </c>
    </row>
    <row r="2563" spans="8:15" hidden="1" x14ac:dyDescent="0.25">
      <c r="H2563" s="189" t="s">
        <v>5730</v>
      </c>
      <c r="I2563" s="26" t="s">
        <v>5773</v>
      </c>
      <c r="J2563" s="26" t="s">
        <v>5774</v>
      </c>
      <c r="K2563" s="26">
        <v>8.3000000000000007</v>
      </c>
      <c r="L2563" s="26">
        <v>9.8800000000000008</v>
      </c>
      <c r="M2563" s="26">
        <v>9.8000000000000007</v>
      </c>
      <c r="N2563" s="26">
        <v>6.72</v>
      </c>
      <c r="O2563" s="199">
        <v>100.24</v>
      </c>
    </row>
    <row r="2564" spans="8:15" hidden="1" x14ac:dyDescent="0.25">
      <c r="H2564" s="189" t="s">
        <v>5730</v>
      </c>
      <c r="I2564" s="26" t="s">
        <v>5775</v>
      </c>
      <c r="J2564" s="26" t="s">
        <v>5776</v>
      </c>
      <c r="K2564" s="26">
        <v>7.15</v>
      </c>
      <c r="L2564" s="26">
        <v>12.67</v>
      </c>
      <c r="M2564" s="26">
        <v>12.27</v>
      </c>
      <c r="N2564" s="26">
        <v>10.79</v>
      </c>
      <c r="O2564" s="199">
        <v>88.95</v>
      </c>
    </row>
    <row r="2565" spans="8:15" hidden="1" x14ac:dyDescent="0.25">
      <c r="H2565" s="189" t="s">
        <v>5730</v>
      </c>
      <c r="I2565" s="26" t="s">
        <v>5777</v>
      </c>
      <c r="J2565" s="26" t="s">
        <v>5778</v>
      </c>
      <c r="K2565" s="26">
        <v>7.1</v>
      </c>
      <c r="L2565" s="26">
        <v>22.92</v>
      </c>
      <c r="M2565" s="26">
        <v>13.82</v>
      </c>
      <c r="N2565" s="26">
        <v>13.27</v>
      </c>
      <c r="O2565" s="199">
        <v>67.73</v>
      </c>
    </row>
    <row r="2566" spans="8:15" hidden="1" x14ac:dyDescent="0.25">
      <c r="H2566" s="189" t="s">
        <v>5730</v>
      </c>
      <c r="I2566" s="26" t="s">
        <v>5779</v>
      </c>
      <c r="J2566" s="26" t="s">
        <v>5780</v>
      </c>
      <c r="K2566" s="26">
        <v>5.48</v>
      </c>
      <c r="L2566" s="26">
        <v>13.52</v>
      </c>
      <c r="M2566" s="26">
        <v>7.95</v>
      </c>
      <c r="N2566" s="26">
        <v>14.38</v>
      </c>
      <c r="O2566" s="199">
        <v>63.4</v>
      </c>
    </row>
    <row r="2567" spans="8:15" hidden="1" x14ac:dyDescent="0.25">
      <c r="H2567" s="189" t="s">
        <v>5730</v>
      </c>
      <c r="I2567" s="26" t="s">
        <v>5781</v>
      </c>
      <c r="J2567" s="26" t="s">
        <v>5782</v>
      </c>
      <c r="K2567" s="26">
        <v>8.35</v>
      </c>
      <c r="L2567" s="26">
        <v>24.75</v>
      </c>
      <c r="M2567" s="26">
        <v>26.94</v>
      </c>
      <c r="N2567" s="26">
        <v>14.15</v>
      </c>
      <c r="O2567" s="199">
        <v>31</v>
      </c>
    </row>
    <row r="2568" spans="8:15" hidden="1" x14ac:dyDescent="0.25">
      <c r="H2568" s="189" t="s">
        <v>5730</v>
      </c>
      <c r="I2568" s="26" t="s">
        <v>5783</v>
      </c>
      <c r="J2568" s="26" t="s">
        <v>5784</v>
      </c>
      <c r="K2568" s="26">
        <v>10.72</v>
      </c>
      <c r="L2568" s="26">
        <v>32.869999999999997</v>
      </c>
      <c r="M2568" s="26">
        <v>13.82</v>
      </c>
      <c r="N2568" s="26">
        <v>41.04</v>
      </c>
      <c r="O2568" s="199">
        <v>46.62</v>
      </c>
    </row>
    <row r="2569" spans="8:15" hidden="1" x14ac:dyDescent="0.25">
      <c r="H2569" s="189" t="s">
        <v>5730</v>
      </c>
      <c r="I2569" s="26" t="s">
        <v>5785</v>
      </c>
      <c r="J2569" s="26" t="s">
        <v>5786</v>
      </c>
      <c r="K2569" s="26">
        <v>17.32</v>
      </c>
      <c r="L2569" s="26">
        <v>96.02</v>
      </c>
      <c r="M2569" s="26">
        <v>52.69</v>
      </c>
      <c r="N2569" s="26">
        <v>26.64</v>
      </c>
      <c r="O2569" s="199">
        <v>27.02</v>
      </c>
    </row>
    <row r="2570" spans="8:15" hidden="1" x14ac:dyDescent="0.25">
      <c r="H2570" s="189" t="s">
        <v>5730</v>
      </c>
      <c r="I2570" s="26" t="s">
        <v>5787</v>
      </c>
      <c r="J2570" s="26" t="s">
        <v>5788</v>
      </c>
      <c r="K2570" s="26">
        <v>17.84</v>
      </c>
      <c r="L2570" s="26">
        <v>128.44</v>
      </c>
      <c r="M2570" s="26"/>
      <c r="N2570" s="26">
        <v>34.75</v>
      </c>
      <c r="O2570" s="199">
        <v>25.42</v>
      </c>
    </row>
    <row r="2571" spans="8:15" hidden="1" x14ac:dyDescent="0.25">
      <c r="H2571" s="189" t="s">
        <v>5730</v>
      </c>
      <c r="I2571" s="26" t="s">
        <v>5789</v>
      </c>
      <c r="J2571" s="26" t="s">
        <v>5790</v>
      </c>
      <c r="K2571" s="26">
        <v>8.3699999999999992</v>
      </c>
      <c r="L2571" s="26">
        <v>47.74</v>
      </c>
      <c r="M2571" s="26">
        <v>41.67</v>
      </c>
      <c r="N2571" s="26">
        <v>39.729999999999997</v>
      </c>
      <c r="O2571" s="199">
        <v>80.63</v>
      </c>
    </row>
    <row r="2572" spans="8:15" hidden="1" x14ac:dyDescent="0.25">
      <c r="H2572" s="189" t="s">
        <v>5730</v>
      </c>
      <c r="I2572" s="26" t="s">
        <v>5791</v>
      </c>
      <c r="J2572" s="26" t="s">
        <v>5792</v>
      </c>
      <c r="K2572" s="26">
        <v>6.94</v>
      </c>
      <c r="L2572" s="26">
        <v>33.82</v>
      </c>
      <c r="M2572" s="26">
        <v>28.12</v>
      </c>
      <c r="N2572" s="26">
        <v>37.25</v>
      </c>
      <c r="O2572" s="199">
        <v>20.059999999999999</v>
      </c>
    </row>
    <row r="2573" spans="8:15" hidden="1" x14ac:dyDescent="0.25">
      <c r="H2573" s="189" t="s">
        <v>5730</v>
      </c>
      <c r="I2573" s="26" t="s">
        <v>5793</v>
      </c>
      <c r="J2573" s="26" t="s">
        <v>5794</v>
      </c>
      <c r="K2573" s="26">
        <v>15.27</v>
      </c>
      <c r="L2573" s="26">
        <v>36.64</v>
      </c>
      <c r="M2573" s="26"/>
      <c r="N2573" s="26">
        <v>12.09</v>
      </c>
      <c r="O2573" s="199">
        <v>41.97</v>
      </c>
    </row>
    <row r="2574" spans="8:15" hidden="1" x14ac:dyDescent="0.25">
      <c r="H2574" s="189" t="s">
        <v>5730</v>
      </c>
      <c r="I2574" s="26" t="s">
        <v>5795</v>
      </c>
      <c r="J2574" s="26" t="s">
        <v>5796</v>
      </c>
      <c r="K2574" s="26">
        <v>10.199999999999999</v>
      </c>
      <c r="L2574" s="26">
        <v>11.48</v>
      </c>
      <c r="M2574" s="26">
        <v>13.77</v>
      </c>
      <c r="N2574" s="26">
        <v>11.29</v>
      </c>
      <c r="O2574" s="199">
        <v>47.41</v>
      </c>
    </row>
    <row r="2575" spans="8:15" hidden="1" x14ac:dyDescent="0.25">
      <c r="H2575" s="189" t="s">
        <v>5730</v>
      </c>
      <c r="I2575" s="26" t="s">
        <v>5797</v>
      </c>
      <c r="J2575" s="26" t="s">
        <v>5798</v>
      </c>
      <c r="K2575" s="26">
        <v>16.14</v>
      </c>
      <c r="L2575" s="26">
        <v>37.200000000000003</v>
      </c>
      <c r="M2575" s="26">
        <v>37.1</v>
      </c>
      <c r="N2575" s="26">
        <v>38.130000000000003</v>
      </c>
      <c r="O2575" s="199">
        <v>58.29</v>
      </c>
    </row>
    <row r="2576" spans="8:15" hidden="1" x14ac:dyDescent="0.25">
      <c r="H2576" s="189" t="s">
        <v>5730</v>
      </c>
      <c r="I2576" s="26" t="s">
        <v>5799</v>
      </c>
      <c r="J2576" s="26" t="s">
        <v>5800</v>
      </c>
      <c r="K2576" s="26">
        <v>32.909999999999997</v>
      </c>
      <c r="L2576" s="26">
        <v>30</v>
      </c>
      <c r="M2576" s="26">
        <v>43.09</v>
      </c>
      <c r="N2576" s="26">
        <v>25.32</v>
      </c>
      <c r="O2576" s="199">
        <v>24.35</v>
      </c>
    </row>
    <row r="2577" spans="8:15" hidden="1" x14ac:dyDescent="0.25">
      <c r="H2577" s="189" t="s">
        <v>5730</v>
      </c>
      <c r="I2577" s="26" t="s">
        <v>5801</v>
      </c>
      <c r="J2577" s="26" t="s">
        <v>5802</v>
      </c>
      <c r="K2577" s="26">
        <v>67.97</v>
      </c>
      <c r="L2577" s="26">
        <v>19.829999999999998</v>
      </c>
      <c r="M2577" s="26">
        <v>22.19</v>
      </c>
      <c r="N2577" s="26">
        <v>13.33</v>
      </c>
      <c r="O2577" s="199">
        <v>188.36</v>
      </c>
    </row>
    <row r="2578" spans="8:15" hidden="1" x14ac:dyDescent="0.25">
      <c r="H2578" s="189" t="s">
        <v>5730</v>
      </c>
      <c r="I2578" s="26" t="s">
        <v>5803</v>
      </c>
      <c r="J2578" s="26" t="s">
        <v>5804</v>
      </c>
      <c r="K2578" s="26">
        <v>16.940000000000001</v>
      </c>
      <c r="L2578" s="26">
        <v>5.94</v>
      </c>
      <c r="M2578" s="26">
        <v>5.8</v>
      </c>
      <c r="N2578" s="26">
        <v>5.16</v>
      </c>
      <c r="O2578" s="199">
        <v>310.74</v>
      </c>
    </row>
    <row r="2579" spans="8:15" hidden="1" x14ac:dyDescent="0.25">
      <c r="H2579" s="189" t="s">
        <v>5730</v>
      </c>
      <c r="I2579" s="26" t="s">
        <v>5805</v>
      </c>
      <c r="J2579" s="26" t="s">
        <v>5806</v>
      </c>
      <c r="K2579" s="26">
        <v>18.88</v>
      </c>
      <c r="L2579" s="26">
        <v>7.47</v>
      </c>
      <c r="M2579" s="26">
        <v>17.239999999999998</v>
      </c>
      <c r="N2579" s="26">
        <v>3.59</v>
      </c>
      <c r="O2579" s="199">
        <v>209.88</v>
      </c>
    </row>
    <row r="2580" spans="8:15" hidden="1" x14ac:dyDescent="0.25">
      <c r="H2580" s="189" t="s">
        <v>5730</v>
      </c>
      <c r="I2580" s="26" t="s">
        <v>5807</v>
      </c>
      <c r="J2580" s="26" t="s">
        <v>5808</v>
      </c>
      <c r="K2580" s="26">
        <v>2.85</v>
      </c>
      <c r="L2580" s="26"/>
      <c r="M2580" s="26"/>
      <c r="N2580" s="26"/>
      <c r="O2580" s="199">
        <v>48.25</v>
      </c>
    </row>
    <row r="2581" spans="8:15" hidden="1" x14ac:dyDescent="0.25">
      <c r="H2581" s="189" t="s">
        <v>5730</v>
      </c>
      <c r="I2581" s="26" t="s">
        <v>5809</v>
      </c>
      <c r="J2581" s="26" t="s">
        <v>5810</v>
      </c>
      <c r="K2581" s="26">
        <v>4.4400000000000004</v>
      </c>
      <c r="L2581" s="26"/>
      <c r="M2581" s="26"/>
      <c r="N2581" s="26">
        <v>149.97</v>
      </c>
      <c r="O2581" s="199">
        <v>90.22</v>
      </c>
    </row>
    <row r="2582" spans="8:15" hidden="1" x14ac:dyDescent="0.25">
      <c r="H2582" s="189" t="s">
        <v>5730</v>
      </c>
      <c r="I2582" s="26" t="s">
        <v>5811</v>
      </c>
      <c r="J2582" s="26" t="s">
        <v>5812</v>
      </c>
      <c r="K2582" s="26">
        <v>19.7</v>
      </c>
      <c r="L2582" s="26">
        <v>10.59</v>
      </c>
      <c r="M2582" s="26">
        <v>22.55</v>
      </c>
      <c r="N2582" s="26">
        <v>4.74</v>
      </c>
      <c r="O2582" s="199">
        <v>87.37</v>
      </c>
    </row>
    <row r="2583" spans="8:15" hidden="1" x14ac:dyDescent="0.25">
      <c r="H2583" s="189" t="s">
        <v>5730</v>
      </c>
      <c r="I2583" s="26" t="s">
        <v>5813</v>
      </c>
      <c r="J2583" s="26" t="s">
        <v>5814</v>
      </c>
      <c r="K2583" s="26">
        <v>3.07</v>
      </c>
      <c r="L2583" s="26">
        <v>328.4</v>
      </c>
      <c r="M2583" s="26">
        <v>549.21</v>
      </c>
      <c r="N2583" s="26">
        <v>154.63999999999999</v>
      </c>
      <c r="O2583" s="199">
        <v>24.52</v>
      </c>
    </row>
    <row r="2584" spans="8:15" hidden="1" x14ac:dyDescent="0.25">
      <c r="H2584" s="189" t="s">
        <v>5730</v>
      </c>
      <c r="I2584" s="26" t="s">
        <v>5815</v>
      </c>
      <c r="J2584" s="26" t="s">
        <v>5816</v>
      </c>
      <c r="K2584" s="26">
        <v>31.82</v>
      </c>
      <c r="L2584" s="26">
        <v>19.36</v>
      </c>
      <c r="M2584" s="26">
        <v>19.760000000000002</v>
      </c>
      <c r="N2584" s="26">
        <v>10.74</v>
      </c>
      <c r="O2584" s="199">
        <v>675.64</v>
      </c>
    </row>
    <row r="2585" spans="8:15" hidden="1" x14ac:dyDescent="0.25">
      <c r="H2585" s="189" t="s">
        <v>5730</v>
      </c>
      <c r="I2585" s="26" t="s">
        <v>5817</v>
      </c>
      <c r="J2585" s="26" t="s">
        <v>5818</v>
      </c>
      <c r="K2585" s="26">
        <v>5.14</v>
      </c>
      <c r="L2585" s="26">
        <v>192.78</v>
      </c>
      <c r="M2585" s="26">
        <v>106.42</v>
      </c>
      <c r="N2585" s="26">
        <v>13.89</v>
      </c>
      <c r="O2585" s="199">
        <v>26.81</v>
      </c>
    </row>
    <row r="2586" spans="8:15" hidden="1" x14ac:dyDescent="0.25">
      <c r="H2586" s="189" t="s">
        <v>5730</v>
      </c>
      <c r="I2586" s="26" t="s">
        <v>5819</v>
      </c>
      <c r="J2586" s="26" t="s">
        <v>5820</v>
      </c>
      <c r="K2586" s="26">
        <v>67.42</v>
      </c>
      <c r="L2586" s="26">
        <v>19.52</v>
      </c>
      <c r="M2586" s="26">
        <v>12.19</v>
      </c>
      <c r="N2586" s="26">
        <v>15.27</v>
      </c>
      <c r="O2586" s="199">
        <v>273.98</v>
      </c>
    </row>
    <row r="2587" spans="8:15" hidden="1" x14ac:dyDescent="0.25">
      <c r="H2587" s="189" t="s">
        <v>5730</v>
      </c>
      <c r="I2587" s="26" t="s">
        <v>5821</v>
      </c>
      <c r="J2587" s="26" t="s">
        <v>5822</v>
      </c>
      <c r="K2587" s="26">
        <v>3.13</v>
      </c>
      <c r="L2587" s="26"/>
      <c r="M2587" s="26"/>
      <c r="N2587" s="26">
        <v>106.31</v>
      </c>
      <c r="O2587" s="199">
        <v>74.37</v>
      </c>
    </row>
    <row r="2588" spans="8:15" hidden="1" x14ac:dyDescent="0.25">
      <c r="H2588" s="189" t="s">
        <v>5730</v>
      </c>
      <c r="I2588" s="26" t="s">
        <v>5823</v>
      </c>
      <c r="J2588" s="26" t="s">
        <v>5824</v>
      </c>
      <c r="K2588" s="26">
        <v>6.55</v>
      </c>
      <c r="L2588" s="26">
        <v>11.02</v>
      </c>
      <c r="M2588" s="26">
        <v>11.22</v>
      </c>
      <c r="N2588" s="26">
        <v>10.39</v>
      </c>
      <c r="O2588" s="199">
        <v>36.6</v>
      </c>
    </row>
    <row r="2589" spans="8:15" hidden="1" x14ac:dyDescent="0.25">
      <c r="H2589" s="189" t="s">
        <v>5730</v>
      </c>
      <c r="I2589" s="26" t="s">
        <v>5825</v>
      </c>
      <c r="J2589" s="26" t="s">
        <v>5826</v>
      </c>
      <c r="K2589" s="26">
        <v>5.94</v>
      </c>
      <c r="L2589" s="26">
        <v>10.99</v>
      </c>
      <c r="M2589" s="26">
        <v>25.05</v>
      </c>
      <c r="N2589" s="26">
        <v>6.78</v>
      </c>
      <c r="O2589" s="199">
        <v>25.83</v>
      </c>
    </row>
    <row r="2590" spans="8:15" hidden="1" x14ac:dyDescent="0.25">
      <c r="H2590" s="189" t="s">
        <v>5730</v>
      </c>
      <c r="I2590" s="26" t="s">
        <v>5827</v>
      </c>
      <c r="J2590" s="26" t="s">
        <v>5828</v>
      </c>
      <c r="K2590" s="26">
        <v>10.5</v>
      </c>
      <c r="L2590" s="26">
        <v>10.37</v>
      </c>
      <c r="M2590" s="26">
        <v>9.9600000000000009</v>
      </c>
      <c r="N2590" s="26">
        <v>9.4</v>
      </c>
      <c r="O2590" s="199">
        <v>37.83</v>
      </c>
    </row>
    <row r="2591" spans="8:15" hidden="1" x14ac:dyDescent="0.25">
      <c r="H2591" s="189" t="s">
        <v>5730</v>
      </c>
      <c r="I2591" s="26" t="s">
        <v>5829</v>
      </c>
      <c r="J2591" s="26" t="s">
        <v>5830</v>
      </c>
      <c r="K2591" s="26">
        <v>14.55</v>
      </c>
      <c r="L2591" s="26">
        <v>16.739999999999998</v>
      </c>
      <c r="M2591" s="26">
        <v>32.54</v>
      </c>
      <c r="N2591" s="26">
        <v>8.31</v>
      </c>
      <c r="O2591" s="199">
        <v>26.19</v>
      </c>
    </row>
    <row r="2592" spans="8:15" hidden="1" x14ac:dyDescent="0.25">
      <c r="H2592" s="189" t="s">
        <v>5730</v>
      </c>
      <c r="I2592" s="26" t="s">
        <v>5831</v>
      </c>
      <c r="J2592" s="26" t="s">
        <v>5832</v>
      </c>
      <c r="K2592" s="26">
        <v>19.329999999999998</v>
      </c>
      <c r="L2592" s="26">
        <v>8.4</v>
      </c>
      <c r="M2592" s="26">
        <v>8.6</v>
      </c>
      <c r="N2592" s="26">
        <v>7.6</v>
      </c>
      <c r="O2592" s="199">
        <v>175.97</v>
      </c>
    </row>
    <row r="2593" spans="8:15" hidden="1" x14ac:dyDescent="0.25">
      <c r="H2593" s="189" t="s">
        <v>5730</v>
      </c>
      <c r="I2593" s="26" t="s">
        <v>5833</v>
      </c>
      <c r="J2593" s="26" t="s">
        <v>5834</v>
      </c>
      <c r="K2593" s="26">
        <v>17.61</v>
      </c>
      <c r="L2593" s="26">
        <v>12.98</v>
      </c>
      <c r="M2593" s="26">
        <v>9.06</v>
      </c>
      <c r="N2593" s="26">
        <v>13.02</v>
      </c>
      <c r="O2593" s="199">
        <v>59.91</v>
      </c>
    </row>
    <row r="2594" spans="8:15" hidden="1" x14ac:dyDescent="0.25">
      <c r="H2594" s="189" t="s">
        <v>5730</v>
      </c>
      <c r="I2594" s="26" t="s">
        <v>5835</v>
      </c>
      <c r="J2594" s="26" t="s">
        <v>5836</v>
      </c>
      <c r="K2594" s="26">
        <v>12.61</v>
      </c>
      <c r="L2594" s="26">
        <v>48.34</v>
      </c>
      <c r="M2594" s="26">
        <v>58.93</v>
      </c>
      <c r="N2594" s="26">
        <v>20.63</v>
      </c>
      <c r="O2594" s="199">
        <v>20.47</v>
      </c>
    </row>
    <row r="2595" spans="8:15" hidden="1" x14ac:dyDescent="0.25">
      <c r="H2595" s="189" t="s">
        <v>5730</v>
      </c>
      <c r="I2595" s="26" t="s">
        <v>5837</v>
      </c>
      <c r="J2595" s="26" t="s">
        <v>5838</v>
      </c>
      <c r="K2595" s="26">
        <v>16.29</v>
      </c>
      <c r="L2595" s="26">
        <v>19.579999999999998</v>
      </c>
      <c r="M2595" s="26">
        <v>14.38</v>
      </c>
      <c r="N2595" s="26">
        <v>20.82</v>
      </c>
      <c r="O2595" s="199">
        <v>43.79</v>
      </c>
    </row>
    <row r="2596" spans="8:15" hidden="1" x14ac:dyDescent="0.25">
      <c r="H2596" s="189" t="s">
        <v>5730</v>
      </c>
      <c r="I2596" s="26" t="s">
        <v>5839</v>
      </c>
      <c r="J2596" s="26" t="s">
        <v>5840</v>
      </c>
      <c r="K2596" s="26">
        <v>18.25</v>
      </c>
      <c r="L2596" s="26">
        <v>24.26</v>
      </c>
      <c r="M2596" s="26">
        <v>16.760000000000002</v>
      </c>
      <c r="N2596" s="26">
        <v>17.010000000000002</v>
      </c>
      <c r="O2596" s="199">
        <v>24.67</v>
      </c>
    </row>
    <row r="2597" spans="8:15" hidden="1" x14ac:dyDescent="0.25">
      <c r="H2597" s="189" t="s">
        <v>5730</v>
      </c>
      <c r="I2597" s="26" t="s">
        <v>5841</v>
      </c>
      <c r="J2597" s="26" t="s">
        <v>5842</v>
      </c>
      <c r="K2597" s="26">
        <v>4.13</v>
      </c>
      <c r="L2597" s="26">
        <v>9.93</v>
      </c>
      <c r="M2597" s="26">
        <v>16.86</v>
      </c>
      <c r="N2597" s="26">
        <v>4.79</v>
      </c>
      <c r="O2597" s="199">
        <v>50.63</v>
      </c>
    </row>
    <row r="2598" spans="8:15" hidden="1" x14ac:dyDescent="0.25">
      <c r="H2598" s="189" t="s">
        <v>5730</v>
      </c>
      <c r="I2598" s="26" t="s">
        <v>5843</v>
      </c>
      <c r="J2598" s="26" t="s">
        <v>5844</v>
      </c>
      <c r="K2598" s="26">
        <v>5.53</v>
      </c>
      <c r="L2598" s="26">
        <v>20.79</v>
      </c>
      <c r="M2598" s="26">
        <v>18.46</v>
      </c>
      <c r="N2598" s="26">
        <v>20.86</v>
      </c>
      <c r="O2598" s="199">
        <v>9.9700000000000006</v>
      </c>
    </row>
    <row r="2599" spans="8:15" hidden="1" x14ac:dyDescent="0.25">
      <c r="H2599" s="189" t="s">
        <v>5845</v>
      </c>
      <c r="I2599" s="26" t="s">
        <v>5846</v>
      </c>
      <c r="J2599" s="26" t="s">
        <v>5847</v>
      </c>
      <c r="K2599" s="26">
        <v>7.14</v>
      </c>
      <c r="L2599" s="26">
        <v>23.43</v>
      </c>
      <c r="M2599" s="26">
        <v>24.47</v>
      </c>
      <c r="N2599" s="26">
        <v>19.57</v>
      </c>
      <c r="O2599" s="199">
        <v>82.29</v>
      </c>
    </row>
    <row r="2600" spans="8:15" hidden="1" x14ac:dyDescent="0.25">
      <c r="H2600" s="189" t="s">
        <v>5845</v>
      </c>
      <c r="I2600" s="26" t="s">
        <v>5848</v>
      </c>
      <c r="J2600" s="26" t="s">
        <v>5849</v>
      </c>
      <c r="K2600" s="26">
        <v>6.53</v>
      </c>
      <c r="L2600" s="26">
        <v>43.31</v>
      </c>
      <c r="M2600" s="26">
        <v>28.82</v>
      </c>
      <c r="N2600" s="26">
        <v>55.5</v>
      </c>
      <c r="O2600" s="199">
        <v>110.81</v>
      </c>
    </row>
    <row r="2601" spans="8:15" hidden="1" x14ac:dyDescent="0.25">
      <c r="H2601" s="189" t="s">
        <v>5845</v>
      </c>
      <c r="I2601" s="26" t="s">
        <v>5850</v>
      </c>
      <c r="J2601" s="26" t="s">
        <v>5851</v>
      </c>
      <c r="K2601" s="26">
        <v>5.95</v>
      </c>
      <c r="L2601" s="26">
        <v>755.98</v>
      </c>
      <c r="M2601" s="26"/>
      <c r="N2601" s="26">
        <v>439.06</v>
      </c>
      <c r="O2601" s="199">
        <v>18.45</v>
      </c>
    </row>
    <row r="2602" spans="8:15" hidden="1" x14ac:dyDescent="0.25">
      <c r="H2602" s="189" t="s">
        <v>5845</v>
      </c>
      <c r="I2602" s="26" t="s">
        <v>5852</v>
      </c>
      <c r="J2602" s="26" t="s">
        <v>5853</v>
      </c>
      <c r="K2602" s="26">
        <v>5.65</v>
      </c>
      <c r="L2602" s="26"/>
      <c r="M2602" s="26"/>
      <c r="N2602" s="26">
        <v>72.91</v>
      </c>
      <c r="O2602" s="199">
        <v>65.06</v>
      </c>
    </row>
    <row r="2603" spans="8:15" hidden="1" x14ac:dyDescent="0.25">
      <c r="H2603" s="189" t="s">
        <v>5845</v>
      </c>
      <c r="I2603" s="26" t="s">
        <v>5854</v>
      </c>
      <c r="J2603" s="26" t="s">
        <v>5855</v>
      </c>
      <c r="K2603" s="26">
        <v>6.76</v>
      </c>
      <c r="L2603" s="26"/>
      <c r="M2603" s="26"/>
      <c r="N2603" s="26">
        <v>11.9</v>
      </c>
      <c r="O2603" s="199">
        <v>126.06</v>
      </c>
    </row>
    <row r="2604" spans="8:15" hidden="1" x14ac:dyDescent="0.25">
      <c r="H2604" s="189" t="s">
        <v>5845</v>
      </c>
      <c r="I2604" s="26" t="s">
        <v>5856</v>
      </c>
      <c r="J2604" s="26" t="s">
        <v>5857</v>
      </c>
      <c r="K2604" s="26">
        <v>21.22</v>
      </c>
      <c r="L2604" s="26"/>
      <c r="M2604" s="26"/>
      <c r="N2604" s="26">
        <v>105.23</v>
      </c>
      <c r="O2604" s="199">
        <v>45.16</v>
      </c>
    </row>
    <row r="2605" spans="8:15" hidden="1" x14ac:dyDescent="0.25">
      <c r="H2605" s="189" t="s">
        <v>5845</v>
      </c>
      <c r="I2605" s="26" t="s">
        <v>5858</v>
      </c>
      <c r="J2605" s="26" t="s">
        <v>5859</v>
      </c>
      <c r="K2605" s="26">
        <v>3.87</v>
      </c>
      <c r="L2605" s="26"/>
      <c r="M2605" s="26"/>
      <c r="N2605" s="26">
        <v>14.54</v>
      </c>
      <c r="O2605" s="199">
        <v>71.180000000000007</v>
      </c>
    </row>
    <row r="2606" spans="8:15" hidden="1" x14ac:dyDescent="0.25">
      <c r="H2606" s="189" t="s">
        <v>5845</v>
      </c>
      <c r="I2606" s="26" t="s">
        <v>5860</v>
      </c>
      <c r="J2606" s="26" t="s">
        <v>5861</v>
      </c>
      <c r="K2606" s="26">
        <v>2.95</v>
      </c>
      <c r="L2606" s="26">
        <v>17.79</v>
      </c>
      <c r="M2606" s="26"/>
      <c r="N2606" s="26">
        <v>14.41</v>
      </c>
      <c r="O2606" s="199">
        <v>33.47</v>
      </c>
    </row>
    <row r="2607" spans="8:15" hidden="1" x14ac:dyDescent="0.25">
      <c r="H2607" s="189" t="s">
        <v>5845</v>
      </c>
      <c r="I2607" s="26" t="s">
        <v>5862</v>
      </c>
      <c r="J2607" s="26" t="s">
        <v>5863</v>
      </c>
      <c r="K2607" s="26">
        <v>2.75</v>
      </c>
      <c r="L2607" s="26"/>
      <c r="M2607" s="26"/>
      <c r="N2607" s="26"/>
      <c r="O2607" s="199">
        <v>98.95</v>
      </c>
    </row>
    <row r="2608" spans="8:15" hidden="1" x14ac:dyDescent="0.25">
      <c r="H2608" s="189" t="s">
        <v>5845</v>
      </c>
      <c r="I2608" s="26" t="s">
        <v>5864</v>
      </c>
      <c r="J2608" s="26" t="s">
        <v>5865</v>
      </c>
      <c r="K2608" s="26">
        <v>12.87</v>
      </c>
      <c r="L2608" s="26"/>
      <c r="M2608" s="26"/>
      <c r="N2608" s="26"/>
      <c r="O2608" s="199">
        <v>44.91</v>
      </c>
    </row>
    <row r="2609" spans="8:15" hidden="1" x14ac:dyDescent="0.25">
      <c r="H2609" s="189" t="s">
        <v>5845</v>
      </c>
      <c r="I2609" s="26" t="s">
        <v>5866</v>
      </c>
      <c r="J2609" s="26" t="s">
        <v>5867</v>
      </c>
      <c r="K2609" s="26">
        <v>18.829999999999998</v>
      </c>
      <c r="L2609" s="26">
        <v>25.02</v>
      </c>
      <c r="M2609" s="26">
        <v>27.46</v>
      </c>
      <c r="N2609" s="26">
        <v>56.99</v>
      </c>
      <c r="O2609" s="199">
        <v>234.18</v>
      </c>
    </row>
    <row r="2610" spans="8:15" hidden="1" x14ac:dyDescent="0.25">
      <c r="H2610" s="189" t="s">
        <v>5845</v>
      </c>
      <c r="I2610" s="26" t="s">
        <v>5868</v>
      </c>
      <c r="J2610" s="26" t="s">
        <v>5869</v>
      </c>
      <c r="K2610" s="26">
        <v>2.38</v>
      </c>
      <c r="L2610" s="26"/>
      <c r="M2610" s="26">
        <v>188.7</v>
      </c>
      <c r="N2610" s="26"/>
      <c r="O2610" s="199">
        <v>50.76</v>
      </c>
    </row>
    <row r="2611" spans="8:15" hidden="1" x14ac:dyDescent="0.25">
      <c r="H2611" s="189" t="s">
        <v>5845</v>
      </c>
      <c r="I2611" s="26" t="s">
        <v>5870</v>
      </c>
      <c r="J2611" s="26" t="s">
        <v>5871</v>
      </c>
      <c r="K2611" s="26">
        <v>10.81</v>
      </c>
      <c r="L2611" s="26">
        <v>18.89</v>
      </c>
      <c r="M2611" s="26">
        <v>9.5</v>
      </c>
      <c r="N2611" s="26"/>
      <c r="O2611" s="199">
        <v>107.33</v>
      </c>
    </row>
    <row r="2612" spans="8:15" hidden="1" x14ac:dyDescent="0.25">
      <c r="H2612" s="189" t="s">
        <v>5845</v>
      </c>
      <c r="I2612" s="26" t="s">
        <v>5872</v>
      </c>
      <c r="J2612" s="26" t="s">
        <v>5873</v>
      </c>
      <c r="K2612" s="26">
        <v>4.8899999999999997</v>
      </c>
      <c r="L2612" s="26">
        <v>48.79</v>
      </c>
      <c r="M2612" s="26">
        <v>21.35</v>
      </c>
      <c r="N2612" s="26">
        <v>50.52</v>
      </c>
      <c r="O2612" s="199">
        <v>38.159999999999997</v>
      </c>
    </row>
    <row r="2613" spans="8:15" hidden="1" x14ac:dyDescent="0.25">
      <c r="H2613" s="189" t="s">
        <v>5845</v>
      </c>
      <c r="I2613" s="26" t="s">
        <v>5874</v>
      </c>
      <c r="J2613" s="26" t="s">
        <v>5875</v>
      </c>
      <c r="K2613" s="26">
        <v>36.01</v>
      </c>
      <c r="L2613" s="26">
        <v>11.46</v>
      </c>
      <c r="M2613" s="26"/>
      <c r="N2613" s="26">
        <v>14.84</v>
      </c>
      <c r="O2613" s="199">
        <v>1968.07</v>
      </c>
    </row>
    <row r="2614" spans="8:15" hidden="1" x14ac:dyDescent="0.25">
      <c r="H2614" s="189" t="s">
        <v>5845</v>
      </c>
      <c r="I2614" s="26" t="s">
        <v>5876</v>
      </c>
      <c r="J2614" s="26" t="s">
        <v>5877</v>
      </c>
      <c r="K2614" s="26">
        <v>7.95</v>
      </c>
      <c r="L2614" s="26">
        <v>21.73</v>
      </c>
      <c r="M2614" s="26">
        <v>16.829999999999998</v>
      </c>
      <c r="N2614" s="26">
        <v>53.3</v>
      </c>
      <c r="O2614" s="199">
        <v>68.41</v>
      </c>
    </row>
    <row r="2615" spans="8:15" hidden="1" x14ac:dyDescent="0.25">
      <c r="H2615" s="189" t="s">
        <v>5845</v>
      </c>
      <c r="I2615" s="26" t="s">
        <v>5878</v>
      </c>
      <c r="J2615" s="26" t="s">
        <v>5879</v>
      </c>
      <c r="K2615" s="26">
        <v>25.97</v>
      </c>
      <c r="L2615" s="26"/>
      <c r="M2615" s="26"/>
      <c r="N2615" s="26"/>
      <c r="O2615" s="199">
        <v>40.36</v>
      </c>
    </row>
    <row r="2616" spans="8:15" hidden="1" x14ac:dyDescent="0.25">
      <c r="H2616" s="189" t="s">
        <v>5845</v>
      </c>
      <c r="I2616" s="26" t="s">
        <v>5880</v>
      </c>
      <c r="J2616" s="26" t="s">
        <v>5881</v>
      </c>
      <c r="K2616" s="26">
        <v>20.94</v>
      </c>
      <c r="L2616" s="26">
        <v>170.82</v>
      </c>
      <c r="M2616" s="26"/>
      <c r="N2616" s="26">
        <v>28.21</v>
      </c>
      <c r="O2616" s="199">
        <v>29.87</v>
      </c>
    </row>
    <row r="2617" spans="8:15" hidden="1" x14ac:dyDescent="0.25">
      <c r="H2617" s="189" t="s">
        <v>5845</v>
      </c>
      <c r="I2617" s="26" t="s">
        <v>5882</v>
      </c>
      <c r="J2617" s="26" t="s">
        <v>5883</v>
      </c>
      <c r="K2617" s="26">
        <v>17.579999999999998</v>
      </c>
      <c r="L2617" s="26">
        <v>21.28</v>
      </c>
      <c r="M2617" s="26">
        <v>22.99</v>
      </c>
      <c r="N2617" s="26">
        <v>23.64</v>
      </c>
      <c r="O2617" s="199">
        <v>81.97</v>
      </c>
    </row>
    <row r="2618" spans="8:15" hidden="1" x14ac:dyDescent="0.25">
      <c r="H2618" s="189" t="s">
        <v>5845</v>
      </c>
      <c r="I2618" s="26" t="s">
        <v>5884</v>
      </c>
      <c r="J2618" s="26" t="s">
        <v>5885</v>
      </c>
      <c r="K2618" s="26">
        <v>13.04</v>
      </c>
      <c r="L2618" s="26"/>
      <c r="M2618" s="26"/>
      <c r="N2618" s="26"/>
      <c r="O2618" s="199">
        <v>22.72</v>
      </c>
    </row>
    <row r="2619" spans="8:15" hidden="1" x14ac:dyDescent="0.25">
      <c r="H2619" s="189" t="s">
        <v>5845</v>
      </c>
      <c r="I2619" s="26" t="s">
        <v>5886</v>
      </c>
      <c r="J2619" s="26" t="s">
        <v>5887</v>
      </c>
      <c r="K2619" s="26">
        <v>10.96</v>
      </c>
      <c r="L2619" s="26"/>
      <c r="M2619" s="26"/>
      <c r="N2619" s="26"/>
      <c r="O2619" s="199">
        <v>34.299999999999997</v>
      </c>
    </row>
    <row r="2620" spans="8:15" hidden="1" x14ac:dyDescent="0.25">
      <c r="H2620" s="189" t="s">
        <v>5845</v>
      </c>
      <c r="I2620" s="26" t="s">
        <v>5888</v>
      </c>
      <c r="J2620" s="26" t="s">
        <v>487</v>
      </c>
      <c r="K2620" s="26">
        <v>17.54</v>
      </c>
      <c r="L2620" s="26">
        <v>28.27</v>
      </c>
      <c r="M2620" s="26"/>
      <c r="N2620" s="26">
        <v>22.04</v>
      </c>
      <c r="O2620" s="199">
        <v>1165.67</v>
      </c>
    </row>
    <row r="2621" spans="8:15" hidden="1" x14ac:dyDescent="0.25">
      <c r="H2621" s="189" t="s">
        <v>5845</v>
      </c>
      <c r="I2621" s="26" t="s">
        <v>5889</v>
      </c>
      <c r="J2621" s="26" t="s">
        <v>5890</v>
      </c>
      <c r="K2621" s="26">
        <v>15.76</v>
      </c>
      <c r="L2621" s="26">
        <v>28.71</v>
      </c>
      <c r="M2621" s="26"/>
      <c r="N2621" s="26">
        <v>14.64</v>
      </c>
      <c r="O2621" s="199">
        <v>130.44</v>
      </c>
    </row>
    <row r="2622" spans="8:15" hidden="1" x14ac:dyDescent="0.25">
      <c r="H2622" s="189" t="s">
        <v>5845</v>
      </c>
      <c r="I2622" s="26" t="s">
        <v>5891</v>
      </c>
      <c r="J2622" s="26" t="s">
        <v>5892</v>
      </c>
      <c r="K2622" s="26">
        <v>14.96</v>
      </c>
      <c r="L2622" s="26">
        <v>39.97</v>
      </c>
      <c r="M2622" s="26">
        <v>78.05</v>
      </c>
      <c r="N2622" s="26">
        <v>47.08</v>
      </c>
      <c r="O2622" s="199">
        <v>24.82</v>
      </c>
    </row>
    <row r="2623" spans="8:15" hidden="1" x14ac:dyDescent="0.25">
      <c r="H2623" s="189" t="s">
        <v>5845</v>
      </c>
      <c r="I2623" s="26" t="s">
        <v>5893</v>
      </c>
      <c r="J2623" s="26" t="s">
        <v>5894</v>
      </c>
      <c r="K2623" s="26">
        <v>14.19</v>
      </c>
      <c r="L2623" s="26"/>
      <c r="M2623" s="26"/>
      <c r="N2623" s="26">
        <v>367.19</v>
      </c>
      <c r="O2623" s="199">
        <v>26.89</v>
      </c>
    </row>
    <row r="2624" spans="8:15" hidden="1" x14ac:dyDescent="0.25">
      <c r="H2624" s="189" t="s">
        <v>5845</v>
      </c>
      <c r="I2624" s="26" t="s">
        <v>5895</v>
      </c>
      <c r="J2624" s="26" t="s">
        <v>5896</v>
      </c>
      <c r="K2624" s="26">
        <v>7.4</v>
      </c>
      <c r="L2624" s="26"/>
      <c r="M2624" s="26">
        <v>169.5</v>
      </c>
      <c r="N2624" s="26"/>
      <c r="O2624" s="199">
        <v>47.49</v>
      </c>
    </row>
    <row r="2625" spans="8:15" hidden="1" x14ac:dyDescent="0.25">
      <c r="H2625" s="189" t="s">
        <v>5845</v>
      </c>
      <c r="I2625" s="26" t="s">
        <v>5897</v>
      </c>
      <c r="J2625" s="26" t="s">
        <v>5898</v>
      </c>
      <c r="K2625" s="26">
        <v>11.14</v>
      </c>
      <c r="L2625" s="26">
        <v>20.239999999999998</v>
      </c>
      <c r="M2625" s="26">
        <v>21.15</v>
      </c>
      <c r="N2625" s="26">
        <v>20.68</v>
      </c>
      <c r="O2625" s="199">
        <v>113.76</v>
      </c>
    </row>
    <row r="2626" spans="8:15" hidden="1" x14ac:dyDescent="0.25">
      <c r="H2626" s="189" t="s">
        <v>5845</v>
      </c>
      <c r="I2626" s="26" t="s">
        <v>5899</v>
      </c>
      <c r="J2626" s="26" t="s">
        <v>5900</v>
      </c>
      <c r="K2626" s="26">
        <v>9.31</v>
      </c>
      <c r="L2626" s="26">
        <v>43.43</v>
      </c>
      <c r="M2626" s="26">
        <v>38.799999999999997</v>
      </c>
      <c r="N2626" s="26">
        <v>49.51</v>
      </c>
      <c r="O2626" s="199">
        <v>104.31</v>
      </c>
    </row>
    <row r="2627" spans="8:15" hidden="1" x14ac:dyDescent="0.25">
      <c r="H2627" s="189" t="s">
        <v>5845</v>
      </c>
      <c r="I2627" s="26" t="s">
        <v>5901</v>
      </c>
      <c r="J2627" s="26" t="s">
        <v>5902</v>
      </c>
      <c r="K2627" s="26">
        <v>9.08</v>
      </c>
      <c r="L2627" s="26">
        <v>10.39</v>
      </c>
      <c r="M2627" s="26">
        <v>7.56</v>
      </c>
      <c r="N2627" s="26">
        <v>14.85</v>
      </c>
      <c r="O2627" s="199">
        <v>70.55</v>
      </c>
    </row>
    <row r="2628" spans="8:15" hidden="1" x14ac:dyDescent="0.25">
      <c r="H2628" s="189" t="s">
        <v>5845</v>
      </c>
      <c r="I2628" s="26" t="s">
        <v>5903</v>
      </c>
      <c r="J2628" s="26" t="s">
        <v>5904</v>
      </c>
      <c r="K2628" s="26">
        <v>2.19</v>
      </c>
      <c r="L2628" s="26"/>
      <c r="M2628" s="26"/>
      <c r="N2628" s="26"/>
      <c r="O2628" s="199">
        <v>80.13</v>
      </c>
    </row>
    <row r="2629" spans="8:15" hidden="1" x14ac:dyDescent="0.25">
      <c r="H2629" s="189" t="s">
        <v>5845</v>
      </c>
      <c r="I2629" s="26" t="s">
        <v>5905</v>
      </c>
      <c r="J2629" s="26" t="s">
        <v>5906</v>
      </c>
      <c r="K2629" s="26">
        <v>6.04</v>
      </c>
      <c r="L2629" s="26">
        <v>41.84</v>
      </c>
      <c r="M2629" s="26">
        <v>26.67</v>
      </c>
      <c r="N2629" s="26">
        <v>46.08</v>
      </c>
      <c r="O2629" s="199">
        <v>49.45</v>
      </c>
    </row>
    <row r="2630" spans="8:15" hidden="1" x14ac:dyDescent="0.25">
      <c r="H2630" s="189" t="s">
        <v>5845</v>
      </c>
      <c r="I2630" s="26" t="s">
        <v>5907</v>
      </c>
      <c r="J2630" s="26" t="s">
        <v>5908</v>
      </c>
      <c r="K2630" s="26">
        <v>9</v>
      </c>
      <c r="L2630" s="26"/>
      <c r="M2630" s="26"/>
      <c r="N2630" s="26"/>
      <c r="O2630" s="199">
        <v>113.52</v>
      </c>
    </row>
    <row r="2631" spans="8:15" hidden="1" x14ac:dyDescent="0.25">
      <c r="H2631" s="189" t="s">
        <v>5845</v>
      </c>
      <c r="I2631" s="26" t="s">
        <v>5909</v>
      </c>
      <c r="J2631" s="26" t="s">
        <v>5910</v>
      </c>
      <c r="K2631" s="26">
        <v>4.96</v>
      </c>
      <c r="L2631" s="26">
        <v>70.180000000000007</v>
      </c>
      <c r="M2631" s="26">
        <v>60.38</v>
      </c>
      <c r="N2631" s="26">
        <v>59.67</v>
      </c>
      <c r="O2631" s="199">
        <v>28.29</v>
      </c>
    </row>
    <row r="2632" spans="8:15" hidden="1" x14ac:dyDescent="0.25">
      <c r="H2632" s="189" t="s">
        <v>5845</v>
      </c>
      <c r="I2632" s="26" t="s">
        <v>5911</v>
      </c>
      <c r="J2632" s="26" t="s">
        <v>5912</v>
      </c>
      <c r="K2632" s="26">
        <v>28.61</v>
      </c>
      <c r="L2632" s="26">
        <v>196.4</v>
      </c>
      <c r="M2632" s="26"/>
      <c r="N2632" s="26">
        <v>91.59</v>
      </c>
      <c r="O2632" s="199">
        <v>144.80000000000001</v>
      </c>
    </row>
    <row r="2633" spans="8:15" hidden="1" x14ac:dyDescent="0.25">
      <c r="H2633" s="189" t="s">
        <v>5845</v>
      </c>
      <c r="I2633" s="26" t="s">
        <v>5913</v>
      </c>
      <c r="J2633" s="26" t="s">
        <v>5914</v>
      </c>
      <c r="K2633" s="26">
        <v>20.96</v>
      </c>
      <c r="L2633" s="26">
        <v>35</v>
      </c>
      <c r="M2633" s="26">
        <v>31.48</v>
      </c>
      <c r="N2633" s="26">
        <v>42.48</v>
      </c>
      <c r="O2633" s="199">
        <v>73.97</v>
      </c>
    </row>
    <row r="2634" spans="8:15" hidden="1" x14ac:dyDescent="0.25">
      <c r="H2634" s="189" t="s">
        <v>5845</v>
      </c>
      <c r="I2634" s="26" t="s">
        <v>5915</v>
      </c>
      <c r="J2634" s="26" t="s">
        <v>5916</v>
      </c>
      <c r="K2634" s="26">
        <v>6.67</v>
      </c>
      <c r="L2634" s="26"/>
      <c r="M2634" s="26"/>
      <c r="N2634" s="26"/>
      <c r="O2634" s="199">
        <v>19.350000000000001</v>
      </c>
    </row>
    <row r="2635" spans="8:15" hidden="1" x14ac:dyDescent="0.25">
      <c r="H2635" s="189" t="s">
        <v>5845</v>
      </c>
      <c r="I2635" s="26" t="s">
        <v>5917</v>
      </c>
      <c r="J2635" s="26" t="s">
        <v>5918</v>
      </c>
      <c r="K2635" s="26">
        <v>11.59</v>
      </c>
      <c r="L2635" s="26">
        <v>54.88</v>
      </c>
      <c r="M2635" s="26">
        <v>83.53</v>
      </c>
      <c r="N2635" s="26">
        <v>61.38</v>
      </c>
      <c r="O2635" s="199">
        <v>74.64</v>
      </c>
    </row>
    <row r="2636" spans="8:15" hidden="1" x14ac:dyDescent="0.25">
      <c r="H2636" s="189" t="s">
        <v>5845</v>
      </c>
      <c r="I2636" s="26" t="s">
        <v>5919</v>
      </c>
      <c r="J2636" s="26" t="s">
        <v>5920</v>
      </c>
      <c r="K2636" s="26">
        <v>13.87</v>
      </c>
      <c r="L2636" s="26">
        <v>54.92</v>
      </c>
      <c r="M2636" s="26">
        <v>55.76</v>
      </c>
      <c r="N2636" s="26">
        <v>50.25</v>
      </c>
      <c r="O2636" s="199">
        <v>35.1</v>
      </c>
    </row>
    <row r="2637" spans="8:15" hidden="1" x14ac:dyDescent="0.25">
      <c r="H2637" s="189" t="s">
        <v>5845</v>
      </c>
      <c r="I2637" s="26" t="s">
        <v>5921</v>
      </c>
      <c r="J2637" s="26" t="s">
        <v>5922</v>
      </c>
      <c r="K2637" s="26">
        <v>19.649999999999999</v>
      </c>
      <c r="L2637" s="26">
        <v>90.24</v>
      </c>
      <c r="M2637" s="26"/>
      <c r="N2637" s="26">
        <v>40.4</v>
      </c>
      <c r="O2637" s="199">
        <v>103.17</v>
      </c>
    </row>
    <row r="2638" spans="8:15" hidden="1" x14ac:dyDescent="0.25">
      <c r="H2638" s="189" t="s">
        <v>5845</v>
      </c>
      <c r="I2638" s="26" t="s">
        <v>5923</v>
      </c>
      <c r="J2638" s="26" t="s">
        <v>5924</v>
      </c>
      <c r="K2638" s="26">
        <v>7.27</v>
      </c>
      <c r="L2638" s="26">
        <v>62.53</v>
      </c>
      <c r="M2638" s="26">
        <v>150.29</v>
      </c>
      <c r="N2638" s="26">
        <v>48.86</v>
      </c>
      <c r="O2638" s="199">
        <v>29.85</v>
      </c>
    </row>
    <row r="2639" spans="8:15" hidden="1" x14ac:dyDescent="0.25">
      <c r="H2639" s="189" t="s">
        <v>5845</v>
      </c>
      <c r="I2639" s="26" t="s">
        <v>5925</v>
      </c>
      <c r="J2639" s="26" t="s">
        <v>5926</v>
      </c>
      <c r="K2639" s="26">
        <v>19.71</v>
      </c>
      <c r="L2639" s="26">
        <v>18.77</v>
      </c>
      <c r="M2639" s="26">
        <v>19.21</v>
      </c>
      <c r="N2639" s="26">
        <v>22.44</v>
      </c>
      <c r="O2639" s="199">
        <v>91.88</v>
      </c>
    </row>
    <row r="2640" spans="8:15" hidden="1" x14ac:dyDescent="0.25">
      <c r="H2640" s="189" t="s">
        <v>5845</v>
      </c>
      <c r="I2640" s="26" t="s">
        <v>5927</v>
      </c>
      <c r="J2640" s="26" t="s">
        <v>5928</v>
      </c>
      <c r="K2640" s="26">
        <v>2.78</v>
      </c>
      <c r="L2640" s="26">
        <v>31.07</v>
      </c>
      <c r="M2640" s="26">
        <v>72.17</v>
      </c>
      <c r="N2640" s="26">
        <v>25.61</v>
      </c>
      <c r="O2640" s="199">
        <v>4.46</v>
      </c>
    </row>
    <row r="2641" spans="8:15" hidden="1" x14ac:dyDescent="0.25">
      <c r="H2641" s="189" t="s">
        <v>5845</v>
      </c>
      <c r="I2641" s="26" t="s">
        <v>5929</v>
      </c>
      <c r="J2641" s="26" t="s">
        <v>5930</v>
      </c>
      <c r="K2641" s="26">
        <v>7.37</v>
      </c>
      <c r="L2641" s="26">
        <v>22.26</v>
      </c>
      <c r="M2641" s="26">
        <v>25.31</v>
      </c>
      <c r="N2641" s="26">
        <v>23.42</v>
      </c>
      <c r="O2641" s="199">
        <v>20.149999999999999</v>
      </c>
    </row>
    <row r="2642" spans="8:15" hidden="1" x14ac:dyDescent="0.25">
      <c r="H2642" s="189" t="s">
        <v>5931</v>
      </c>
      <c r="I2642" s="26" t="s">
        <v>5932</v>
      </c>
      <c r="J2642" s="26" t="s">
        <v>5933</v>
      </c>
      <c r="K2642" s="26">
        <v>5.53</v>
      </c>
      <c r="L2642" s="26">
        <v>17.48</v>
      </c>
      <c r="M2642" s="26">
        <v>14.79</v>
      </c>
      <c r="N2642" s="26">
        <v>50.89</v>
      </c>
      <c r="O2642" s="199">
        <v>39.020000000000003</v>
      </c>
    </row>
    <row r="2643" spans="8:15" hidden="1" x14ac:dyDescent="0.25">
      <c r="H2643" s="189" t="s">
        <v>5931</v>
      </c>
      <c r="I2643" s="26" t="s">
        <v>5934</v>
      </c>
      <c r="J2643" s="26" t="s">
        <v>5935</v>
      </c>
      <c r="K2643" s="26">
        <v>3.06</v>
      </c>
      <c r="L2643" s="26"/>
      <c r="M2643" s="26">
        <v>257.26</v>
      </c>
      <c r="N2643" s="26"/>
      <c r="O2643" s="199">
        <v>44.28</v>
      </c>
    </row>
    <row r="2644" spans="8:15" hidden="1" x14ac:dyDescent="0.25">
      <c r="H2644" s="189" t="s">
        <v>5931</v>
      </c>
      <c r="I2644" s="26" t="s">
        <v>5936</v>
      </c>
      <c r="J2644" s="26" t="s">
        <v>5937</v>
      </c>
      <c r="K2644" s="26">
        <v>20.239999999999998</v>
      </c>
      <c r="L2644" s="26">
        <v>50.7</v>
      </c>
      <c r="M2644" s="26">
        <v>31.2</v>
      </c>
      <c r="N2644" s="26">
        <v>97.58</v>
      </c>
      <c r="O2644" s="199">
        <v>26.72</v>
      </c>
    </row>
    <row r="2645" spans="8:15" hidden="1" x14ac:dyDescent="0.25">
      <c r="H2645" s="189" t="s">
        <v>5931</v>
      </c>
      <c r="I2645" s="26" t="s">
        <v>5938</v>
      </c>
      <c r="J2645" s="26" t="s">
        <v>5939</v>
      </c>
      <c r="K2645" s="26">
        <v>13.59</v>
      </c>
      <c r="L2645" s="26">
        <v>72.39</v>
      </c>
      <c r="M2645" s="26">
        <v>83.28</v>
      </c>
      <c r="N2645" s="26">
        <v>78.540000000000006</v>
      </c>
      <c r="O2645" s="199">
        <v>17.760000000000002</v>
      </c>
    </row>
    <row r="2646" spans="8:15" hidden="1" x14ac:dyDescent="0.25">
      <c r="H2646" s="189" t="s">
        <v>5931</v>
      </c>
      <c r="I2646" s="26" t="s">
        <v>5940</v>
      </c>
      <c r="J2646" s="26" t="s">
        <v>5941</v>
      </c>
      <c r="K2646" s="26">
        <v>4.6100000000000003</v>
      </c>
      <c r="L2646" s="26">
        <v>166.57</v>
      </c>
      <c r="M2646" s="26">
        <v>148.66</v>
      </c>
      <c r="N2646" s="26">
        <v>206.4</v>
      </c>
      <c r="O2646" s="199">
        <v>22.9</v>
      </c>
    </row>
    <row r="2647" spans="8:15" hidden="1" x14ac:dyDescent="0.25">
      <c r="H2647" s="189" t="s">
        <v>5931</v>
      </c>
      <c r="I2647" s="26" t="s">
        <v>5942</v>
      </c>
      <c r="J2647" s="26" t="s">
        <v>5943</v>
      </c>
      <c r="K2647" s="26">
        <v>16.260000000000002</v>
      </c>
      <c r="L2647" s="26"/>
      <c r="M2647" s="26">
        <v>102.55</v>
      </c>
      <c r="N2647" s="26">
        <v>231.23</v>
      </c>
      <c r="O2647" s="199">
        <v>26.02</v>
      </c>
    </row>
    <row r="2648" spans="8:15" hidden="1" x14ac:dyDescent="0.25">
      <c r="H2648" s="189" t="s">
        <v>5931</v>
      </c>
      <c r="I2648" s="26" t="s">
        <v>5944</v>
      </c>
      <c r="J2648" s="26" t="s">
        <v>5945</v>
      </c>
      <c r="K2648" s="26">
        <v>39.590000000000003</v>
      </c>
      <c r="L2648" s="26">
        <v>49.98</v>
      </c>
      <c r="M2648" s="26">
        <v>53.81</v>
      </c>
      <c r="N2648" s="26">
        <v>55.64</v>
      </c>
      <c r="O2648" s="199">
        <v>38.92</v>
      </c>
    </row>
    <row r="2649" spans="8:15" hidden="1" x14ac:dyDescent="0.25">
      <c r="H2649" s="189" t="s">
        <v>5931</v>
      </c>
      <c r="I2649" s="26" t="s">
        <v>5946</v>
      </c>
      <c r="J2649" s="26" t="s">
        <v>5947</v>
      </c>
      <c r="K2649" s="26">
        <v>11.8</v>
      </c>
      <c r="L2649" s="26">
        <v>15.53</v>
      </c>
      <c r="M2649" s="26">
        <v>8.7899999999999991</v>
      </c>
      <c r="N2649" s="26">
        <v>19.47</v>
      </c>
      <c r="O2649" s="199">
        <v>132.59</v>
      </c>
    </row>
    <row r="2650" spans="8:15" hidden="1" x14ac:dyDescent="0.25">
      <c r="H2650" s="189" t="s">
        <v>5931</v>
      </c>
      <c r="I2650" s="26" t="s">
        <v>5948</v>
      </c>
      <c r="J2650" s="26" t="s">
        <v>5949</v>
      </c>
      <c r="K2650" s="26">
        <v>19.13</v>
      </c>
      <c r="L2650" s="26">
        <v>35.19</v>
      </c>
      <c r="M2650" s="26">
        <v>91.35</v>
      </c>
      <c r="N2650" s="26">
        <v>40.450000000000003</v>
      </c>
      <c r="O2650" s="199">
        <v>23.21</v>
      </c>
    </row>
    <row r="2651" spans="8:15" hidden="1" x14ac:dyDescent="0.25">
      <c r="H2651" s="189" t="s">
        <v>5931</v>
      </c>
      <c r="I2651" s="26" t="s">
        <v>5950</v>
      </c>
      <c r="J2651" s="26" t="s">
        <v>5951</v>
      </c>
      <c r="K2651" s="26">
        <v>8.59</v>
      </c>
      <c r="L2651" s="26"/>
      <c r="M2651" s="26"/>
      <c r="N2651" s="26"/>
      <c r="O2651" s="199">
        <v>23.8</v>
      </c>
    </row>
    <row r="2652" spans="8:15" hidden="1" x14ac:dyDescent="0.25">
      <c r="H2652" s="189" t="s">
        <v>5931</v>
      </c>
      <c r="I2652" s="26" t="s">
        <v>5952</v>
      </c>
      <c r="J2652" s="26" t="s">
        <v>5953</v>
      </c>
      <c r="K2652" s="26">
        <v>23.65</v>
      </c>
      <c r="L2652" s="26">
        <v>13.38</v>
      </c>
      <c r="M2652" s="26">
        <v>13.67</v>
      </c>
      <c r="N2652" s="26">
        <v>13.55</v>
      </c>
      <c r="O2652" s="199">
        <v>29.14</v>
      </c>
    </row>
    <row r="2653" spans="8:15" hidden="1" x14ac:dyDescent="0.25">
      <c r="H2653" s="189" t="s">
        <v>5931</v>
      </c>
      <c r="I2653" s="26" t="s">
        <v>5954</v>
      </c>
      <c r="J2653" s="26" t="s">
        <v>5955</v>
      </c>
      <c r="K2653" s="26">
        <v>5.81</v>
      </c>
      <c r="L2653" s="26">
        <v>22.12</v>
      </c>
      <c r="M2653" s="26">
        <v>65.94</v>
      </c>
      <c r="N2653" s="26">
        <v>13.26</v>
      </c>
      <c r="O2653" s="199">
        <v>3.28</v>
      </c>
    </row>
    <row r="2654" spans="8:15" hidden="1" x14ac:dyDescent="0.25">
      <c r="H2654" s="189" t="s">
        <v>5956</v>
      </c>
      <c r="I2654" s="26" t="s">
        <v>5957</v>
      </c>
      <c r="J2654" s="26" t="s">
        <v>5958</v>
      </c>
      <c r="K2654" s="26">
        <v>4.6100000000000003</v>
      </c>
      <c r="L2654" s="26"/>
      <c r="M2654" s="26"/>
      <c r="N2654" s="26"/>
      <c r="O2654" s="199">
        <v>19.600000000000001</v>
      </c>
    </row>
    <row r="2655" spans="8:15" hidden="1" x14ac:dyDescent="0.25">
      <c r="H2655" s="189" t="s">
        <v>5956</v>
      </c>
      <c r="I2655" s="26" t="s">
        <v>5959</v>
      </c>
      <c r="J2655" s="26" t="s">
        <v>5960</v>
      </c>
      <c r="K2655" s="26">
        <v>4.07</v>
      </c>
      <c r="L2655" s="26">
        <v>32.9</v>
      </c>
      <c r="M2655" s="26">
        <v>30.57</v>
      </c>
      <c r="N2655" s="26">
        <v>33.71</v>
      </c>
      <c r="O2655" s="199">
        <v>60.06</v>
      </c>
    </row>
    <row r="2656" spans="8:15" hidden="1" x14ac:dyDescent="0.25">
      <c r="H2656" s="189" t="s">
        <v>5956</v>
      </c>
      <c r="I2656" s="26" t="s">
        <v>5961</v>
      </c>
      <c r="J2656" s="26" t="s">
        <v>5962</v>
      </c>
      <c r="K2656" s="26">
        <v>35.090000000000003</v>
      </c>
      <c r="L2656" s="26">
        <v>34.119999999999997</v>
      </c>
      <c r="M2656" s="26">
        <v>28.48</v>
      </c>
      <c r="N2656" s="26">
        <v>36.43</v>
      </c>
      <c r="O2656" s="199">
        <v>28.85</v>
      </c>
    </row>
    <row r="2657" spans="8:15" hidden="1" x14ac:dyDescent="0.25">
      <c r="H2657" s="189" t="s">
        <v>5956</v>
      </c>
      <c r="I2657" s="26" t="s">
        <v>5963</v>
      </c>
      <c r="J2657" s="26" t="s">
        <v>5964</v>
      </c>
      <c r="K2657" s="26">
        <v>7.26</v>
      </c>
      <c r="L2657" s="26">
        <v>32.340000000000003</v>
      </c>
      <c r="M2657" s="26">
        <v>23.33</v>
      </c>
      <c r="N2657" s="26">
        <v>23.79</v>
      </c>
      <c r="O2657" s="199">
        <v>25.24</v>
      </c>
    </row>
    <row r="2658" spans="8:15" hidden="1" x14ac:dyDescent="0.25">
      <c r="H2658" s="189" t="s">
        <v>5956</v>
      </c>
      <c r="I2658" s="26" t="s">
        <v>5965</v>
      </c>
      <c r="J2658" s="26" t="s">
        <v>5966</v>
      </c>
      <c r="K2658" s="26">
        <v>15.15</v>
      </c>
      <c r="L2658" s="26">
        <v>7.7</v>
      </c>
      <c r="M2658" s="26">
        <v>7.85</v>
      </c>
      <c r="N2658" s="26">
        <v>7.96</v>
      </c>
      <c r="O2658" s="199">
        <v>84.53</v>
      </c>
    </row>
    <row r="2659" spans="8:15" hidden="1" x14ac:dyDescent="0.25">
      <c r="H2659" s="189" t="s">
        <v>5967</v>
      </c>
      <c r="I2659" s="26" t="s">
        <v>5968</v>
      </c>
      <c r="J2659" s="26" t="s">
        <v>5969</v>
      </c>
      <c r="K2659" s="26">
        <v>9.7899999999999991</v>
      </c>
      <c r="L2659" s="26">
        <v>53.52</v>
      </c>
      <c r="M2659" s="26">
        <v>26.85</v>
      </c>
      <c r="N2659" s="26">
        <v>78.33</v>
      </c>
      <c r="O2659" s="199">
        <v>275.93</v>
      </c>
    </row>
    <row r="2660" spans="8:15" hidden="1" x14ac:dyDescent="0.25">
      <c r="H2660" s="189" t="s">
        <v>5967</v>
      </c>
      <c r="I2660" s="26" t="s">
        <v>5970</v>
      </c>
      <c r="J2660" s="26" t="s">
        <v>5971</v>
      </c>
      <c r="K2660" s="26">
        <v>8.1300000000000008</v>
      </c>
      <c r="L2660" s="26"/>
      <c r="M2660" s="26"/>
      <c r="N2660" s="26"/>
      <c r="O2660" s="199">
        <v>21.44</v>
      </c>
    </row>
    <row r="2661" spans="8:15" hidden="1" x14ac:dyDescent="0.25">
      <c r="H2661" s="189" t="s">
        <v>5967</v>
      </c>
      <c r="I2661" s="26" t="s">
        <v>5972</v>
      </c>
      <c r="J2661" s="26" t="s">
        <v>5973</v>
      </c>
      <c r="K2661" s="26">
        <v>9.34</v>
      </c>
      <c r="L2661" s="26"/>
      <c r="M2661" s="26">
        <v>49.47</v>
      </c>
      <c r="N2661" s="26"/>
      <c r="O2661" s="199">
        <v>17.350000000000001</v>
      </c>
    </row>
    <row r="2662" spans="8:15" hidden="1" x14ac:dyDescent="0.25">
      <c r="H2662" s="189" t="s">
        <v>5967</v>
      </c>
      <c r="I2662" s="26" t="s">
        <v>5974</v>
      </c>
      <c r="J2662" s="26" t="s">
        <v>5975</v>
      </c>
      <c r="K2662" s="26">
        <v>13.97</v>
      </c>
      <c r="L2662" s="26">
        <v>54.97</v>
      </c>
      <c r="M2662" s="26">
        <v>55.64</v>
      </c>
      <c r="N2662" s="26">
        <v>44.92</v>
      </c>
      <c r="O2662" s="199">
        <v>70.09</v>
      </c>
    </row>
    <row r="2663" spans="8:15" hidden="1" x14ac:dyDescent="0.25">
      <c r="H2663" s="189" t="s">
        <v>5967</v>
      </c>
      <c r="I2663" s="26" t="s">
        <v>5976</v>
      </c>
      <c r="J2663" s="26" t="s">
        <v>5977</v>
      </c>
      <c r="K2663" s="26">
        <v>8.56</v>
      </c>
      <c r="L2663" s="26">
        <v>29.12</v>
      </c>
      <c r="M2663" s="26">
        <v>25.87</v>
      </c>
      <c r="N2663" s="26">
        <v>31.67</v>
      </c>
      <c r="O2663" s="199">
        <v>189.46</v>
      </c>
    </row>
    <row r="2664" spans="8:15" hidden="1" x14ac:dyDescent="0.25">
      <c r="H2664" s="189" t="s">
        <v>5967</v>
      </c>
      <c r="I2664" s="26" t="s">
        <v>5978</v>
      </c>
      <c r="J2664" s="26" t="s">
        <v>5979</v>
      </c>
      <c r="K2664" s="26">
        <v>81.599999999999994</v>
      </c>
      <c r="L2664" s="26">
        <v>28.19</v>
      </c>
      <c r="M2664" s="26">
        <v>22.83</v>
      </c>
      <c r="N2664" s="26">
        <v>31.25</v>
      </c>
      <c r="O2664" s="199">
        <v>394.92</v>
      </c>
    </row>
    <row r="2665" spans="8:15" hidden="1" x14ac:dyDescent="0.25">
      <c r="H2665" s="189" t="s">
        <v>5967</v>
      </c>
      <c r="I2665" s="26" t="s">
        <v>5980</v>
      </c>
      <c r="J2665" s="26" t="s">
        <v>5981</v>
      </c>
      <c r="K2665" s="26">
        <v>9.9</v>
      </c>
      <c r="L2665" s="26">
        <v>53.77</v>
      </c>
      <c r="M2665" s="26">
        <v>55.57</v>
      </c>
      <c r="N2665" s="26">
        <v>62.11</v>
      </c>
      <c r="O2665" s="199">
        <v>24.75</v>
      </c>
    </row>
    <row r="2666" spans="8:15" hidden="1" x14ac:dyDescent="0.25">
      <c r="H2666" s="189" t="s">
        <v>5967</v>
      </c>
      <c r="I2666" s="26" t="s">
        <v>5982</v>
      </c>
      <c r="J2666" s="26" t="s">
        <v>5983</v>
      </c>
      <c r="K2666" s="26">
        <v>83.79</v>
      </c>
      <c r="L2666" s="26">
        <v>26.68</v>
      </c>
      <c r="M2666" s="26">
        <v>16.68</v>
      </c>
      <c r="N2666" s="26">
        <v>30.81</v>
      </c>
      <c r="O2666" s="199">
        <v>1143.0899999999999</v>
      </c>
    </row>
    <row r="2667" spans="8:15" hidden="1" x14ac:dyDescent="0.25">
      <c r="H2667" s="189" t="s">
        <v>5984</v>
      </c>
      <c r="I2667" s="26" t="s">
        <v>5985</v>
      </c>
      <c r="J2667" s="26" t="s">
        <v>5986</v>
      </c>
      <c r="K2667" s="26">
        <v>6.86</v>
      </c>
      <c r="L2667" s="26">
        <v>27.84</v>
      </c>
      <c r="M2667" s="26">
        <v>19.170000000000002</v>
      </c>
      <c r="N2667" s="26">
        <v>20.11</v>
      </c>
      <c r="O2667" s="199">
        <v>40.840000000000003</v>
      </c>
    </row>
    <row r="2668" spans="8:15" hidden="1" x14ac:dyDescent="0.25">
      <c r="H2668" s="189" t="s">
        <v>5984</v>
      </c>
      <c r="I2668" s="26" t="s">
        <v>5987</v>
      </c>
      <c r="J2668" s="26" t="s">
        <v>5988</v>
      </c>
      <c r="K2668" s="26">
        <v>2.25</v>
      </c>
      <c r="L2668" s="26">
        <v>24.96</v>
      </c>
      <c r="M2668" s="26">
        <v>22.77</v>
      </c>
      <c r="N2668" s="26">
        <v>16.670000000000002</v>
      </c>
      <c r="O2668" s="199">
        <v>232.59</v>
      </c>
    </row>
    <row r="2669" spans="8:15" hidden="1" x14ac:dyDescent="0.25">
      <c r="H2669" s="189" t="s">
        <v>5984</v>
      </c>
      <c r="I2669" s="26" t="s">
        <v>5989</v>
      </c>
      <c r="J2669" s="26" t="s">
        <v>5990</v>
      </c>
      <c r="K2669" s="26">
        <v>2.84</v>
      </c>
      <c r="L2669" s="26"/>
      <c r="M2669" s="26">
        <v>1095.82</v>
      </c>
      <c r="N2669" s="26"/>
      <c r="O2669" s="199">
        <v>68.84</v>
      </c>
    </row>
    <row r="2670" spans="8:15" hidden="1" x14ac:dyDescent="0.25">
      <c r="H2670" s="189" t="s">
        <v>5984</v>
      </c>
      <c r="I2670" s="26" t="s">
        <v>5991</v>
      </c>
      <c r="J2670" s="26" t="s">
        <v>5992</v>
      </c>
      <c r="K2670" s="26">
        <v>3.95</v>
      </c>
      <c r="L2670" s="26"/>
      <c r="M2670" s="26"/>
      <c r="N2670" s="26"/>
      <c r="O2670" s="199">
        <v>162.27000000000001</v>
      </c>
    </row>
    <row r="2671" spans="8:15" hidden="1" x14ac:dyDescent="0.25">
      <c r="H2671" s="189" t="s">
        <v>5984</v>
      </c>
      <c r="I2671" s="26" t="s">
        <v>5993</v>
      </c>
      <c r="J2671" s="26" t="s">
        <v>5994</v>
      </c>
      <c r="K2671" s="26">
        <v>2.67</v>
      </c>
      <c r="L2671" s="26"/>
      <c r="M2671" s="26"/>
      <c r="N2671" s="26">
        <v>160.88</v>
      </c>
      <c r="O2671" s="199">
        <v>250.98</v>
      </c>
    </row>
    <row r="2672" spans="8:15" hidden="1" x14ac:dyDescent="0.25">
      <c r="H2672" s="189" t="s">
        <v>5984</v>
      </c>
      <c r="I2672" s="26" t="s">
        <v>5995</v>
      </c>
      <c r="J2672" s="26" t="s">
        <v>5996</v>
      </c>
      <c r="K2672" s="26">
        <v>16.100000000000001</v>
      </c>
      <c r="L2672" s="26">
        <v>17.21</v>
      </c>
      <c r="M2672" s="26">
        <v>13.8</v>
      </c>
      <c r="N2672" s="26">
        <v>15.77</v>
      </c>
      <c r="O2672" s="199">
        <v>105.09</v>
      </c>
    </row>
    <row r="2673" spans="8:15" hidden="1" x14ac:dyDescent="0.25">
      <c r="H2673" s="189" t="s">
        <v>5984</v>
      </c>
      <c r="I2673" s="26" t="s">
        <v>5997</v>
      </c>
      <c r="J2673" s="26" t="s">
        <v>5998</v>
      </c>
      <c r="K2673" s="26">
        <v>5.94</v>
      </c>
      <c r="L2673" s="26">
        <v>8.01</v>
      </c>
      <c r="M2673" s="26">
        <v>7.99</v>
      </c>
      <c r="N2673" s="26">
        <v>6.43</v>
      </c>
      <c r="O2673" s="199">
        <v>410.37</v>
      </c>
    </row>
    <row r="2674" spans="8:15" hidden="1" x14ac:dyDescent="0.25">
      <c r="H2674" s="189" t="s">
        <v>5984</v>
      </c>
      <c r="I2674" s="26" t="s">
        <v>5999</v>
      </c>
      <c r="J2674" s="26" t="s">
        <v>6000</v>
      </c>
      <c r="K2674" s="26">
        <v>3.78</v>
      </c>
      <c r="L2674" s="26"/>
      <c r="M2674" s="26">
        <v>36.020000000000003</v>
      </c>
      <c r="N2674" s="26">
        <v>26.29</v>
      </c>
      <c r="O2674" s="199">
        <v>295.58999999999997</v>
      </c>
    </row>
    <row r="2675" spans="8:15" hidden="1" x14ac:dyDescent="0.25">
      <c r="H2675" s="189" t="s">
        <v>5984</v>
      </c>
      <c r="I2675" s="26" t="s">
        <v>6001</v>
      </c>
      <c r="J2675" s="26" t="s">
        <v>6002</v>
      </c>
      <c r="K2675" s="26">
        <v>11.04</v>
      </c>
      <c r="L2675" s="26">
        <v>22.61</v>
      </c>
      <c r="M2675" s="26">
        <v>16.5</v>
      </c>
      <c r="N2675" s="26">
        <v>17.05</v>
      </c>
      <c r="O2675" s="199">
        <v>166.49</v>
      </c>
    </row>
    <row r="2676" spans="8:15" hidden="1" x14ac:dyDescent="0.25">
      <c r="H2676" s="189" t="s">
        <v>5984</v>
      </c>
      <c r="I2676" s="26" t="s">
        <v>6003</v>
      </c>
      <c r="J2676" s="26" t="s">
        <v>6004</v>
      </c>
      <c r="K2676" s="26">
        <v>4.92</v>
      </c>
      <c r="L2676" s="26"/>
      <c r="M2676" s="26"/>
      <c r="N2676" s="26">
        <v>86.95</v>
      </c>
      <c r="O2676" s="199">
        <v>120.62</v>
      </c>
    </row>
    <row r="2677" spans="8:15" hidden="1" x14ac:dyDescent="0.25">
      <c r="H2677" s="189" t="s">
        <v>5984</v>
      </c>
      <c r="I2677" s="26" t="s">
        <v>6005</v>
      </c>
      <c r="J2677" s="26" t="s">
        <v>6006</v>
      </c>
      <c r="K2677" s="26">
        <v>1.72</v>
      </c>
      <c r="L2677" s="26"/>
      <c r="M2677" s="26">
        <v>94.52</v>
      </c>
      <c r="N2677" s="26"/>
      <c r="O2677" s="199">
        <v>780.96</v>
      </c>
    </row>
    <row r="2678" spans="8:15" hidden="1" x14ac:dyDescent="0.25">
      <c r="H2678" s="189" t="s">
        <v>5984</v>
      </c>
      <c r="I2678" s="26" t="s">
        <v>6007</v>
      </c>
      <c r="J2678" s="26" t="s">
        <v>150</v>
      </c>
      <c r="K2678" s="26">
        <v>6.06</v>
      </c>
      <c r="L2678" s="26">
        <v>15.08</v>
      </c>
      <c r="M2678" s="26">
        <v>14.82</v>
      </c>
      <c r="N2678" s="26">
        <v>11.07</v>
      </c>
      <c r="O2678" s="199">
        <v>1349.09</v>
      </c>
    </row>
    <row r="2679" spans="8:15" hidden="1" x14ac:dyDescent="0.25">
      <c r="H2679" s="189" t="s">
        <v>5984</v>
      </c>
      <c r="I2679" s="26" t="s">
        <v>6008</v>
      </c>
      <c r="J2679" s="26" t="s">
        <v>6009</v>
      </c>
      <c r="K2679" s="26">
        <v>1.43</v>
      </c>
      <c r="L2679" s="26"/>
      <c r="M2679" s="26"/>
      <c r="N2679" s="26">
        <v>27.56</v>
      </c>
      <c r="O2679" s="199">
        <v>152.99</v>
      </c>
    </row>
    <row r="2680" spans="8:15" hidden="1" x14ac:dyDescent="0.25">
      <c r="H2680" s="189" t="s">
        <v>5984</v>
      </c>
      <c r="I2680" s="26" t="s">
        <v>6010</v>
      </c>
      <c r="J2680" s="26" t="s">
        <v>6011</v>
      </c>
      <c r="K2680" s="26">
        <v>4.1100000000000003</v>
      </c>
      <c r="L2680" s="26">
        <v>763.02</v>
      </c>
      <c r="M2680" s="26">
        <v>125.63</v>
      </c>
      <c r="N2680" s="26">
        <v>28.93</v>
      </c>
      <c r="O2680" s="199">
        <v>138.80000000000001</v>
      </c>
    </row>
    <row r="2681" spans="8:15" hidden="1" x14ac:dyDescent="0.25">
      <c r="H2681" s="189" t="s">
        <v>5984</v>
      </c>
      <c r="I2681" s="26" t="s">
        <v>6012</v>
      </c>
      <c r="J2681" s="26" t="s">
        <v>6013</v>
      </c>
      <c r="K2681" s="26">
        <v>2.2400000000000002</v>
      </c>
      <c r="L2681" s="26"/>
      <c r="M2681" s="26"/>
      <c r="N2681" s="26"/>
      <c r="O2681" s="199">
        <v>63.89</v>
      </c>
    </row>
    <row r="2682" spans="8:15" hidden="1" x14ac:dyDescent="0.25">
      <c r="H2682" s="189" t="s">
        <v>5984</v>
      </c>
      <c r="I2682" s="26" t="s">
        <v>6014</v>
      </c>
      <c r="J2682" s="26" t="s">
        <v>6015</v>
      </c>
      <c r="K2682" s="26">
        <v>3.69</v>
      </c>
      <c r="L2682" s="26">
        <v>14.35</v>
      </c>
      <c r="M2682" s="26">
        <v>11.5</v>
      </c>
      <c r="N2682" s="26">
        <v>10.52</v>
      </c>
      <c r="O2682" s="199">
        <v>227.49</v>
      </c>
    </row>
    <row r="2683" spans="8:15" hidden="1" x14ac:dyDescent="0.25">
      <c r="H2683" s="189" t="s">
        <v>5984</v>
      </c>
      <c r="I2683" s="26" t="s">
        <v>6016</v>
      </c>
      <c r="J2683" s="26" t="s">
        <v>6017</v>
      </c>
      <c r="K2683" s="26">
        <v>1.55</v>
      </c>
      <c r="L2683" s="26"/>
      <c r="M2683" s="26"/>
      <c r="N2683" s="26"/>
      <c r="O2683" s="199">
        <v>97.08</v>
      </c>
    </row>
    <row r="2684" spans="8:15" hidden="1" x14ac:dyDescent="0.25">
      <c r="H2684" s="189" t="s">
        <v>5984</v>
      </c>
      <c r="I2684" s="26" t="s">
        <v>6018</v>
      </c>
      <c r="J2684" s="26" t="s">
        <v>6019</v>
      </c>
      <c r="K2684" s="26">
        <v>4.62</v>
      </c>
      <c r="L2684" s="26">
        <v>18.89</v>
      </c>
      <c r="M2684" s="26">
        <v>12.65</v>
      </c>
      <c r="N2684" s="26">
        <v>12.01</v>
      </c>
      <c r="O2684" s="199">
        <v>35.54</v>
      </c>
    </row>
    <row r="2685" spans="8:15" hidden="1" x14ac:dyDescent="0.25">
      <c r="H2685" s="189" t="s">
        <v>5984</v>
      </c>
      <c r="I2685" s="26" t="s">
        <v>6020</v>
      </c>
      <c r="J2685" s="26" t="s">
        <v>6021</v>
      </c>
      <c r="K2685" s="26">
        <v>2.14</v>
      </c>
      <c r="L2685" s="26"/>
      <c r="M2685" s="26"/>
      <c r="N2685" s="26"/>
      <c r="O2685" s="199">
        <v>61.47</v>
      </c>
    </row>
    <row r="2686" spans="8:15" hidden="1" x14ac:dyDescent="0.25">
      <c r="H2686" s="189" t="s">
        <v>5984</v>
      </c>
      <c r="I2686" s="26" t="s">
        <v>6022</v>
      </c>
      <c r="J2686" s="26" t="s">
        <v>6023</v>
      </c>
      <c r="K2686" s="26">
        <v>4.01</v>
      </c>
      <c r="L2686" s="26"/>
      <c r="M2686" s="26"/>
      <c r="N2686" s="26"/>
      <c r="O2686" s="199">
        <v>61.96</v>
      </c>
    </row>
    <row r="2687" spans="8:15" hidden="1" x14ac:dyDescent="0.25">
      <c r="H2687" s="189" t="s">
        <v>5984</v>
      </c>
      <c r="I2687" s="26" t="s">
        <v>6024</v>
      </c>
      <c r="J2687" s="26" t="s">
        <v>6025</v>
      </c>
      <c r="K2687" s="26">
        <v>4.1100000000000003</v>
      </c>
      <c r="L2687" s="26"/>
      <c r="M2687" s="26">
        <v>21.9</v>
      </c>
      <c r="N2687" s="26">
        <v>12.36</v>
      </c>
      <c r="O2687" s="199">
        <v>129.29</v>
      </c>
    </row>
    <row r="2688" spans="8:15" hidden="1" x14ac:dyDescent="0.25">
      <c r="H2688" s="189" t="s">
        <v>5984</v>
      </c>
      <c r="I2688" s="26" t="s">
        <v>6026</v>
      </c>
      <c r="J2688" s="26" t="s">
        <v>6027</v>
      </c>
      <c r="K2688" s="26">
        <v>2.64</v>
      </c>
      <c r="L2688" s="26"/>
      <c r="M2688" s="26"/>
      <c r="N2688" s="26"/>
      <c r="O2688" s="199">
        <v>205.12</v>
      </c>
    </row>
    <row r="2689" spans="8:15" hidden="1" x14ac:dyDescent="0.25">
      <c r="H2689" s="189" t="s">
        <v>5984</v>
      </c>
      <c r="I2689" s="26" t="s">
        <v>6028</v>
      </c>
      <c r="J2689" s="26" t="s">
        <v>6029</v>
      </c>
      <c r="K2689" s="26">
        <v>3.54</v>
      </c>
      <c r="L2689" s="26"/>
      <c r="M2689" s="26"/>
      <c r="N2689" s="26"/>
      <c r="O2689" s="199">
        <v>90.72</v>
      </c>
    </row>
    <row r="2690" spans="8:15" hidden="1" x14ac:dyDescent="0.25">
      <c r="H2690" s="189" t="s">
        <v>5984</v>
      </c>
      <c r="I2690" s="26" t="s">
        <v>6030</v>
      </c>
      <c r="J2690" s="26" t="s">
        <v>6031</v>
      </c>
      <c r="K2690" s="26">
        <v>1.49</v>
      </c>
      <c r="L2690" s="26"/>
      <c r="M2690" s="26"/>
      <c r="N2690" s="26"/>
      <c r="O2690" s="199">
        <v>132.88999999999999</v>
      </c>
    </row>
    <row r="2691" spans="8:15" hidden="1" x14ac:dyDescent="0.25">
      <c r="H2691" s="189" t="s">
        <v>5984</v>
      </c>
      <c r="I2691" s="26" t="s">
        <v>6032</v>
      </c>
      <c r="J2691" s="26" t="s">
        <v>6033</v>
      </c>
      <c r="K2691" s="26">
        <v>7.35</v>
      </c>
      <c r="L2691" s="26">
        <v>41.76</v>
      </c>
      <c r="M2691" s="26">
        <v>43.81</v>
      </c>
      <c r="N2691" s="26">
        <v>29.38</v>
      </c>
      <c r="O2691" s="199">
        <v>58.8</v>
      </c>
    </row>
    <row r="2692" spans="8:15" hidden="1" x14ac:dyDescent="0.25">
      <c r="H2692" s="189" t="s">
        <v>5984</v>
      </c>
      <c r="I2692" s="26" t="s">
        <v>6034</v>
      </c>
      <c r="J2692" s="26" t="s">
        <v>6035</v>
      </c>
      <c r="K2692" s="26">
        <v>6.41</v>
      </c>
      <c r="L2692" s="26">
        <v>27.18</v>
      </c>
      <c r="M2692" s="26">
        <v>21.59</v>
      </c>
      <c r="N2692" s="26">
        <v>21.23</v>
      </c>
      <c r="O2692" s="199">
        <v>130.61000000000001</v>
      </c>
    </row>
    <row r="2693" spans="8:15" hidden="1" x14ac:dyDescent="0.25">
      <c r="H2693" s="189" t="s">
        <v>6036</v>
      </c>
      <c r="I2693" s="26" t="s">
        <v>6037</v>
      </c>
      <c r="J2693" s="26" t="s">
        <v>6038</v>
      </c>
      <c r="K2693" s="26">
        <v>6.02</v>
      </c>
      <c r="L2693" s="26"/>
      <c r="M2693" s="26"/>
      <c r="N2693" s="26"/>
      <c r="O2693" s="199">
        <v>21.67</v>
      </c>
    </row>
    <row r="2694" spans="8:15" hidden="1" x14ac:dyDescent="0.25">
      <c r="H2694" s="189" t="s">
        <v>6036</v>
      </c>
      <c r="I2694" s="26" t="s">
        <v>6039</v>
      </c>
      <c r="J2694" s="26" t="s">
        <v>6040</v>
      </c>
      <c r="K2694" s="26">
        <v>10.210000000000001</v>
      </c>
      <c r="L2694" s="26">
        <v>146.99</v>
      </c>
      <c r="M2694" s="26">
        <v>54.49</v>
      </c>
      <c r="N2694" s="26">
        <v>68.540000000000006</v>
      </c>
      <c r="O2694" s="199">
        <v>47.39</v>
      </c>
    </row>
    <row r="2695" spans="8:15" hidden="1" x14ac:dyDescent="0.25">
      <c r="H2695" s="189" t="s">
        <v>6036</v>
      </c>
      <c r="I2695" s="26" t="s">
        <v>6041</v>
      </c>
      <c r="J2695" s="26" t="s">
        <v>6042</v>
      </c>
      <c r="K2695" s="26">
        <v>29.1</v>
      </c>
      <c r="L2695" s="26">
        <v>14.49</v>
      </c>
      <c r="M2695" s="26">
        <v>12.97</v>
      </c>
      <c r="N2695" s="26">
        <v>15.68</v>
      </c>
      <c r="O2695" s="199">
        <v>491.65</v>
      </c>
    </row>
    <row r="2696" spans="8:15" hidden="1" x14ac:dyDescent="0.25">
      <c r="H2696" s="189" t="s">
        <v>6036</v>
      </c>
      <c r="I2696" s="26" t="s">
        <v>6043</v>
      </c>
      <c r="J2696" s="26" t="s">
        <v>6044</v>
      </c>
      <c r="K2696" s="26">
        <v>23.51</v>
      </c>
      <c r="L2696" s="26">
        <v>31.93</v>
      </c>
      <c r="M2696" s="26">
        <v>36.11</v>
      </c>
      <c r="N2696" s="26">
        <v>32.18</v>
      </c>
      <c r="O2696" s="199">
        <v>27.71</v>
      </c>
    </row>
    <row r="2697" spans="8:15" hidden="1" x14ac:dyDescent="0.25">
      <c r="H2697" s="189" t="s">
        <v>6036</v>
      </c>
      <c r="I2697" s="26" t="s">
        <v>6045</v>
      </c>
      <c r="J2697" s="26" t="s">
        <v>6046</v>
      </c>
      <c r="K2697" s="26">
        <v>22.91</v>
      </c>
      <c r="L2697" s="26">
        <v>24.08</v>
      </c>
      <c r="M2697" s="26">
        <v>20.71</v>
      </c>
      <c r="N2697" s="26">
        <v>34.14</v>
      </c>
      <c r="O2697" s="199">
        <v>24.48</v>
      </c>
    </row>
    <row r="2698" spans="8:15" hidden="1" x14ac:dyDescent="0.25">
      <c r="H2698" s="189" t="s">
        <v>6036</v>
      </c>
      <c r="I2698" s="26" t="s">
        <v>6047</v>
      </c>
      <c r="J2698" s="26" t="s">
        <v>6048</v>
      </c>
      <c r="K2698" s="26">
        <v>9.6199999999999992</v>
      </c>
      <c r="L2698" s="26">
        <v>17.28</v>
      </c>
      <c r="M2698" s="26">
        <v>13.99</v>
      </c>
      <c r="N2698" s="26">
        <v>18.14</v>
      </c>
      <c r="O2698" s="199">
        <v>80.790000000000006</v>
      </c>
    </row>
    <row r="2699" spans="8:15" hidden="1" x14ac:dyDescent="0.25">
      <c r="H2699" s="189" t="s">
        <v>6036</v>
      </c>
      <c r="I2699" s="26" t="s">
        <v>6049</v>
      </c>
      <c r="J2699" s="26" t="s">
        <v>6050</v>
      </c>
      <c r="K2699" s="26">
        <v>10.220000000000001</v>
      </c>
      <c r="L2699" s="26">
        <v>33.54</v>
      </c>
      <c r="M2699" s="26">
        <v>36.549999999999997</v>
      </c>
      <c r="N2699" s="26">
        <v>35.64</v>
      </c>
      <c r="O2699" s="199">
        <v>23.61</v>
      </c>
    </row>
    <row r="2700" spans="8:15" hidden="1" x14ac:dyDescent="0.25">
      <c r="H2700" s="189" t="s">
        <v>6036</v>
      </c>
      <c r="I2700" s="26" t="s">
        <v>6051</v>
      </c>
      <c r="J2700" s="26" t="s">
        <v>6052</v>
      </c>
      <c r="K2700" s="26">
        <v>10.52</v>
      </c>
      <c r="L2700" s="26"/>
      <c r="M2700" s="26"/>
      <c r="N2700" s="26"/>
      <c r="O2700" s="199">
        <v>19.55</v>
      </c>
    </row>
    <row r="2701" spans="8:15" hidden="1" x14ac:dyDescent="0.25">
      <c r="H2701" s="189" t="s">
        <v>6036</v>
      </c>
      <c r="I2701" s="26" t="s">
        <v>6053</v>
      </c>
      <c r="J2701" s="26" t="s">
        <v>6054</v>
      </c>
      <c r="K2701" s="26">
        <v>3.76</v>
      </c>
      <c r="L2701" s="26">
        <v>18.5</v>
      </c>
      <c r="M2701" s="26">
        <v>13.1</v>
      </c>
      <c r="N2701" s="26">
        <v>16.54</v>
      </c>
      <c r="O2701" s="199">
        <v>37.99</v>
      </c>
    </row>
    <row r="2702" spans="8:15" hidden="1" x14ac:dyDescent="0.25">
      <c r="H2702" s="189" t="s">
        <v>6036</v>
      </c>
      <c r="I2702" s="26" t="s">
        <v>6055</v>
      </c>
      <c r="J2702" s="26" t="s">
        <v>6056</v>
      </c>
      <c r="K2702" s="26">
        <v>2.0299999999999998</v>
      </c>
      <c r="L2702" s="26"/>
      <c r="M2702" s="26"/>
      <c r="N2702" s="26">
        <v>32.67</v>
      </c>
      <c r="O2702" s="199">
        <v>17.27</v>
      </c>
    </row>
    <row r="2703" spans="8:15" hidden="1" x14ac:dyDescent="0.25">
      <c r="H2703" s="189" t="s">
        <v>6036</v>
      </c>
      <c r="I2703" s="26" t="s">
        <v>6057</v>
      </c>
      <c r="J2703" s="26" t="s">
        <v>6058</v>
      </c>
      <c r="K2703" s="26">
        <v>24.77</v>
      </c>
      <c r="L2703" s="26">
        <v>25.07</v>
      </c>
      <c r="M2703" s="26">
        <v>23.38</v>
      </c>
      <c r="N2703" s="26">
        <v>29.42</v>
      </c>
      <c r="O2703" s="199">
        <v>623.82000000000005</v>
      </c>
    </row>
    <row r="2704" spans="8:15" hidden="1" x14ac:dyDescent="0.25">
      <c r="H2704" s="189" t="s">
        <v>6036</v>
      </c>
      <c r="I2704" s="26" t="s">
        <v>6059</v>
      </c>
      <c r="J2704" s="26" t="s">
        <v>6060</v>
      </c>
      <c r="K2704" s="26">
        <v>5.96</v>
      </c>
      <c r="L2704" s="26"/>
      <c r="M2704" s="26">
        <v>61.39</v>
      </c>
      <c r="N2704" s="26"/>
      <c r="O2704" s="199">
        <v>40.229999999999997</v>
      </c>
    </row>
    <row r="2705" spans="8:15" hidden="1" x14ac:dyDescent="0.25">
      <c r="H2705" s="189" t="s">
        <v>6036</v>
      </c>
      <c r="I2705" s="26" t="s">
        <v>6061</v>
      </c>
      <c r="J2705" s="26" t="s">
        <v>6062</v>
      </c>
      <c r="K2705" s="26">
        <v>17.27</v>
      </c>
      <c r="L2705" s="26">
        <v>19.27</v>
      </c>
      <c r="M2705" s="26">
        <v>27.82</v>
      </c>
      <c r="N2705" s="26">
        <v>21.19</v>
      </c>
      <c r="O2705" s="199">
        <v>274.95</v>
      </c>
    </row>
    <row r="2706" spans="8:15" hidden="1" x14ac:dyDescent="0.25">
      <c r="H2706" s="189" t="s">
        <v>6036</v>
      </c>
      <c r="I2706" s="26" t="s">
        <v>6063</v>
      </c>
      <c r="J2706" s="26" t="s">
        <v>6064</v>
      </c>
      <c r="K2706" s="26">
        <v>2.57</v>
      </c>
      <c r="L2706" s="26"/>
      <c r="M2706" s="26"/>
      <c r="N2706" s="26"/>
      <c r="O2706" s="199">
        <v>23.55</v>
      </c>
    </row>
    <row r="2707" spans="8:15" hidden="1" x14ac:dyDescent="0.25">
      <c r="H2707" s="189" t="s">
        <v>6036</v>
      </c>
      <c r="I2707" s="26" t="s">
        <v>6065</v>
      </c>
      <c r="J2707" s="26" t="s">
        <v>6066</v>
      </c>
      <c r="K2707" s="26">
        <v>3.5</v>
      </c>
      <c r="L2707" s="26">
        <v>18.510000000000002</v>
      </c>
      <c r="M2707" s="26">
        <v>10.89</v>
      </c>
      <c r="N2707" s="26">
        <v>16.260000000000002</v>
      </c>
      <c r="O2707" s="199">
        <v>41.67</v>
      </c>
    </row>
    <row r="2708" spans="8:15" hidden="1" x14ac:dyDescent="0.25">
      <c r="H2708" s="189" t="s">
        <v>6036</v>
      </c>
      <c r="I2708" s="26" t="s">
        <v>6067</v>
      </c>
      <c r="J2708" s="26" t="s">
        <v>6068</v>
      </c>
      <c r="K2708" s="26">
        <v>4.9800000000000004</v>
      </c>
      <c r="L2708" s="26">
        <v>17.760000000000002</v>
      </c>
      <c r="M2708" s="26">
        <v>14.23</v>
      </c>
      <c r="N2708" s="26">
        <v>16.86</v>
      </c>
      <c r="O2708" s="199">
        <v>35.54</v>
      </c>
    </row>
    <row r="2709" spans="8:15" hidden="1" x14ac:dyDescent="0.25">
      <c r="H2709" s="189" t="s">
        <v>6036</v>
      </c>
      <c r="I2709" s="26" t="s">
        <v>6069</v>
      </c>
      <c r="J2709" s="26" t="s">
        <v>6070</v>
      </c>
      <c r="K2709" s="26">
        <v>2.71</v>
      </c>
      <c r="L2709" s="26"/>
      <c r="M2709" s="26"/>
      <c r="N2709" s="26"/>
      <c r="O2709" s="199">
        <v>31.1</v>
      </c>
    </row>
    <row r="2710" spans="8:15" hidden="1" x14ac:dyDescent="0.25">
      <c r="H2710" s="189" t="s">
        <v>6036</v>
      </c>
      <c r="I2710" s="26" t="s">
        <v>6071</v>
      </c>
      <c r="J2710" s="26" t="s">
        <v>6072</v>
      </c>
      <c r="K2710" s="26">
        <v>3.5</v>
      </c>
      <c r="L2710" s="26"/>
      <c r="M2710" s="26"/>
      <c r="N2710" s="26"/>
      <c r="O2710" s="199">
        <v>17.920000000000002</v>
      </c>
    </row>
    <row r="2711" spans="8:15" hidden="1" x14ac:dyDescent="0.25">
      <c r="H2711" s="189" t="s">
        <v>6036</v>
      </c>
      <c r="I2711" s="26" t="s">
        <v>6073</v>
      </c>
      <c r="J2711" s="26" t="s">
        <v>6074</v>
      </c>
      <c r="K2711" s="26">
        <v>15.79</v>
      </c>
      <c r="L2711" s="26">
        <v>27.47</v>
      </c>
      <c r="M2711" s="26">
        <v>17.600000000000001</v>
      </c>
      <c r="N2711" s="26">
        <v>21.25</v>
      </c>
      <c r="O2711" s="199">
        <v>20.76</v>
      </c>
    </row>
    <row r="2712" spans="8:15" hidden="1" x14ac:dyDescent="0.25">
      <c r="H2712" s="189" t="s">
        <v>6036</v>
      </c>
      <c r="I2712" s="26" t="s">
        <v>6075</v>
      </c>
      <c r="J2712" s="26" t="s">
        <v>6076</v>
      </c>
      <c r="K2712" s="26">
        <v>3.69</v>
      </c>
      <c r="L2712" s="26"/>
      <c r="M2712" s="26"/>
      <c r="N2712" s="26"/>
      <c r="O2712" s="199">
        <v>15.94</v>
      </c>
    </row>
    <row r="2713" spans="8:15" hidden="1" x14ac:dyDescent="0.25">
      <c r="H2713" s="189" t="s">
        <v>6036</v>
      </c>
      <c r="I2713" s="26" t="s">
        <v>6077</v>
      </c>
      <c r="J2713" s="26" t="s">
        <v>6078</v>
      </c>
      <c r="K2713" s="26">
        <v>25.76</v>
      </c>
      <c r="L2713" s="26"/>
      <c r="M2713" s="26">
        <v>583.83000000000004</v>
      </c>
      <c r="N2713" s="26"/>
      <c r="O2713" s="199">
        <v>51.82</v>
      </c>
    </row>
    <row r="2714" spans="8:15" hidden="1" x14ac:dyDescent="0.25">
      <c r="H2714" s="189" t="s">
        <v>6036</v>
      </c>
      <c r="I2714" s="26" t="s">
        <v>6079</v>
      </c>
      <c r="J2714" s="26" t="s">
        <v>6080</v>
      </c>
      <c r="K2714" s="26">
        <v>47.85</v>
      </c>
      <c r="L2714" s="26">
        <v>93.97</v>
      </c>
      <c r="M2714" s="26">
        <v>597.4</v>
      </c>
      <c r="N2714" s="26">
        <v>234.68</v>
      </c>
      <c r="O2714" s="199">
        <v>153.86000000000001</v>
      </c>
    </row>
    <row r="2715" spans="8:15" hidden="1" x14ac:dyDescent="0.25">
      <c r="H2715" s="189" t="s">
        <v>6036</v>
      </c>
      <c r="I2715" s="26" t="s">
        <v>6081</v>
      </c>
      <c r="J2715" s="26" t="s">
        <v>6082</v>
      </c>
      <c r="K2715" s="26">
        <v>3.46</v>
      </c>
      <c r="L2715" s="26"/>
      <c r="M2715" s="26"/>
      <c r="N2715" s="26"/>
      <c r="O2715" s="199">
        <v>16.399999999999999</v>
      </c>
    </row>
    <row r="2716" spans="8:15" hidden="1" x14ac:dyDescent="0.25">
      <c r="H2716" s="189" t="s">
        <v>6036</v>
      </c>
      <c r="I2716" s="26" t="s">
        <v>6083</v>
      </c>
      <c r="J2716" s="26" t="s">
        <v>6084</v>
      </c>
      <c r="K2716" s="26">
        <v>13.8</v>
      </c>
      <c r="L2716" s="26"/>
      <c r="M2716" s="26"/>
      <c r="N2716" s="26"/>
      <c r="O2716" s="199">
        <v>33.94</v>
      </c>
    </row>
    <row r="2717" spans="8:15" hidden="1" x14ac:dyDescent="0.25">
      <c r="H2717" s="189" t="s">
        <v>6036</v>
      </c>
      <c r="I2717" s="26" t="s">
        <v>6085</v>
      </c>
      <c r="J2717" s="26" t="s">
        <v>6086</v>
      </c>
      <c r="K2717" s="26">
        <v>12.54</v>
      </c>
      <c r="L2717" s="26"/>
      <c r="M2717" s="26">
        <v>43.72</v>
      </c>
      <c r="N2717" s="26"/>
      <c r="O2717" s="199">
        <v>48.27</v>
      </c>
    </row>
    <row r="2718" spans="8:15" hidden="1" x14ac:dyDescent="0.25">
      <c r="H2718" s="189" t="s">
        <v>6036</v>
      </c>
      <c r="I2718" s="26" t="s">
        <v>6087</v>
      </c>
      <c r="J2718" s="26" t="s">
        <v>6088</v>
      </c>
      <c r="K2718" s="26">
        <v>7.03</v>
      </c>
      <c r="L2718" s="26"/>
      <c r="M2718" s="26">
        <v>68.28</v>
      </c>
      <c r="N2718" s="26">
        <v>46.45</v>
      </c>
      <c r="O2718" s="199">
        <v>82.76</v>
      </c>
    </row>
    <row r="2719" spans="8:15" hidden="1" x14ac:dyDescent="0.25">
      <c r="H2719" s="189" t="s">
        <v>6036</v>
      </c>
      <c r="I2719" s="26" t="s">
        <v>6089</v>
      </c>
      <c r="J2719" s="26" t="s">
        <v>6090</v>
      </c>
      <c r="K2719" s="26">
        <v>15.6</v>
      </c>
      <c r="L2719" s="26">
        <v>27.04</v>
      </c>
      <c r="M2719" s="26">
        <v>54.07</v>
      </c>
      <c r="N2719" s="26">
        <v>21.67</v>
      </c>
      <c r="O2719" s="199">
        <v>38.43</v>
      </c>
    </row>
    <row r="2720" spans="8:15" hidden="1" x14ac:dyDescent="0.25">
      <c r="H2720" s="189" t="s">
        <v>6036</v>
      </c>
      <c r="I2720" s="26" t="s">
        <v>6091</v>
      </c>
      <c r="J2720" s="26" t="s">
        <v>6092</v>
      </c>
      <c r="K2720" s="26">
        <v>18.670000000000002</v>
      </c>
      <c r="L2720" s="26">
        <v>48.83</v>
      </c>
      <c r="M2720" s="26">
        <v>63.81</v>
      </c>
      <c r="N2720" s="26">
        <v>50.72</v>
      </c>
      <c r="O2720" s="199">
        <v>20.16</v>
      </c>
    </row>
    <row r="2721" spans="8:15" hidden="1" x14ac:dyDescent="0.25">
      <c r="H2721" s="189" t="s">
        <v>6036</v>
      </c>
      <c r="I2721" s="26" t="s">
        <v>6093</v>
      </c>
      <c r="J2721" s="26" t="s">
        <v>6094</v>
      </c>
      <c r="K2721" s="26">
        <v>22.06</v>
      </c>
      <c r="L2721" s="26">
        <v>42.88</v>
      </c>
      <c r="M2721" s="26">
        <v>46.95</v>
      </c>
      <c r="N2721" s="26">
        <v>30.86</v>
      </c>
      <c r="O2721" s="199">
        <v>26.08</v>
      </c>
    </row>
    <row r="2722" spans="8:15" hidden="1" x14ac:dyDescent="0.25">
      <c r="H2722" s="189" t="s">
        <v>6036</v>
      </c>
      <c r="I2722" s="26" t="s">
        <v>6095</v>
      </c>
      <c r="J2722" s="26" t="s">
        <v>6096</v>
      </c>
      <c r="K2722" s="26">
        <v>1.67</v>
      </c>
      <c r="L2722" s="26"/>
      <c r="M2722" s="26"/>
      <c r="N2722" s="26"/>
      <c r="O2722" s="199">
        <v>25.23</v>
      </c>
    </row>
    <row r="2723" spans="8:15" hidden="1" x14ac:dyDescent="0.25">
      <c r="H2723" s="189" t="s">
        <v>6036</v>
      </c>
      <c r="I2723" s="26" t="s">
        <v>6097</v>
      </c>
      <c r="J2723" s="26" t="s">
        <v>6098</v>
      </c>
      <c r="K2723" s="26">
        <v>4.38</v>
      </c>
      <c r="L2723" s="26">
        <v>29.43</v>
      </c>
      <c r="M2723" s="26">
        <v>21.86</v>
      </c>
      <c r="N2723" s="26">
        <v>35.92</v>
      </c>
      <c r="O2723" s="199">
        <v>37.31</v>
      </c>
    </row>
    <row r="2724" spans="8:15" hidden="1" x14ac:dyDescent="0.25">
      <c r="H2724" s="189" t="s">
        <v>6036</v>
      </c>
      <c r="I2724" s="26" t="s">
        <v>6099</v>
      </c>
      <c r="J2724" s="26" t="s">
        <v>6100</v>
      </c>
      <c r="K2724" s="26">
        <v>16.78</v>
      </c>
      <c r="L2724" s="26">
        <v>288.58</v>
      </c>
      <c r="M2724" s="26">
        <v>99.02</v>
      </c>
      <c r="N2724" s="26">
        <v>192.14</v>
      </c>
      <c r="O2724" s="199">
        <v>21.67</v>
      </c>
    </row>
    <row r="2725" spans="8:15" hidden="1" x14ac:dyDescent="0.25">
      <c r="H2725" s="189" t="s">
        <v>6036</v>
      </c>
      <c r="I2725" s="26" t="s">
        <v>6101</v>
      </c>
      <c r="J2725" s="26" t="s">
        <v>6102</v>
      </c>
      <c r="K2725" s="26">
        <v>5.09</v>
      </c>
      <c r="L2725" s="26">
        <v>30.95</v>
      </c>
      <c r="M2725" s="26">
        <v>41.44</v>
      </c>
      <c r="N2725" s="26">
        <v>24.62</v>
      </c>
      <c r="O2725" s="199">
        <v>57.26</v>
      </c>
    </row>
    <row r="2726" spans="8:15" hidden="1" x14ac:dyDescent="0.25">
      <c r="H2726" s="189" t="s">
        <v>6036</v>
      </c>
      <c r="I2726" s="26" t="s">
        <v>6103</v>
      </c>
      <c r="J2726" s="26" t="s">
        <v>6104</v>
      </c>
      <c r="K2726" s="26">
        <v>3.91</v>
      </c>
      <c r="L2726" s="26">
        <v>29.58</v>
      </c>
      <c r="M2726" s="26">
        <v>18.72</v>
      </c>
      <c r="N2726" s="26">
        <v>24.13</v>
      </c>
      <c r="O2726" s="199">
        <v>3.36</v>
      </c>
    </row>
    <row r="2727" spans="8:15" hidden="1" x14ac:dyDescent="0.25">
      <c r="H2727" s="189" t="s">
        <v>6036</v>
      </c>
      <c r="I2727" s="26" t="s">
        <v>6105</v>
      </c>
      <c r="J2727" s="26" t="s">
        <v>6106</v>
      </c>
      <c r="K2727" s="26">
        <v>3.66</v>
      </c>
      <c r="L2727" s="26"/>
      <c r="M2727" s="26">
        <v>36.89</v>
      </c>
      <c r="N2727" s="26"/>
      <c r="O2727" s="199">
        <v>2.7</v>
      </c>
    </row>
    <row r="2728" spans="8:15" hidden="1" x14ac:dyDescent="0.25">
      <c r="H2728" s="189" t="s">
        <v>6036</v>
      </c>
      <c r="I2728" s="26" t="s">
        <v>6107</v>
      </c>
      <c r="J2728" s="26" t="s">
        <v>6108</v>
      </c>
      <c r="K2728" s="26">
        <v>5.56</v>
      </c>
      <c r="L2728" s="26">
        <v>11.32</v>
      </c>
      <c r="M2728" s="26">
        <v>12.4</v>
      </c>
      <c r="N2728" s="26">
        <v>8.24</v>
      </c>
      <c r="O2728" s="199">
        <v>9.1999999999999993</v>
      </c>
    </row>
    <row r="2729" spans="8:15" hidden="1" x14ac:dyDescent="0.25">
      <c r="H2729" s="189" t="s">
        <v>6109</v>
      </c>
      <c r="I2729" s="26" t="s">
        <v>6110</v>
      </c>
      <c r="J2729" s="26" t="s">
        <v>6111</v>
      </c>
      <c r="K2729" s="26">
        <v>4.5199999999999996</v>
      </c>
      <c r="L2729" s="26">
        <v>93.38</v>
      </c>
      <c r="M2729" s="26">
        <v>64.510000000000005</v>
      </c>
      <c r="N2729" s="26"/>
      <c r="O2729" s="199">
        <v>15.66</v>
      </c>
    </row>
    <row r="2730" spans="8:15" hidden="1" x14ac:dyDescent="0.25">
      <c r="H2730" s="189" t="s">
        <v>6109</v>
      </c>
      <c r="I2730" s="26" t="s">
        <v>6112</v>
      </c>
      <c r="J2730" s="26" t="s">
        <v>6113</v>
      </c>
      <c r="K2730" s="26">
        <v>8.9600000000000009</v>
      </c>
      <c r="L2730" s="26">
        <v>57.78</v>
      </c>
      <c r="M2730" s="26">
        <v>42.81</v>
      </c>
      <c r="N2730" s="26">
        <v>83.6</v>
      </c>
      <c r="O2730" s="199">
        <v>91.85</v>
      </c>
    </row>
    <row r="2731" spans="8:15" hidden="1" x14ac:dyDescent="0.25">
      <c r="H2731" s="189" t="s">
        <v>6109</v>
      </c>
      <c r="I2731" s="26" t="s">
        <v>6114</v>
      </c>
      <c r="J2731" s="26" t="s">
        <v>6115</v>
      </c>
      <c r="K2731" s="26">
        <v>2.06</v>
      </c>
      <c r="L2731" s="26"/>
      <c r="M2731" s="26"/>
      <c r="N2731" s="26"/>
      <c r="O2731" s="199">
        <v>51.69</v>
      </c>
    </row>
    <row r="2732" spans="8:15" hidden="1" x14ac:dyDescent="0.25">
      <c r="H2732" s="189" t="s">
        <v>6109</v>
      </c>
      <c r="I2732" s="26" t="s">
        <v>6116</v>
      </c>
      <c r="J2732" s="26" t="s">
        <v>6117</v>
      </c>
      <c r="K2732" s="26">
        <v>1.69</v>
      </c>
      <c r="L2732" s="26"/>
      <c r="M2732" s="26">
        <v>99.86</v>
      </c>
      <c r="N2732" s="26"/>
      <c r="O2732" s="199">
        <v>46.26</v>
      </c>
    </row>
    <row r="2733" spans="8:15" hidden="1" x14ac:dyDescent="0.25">
      <c r="H2733" s="189" t="s">
        <v>6109</v>
      </c>
      <c r="I2733" s="26" t="s">
        <v>6118</v>
      </c>
      <c r="J2733" s="26" t="s">
        <v>6119</v>
      </c>
      <c r="K2733" s="26">
        <v>4.09</v>
      </c>
      <c r="L2733" s="26">
        <v>33.130000000000003</v>
      </c>
      <c r="M2733" s="26">
        <v>49.81</v>
      </c>
      <c r="N2733" s="26">
        <v>57.48</v>
      </c>
      <c r="O2733" s="199">
        <v>31.13</v>
      </c>
    </row>
    <row r="2734" spans="8:15" hidden="1" x14ac:dyDescent="0.25">
      <c r="H2734" s="189" t="s">
        <v>6109</v>
      </c>
      <c r="I2734" s="26" t="s">
        <v>6120</v>
      </c>
      <c r="J2734" s="26" t="s">
        <v>6121</v>
      </c>
      <c r="K2734" s="26">
        <v>4.68</v>
      </c>
      <c r="L2734" s="26"/>
      <c r="M2734" s="26"/>
      <c r="N2734" s="26"/>
      <c r="O2734" s="199">
        <v>61.37</v>
      </c>
    </row>
    <row r="2735" spans="8:15" hidden="1" x14ac:dyDescent="0.25">
      <c r="H2735" s="189" t="s">
        <v>6109</v>
      </c>
      <c r="I2735" s="26" t="s">
        <v>6122</v>
      </c>
      <c r="J2735" s="26" t="s">
        <v>6123</v>
      </c>
      <c r="K2735" s="26">
        <v>13.41</v>
      </c>
      <c r="L2735" s="26">
        <v>13.4</v>
      </c>
      <c r="M2735" s="26">
        <v>11.71</v>
      </c>
      <c r="N2735" s="26">
        <v>12.82</v>
      </c>
      <c r="O2735" s="199">
        <v>100.37</v>
      </c>
    </row>
    <row r="2736" spans="8:15" hidden="1" x14ac:dyDescent="0.25">
      <c r="H2736" s="189" t="s">
        <v>6109</v>
      </c>
      <c r="I2736" s="26" t="s">
        <v>6124</v>
      </c>
      <c r="J2736" s="26" t="s">
        <v>6125</v>
      </c>
      <c r="K2736" s="26">
        <v>20.23</v>
      </c>
      <c r="L2736" s="26">
        <v>28.93</v>
      </c>
      <c r="M2736" s="26">
        <v>26.41</v>
      </c>
      <c r="N2736" s="26">
        <v>46.79</v>
      </c>
      <c r="O2736" s="199">
        <v>35.17</v>
      </c>
    </row>
    <row r="2737" spans="8:15" hidden="1" x14ac:dyDescent="0.25">
      <c r="H2737" s="189" t="s">
        <v>6109</v>
      </c>
      <c r="I2737" s="26" t="s">
        <v>6126</v>
      </c>
      <c r="J2737" s="26" t="s">
        <v>6127</v>
      </c>
      <c r="K2737" s="26">
        <v>20.100000000000001</v>
      </c>
      <c r="L2737" s="26">
        <v>42.66</v>
      </c>
      <c r="M2737" s="26">
        <v>27.76</v>
      </c>
      <c r="N2737" s="26">
        <v>22.87</v>
      </c>
      <c r="O2737" s="199">
        <v>83.78</v>
      </c>
    </row>
    <row r="2738" spans="8:15" hidden="1" x14ac:dyDescent="0.25">
      <c r="H2738" s="189" t="s">
        <v>6109</v>
      </c>
      <c r="I2738" s="26" t="s">
        <v>6128</v>
      </c>
      <c r="J2738" s="26" t="s">
        <v>6129</v>
      </c>
      <c r="K2738" s="26">
        <v>9.0500000000000007</v>
      </c>
      <c r="L2738" s="26">
        <v>80.69</v>
      </c>
      <c r="M2738" s="26">
        <v>72.349999999999994</v>
      </c>
      <c r="N2738" s="26">
        <v>82.42</v>
      </c>
      <c r="O2738" s="199">
        <v>100.64</v>
      </c>
    </row>
    <row r="2739" spans="8:15" hidden="1" x14ac:dyDescent="0.25">
      <c r="H2739" s="189" t="s">
        <v>6109</v>
      </c>
      <c r="I2739" s="26" t="s">
        <v>6130</v>
      </c>
      <c r="J2739" s="26" t="s">
        <v>6131</v>
      </c>
      <c r="K2739" s="26">
        <v>4.33</v>
      </c>
      <c r="L2739" s="26"/>
      <c r="M2739" s="26">
        <v>62.56</v>
      </c>
      <c r="N2739" s="26">
        <v>25.18</v>
      </c>
      <c r="O2739" s="199">
        <v>188.56</v>
      </c>
    </row>
    <row r="2740" spans="8:15" hidden="1" x14ac:dyDescent="0.25">
      <c r="H2740" s="189" t="s">
        <v>6109</v>
      </c>
      <c r="I2740" s="26" t="s">
        <v>6132</v>
      </c>
      <c r="J2740" s="26" t="s">
        <v>6133</v>
      </c>
      <c r="K2740" s="26">
        <v>10.34</v>
      </c>
      <c r="L2740" s="26"/>
      <c r="M2740" s="26"/>
      <c r="N2740" s="26"/>
      <c r="O2740" s="199">
        <v>41.41</v>
      </c>
    </row>
    <row r="2741" spans="8:15" hidden="1" x14ac:dyDescent="0.25">
      <c r="H2741" s="189" t="s">
        <v>6134</v>
      </c>
      <c r="I2741" s="26" t="s">
        <v>6135</v>
      </c>
      <c r="J2741" s="26" t="s">
        <v>6136</v>
      </c>
      <c r="K2741" s="26">
        <v>15.54</v>
      </c>
      <c r="L2741" s="26">
        <v>79.599999999999994</v>
      </c>
      <c r="M2741" s="26">
        <v>75.88</v>
      </c>
      <c r="N2741" s="26">
        <v>80.23</v>
      </c>
      <c r="O2741" s="199">
        <v>66.989999999999995</v>
      </c>
    </row>
    <row r="2742" spans="8:15" hidden="1" x14ac:dyDescent="0.25">
      <c r="H2742" s="189" t="s">
        <v>6134</v>
      </c>
      <c r="I2742" s="26" t="s">
        <v>6137</v>
      </c>
      <c r="J2742" s="26" t="s">
        <v>6138</v>
      </c>
      <c r="K2742" s="26">
        <v>4.49</v>
      </c>
      <c r="L2742" s="26">
        <v>91.9</v>
      </c>
      <c r="M2742" s="26">
        <v>72.260000000000005</v>
      </c>
      <c r="N2742" s="26">
        <v>58.78</v>
      </c>
      <c r="O2742" s="199">
        <v>44.52</v>
      </c>
    </row>
    <row r="2743" spans="8:15" hidden="1" x14ac:dyDescent="0.25">
      <c r="H2743" s="189" t="s">
        <v>6134</v>
      </c>
      <c r="I2743" s="26" t="s">
        <v>6139</v>
      </c>
      <c r="J2743" s="26" t="s">
        <v>6140</v>
      </c>
      <c r="K2743" s="26">
        <v>4.46</v>
      </c>
      <c r="L2743" s="26"/>
      <c r="M2743" s="26"/>
      <c r="N2743" s="26"/>
      <c r="O2743" s="199">
        <v>23.76</v>
      </c>
    </row>
    <row r="2744" spans="8:15" hidden="1" x14ac:dyDescent="0.25">
      <c r="H2744" s="189" t="s">
        <v>6134</v>
      </c>
      <c r="I2744" s="26" t="s">
        <v>6141</v>
      </c>
      <c r="J2744" s="26" t="s">
        <v>6142</v>
      </c>
      <c r="K2744" s="26">
        <v>5.21</v>
      </c>
      <c r="L2744" s="26"/>
      <c r="M2744" s="26">
        <v>6787.95</v>
      </c>
      <c r="N2744" s="26"/>
      <c r="O2744" s="199">
        <v>17.97</v>
      </c>
    </row>
    <row r="2745" spans="8:15" hidden="1" x14ac:dyDescent="0.25">
      <c r="H2745" s="189" t="s">
        <v>6134</v>
      </c>
      <c r="I2745" s="26" t="s">
        <v>6143</v>
      </c>
      <c r="J2745" s="26" t="s">
        <v>6144</v>
      </c>
      <c r="K2745" s="26">
        <v>11.16</v>
      </c>
      <c r="L2745" s="26">
        <v>11.18</v>
      </c>
      <c r="M2745" s="26">
        <v>16.45</v>
      </c>
      <c r="N2745" s="26">
        <v>9.56</v>
      </c>
      <c r="O2745" s="199">
        <v>58.31</v>
      </c>
    </row>
    <row r="2746" spans="8:15" hidden="1" x14ac:dyDescent="0.25">
      <c r="H2746" s="189" t="s">
        <v>6134</v>
      </c>
      <c r="I2746" s="26" t="s">
        <v>6145</v>
      </c>
      <c r="J2746" s="26" t="s">
        <v>6146</v>
      </c>
      <c r="K2746" s="26">
        <v>9.19</v>
      </c>
      <c r="L2746" s="26">
        <v>39.06</v>
      </c>
      <c r="M2746" s="26">
        <v>28.51</v>
      </c>
      <c r="N2746" s="26">
        <v>49.16</v>
      </c>
      <c r="O2746" s="199">
        <v>36.96</v>
      </c>
    </row>
    <row r="2747" spans="8:15" hidden="1" x14ac:dyDescent="0.25">
      <c r="H2747" s="189" t="s">
        <v>6134</v>
      </c>
      <c r="I2747" s="26" t="s">
        <v>6147</v>
      </c>
      <c r="J2747" s="26" t="s">
        <v>6148</v>
      </c>
      <c r="K2747" s="26">
        <v>17.079999999999998</v>
      </c>
      <c r="L2747" s="26">
        <v>124.24</v>
      </c>
      <c r="M2747" s="26">
        <v>64.260000000000005</v>
      </c>
      <c r="N2747" s="26">
        <v>105.05</v>
      </c>
      <c r="O2747" s="199">
        <v>84.96</v>
      </c>
    </row>
    <row r="2748" spans="8:15" hidden="1" x14ac:dyDescent="0.25">
      <c r="H2748" s="189" t="s">
        <v>6134</v>
      </c>
      <c r="I2748" s="26" t="s">
        <v>6149</v>
      </c>
      <c r="J2748" s="26" t="s">
        <v>6150</v>
      </c>
      <c r="K2748" s="26">
        <v>6.17</v>
      </c>
      <c r="L2748" s="26">
        <v>50.89</v>
      </c>
      <c r="M2748" s="26">
        <v>53.59</v>
      </c>
      <c r="N2748" s="26">
        <v>57.35</v>
      </c>
      <c r="O2748" s="199">
        <v>81.59</v>
      </c>
    </row>
    <row r="2749" spans="8:15" hidden="1" x14ac:dyDescent="0.25">
      <c r="H2749" s="189" t="s">
        <v>6134</v>
      </c>
      <c r="I2749" s="26" t="s">
        <v>6151</v>
      </c>
      <c r="J2749" s="26" t="s">
        <v>6152</v>
      </c>
      <c r="K2749" s="26">
        <v>2.06</v>
      </c>
      <c r="L2749" s="26"/>
      <c r="M2749" s="26">
        <v>13.9</v>
      </c>
      <c r="N2749" s="26"/>
      <c r="O2749" s="199">
        <v>167.09</v>
      </c>
    </row>
    <row r="2750" spans="8:15" hidden="1" x14ac:dyDescent="0.25">
      <c r="H2750" s="189" t="s">
        <v>6134</v>
      </c>
      <c r="I2750" s="26" t="s">
        <v>6153</v>
      </c>
      <c r="J2750" s="26" t="s">
        <v>6154</v>
      </c>
      <c r="K2750" s="26">
        <v>7.47</v>
      </c>
      <c r="L2750" s="26">
        <v>35.49</v>
      </c>
      <c r="M2750" s="26">
        <v>28.39</v>
      </c>
      <c r="N2750" s="26">
        <v>35.07</v>
      </c>
      <c r="O2750" s="199">
        <v>111.74</v>
      </c>
    </row>
    <row r="2751" spans="8:15" hidden="1" x14ac:dyDescent="0.25">
      <c r="H2751" s="189" t="s">
        <v>6134</v>
      </c>
      <c r="I2751" s="26" t="s">
        <v>6155</v>
      </c>
      <c r="J2751" s="26" t="s">
        <v>6156</v>
      </c>
      <c r="K2751" s="26">
        <v>3.83</v>
      </c>
      <c r="L2751" s="26">
        <v>35.950000000000003</v>
      </c>
      <c r="M2751" s="26">
        <v>350.84</v>
      </c>
      <c r="N2751" s="26">
        <v>35.69</v>
      </c>
      <c r="O2751" s="199">
        <v>30.89</v>
      </c>
    </row>
    <row r="2752" spans="8:15" hidden="1" x14ac:dyDescent="0.25">
      <c r="H2752" s="189" t="s">
        <v>6134</v>
      </c>
      <c r="I2752" s="26" t="s">
        <v>6157</v>
      </c>
      <c r="J2752" s="26" t="s">
        <v>6158</v>
      </c>
      <c r="K2752" s="26">
        <v>1.94</v>
      </c>
      <c r="L2752" s="26"/>
      <c r="M2752" s="26"/>
      <c r="N2752" s="26"/>
      <c r="O2752" s="199">
        <v>37.76</v>
      </c>
    </row>
    <row r="2753" spans="8:15" hidden="1" x14ac:dyDescent="0.25">
      <c r="H2753" s="189" t="s">
        <v>6134</v>
      </c>
      <c r="I2753" s="26" t="s">
        <v>6159</v>
      </c>
      <c r="J2753" s="26" t="s">
        <v>6160</v>
      </c>
      <c r="K2753" s="26">
        <v>10.95</v>
      </c>
      <c r="L2753" s="26">
        <v>22.6</v>
      </c>
      <c r="M2753" s="26">
        <v>17.29</v>
      </c>
      <c r="N2753" s="26">
        <v>90.62</v>
      </c>
      <c r="O2753" s="199">
        <v>54.31</v>
      </c>
    </row>
    <row r="2754" spans="8:15" hidden="1" x14ac:dyDescent="0.25">
      <c r="H2754" s="189" t="s">
        <v>6134</v>
      </c>
      <c r="I2754" s="26" t="s">
        <v>6161</v>
      </c>
      <c r="J2754" s="26" t="s">
        <v>6162</v>
      </c>
      <c r="K2754" s="26">
        <v>20.56</v>
      </c>
      <c r="L2754" s="26">
        <v>28.18</v>
      </c>
      <c r="M2754" s="26">
        <v>30.12</v>
      </c>
      <c r="N2754" s="26">
        <v>29.96</v>
      </c>
      <c r="O2754" s="199">
        <v>206.47</v>
      </c>
    </row>
    <row r="2755" spans="8:15" hidden="1" x14ac:dyDescent="0.25">
      <c r="H2755" s="189" t="s">
        <v>6134</v>
      </c>
      <c r="I2755" s="26" t="s">
        <v>6163</v>
      </c>
      <c r="J2755" s="26" t="s">
        <v>6164</v>
      </c>
      <c r="K2755" s="26">
        <v>5.47</v>
      </c>
      <c r="L2755" s="26"/>
      <c r="M2755" s="26">
        <v>418.16</v>
      </c>
      <c r="N2755" s="26"/>
      <c r="O2755" s="199">
        <v>39.43</v>
      </c>
    </row>
    <row r="2756" spans="8:15" hidden="1" x14ac:dyDescent="0.25">
      <c r="H2756" s="189" t="s">
        <v>6134</v>
      </c>
      <c r="I2756" s="26" t="s">
        <v>6165</v>
      </c>
      <c r="J2756" s="26" t="s">
        <v>6166</v>
      </c>
      <c r="K2756" s="26">
        <v>2.48</v>
      </c>
      <c r="L2756" s="26">
        <v>30.5</v>
      </c>
      <c r="M2756" s="26">
        <v>49.01</v>
      </c>
      <c r="N2756" s="26">
        <v>20.079999999999998</v>
      </c>
      <c r="O2756" s="199">
        <v>4.4400000000000004</v>
      </c>
    </row>
    <row r="2757" spans="8:15" hidden="1" x14ac:dyDescent="0.25">
      <c r="H2757" s="189" t="s">
        <v>6167</v>
      </c>
      <c r="I2757" s="26" t="s">
        <v>6168</v>
      </c>
      <c r="J2757" s="26" t="s">
        <v>6169</v>
      </c>
      <c r="K2757" s="26">
        <v>5.43</v>
      </c>
      <c r="L2757" s="26">
        <v>15.45</v>
      </c>
      <c r="M2757" s="26">
        <v>21.14</v>
      </c>
      <c r="N2757" s="26">
        <v>18.88</v>
      </c>
      <c r="O2757" s="199">
        <v>94.57</v>
      </c>
    </row>
    <row r="2758" spans="8:15" hidden="1" x14ac:dyDescent="0.25">
      <c r="H2758" s="189" t="s">
        <v>6167</v>
      </c>
      <c r="I2758" s="26" t="s">
        <v>6170</v>
      </c>
      <c r="J2758" s="26" t="s">
        <v>6171</v>
      </c>
      <c r="K2758" s="26">
        <v>12.82</v>
      </c>
      <c r="L2758" s="26">
        <v>17.440000000000001</v>
      </c>
      <c r="M2758" s="26">
        <v>14.35</v>
      </c>
      <c r="N2758" s="26">
        <v>22.81</v>
      </c>
      <c r="O2758" s="199">
        <v>1118.74</v>
      </c>
    </row>
    <row r="2759" spans="8:15" hidden="1" x14ac:dyDescent="0.25">
      <c r="H2759" s="189" t="s">
        <v>6167</v>
      </c>
      <c r="I2759" s="26" t="s">
        <v>6172</v>
      </c>
      <c r="J2759" s="26" t="s">
        <v>6173</v>
      </c>
      <c r="K2759" s="26">
        <v>5.31</v>
      </c>
      <c r="L2759" s="26">
        <v>21.91</v>
      </c>
      <c r="M2759" s="26">
        <v>20.12</v>
      </c>
      <c r="N2759" s="26">
        <v>21.68</v>
      </c>
      <c r="O2759" s="199">
        <v>175.43</v>
      </c>
    </row>
    <row r="2760" spans="8:15" hidden="1" x14ac:dyDescent="0.25">
      <c r="H2760" s="189" t="s">
        <v>6167</v>
      </c>
      <c r="I2760" s="26" t="s">
        <v>6174</v>
      </c>
      <c r="J2760" s="26" t="s">
        <v>6175</v>
      </c>
      <c r="K2760" s="26">
        <v>17.07</v>
      </c>
      <c r="L2760" s="26"/>
      <c r="M2760" s="26">
        <v>9.02</v>
      </c>
      <c r="N2760" s="26">
        <v>144.03</v>
      </c>
      <c r="O2760" s="199">
        <v>171.14</v>
      </c>
    </row>
    <row r="2761" spans="8:15" hidden="1" x14ac:dyDescent="0.25">
      <c r="H2761" s="189" t="s">
        <v>6167</v>
      </c>
      <c r="I2761" s="26" t="s">
        <v>6176</v>
      </c>
      <c r="J2761" s="26" t="s">
        <v>6177</v>
      </c>
      <c r="K2761" s="26">
        <v>6.4</v>
      </c>
      <c r="L2761" s="26">
        <v>12.61</v>
      </c>
      <c r="M2761" s="26">
        <v>11.29</v>
      </c>
      <c r="N2761" s="26">
        <v>17.88</v>
      </c>
      <c r="O2761" s="199">
        <v>76.69</v>
      </c>
    </row>
    <row r="2762" spans="8:15" hidden="1" x14ac:dyDescent="0.25">
      <c r="H2762" s="189" t="s">
        <v>6167</v>
      </c>
      <c r="I2762" s="26" t="s">
        <v>6178</v>
      </c>
      <c r="J2762" s="26" t="s">
        <v>6179</v>
      </c>
      <c r="K2762" s="26">
        <v>4.3899999999999997</v>
      </c>
      <c r="L2762" s="26"/>
      <c r="M2762" s="26"/>
      <c r="N2762" s="26"/>
      <c r="O2762" s="199">
        <v>35.86</v>
      </c>
    </row>
    <row r="2763" spans="8:15" hidden="1" x14ac:dyDescent="0.25">
      <c r="H2763" s="189" t="s">
        <v>6167</v>
      </c>
      <c r="I2763" s="26" t="s">
        <v>6180</v>
      </c>
      <c r="J2763" s="26" t="s">
        <v>6181</v>
      </c>
      <c r="K2763" s="26">
        <v>6.44</v>
      </c>
      <c r="L2763" s="26"/>
      <c r="M2763" s="26"/>
      <c r="N2763" s="26"/>
      <c r="O2763" s="199">
        <v>29.6</v>
      </c>
    </row>
    <row r="2764" spans="8:15" hidden="1" x14ac:dyDescent="0.25">
      <c r="H2764" s="189" t="s">
        <v>6167</v>
      </c>
      <c r="I2764" s="26" t="s">
        <v>6182</v>
      </c>
      <c r="J2764" s="26" t="s">
        <v>6183</v>
      </c>
      <c r="K2764" s="26">
        <v>8.49</v>
      </c>
      <c r="L2764" s="26">
        <v>16.8</v>
      </c>
      <c r="M2764" s="26">
        <v>17.45</v>
      </c>
      <c r="N2764" s="26">
        <v>15.69</v>
      </c>
      <c r="O2764" s="199">
        <v>77.94</v>
      </c>
    </row>
    <row r="2765" spans="8:15" hidden="1" x14ac:dyDescent="0.25">
      <c r="H2765" s="189" t="s">
        <v>6167</v>
      </c>
      <c r="I2765" s="26" t="s">
        <v>6184</v>
      </c>
      <c r="J2765" s="26" t="s">
        <v>6185</v>
      </c>
      <c r="K2765" s="26">
        <v>12.57</v>
      </c>
      <c r="L2765" s="26">
        <v>16.149999999999999</v>
      </c>
      <c r="M2765" s="26">
        <v>15.58</v>
      </c>
      <c r="N2765" s="26">
        <v>17.16</v>
      </c>
      <c r="O2765" s="199">
        <v>165.48</v>
      </c>
    </row>
    <row r="2766" spans="8:15" hidden="1" x14ac:dyDescent="0.25">
      <c r="H2766" s="189" t="s">
        <v>6167</v>
      </c>
      <c r="I2766" s="26" t="s">
        <v>6186</v>
      </c>
      <c r="J2766" s="26" t="s">
        <v>6187</v>
      </c>
      <c r="K2766" s="26">
        <v>9.8800000000000008</v>
      </c>
      <c r="L2766" s="26">
        <v>226.09</v>
      </c>
      <c r="M2766" s="26">
        <v>150.16</v>
      </c>
      <c r="N2766" s="26">
        <v>270.45</v>
      </c>
      <c r="O2766" s="199">
        <v>78.86</v>
      </c>
    </row>
    <row r="2767" spans="8:15" hidden="1" x14ac:dyDescent="0.25">
      <c r="H2767" s="189" t="s">
        <v>6167</v>
      </c>
      <c r="I2767" s="26" t="s">
        <v>6188</v>
      </c>
      <c r="J2767" s="26" t="s">
        <v>6189</v>
      </c>
      <c r="K2767" s="26">
        <v>2.58</v>
      </c>
      <c r="L2767" s="26"/>
      <c r="M2767" s="26"/>
      <c r="N2767" s="26"/>
      <c r="O2767" s="199">
        <v>50.84</v>
      </c>
    </row>
    <row r="2768" spans="8:15" hidden="1" x14ac:dyDescent="0.25">
      <c r="H2768" s="189" t="s">
        <v>6167</v>
      </c>
      <c r="I2768" s="26" t="s">
        <v>431</v>
      </c>
      <c r="J2768" s="26" t="s">
        <v>429</v>
      </c>
      <c r="K2768" s="26">
        <v>3.69</v>
      </c>
      <c r="L2768" s="26"/>
      <c r="M2768" s="26"/>
      <c r="N2768" s="26"/>
      <c r="O2768" s="199">
        <v>186.07</v>
      </c>
    </row>
    <row r="2769" spans="8:15" hidden="1" x14ac:dyDescent="0.25">
      <c r="H2769" s="189" t="s">
        <v>6167</v>
      </c>
      <c r="I2769" s="26" t="s">
        <v>6190</v>
      </c>
      <c r="J2769" s="26" t="s">
        <v>6191</v>
      </c>
      <c r="K2769" s="26">
        <v>1.66</v>
      </c>
      <c r="L2769" s="26"/>
      <c r="M2769" s="26"/>
      <c r="N2769" s="26"/>
      <c r="O2769" s="199">
        <v>165.96</v>
      </c>
    </row>
    <row r="2770" spans="8:15" hidden="1" x14ac:dyDescent="0.25">
      <c r="H2770" s="189" t="s">
        <v>6167</v>
      </c>
      <c r="I2770" s="26" t="s">
        <v>6192</v>
      </c>
      <c r="J2770" s="26" t="s">
        <v>6193</v>
      </c>
      <c r="K2770" s="26">
        <v>20.9</v>
      </c>
      <c r="L2770" s="26">
        <v>44.79</v>
      </c>
      <c r="M2770" s="26">
        <v>54.61</v>
      </c>
      <c r="N2770" s="26">
        <v>37.380000000000003</v>
      </c>
      <c r="O2770" s="199">
        <v>24.03</v>
      </c>
    </row>
    <row r="2771" spans="8:15" hidden="1" x14ac:dyDescent="0.25">
      <c r="H2771" s="189" t="s">
        <v>6167</v>
      </c>
      <c r="I2771" s="26" t="s">
        <v>6194</v>
      </c>
      <c r="J2771" s="26" t="s">
        <v>6195</v>
      </c>
      <c r="K2771" s="26">
        <v>22.02</v>
      </c>
      <c r="L2771" s="26">
        <v>27.13</v>
      </c>
      <c r="M2771" s="26">
        <v>35.06</v>
      </c>
      <c r="N2771" s="26">
        <v>24.65</v>
      </c>
      <c r="O2771" s="199">
        <v>27.25</v>
      </c>
    </row>
    <row r="2772" spans="8:15" hidden="1" x14ac:dyDescent="0.25">
      <c r="H2772" s="189" t="s">
        <v>6167</v>
      </c>
      <c r="I2772" s="26" t="s">
        <v>6196</v>
      </c>
      <c r="J2772" s="26" t="s">
        <v>6197</v>
      </c>
      <c r="K2772" s="26">
        <v>36.520000000000003</v>
      </c>
      <c r="L2772" s="26">
        <v>36.71</v>
      </c>
      <c r="M2772" s="26">
        <v>44.39</v>
      </c>
      <c r="N2772" s="26">
        <v>43.65</v>
      </c>
      <c r="O2772" s="199">
        <v>41.4</v>
      </c>
    </row>
    <row r="2773" spans="8:15" hidden="1" x14ac:dyDescent="0.25">
      <c r="H2773" s="189" t="s">
        <v>6167</v>
      </c>
      <c r="I2773" s="26" t="s">
        <v>6198</v>
      </c>
      <c r="J2773" s="26" t="s">
        <v>6199</v>
      </c>
      <c r="K2773" s="26">
        <v>52.18</v>
      </c>
      <c r="L2773" s="26">
        <v>18.79</v>
      </c>
      <c r="M2773" s="26">
        <v>19.34</v>
      </c>
      <c r="N2773" s="26">
        <v>21.48</v>
      </c>
      <c r="O2773" s="199">
        <v>95.87</v>
      </c>
    </row>
    <row r="2774" spans="8:15" hidden="1" x14ac:dyDescent="0.25">
      <c r="H2774" s="189" t="s">
        <v>6167</v>
      </c>
      <c r="I2774" s="26" t="s">
        <v>6200</v>
      </c>
      <c r="J2774" s="26" t="s">
        <v>6201</v>
      </c>
      <c r="K2774" s="26">
        <v>26.6</v>
      </c>
      <c r="L2774" s="26">
        <v>51.85</v>
      </c>
      <c r="M2774" s="26">
        <v>47.29</v>
      </c>
      <c r="N2774" s="26">
        <v>49.67</v>
      </c>
      <c r="O2774" s="199">
        <v>37.61</v>
      </c>
    </row>
    <row r="2775" spans="8:15" hidden="1" x14ac:dyDescent="0.25">
      <c r="H2775" s="189" t="s">
        <v>6167</v>
      </c>
      <c r="I2775" s="26" t="s">
        <v>6202</v>
      </c>
      <c r="J2775" s="26" t="s">
        <v>6203</v>
      </c>
      <c r="K2775" s="26">
        <v>32.72</v>
      </c>
      <c r="L2775" s="26">
        <v>31.43</v>
      </c>
      <c r="M2775" s="26">
        <v>32.89</v>
      </c>
      <c r="N2775" s="26">
        <v>37.42</v>
      </c>
      <c r="O2775" s="199">
        <v>42.17</v>
      </c>
    </row>
    <row r="2776" spans="8:15" hidden="1" x14ac:dyDescent="0.25">
      <c r="H2776" s="189" t="s">
        <v>6167</v>
      </c>
      <c r="I2776" s="26" t="s">
        <v>6204</v>
      </c>
      <c r="J2776" s="26" t="s">
        <v>6205</v>
      </c>
      <c r="K2776" s="26">
        <v>3.66</v>
      </c>
      <c r="L2776" s="26">
        <v>195.63</v>
      </c>
      <c r="M2776" s="26">
        <v>463.47</v>
      </c>
      <c r="N2776" s="26">
        <v>212.93</v>
      </c>
      <c r="O2776" s="199">
        <v>80.5</v>
      </c>
    </row>
    <row r="2777" spans="8:15" hidden="1" x14ac:dyDescent="0.25">
      <c r="H2777" s="189" t="s">
        <v>6167</v>
      </c>
      <c r="I2777" s="26" t="s">
        <v>6206</v>
      </c>
      <c r="J2777" s="26" t="s">
        <v>6207</v>
      </c>
      <c r="K2777" s="26">
        <v>14.27</v>
      </c>
      <c r="L2777" s="26">
        <v>9.9499999999999993</v>
      </c>
      <c r="M2777" s="26">
        <v>11.34</v>
      </c>
      <c r="N2777" s="26">
        <v>11.53</v>
      </c>
      <c r="O2777" s="199">
        <v>116.17</v>
      </c>
    </row>
    <row r="2778" spans="8:15" hidden="1" x14ac:dyDescent="0.25">
      <c r="H2778" s="189" t="s">
        <v>6167</v>
      </c>
      <c r="I2778" s="26" t="s">
        <v>6208</v>
      </c>
      <c r="J2778" s="26" t="s">
        <v>6209</v>
      </c>
      <c r="K2778" s="26">
        <v>5.72</v>
      </c>
      <c r="L2778" s="26">
        <v>15.77</v>
      </c>
      <c r="M2778" s="26">
        <v>19.22</v>
      </c>
      <c r="N2778" s="26">
        <v>15.14</v>
      </c>
      <c r="O2778" s="199">
        <v>122.5</v>
      </c>
    </row>
    <row r="2779" spans="8:15" hidden="1" x14ac:dyDescent="0.25">
      <c r="H2779" s="189" t="s">
        <v>6167</v>
      </c>
      <c r="I2779" s="26" t="s">
        <v>6210</v>
      </c>
      <c r="J2779" s="26" t="s">
        <v>6211</v>
      </c>
      <c r="K2779" s="26">
        <v>17.89</v>
      </c>
      <c r="L2779" s="26">
        <v>28.59</v>
      </c>
      <c r="M2779" s="26">
        <v>34.74</v>
      </c>
      <c r="N2779" s="26">
        <v>25.46</v>
      </c>
      <c r="O2779" s="199">
        <v>118.47</v>
      </c>
    </row>
    <row r="2780" spans="8:15" hidden="1" x14ac:dyDescent="0.25">
      <c r="H2780" s="189" t="s">
        <v>6167</v>
      </c>
      <c r="I2780" s="26" t="s">
        <v>6212</v>
      </c>
      <c r="J2780" s="26" t="s">
        <v>6213</v>
      </c>
      <c r="K2780" s="26">
        <v>19.04</v>
      </c>
      <c r="L2780" s="26">
        <v>28.46</v>
      </c>
      <c r="M2780" s="26">
        <v>26.78</v>
      </c>
      <c r="N2780" s="26">
        <v>39.89</v>
      </c>
      <c r="O2780" s="199">
        <v>152.88</v>
      </c>
    </row>
    <row r="2781" spans="8:15" hidden="1" x14ac:dyDescent="0.25">
      <c r="H2781" s="189" t="s">
        <v>6167</v>
      </c>
      <c r="I2781" s="26" t="s">
        <v>6214</v>
      </c>
      <c r="J2781" s="26" t="s">
        <v>6215</v>
      </c>
      <c r="K2781" s="26">
        <v>19.7</v>
      </c>
      <c r="L2781" s="26">
        <v>160.79</v>
      </c>
      <c r="M2781" s="26">
        <v>283.95999999999998</v>
      </c>
      <c r="N2781" s="26">
        <v>120.98</v>
      </c>
      <c r="O2781" s="199">
        <v>70.67</v>
      </c>
    </row>
    <row r="2782" spans="8:15" hidden="1" x14ac:dyDescent="0.25">
      <c r="H2782" s="189" t="s">
        <v>6167</v>
      </c>
      <c r="I2782" s="26" t="s">
        <v>6216</v>
      </c>
      <c r="J2782" s="26" t="s">
        <v>6217</v>
      </c>
      <c r="K2782" s="26">
        <v>2.69</v>
      </c>
      <c r="L2782" s="26">
        <v>55.18</v>
      </c>
      <c r="M2782" s="26">
        <v>102.36</v>
      </c>
      <c r="N2782" s="26">
        <v>98</v>
      </c>
      <c r="O2782" s="199">
        <v>87.24</v>
      </c>
    </row>
    <row r="2783" spans="8:15" hidden="1" x14ac:dyDescent="0.25">
      <c r="H2783" s="189" t="s">
        <v>6167</v>
      </c>
      <c r="I2783" s="26" t="s">
        <v>6218</v>
      </c>
      <c r="J2783" s="26" t="s">
        <v>6219</v>
      </c>
      <c r="K2783" s="26">
        <v>6.79</v>
      </c>
      <c r="L2783" s="26">
        <v>27.18</v>
      </c>
      <c r="M2783" s="26">
        <v>18.239999999999998</v>
      </c>
      <c r="N2783" s="26">
        <v>38</v>
      </c>
      <c r="O2783" s="199">
        <v>77.37</v>
      </c>
    </row>
    <row r="2784" spans="8:15" hidden="1" x14ac:dyDescent="0.25">
      <c r="H2784" s="189" t="s">
        <v>6167</v>
      </c>
      <c r="I2784" s="26" t="s">
        <v>6220</v>
      </c>
      <c r="J2784" s="26" t="s">
        <v>6221</v>
      </c>
      <c r="K2784" s="26">
        <v>9.9600000000000009</v>
      </c>
      <c r="L2784" s="26">
        <v>70.87</v>
      </c>
      <c r="M2784" s="26">
        <v>54.15</v>
      </c>
      <c r="N2784" s="26">
        <v>108.17</v>
      </c>
      <c r="O2784" s="199">
        <v>73.47</v>
      </c>
    </row>
    <row r="2785" spans="8:15" hidden="1" x14ac:dyDescent="0.25">
      <c r="H2785" s="189" t="s">
        <v>6167</v>
      </c>
      <c r="I2785" s="26" t="s">
        <v>6222</v>
      </c>
      <c r="J2785" s="26" t="s">
        <v>6223</v>
      </c>
      <c r="K2785" s="26">
        <v>6.41</v>
      </c>
      <c r="L2785" s="26">
        <v>13.36</v>
      </c>
      <c r="M2785" s="26">
        <v>14.86</v>
      </c>
      <c r="N2785" s="26">
        <v>15.89</v>
      </c>
      <c r="O2785" s="199">
        <v>49.47</v>
      </c>
    </row>
    <row r="2786" spans="8:15" hidden="1" x14ac:dyDescent="0.25">
      <c r="H2786" s="189" t="s">
        <v>6167</v>
      </c>
      <c r="I2786" s="26" t="s">
        <v>6224</v>
      </c>
      <c r="J2786" s="26" t="s">
        <v>6225</v>
      </c>
      <c r="K2786" s="26">
        <v>5.77</v>
      </c>
      <c r="L2786" s="26"/>
      <c r="M2786" s="26"/>
      <c r="N2786" s="26"/>
      <c r="O2786" s="199">
        <v>35.81</v>
      </c>
    </row>
    <row r="2787" spans="8:15" hidden="1" x14ac:dyDescent="0.25">
      <c r="H2787" s="189" t="s">
        <v>6167</v>
      </c>
      <c r="I2787" s="26" t="s">
        <v>6226</v>
      </c>
      <c r="J2787" s="26" t="s">
        <v>6227</v>
      </c>
      <c r="K2787" s="26">
        <v>8.09</v>
      </c>
      <c r="L2787" s="26">
        <v>74.2</v>
      </c>
      <c r="M2787" s="26">
        <v>65.7</v>
      </c>
      <c r="N2787" s="26">
        <v>74.400000000000006</v>
      </c>
      <c r="O2787" s="199">
        <v>33.909999999999997</v>
      </c>
    </row>
    <row r="2788" spans="8:15" hidden="1" x14ac:dyDescent="0.25">
      <c r="H2788" s="189" t="s">
        <v>6167</v>
      </c>
      <c r="I2788" s="26" t="s">
        <v>6228</v>
      </c>
      <c r="J2788" s="26" t="s">
        <v>6229</v>
      </c>
      <c r="K2788" s="26">
        <v>7.12</v>
      </c>
      <c r="L2788" s="26">
        <v>57.18</v>
      </c>
      <c r="M2788" s="26">
        <v>55.45</v>
      </c>
      <c r="N2788" s="26">
        <v>65.12</v>
      </c>
      <c r="O2788" s="199">
        <v>47.42</v>
      </c>
    </row>
    <row r="2789" spans="8:15" hidden="1" x14ac:dyDescent="0.25">
      <c r="H2789" s="189" t="s">
        <v>6167</v>
      </c>
      <c r="I2789" s="26" t="s">
        <v>6230</v>
      </c>
      <c r="J2789" s="26" t="s">
        <v>6231</v>
      </c>
      <c r="K2789" s="26">
        <v>8.7799999999999994</v>
      </c>
      <c r="L2789" s="26">
        <v>29.68</v>
      </c>
      <c r="M2789" s="26">
        <v>22.96</v>
      </c>
      <c r="N2789" s="26">
        <v>38.4</v>
      </c>
      <c r="O2789" s="199">
        <v>115.25</v>
      </c>
    </row>
    <row r="2790" spans="8:15" hidden="1" x14ac:dyDescent="0.25">
      <c r="H2790" s="189" t="s">
        <v>6167</v>
      </c>
      <c r="I2790" s="26" t="s">
        <v>6232</v>
      </c>
      <c r="J2790" s="26" t="s">
        <v>6233</v>
      </c>
      <c r="K2790" s="26">
        <v>7.18</v>
      </c>
      <c r="L2790" s="26">
        <v>16.41</v>
      </c>
      <c r="M2790" s="26">
        <v>11.48</v>
      </c>
      <c r="N2790" s="26">
        <v>25.27</v>
      </c>
      <c r="O2790" s="199">
        <v>42.25</v>
      </c>
    </row>
    <row r="2791" spans="8:15" hidden="1" x14ac:dyDescent="0.25">
      <c r="H2791" s="189" t="s">
        <v>6167</v>
      </c>
      <c r="I2791" s="26" t="s">
        <v>6234</v>
      </c>
      <c r="J2791" s="26" t="s">
        <v>6235</v>
      </c>
      <c r="K2791" s="26">
        <v>7.68</v>
      </c>
      <c r="L2791" s="26">
        <v>32.479999999999997</v>
      </c>
      <c r="M2791" s="26">
        <v>27.44</v>
      </c>
      <c r="N2791" s="26">
        <v>51.47</v>
      </c>
      <c r="O2791" s="199">
        <v>48.28</v>
      </c>
    </row>
    <row r="2792" spans="8:15" hidden="1" x14ac:dyDescent="0.25">
      <c r="H2792" s="189" t="s">
        <v>6167</v>
      </c>
      <c r="I2792" s="26" t="s">
        <v>6236</v>
      </c>
      <c r="J2792" s="26" t="s">
        <v>6237</v>
      </c>
      <c r="K2792" s="26">
        <v>27.48</v>
      </c>
      <c r="L2792" s="26">
        <v>33.49</v>
      </c>
      <c r="M2792" s="26">
        <v>31.79</v>
      </c>
      <c r="N2792" s="26">
        <v>40.26</v>
      </c>
      <c r="O2792" s="199">
        <v>234.38</v>
      </c>
    </row>
    <row r="2793" spans="8:15" hidden="1" x14ac:dyDescent="0.25">
      <c r="H2793" s="189" t="s">
        <v>6167</v>
      </c>
      <c r="I2793" s="26" t="s">
        <v>6238</v>
      </c>
      <c r="J2793" s="26" t="s">
        <v>6239</v>
      </c>
      <c r="K2793" s="26">
        <v>7.52</v>
      </c>
      <c r="L2793" s="26"/>
      <c r="M2793" s="26"/>
      <c r="N2793" s="26">
        <v>68.52</v>
      </c>
      <c r="O2793" s="199">
        <v>75.34</v>
      </c>
    </row>
    <row r="2794" spans="8:15" hidden="1" x14ac:dyDescent="0.25">
      <c r="H2794" s="189" t="s">
        <v>6167</v>
      </c>
      <c r="I2794" s="26" t="s">
        <v>6240</v>
      </c>
      <c r="J2794" s="26" t="s">
        <v>6241</v>
      </c>
      <c r="K2794" s="26">
        <v>4.17</v>
      </c>
      <c r="L2794" s="26">
        <v>44.44</v>
      </c>
      <c r="M2794" s="26">
        <v>37.770000000000003</v>
      </c>
      <c r="N2794" s="26">
        <v>48.97</v>
      </c>
      <c r="O2794" s="199">
        <v>39.270000000000003</v>
      </c>
    </row>
    <row r="2795" spans="8:15" hidden="1" x14ac:dyDescent="0.25">
      <c r="H2795" s="189" t="s">
        <v>6167</v>
      </c>
      <c r="I2795" s="26" t="s">
        <v>6242</v>
      </c>
      <c r="J2795" s="26" t="s">
        <v>6243</v>
      </c>
      <c r="K2795" s="26">
        <v>4.92</v>
      </c>
      <c r="L2795" s="26">
        <v>41.67</v>
      </c>
      <c r="M2795" s="26">
        <v>47.6</v>
      </c>
      <c r="N2795" s="26">
        <v>36.24</v>
      </c>
      <c r="O2795" s="199">
        <v>72.37</v>
      </c>
    </row>
    <row r="2796" spans="8:15" hidden="1" x14ac:dyDescent="0.25">
      <c r="H2796" s="189" t="s">
        <v>6167</v>
      </c>
      <c r="I2796" s="26" t="s">
        <v>6244</v>
      </c>
      <c r="J2796" s="26" t="s">
        <v>6245</v>
      </c>
      <c r="K2796" s="26">
        <v>15.09</v>
      </c>
      <c r="L2796" s="26">
        <v>37.35</v>
      </c>
      <c r="M2796" s="26">
        <v>26.56</v>
      </c>
      <c r="N2796" s="26">
        <v>89.81</v>
      </c>
      <c r="O2796" s="199">
        <v>75.56</v>
      </c>
    </row>
    <row r="2797" spans="8:15" hidden="1" x14ac:dyDescent="0.25">
      <c r="H2797" s="189" t="s">
        <v>6167</v>
      </c>
      <c r="I2797" s="26" t="s">
        <v>6246</v>
      </c>
      <c r="J2797" s="26" t="s">
        <v>6247</v>
      </c>
      <c r="K2797" s="26">
        <v>6.79</v>
      </c>
      <c r="L2797" s="26">
        <v>137.56</v>
      </c>
      <c r="M2797" s="26">
        <v>97.51</v>
      </c>
      <c r="N2797" s="26">
        <v>77.63</v>
      </c>
      <c r="O2797" s="199">
        <v>79.72</v>
      </c>
    </row>
    <row r="2798" spans="8:15" hidden="1" x14ac:dyDescent="0.25">
      <c r="H2798" s="189" t="s">
        <v>6167</v>
      </c>
      <c r="I2798" s="26" t="s">
        <v>6248</v>
      </c>
      <c r="J2798" s="26" t="s">
        <v>6249</v>
      </c>
      <c r="K2798" s="26">
        <v>13.27</v>
      </c>
      <c r="L2798" s="26"/>
      <c r="M2798" s="26"/>
      <c r="N2798" s="26">
        <v>95.24</v>
      </c>
      <c r="O2798" s="199">
        <v>46.18</v>
      </c>
    </row>
    <row r="2799" spans="8:15" hidden="1" x14ac:dyDescent="0.25">
      <c r="H2799" s="189" t="s">
        <v>6167</v>
      </c>
      <c r="I2799" s="26" t="s">
        <v>6250</v>
      </c>
      <c r="J2799" s="26" t="s">
        <v>6251</v>
      </c>
      <c r="K2799" s="26">
        <v>12.3</v>
      </c>
      <c r="L2799" s="26">
        <v>24.78</v>
      </c>
      <c r="M2799" s="26">
        <v>17.43</v>
      </c>
      <c r="N2799" s="26">
        <v>82.35</v>
      </c>
      <c r="O2799" s="199">
        <v>59</v>
      </c>
    </row>
    <row r="2800" spans="8:15" hidden="1" x14ac:dyDescent="0.25">
      <c r="H2800" s="189" t="s">
        <v>6167</v>
      </c>
      <c r="I2800" s="26" t="s">
        <v>6252</v>
      </c>
      <c r="J2800" s="26" t="s">
        <v>6253</v>
      </c>
      <c r="K2800" s="26">
        <v>5.3</v>
      </c>
      <c r="L2800" s="26">
        <v>86.65</v>
      </c>
      <c r="M2800" s="26">
        <v>48.28</v>
      </c>
      <c r="N2800" s="26">
        <v>111.09</v>
      </c>
      <c r="O2800" s="199">
        <v>15.02</v>
      </c>
    </row>
    <row r="2801" spans="8:15" hidden="1" x14ac:dyDescent="0.25">
      <c r="H2801" s="189" t="s">
        <v>6167</v>
      </c>
      <c r="I2801" s="26" t="s">
        <v>6254</v>
      </c>
      <c r="J2801" s="26" t="s">
        <v>6255</v>
      </c>
      <c r="K2801" s="26">
        <v>3.53</v>
      </c>
      <c r="L2801" s="26">
        <v>11.52</v>
      </c>
      <c r="M2801" s="26">
        <v>14.48</v>
      </c>
      <c r="N2801" s="26">
        <v>12.12</v>
      </c>
      <c r="O2801" s="199">
        <v>52.95</v>
      </c>
    </row>
    <row r="2802" spans="8:15" hidden="1" x14ac:dyDescent="0.25">
      <c r="H2802" s="189" t="s">
        <v>6167</v>
      </c>
      <c r="I2802" s="26" t="s">
        <v>6256</v>
      </c>
      <c r="J2802" s="26" t="s">
        <v>6257</v>
      </c>
      <c r="K2802" s="26">
        <v>16.62</v>
      </c>
      <c r="L2802" s="26">
        <v>28.53</v>
      </c>
      <c r="M2802" s="26">
        <v>35.47</v>
      </c>
      <c r="N2802" s="26">
        <v>31.92</v>
      </c>
      <c r="O2802" s="199">
        <v>67.319999999999993</v>
      </c>
    </row>
    <row r="2803" spans="8:15" hidden="1" x14ac:dyDescent="0.25">
      <c r="H2803" s="189" t="s">
        <v>6167</v>
      </c>
      <c r="I2803" s="26" t="s">
        <v>552</v>
      </c>
      <c r="J2803" s="26" t="s">
        <v>550</v>
      </c>
      <c r="K2803" s="26">
        <v>15.91</v>
      </c>
      <c r="L2803" s="26">
        <v>360.96</v>
      </c>
      <c r="M2803" s="26">
        <v>316.66000000000003</v>
      </c>
      <c r="N2803" s="26">
        <v>793.96</v>
      </c>
      <c r="O2803" s="199">
        <v>125.63</v>
      </c>
    </row>
    <row r="2804" spans="8:15" hidden="1" x14ac:dyDescent="0.25">
      <c r="H2804" s="189" t="s">
        <v>6167</v>
      </c>
      <c r="I2804" s="26" t="s">
        <v>6258</v>
      </c>
      <c r="J2804" s="26" t="s">
        <v>6259</v>
      </c>
      <c r="K2804" s="26">
        <v>9.57</v>
      </c>
      <c r="L2804" s="26"/>
      <c r="M2804" s="26"/>
      <c r="N2804" s="26"/>
      <c r="O2804" s="199">
        <v>47.09</v>
      </c>
    </row>
    <row r="2805" spans="8:15" hidden="1" x14ac:dyDescent="0.25">
      <c r="H2805" s="189" t="s">
        <v>6167</v>
      </c>
      <c r="I2805" s="26" t="s">
        <v>6260</v>
      </c>
      <c r="J2805" s="26" t="s">
        <v>6261</v>
      </c>
      <c r="K2805" s="26">
        <v>14.72</v>
      </c>
      <c r="L2805" s="26"/>
      <c r="M2805" s="26">
        <v>310.64999999999998</v>
      </c>
      <c r="N2805" s="26"/>
      <c r="O2805" s="199">
        <v>20.309999999999999</v>
      </c>
    </row>
    <row r="2806" spans="8:15" hidden="1" x14ac:dyDescent="0.25">
      <c r="H2806" s="189" t="s">
        <v>6167</v>
      </c>
      <c r="I2806" s="26" t="s">
        <v>6262</v>
      </c>
      <c r="J2806" s="26" t="s">
        <v>6263</v>
      </c>
      <c r="K2806" s="26">
        <v>10.39</v>
      </c>
      <c r="L2806" s="26"/>
      <c r="M2806" s="26"/>
      <c r="N2806" s="26">
        <v>1022.38</v>
      </c>
      <c r="O2806" s="199">
        <v>26.6</v>
      </c>
    </row>
    <row r="2807" spans="8:15" hidden="1" x14ac:dyDescent="0.25">
      <c r="H2807" s="189" t="s">
        <v>6167</v>
      </c>
      <c r="I2807" s="26" t="s">
        <v>6264</v>
      </c>
      <c r="J2807" s="26" t="s">
        <v>6265</v>
      </c>
      <c r="K2807" s="26">
        <v>5.25</v>
      </c>
      <c r="L2807" s="26">
        <v>429.35</v>
      </c>
      <c r="M2807" s="26">
        <v>686.16</v>
      </c>
      <c r="N2807" s="26">
        <v>504.31</v>
      </c>
      <c r="O2807" s="199">
        <v>44.51</v>
      </c>
    </row>
    <row r="2808" spans="8:15" hidden="1" x14ac:dyDescent="0.25">
      <c r="H2808" s="189" t="s">
        <v>6167</v>
      </c>
      <c r="I2808" s="26" t="s">
        <v>6266</v>
      </c>
      <c r="J2808" s="26" t="s">
        <v>6267</v>
      </c>
      <c r="K2808" s="26">
        <v>34.56</v>
      </c>
      <c r="L2808" s="26"/>
      <c r="M2808" s="26"/>
      <c r="N2808" s="26">
        <v>1260.98</v>
      </c>
      <c r="O2808" s="199">
        <v>41.47</v>
      </c>
    </row>
    <row r="2809" spans="8:15" hidden="1" x14ac:dyDescent="0.25">
      <c r="H2809" s="189" t="s">
        <v>6167</v>
      </c>
      <c r="I2809" s="26" t="s">
        <v>6268</v>
      </c>
      <c r="J2809" s="26" t="s">
        <v>6269</v>
      </c>
      <c r="K2809" s="26">
        <v>6.08</v>
      </c>
      <c r="L2809" s="26">
        <v>27.51</v>
      </c>
      <c r="M2809" s="26">
        <v>37.06</v>
      </c>
      <c r="N2809" s="26">
        <v>26.87</v>
      </c>
      <c r="O2809" s="199">
        <v>30.33</v>
      </c>
    </row>
    <row r="2810" spans="8:15" hidden="1" x14ac:dyDescent="0.25">
      <c r="H2810" s="189" t="s">
        <v>6167</v>
      </c>
      <c r="I2810" s="26" t="s">
        <v>6270</v>
      </c>
      <c r="J2810" s="26" t="s">
        <v>6271</v>
      </c>
      <c r="K2810" s="26">
        <v>35.04</v>
      </c>
      <c r="L2810" s="26">
        <v>44.88</v>
      </c>
      <c r="M2810" s="26">
        <v>38.67</v>
      </c>
      <c r="N2810" s="26">
        <v>53.65</v>
      </c>
      <c r="O2810" s="199">
        <v>46.28</v>
      </c>
    </row>
    <row r="2811" spans="8:15" hidden="1" x14ac:dyDescent="0.25">
      <c r="H2811" s="189" t="s">
        <v>6167</v>
      </c>
      <c r="I2811" s="26" t="s">
        <v>6272</v>
      </c>
      <c r="J2811" s="26" t="s">
        <v>6273</v>
      </c>
      <c r="K2811" s="26">
        <v>34.770000000000003</v>
      </c>
      <c r="L2811" s="26">
        <v>45.59</v>
      </c>
      <c r="M2811" s="26">
        <v>50.11</v>
      </c>
      <c r="N2811" s="26">
        <v>47.87</v>
      </c>
      <c r="O2811" s="199">
        <v>182.11</v>
      </c>
    </row>
    <row r="2812" spans="8:15" hidden="1" x14ac:dyDescent="0.25">
      <c r="H2812" s="189" t="s">
        <v>6167</v>
      </c>
      <c r="I2812" s="26" t="s">
        <v>6274</v>
      </c>
      <c r="J2812" s="26" t="s">
        <v>6275</v>
      </c>
      <c r="K2812" s="26">
        <v>126.62</v>
      </c>
      <c r="L2812" s="26">
        <v>55.37</v>
      </c>
      <c r="M2812" s="26">
        <v>57.9</v>
      </c>
      <c r="N2812" s="26">
        <v>59.38</v>
      </c>
      <c r="O2812" s="199">
        <v>702.99</v>
      </c>
    </row>
    <row r="2813" spans="8:15" hidden="1" x14ac:dyDescent="0.25">
      <c r="H2813" s="189" t="s">
        <v>6167</v>
      </c>
      <c r="I2813" s="26" t="s">
        <v>6276</v>
      </c>
      <c r="J2813" s="26" t="s">
        <v>6277</v>
      </c>
      <c r="K2813" s="26">
        <v>15.33</v>
      </c>
      <c r="L2813" s="26"/>
      <c r="M2813" s="26"/>
      <c r="N2813" s="26">
        <v>77.83</v>
      </c>
      <c r="O2813" s="199">
        <v>20.059999999999999</v>
      </c>
    </row>
    <row r="2814" spans="8:15" hidden="1" x14ac:dyDescent="0.25">
      <c r="H2814" s="189" t="s">
        <v>6167</v>
      </c>
      <c r="I2814" s="26" t="s">
        <v>6278</v>
      </c>
      <c r="J2814" s="26" t="s">
        <v>6279</v>
      </c>
      <c r="K2814" s="26">
        <v>44.97</v>
      </c>
      <c r="L2814" s="26">
        <v>22.99</v>
      </c>
      <c r="M2814" s="26">
        <v>23.85</v>
      </c>
      <c r="N2814" s="26">
        <v>31.24</v>
      </c>
      <c r="O2814" s="199">
        <v>80.16</v>
      </c>
    </row>
    <row r="2815" spans="8:15" hidden="1" x14ac:dyDescent="0.25">
      <c r="H2815" s="189" t="s">
        <v>6167</v>
      </c>
      <c r="I2815" s="26" t="s">
        <v>6280</v>
      </c>
      <c r="J2815" s="26" t="s">
        <v>6281</v>
      </c>
      <c r="K2815" s="26">
        <v>33.25</v>
      </c>
      <c r="L2815" s="26">
        <v>48.84</v>
      </c>
      <c r="M2815" s="26">
        <v>38.86</v>
      </c>
      <c r="N2815" s="26">
        <v>59.87</v>
      </c>
      <c r="O2815" s="199">
        <v>40.06</v>
      </c>
    </row>
    <row r="2816" spans="8:15" hidden="1" x14ac:dyDescent="0.25">
      <c r="H2816" s="189" t="s">
        <v>6167</v>
      </c>
      <c r="I2816" s="26" t="s">
        <v>6282</v>
      </c>
      <c r="J2816" s="26" t="s">
        <v>6283</v>
      </c>
      <c r="K2816" s="26">
        <v>32.369999999999997</v>
      </c>
      <c r="L2816" s="26">
        <v>25.91</v>
      </c>
      <c r="M2816" s="26">
        <v>19.86</v>
      </c>
      <c r="N2816" s="26">
        <v>30.07</v>
      </c>
      <c r="O2816" s="199">
        <v>240.83</v>
      </c>
    </row>
    <row r="2817" spans="8:15" hidden="1" x14ac:dyDescent="0.25">
      <c r="H2817" s="189" t="s">
        <v>6167</v>
      </c>
      <c r="I2817" s="26" t="s">
        <v>6284</v>
      </c>
      <c r="J2817" s="26" t="s">
        <v>6285</v>
      </c>
      <c r="K2817" s="26">
        <v>31.75</v>
      </c>
      <c r="L2817" s="26">
        <v>15.97</v>
      </c>
      <c r="M2817" s="26">
        <v>21.57</v>
      </c>
      <c r="N2817" s="26">
        <v>15.28</v>
      </c>
      <c r="O2817" s="199">
        <v>25.96</v>
      </c>
    </row>
    <row r="2818" spans="8:15" hidden="1" x14ac:dyDescent="0.25">
      <c r="H2818" s="189" t="s">
        <v>6167</v>
      </c>
      <c r="I2818" s="26" t="s">
        <v>6286</v>
      </c>
      <c r="J2818" s="26" t="s">
        <v>6287</v>
      </c>
      <c r="K2818" s="26">
        <v>6.7</v>
      </c>
      <c r="L2818" s="26">
        <v>165.88</v>
      </c>
      <c r="M2818" s="26"/>
      <c r="N2818" s="26">
        <v>244.09</v>
      </c>
      <c r="O2818" s="199">
        <v>25.95</v>
      </c>
    </row>
    <row r="2819" spans="8:15" hidden="1" x14ac:dyDescent="0.25">
      <c r="H2819" s="189" t="s">
        <v>6167</v>
      </c>
      <c r="I2819" s="26" t="s">
        <v>6288</v>
      </c>
      <c r="J2819" s="26" t="s">
        <v>6289</v>
      </c>
      <c r="K2819" s="26">
        <v>1.96</v>
      </c>
      <c r="L2819" s="26"/>
      <c r="M2819" s="26"/>
      <c r="N2819" s="26"/>
      <c r="O2819" s="199">
        <v>28.26</v>
      </c>
    </row>
    <row r="2820" spans="8:15" hidden="1" x14ac:dyDescent="0.25">
      <c r="H2820" s="189" t="s">
        <v>6167</v>
      </c>
      <c r="I2820" s="26" t="s">
        <v>6290</v>
      </c>
      <c r="J2820" s="26" t="s">
        <v>6291</v>
      </c>
      <c r="K2820" s="26">
        <v>15.02</v>
      </c>
      <c r="L2820" s="26">
        <v>26.99</v>
      </c>
      <c r="M2820" s="26">
        <v>28.24</v>
      </c>
      <c r="N2820" s="26">
        <v>29.25</v>
      </c>
      <c r="O2820" s="199">
        <v>72.36</v>
      </c>
    </row>
    <row r="2821" spans="8:15" hidden="1" x14ac:dyDescent="0.25">
      <c r="H2821" s="189" t="s">
        <v>6167</v>
      </c>
      <c r="I2821" s="26" t="s">
        <v>6292</v>
      </c>
      <c r="J2821" s="26" t="s">
        <v>6293</v>
      </c>
      <c r="K2821" s="26">
        <v>5.84</v>
      </c>
      <c r="L2821" s="26">
        <v>22.94</v>
      </c>
      <c r="M2821" s="26">
        <v>15.84</v>
      </c>
      <c r="N2821" s="26">
        <v>37.53</v>
      </c>
      <c r="O2821" s="199">
        <v>51.08</v>
      </c>
    </row>
    <row r="2822" spans="8:15" hidden="1" x14ac:dyDescent="0.25">
      <c r="H2822" s="189" t="s">
        <v>6167</v>
      </c>
      <c r="I2822" s="26" t="s">
        <v>6294</v>
      </c>
      <c r="J2822" s="26" t="s">
        <v>6295</v>
      </c>
      <c r="K2822" s="26">
        <v>4.5599999999999996</v>
      </c>
      <c r="L2822" s="26">
        <v>82.34</v>
      </c>
      <c r="M2822" s="26">
        <v>135.16</v>
      </c>
      <c r="N2822" s="26">
        <v>45.49</v>
      </c>
      <c r="O2822" s="199">
        <v>34.450000000000003</v>
      </c>
    </row>
    <row r="2823" spans="8:15" hidden="1" x14ac:dyDescent="0.25">
      <c r="H2823" s="189" t="s">
        <v>6167</v>
      </c>
      <c r="I2823" s="26" t="s">
        <v>6296</v>
      </c>
      <c r="J2823" s="26" t="s">
        <v>6297</v>
      </c>
      <c r="K2823" s="26">
        <v>23.21</v>
      </c>
      <c r="L2823" s="26">
        <v>31.25</v>
      </c>
      <c r="M2823" s="26">
        <v>29.15</v>
      </c>
      <c r="N2823" s="26">
        <v>29.47</v>
      </c>
      <c r="O2823" s="199">
        <v>145.09</v>
      </c>
    </row>
    <row r="2824" spans="8:15" hidden="1" x14ac:dyDescent="0.25">
      <c r="H2824" s="189" t="s">
        <v>6167</v>
      </c>
      <c r="I2824" s="26" t="s">
        <v>6298</v>
      </c>
      <c r="J2824" s="26" t="s">
        <v>6299</v>
      </c>
      <c r="K2824" s="26">
        <v>11.4</v>
      </c>
      <c r="L2824" s="26"/>
      <c r="M2824" s="26"/>
      <c r="N2824" s="26">
        <v>21.62</v>
      </c>
      <c r="O2824" s="199">
        <v>139.47999999999999</v>
      </c>
    </row>
    <row r="2825" spans="8:15" hidden="1" x14ac:dyDescent="0.25">
      <c r="H2825" s="189" t="s">
        <v>6167</v>
      </c>
      <c r="I2825" s="26" t="s">
        <v>6300</v>
      </c>
      <c r="J2825" s="26" t="s">
        <v>6301</v>
      </c>
      <c r="K2825" s="26">
        <v>18.739999999999998</v>
      </c>
      <c r="L2825" s="26"/>
      <c r="M2825" s="26">
        <v>238.71</v>
      </c>
      <c r="N2825" s="26"/>
      <c r="O2825" s="199">
        <v>28.2</v>
      </c>
    </row>
    <row r="2826" spans="8:15" hidden="1" x14ac:dyDescent="0.25">
      <c r="H2826" s="189" t="s">
        <v>6167</v>
      </c>
      <c r="I2826" s="26" t="s">
        <v>6302</v>
      </c>
      <c r="J2826" s="26" t="s">
        <v>6303</v>
      </c>
      <c r="K2826" s="26">
        <v>6.23</v>
      </c>
      <c r="L2826" s="26">
        <v>16.93</v>
      </c>
      <c r="M2826" s="26">
        <v>42.54</v>
      </c>
      <c r="N2826" s="26">
        <v>17.79</v>
      </c>
      <c r="O2826" s="199">
        <v>49.31</v>
      </c>
    </row>
    <row r="2827" spans="8:15" hidden="1" x14ac:dyDescent="0.25">
      <c r="H2827" s="189" t="s">
        <v>6167</v>
      </c>
      <c r="I2827" s="26" t="s">
        <v>6304</v>
      </c>
      <c r="J2827" s="26" t="s">
        <v>6305</v>
      </c>
      <c r="K2827" s="26">
        <v>16.8</v>
      </c>
      <c r="L2827" s="26">
        <v>27.58</v>
      </c>
      <c r="M2827" s="26">
        <v>29.68</v>
      </c>
      <c r="N2827" s="26">
        <v>29.77</v>
      </c>
      <c r="O2827" s="199">
        <v>36.44</v>
      </c>
    </row>
    <row r="2828" spans="8:15" hidden="1" x14ac:dyDescent="0.25">
      <c r="H2828" s="189" t="s">
        <v>6167</v>
      </c>
      <c r="I2828" s="26" t="s">
        <v>6306</v>
      </c>
      <c r="J2828" s="26" t="s">
        <v>6307</v>
      </c>
      <c r="K2828" s="26">
        <v>26.3</v>
      </c>
      <c r="L2828" s="26">
        <v>31.99</v>
      </c>
      <c r="M2828" s="26">
        <v>34.36</v>
      </c>
      <c r="N2828" s="26">
        <v>38.93</v>
      </c>
      <c r="O2828" s="199">
        <v>89.1</v>
      </c>
    </row>
    <row r="2829" spans="8:15" hidden="1" x14ac:dyDescent="0.25">
      <c r="H2829" s="189" t="s">
        <v>6167</v>
      </c>
      <c r="I2829" s="26" t="s">
        <v>6308</v>
      </c>
      <c r="J2829" s="26" t="s">
        <v>6309</v>
      </c>
      <c r="K2829" s="26">
        <v>16.88</v>
      </c>
      <c r="L2829" s="26">
        <v>448.09</v>
      </c>
      <c r="M2829" s="26">
        <v>209.29</v>
      </c>
      <c r="N2829" s="26">
        <v>146.09</v>
      </c>
      <c r="O2829" s="199">
        <v>28.88</v>
      </c>
    </row>
    <row r="2830" spans="8:15" hidden="1" x14ac:dyDescent="0.25">
      <c r="H2830" s="189" t="s">
        <v>6167</v>
      </c>
      <c r="I2830" s="26" t="s">
        <v>6310</v>
      </c>
      <c r="J2830" s="26" t="s">
        <v>6311</v>
      </c>
      <c r="K2830" s="26">
        <v>11.32</v>
      </c>
      <c r="L2830" s="26"/>
      <c r="M2830" s="26">
        <v>62.88</v>
      </c>
      <c r="N2830" s="26"/>
      <c r="O2830" s="199">
        <v>23.89</v>
      </c>
    </row>
    <row r="2831" spans="8:15" hidden="1" x14ac:dyDescent="0.25">
      <c r="H2831" s="189" t="s">
        <v>6167</v>
      </c>
      <c r="I2831" s="26" t="s">
        <v>6312</v>
      </c>
      <c r="J2831" s="26" t="s">
        <v>6313</v>
      </c>
      <c r="K2831" s="26">
        <v>13.14</v>
      </c>
      <c r="L2831" s="26">
        <v>24.52</v>
      </c>
      <c r="M2831" s="26">
        <v>24.73</v>
      </c>
      <c r="N2831" s="26">
        <v>22.59</v>
      </c>
      <c r="O2831" s="199">
        <v>30.22</v>
      </c>
    </row>
    <row r="2832" spans="8:15" hidden="1" x14ac:dyDescent="0.25">
      <c r="H2832" s="189" t="s">
        <v>6167</v>
      </c>
      <c r="I2832" s="26" t="s">
        <v>6314</v>
      </c>
      <c r="J2832" s="26" t="s">
        <v>6315</v>
      </c>
      <c r="K2832" s="26">
        <v>22.87</v>
      </c>
      <c r="L2832" s="26">
        <v>22.42</v>
      </c>
      <c r="M2832" s="26">
        <v>21.86</v>
      </c>
      <c r="N2832" s="26">
        <v>22.62</v>
      </c>
      <c r="O2832" s="199">
        <v>23.47</v>
      </c>
    </row>
    <row r="2833" spans="8:15" hidden="1" x14ac:dyDescent="0.25">
      <c r="H2833" s="189" t="s">
        <v>6167</v>
      </c>
      <c r="I2833" s="26" t="s">
        <v>6316</v>
      </c>
      <c r="J2833" s="26" t="s">
        <v>6317</v>
      </c>
      <c r="K2833" s="26">
        <v>20.25</v>
      </c>
      <c r="L2833" s="26">
        <v>43.44</v>
      </c>
      <c r="M2833" s="26">
        <v>32.51</v>
      </c>
      <c r="N2833" s="26">
        <v>61.9</v>
      </c>
      <c r="O2833" s="199">
        <v>46.78</v>
      </c>
    </row>
    <row r="2834" spans="8:15" hidden="1" x14ac:dyDescent="0.25">
      <c r="H2834" s="189" t="s">
        <v>6167</v>
      </c>
      <c r="I2834" s="26" t="s">
        <v>6318</v>
      </c>
      <c r="J2834" s="26" t="s">
        <v>6319</v>
      </c>
      <c r="K2834" s="26">
        <v>17.55</v>
      </c>
      <c r="L2834" s="26"/>
      <c r="M2834" s="26"/>
      <c r="N2834" s="26">
        <v>179.84</v>
      </c>
      <c r="O2834" s="199">
        <v>44.24</v>
      </c>
    </row>
    <row r="2835" spans="8:15" hidden="1" x14ac:dyDescent="0.25">
      <c r="H2835" s="189" t="s">
        <v>6167</v>
      </c>
      <c r="I2835" s="26" t="s">
        <v>6320</v>
      </c>
      <c r="J2835" s="26" t="s">
        <v>6321</v>
      </c>
      <c r="K2835" s="26">
        <v>11.16</v>
      </c>
      <c r="L2835" s="26">
        <v>35.47</v>
      </c>
      <c r="M2835" s="26">
        <v>32.119999999999997</v>
      </c>
      <c r="N2835" s="26">
        <v>50.39</v>
      </c>
      <c r="O2835" s="199">
        <v>24.03</v>
      </c>
    </row>
    <row r="2836" spans="8:15" hidden="1" x14ac:dyDescent="0.25">
      <c r="H2836" s="189" t="s">
        <v>6167</v>
      </c>
      <c r="I2836" s="26" t="s">
        <v>6322</v>
      </c>
      <c r="J2836" s="26" t="s">
        <v>6323</v>
      </c>
      <c r="K2836" s="26">
        <v>48.84</v>
      </c>
      <c r="L2836" s="26">
        <v>23.89</v>
      </c>
      <c r="M2836" s="26">
        <v>22.67</v>
      </c>
      <c r="N2836" s="26">
        <v>21.05</v>
      </c>
      <c r="O2836" s="199">
        <v>34.64</v>
      </c>
    </row>
    <row r="2837" spans="8:15" hidden="1" x14ac:dyDescent="0.25">
      <c r="H2837" s="189" t="s">
        <v>6167</v>
      </c>
      <c r="I2837" s="26" t="s">
        <v>6324</v>
      </c>
      <c r="J2837" s="26" t="s">
        <v>6325</v>
      </c>
      <c r="K2837" s="26">
        <v>12.31</v>
      </c>
      <c r="L2837" s="26"/>
      <c r="M2837" s="26"/>
      <c r="N2837" s="26">
        <v>101.26</v>
      </c>
      <c r="O2837" s="199">
        <v>37.46</v>
      </c>
    </row>
    <row r="2838" spans="8:15" hidden="1" x14ac:dyDescent="0.25">
      <c r="H2838" s="189" t="s">
        <v>6167</v>
      </c>
      <c r="I2838" s="26" t="s">
        <v>6326</v>
      </c>
      <c r="J2838" s="26" t="s">
        <v>6327</v>
      </c>
      <c r="K2838" s="26">
        <v>5.44</v>
      </c>
      <c r="L2838" s="26"/>
      <c r="M2838" s="26"/>
      <c r="N2838" s="26"/>
      <c r="O2838" s="199">
        <v>7.69</v>
      </c>
    </row>
    <row r="2839" spans="8:15" hidden="1" x14ac:dyDescent="0.25">
      <c r="H2839" s="189" t="s">
        <v>6167</v>
      </c>
      <c r="I2839" s="26" t="s">
        <v>6328</v>
      </c>
      <c r="J2839" s="26" t="s">
        <v>6329</v>
      </c>
      <c r="K2839" s="26">
        <v>36.81</v>
      </c>
      <c r="L2839" s="26">
        <v>260.39999999999998</v>
      </c>
      <c r="M2839" s="26">
        <v>55.46</v>
      </c>
      <c r="N2839" s="26"/>
      <c r="O2839" s="199">
        <v>60.93</v>
      </c>
    </row>
    <row r="2840" spans="8:15" hidden="1" x14ac:dyDescent="0.25">
      <c r="H2840" s="189" t="s">
        <v>6167</v>
      </c>
      <c r="I2840" s="26" t="s">
        <v>6330</v>
      </c>
      <c r="J2840" s="26" t="s">
        <v>6331</v>
      </c>
      <c r="K2840" s="26">
        <v>51.89</v>
      </c>
      <c r="L2840" s="26">
        <v>26.88</v>
      </c>
      <c r="M2840" s="26">
        <v>28.29</v>
      </c>
      <c r="N2840" s="26">
        <v>32.869999999999997</v>
      </c>
      <c r="O2840" s="199">
        <v>46.03</v>
      </c>
    </row>
    <row r="2841" spans="8:15" hidden="1" x14ac:dyDescent="0.25">
      <c r="H2841" s="189" t="s">
        <v>6167</v>
      </c>
      <c r="I2841" s="26" t="s">
        <v>6332</v>
      </c>
      <c r="J2841" s="26" t="s">
        <v>6333</v>
      </c>
      <c r="K2841" s="26">
        <v>26.92</v>
      </c>
      <c r="L2841" s="26">
        <v>44.14</v>
      </c>
      <c r="M2841" s="26">
        <v>48.18</v>
      </c>
      <c r="N2841" s="26">
        <v>51.45</v>
      </c>
      <c r="O2841" s="199">
        <v>60.73</v>
      </c>
    </row>
    <row r="2842" spans="8:15" hidden="1" x14ac:dyDescent="0.25">
      <c r="H2842" s="189" t="s">
        <v>6167</v>
      </c>
      <c r="I2842" s="26" t="s">
        <v>6334</v>
      </c>
      <c r="J2842" s="26" t="s">
        <v>6335</v>
      </c>
      <c r="K2842" s="26">
        <v>32.99</v>
      </c>
      <c r="L2842" s="26">
        <v>44.89</v>
      </c>
      <c r="M2842" s="26">
        <v>48.32</v>
      </c>
      <c r="N2842" s="26">
        <v>62.19</v>
      </c>
      <c r="O2842" s="199">
        <v>91.99</v>
      </c>
    </row>
    <row r="2843" spans="8:15" hidden="1" x14ac:dyDescent="0.25">
      <c r="H2843" s="189" t="s">
        <v>6167</v>
      </c>
      <c r="I2843" s="26" t="s">
        <v>6336</v>
      </c>
      <c r="J2843" s="26" t="s">
        <v>6337</v>
      </c>
      <c r="K2843" s="26">
        <v>59.22</v>
      </c>
      <c r="L2843" s="26">
        <v>212.43</v>
      </c>
      <c r="M2843" s="26">
        <v>2158.75</v>
      </c>
      <c r="N2843" s="26">
        <v>101.73</v>
      </c>
      <c r="O2843" s="199">
        <v>47.38</v>
      </c>
    </row>
    <row r="2844" spans="8:15" hidden="1" x14ac:dyDescent="0.25">
      <c r="H2844" s="189" t="s">
        <v>6167</v>
      </c>
      <c r="I2844" s="26" t="s">
        <v>6338</v>
      </c>
      <c r="J2844" s="26" t="s">
        <v>6339</v>
      </c>
      <c r="K2844" s="26">
        <v>78.819999999999993</v>
      </c>
      <c r="L2844" s="26">
        <v>37.04</v>
      </c>
      <c r="M2844" s="26">
        <v>34.5</v>
      </c>
      <c r="N2844" s="26">
        <v>43.33</v>
      </c>
      <c r="O2844" s="199">
        <v>63.06</v>
      </c>
    </row>
    <row r="2845" spans="8:15" hidden="1" x14ac:dyDescent="0.25">
      <c r="H2845" s="189" t="s">
        <v>6167</v>
      </c>
      <c r="I2845" s="26" t="s">
        <v>6340</v>
      </c>
      <c r="J2845" s="26" t="s">
        <v>6341</v>
      </c>
      <c r="K2845" s="26">
        <v>13.94</v>
      </c>
      <c r="L2845" s="26">
        <v>51.08</v>
      </c>
      <c r="M2845" s="26">
        <v>35.54</v>
      </c>
      <c r="N2845" s="26">
        <v>68.900000000000006</v>
      </c>
      <c r="O2845" s="199">
        <v>58.92</v>
      </c>
    </row>
    <row r="2846" spans="8:15" hidden="1" x14ac:dyDescent="0.25">
      <c r="H2846" s="189" t="s">
        <v>6167</v>
      </c>
      <c r="I2846" s="26" t="s">
        <v>6342</v>
      </c>
      <c r="J2846" s="26" t="s">
        <v>6343</v>
      </c>
      <c r="K2846" s="26">
        <v>28.5</v>
      </c>
      <c r="L2846" s="26"/>
      <c r="M2846" s="26"/>
      <c r="N2846" s="26"/>
      <c r="O2846" s="199">
        <v>38</v>
      </c>
    </row>
    <row r="2847" spans="8:15" hidden="1" x14ac:dyDescent="0.25">
      <c r="H2847" s="189" t="s">
        <v>6167</v>
      </c>
      <c r="I2847" s="26" t="s">
        <v>6344</v>
      </c>
      <c r="J2847" s="26" t="s">
        <v>6345</v>
      </c>
      <c r="K2847" s="26">
        <v>17.5</v>
      </c>
      <c r="L2847" s="26">
        <v>32.270000000000003</v>
      </c>
      <c r="M2847" s="26">
        <v>30.27</v>
      </c>
      <c r="N2847" s="26">
        <v>32.1</v>
      </c>
      <c r="O2847" s="199">
        <v>30.24</v>
      </c>
    </row>
    <row r="2848" spans="8:15" hidden="1" x14ac:dyDescent="0.25">
      <c r="H2848" s="189" t="s">
        <v>6167</v>
      </c>
      <c r="I2848" s="26" t="s">
        <v>6346</v>
      </c>
      <c r="J2848" s="26" t="s">
        <v>6347</v>
      </c>
      <c r="K2848" s="26">
        <v>29.2</v>
      </c>
      <c r="L2848" s="26">
        <v>63.91</v>
      </c>
      <c r="M2848" s="26">
        <v>148.37</v>
      </c>
      <c r="N2848" s="26">
        <v>49.14</v>
      </c>
      <c r="O2848" s="199">
        <v>30.51</v>
      </c>
    </row>
    <row r="2849" spans="8:15" hidden="1" x14ac:dyDescent="0.25">
      <c r="H2849" s="189" t="s">
        <v>6167</v>
      </c>
      <c r="I2849" s="26" t="s">
        <v>6348</v>
      </c>
      <c r="J2849" s="26" t="s">
        <v>6349</v>
      </c>
      <c r="K2849" s="26">
        <v>21.97</v>
      </c>
      <c r="L2849" s="26">
        <v>70.94</v>
      </c>
      <c r="M2849" s="26">
        <v>69.11</v>
      </c>
      <c r="N2849" s="26">
        <v>71.8</v>
      </c>
      <c r="O2849" s="199">
        <v>33.69</v>
      </c>
    </row>
    <row r="2850" spans="8:15" hidden="1" x14ac:dyDescent="0.25">
      <c r="H2850" s="189" t="s">
        <v>6167</v>
      </c>
      <c r="I2850" s="26" t="s">
        <v>6350</v>
      </c>
      <c r="J2850" s="26" t="s">
        <v>6351</v>
      </c>
      <c r="K2850" s="26">
        <v>26.54</v>
      </c>
      <c r="L2850" s="26">
        <v>78.209999999999994</v>
      </c>
      <c r="M2850" s="26">
        <v>121.37</v>
      </c>
      <c r="N2850" s="26">
        <v>77.91</v>
      </c>
      <c r="O2850" s="199">
        <v>27.88</v>
      </c>
    </row>
    <row r="2851" spans="8:15" hidden="1" x14ac:dyDescent="0.25">
      <c r="H2851" s="189" t="s">
        <v>6167</v>
      </c>
      <c r="I2851" s="26" t="s">
        <v>6352</v>
      </c>
      <c r="J2851" s="26" t="s">
        <v>6353</v>
      </c>
      <c r="K2851" s="26">
        <v>26.91</v>
      </c>
      <c r="L2851" s="26">
        <v>28.51</v>
      </c>
      <c r="M2851" s="26">
        <v>30.94</v>
      </c>
      <c r="N2851" s="26">
        <v>28.55</v>
      </c>
      <c r="O2851" s="199">
        <v>27.99</v>
      </c>
    </row>
    <row r="2852" spans="8:15" hidden="1" x14ac:dyDescent="0.25">
      <c r="H2852" s="189" t="s">
        <v>6167</v>
      </c>
      <c r="I2852" s="26" t="s">
        <v>6354</v>
      </c>
      <c r="J2852" s="26" t="s">
        <v>6355</v>
      </c>
      <c r="K2852" s="26">
        <v>28.66</v>
      </c>
      <c r="L2852" s="26">
        <v>45.67</v>
      </c>
      <c r="M2852" s="26">
        <v>37.44</v>
      </c>
      <c r="N2852" s="26">
        <v>58.12</v>
      </c>
      <c r="O2852" s="199">
        <v>30.41</v>
      </c>
    </row>
    <row r="2853" spans="8:15" hidden="1" x14ac:dyDescent="0.25">
      <c r="H2853" s="189" t="s">
        <v>6167</v>
      </c>
      <c r="I2853" s="26" t="s">
        <v>6356</v>
      </c>
      <c r="J2853" s="26" t="s">
        <v>6357</v>
      </c>
      <c r="K2853" s="26">
        <v>36.450000000000003</v>
      </c>
      <c r="L2853" s="26">
        <v>35.36</v>
      </c>
      <c r="M2853" s="26">
        <v>39.15</v>
      </c>
      <c r="N2853" s="26">
        <v>39.78</v>
      </c>
      <c r="O2853" s="199">
        <v>36.450000000000003</v>
      </c>
    </row>
    <row r="2854" spans="8:15" hidden="1" x14ac:dyDescent="0.25">
      <c r="H2854" s="189" t="s">
        <v>6167</v>
      </c>
      <c r="I2854" s="26" t="s">
        <v>6358</v>
      </c>
      <c r="J2854" s="26" t="s">
        <v>6359</v>
      </c>
      <c r="K2854" s="26">
        <v>31.98</v>
      </c>
      <c r="L2854" s="26">
        <v>25.73</v>
      </c>
      <c r="M2854" s="26">
        <v>26.36</v>
      </c>
      <c r="N2854" s="26">
        <v>30.88</v>
      </c>
      <c r="O2854" s="199">
        <v>37.42</v>
      </c>
    </row>
    <row r="2855" spans="8:15" hidden="1" x14ac:dyDescent="0.25">
      <c r="H2855" s="189" t="s">
        <v>6167</v>
      </c>
      <c r="I2855" s="26" t="s">
        <v>6360</v>
      </c>
      <c r="J2855" s="26" t="s">
        <v>6361</v>
      </c>
      <c r="K2855" s="26">
        <v>23.77</v>
      </c>
      <c r="L2855" s="26">
        <v>58.81</v>
      </c>
      <c r="M2855" s="26">
        <v>67.739999999999995</v>
      </c>
      <c r="N2855" s="26">
        <v>45.8</v>
      </c>
      <c r="O2855" s="199">
        <v>23.75</v>
      </c>
    </row>
    <row r="2856" spans="8:15" hidden="1" x14ac:dyDescent="0.25">
      <c r="H2856" s="189" t="s">
        <v>6167</v>
      </c>
      <c r="I2856" s="26" t="s">
        <v>6362</v>
      </c>
      <c r="J2856" s="26" t="s">
        <v>6363</v>
      </c>
      <c r="K2856" s="26">
        <v>39.6</v>
      </c>
      <c r="L2856" s="26">
        <v>38.76</v>
      </c>
      <c r="M2856" s="26">
        <v>39.340000000000003</v>
      </c>
      <c r="N2856" s="26">
        <v>39.409999999999997</v>
      </c>
      <c r="O2856" s="199">
        <v>40.94</v>
      </c>
    </row>
    <row r="2857" spans="8:15" hidden="1" x14ac:dyDescent="0.25">
      <c r="H2857" s="189" t="s">
        <v>6167</v>
      </c>
      <c r="I2857" s="26" t="s">
        <v>6364</v>
      </c>
      <c r="J2857" s="26" t="s">
        <v>6365</v>
      </c>
      <c r="K2857" s="26">
        <v>34.86</v>
      </c>
      <c r="L2857" s="26">
        <v>45.3</v>
      </c>
      <c r="M2857" s="26">
        <v>44.85</v>
      </c>
      <c r="N2857" s="26">
        <v>67.42</v>
      </c>
      <c r="O2857" s="199">
        <v>27.89</v>
      </c>
    </row>
    <row r="2858" spans="8:15" hidden="1" x14ac:dyDescent="0.25">
      <c r="H2858" s="189" t="s">
        <v>6167</v>
      </c>
      <c r="I2858" s="26" t="s">
        <v>6366</v>
      </c>
      <c r="J2858" s="26" t="s">
        <v>6367</v>
      </c>
      <c r="K2858" s="26">
        <v>41.36</v>
      </c>
      <c r="L2858" s="26">
        <v>42.39</v>
      </c>
      <c r="M2858" s="26">
        <v>36.619999999999997</v>
      </c>
      <c r="N2858" s="26">
        <v>44.73</v>
      </c>
      <c r="O2858" s="199">
        <v>21.29</v>
      </c>
    </row>
    <row r="2859" spans="8:15" hidden="1" x14ac:dyDescent="0.25">
      <c r="H2859" s="189" t="s">
        <v>6167</v>
      </c>
      <c r="I2859" s="26" t="s">
        <v>6368</v>
      </c>
      <c r="J2859" s="26" t="s">
        <v>6369</v>
      </c>
      <c r="K2859" s="26">
        <v>17.3</v>
      </c>
      <c r="L2859" s="26">
        <v>42.07</v>
      </c>
      <c r="M2859" s="26">
        <v>42.78</v>
      </c>
      <c r="N2859" s="26">
        <v>44.59</v>
      </c>
      <c r="O2859" s="199">
        <v>25.4</v>
      </c>
    </row>
    <row r="2860" spans="8:15" hidden="1" x14ac:dyDescent="0.25">
      <c r="H2860" s="189" t="s">
        <v>6167</v>
      </c>
      <c r="I2860" s="26" t="s">
        <v>6370</v>
      </c>
      <c r="J2860" s="26" t="s">
        <v>6371</v>
      </c>
      <c r="K2860" s="26">
        <v>60.48</v>
      </c>
      <c r="L2860" s="26">
        <v>37.35</v>
      </c>
      <c r="M2860" s="26">
        <v>39.71</v>
      </c>
      <c r="N2860" s="26">
        <v>40.57</v>
      </c>
      <c r="O2860" s="199">
        <v>58.73</v>
      </c>
    </row>
    <row r="2861" spans="8:15" hidden="1" x14ac:dyDescent="0.25">
      <c r="H2861" s="189" t="s">
        <v>6167</v>
      </c>
      <c r="I2861" s="26" t="s">
        <v>6372</v>
      </c>
      <c r="J2861" s="26" t="s">
        <v>6373</v>
      </c>
      <c r="K2861" s="26">
        <v>48.4</v>
      </c>
      <c r="L2861" s="26">
        <v>28.95</v>
      </c>
      <c r="M2861" s="26">
        <v>31.3</v>
      </c>
      <c r="N2861" s="26">
        <v>31.65</v>
      </c>
      <c r="O2861" s="199">
        <v>48.42</v>
      </c>
    </row>
    <row r="2862" spans="8:15" hidden="1" x14ac:dyDescent="0.25">
      <c r="H2862" s="189" t="s">
        <v>6167</v>
      </c>
      <c r="I2862" s="26" t="s">
        <v>6374</v>
      </c>
      <c r="J2862" s="26" t="s">
        <v>6375</v>
      </c>
      <c r="K2862" s="26">
        <v>63.89</v>
      </c>
      <c r="L2862" s="26">
        <v>77.03</v>
      </c>
      <c r="M2862" s="26">
        <v>65.69</v>
      </c>
      <c r="N2862" s="26">
        <v>90.9</v>
      </c>
      <c r="O2862" s="199">
        <v>51.11</v>
      </c>
    </row>
    <row r="2863" spans="8:15" hidden="1" x14ac:dyDescent="0.25">
      <c r="H2863" s="189" t="s">
        <v>6167</v>
      </c>
      <c r="I2863" s="26" t="s">
        <v>6376</v>
      </c>
      <c r="J2863" s="26" t="s">
        <v>6377</v>
      </c>
      <c r="K2863" s="26">
        <v>75.16</v>
      </c>
      <c r="L2863" s="26">
        <v>69.64</v>
      </c>
      <c r="M2863" s="26">
        <v>75.84</v>
      </c>
      <c r="N2863" s="26">
        <v>66.09</v>
      </c>
      <c r="O2863" s="199">
        <v>69.150000000000006</v>
      </c>
    </row>
    <row r="2864" spans="8:15" hidden="1" x14ac:dyDescent="0.25">
      <c r="H2864" s="189" t="s">
        <v>6167</v>
      </c>
      <c r="I2864" s="26" t="s">
        <v>6378</v>
      </c>
      <c r="J2864" s="26" t="s">
        <v>6379</v>
      </c>
      <c r="K2864" s="26">
        <v>35.159999999999997</v>
      </c>
      <c r="L2864" s="26">
        <v>68.819999999999993</v>
      </c>
      <c r="M2864" s="26">
        <v>94.88</v>
      </c>
      <c r="N2864" s="26">
        <v>71.930000000000007</v>
      </c>
      <c r="O2864" s="199">
        <v>48.61</v>
      </c>
    </row>
    <row r="2865" spans="8:15" hidden="1" x14ac:dyDescent="0.25">
      <c r="H2865" s="189" t="s">
        <v>6167</v>
      </c>
      <c r="I2865" s="26" t="s">
        <v>6380</v>
      </c>
      <c r="J2865" s="26" t="s">
        <v>6381</v>
      </c>
      <c r="K2865" s="26">
        <v>47.36</v>
      </c>
      <c r="L2865" s="26">
        <v>43.14</v>
      </c>
      <c r="M2865" s="26">
        <v>50.06</v>
      </c>
      <c r="N2865" s="26">
        <v>44.27</v>
      </c>
      <c r="O2865" s="199">
        <v>40.18</v>
      </c>
    </row>
    <row r="2866" spans="8:15" hidden="1" x14ac:dyDescent="0.25">
      <c r="H2866" s="189" t="s">
        <v>6167</v>
      </c>
      <c r="I2866" s="26" t="s">
        <v>6382</v>
      </c>
      <c r="J2866" s="26" t="s">
        <v>6383</v>
      </c>
      <c r="K2866" s="26">
        <v>50.49</v>
      </c>
      <c r="L2866" s="26">
        <v>42.63</v>
      </c>
      <c r="M2866" s="26">
        <v>42.19</v>
      </c>
      <c r="N2866" s="26">
        <v>45.31</v>
      </c>
      <c r="O2866" s="199">
        <v>55.54</v>
      </c>
    </row>
    <row r="2867" spans="8:15" hidden="1" x14ac:dyDescent="0.25">
      <c r="H2867" s="189" t="s">
        <v>6167</v>
      </c>
      <c r="I2867" s="26" t="s">
        <v>6384</v>
      </c>
      <c r="J2867" s="26" t="s">
        <v>6385</v>
      </c>
      <c r="K2867" s="26">
        <v>16.03</v>
      </c>
      <c r="L2867" s="26">
        <v>14.81</v>
      </c>
      <c r="M2867" s="26">
        <v>14.04</v>
      </c>
      <c r="N2867" s="26">
        <v>18.52</v>
      </c>
      <c r="O2867" s="199">
        <v>15.5</v>
      </c>
    </row>
    <row r="2868" spans="8:15" hidden="1" x14ac:dyDescent="0.25">
      <c r="H2868" s="189" t="s">
        <v>6167</v>
      </c>
      <c r="I2868" s="26" t="s">
        <v>6386</v>
      </c>
      <c r="J2868" s="26" t="s">
        <v>6387</v>
      </c>
      <c r="K2868" s="26">
        <v>11.3</v>
      </c>
      <c r="L2868" s="26">
        <v>77.55</v>
      </c>
      <c r="M2868" s="26">
        <v>108.76</v>
      </c>
      <c r="N2868" s="26">
        <v>60.11</v>
      </c>
      <c r="O2868" s="199">
        <v>65.349999999999994</v>
      </c>
    </row>
    <row r="2869" spans="8:15" hidden="1" x14ac:dyDescent="0.25">
      <c r="H2869" s="189" t="s">
        <v>6167</v>
      </c>
      <c r="I2869" s="26" t="s">
        <v>6388</v>
      </c>
      <c r="J2869" s="26" t="s">
        <v>6389</v>
      </c>
      <c r="K2869" s="26">
        <v>16.04</v>
      </c>
      <c r="L2869" s="26"/>
      <c r="M2869" s="26"/>
      <c r="N2869" s="26"/>
      <c r="O2869" s="199">
        <v>22.7</v>
      </c>
    </row>
    <row r="2870" spans="8:15" hidden="1" x14ac:dyDescent="0.25">
      <c r="H2870" s="189" t="s">
        <v>6167</v>
      </c>
      <c r="I2870" s="26" t="s">
        <v>6390</v>
      </c>
      <c r="J2870" s="26" t="s">
        <v>6391</v>
      </c>
      <c r="K2870" s="26">
        <v>6.95</v>
      </c>
      <c r="L2870" s="26"/>
      <c r="M2870" s="26">
        <v>131.77000000000001</v>
      </c>
      <c r="N2870" s="26"/>
      <c r="O2870" s="199">
        <v>99.68</v>
      </c>
    </row>
    <row r="2871" spans="8:15" hidden="1" x14ac:dyDescent="0.25">
      <c r="H2871" s="189" t="s">
        <v>6167</v>
      </c>
      <c r="I2871" s="26" t="s">
        <v>6392</v>
      </c>
      <c r="J2871" s="26" t="s">
        <v>6393</v>
      </c>
      <c r="K2871" s="26">
        <v>6.83</v>
      </c>
      <c r="L2871" s="26">
        <v>46.3</v>
      </c>
      <c r="M2871" s="26">
        <v>96.81</v>
      </c>
      <c r="N2871" s="26">
        <v>29.95</v>
      </c>
      <c r="O2871" s="199">
        <v>32.479999999999997</v>
      </c>
    </row>
    <row r="2872" spans="8:15" hidden="1" x14ac:dyDescent="0.25">
      <c r="H2872" s="189" t="s">
        <v>6167</v>
      </c>
      <c r="I2872" s="26" t="s">
        <v>6394</v>
      </c>
      <c r="J2872" s="26" t="s">
        <v>6395</v>
      </c>
      <c r="K2872" s="26">
        <v>14.45</v>
      </c>
      <c r="L2872" s="26">
        <v>54.29</v>
      </c>
      <c r="M2872" s="26">
        <v>36.46</v>
      </c>
      <c r="N2872" s="26">
        <v>142.72999999999999</v>
      </c>
      <c r="O2872" s="199">
        <v>49.13</v>
      </c>
    </row>
    <row r="2873" spans="8:15" hidden="1" x14ac:dyDescent="0.25">
      <c r="H2873" s="189" t="s">
        <v>6167</v>
      </c>
      <c r="I2873" s="26" t="s">
        <v>6396</v>
      </c>
      <c r="J2873" s="26" t="s">
        <v>6397</v>
      </c>
      <c r="K2873" s="26">
        <v>8.43</v>
      </c>
      <c r="L2873" s="26">
        <v>37.21</v>
      </c>
      <c r="M2873" s="26">
        <v>29.65</v>
      </c>
      <c r="N2873" s="26">
        <v>35.61</v>
      </c>
      <c r="O2873" s="199">
        <v>36.72</v>
      </c>
    </row>
    <row r="2874" spans="8:15" hidden="1" x14ac:dyDescent="0.25">
      <c r="H2874" s="189" t="s">
        <v>6167</v>
      </c>
      <c r="I2874" s="26" t="s">
        <v>6398</v>
      </c>
      <c r="J2874" s="26" t="s">
        <v>6399</v>
      </c>
      <c r="K2874" s="26">
        <v>5.81</v>
      </c>
      <c r="L2874" s="26">
        <v>17.39</v>
      </c>
      <c r="M2874" s="26">
        <v>12.46</v>
      </c>
      <c r="N2874" s="26">
        <v>50.14</v>
      </c>
      <c r="O2874" s="199">
        <v>42.38</v>
      </c>
    </row>
    <row r="2875" spans="8:15" hidden="1" x14ac:dyDescent="0.25">
      <c r="H2875" s="189" t="s">
        <v>6167</v>
      </c>
      <c r="I2875" s="26" t="s">
        <v>6400</v>
      </c>
      <c r="J2875" s="26" t="s">
        <v>6401</v>
      </c>
      <c r="K2875" s="26">
        <v>9.18</v>
      </c>
      <c r="L2875" s="26">
        <v>16.649999999999999</v>
      </c>
      <c r="M2875" s="26">
        <v>13.38</v>
      </c>
      <c r="N2875" s="26">
        <v>25.49</v>
      </c>
      <c r="O2875" s="199">
        <v>86.35</v>
      </c>
    </row>
    <row r="2876" spans="8:15" hidden="1" x14ac:dyDescent="0.25">
      <c r="H2876" s="189" t="s">
        <v>6167</v>
      </c>
      <c r="I2876" s="26" t="s">
        <v>6402</v>
      </c>
      <c r="J2876" s="26" t="s">
        <v>6403</v>
      </c>
      <c r="K2876" s="26">
        <v>13.04</v>
      </c>
      <c r="L2876" s="26">
        <v>82.94</v>
      </c>
      <c r="M2876" s="26">
        <v>206.99</v>
      </c>
      <c r="N2876" s="26">
        <v>74.400000000000006</v>
      </c>
      <c r="O2876" s="199">
        <v>56.32</v>
      </c>
    </row>
    <row r="2877" spans="8:15" hidden="1" x14ac:dyDescent="0.25">
      <c r="H2877" s="189" t="s">
        <v>6167</v>
      </c>
      <c r="I2877" s="26" t="s">
        <v>6404</v>
      </c>
      <c r="J2877" s="26" t="s">
        <v>6405</v>
      </c>
      <c r="K2877" s="26">
        <v>13.17</v>
      </c>
      <c r="L2877" s="26">
        <v>37.21</v>
      </c>
      <c r="M2877" s="26">
        <v>41.6</v>
      </c>
      <c r="N2877" s="26">
        <v>43.37</v>
      </c>
      <c r="O2877" s="199">
        <v>53.25</v>
      </c>
    </row>
    <row r="2878" spans="8:15" hidden="1" x14ac:dyDescent="0.25">
      <c r="H2878" s="189" t="s">
        <v>6167</v>
      </c>
      <c r="I2878" s="26" t="s">
        <v>6406</v>
      </c>
      <c r="J2878" s="26" t="s">
        <v>6407</v>
      </c>
      <c r="K2878" s="26">
        <v>4.8</v>
      </c>
      <c r="L2878" s="26">
        <v>31.27</v>
      </c>
      <c r="M2878" s="26">
        <v>26.16</v>
      </c>
      <c r="N2878" s="26">
        <v>41.98</v>
      </c>
      <c r="O2878" s="199">
        <v>62.94</v>
      </c>
    </row>
    <row r="2879" spans="8:15" hidden="1" x14ac:dyDescent="0.25">
      <c r="H2879" s="189" t="s">
        <v>6167</v>
      </c>
      <c r="I2879" s="26" t="s">
        <v>6408</v>
      </c>
      <c r="J2879" s="26" t="s">
        <v>6409</v>
      </c>
      <c r="K2879" s="26">
        <v>3.45</v>
      </c>
      <c r="L2879" s="26"/>
      <c r="M2879" s="26"/>
      <c r="N2879" s="26"/>
      <c r="O2879" s="199">
        <v>45.57</v>
      </c>
    </row>
    <row r="2880" spans="8:15" hidden="1" x14ac:dyDescent="0.25">
      <c r="H2880" s="189" t="s">
        <v>6167</v>
      </c>
      <c r="I2880" s="26" t="s">
        <v>6410</v>
      </c>
      <c r="J2880" s="26" t="s">
        <v>6411</v>
      </c>
      <c r="K2880" s="26">
        <v>38.83</v>
      </c>
      <c r="L2880" s="26">
        <v>19.45</v>
      </c>
      <c r="M2880" s="26">
        <v>17.86</v>
      </c>
      <c r="N2880" s="26">
        <v>21.31</v>
      </c>
      <c r="O2880" s="199">
        <v>1013.36</v>
      </c>
    </row>
    <row r="2881" spans="8:15" hidden="1" x14ac:dyDescent="0.25">
      <c r="H2881" s="189" t="s">
        <v>6167</v>
      </c>
      <c r="I2881" s="26" t="s">
        <v>6412</v>
      </c>
      <c r="J2881" s="26" t="s">
        <v>6413</v>
      </c>
      <c r="K2881" s="26">
        <v>4.17</v>
      </c>
      <c r="L2881" s="26">
        <v>25.03</v>
      </c>
      <c r="M2881" s="26"/>
      <c r="N2881" s="26">
        <v>157.9</v>
      </c>
      <c r="O2881" s="199">
        <v>42.89</v>
      </c>
    </row>
    <row r="2882" spans="8:15" hidden="1" x14ac:dyDescent="0.25">
      <c r="H2882" s="189" t="s">
        <v>6167</v>
      </c>
      <c r="I2882" s="26" t="s">
        <v>6414</v>
      </c>
      <c r="J2882" s="26" t="s">
        <v>6415</v>
      </c>
      <c r="K2882" s="26">
        <v>4.47</v>
      </c>
      <c r="L2882" s="26"/>
      <c r="M2882" s="26">
        <v>2263.0100000000002</v>
      </c>
      <c r="N2882" s="26"/>
      <c r="O2882" s="199">
        <v>47.95</v>
      </c>
    </row>
    <row r="2883" spans="8:15" hidden="1" x14ac:dyDescent="0.25">
      <c r="H2883" s="189" t="s">
        <v>6167</v>
      </c>
      <c r="I2883" s="26" t="s">
        <v>6416</v>
      </c>
      <c r="J2883" s="26" t="s">
        <v>6417</v>
      </c>
      <c r="K2883" s="26">
        <v>19.309999999999999</v>
      </c>
      <c r="L2883" s="26">
        <v>27.89</v>
      </c>
      <c r="M2883" s="26">
        <v>28.6</v>
      </c>
      <c r="N2883" s="26">
        <v>69.010000000000005</v>
      </c>
      <c r="O2883" s="199">
        <v>272.02</v>
      </c>
    </row>
    <row r="2884" spans="8:15" hidden="1" x14ac:dyDescent="0.25">
      <c r="H2884" s="189" t="s">
        <v>6167</v>
      </c>
      <c r="I2884" s="26" t="s">
        <v>6418</v>
      </c>
      <c r="J2884" s="26" t="s">
        <v>6419</v>
      </c>
      <c r="K2884" s="26">
        <v>18.89</v>
      </c>
      <c r="L2884" s="26">
        <v>7.91</v>
      </c>
      <c r="M2884" s="26">
        <v>10.48</v>
      </c>
      <c r="N2884" s="26">
        <v>8.27</v>
      </c>
      <c r="O2884" s="199">
        <v>595.54999999999995</v>
      </c>
    </row>
    <row r="2885" spans="8:15" hidden="1" x14ac:dyDescent="0.25">
      <c r="H2885" s="189" t="s">
        <v>6167</v>
      </c>
      <c r="I2885" s="26" t="s">
        <v>6420</v>
      </c>
      <c r="J2885" s="26" t="s">
        <v>6421</v>
      </c>
      <c r="K2885" s="26">
        <v>9.51</v>
      </c>
      <c r="L2885" s="26">
        <v>11.91</v>
      </c>
      <c r="M2885" s="26">
        <v>14.13</v>
      </c>
      <c r="N2885" s="26">
        <v>12.99</v>
      </c>
      <c r="O2885" s="199">
        <v>70.66</v>
      </c>
    </row>
    <row r="2886" spans="8:15" hidden="1" x14ac:dyDescent="0.25">
      <c r="H2886" s="189" t="s">
        <v>6167</v>
      </c>
      <c r="I2886" s="26" t="s">
        <v>6422</v>
      </c>
      <c r="J2886" s="26" t="s">
        <v>6423</v>
      </c>
      <c r="K2886" s="26">
        <v>5.93</v>
      </c>
      <c r="L2886" s="26"/>
      <c r="M2886" s="26"/>
      <c r="N2886" s="26"/>
      <c r="O2886" s="199">
        <v>82.3</v>
      </c>
    </row>
    <row r="2887" spans="8:15" hidden="1" x14ac:dyDescent="0.25">
      <c r="H2887" s="189" t="s">
        <v>6167</v>
      </c>
      <c r="I2887" s="26" t="s">
        <v>6424</v>
      </c>
      <c r="J2887" s="26" t="s">
        <v>6425</v>
      </c>
      <c r="K2887" s="26">
        <v>24.02</v>
      </c>
      <c r="L2887" s="26">
        <v>25.89</v>
      </c>
      <c r="M2887" s="26">
        <v>27.19</v>
      </c>
      <c r="N2887" s="26">
        <v>33.19</v>
      </c>
      <c r="O2887" s="199">
        <v>215.24</v>
      </c>
    </row>
    <row r="2888" spans="8:15" hidden="1" x14ac:dyDescent="0.25">
      <c r="H2888" s="189" t="s">
        <v>6167</v>
      </c>
      <c r="I2888" s="26" t="s">
        <v>6426</v>
      </c>
      <c r="J2888" s="26" t="s">
        <v>6427</v>
      </c>
      <c r="K2888" s="26">
        <v>3.96</v>
      </c>
      <c r="L2888" s="26"/>
      <c r="M2888" s="26"/>
      <c r="N2888" s="26"/>
      <c r="O2888" s="199">
        <v>37.64</v>
      </c>
    </row>
    <row r="2889" spans="8:15" hidden="1" x14ac:dyDescent="0.25">
      <c r="H2889" s="189" t="s">
        <v>6167</v>
      </c>
      <c r="I2889" s="26" t="s">
        <v>6428</v>
      </c>
      <c r="J2889" s="26" t="s">
        <v>6429</v>
      </c>
      <c r="K2889" s="26">
        <v>12.16</v>
      </c>
      <c r="L2889" s="26">
        <v>22.82</v>
      </c>
      <c r="M2889" s="26">
        <v>18.14</v>
      </c>
      <c r="N2889" s="26">
        <v>28.49</v>
      </c>
      <c r="O2889" s="199">
        <v>379.4</v>
      </c>
    </row>
    <row r="2890" spans="8:15" hidden="1" x14ac:dyDescent="0.25">
      <c r="H2890" s="189" t="s">
        <v>6167</v>
      </c>
      <c r="I2890" s="26" t="s">
        <v>6430</v>
      </c>
      <c r="J2890" s="26" t="s">
        <v>6431</v>
      </c>
      <c r="K2890" s="26">
        <v>15.25</v>
      </c>
      <c r="L2890" s="26">
        <v>10.81</v>
      </c>
      <c r="M2890" s="26">
        <v>10.029999999999999</v>
      </c>
      <c r="N2890" s="26">
        <v>16.54</v>
      </c>
      <c r="O2890" s="199">
        <v>122</v>
      </c>
    </row>
    <row r="2891" spans="8:15" hidden="1" x14ac:dyDescent="0.25">
      <c r="H2891" s="189" t="s">
        <v>6167</v>
      </c>
      <c r="I2891" s="26" t="s">
        <v>6432</v>
      </c>
      <c r="J2891" s="26" t="s">
        <v>6433</v>
      </c>
      <c r="K2891" s="26">
        <v>6.01</v>
      </c>
      <c r="L2891" s="26">
        <v>61.38</v>
      </c>
      <c r="M2891" s="26">
        <v>111.95</v>
      </c>
      <c r="N2891" s="26">
        <v>153.85</v>
      </c>
      <c r="O2891" s="199">
        <v>89.8</v>
      </c>
    </row>
    <row r="2892" spans="8:15" hidden="1" x14ac:dyDescent="0.25">
      <c r="H2892" s="189" t="s">
        <v>6167</v>
      </c>
      <c r="I2892" s="26" t="s">
        <v>6434</v>
      </c>
      <c r="J2892" s="26" t="s">
        <v>6435</v>
      </c>
      <c r="K2892" s="26">
        <v>3.68</v>
      </c>
      <c r="L2892" s="26">
        <v>102.23</v>
      </c>
      <c r="M2892" s="26">
        <v>50.04</v>
      </c>
      <c r="N2892" s="26">
        <v>342.67</v>
      </c>
      <c r="O2892" s="199">
        <v>58.12</v>
      </c>
    </row>
    <row r="2893" spans="8:15" hidden="1" x14ac:dyDescent="0.25">
      <c r="H2893" s="189" t="s">
        <v>6167</v>
      </c>
      <c r="I2893" s="26" t="s">
        <v>6436</v>
      </c>
      <c r="J2893" s="26" t="s">
        <v>6437</v>
      </c>
      <c r="K2893" s="26">
        <v>64.400000000000006</v>
      </c>
      <c r="L2893" s="26">
        <v>34.020000000000003</v>
      </c>
      <c r="M2893" s="26">
        <v>32.44</v>
      </c>
      <c r="N2893" s="26">
        <v>41.74</v>
      </c>
      <c r="O2893" s="199">
        <v>709.72</v>
      </c>
    </row>
    <row r="2894" spans="8:15" hidden="1" x14ac:dyDescent="0.25">
      <c r="H2894" s="189" t="s">
        <v>6167</v>
      </c>
      <c r="I2894" s="26" t="s">
        <v>6438</v>
      </c>
      <c r="J2894" s="26" t="s">
        <v>6439</v>
      </c>
      <c r="K2894" s="26">
        <v>150.5</v>
      </c>
      <c r="L2894" s="26">
        <v>45.23</v>
      </c>
      <c r="M2894" s="26">
        <v>46.07</v>
      </c>
      <c r="N2894" s="26">
        <v>45.67</v>
      </c>
      <c r="O2894" s="199">
        <v>429.95</v>
      </c>
    </row>
    <row r="2895" spans="8:15" hidden="1" x14ac:dyDescent="0.25">
      <c r="H2895" s="189" t="s">
        <v>6167</v>
      </c>
      <c r="I2895" s="26" t="s">
        <v>6440</v>
      </c>
      <c r="J2895" s="26" t="s">
        <v>6441</v>
      </c>
      <c r="K2895" s="26">
        <v>20.59</v>
      </c>
      <c r="L2895" s="26">
        <v>40.9</v>
      </c>
      <c r="M2895" s="26">
        <v>27.04</v>
      </c>
      <c r="N2895" s="26">
        <v>104.04</v>
      </c>
      <c r="O2895" s="199">
        <v>303.39999999999998</v>
      </c>
    </row>
    <row r="2896" spans="8:15" hidden="1" x14ac:dyDescent="0.25">
      <c r="H2896" s="189" t="s">
        <v>6167</v>
      </c>
      <c r="I2896" s="26" t="s">
        <v>6442</v>
      </c>
      <c r="J2896" s="26" t="s">
        <v>6443</v>
      </c>
      <c r="K2896" s="26">
        <v>11.11</v>
      </c>
      <c r="L2896" s="26">
        <v>17.14</v>
      </c>
      <c r="M2896" s="26">
        <v>27.53</v>
      </c>
      <c r="N2896" s="26">
        <v>19.09</v>
      </c>
      <c r="O2896" s="199">
        <v>28.25</v>
      </c>
    </row>
    <row r="2897" spans="8:15" hidden="1" x14ac:dyDescent="0.25">
      <c r="H2897" s="189" t="s">
        <v>6167</v>
      </c>
      <c r="I2897" s="26" t="s">
        <v>6444</v>
      </c>
      <c r="J2897" s="26" t="s">
        <v>6445</v>
      </c>
      <c r="K2897" s="26">
        <v>8</v>
      </c>
      <c r="L2897" s="26">
        <v>74.150000000000006</v>
      </c>
      <c r="M2897" s="26">
        <v>76.34</v>
      </c>
      <c r="N2897" s="26">
        <v>62.46</v>
      </c>
      <c r="O2897" s="199">
        <v>28.7</v>
      </c>
    </row>
    <row r="2898" spans="8:15" hidden="1" x14ac:dyDescent="0.25">
      <c r="H2898" s="189" t="s">
        <v>6167</v>
      </c>
      <c r="I2898" s="26" t="s">
        <v>6446</v>
      </c>
      <c r="J2898" s="26" t="s">
        <v>6447</v>
      </c>
      <c r="K2898" s="26">
        <v>15.51</v>
      </c>
      <c r="L2898" s="26">
        <v>15.3</v>
      </c>
      <c r="M2898" s="26">
        <v>15.74</v>
      </c>
      <c r="N2898" s="26">
        <v>15.87</v>
      </c>
      <c r="O2898" s="199">
        <v>79.510000000000005</v>
      </c>
    </row>
    <row r="2899" spans="8:15" hidden="1" x14ac:dyDescent="0.25">
      <c r="H2899" s="189" t="s">
        <v>6167</v>
      </c>
      <c r="I2899" s="26" t="s">
        <v>6448</v>
      </c>
      <c r="J2899" s="26" t="s">
        <v>6449</v>
      </c>
      <c r="K2899" s="26">
        <v>5.05</v>
      </c>
      <c r="L2899" s="26">
        <v>409.34</v>
      </c>
      <c r="M2899" s="26">
        <v>686.39</v>
      </c>
      <c r="N2899" s="26">
        <v>644.24</v>
      </c>
      <c r="O2899" s="199">
        <v>28.39</v>
      </c>
    </row>
    <row r="2900" spans="8:15" hidden="1" x14ac:dyDescent="0.25">
      <c r="H2900" s="189" t="s">
        <v>6167</v>
      </c>
      <c r="I2900" s="26" t="s">
        <v>6450</v>
      </c>
      <c r="J2900" s="26" t="s">
        <v>6451</v>
      </c>
      <c r="K2900" s="26">
        <v>19.61</v>
      </c>
      <c r="L2900" s="26">
        <v>13.77</v>
      </c>
      <c r="M2900" s="26">
        <v>16.2</v>
      </c>
      <c r="N2900" s="26">
        <v>14.56</v>
      </c>
      <c r="O2900" s="199">
        <v>74.52</v>
      </c>
    </row>
    <row r="2901" spans="8:15" hidden="1" x14ac:dyDescent="0.25">
      <c r="H2901" s="189" t="s">
        <v>6167</v>
      </c>
      <c r="I2901" s="26" t="s">
        <v>6452</v>
      </c>
      <c r="J2901" s="26" t="s">
        <v>6453</v>
      </c>
      <c r="K2901" s="26">
        <v>17.350000000000001</v>
      </c>
      <c r="L2901" s="26">
        <v>28.91</v>
      </c>
      <c r="M2901" s="26">
        <v>38.729999999999997</v>
      </c>
      <c r="N2901" s="26">
        <v>30.29</v>
      </c>
      <c r="O2901" s="199">
        <v>23.64</v>
      </c>
    </row>
    <row r="2902" spans="8:15" hidden="1" x14ac:dyDescent="0.25">
      <c r="H2902" s="189" t="s">
        <v>6167</v>
      </c>
      <c r="I2902" s="26" t="s">
        <v>6454</v>
      </c>
      <c r="J2902" s="26" t="s">
        <v>6455</v>
      </c>
      <c r="K2902" s="26">
        <v>23.15</v>
      </c>
      <c r="L2902" s="26">
        <v>17</v>
      </c>
      <c r="M2902" s="26">
        <v>16.68</v>
      </c>
      <c r="N2902" s="26">
        <v>20.079999999999998</v>
      </c>
      <c r="O2902" s="199">
        <v>31.28</v>
      </c>
    </row>
    <row r="2903" spans="8:15" hidden="1" x14ac:dyDescent="0.25">
      <c r="H2903" s="189" t="s">
        <v>6167</v>
      </c>
      <c r="I2903" s="26" t="s">
        <v>6456</v>
      </c>
      <c r="J2903" s="26" t="s">
        <v>6457</v>
      </c>
      <c r="K2903" s="26">
        <v>17.579999999999998</v>
      </c>
      <c r="L2903" s="26">
        <v>145.56</v>
      </c>
      <c r="M2903" s="26">
        <v>100.13</v>
      </c>
      <c r="N2903" s="26">
        <v>123.65</v>
      </c>
      <c r="O2903" s="199">
        <v>25.82</v>
      </c>
    </row>
    <row r="2904" spans="8:15" hidden="1" x14ac:dyDescent="0.25">
      <c r="H2904" s="189" t="s">
        <v>6167</v>
      </c>
      <c r="I2904" s="26" t="s">
        <v>6458</v>
      </c>
      <c r="J2904" s="26" t="s">
        <v>6459</v>
      </c>
      <c r="K2904" s="26">
        <v>10.33</v>
      </c>
      <c r="L2904" s="26"/>
      <c r="M2904" s="26">
        <v>171.05</v>
      </c>
      <c r="N2904" s="26"/>
      <c r="O2904" s="199">
        <v>41.02</v>
      </c>
    </row>
    <row r="2905" spans="8:15" hidden="1" x14ac:dyDescent="0.25">
      <c r="H2905" s="189" t="s">
        <v>6167</v>
      </c>
      <c r="I2905" s="26" t="s">
        <v>6460</v>
      </c>
      <c r="J2905" s="26" t="s">
        <v>6461</v>
      </c>
      <c r="K2905" s="26">
        <v>9.83</v>
      </c>
      <c r="L2905" s="26">
        <v>35.29</v>
      </c>
      <c r="M2905" s="26">
        <v>35.81</v>
      </c>
      <c r="N2905" s="26">
        <v>31</v>
      </c>
      <c r="O2905" s="199">
        <v>21.87</v>
      </c>
    </row>
    <row r="2906" spans="8:15" hidden="1" x14ac:dyDescent="0.25">
      <c r="H2906" s="189" t="s">
        <v>6167</v>
      </c>
      <c r="I2906" s="26" t="s">
        <v>6462</v>
      </c>
      <c r="J2906" s="26" t="s">
        <v>6463</v>
      </c>
      <c r="K2906" s="26">
        <v>23.74</v>
      </c>
      <c r="L2906" s="26">
        <v>44.81</v>
      </c>
      <c r="M2906" s="26">
        <v>47.84</v>
      </c>
      <c r="N2906" s="26">
        <v>49.69</v>
      </c>
      <c r="O2906" s="199">
        <v>66.47</v>
      </c>
    </row>
    <row r="2907" spans="8:15" hidden="1" x14ac:dyDescent="0.25">
      <c r="H2907" s="189" t="s">
        <v>6167</v>
      </c>
      <c r="I2907" s="26" t="s">
        <v>6464</v>
      </c>
      <c r="J2907" s="26" t="s">
        <v>6465</v>
      </c>
      <c r="K2907" s="26">
        <v>8.23</v>
      </c>
      <c r="L2907" s="26">
        <v>53.33</v>
      </c>
      <c r="M2907" s="26">
        <v>22.42</v>
      </c>
      <c r="N2907" s="26"/>
      <c r="O2907" s="199">
        <v>27.86</v>
      </c>
    </row>
    <row r="2908" spans="8:15" hidden="1" x14ac:dyDescent="0.25">
      <c r="H2908" s="189" t="s">
        <v>6167</v>
      </c>
      <c r="I2908" s="26" t="s">
        <v>6466</v>
      </c>
      <c r="J2908" s="26" t="s">
        <v>6467</v>
      </c>
      <c r="K2908" s="26">
        <v>8.17</v>
      </c>
      <c r="L2908" s="26">
        <v>27.69</v>
      </c>
      <c r="M2908" s="26">
        <v>25.98</v>
      </c>
      <c r="N2908" s="26">
        <v>32.49</v>
      </c>
      <c r="O2908" s="199">
        <v>40.1</v>
      </c>
    </row>
    <row r="2909" spans="8:15" hidden="1" x14ac:dyDescent="0.25">
      <c r="H2909" s="189" t="s">
        <v>6167</v>
      </c>
      <c r="I2909" s="26" t="s">
        <v>6468</v>
      </c>
      <c r="J2909" s="26" t="s">
        <v>6469</v>
      </c>
      <c r="K2909" s="26">
        <v>18.55</v>
      </c>
      <c r="L2909" s="26">
        <v>17.920000000000002</v>
      </c>
      <c r="M2909" s="26">
        <v>18.71</v>
      </c>
      <c r="N2909" s="26">
        <v>126.73</v>
      </c>
      <c r="O2909" s="199">
        <v>24.75</v>
      </c>
    </row>
    <row r="2910" spans="8:15" hidden="1" x14ac:dyDescent="0.25">
      <c r="H2910" s="189" t="s">
        <v>6167</v>
      </c>
      <c r="I2910" s="26" t="s">
        <v>6470</v>
      </c>
      <c r="J2910" s="26" t="s">
        <v>6471</v>
      </c>
      <c r="K2910" s="26">
        <v>6.9</v>
      </c>
      <c r="L2910" s="26">
        <v>58.52</v>
      </c>
      <c r="M2910" s="26">
        <v>43.94</v>
      </c>
      <c r="N2910" s="26">
        <v>67.98</v>
      </c>
      <c r="O2910" s="199">
        <v>44.59</v>
      </c>
    </row>
    <row r="2911" spans="8:15" hidden="1" x14ac:dyDescent="0.25">
      <c r="H2911" s="189" t="s">
        <v>6167</v>
      </c>
      <c r="I2911" s="26" t="s">
        <v>6472</v>
      </c>
      <c r="J2911" s="26" t="s">
        <v>6473</v>
      </c>
      <c r="K2911" s="26">
        <v>19.440000000000001</v>
      </c>
      <c r="L2911" s="26">
        <v>61.84</v>
      </c>
      <c r="M2911" s="26">
        <v>84.34</v>
      </c>
      <c r="N2911" s="26">
        <v>51.58</v>
      </c>
      <c r="O2911" s="199">
        <v>45.96</v>
      </c>
    </row>
    <row r="2912" spans="8:15" hidden="1" x14ac:dyDescent="0.25">
      <c r="H2912" s="189" t="s">
        <v>6167</v>
      </c>
      <c r="I2912" s="26" t="s">
        <v>6474</v>
      </c>
      <c r="J2912" s="26" t="s">
        <v>6475</v>
      </c>
      <c r="K2912" s="26">
        <v>48.42</v>
      </c>
      <c r="L2912" s="26">
        <v>34.78</v>
      </c>
      <c r="M2912" s="26">
        <v>31.45</v>
      </c>
      <c r="N2912" s="26">
        <v>50.14</v>
      </c>
      <c r="O2912" s="199">
        <v>235.95</v>
      </c>
    </row>
    <row r="2913" spans="8:15" hidden="1" x14ac:dyDescent="0.25">
      <c r="H2913" s="189" t="s">
        <v>6167</v>
      </c>
      <c r="I2913" s="26" t="s">
        <v>6476</v>
      </c>
      <c r="J2913" s="26" t="s">
        <v>6477</v>
      </c>
      <c r="K2913" s="26">
        <v>32.020000000000003</v>
      </c>
      <c r="L2913" s="26">
        <v>26.74</v>
      </c>
      <c r="M2913" s="26">
        <v>21.04</v>
      </c>
      <c r="N2913" s="26">
        <v>28.28</v>
      </c>
      <c r="O2913" s="199">
        <v>38.42</v>
      </c>
    </row>
    <row r="2914" spans="8:15" hidden="1" x14ac:dyDescent="0.25">
      <c r="H2914" s="189" t="s">
        <v>6167</v>
      </c>
      <c r="I2914" s="26" t="s">
        <v>6478</v>
      </c>
      <c r="J2914" s="26" t="s">
        <v>6479</v>
      </c>
      <c r="K2914" s="26">
        <v>64.41</v>
      </c>
      <c r="L2914" s="26">
        <v>40.299999999999997</v>
      </c>
      <c r="M2914" s="26">
        <v>36.75</v>
      </c>
      <c r="N2914" s="26">
        <v>63.16</v>
      </c>
      <c r="O2914" s="199">
        <v>135.26</v>
      </c>
    </row>
    <row r="2915" spans="8:15" hidden="1" x14ac:dyDescent="0.25">
      <c r="H2915" s="189" t="s">
        <v>6167</v>
      </c>
      <c r="I2915" s="26" t="s">
        <v>6480</v>
      </c>
      <c r="J2915" s="26" t="s">
        <v>6481</v>
      </c>
      <c r="K2915" s="26">
        <v>23.76</v>
      </c>
      <c r="L2915" s="26">
        <v>15.71</v>
      </c>
      <c r="M2915" s="26">
        <v>20.07</v>
      </c>
      <c r="N2915" s="26">
        <v>15.26</v>
      </c>
      <c r="O2915" s="199">
        <v>26.44</v>
      </c>
    </row>
    <row r="2916" spans="8:15" hidden="1" x14ac:dyDescent="0.25">
      <c r="H2916" s="189" t="s">
        <v>6167</v>
      </c>
      <c r="I2916" s="26" t="s">
        <v>6482</v>
      </c>
      <c r="J2916" s="26" t="s">
        <v>6483</v>
      </c>
      <c r="K2916" s="26">
        <v>15.39</v>
      </c>
      <c r="L2916" s="26">
        <v>76.959999999999994</v>
      </c>
      <c r="M2916" s="26">
        <v>83.04</v>
      </c>
      <c r="N2916" s="26">
        <v>64.23</v>
      </c>
      <c r="O2916" s="199">
        <v>41.83</v>
      </c>
    </row>
    <row r="2917" spans="8:15" hidden="1" x14ac:dyDescent="0.25">
      <c r="H2917" s="189" t="s">
        <v>6167</v>
      </c>
      <c r="I2917" s="26" t="s">
        <v>6484</v>
      </c>
      <c r="J2917" s="26" t="s">
        <v>6485</v>
      </c>
      <c r="K2917" s="26">
        <v>15.64</v>
      </c>
      <c r="L2917" s="26">
        <v>34.6</v>
      </c>
      <c r="M2917" s="26">
        <v>39.369999999999997</v>
      </c>
      <c r="N2917" s="26">
        <v>33.549999999999997</v>
      </c>
      <c r="O2917" s="199">
        <v>42.34</v>
      </c>
    </row>
    <row r="2918" spans="8:15" hidden="1" x14ac:dyDescent="0.25">
      <c r="H2918" s="189" t="s">
        <v>6167</v>
      </c>
      <c r="I2918" s="26" t="s">
        <v>6486</v>
      </c>
      <c r="J2918" s="26" t="s">
        <v>6487</v>
      </c>
      <c r="K2918" s="26">
        <v>16.690000000000001</v>
      </c>
      <c r="L2918" s="26">
        <v>29.1</v>
      </c>
      <c r="M2918" s="26">
        <v>30.93</v>
      </c>
      <c r="N2918" s="26">
        <v>27.02</v>
      </c>
      <c r="O2918" s="199">
        <v>33.19</v>
      </c>
    </row>
    <row r="2919" spans="8:15" hidden="1" x14ac:dyDescent="0.25">
      <c r="H2919" s="189" t="s">
        <v>6167</v>
      </c>
      <c r="I2919" s="26" t="s">
        <v>6488</v>
      </c>
      <c r="J2919" s="26" t="s">
        <v>6489</v>
      </c>
      <c r="K2919" s="26">
        <v>18.86</v>
      </c>
      <c r="L2919" s="26"/>
      <c r="M2919" s="26">
        <v>180.41</v>
      </c>
      <c r="N2919" s="26"/>
      <c r="O2919" s="199">
        <v>16.61</v>
      </c>
    </row>
    <row r="2920" spans="8:15" hidden="1" x14ac:dyDescent="0.25">
      <c r="H2920" s="189" t="s">
        <v>6167</v>
      </c>
      <c r="I2920" s="26" t="s">
        <v>6490</v>
      </c>
      <c r="J2920" s="26" t="s">
        <v>6491</v>
      </c>
      <c r="K2920" s="26">
        <v>22.66</v>
      </c>
      <c r="L2920" s="26">
        <v>25.77</v>
      </c>
      <c r="M2920" s="26">
        <v>26.84</v>
      </c>
      <c r="N2920" s="26">
        <v>30.16</v>
      </c>
      <c r="O2920" s="199">
        <v>211.47</v>
      </c>
    </row>
    <row r="2921" spans="8:15" hidden="1" x14ac:dyDescent="0.25">
      <c r="H2921" s="189" t="s">
        <v>6167</v>
      </c>
      <c r="I2921" s="26" t="s">
        <v>6492</v>
      </c>
      <c r="J2921" s="26" t="s">
        <v>6493</v>
      </c>
      <c r="K2921" s="26">
        <v>31.21</v>
      </c>
      <c r="L2921" s="26">
        <v>49.04</v>
      </c>
      <c r="M2921" s="26">
        <v>65.930000000000007</v>
      </c>
      <c r="N2921" s="26">
        <v>51.15</v>
      </c>
      <c r="O2921" s="199">
        <v>101.52</v>
      </c>
    </row>
    <row r="2922" spans="8:15" hidden="1" x14ac:dyDescent="0.25">
      <c r="H2922" s="189" t="s">
        <v>6167</v>
      </c>
      <c r="I2922" s="26" t="s">
        <v>6494</v>
      </c>
      <c r="J2922" s="26" t="s">
        <v>6495</v>
      </c>
      <c r="K2922" s="26">
        <v>17.239999999999998</v>
      </c>
      <c r="L2922" s="26">
        <v>17.309999999999999</v>
      </c>
      <c r="M2922" s="26">
        <v>20.99</v>
      </c>
      <c r="N2922" s="26">
        <v>21.15</v>
      </c>
      <c r="O2922" s="199">
        <v>35.869999999999997</v>
      </c>
    </row>
    <row r="2923" spans="8:15" hidden="1" x14ac:dyDescent="0.25">
      <c r="H2923" s="189" t="s">
        <v>6167</v>
      </c>
      <c r="I2923" s="26" t="s">
        <v>6496</v>
      </c>
      <c r="J2923" s="26" t="s">
        <v>6497</v>
      </c>
      <c r="K2923" s="26">
        <v>5.96</v>
      </c>
      <c r="L2923" s="26"/>
      <c r="M2923" s="26"/>
      <c r="N2923" s="26"/>
      <c r="O2923" s="199">
        <v>25.52</v>
      </c>
    </row>
    <row r="2924" spans="8:15" hidden="1" x14ac:dyDescent="0.25">
      <c r="H2924" s="189" t="s">
        <v>6167</v>
      </c>
      <c r="I2924" s="26" t="s">
        <v>6498</v>
      </c>
      <c r="J2924" s="26" t="s">
        <v>6499</v>
      </c>
      <c r="K2924" s="26">
        <v>46.7</v>
      </c>
      <c r="L2924" s="26">
        <v>106.94</v>
      </c>
      <c r="M2924" s="26">
        <v>443.23</v>
      </c>
      <c r="N2924" s="26">
        <v>51.9</v>
      </c>
      <c r="O2924" s="199">
        <v>123.31</v>
      </c>
    </row>
    <row r="2925" spans="8:15" hidden="1" x14ac:dyDescent="0.25">
      <c r="H2925" s="189" t="s">
        <v>6167</v>
      </c>
      <c r="I2925" s="26" t="s">
        <v>6500</v>
      </c>
      <c r="J2925" s="26" t="s">
        <v>6501</v>
      </c>
      <c r="K2925" s="26">
        <v>16.8</v>
      </c>
      <c r="L2925" s="26">
        <v>25.97</v>
      </c>
      <c r="M2925" s="26">
        <v>23.04</v>
      </c>
      <c r="N2925" s="26">
        <v>28.33</v>
      </c>
      <c r="O2925" s="199">
        <v>73.760000000000005</v>
      </c>
    </row>
    <row r="2926" spans="8:15" hidden="1" x14ac:dyDescent="0.25">
      <c r="H2926" s="189" t="s">
        <v>6167</v>
      </c>
      <c r="I2926" s="26" t="s">
        <v>6502</v>
      </c>
      <c r="J2926" s="26" t="s">
        <v>6503</v>
      </c>
      <c r="K2926" s="26">
        <v>8.61</v>
      </c>
      <c r="L2926" s="26"/>
      <c r="M2926" s="26">
        <v>145.54</v>
      </c>
      <c r="N2926" s="26"/>
      <c r="O2926" s="199">
        <v>30.28</v>
      </c>
    </row>
    <row r="2927" spans="8:15" hidden="1" x14ac:dyDescent="0.25">
      <c r="H2927" s="189" t="s">
        <v>6167</v>
      </c>
      <c r="I2927" s="26" t="s">
        <v>6504</v>
      </c>
      <c r="J2927" s="26" t="s">
        <v>6505</v>
      </c>
      <c r="K2927" s="26">
        <v>14.44</v>
      </c>
      <c r="L2927" s="26">
        <v>13.49</v>
      </c>
      <c r="M2927" s="26">
        <v>16.43</v>
      </c>
      <c r="N2927" s="26">
        <v>14.65</v>
      </c>
      <c r="O2927" s="199">
        <v>28.31</v>
      </c>
    </row>
    <row r="2928" spans="8:15" hidden="1" x14ac:dyDescent="0.25">
      <c r="H2928" s="189" t="s">
        <v>6167</v>
      </c>
      <c r="I2928" s="26" t="s">
        <v>6506</v>
      </c>
      <c r="J2928" s="26" t="s">
        <v>6507</v>
      </c>
      <c r="K2928" s="26">
        <v>75.959999999999994</v>
      </c>
      <c r="L2928" s="26">
        <v>40.479999999999997</v>
      </c>
      <c r="M2928" s="26">
        <v>44.04</v>
      </c>
      <c r="N2928" s="26">
        <v>44.83</v>
      </c>
      <c r="O2928" s="199">
        <v>313.20999999999998</v>
      </c>
    </row>
    <row r="2929" spans="8:15" hidden="1" x14ac:dyDescent="0.25">
      <c r="H2929" s="189" t="s">
        <v>6167</v>
      </c>
      <c r="I2929" s="26" t="s">
        <v>6508</v>
      </c>
      <c r="J2929" s="26" t="s">
        <v>6509</v>
      </c>
      <c r="K2929" s="26">
        <v>9.35</v>
      </c>
      <c r="L2929" s="26">
        <v>53.06</v>
      </c>
      <c r="M2929" s="26">
        <v>47.47</v>
      </c>
      <c r="N2929" s="26">
        <v>58.39</v>
      </c>
      <c r="O2929" s="199">
        <v>39.909999999999997</v>
      </c>
    </row>
    <row r="2930" spans="8:15" hidden="1" x14ac:dyDescent="0.25">
      <c r="H2930" s="189" t="s">
        <v>6167</v>
      </c>
      <c r="I2930" s="26" t="s">
        <v>6510</v>
      </c>
      <c r="J2930" s="26" t="s">
        <v>6511</v>
      </c>
      <c r="K2930" s="26">
        <v>22.44</v>
      </c>
      <c r="L2930" s="26">
        <v>131.44</v>
      </c>
      <c r="M2930" s="26">
        <v>188.09</v>
      </c>
      <c r="N2930" s="26">
        <v>155.62</v>
      </c>
      <c r="O2930" s="199">
        <v>23.79</v>
      </c>
    </row>
    <row r="2931" spans="8:15" hidden="1" x14ac:dyDescent="0.25">
      <c r="H2931" s="189" t="s">
        <v>6167</v>
      </c>
      <c r="I2931" s="26" t="s">
        <v>6512</v>
      </c>
      <c r="J2931" s="26" t="s">
        <v>6513</v>
      </c>
      <c r="K2931" s="26">
        <v>12.64</v>
      </c>
      <c r="L2931" s="26">
        <v>246.26</v>
      </c>
      <c r="M2931" s="26">
        <v>110.55</v>
      </c>
      <c r="N2931" s="26">
        <v>298.26</v>
      </c>
      <c r="O2931" s="199">
        <v>33.04</v>
      </c>
    </row>
    <row r="2932" spans="8:15" hidden="1" x14ac:dyDescent="0.25">
      <c r="H2932" s="189" t="s">
        <v>6167</v>
      </c>
      <c r="I2932" s="26" t="s">
        <v>6514</v>
      </c>
      <c r="J2932" s="26" t="s">
        <v>6515</v>
      </c>
      <c r="K2932" s="26">
        <v>17.64</v>
      </c>
      <c r="L2932" s="26">
        <v>37.47</v>
      </c>
      <c r="M2932" s="26">
        <v>33.1</v>
      </c>
      <c r="N2932" s="26">
        <v>39.36</v>
      </c>
      <c r="O2932" s="199">
        <v>224.27</v>
      </c>
    </row>
    <row r="2933" spans="8:15" hidden="1" x14ac:dyDescent="0.25">
      <c r="H2933" s="189" t="s">
        <v>6167</v>
      </c>
      <c r="I2933" s="26" t="s">
        <v>6516</v>
      </c>
      <c r="J2933" s="26" t="s">
        <v>6517</v>
      </c>
      <c r="K2933" s="26">
        <v>10.5</v>
      </c>
      <c r="L2933" s="26">
        <v>19.8</v>
      </c>
      <c r="M2933" s="26">
        <v>17.97</v>
      </c>
      <c r="N2933" s="26">
        <v>25.42</v>
      </c>
      <c r="O2933" s="199">
        <v>46.07</v>
      </c>
    </row>
    <row r="2934" spans="8:15" hidden="1" x14ac:dyDescent="0.25">
      <c r="H2934" s="189" t="s">
        <v>6167</v>
      </c>
      <c r="I2934" s="26" t="s">
        <v>6518</v>
      </c>
      <c r="J2934" s="26" t="s">
        <v>526</v>
      </c>
      <c r="K2934" s="26">
        <v>16.8</v>
      </c>
      <c r="L2934" s="26">
        <v>86.95</v>
      </c>
      <c r="M2934" s="26">
        <v>72.260000000000005</v>
      </c>
      <c r="N2934" s="26">
        <v>122.74</v>
      </c>
      <c r="O2934" s="199">
        <v>51.85</v>
      </c>
    </row>
    <row r="2935" spans="8:15" hidden="1" x14ac:dyDescent="0.25">
      <c r="H2935" s="189" t="s">
        <v>6167</v>
      </c>
      <c r="I2935" s="26" t="s">
        <v>6519</v>
      </c>
      <c r="J2935" s="26" t="s">
        <v>6520</v>
      </c>
      <c r="K2935" s="26">
        <v>18.649999999999999</v>
      </c>
      <c r="L2935" s="26">
        <v>25.91</v>
      </c>
      <c r="M2935" s="26">
        <v>21.07</v>
      </c>
      <c r="N2935" s="26">
        <v>39.5</v>
      </c>
      <c r="O2935" s="199">
        <v>38.049999999999997</v>
      </c>
    </row>
    <row r="2936" spans="8:15" hidden="1" x14ac:dyDescent="0.25">
      <c r="H2936" s="189" t="s">
        <v>6167</v>
      </c>
      <c r="I2936" s="26" t="s">
        <v>6521</v>
      </c>
      <c r="J2936" s="26" t="s">
        <v>6522</v>
      </c>
      <c r="K2936" s="26">
        <v>70.5</v>
      </c>
      <c r="L2936" s="26">
        <v>54.09</v>
      </c>
      <c r="M2936" s="26">
        <v>51.68</v>
      </c>
      <c r="N2936" s="26">
        <v>63.25</v>
      </c>
      <c r="O2936" s="199">
        <v>284.8</v>
      </c>
    </row>
    <row r="2937" spans="8:15" hidden="1" x14ac:dyDescent="0.25">
      <c r="H2937" s="189" t="s">
        <v>6167</v>
      </c>
      <c r="I2937" s="26" t="s">
        <v>6523</v>
      </c>
      <c r="J2937" s="26" t="s">
        <v>6524</v>
      </c>
      <c r="K2937" s="26">
        <v>14.1</v>
      </c>
      <c r="L2937" s="26">
        <v>27.8</v>
      </c>
      <c r="M2937" s="26">
        <v>23.52</v>
      </c>
      <c r="N2937" s="26">
        <v>27.37</v>
      </c>
      <c r="O2937" s="199">
        <v>31.45</v>
      </c>
    </row>
    <row r="2938" spans="8:15" hidden="1" x14ac:dyDescent="0.25">
      <c r="H2938" s="189" t="s">
        <v>6167</v>
      </c>
      <c r="I2938" s="26" t="s">
        <v>6525</v>
      </c>
      <c r="J2938" s="26" t="s">
        <v>6526</v>
      </c>
      <c r="K2938" s="26">
        <v>11.53</v>
      </c>
      <c r="L2938" s="26">
        <v>24.78</v>
      </c>
      <c r="M2938" s="26">
        <v>25.41</v>
      </c>
      <c r="N2938" s="26">
        <v>21.44</v>
      </c>
      <c r="O2938" s="199">
        <v>45.31</v>
      </c>
    </row>
    <row r="2939" spans="8:15" hidden="1" x14ac:dyDescent="0.25">
      <c r="H2939" s="189" t="s">
        <v>6167</v>
      </c>
      <c r="I2939" s="26" t="s">
        <v>6527</v>
      </c>
      <c r="J2939" s="26" t="s">
        <v>6528</v>
      </c>
      <c r="K2939" s="26">
        <v>19.809999999999999</v>
      </c>
      <c r="L2939" s="26">
        <v>51.4</v>
      </c>
      <c r="M2939" s="26">
        <v>51.98</v>
      </c>
      <c r="N2939" s="26">
        <v>52.71</v>
      </c>
      <c r="O2939" s="199">
        <v>31.06</v>
      </c>
    </row>
    <row r="2940" spans="8:15" hidden="1" x14ac:dyDescent="0.25">
      <c r="H2940" s="189" t="s">
        <v>6167</v>
      </c>
      <c r="I2940" s="26" t="s">
        <v>6529</v>
      </c>
      <c r="J2940" s="26" t="s">
        <v>6530</v>
      </c>
      <c r="K2940" s="26">
        <v>24.69</v>
      </c>
      <c r="L2940" s="26"/>
      <c r="M2940" s="26"/>
      <c r="N2940" s="26"/>
      <c r="O2940" s="199">
        <v>31.6</v>
      </c>
    </row>
    <row r="2941" spans="8:15" hidden="1" x14ac:dyDescent="0.25">
      <c r="H2941" s="189" t="s">
        <v>6167</v>
      </c>
      <c r="I2941" s="26" t="s">
        <v>6531</v>
      </c>
      <c r="J2941" s="26" t="s">
        <v>6532</v>
      </c>
      <c r="K2941" s="26">
        <v>10.87</v>
      </c>
      <c r="L2941" s="26">
        <v>28.84</v>
      </c>
      <c r="M2941" s="26">
        <v>21.15</v>
      </c>
      <c r="N2941" s="26">
        <v>29.8</v>
      </c>
      <c r="O2941" s="199">
        <v>24.95</v>
      </c>
    </row>
    <row r="2942" spans="8:15" hidden="1" x14ac:dyDescent="0.25">
      <c r="H2942" s="189" t="s">
        <v>6167</v>
      </c>
      <c r="I2942" s="26" t="s">
        <v>6533</v>
      </c>
      <c r="J2942" s="26" t="s">
        <v>6534</v>
      </c>
      <c r="K2942" s="26">
        <v>23.21</v>
      </c>
      <c r="L2942" s="26">
        <v>99.4</v>
      </c>
      <c r="M2942" s="26">
        <v>69.75</v>
      </c>
      <c r="N2942" s="26">
        <v>115.44</v>
      </c>
      <c r="O2942" s="199">
        <v>48.98</v>
      </c>
    </row>
    <row r="2943" spans="8:15" hidden="1" x14ac:dyDescent="0.25">
      <c r="H2943" s="189" t="s">
        <v>6167</v>
      </c>
      <c r="I2943" s="26" t="s">
        <v>6535</v>
      </c>
      <c r="J2943" s="26" t="s">
        <v>6536</v>
      </c>
      <c r="K2943" s="26">
        <v>13.6</v>
      </c>
      <c r="L2943" s="26">
        <v>29.04</v>
      </c>
      <c r="M2943" s="26">
        <v>16.940000000000001</v>
      </c>
      <c r="N2943" s="26">
        <v>44.06</v>
      </c>
      <c r="O2943" s="199">
        <v>44.08</v>
      </c>
    </row>
    <row r="2944" spans="8:15" hidden="1" x14ac:dyDescent="0.25">
      <c r="H2944" s="189" t="s">
        <v>6167</v>
      </c>
      <c r="I2944" s="26" t="s">
        <v>6537</v>
      </c>
      <c r="J2944" s="26" t="s">
        <v>6538</v>
      </c>
      <c r="K2944" s="26">
        <v>15.74</v>
      </c>
      <c r="L2944" s="26">
        <v>41.73</v>
      </c>
      <c r="M2944" s="26">
        <v>71.19</v>
      </c>
      <c r="N2944" s="26">
        <v>64.3</v>
      </c>
      <c r="O2944" s="199">
        <v>41.43</v>
      </c>
    </row>
    <row r="2945" spans="8:15" hidden="1" x14ac:dyDescent="0.25">
      <c r="H2945" s="189" t="s">
        <v>6167</v>
      </c>
      <c r="I2945" s="26" t="s">
        <v>6539</v>
      </c>
      <c r="J2945" s="26" t="s">
        <v>6540</v>
      </c>
      <c r="K2945" s="26">
        <v>14.67</v>
      </c>
      <c r="L2945" s="26"/>
      <c r="M2945" s="26"/>
      <c r="N2945" s="26"/>
      <c r="O2945" s="199">
        <v>38.340000000000003</v>
      </c>
    </row>
    <row r="2946" spans="8:15" hidden="1" x14ac:dyDescent="0.25">
      <c r="H2946" s="189" t="s">
        <v>6167</v>
      </c>
      <c r="I2946" s="26" t="s">
        <v>6541</v>
      </c>
      <c r="J2946" s="26" t="s">
        <v>6542</v>
      </c>
      <c r="K2946" s="26">
        <v>14.89</v>
      </c>
      <c r="L2946" s="26"/>
      <c r="M2946" s="26">
        <v>104.02</v>
      </c>
      <c r="N2946" s="26"/>
      <c r="O2946" s="199">
        <v>171.52</v>
      </c>
    </row>
    <row r="2947" spans="8:15" hidden="1" x14ac:dyDescent="0.25">
      <c r="H2947" s="189" t="s">
        <v>6167</v>
      </c>
      <c r="I2947" s="26" t="s">
        <v>6543</v>
      </c>
      <c r="J2947" s="26" t="s">
        <v>6544</v>
      </c>
      <c r="K2947" s="26">
        <v>17.55</v>
      </c>
      <c r="L2947" s="26">
        <v>33.619999999999997</v>
      </c>
      <c r="M2947" s="26">
        <v>38.520000000000003</v>
      </c>
      <c r="N2947" s="26">
        <v>36.96</v>
      </c>
      <c r="O2947" s="199">
        <v>70.38</v>
      </c>
    </row>
    <row r="2948" spans="8:15" hidden="1" x14ac:dyDescent="0.25">
      <c r="H2948" s="189" t="s">
        <v>6167</v>
      </c>
      <c r="I2948" s="26" t="s">
        <v>6545</v>
      </c>
      <c r="J2948" s="26" t="s">
        <v>6546</v>
      </c>
      <c r="K2948" s="26">
        <v>10.95</v>
      </c>
      <c r="L2948" s="26">
        <v>50.02</v>
      </c>
      <c r="M2948" s="26">
        <v>107.54</v>
      </c>
      <c r="N2948" s="26">
        <v>47.15</v>
      </c>
      <c r="O2948" s="199">
        <v>51.63</v>
      </c>
    </row>
    <row r="2949" spans="8:15" hidden="1" x14ac:dyDescent="0.25">
      <c r="H2949" s="189" t="s">
        <v>6167</v>
      </c>
      <c r="I2949" s="26" t="s">
        <v>6547</v>
      </c>
      <c r="J2949" s="26" t="s">
        <v>6548</v>
      </c>
      <c r="K2949" s="26">
        <v>29.64</v>
      </c>
      <c r="L2949" s="26">
        <v>46.73</v>
      </c>
      <c r="M2949" s="26">
        <v>144.6</v>
      </c>
      <c r="N2949" s="26">
        <v>48.05</v>
      </c>
      <c r="O2949" s="199">
        <v>48.18</v>
      </c>
    </row>
    <row r="2950" spans="8:15" hidden="1" x14ac:dyDescent="0.25">
      <c r="H2950" s="189" t="s">
        <v>6167</v>
      </c>
      <c r="I2950" s="26" t="s">
        <v>6549</v>
      </c>
      <c r="J2950" s="26" t="s">
        <v>6550</v>
      </c>
      <c r="K2950" s="26">
        <v>21.62</v>
      </c>
      <c r="L2950" s="26">
        <v>13.15</v>
      </c>
      <c r="M2950" s="26">
        <v>12.97</v>
      </c>
      <c r="N2950" s="26">
        <v>15.07</v>
      </c>
      <c r="O2950" s="199">
        <v>35.85</v>
      </c>
    </row>
    <row r="2951" spans="8:15" hidden="1" x14ac:dyDescent="0.25">
      <c r="H2951" s="189" t="s">
        <v>6167</v>
      </c>
      <c r="I2951" s="26" t="s">
        <v>6551</v>
      </c>
      <c r="J2951" s="26" t="s">
        <v>6552</v>
      </c>
      <c r="K2951" s="26">
        <v>57.2</v>
      </c>
      <c r="L2951" s="26">
        <v>90.95</v>
      </c>
      <c r="M2951" s="26">
        <v>72.12</v>
      </c>
      <c r="N2951" s="26">
        <v>100.04</v>
      </c>
      <c r="O2951" s="199">
        <v>45.76</v>
      </c>
    </row>
    <row r="2952" spans="8:15" hidden="1" x14ac:dyDescent="0.25">
      <c r="H2952" s="189" t="s">
        <v>6167</v>
      </c>
      <c r="I2952" s="26" t="s">
        <v>6553</v>
      </c>
      <c r="J2952" s="26" t="s">
        <v>6554</v>
      </c>
      <c r="K2952" s="26">
        <v>31.18</v>
      </c>
      <c r="L2952" s="26">
        <v>37.21</v>
      </c>
      <c r="M2952" s="26">
        <v>39.700000000000003</v>
      </c>
      <c r="N2952" s="26">
        <v>43.43</v>
      </c>
      <c r="O2952" s="199">
        <v>58.05</v>
      </c>
    </row>
    <row r="2953" spans="8:15" hidden="1" x14ac:dyDescent="0.25">
      <c r="H2953" s="189" t="s">
        <v>6167</v>
      </c>
      <c r="I2953" s="26" t="s">
        <v>6555</v>
      </c>
      <c r="J2953" s="26" t="s">
        <v>6556</v>
      </c>
      <c r="K2953" s="26">
        <v>19.350000000000001</v>
      </c>
      <c r="L2953" s="26">
        <v>23.1</v>
      </c>
      <c r="M2953" s="26">
        <v>24.6</v>
      </c>
      <c r="N2953" s="26">
        <v>22.66</v>
      </c>
      <c r="O2953" s="199">
        <v>26.18</v>
      </c>
    </row>
    <row r="2954" spans="8:15" hidden="1" x14ac:dyDescent="0.25">
      <c r="H2954" s="189" t="s">
        <v>6167</v>
      </c>
      <c r="I2954" s="26" t="s">
        <v>6557</v>
      </c>
      <c r="J2954" s="26" t="s">
        <v>6558</v>
      </c>
      <c r="K2954" s="26">
        <v>11.76</v>
      </c>
      <c r="L2954" s="26">
        <v>135.51</v>
      </c>
      <c r="M2954" s="26">
        <v>243.73</v>
      </c>
      <c r="N2954" s="26">
        <v>110.91</v>
      </c>
      <c r="O2954" s="199">
        <v>49.97</v>
      </c>
    </row>
    <row r="2955" spans="8:15" hidden="1" x14ac:dyDescent="0.25">
      <c r="H2955" s="189" t="s">
        <v>6167</v>
      </c>
      <c r="I2955" s="26" t="s">
        <v>6559</v>
      </c>
      <c r="J2955" s="26" t="s">
        <v>6560</v>
      </c>
      <c r="K2955" s="26">
        <v>16.350000000000001</v>
      </c>
      <c r="L2955" s="26">
        <v>83.6</v>
      </c>
      <c r="M2955" s="26">
        <v>66.08</v>
      </c>
      <c r="N2955" s="26">
        <v>85.76</v>
      </c>
      <c r="O2955" s="199">
        <v>21.92</v>
      </c>
    </row>
    <row r="2956" spans="8:15" hidden="1" x14ac:dyDescent="0.25">
      <c r="H2956" s="189" t="s">
        <v>6167</v>
      </c>
      <c r="I2956" s="26" t="s">
        <v>6561</v>
      </c>
      <c r="J2956" s="26" t="s">
        <v>6562</v>
      </c>
      <c r="K2956" s="26">
        <v>16.95</v>
      </c>
      <c r="L2956" s="26">
        <v>35.57</v>
      </c>
      <c r="M2956" s="26">
        <v>23.45</v>
      </c>
      <c r="N2956" s="26">
        <v>52.47</v>
      </c>
      <c r="O2956" s="199">
        <v>42.46</v>
      </c>
    </row>
    <row r="2957" spans="8:15" hidden="1" x14ac:dyDescent="0.25">
      <c r="H2957" s="189" t="s">
        <v>6167</v>
      </c>
      <c r="I2957" s="26" t="s">
        <v>6563</v>
      </c>
      <c r="J2957" s="26" t="s">
        <v>6564</v>
      </c>
      <c r="K2957" s="26">
        <v>22.04</v>
      </c>
      <c r="L2957" s="26">
        <v>3372.63</v>
      </c>
      <c r="M2957" s="26"/>
      <c r="N2957" s="26">
        <v>234.41</v>
      </c>
      <c r="O2957" s="199">
        <v>96.27</v>
      </c>
    </row>
    <row r="2958" spans="8:15" hidden="1" x14ac:dyDescent="0.25">
      <c r="H2958" s="189" t="s">
        <v>6167</v>
      </c>
      <c r="I2958" s="26" t="s">
        <v>6565</v>
      </c>
      <c r="J2958" s="26" t="s">
        <v>6566</v>
      </c>
      <c r="K2958" s="26">
        <v>8.07</v>
      </c>
      <c r="L2958" s="26"/>
      <c r="M2958" s="26"/>
      <c r="N2958" s="26"/>
      <c r="O2958" s="199">
        <v>47.63</v>
      </c>
    </row>
    <row r="2959" spans="8:15" hidden="1" x14ac:dyDescent="0.25">
      <c r="H2959" s="189" t="s">
        <v>6167</v>
      </c>
      <c r="I2959" s="26" t="s">
        <v>6567</v>
      </c>
      <c r="J2959" s="26" t="s">
        <v>6568</v>
      </c>
      <c r="K2959" s="26">
        <v>124.45</v>
      </c>
      <c r="L2959" s="26">
        <v>328.97</v>
      </c>
      <c r="M2959" s="26"/>
      <c r="N2959" s="26">
        <v>63.66</v>
      </c>
      <c r="O2959" s="199">
        <v>149.34</v>
      </c>
    </row>
    <row r="2960" spans="8:15" hidden="1" x14ac:dyDescent="0.25">
      <c r="H2960" s="189" t="s">
        <v>6167</v>
      </c>
      <c r="I2960" s="26" t="s">
        <v>6569</v>
      </c>
      <c r="J2960" s="26" t="s">
        <v>6570</v>
      </c>
      <c r="K2960" s="26">
        <v>52.03</v>
      </c>
      <c r="L2960" s="26"/>
      <c r="M2960" s="26"/>
      <c r="N2960" s="26"/>
      <c r="O2960" s="199">
        <v>86.09</v>
      </c>
    </row>
    <row r="2961" spans="8:15" hidden="1" x14ac:dyDescent="0.25">
      <c r="H2961" s="189" t="s">
        <v>6167</v>
      </c>
      <c r="I2961" s="26" t="s">
        <v>6571</v>
      </c>
      <c r="J2961" s="26" t="s">
        <v>6572</v>
      </c>
      <c r="K2961" s="26">
        <v>45.73</v>
      </c>
      <c r="L2961" s="26">
        <v>59.99</v>
      </c>
      <c r="M2961" s="26">
        <v>51.37</v>
      </c>
      <c r="N2961" s="26">
        <v>83.94</v>
      </c>
      <c r="O2961" s="199">
        <v>73.17</v>
      </c>
    </row>
    <row r="2962" spans="8:15" hidden="1" x14ac:dyDescent="0.25">
      <c r="H2962" s="189" t="s">
        <v>6167</v>
      </c>
      <c r="I2962" s="26" t="s">
        <v>6573</v>
      </c>
      <c r="J2962" s="26" t="s">
        <v>6574</v>
      </c>
      <c r="K2962" s="26">
        <v>44.45</v>
      </c>
      <c r="L2962" s="26">
        <v>49.02</v>
      </c>
      <c r="M2962" s="26">
        <v>44.17</v>
      </c>
      <c r="N2962" s="26">
        <v>63.47</v>
      </c>
      <c r="O2962" s="199">
        <v>187.12</v>
      </c>
    </row>
    <row r="2963" spans="8:15" hidden="1" x14ac:dyDescent="0.25">
      <c r="H2963" s="189" t="s">
        <v>6167</v>
      </c>
      <c r="I2963" s="26" t="s">
        <v>6575</v>
      </c>
      <c r="J2963" s="26" t="s">
        <v>6576</v>
      </c>
      <c r="K2963" s="26">
        <v>87.25</v>
      </c>
      <c r="L2963" s="26">
        <v>115.6</v>
      </c>
      <c r="M2963" s="26">
        <v>73.88</v>
      </c>
      <c r="N2963" s="26">
        <v>67.44</v>
      </c>
      <c r="O2963" s="199">
        <v>45.21</v>
      </c>
    </row>
    <row r="2964" spans="8:15" hidden="1" x14ac:dyDescent="0.25">
      <c r="H2964" s="189" t="s">
        <v>6167</v>
      </c>
      <c r="I2964" s="26" t="s">
        <v>6577</v>
      </c>
      <c r="J2964" s="26" t="s">
        <v>6578</v>
      </c>
      <c r="K2964" s="26">
        <v>4.51</v>
      </c>
      <c r="L2964" s="26">
        <v>12.82</v>
      </c>
      <c r="M2964" s="26">
        <v>13.49</v>
      </c>
      <c r="N2964" s="26">
        <v>12.44</v>
      </c>
      <c r="O2964" s="199">
        <v>4.57</v>
      </c>
    </row>
    <row r="2965" spans="8:15" hidden="1" x14ac:dyDescent="0.25">
      <c r="H2965" s="189" t="s">
        <v>6167</v>
      </c>
      <c r="I2965" s="26" t="s">
        <v>6579</v>
      </c>
      <c r="J2965" s="26" t="s">
        <v>6580</v>
      </c>
      <c r="K2965" s="26">
        <v>8.42</v>
      </c>
      <c r="L2965" s="26">
        <v>9.93</v>
      </c>
      <c r="M2965" s="26">
        <v>8.3000000000000007</v>
      </c>
      <c r="N2965" s="26">
        <v>12.73</v>
      </c>
      <c r="O2965" s="199">
        <v>8.25</v>
      </c>
    </row>
    <row r="2966" spans="8:15" hidden="1" x14ac:dyDescent="0.25">
      <c r="H2966" s="189" t="s">
        <v>6167</v>
      </c>
      <c r="I2966" s="26" t="s">
        <v>6581</v>
      </c>
      <c r="J2966" s="26" t="s">
        <v>6582</v>
      </c>
      <c r="K2966" s="26">
        <v>2.81</v>
      </c>
      <c r="L2966" s="26">
        <v>34.14</v>
      </c>
      <c r="M2966" s="26">
        <v>187.52</v>
      </c>
      <c r="N2966" s="26">
        <v>21.08</v>
      </c>
      <c r="O2966" s="199">
        <v>4.0199999999999996</v>
      </c>
    </row>
    <row r="2967" spans="8:15" hidden="1" x14ac:dyDescent="0.25">
      <c r="H2967" s="189" t="s">
        <v>6167</v>
      </c>
      <c r="I2967" s="26" t="s">
        <v>6583</v>
      </c>
      <c r="J2967" s="26" t="s">
        <v>6584</v>
      </c>
      <c r="K2967" s="26">
        <v>9.99</v>
      </c>
      <c r="L2967" s="26">
        <v>10.29</v>
      </c>
      <c r="M2967" s="26">
        <v>13.43</v>
      </c>
      <c r="N2967" s="26">
        <v>10.210000000000001</v>
      </c>
      <c r="O2967" s="199">
        <v>6.49</v>
      </c>
    </row>
    <row r="2968" spans="8:15" hidden="1" x14ac:dyDescent="0.25">
      <c r="H2968" s="189" t="s">
        <v>6167</v>
      </c>
      <c r="I2968" s="26" t="s">
        <v>6585</v>
      </c>
      <c r="J2968" s="26" t="s">
        <v>6586</v>
      </c>
      <c r="K2968" s="26">
        <v>4.9800000000000004</v>
      </c>
      <c r="L2968" s="26">
        <v>8.41</v>
      </c>
      <c r="M2968" s="26">
        <v>8.69</v>
      </c>
      <c r="N2968" s="26">
        <v>10.84</v>
      </c>
      <c r="O2968" s="199">
        <v>4.57</v>
      </c>
    </row>
    <row r="2969" spans="8:15" hidden="1" x14ac:dyDescent="0.25">
      <c r="H2969" s="189" t="s">
        <v>6167</v>
      </c>
      <c r="I2969" s="26" t="s">
        <v>6587</v>
      </c>
      <c r="J2969" s="26" t="s">
        <v>6588</v>
      </c>
      <c r="K2969" s="26">
        <v>7.85</v>
      </c>
      <c r="L2969" s="26">
        <v>17.809999999999999</v>
      </c>
      <c r="M2969" s="26">
        <v>13.55</v>
      </c>
      <c r="N2969" s="26">
        <v>17.809999999999999</v>
      </c>
      <c r="O2969" s="199">
        <v>13.78</v>
      </c>
    </row>
    <row r="2970" spans="8:15" hidden="1" x14ac:dyDescent="0.25">
      <c r="H2970" s="189" t="s">
        <v>6167</v>
      </c>
      <c r="I2970" s="26" t="s">
        <v>6589</v>
      </c>
      <c r="J2970" s="26" t="s">
        <v>6590</v>
      </c>
      <c r="K2970" s="26">
        <v>5.0599999999999996</v>
      </c>
      <c r="L2970" s="26">
        <v>25.17</v>
      </c>
      <c r="M2970" s="26">
        <v>25.4</v>
      </c>
      <c r="N2970" s="26">
        <v>27.56</v>
      </c>
      <c r="O2970" s="199">
        <v>5.32</v>
      </c>
    </row>
    <row r="2971" spans="8:15" hidden="1" x14ac:dyDescent="0.25">
      <c r="H2971" s="189" t="s">
        <v>6167</v>
      </c>
      <c r="I2971" s="26" t="s">
        <v>6591</v>
      </c>
      <c r="J2971" s="26" t="s">
        <v>6592</v>
      </c>
      <c r="K2971" s="26">
        <v>15.24</v>
      </c>
      <c r="L2971" s="26">
        <v>18.59</v>
      </c>
      <c r="M2971" s="26">
        <v>16.82</v>
      </c>
      <c r="N2971" s="26">
        <v>24.92</v>
      </c>
      <c r="O2971" s="199">
        <v>15.14</v>
      </c>
    </row>
    <row r="2972" spans="8:15" hidden="1" x14ac:dyDescent="0.25">
      <c r="H2972" s="189" t="s">
        <v>6167</v>
      </c>
      <c r="I2972" s="26" t="s">
        <v>6593</v>
      </c>
      <c r="J2972" s="26" t="s">
        <v>6594</v>
      </c>
      <c r="K2972" s="26">
        <v>6.89</v>
      </c>
      <c r="L2972" s="26">
        <v>15.84</v>
      </c>
      <c r="M2972" s="26">
        <v>17.899999999999999</v>
      </c>
      <c r="N2972" s="26">
        <v>17.61</v>
      </c>
      <c r="O2972" s="199">
        <v>6.66</v>
      </c>
    </row>
    <row r="2973" spans="8:15" hidden="1" x14ac:dyDescent="0.25">
      <c r="H2973" s="189" t="s">
        <v>6167</v>
      </c>
      <c r="I2973" s="26" t="s">
        <v>6595</v>
      </c>
      <c r="J2973" s="26" t="s">
        <v>6596</v>
      </c>
      <c r="K2973" s="26">
        <v>7.54</v>
      </c>
      <c r="L2973" s="26">
        <v>12.77</v>
      </c>
      <c r="M2973" s="26">
        <v>11.96</v>
      </c>
      <c r="N2973" s="26">
        <v>14.93</v>
      </c>
      <c r="O2973" s="199">
        <v>6.57</v>
      </c>
    </row>
    <row r="2974" spans="8:15" hidden="1" x14ac:dyDescent="0.25">
      <c r="H2974" s="189" t="s">
        <v>6167</v>
      </c>
      <c r="I2974" s="26" t="s">
        <v>6597</v>
      </c>
      <c r="J2974" s="26" t="s">
        <v>6598</v>
      </c>
      <c r="K2974" s="26">
        <v>9.58</v>
      </c>
      <c r="L2974" s="26">
        <v>9.73</v>
      </c>
      <c r="M2974" s="26">
        <v>10.06</v>
      </c>
      <c r="N2974" s="26">
        <v>11.81</v>
      </c>
      <c r="O2974" s="199">
        <v>5.95</v>
      </c>
    </row>
    <row r="2975" spans="8:15" hidden="1" x14ac:dyDescent="0.25">
      <c r="H2975" s="189" t="s">
        <v>6167</v>
      </c>
      <c r="I2975" s="26" t="s">
        <v>6599</v>
      </c>
      <c r="J2975" s="26" t="s">
        <v>6600</v>
      </c>
      <c r="K2975" s="26">
        <v>16.3</v>
      </c>
      <c r="L2975" s="26">
        <v>14.18</v>
      </c>
      <c r="M2975" s="26">
        <v>16.2</v>
      </c>
      <c r="N2975" s="26">
        <v>16.510000000000002</v>
      </c>
      <c r="O2975" s="199">
        <v>8.41</v>
      </c>
    </row>
    <row r="2976" spans="8:15" hidden="1" x14ac:dyDescent="0.25">
      <c r="H2976" s="189" t="s">
        <v>6167</v>
      </c>
      <c r="I2976" s="26" t="s">
        <v>6601</v>
      </c>
      <c r="J2976" s="26" t="s">
        <v>6602</v>
      </c>
      <c r="K2976" s="26">
        <v>9.19</v>
      </c>
      <c r="L2976" s="26">
        <v>12</v>
      </c>
      <c r="M2976" s="26">
        <v>11.59</v>
      </c>
      <c r="N2976" s="26">
        <v>14.02</v>
      </c>
      <c r="O2976" s="199">
        <v>10.93</v>
      </c>
    </row>
    <row r="2977" spans="8:15" hidden="1" x14ac:dyDescent="0.25">
      <c r="H2977" s="189" t="s">
        <v>6167</v>
      </c>
      <c r="I2977" s="26" t="s">
        <v>6603</v>
      </c>
      <c r="J2977" s="26" t="s">
        <v>6604</v>
      </c>
      <c r="K2977" s="26">
        <v>3.98</v>
      </c>
      <c r="L2977" s="26">
        <v>14.63</v>
      </c>
      <c r="M2977" s="26">
        <v>12.14</v>
      </c>
      <c r="N2977" s="26">
        <v>15.71</v>
      </c>
      <c r="O2977" s="199">
        <v>6.04</v>
      </c>
    </row>
    <row r="2978" spans="8:15" hidden="1" x14ac:dyDescent="0.25">
      <c r="H2978" s="189" t="s">
        <v>6167</v>
      </c>
      <c r="I2978" s="26" t="s">
        <v>6605</v>
      </c>
      <c r="J2978" s="26" t="s">
        <v>6606</v>
      </c>
      <c r="K2978" s="26">
        <v>2.4700000000000002</v>
      </c>
      <c r="L2978" s="26"/>
      <c r="M2978" s="26"/>
      <c r="N2978" s="26"/>
      <c r="O2978" s="199">
        <v>3.33</v>
      </c>
    </row>
    <row r="2979" spans="8:15" hidden="1" x14ac:dyDescent="0.25">
      <c r="H2979" s="189" t="s">
        <v>6167</v>
      </c>
      <c r="I2979" s="26" t="s">
        <v>6607</v>
      </c>
      <c r="J2979" s="26" t="s">
        <v>6608</v>
      </c>
      <c r="K2979" s="26">
        <v>5.52</v>
      </c>
      <c r="L2979" s="26"/>
      <c r="M2979" s="26"/>
      <c r="N2979" s="26"/>
      <c r="O2979" s="199">
        <v>5.22</v>
      </c>
    </row>
    <row r="2980" spans="8:15" hidden="1" x14ac:dyDescent="0.25">
      <c r="H2980" s="189" t="s">
        <v>6609</v>
      </c>
      <c r="I2980" s="26" t="s">
        <v>6610</v>
      </c>
      <c r="J2980" s="26" t="s">
        <v>6611</v>
      </c>
      <c r="K2980" s="26">
        <v>17.16</v>
      </c>
      <c r="L2980" s="26">
        <v>12.43</v>
      </c>
      <c r="M2980" s="26">
        <v>10.15</v>
      </c>
      <c r="N2980" s="26">
        <v>16.190000000000001</v>
      </c>
      <c r="O2980" s="199">
        <v>148.13</v>
      </c>
    </row>
    <row r="2981" spans="8:15" hidden="1" x14ac:dyDescent="0.25">
      <c r="H2981" s="189" t="s">
        <v>6609</v>
      </c>
      <c r="I2981" s="26" t="s">
        <v>6612</v>
      </c>
      <c r="J2981" s="26" t="s">
        <v>6613</v>
      </c>
      <c r="K2981" s="26">
        <v>4.4000000000000004</v>
      </c>
      <c r="L2981" s="26"/>
      <c r="M2981" s="26"/>
      <c r="N2981" s="26"/>
      <c r="O2981" s="199">
        <v>72.36</v>
      </c>
    </row>
    <row r="2982" spans="8:15" hidden="1" x14ac:dyDescent="0.25">
      <c r="H2982" s="189" t="s">
        <v>6609</v>
      </c>
      <c r="I2982" s="26" t="s">
        <v>6614</v>
      </c>
      <c r="J2982" s="26" t="s">
        <v>6615</v>
      </c>
      <c r="K2982" s="26">
        <v>15.01</v>
      </c>
      <c r="L2982" s="26">
        <v>15.52</v>
      </c>
      <c r="M2982" s="26">
        <v>9.73</v>
      </c>
      <c r="N2982" s="26">
        <v>19.09</v>
      </c>
      <c r="O2982" s="199">
        <v>1488.89</v>
      </c>
    </row>
    <row r="2983" spans="8:15" hidden="1" x14ac:dyDescent="0.25">
      <c r="H2983" s="189" t="s">
        <v>6609</v>
      </c>
      <c r="I2983" s="26" t="s">
        <v>6616</v>
      </c>
      <c r="J2983" s="26" t="s">
        <v>6617</v>
      </c>
      <c r="K2983" s="26">
        <v>8.9700000000000006</v>
      </c>
      <c r="L2983" s="26">
        <v>69.45</v>
      </c>
      <c r="M2983" s="26">
        <v>51.82</v>
      </c>
      <c r="N2983" s="26">
        <v>113.11</v>
      </c>
      <c r="O2983" s="199">
        <v>415.97</v>
      </c>
    </row>
    <row r="2984" spans="8:15" hidden="1" x14ac:dyDescent="0.25">
      <c r="H2984" s="189" t="s">
        <v>6609</v>
      </c>
      <c r="I2984" s="26" t="s">
        <v>6618</v>
      </c>
      <c r="J2984" s="26" t="s">
        <v>6619</v>
      </c>
      <c r="K2984" s="26">
        <v>5.37</v>
      </c>
      <c r="L2984" s="26"/>
      <c r="M2984" s="26"/>
      <c r="N2984" s="26"/>
      <c r="O2984" s="199">
        <v>50.45</v>
      </c>
    </row>
    <row r="2985" spans="8:15" hidden="1" x14ac:dyDescent="0.25">
      <c r="H2985" s="189" t="s">
        <v>6609</v>
      </c>
      <c r="I2985" s="26" t="s">
        <v>6620</v>
      </c>
      <c r="J2985" s="26" t="s">
        <v>6621</v>
      </c>
      <c r="K2985" s="26">
        <v>15.71</v>
      </c>
      <c r="L2985" s="26">
        <v>47.41</v>
      </c>
      <c r="M2985" s="26">
        <v>18.600000000000001</v>
      </c>
      <c r="N2985" s="26">
        <v>86.36</v>
      </c>
      <c r="O2985" s="199">
        <v>184.57</v>
      </c>
    </row>
    <row r="2986" spans="8:15" hidden="1" x14ac:dyDescent="0.25">
      <c r="H2986" s="189" t="s">
        <v>6609</v>
      </c>
      <c r="I2986" s="26" t="s">
        <v>6622</v>
      </c>
      <c r="J2986" s="26" t="s">
        <v>6623</v>
      </c>
      <c r="K2986" s="26">
        <v>9.92</v>
      </c>
      <c r="L2986" s="26">
        <v>45.92</v>
      </c>
      <c r="M2986" s="26">
        <v>56.89</v>
      </c>
      <c r="N2986" s="26">
        <v>59.82</v>
      </c>
      <c r="O2986" s="199">
        <v>58.82</v>
      </c>
    </row>
    <row r="2987" spans="8:15" hidden="1" x14ac:dyDescent="0.25">
      <c r="H2987" s="189" t="s">
        <v>6609</v>
      </c>
      <c r="I2987" s="26" t="s">
        <v>397</v>
      </c>
      <c r="J2987" s="26" t="s">
        <v>228</v>
      </c>
      <c r="K2987" s="26">
        <v>240.36</v>
      </c>
      <c r="L2987" s="26">
        <v>29.18</v>
      </c>
      <c r="M2987" s="26">
        <v>31.94</v>
      </c>
      <c r="N2987" s="26">
        <v>42.1</v>
      </c>
      <c r="O2987" s="199">
        <v>6997.22</v>
      </c>
    </row>
    <row r="2988" spans="8:15" hidden="1" x14ac:dyDescent="0.25">
      <c r="H2988" s="189" t="s">
        <v>6609</v>
      </c>
      <c r="I2988" s="26" t="s">
        <v>6624</v>
      </c>
      <c r="J2988" s="26" t="s">
        <v>6625</v>
      </c>
      <c r="K2988" s="26">
        <v>11.02</v>
      </c>
      <c r="L2988" s="26">
        <v>8.39</v>
      </c>
      <c r="M2988" s="26">
        <v>5.86</v>
      </c>
      <c r="N2988" s="26">
        <v>19.89</v>
      </c>
      <c r="O2988" s="199">
        <v>222.34</v>
      </c>
    </row>
    <row r="2989" spans="8:15" hidden="1" x14ac:dyDescent="0.25">
      <c r="H2989" s="189" t="s">
        <v>6609</v>
      </c>
      <c r="I2989" s="26" t="s">
        <v>6626</v>
      </c>
      <c r="J2989" s="26" t="s">
        <v>124</v>
      </c>
      <c r="K2989" s="26">
        <v>5.84</v>
      </c>
      <c r="L2989" s="26">
        <v>43.39</v>
      </c>
      <c r="M2989" s="26">
        <v>68.81</v>
      </c>
      <c r="N2989" s="26">
        <v>40.97</v>
      </c>
      <c r="O2989" s="199">
        <v>116.8</v>
      </c>
    </row>
    <row r="2990" spans="8:15" hidden="1" x14ac:dyDescent="0.25">
      <c r="H2990" s="189" t="s">
        <v>6609</v>
      </c>
      <c r="I2990" s="26" t="s">
        <v>6627</v>
      </c>
      <c r="J2990" s="26" t="s">
        <v>6628</v>
      </c>
      <c r="K2990" s="26">
        <v>13.4</v>
      </c>
      <c r="L2990" s="26">
        <v>22.91</v>
      </c>
      <c r="M2990" s="26">
        <v>31.54</v>
      </c>
      <c r="N2990" s="26">
        <v>39.08</v>
      </c>
      <c r="O2990" s="199">
        <v>296.67</v>
      </c>
    </row>
    <row r="2991" spans="8:15" hidden="1" x14ac:dyDescent="0.25">
      <c r="H2991" s="189" t="s">
        <v>6609</v>
      </c>
      <c r="I2991" s="26" t="s">
        <v>6629</v>
      </c>
      <c r="J2991" s="26" t="s">
        <v>6630</v>
      </c>
      <c r="K2991" s="26">
        <v>8.99</v>
      </c>
      <c r="L2991" s="26">
        <v>199.4</v>
      </c>
      <c r="M2991" s="26">
        <v>101.77</v>
      </c>
      <c r="N2991" s="26">
        <v>211.4</v>
      </c>
      <c r="O2991" s="199">
        <v>19.7</v>
      </c>
    </row>
    <row r="2992" spans="8:15" hidden="1" x14ac:dyDescent="0.25">
      <c r="H2992" s="189" t="s">
        <v>6609</v>
      </c>
      <c r="I2992" s="26" t="s">
        <v>6631</v>
      </c>
      <c r="J2992" s="26" t="s">
        <v>115</v>
      </c>
      <c r="K2992" s="26">
        <v>15.12</v>
      </c>
      <c r="L2992" s="26">
        <v>10.84</v>
      </c>
      <c r="M2992" s="26">
        <v>12.47</v>
      </c>
      <c r="N2992" s="26">
        <v>10.96</v>
      </c>
      <c r="O2992" s="199">
        <v>1766.54</v>
      </c>
    </row>
    <row r="2993" spans="8:15" hidden="1" x14ac:dyDescent="0.25">
      <c r="H2993" s="189" t="s">
        <v>6609</v>
      </c>
      <c r="I2993" s="26" t="s">
        <v>6632</v>
      </c>
      <c r="J2993" s="26" t="s">
        <v>6633</v>
      </c>
      <c r="K2993" s="26">
        <v>3.51</v>
      </c>
      <c r="L2993" s="26">
        <v>62.03</v>
      </c>
      <c r="M2993" s="26">
        <v>23.19</v>
      </c>
      <c r="N2993" s="26">
        <v>431.48</v>
      </c>
      <c r="O2993" s="199">
        <v>280.93</v>
      </c>
    </row>
    <row r="2994" spans="8:15" hidden="1" x14ac:dyDescent="0.25">
      <c r="H2994" s="189" t="s">
        <v>6609</v>
      </c>
      <c r="I2994" s="26" t="s">
        <v>6634</v>
      </c>
      <c r="J2994" s="26" t="s">
        <v>6635</v>
      </c>
      <c r="K2994" s="26">
        <v>9.3800000000000008</v>
      </c>
      <c r="L2994" s="26"/>
      <c r="M2994" s="26"/>
      <c r="N2994" s="26"/>
      <c r="O2994" s="199">
        <v>26.83</v>
      </c>
    </row>
    <row r="2995" spans="8:15" hidden="1" x14ac:dyDescent="0.25">
      <c r="H2995" s="189" t="s">
        <v>6609</v>
      </c>
      <c r="I2995" s="26" t="s">
        <v>6636</v>
      </c>
      <c r="J2995" s="26" t="s">
        <v>6637</v>
      </c>
      <c r="K2995" s="26">
        <v>4.6900000000000004</v>
      </c>
      <c r="L2995" s="26"/>
      <c r="M2995" s="26"/>
      <c r="N2995" s="26"/>
      <c r="O2995" s="199">
        <v>31.69</v>
      </c>
    </row>
    <row r="2996" spans="8:15" hidden="1" x14ac:dyDescent="0.25">
      <c r="H2996" s="189" t="s">
        <v>6609</v>
      </c>
      <c r="I2996" s="26" t="s">
        <v>6638</v>
      </c>
      <c r="J2996" s="26" t="s">
        <v>6639</v>
      </c>
      <c r="K2996" s="26">
        <v>5.99</v>
      </c>
      <c r="L2996" s="26"/>
      <c r="M2996" s="26"/>
      <c r="N2996" s="26"/>
      <c r="O2996" s="199">
        <v>39.19</v>
      </c>
    </row>
    <row r="2997" spans="8:15" hidden="1" x14ac:dyDescent="0.25">
      <c r="H2997" s="189" t="s">
        <v>6609</v>
      </c>
      <c r="I2997" s="26" t="s">
        <v>6640</v>
      </c>
      <c r="J2997" s="26" t="s">
        <v>6641</v>
      </c>
      <c r="K2997" s="26">
        <v>14.85</v>
      </c>
      <c r="L2997" s="26"/>
      <c r="M2997" s="26">
        <v>104.49</v>
      </c>
      <c r="N2997" s="26"/>
      <c r="O2997" s="199">
        <v>324.33</v>
      </c>
    </row>
    <row r="2998" spans="8:15" hidden="1" x14ac:dyDescent="0.25">
      <c r="H2998" s="189" t="s">
        <v>6609</v>
      </c>
      <c r="I2998" s="26" t="s">
        <v>6642</v>
      </c>
      <c r="J2998" s="26" t="s">
        <v>6643</v>
      </c>
      <c r="K2998" s="26">
        <v>7.19</v>
      </c>
      <c r="L2998" s="26"/>
      <c r="M2998" s="26">
        <v>55.01</v>
      </c>
      <c r="N2998" s="26"/>
      <c r="O2998" s="199">
        <v>51.56</v>
      </c>
    </row>
    <row r="2999" spans="8:15" hidden="1" x14ac:dyDescent="0.25">
      <c r="H2999" s="189" t="s">
        <v>6609</v>
      </c>
      <c r="I2999" s="26" t="s">
        <v>6644</v>
      </c>
      <c r="J2999" s="26" t="s">
        <v>6645</v>
      </c>
      <c r="K2999" s="26">
        <v>5.59</v>
      </c>
      <c r="L2999" s="26"/>
      <c r="M2999" s="26"/>
      <c r="N2999" s="26"/>
      <c r="O2999" s="199">
        <v>311.56</v>
      </c>
    </row>
    <row r="3000" spans="8:15" hidden="1" x14ac:dyDescent="0.25">
      <c r="H3000" s="189" t="s">
        <v>6609</v>
      </c>
      <c r="I3000" s="26" t="s">
        <v>6646</v>
      </c>
      <c r="J3000" s="26" t="s">
        <v>6647</v>
      </c>
      <c r="K3000" s="26">
        <v>73.19</v>
      </c>
      <c r="L3000" s="26"/>
      <c r="M3000" s="26"/>
      <c r="N3000" s="26"/>
      <c r="O3000" s="199">
        <v>1103.24</v>
      </c>
    </row>
    <row r="3001" spans="8:15" hidden="1" x14ac:dyDescent="0.25">
      <c r="H3001" s="189" t="s">
        <v>6609</v>
      </c>
      <c r="I3001" s="26" t="s">
        <v>6648</v>
      </c>
      <c r="J3001" s="26" t="s">
        <v>6649</v>
      </c>
      <c r="K3001" s="26">
        <v>10.31</v>
      </c>
      <c r="L3001" s="26">
        <v>20.46</v>
      </c>
      <c r="M3001" s="26">
        <v>18.22</v>
      </c>
      <c r="N3001" s="26">
        <v>13.4</v>
      </c>
      <c r="O3001" s="199">
        <v>1081.08</v>
      </c>
    </row>
    <row r="3002" spans="8:15" hidden="1" x14ac:dyDescent="0.25">
      <c r="H3002" s="189" t="s">
        <v>6609</v>
      </c>
      <c r="I3002" s="26" t="s">
        <v>6650</v>
      </c>
      <c r="J3002" s="26" t="s">
        <v>122</v>
      </c>
      <c r="K3002" s="26">
        <v>28.21</v>
      </c>
      <c r="L3002" s="26">
        <v>59.52</v>
      </c>
      <c r="M3002" s="26">
        <v>88.03</v>
      </c>
      <c r="N3002" s="26">
        <v>29</v>
      </c>
      <c r="O3002" s="199">
        <v>2396.8000000000002</v>
      </c>
    </row>
    <row r="3003" spans="8:15" hidden="1" x14ac:dyDescent="0.25">
      <c r="H3003" s="189" t="s">
        <v>6651</v>
      </c>
      <c r="I3003" s="26" t="s">
        <v>6652</v>
      </c>
      <c r="J3003" s="26" t="s">
        <v>6653</v>
      </c>
      <c r="K3003" s="26">
        <v>4.91</v>
      </c>
      <c r="L3003" s="26">
        <v>20.309999999999999</v>
      </c>
      <c r="M3003" s="26">
        <v>16.98</v>
      </c>
      <c r="N3003" s="26">
        <v>15.14</v>
      </c>
      <c r="O3003" s="199">
        <v>183.52</v>
      </c>
    </row>
    <row r="3004" spans="8:15" hidden="1" x14ac:dyDescent="0.25">
      <c r="H3004" s="189" t="s">
        <v>6651</v>
      </c>
      <c r="I3004" s="26" t="s">
        <v>6654</v>
      </c>
      <c r="J3004" s="26" t="s">
        <v>6655</v>
      </c>
      <c r="K3004" s="26">
        <v>10.14</v>
      </c>
      <c r="L3004" s="26">
        <v>104.78</v>
      </c>
      <c r="M3004" s="26">
        <v>70.27</v>
      </c>
      <c r="N3004" s="26">
        <v>107.13</v>
      </c>
      <c r="O3004" s="199">
        <v>186.29</v>
      </c>
    </row>
    <row r="3005" spans="8:15" hidden="1" x14ac:dyDescent="0.25">
      <c r="H3005" s="189" t="s">
        <v>6651</v>
      </c>
      <c r="I3005" s="26" t="s">
        <v>6656</v>
      </c>
      <c r="J3005" s="26" t="s">
        <v>6657</v>
      </c>
      <c r="K3005" s="26">
        <v>14.54</v>
      </c>
      <c r="L3005" s="26">
        <v>31.14</v>
      </c>
      <c r="M3005" s="26">
        <v>82.03</v>
      </c>
      <c r="N3005" s="26">
        <v>27.52</v>
      </c>
      <c r="O3005" s="199">
        <v>100.32</v>
      </c>
    </row>
    <row r="3006" spans="8:15" hidden="1" x14ac:dyDescent="0.25">
      <c r="H3006" s="189" t="s">
        <v>6651</v>
      </c>
      <c r="I3006" s="26" t="s">
        <v>6658</v>
      </c>
      <c r="J3006" s="26" t="s">
        <v>6659</v>
      </c>
      <c r="K3006" s="26">
        <v>10.75</v>
      </c>
      <c r="L3006" s="26">
        <v>192.96</v>
      </c>
      <c r="M3006" s="26">
        <v>1700.02</v>
      </c>
      <c r="N3006" s="26">
        <v>64.81</v>
      </c>
      <c r="O3006" s="199">
        <v>120.15</v>
      </c>
    </row>
    <row r="3007" spans="8:15" hidden="1" x14ac:dyDescent="0.25">
      <c r="H3007" s="189" t="s">
        <v>6651</v>
      </c>
      <c r="I3007" s="26" t="s">
        <v>6660</v>
      </c>
      <c r="J3007" s="26" t="s">
        <v>6661</v>
      </c>
      <c r="K3007" s="26">
        <v>3.16</v>
      </c>
      <c r="L3007" s="26">
        <v>94.15</v>
      </c>
      <c r="M3007" s="26">
        <v>85.81</v>
      </c>
      <c r="N3007" s="26">
        <v>77.540000000000006</v>
      </c>
      <c r="O3007" s="199">
        <v>51.05</v>
      </c>
    </row>
    <row r="3008" spans="8:15" hidden="1" x14ac:dyDescent="0.25">
      <c r="H3008" s="189" t="s">
        <v>6651</v>
      </c>
      <c r="I3008" s="26" t="s">
        <v>6662</v>
      </c>
      <c r="J3008" s="26" t="s">
        <v>6663</v>
      </c>
      <c r="K3008" s="26">
        <v>4.76</v>
      </c>
      <c r="L3008" s="26">
        <v>55.52</v>
      </c>
      <c r="M3008" s="26">
        <v>16.86</v>
      </c>
      <c r="N3008" s="26">
        <v>64.650000000000006</v>
      </c>
      <c r="O3008" s="199">
        <v>94.88</v>
      </c>
    </row>
    <row r="3009" spans="8:15" hidden="1" x14ac:dyDescent="0.25">
      <c r="H3009" s="189" t="s">
        <v>6651</v>
      </c>
      <c r="I3009" s="26" t="s">
        <v>6664</v>
      </c>
      <c r="J3009" s="26" t="s">
        <v>6665</v>
      </c>
      <c r="K3009" s="26">
        <v>6.65</v>
      </c>
      <c r="L3009" s="26"/>
      <c r="M3009" s="26"/>
      <c r="N3009" s="26"/>
      <c r="O3009" s="199">
        <v>21.51</v>
      </c>
    </row>
    <row r="3010" spans="8:15" hidden="1" x14ac:dyDescent="0.25">
      <c r="H3010" s="189" t="s">
        <v>6651</v>
      </c>
      <c r="I3010" s="26" t="s">
        <v>6666</v>
      </c>
      <c r="J3010" s="26" t="s">
        <v>6667</v>
      </c>
      <c r="K3010" s="26">
        <v>14.62</v>
      </c>
      <c r="L3010" s="26">
        <v>588.97</v>
      </c>
      <c r="M3010" s="26">
        <v>106.72</v>
      </c>
      <c r="N3010" s="26">
        <v>32.85</v>
      </c>
      <c r="O3010" s="199">
        <v>133.66</v>
      </c>
    </row>
    <row r="3011" spans="8:15" hidden="1" x14ac:dyDescent="0.25">
      <c r="H3011" s="189" t="s">
        <v>6651</v>
      </c>
      <c r="I3011" s="26" t="s">
        <v>6668</v>
      </c>
      <c r="J3011" s="26" t="s">
        <v>6669</v>
      </c>
      <c r="K3011" s="26">
        <v>5.22</v>
      </c>
      <c r="L3011" s="26">
        <v>36.880000000000003</v>
      </c>
      <c r="M3011" s="26">
        <v>12.42</v>
      </c>
      <c r="N3011" s="26">
        <v>39.69</v>
      </c>
      <c r="O3011" s="199">
        <v>265.77</v>
      </c>
    </row>
    <row r="3012" spans="8:15" hidden="1" x14ac:dyDescent="0.25">
      <c r="H3012" s="189" t="s">
        <v>6651</v>
      </c>
      <c r="I3012" s="26" t="s">
        <v>6670</v>
      </c>
      <c r="J3012" s="26" t="s">
        <v>6671</v>
      </c>
      <c r="K3012" s="26">
        <v>6.31</v>
      </c>
      <c r="L3012" s="26">
        <v>12.8</v>
      </c>
      <c r="M3012" s="26">
        <v>9.43</v>
      </c>
      <c r="N3012" s="26">
        <v>16.190000000000001</v>
      </c>
      <c r="O3012" s="199">
        <v>68.790000000000006</v>
      </c>
    </row>
    <row r="3013" spans="8:15" hidden="1" x14ac:dyDescent="0.25">
      <c r="H3013" s="189" t="s">
        <v>6651</v>
      </c>
      <c r="I3013" s="26" t="s">
        <v>6672</v>
      </c>
      <c r="J3013" s="26" t="s">
        <v>6673</v>
      </c>
      <c r="K3013" s="26">
        <v>7.86</v>
      </c>
      <c r="L3013" s="26">
        <v>114.61</v>
      </c>
      <c r="M3013" s="26">
        <v>11.25</v>
      </c>
      <c r="N3013" s="26">
        <v>150.02000000000001</v>
      </c>
      <c r="O3013" s="199">
        <v>84.33</v>
      </c>
    </row>
    <row r="3014" spans="8:15" hidden="1" x14ac:dyDescent="0.25">
      <c r="H3014" s="189" t="s">
        <v>6651</v>
      </c>
      <c r="I3014" s="26" t="s">
        <v>6674</v>
      </c>
      <c r="J3014" s="26" t="s">
        <v>6675</v>
      </c>
      <c r="K3014" s="26">
        <v>8.7799999999999994</v>
      </c>
      <c r="L3014" s="26">
        <v>37.630000000000003</v>
      </c>
      <c r="M3014" s="26">
        <v>41.9</v>
      </c>
      <c r="N3014" s="26">
        <v>46.18</v>
      </c>
      <c r="O3014" s="199">
        <v>69.12</v>
      </c>
    </row>
    <row r="3015" spans="8:15" hidden="1" x14ac:dyDescent="0.25">
      <c r="H3015" s="189" t="s">
        <v>6651</v>
      </c>
      <c r="I3015" s="26" t="s">
        <v>6676</v>
      </c>
      <c r="J3015" s="26" t="s">
        <v>6677</v>
      </c>
      <c r="K3015" s="26">
        <v>12.7</v>
      </c>
      <c r="L3015" s="26">
        <v>32.56</v>
      </c>
      <c r="M3015" s="26">
        <v>40.79</v>
      </c>
      <c r="N3015" s="26">
        <v>26.43</v>
      </c>
      <c r="O3015" s="199">
        <v>124.21</v>
      </c>
    </row>
    <row r="3016" spans="8:15" hidden="1" x14ac:dyDescent="0.25">
      <c r="H3016" s="189" t="s">
        <v>6651</v>
      </c>
      <c r="I3016" s="26" t="s">
        <v>6678</v>
      </c>
      <c r="J3016" s="26" t="s">
        <v>6679</v>
      </c>
      <c r="K3016" s="26">
        <v>7.17</v>
      </c>
      <c r="L3016" s="26">
        <v>25.43</v>
      </c>
      <c r="M3016" s="26">
        <v>28.36</v>
      </c>
      <c r="N3016" s="26">
        <v>22.3</v>
      </c>
      <c r="O3016" s="199">
        <v>4.47</v>
      </c>
    </row>
    <row r="3017" spans="8:15" hidden="1" x14ac:dyDescent="0.25">
      <c r="H3017" s="189" t="s">
        <v>6680</v>
      </c>
      <c r="I3017" s="26" t="s">
        <v>6681</v>
      </c>
      <c r="J3017" s="26" t="s">
        <v>6682</v>
      </c>
      <c r="K3017" s="26">
        <v>17.84</v>
      </c>
      <c r="L3017" s="26">
        <v>29.63</v>
      </c>
      <c r="M3017" s="26">
        <v>29.01</v>
      </c>
      <c r="N3017" s="26">
        <v>31.43</v>
      </c>
      <c r="O3017" s="199">
        <v>25.44</v>
      </c>
    </row>
    <row r="3018" spans="8:15" hidden="1" x14ac:dyDescent="0.25">
      <c r="H3018" s="189" t="s">
        <v>6680</v>
      </c>
      <c r="I3018" s="26" t="s">
        <v>6683</v>
      </c>
      <c r="J3018" s="26" t="s">
        <v>6684</v>
      </c>
      <c r="K3018" s="26">
        <v>9.76</v>
      </c>
      <c r="L3018" s="26">
        <v>92.47</v>
      </c>
      <c r="M3018" s="26">
        <v>44.24</v>
      </c>
      <c r="N3018" s="26">
        <v>86.78</v>
      </c>
      <c r="O3018" s="199">
        <v>19.399999999999999</v>
      </c>
    </row>
    <row r="3019" spans="8:15" hidden="1" x14ac:dyDescent="0.25">
      <c r="H3019" s="189" t="s">
        <v>6680</v>
      </c>
      <c r="I3019" s="26" t="s">
        <v>6685</v>
      </c>
      <c r="J3019" s="26" t="s">
        <v>6686</v>
      </c>
      <c r="K3019" s="26">
        <v>19.04</v>
      </c>
      <c r="L3019" s="26">
        <v>13.87</v>
      </c>
      <c r="M3019" s="26">
        <v>13.12</v>
      </c>
      <c r="N3019" s="26">
        <v>16.13</v>
      </c>
      <c r="O3019" s="199">
        <v>228.96</v>
      </c>
    </row>
    <row r="3020" spans="8:15" hidden="1" x14ac:dyDescent="0.25">
      <c r="H3020" s="189" t="s">
        <v>6680</v>
      </c>
      <c r="I3020" s="26" t="s">
        <v>6687</v>
      </c>
      <c r="J3020" s="26" t="s">
        <v>6688</v>
      </c>
      <c r="K3020" s="26">
        <v>4.9000000000000004</v>
      </c>
      <c r="L3020" s="26">
        <v>12.04</v>
      </c>
      <c r="M3020" s="26">
        <v>14.75</v>
      </c>
      <c r="N3020" s="26">
        <v>13.6</v>
      </c>
      <c r="O3020" s="199">
        <v>60.8</v>
      </c>
    </row>
    <row r="3021" spans="8:15" hidden="1" x14ac:dyDescent="0.25">
      <c r="H3021" s="189" t="s">
        <v>6680</v>
      </c>
      <c r="I3021" s="26" t="s">
        <v>6689</v>
      </c>
      <c r="J3021" s="26" t="s">
        <v>6690</v>
      </c>
      <c r="K3021" s="26">
        <v>6.88</v>
      </c>
      <c r="L3021" s="26">
        <v>948.73</v>
      </c>
      <c r="M3021" s="26">
        <v>165.71</v>
      </c>
      <c r="N3021" s="26">
        <v>531.54999999999995</v>
      </c>
      <c r="O3021" s="199">
        <v>20.91</v>
      </c>
    </row>
    <row r="3022" spans="8:15" hidden="1" x14ac:dyDescent="0.25">
      <c r="H3022" s="189" t="s">
        <v>6680</v>
      </c>
      <c r="I3022" s="26" t="s">
        <v>6691</v>
      </c>
      <c r="J3022" s="26" t="s">
        <v>6692</v>
      </c>
      <c r="K3022" s="26">
        <v>4.3499999999999996</v>
      </c>
      <c r="L3022" s="26"/>
      <c r="M3022" s="26">
        <v>96.99</v>
      </c>
      <c r="N3022" s="26"/>
      <c r="O3022" s="199">
        <v>31.96</v>
      </c>
    </row>
    <row r="3023" spans="8:15" hidden="1" x14ac:dyDescent="0.25">
      <c r="H3023" s="189" t="s">
        <v>6680</v>
      </c>
      <c r="I3023" s="26" t="s">
        <v>6693</v>
      </c>
      <c r="J3023" s="26" t="s">
        <v>6694</v>
      </c>
      <c r="K3023" s="26">
        <v>6.03</v>
      </c>
      <c r="L3023" s="26"/>
      <c r="M3023" s="26">
        <v>229.65</v>
      </c>
      <c r="N3023" s="26"/>
      <c r="O3023" s="199">
        <v>25.53</v>
      </c>
    </row>
    <row r="3024" spans="8:15" hidden="1" x14ac:dyDescent="0.25">
      <c r="H3024" s="189" t="s">
        <v>6695</v>
      </c>
      <c r="I3024" s="26" t="s">
        <v>6696</v>
      </c>
      <c r="J3024" s="26" t="s">
        <v>6697</v>
      </c>
      <c r="K3024" s="26">
        <v>4.3899999999999997</v>
      </c>
      <c r="L3024" s="26">
        <v>28.86</v>
      </c>
      <c r="M3024" s="26">
        <v>349.11</v>
      </c>
      <c r="N3024" s="26">
        <v>14.12</v>
      </c>
      <c r="O3024" s="199">
        <v>59.26</v>
      </c>
    </row>
    <row r="3025" spans="8:15" hidden="1" x14ac:dyDescent="0.25">
      <c r="H3025" s="189" t="s">
        <v>6695</v>
      </c>
      <c r="I3025" s="26" t="s">
        <v>6698</v>
      </c>
      <c r="J3025" s="26" t="s">
        <v>6699</v>
      </c>
      <c r="K3025" s="26">
        <v>9.4</v>
      </c>
      <c r="L3025" s="26">
        <v>11.03</v>
      </c>
      <c r="M3025" s="26">
        <v>12.68</v>
      </c>
      <c r="N3025" s="26">
        <v>10.42</v>
      </c>
      <c r="O3025" s="199">
        <v>56.02</v>
      </c>
    </row>
    <row r="3026" spans="8:15" hidden="1" x14ac:dyDescent="0.25">
      <c r="H3026" s="189" t="s">
        <v>6695</v>
      </c>
      <c r="I3026" s="26" t="s">
        <v>6700</v>
      </c>
      <c r="J3026" s="26" t="s">
        <v>6701</v>
      </c>
      <c r="K3026" s="26">
        <v>11.85</v>
      </c>
      <c r="L3026" s="26"/>
      <c r="M3026" s="26"/>
      <c r="N3026" s="26">
        <v>77.989999999999995</v>
      </c>
      <c r="O3026" s="199">
        <v>119.88</v>
      </c>
    </row>
    <row r="3027" spans="8:15" hidden="1" x14ac:dyDescent="0.25">
      <c r="H3027" s="189" t="s">
        <v>6695</v>
      </c>
      <c r="I3027" s="26" t="s">
        <v>6702</v>
      </c>
      <c r="J3027" s="26" t="s">
        <v>6703</v>
      </c>
      <c r="K3027" s="26">
        <v>17.95</v>
      </c>
      <c r="L3027" s="26">
        <v>4.1900000000000004</v>
      </c>
      <c r="M3027" s="26">
        <v>3.66</v>
      </c>
      <c r="N3027" s="26">
        <v>12.15</v>
      </c>
      <c r="O3027" s="199">
        <v>93.92</v>
      </c>
    </row>
    <row r="3028" spans="8:15" hidden="1" x14ac:dyDescent="0.25">
      <c r="H3028" s="189" t="s">
        <v>6695</v>
      </c>
      <c r="I3028" s="26" t="s">
        <v>6704</v>
      </c>
      <c r="J3028" s="26" t="s">
        <v>6705</v>
      </c>
      <c r="K3028" s="26">
        <v>4.29</v>
      </c>
      <c r="L3028" s="26">
        <v>19.29</v>
      </c>
      <c r="M3028" s="26"/>
      <c r="N3028" s="26">
        <v>22.24</v>
      </c>
      <c r="O3028" s="199">
        <v>36.200000000000003</v>
      </c>
    </row>
    <row r="3029" spans="8:15" hidden="1" x14ac:dyDescent="0.25">
      <c r="H3029" s="189" t="s">
        <v>6695</v>
      </c>
      <c r="I3029" s="26" t="s">
        <v>6706</v>
      </c>
      <c r="J3029" s="26" t="s">
        <v>6707</v>
      </c>
      <c r="K3029" s="26">
        <v>2.74</v>
      </c>
      <c r="L3029" s="26">
        <v>10.97</v>
      </c>
      <c r="M3029" s="26">
        <v>5.12</v>
      </c>
      <c r="N3029" s="26">
        <v>13.83</v>
      </c>
      <c r="O3029" s="199">
        <v>87.24</v>
      </c>
    </row>
    <row r="3030" spans="8:15" hidden="1" x14ac:dyDescent="0.25">
      <c r="H3030" s="189" t="s">
        <v>6695</v>
      </c>
      <c r="I3030" s="26" t="s">
        <v>6708</v>
      </c>
      <c r="J3030" s="26" t="s">
        <v>6709</v>
      </c>
      <c r="K3030" s="26">
        <v>2.75</v>
      </c>
      <c r="L3030" s="26"/>
      <c r="M3030" s="26"/>
      <c r="N3030" s="26"/>
      <c r="O3030" s="199">
        <v>20.62</v>
      </c>
    </row>
    <row r="3031" spans="8:15" hidden="1" x14ac:dyDescent="0.25">
      <c r="H3031" s="189" t="s">
        <v>6695</v>
      </c>
      <c r="I3031" s="26" t="s">
        <v>6710</v>
      </c>
      <c r="J3031" s="26" t="s">
        <v>6711</v>
      </c>
      <c r="K3031" s="26">
        <v>5.76</v>
      </c>
      <c r="L3031" s="26"/>
      <c r="M3031" s="26"/>
      <c r="N3031" s="26"/>
      <c r="O3031" s="199">
        <v>17.239999999999998</v>
      </c>
    </row>
    <row r="3032" spans="8:15" hidden="1" x14ac:dyDescent="0.25">
      <c r="H3032" s="189" t="s">
        <v>6695</v>
      </c>
      <c r="I3032" s="26" t="s">
        <v>6712</v>
      </c>
      <c r="J3032" s="26" t="s">
        <v>6713</v>
      </c>
      <c r="K3032" s="26">
        <v>2.78</v>
      </c>
      <c r="L3032" s="26">
        <v>25.42</v>
      </c>
      <c r="M3032" s="26">
        <v>13.94</v>
      </c>
      <c r="N3032" s="26">
        <v>23.57</v>
      </c>
      <c r="O3032" s="199">
        <v>84.36</v>
      </c>
    </row>
    <row r="3033" spans="8:15" hidden="1" x14ac:dyDescent="0.25">
      <c r="H3033" s="189" t="s">
        <v>6695</v>
      </c>
      <c r="I3033" s="26" t="s">
        <v>6714</v>
      </c>
      <c r="J3033" s="26" t="s">
        <v>6715</v>
      </c>
      <c r="K3033" s="26">
        <v>3.29</v>
      </c>
      <c r="L3033" s="26"/>
      <c r="M3033" s="26"/>
      <c r="N3033" s="26"/>
      <c r="O3033" s="199">
        <v>27.14</v>
      </c>
    </row>
    <row r="3034" spans="8:15" hidden="1" x14ac:dyDescent="0.25">
      <c r="H3034" s="189" t="s">
        <v>6695</v>
      </c>
      <c r="I3034" s="26" t="s">
        <v>6716</v>
      </c>
      <c r="J3034" s="26" t="s">
        <v>6717</v>
      </c>
      <c r="K3034" s="26">
        <v>3.24</v>
      </c>
      <c r="L3034" s="26"/>
      <c r="M3034" s="26"/>
      <c r="N3034" s="26"/>
      <c r="O3034" s="199">
        <v>35.65</v>
      </c>
    </row>
    <row r="3035" spans="8:15" hidden="1" x14ac:dyDescent="0.25">
      <c r="H3035" s="189" t="s">
        <v>6695</v>
      </c>
      <c r="I3035" s="26" t="s">
        <v>6718</v>
      </c>
      <c r="J3035" s="26" t="s">
        <v>6719</v>
      </c>
      <c r="K3035" s="26">
        <v>3.43</v>
      </c>
      <c r="L3035" s="26">
        <v>71.06</v>
      </c>
      <c r="M3035" s="26"/>
      <c r="N3035" s="26">
        <v>135.19999999999999</v>
      </c>
      <c r="O3035" s="199">
        <v>40.5</v>
      </c>
    </row>
    <row r="3036" spans="8:15" hidden="1" x14ac:dyDescent="0.25">
      <c r="H3036" s="189" t="s">
        <v>6695</v>
      </c>
      <c r="I3036" s="26" t="s">
        <v>6720</v>
      </c>
      <c r="J3036" s="26" t="s">
        <v>6721</v>
      </c>
      <c r="K3036" s="26">
        <v>4.28</v>
      </c>
      <c r="L3036" s="26">
        <v>15.94</v>
      </c>
      <c r="M3036" s="26">
        <v>49.86</v>
      </c>
      <c r="N3036" s="26">
        <v>16.920000000000002</v>
      </c>
      <c r="O3036" s="199">
        <v>42.32</v>
      </c>
    </row>
    <row r="3037" spans="8:15" hidden="1" x14ac:dyDescent="0.25">
      <c r="H3037" s="189" t="s">
        <v>6695</v>
      </c>
      <c r="I3037" s="26" t="s">
        <v>6722</v>
      </c>
      <c r="J3037" s="26" t="s">
        <v>6723</v>
      </c>
      <c r="K3037" s="26">
        <v>2.34</v>
      </c>
      <c r="L3037" s="26">
        <v>5.44</v>
      </c>
      <c r="M3037" s="26">
        <v>3.91</v>
      </c>
      <c r="N3037" s="26">
        <v>14.38</v>
      </c>
      <c r="O3037" s="199">
        <v>37.840000000000003</v>
      </c>
    </row>
    <row r="3038" spans="8:15" hidden="1" x14ac:dyDescent="0.25">
      <c r="H3038" s="189" t="s">
        <v>6695</v>
      </c>
      <c r="I3038" s="26" t="s">
        <v>6724</v>
      </c>
      <c r="J3038" s="26" t="s">
        <v>6725</v>
      </c>
      <c r="K3038" s="26">
        <v>4.32</v>
      </c>
      <c r="L3038" s="26">
        <v>38.83</v>
      </c>
      <c r="M3038" s="26">
        <v>27.42</v>
      </c>
      <c r="N3038" s="26">
        <v>39.07</v>
      </c>
      <c r="O3038" s="199">
        <v>41.01</v>
      </c>
    </row>
    <row r="3039" spans="8:15" hidden="1" x14ac:dyDescent="0.25">
      <c r="H3039" s="189" t="s">
        <v>6695</v>
      </c>
      <c r="I3039" s="26" t="s">
        <v>6726</v>
      </c>
      <c r="J3039" s="26" t="s">
        <v>6727</v>
      </c>
      <c r="K3039" s="26">
        <v>3.4</v>
      </c>
      <c r="L3039" s="26"/>
      <c r="M3039" s="26">
        <v>180.58</v>
      </c>
      <c r="N3039" s="26">
        <v>161.93</v>
      </c>
      <c r="O3039" s="199">
        <v>37.729999999999997</v>
      </c>
    </row>
    <row r="3040" spans="8:15" hidden="1" x14ac:dyDescent="0.25">
      <c r="H3040" s="189" t="s">
        <v>6695</v>
      </c>
      <c r="I3040" s="26" t="s">
        <v>6728</v>
      </c>
      <c r="J3040" s="26" t="s">
        <v>6729</v>
      </c>
      <c r="K3040" s="26">
        <v>6.26</v>
      </c>
      <c r="L3040" s="26">
        <v>30.74</v>
      </c>
      <c r="M3040" s="26">
        <v>22.96</v>
      </c>
      <c r="N3040" s="26">
        <v>35.82</v>
      </c>
      <c r="O3040" s="199">
        <v>50.65</v>
      </c>
    </row>
    <row r="3041" spans="8:15" hidden="1" x14ac:dyDescent="0.25">
      <c r="H3041" s="189" t="s">
        <v>6695</v>
      </c>
      <c r="I3041" s="26" t="s">
        <v>6730</v>
      </c>
      <c r="J3041" s="26" t="s">
        <v>6731</v>
      </c>
      <c r="K3041" s="26">
        <v>6.37</v>
      </c>
      <c r="L3041" s="26">
        <v>14.26</v>
      </c>
      <c r="M3041" s="26">
        <v>14.91</v>
      </c>
      <c r="N3041" s="26">
        <v>15.31</v>
      </c>
      <c r="O3041" s="199">
        <v>51.17</v>
      </c>
    </row>
    <row r="3042" spans="8:15" hidden="1" x14ac:dyDescent="0.25">
      <c r="H3042" s="189" t="s">
        <v>6695</v>
      </c>
      <c r="I3042" s="26" t="s">
        <v>6732</v>
      </c>
      <c r="J3042" s="26" t="s">
        <v>6733</v>
      </c>
      <c r="K3042" s="26">
        <v>9.11</v>
      </c>
      <c r="L3042" s="26">
        <v>6.93</v>
      </c>
      <c r="M3042" s="26">
        <v>8.66</v>
      </c>
      <c r="N3042" s="26">
        <v>7.58</v>
      </c>
      <c r="O3042" s="199">
        <v>283.45</v>
      </c>
    </row>
    <row r="3043" spans="8:15" hidden="1" x14ac:dyDescent="0.25">
      <c r="H3043" s="189" t="s">
        <v>6695</v>
      </c>
      <c r="I3043" s="26" t="s">
        <v>6734</v>
      </c>
      <c r="J3043" s="26" t="s">
        <v>6735</v>
      </c>
      <c r="K3043" s="26">
        <v>2.09</v>
      </c>
      <c r="L3043" s="26"/>
      <c r="M3043" s="26"/>
      <c r="N3043" s="26"/>
      <c r="O3043" s="199">
        <v>36.25</v>
      </c>
    </row>
    <row r="3044" spans="8:15" hidden="1" x14ac:dyDescent="0.25">
      <c r="H3044" s="189" t="s">
        <v>6695</v>
      </c>
      <c r="I3044" s="26" t="s">
        <v>6736</v>
      </c>
      <c r="J3044" s="26" t="s">
        <v>6737</v>
      </c>
      <c r="K3044" s="26">
        <v>3.06</v>
      </c>
      <c r="L3044" s="26">
        <v>9.9</v>
      </c>
      <c r="M3044" s="26">
        <v>162.55000000000001</v>
      </c>
      <c r="N3044" s="26">
        <v>12.18</v>
      </c>
      <c r="O3044" s="199">
        <v>82.86</v>
      </c>
    </row>
    <row r="3045" spans="8:15" hidden="1" x14ac:dyDescent="0.25">
      <c r="H3045" s="189" t="s">
        <v>6695</v>
      </c>
      <c r="I3045" s="26" t="s">
        <v>6738</v>
      </c>
      <c r="J3045" s="26" t="s">
        <v>6739</v>
      </c>
      <c r="K3045" s="26">
        <v>2.54</v>
      </c>
      <c r="L3045" s="26"/>
      <c r="M3045" s="26"/>
      <c r="N3045" s="26">
        <v>50.33</v>
      </c>
      <c r="O3045" s="199">
        <v>35.35</v>
      </c>
    </row>
    <row r="3046" spans="8:15" hidden="1" x14ac:dyDescent="0.25">
      <c r="H3046" s="189" t="s">
        <v>6695</v>
      </c>
      <c r="I3046" s="26" t="s">
        <v>6740</v>
      </c>
      <c r="J3046" s="26" t="s">
        <v>6741</v>
      </c>
      <c r="K3046" s="26">
        <v>3.09</v>
      </c>
      <c r="L3046" s="26">
        <v>17.91</v>
      </c>
      <c r="M3046" s="26">
        <v>13.47</v>
      </c>
      <c r="N3046" s="26">
        <v>44.74</v>
      </c>
      <c r="O3046" s="199">
        <v>76.489999999999995</v>
      </c>
    </row>
    <row r="3047" spans="8:15" hidden="1" x14ac:dyDescent="0.25">
      <c r="H3047" s="189" t="s">
        <v>6695</v>
      </c>
      <c r="I3047" s="26" t="s">
        <v>6742</v>
      </c>
      <c r="J3047" s="26" t="s">
        <v>6743</v>
      </c>
      <c r="K3047" s="26">
        <v>7.36</v>
      </c>
      <c r="L3047" s="26">
        <v>22.57</v>
      </c>
      <c r="M3047" s="26">
        <v>27.38</v>
      </c>
      <c r="N3047" s="26">
        <v>19.36</v>
      </c>
      <c r="O3047" s="199">
        <v>31.02</v>
      </c>
    </row>
    <row r="3048" spans="8:15" hidden="1" x14ac:dyDescent="0.25">
      <c r="H3048" s="189" t="s">
        <v>6695</v>
      </c>
      <c r="I3048" s="26" t="s">
        <v>6744</v>
      </c>
      <c r="J3048" s="26" t="s">
        <v>6745</v>
      </c>
      <c r="K3048" s="26">
        <v>2.79</v>
      </c>
      <c r="L3048" s="26"/>
      <c r="M3048" s="26">
        <v>220.73</v>
      </c>
      <c r="N3048" s="26"/>
      <c r="O3048" s="199">
        <v>23.16</v>
      </c>
    </row>
    <row r="3049" spans="8:15" hidden="1" x14ac:dyDescent="0.25">
      <c r="H3049" s="189" t="s">
        <v>6695</v>
      </c>
      <c r="I3049" s="26" t="s">
        <v>6746</v>
      </c>
      <c r="J3049" s="26" t="s">
        <v>6747</v>
      </c>
      <c r="K3049" s="26">
        <v>7.14</v>
      </c>
      <c r="L3049" s="26"/>
      <c r="M3049" s="26"/>
      <c r="N3049" s="26"/>
      <c r="O3049" s="199">
        <v>134.59</v>
      </c>
    </row>
    <row r="3050" spans="8:15" hidden="1" x14ac:dyDescent="0.25">
      <c r="H3050" s="189" t="s">
        <v>6695</v>
      </c>
      <c r="I3050" s="26" t="s">
        <v>6748</v>
      </c>
      <c r="J3050" s="26" t="s">
        <v>6749</v>
      </c>
      <c r="K3050" s="26">
        <v>9.15</v>
      </c>
      <c r="L3050" s="26">
        <v>199.28</v>
      </c>
      <c r="M3050" s="26">
        <v>24.42</v>
      </c>
      <c r="N3050" s="26">
        <v>204.63</v>
      </c>
      <c r="O3050" s="199">
        <v>93.02</v>
      </c>
    </row>
    <row r="3051" spans="8:15" hidden="1" x14ac:dyDescent="0.25">
      <c r="H3051" s="189" t="s">
        <v>6695</v>
      </c>
      <c r="I3051" s="26" t="s">
        <v>6750</v>
      </c>
      <c r="J3051" s="26" t="s">
        <v>6751</v>
      </c>
      <c r="K3051" s="26">
        <v>2.21</v>
      </c>
      <c r="L3051" s="26"/>
      <c r="M3051" s="26">
        <v>13.64</v>
      </c>
      <c r="N3051" s="26"/>
      <c r="O3051" s="199">
        <v>35.49</v>
      </c>
    </row>
    <row r="3052" spans="8:15" hidden="1" x14ac:dyDescent="0.25">
      <c r="H3052" s="189" t="s">
        <v>6695</v>
      </c>
      <c r="I3052" s="26" t="s">
        <v>6752</v>
      </c>
      <c r="J3052" s="26" t="s">
        <v>6753</v>
      </c>
      <c r="K3052" s="26">
        <v>4.66</v>
      </c>
      <c r="L3052" s="26"/>
      <c r="M3052" s="26"/>
      <c r="N3052" s="26"/>
      <c r="O3052" s="199">
        <v>95.72</v>
      </c>
    </row>
    <row r="3053" spans="8:15" hidden="1" x14ac:dyDescent="0.25">
      <c r="H3053" s="189" t="s">
        <v>6695</v>
      </c>
      <c r="I3053" s="26" t="s">
        <v>6754</v>
      </c>
      <c r="J3053" s="26" t="s">
        <v>6755</v>
      </c>
      <c r="K3053" s="26">
        <v>6.12</v>
      </c>
      <c r="L3053" s="26"/>
      <c r="M3053" s="26">
        <v>14.27</v>
      </c>
      <c r="N3053" s="26"/>
      <c r="O3053" s="199">
        <v>138.1</v>
      </c>
    </row>
    <row r="3054" spans="8:15" hidden="1" x14ac:dyDescent="0.25">
      <c r="H3054" s="189" t="s">
        <v>6695</v>
      </c>
      <c r="I3054" s="26" t="s">
        <v>6756</v>
      </c>
      <c r="J3054" s="26" t="s">
        <v>6757</v>
      </c>
      <c r="K3054" s="26">
        <v>2.33</v>
      </c>
      <c r="L3054" s="26"/>
      <c r="M3054" s="26"/>
      <c r="N3054" s="26"/>
      <c r="O3054" s="199">
        <v>25.76</v>
      </c>
    </row>
    <row r="3055" spans="8:15" hidden="1" x14ac:dyDescent="0.25">
      <c r="H3055" s="189" t="s">
        <v>6695</v>
      </c>
      <c r="I3055" s="26" t="s">
        <v>6758</v>
      </c>
      <c r="J3055" s="26" t="s">
        <v>6759</v>
      </c>
      <c r="K3055" s="26">
        <v>8.98</v>
      </c>
      <c r="L3055" s="26">
        <v>7.26</v>
      </c>
      <c r="M3055" s="26">
        <v>4.93</v>
      </c>
      <c r="N3055" s="26">
        <v>7.38</v>
      </c>
      <c r="O3055" s="199">
        <v>190.12</v>
      </c>
    </row>
    <row r="3056" spans="8:15" hidden="1" x14ac:dyDescent="0.25">
      <c r="H3056" s="189" t="s">
        <v>6695</v>
      </c>
      <c r="I3056" s="26" t="s">
        <v>6760</v>
      </c>
      <c r="J3056" s="26" t="s">
        <v>15</v>
      </c>
      <c r="K3056" s="26">
        <v>1.97</v>
      </c>
      <c r="L3056" s="26">
        <v>9.0299999999999994</v>
      </c>
      <c r="M3056" s="26"/>
      <c r="N3056" s="26">
        <v>4.87</v>
      </c>
      <c r="O3056" s="199">
        <v>77.099999999999994</v>
      </c>
    </row>
    <row r="3057" spans="8:15" hidden="1" x14ac:dyDescent="0.25">
      <c r="H3057" s="189" t="s">
        <v>6695</v>
      </c>
      <c r="I3057" s="26" t="s">
        <v>6761</v>
      </c>
      <c r="J3057" s="26" t="s">
        <v>6762</v>
      </c>
      <c r="K3057" s="26">
        <v>3.93</v>
      </c>
      <c r="L3057" s="26"/>
      <c r="M3057" s="26"/>
      <c r="N3057" s="26"/>
      <c r="O3057" s="199">
        <v>101.38</v>
      </c>
    </row>
    <row r="3058" spans="8:15" hidden="1" x14ac:dyDescent="0.25">
      <c r="H3058" s="189" t="s">
        <v>6695</v>
      </c>
      <c r="I3058" s="26" t="s">
        <v>6763</v>
      </c>
      <c r="J3058" s="26" t="s">
        <v>6764</v>
      </c>
      <c r="K3058" s="26">
        <v>2.52</v>
      </c>
      <c r="L3058" s="26"/>
      <c r="M3058" s="26"/>
      <c r="N3058" s="26">
        <v>52.8</v>
      </c>
      <c r="O3058" s="199">
        <v>40.380000000000003</v>
      </c>
    </row>
    <row r="3059" spans="8:15" hidden="1" x14ac:dyDescent="0.25">
      <c r="H3059" s="189" t="s">
        <v>6695</v>
      </c>
      <c r="I3059" s="26" t="s">
        <v>6765</v>
      </c>
      <c r="J3059" s="26" t="s">
        <v>6766</v>
      </c>
      <c r="K3059" s="26">
        <v>2.98</v>
      </c>
      <c r="L3059" s="26">
        <v>883.36</v>
      </c>
      <c r="M3059" s="26">
        <v>57</v>
      </c>
      <c r="N3059" s="26">
        <v>16.59</v>
      </c>
      <c r="O3059" s="199">
        <v>31.29</v>
      </c>
    </row>
    <row r="3060" spans="8:15" hidden="1" x14ac:dyDescent="0.25">
      <c r="H3060" s="189" t="s">
        <v>6695</v>
      </c>
      <c r="I3060" s="26" t="s">
        <v>6767</v>
      </c>
      <c r="J3060" s="26" t="s">
        <v>6768</v>
      </c>
      <c r="K3060" s="26">
        <v>6.69</v>
      </c>
      <c r="L3060" s="26">
        <v>12.45</v>
      </c>
      <c r="M3060" s="26">
        <v>16.14</v>
      </c>
      <c r="N3060" s="26">
        <v>15.2</v>
      </c>
      <c r="O3060" s="199">
        <v>82.32</v>
      </c>
    </row>
    <row r="3061" spans="8:15" hidden="1" x14ac:dyDescent="0.25">
      <c r="H3061" s="189" t="s">
        <v>6695</v>
      </c>
      <c r="I3061" s="26" t="s">
        <v>6769</v>
      </c>
      <c r="J3061" s="26" t="s">
        <v>6770</v>
      </c>
      <c r="K3061" s="26">
        <v>2.64</v>
      </c>
      <c r="L3061" s="26"/>
      <c r="M3061" s="26"/>
      <c r="N3061" s="26">
        <v>68.260000000000005</v>
      </c>
      <c r="O3061" s="199">
        <v>39.590000000000003</v>
      </c>
    </row>
    <row r="3062" spans="8:15" hidden="1" x14ac:dyDescent="0.25">
      <c r="H3062" s="189" t="s">
        <v>6695</v>
      </c>
      <c r="I3062" s="26" t="s">
        <v>6771</v>
      </c>
      <c r="J3062" s="26" t="s">
        <v>6772</v>
      </c>
      <c r="K3062" s="26">
        <v>5.95</v>
      </c>
      <c r="L3062" s="26">
        <v>59.61</v>
      </c>
      <c r="M3062" s="26">
        <v>27.66</v>
      </c>
      <c r="N3062" s="26">
        <v>70.95</v>
      </c>
      <c r="O3062" s="199">
        <v>40.07</v>
      </c>
    </row>
    <row r="3063" spans="8:15" hidden="1" x14ac:dyDescent="0.25">
      <c r="H3063" s="189" t="s">
        <v>6695</v>
      </c>
      <c r="I3063" s="26" t="s">
        <v>6773</v>
      </c>
      <c r="J3063" s="26" t="s">
        <v>6774</v>
      </c>
      <c r="K3063" s="26">
        <v>15.86</v>
      </c>
      <c r="L3063" s="26">
        <v>28.73</v>
      </c>
      <c r="M3063" s="26">
        <v>62.22</v>
      </c>
      <c r="N3063" s="26">
        <v>34.85</v>
      </c>
      <c r="O3063" s="199">
        <v>147.6</v>
      </c>
    </row>
    <row r="3064" spans="8:15" hidden="1" x14ac:dyDescent="0.25">
      <c r="H3064" s="189" t="s">
        <v>6695</v>
      </c>
      <c r="I3064" s="26" t="s">
        <v>6775</v>
      </c>
      <c r="J3064" s="26" t="s">
        <v>6776</v>
      </c>
      <c r="K3064" s="26">
        <v>4.24</v>
      </c>
      <c r="L3064" s="26">
        <v>16.52</v>
      </c>
      <c r="M3064" s="26">
        <v>18.850000000000001</v>
      </c>
      <c r="N3064" s="26">
        <v>13.71</v>
      </c>
      <c r="O3064" s="199">
        <v>107.25</v>
      </c>
    </row>
    <row r="3065" spans="8:15" hidden="1" x14ac:dyDescent="0.25">
      <c r="H3065" s="189" t="s">
        <v>6695</v>
      </c>
      <c r="I3065" s="26" t="s">
        <v>6777</v>
      </c>
      <c r="J3065" s="26" t="s">
        <v>6778</v>
      </c>
      <c r="K3065" s="26">
        <v>3.54</v>
      </c>
      <c r="L3065" s="26">
        <v>80.790000000000006</v>
      </c>
      <c r="M3065" s="26"/>
      <c r="N3065" s="26">
        <v>936.06</v>
      </c>
      <c r="O3065" s="199">
        <v>215.8</v>
      </c>
    </row>
    <row r="3066" spans="8:15" hidden="1" x14ac:dyDescent="0.25">
      <c r="H3066" s="189" t="s">
        <v>6695</v>
      </c>
      <c r="I3066" s="26" t="s">
        <v>6779</v>
      </c>
      <c r="J3066" s="26" t="s">
        <v>6780</v>
      </c>
      <c r="K3066" s="26">
        <v>5.6</v>
      </c>
      <c r="L3066" s="26">
        <v>20.7</v>
      </c>
      <c r="M3066" s="26">
        <v>11.9</v>
      </c>
      <c r="N3066" s="26">
        <v>20.52</v>
      </c>
      <c r="O3066" s="199">
        <v>41.48</v>
      </c>
    </row>
    <row r="3067" spans="8:15" hidden="1" x14ac:dyDescent="0.25">
      <c r="H3067" s="189" t="s">
        <v>6695</v>
      </c>
      <c r="I3067" s="26" t="s">
        <v>6781</v>
      </c>
      <c r="J3067" s="26" t="s">
        <v>6782</v>
      </c>
      <c r="K3067" s="26">
        <v>3.49</v>
      </c>
      <c r="L3067" s="26"/>
      <c r="M3067" s="26">
        <v>49.82</v>
      </c>
      <c r="N3067" s="26"/>
      <c r="O3067" s="199">
        <v>32.67</v>
      </c>
    </row>
    <row r="3068" spans="8:15" hidden="1" x14ac:dyDescent="0.25">
      <c r="H3068" s="189" t="s">
        <v>6695</v>
      </c>
      <c r="I3068" s="26" t="s">
        <v>6783</v>
      </c>
      <c r="J3068" s="26" t="s">
        <v>6784</v>
      </c>
      <c r="K3068" s="26">
        <v>3.68</v>
      </c>
      <c r="L3068" s="26">
        <v>22.38</v>
      </c>
      <c r="M3068" s="26">
        <v>22.83</v>
      </c>
      <c r="N3068" s="26">
        <v>21.78</v>
      </c>
      <c r="O3068" s="199">
        <v>53.18</v>
      </c>
    </row>
    <row r="3069" spans="8:15" hidden="1" x14ac:dyDescent="0.25">
      <c r="H3069" s="189" t="s">
        <v>6695</v>
      </c>
      <c r="I3069" s="26" t="s">
        <v>6785</v>
      </c>
      <c r="J3069" s="26" t="s">
        <v>6786</v>
      </c>
      <c r="K3069" s="26">
        <v>1.64</v>
      </c>
      <c r="L3069" s="26"/>
      <c r="M3069" s="26"/>
      <c r="N3069" s="26"/>
      <c r="O3069" s="199">
        <v>38.479999999999997</v>
      </c>
    </row>
    <row r="3070" spans="8:15" hidden="1" x14ac:dyDescent="0.25">
      <c r="H3070" s="189" t="s">
        <v>6695</v>
      </c>
      <c r="I3070" s="26" t="s">
        <v>6787</v>
      </c>
      <c r="J3070" s="26" t="s">
        <v>6788</v>
      </c>
      <c r="K3070" s="26">
        <v>11.82</v>
      </c>
      <c r="L3070" s="26">
        <v>95.91</v>
      </c>
      <c r="M3070" s="26">
        <v>121.03</v>
      </c>
      <c r="N3070" s="26">
        <v>82.63</v>
      </c>
      <c r="O3070" s="199">
        <v>96.88</v>
      </c>
    </row>
    <row r="3071" spans="8:15" hidden="1" x14ac:dyDescent="0.25">
      <c r="H3071" s="189" t="s">
        <v>6695</v>
      </c>
      <c r="I3071" s="26" t="s">
        <v>6789</v>
      </c>
      <c r="J3071" s="26" t="s">
        <v>6790</v>
      </c>
      <c r="K3071" s="26">
        <v>12.38</v>
      </c>
      <c r="L3071" s="26">
        <v>42.11</v>
      </c>
      <c r="M3071" s="26">
        <v>6.13</v>
      </c>
      <c r="N3071" s="26">
        <v>20.03</v>
      </c>
      <c r="O3071" s="199">
        <v>279.25</v>
      </c>
    </row>
    <row r="3072" spans="8:15" hidden="1" x14ac:dyDescent="0.25">
      <c r="H3072" s="189" t="s">
        <v>6695</v>
      </c>
      <c r="I3072" s="26" t="s">
        <v>6791</v>
      </c>
      <c r="J3072" s="26" t="s">
        <v>6792</v>
      </c>
      <c r="K3072" s="26">
        <v>2.02</v>
      </c>
      <c r="L3072" s="26"/>
      <c r="M3072" s="26">
        <v>355.36</v>
      </c>
      <c r="N3072" s="26"/>
      <c r="O3072" s="199">
        <v>68.010000000000005</v>
      </c>
    </row>
    <row r="3073" spans="8:15" hidden="1" x14ac:dyDescent="0.25">
      <c r="H3073" s="189" t="s">
        <v>6793</v>
      </c>
      <c r="I3073" s="26" t="s">
        <v>6794</v>
      </c>
      <c r="J3073" s="26" t="s">
        <v>6795</v>
      </c>
      <c r="K3073" s="26">
        <v>12.59</v>
      </c>
      <c r="L3073" s="26">
        <v>7.42</v>
      </c>
      <c r="M3073" s="26">
        <v>7.61</v>
      </c>
      <c r="N3073" s="26">
        <v>6.64</v>
      </c>
      <c r="O3073" s="199">
        <v>1502.08</v>
      </c>
    </row>
    <row r="3074" spans="8:15" hidden="1" x14ac:dyDescent="0.25">
      <c r="H3074" s="189" t="s">
        <v>6793</v>
      </c>
      <c r="I3074" s="26" t="s">
        <v>6796</v>
      </c>
      <c r="J3074" s="26" t="s">
        <v>6797</v>
      </c>
      <c r="K3074" s="26">
        <v>11.51</v>
      </c>
      <c r="L3074" s="26">
        <v>4.33</v>
      </c>
      <c r="M3074" s="26">
        <v>3.17</v>
      </c>
      <c r="N3074" s="26">
        <v>11.2</v>
      </c>
      <c r="O3074" s="199">
        <v>27.86</v>
      </c>
    </row>
    <row r="3075" spans="8:15" hidden="1" x14ac:dyDescent="0.25">
      <c r="H3075" s="189" t="s">
        <v>6793</v>
      </c>
      <c r="I3075" s="26" t="s">
        <v>6798</v>
      </c>
      <c r="J3075" s="26" t="s">
        <v>6799</v>
      </c>
      <c r="K3075" s="26">
        <v>3.51</v>
      </c>
      <c r="L3075" s="26"/>
      <c r="M3075" s="26">
        <v>148.21</v>
      </c>
      <c r="N3075" s="26"/>
      <c r="O3075" s="199">
        <v>150.44999999999999</v>
      </c>
    </row>
    <row r="3076" spans="8:15" hidden="1" x14ac:dyDescent="0.25">
      <c r="H3076" s="189" t="s">
        <v>6793</v>
      </c>
      <c r="I3076" s="26" t="s">
        <v>6800</v>
      </c>
      <c r="J3076" s="26" t="s">
        <v>6801</v>
      </c>
      <c r="K3076" s="26">
        <v>3.77</v>
      </c>
      <c r="L3076" s="26">
        <v>13.64</v>
      </c>
      <c r="M3076" s="26">
        <v>103.72</v>
      </c>
      <c r="N3076" s="26">
        <v>12.84</v>
      </c>
      <c r="O3076" s="199">
        <v>55.94</v>
      </c>
    </row>
    <row r="3077" spans="8:15" hidden="1" x14ac:dyDescent="0.25">
      <c r="H3077" s="189" t="s">
        <v>6793</v>
      </c>
      <c r="I3077" s="26" t="s">
        <v>48</v>
      </c>
      <c r="J3077" s="26" t="s">
        <v>78</v>
      </c>
      <c r="K3077" s="26">
        <v>6.47</v>
      </c>
      <c r="L3077" s="26"/>
      <c r="M3077" s="26"/>
      <c r="N3077" s="26">
        <v>54</v>
      </c>
      <c r="O3077" s="199">
        <v>43.01</v>
      </c>
    </row>
    <row r="3078" spans="8:15" hidden="1" x14ac:dyDescent="0.25">
      <c r="H3078" s="189" t="s">
        <v>6793</v>
      </c>
      <c r="I3078" s="26" t="s">
        <v>6802</v>
      </c>
      <c r="J3078" s="26" t="s">
        <v>6803</v>
      </c>
      <c r="K3078" s="26">
        <v>4.1100000000000003</v>
      </c>
      <c r="L3078" s="26"/>
      <c r="M3078" s="26"/>
      <c r="N3078" s="26"/>
      <c r="O3078" s="199">
        <v>337.09</v>
      </c>
    </row>
    <row r="3079" spans="8:15" hidden="1" x14ac:dyDescent="0.25">
      <c r="H3079" s="189" t="s">
        <v>6793</v>
      </c>
      <c r="I3079" s="26" t="s">
        <v>6804</v>
      </c>
      <c r="J3079" s="26" t="s">
        <v>6805</v>
      </c>
      <c r="K3079" s="26">
        <v>4.21</v>
      </c>
      <c r="L3079" s="26"/>
      <c r="M3079" s="26"/>
      <c r="N3079" s="26">
        <v>14.87</v>
      </c>
      <c r="O3079" s="199">
        <v>125.83</v>
      </c>
    </row>
    <row r="3080" spans="8:15" hidden="1" x14ac:dyDescent="0.25">
      <c r="H3080" s="189" t="s">
        <v>6793</v>
      </c>
      <c r="I3080" s="26" t="s">
        <v>6806</v>
      </c>
      <c r="J3080" s="26" t="s">
        <v>6807</v>
      </c>
      <c r="K3080" s="26">
        <v>1.6</v>
      </c>
      <c r="L3080" s="26"/>
      <c r="M3080" s="26"/>
      <c r="N3080" s="26"/>
      <c r="O3080" s="199">
        <v>30.35</v>
      </c>
    </row>
    <row r="3081" spans="8:15" hidden="1" x14ac:dyDescent="0.25">
      <c r="H3081" s="189" t="s">
        <v>6793</v>
      </c>
      <c r="I3081" s="26" t="s">
        <v>530</v>
      </c>
      <c r="J3081" s="26" t="s">
        <v>524</v>
      </c>
      <c r="K3081" s="26">
        <v>1.58</v>
      </c>
      <c r="L3081" s="26"/>
      <c r="M3081" s="26"/>
      <c r="N3081" s="26"/>
      <c r="O3081" s="199">
        <v>84.37</v>
      </c>
    </row>
    <row r="3082" spans="8:15" hidden="1" x14ac:dyDescent="0.25">
      <c r="H3082" s="189" t="s">
        <v>6793</v>
      </c>
      <c r="I3082" s="26" t="s">
        <v>6808</v>
      </c>
      <c r="J3082" s="26" t="s">
        <v>6809</v>
      </c>
      <c r="K3082" s="26">
        <v>11.48</v>
      </c>
      <c r="L3082" s="26"/>
      <c r="M3082" s="26"/>
      <c r="N3082" s="26">
        <v>235.23</v>
      </c>
      <c r="O3082" s="199">
        <v>79.84</v>
      </c>
    </row>
    <row r="3083" spans="8:15" hidden="1" x14ac:dyDescent="0.25">
      <c r="H3083" s="189" t="s">
        <v>6793</v>
      </c>
      <c r="I3083" s="26" t="s">
        <v>6810</v>
      </c>
      <c r="J3083" s="26" t="s">
        <v>6811</v>
      </c>
      <c r="K3083" s="26">
        <v>3.04</v>
      </c>
      <c r="L3083" s="26"/>
      <c r="M3083" s="26"/>
      <c r="N3083" s="26">
        <v>156.83000000000001</v>
      </c>
      <c r="O3083" s="199">
        <v>47.75</v>
      </c>
    </row>
    <row r="3084" spans="8:15" hidden="1" x14ac:dyDescent="0.25">
      <c r="H3084" s="189" t="s">
        <v>6793</v>
      </c>
      <c r="I3084" s="26" t="s">
        <v>6812</v>
      </c>
      <c r="J3084" s="26" t="s">
        <v>6813</v>
      </c>
      <c r="K3084" s="26">
        <v>1.5</v>
      </c>
      <c r="L3084" s="26"/>
      <c r="M3084" s="26"/>
      <c r="N3084" s="26"/>
      <c r="O3084" s="199">
        <v>57.4</v>
      </c>
    </row>
    <row r="3085" spans="8:15" hidden="1" x14ac:dyDescent="0.25">
      <c r="H3085" s="189" t="s">
        <v>6793</v>
      </c>
      <c r="I3085" s="26" t="s">
        <v>6814</v>
      </c>
      <c r="J3085" s="26" t="s">
        <v>6815</v>
      </c>
      <c r="K3085" s="26">
        <v>12.23</v>
      </c>
      <c r="L3085" s="26">
        <v>22.52</v>
      </c>
      <c r="M3085" s="26">
        <v>23.69</v>
      </c>
      <c r="N3085" s="26">
        <v>23.92</v>
      </c>
      <c r="O3085" s="199">
        <v>1020.12</v>
      </c>
    </row>
    <row r="3086" spans="8:15" hidden="1" x14ac:dyDescent="0.25">
      <c r="H3086" s="189" t="s">
        <v>6793</v>
      </c>
      <c r="I3086" s="26" t="s">
        <v>6816</v>
      </c>
      <c r="J3086" s="26" t="s">
        <v>6817</v>
      </c>
      <c r="K3086" s="26">
        <v>3.26</v>
      </c>
      <c r="L3086" s="26">
        <v>21.23</v>
      </c>
      <c r="M3086" s="26">
        <v>13.94</v>
      </c>
      <c r="N3086" s="26">
        <v>22.33</v>
      </c>
      <c r="O3086" s="199">
        <v>25.24</v>
      </c>
    </row>
    <row r="3087" spans="8:15" hidden="1" x14ac:dyDescent="0.25">
      <c r="H3087" s="189" t="s">
        <v>6793</v>
      </c>
      <c r="I3087" s="26" t="s">
        <v>6818</v>
      </c>
      <c r="J3087" s="26" t="s">
        <v>6819</v>
      </c>
      <c r="K3087" s="26">
        <v>1.93</v>
      </c>
      <c r="L3087" s="26"/>
      <c r="M3087" s="26">
        <v>38.76</v>
      </c>
      <c r="N3087" s="26"/>
      <c r="O3087" s="199">
        <v>83.92</v>
      </c>
    </row>
    <row r="3088" spans="8:15" hidden="1" x14ac:dyDescent="0.25">
      <c r="H3088" s="189" t="s">
        <v>6793</v>
      </c>
      <c r="I3088" s="26" t="s">
        <v>6820</v>
      </c>
      <c r="J3088" s="26" t="s">
        <v>6821</v>
      </c>
      <c r="K3088" s="26">
        <v>12.45</v>
      </c>
      <c r="L3088" s="26">
        <v>7.56</v>
      </c>
      <c r="M3088" s="26">
        <v>6.1</v>
      </c>
      <c r="N3088" s="26">
        <v>8.1199999999999992</v>
      </c>
      <c r="O3088" s="199">
        <v>1490.32</v>
      </c>
    </row>
    <row r="3089" spans="8:15" hidden="1" x14ac:dyDescent="0.25">
      <c r="H3089" s="189" t="s">
        <v>6793</v>
      </c>
      <c r="I3089" s="26" t="s">
        <v>6822</v>
      </c>
      <c r="J3089" s="26" t="s">
        <v>6823</v>
      </c>
      <c r="K3089" s="26">
        <v>1.92</v>
      </c>
      <c r="L3089" s="26">
        <v>19.440000000000001</v>
      </c>
      <c r="M3089" s="26">
        <v>28.16</v>
      </c>
      <c r="N3089" s="26">
        <v>25.78</v>
      </c>
      <c r="O3089" s="199">
        <v>62.75</v>
      </c>
    </row>
    <row r="3090" spans="8:15" hidden="1" x14ac:dyDescent="0.25">
      <c r="H3090" s="189" t="s">
        <v>6793</v>
      </c>
      <c r="I3090" s="26" t="s">
        <v>6824</v>
      </c>
      <c r="J3090" s="26" t="s">
        <v>6825</v>
      </c>
      <c r="K3090" s="26">
        <v>4.99</v>
      </c>
      <c r="L3090" s="26">
        <v>14.59</v>
      </c>
      <c r="M3090" s="26">
        <v>8.7100000000000009</v>
      </c>
      <c r="N3090" s="26">
        <v>11.61</v>
      </c>
      <c r="O3090" s="199">
        <v>34.96</v>
      </c>
    </row>
    <row r="3091" spans="8:15" hidden="1" x14ac:dyDescent="0.25">
      <c r="H3091" s="189" t="s">
        <v>6793</v>
      </c>
      <c r="I3091" s="26" t="s">
        <v>6826</v>
      </c>
      <c r="J3091" s="26" t="s">
        <v>6827</v>
      </c>
      <c r="K3091" s="26">
        <v>2.42</v>
      </c>
      <c r="L3091" s="26">
        <v>8.69</v>
      </c>
      <c r="M3091" s="26">
        <v>6.38</v>
      </c>
      <c r="N3091" s="26">
        <v>11.08</v>
      </c>
      <c r="O3091" s="199">
        <v>205.92</v>
      </c>
    </row>
    <row r="3092" spans="8:15" hidden="1" x14ac:dyDescent="0.25">
      <c r="H3092" s="189" t="s">
        <v>6793</v>
      </c>
      <c r="I3092" s="26" t="s">
        <v>6828</v>
      </c>
      <c r="J3092" s="26" t="s">
        <v>6829</v>
      </c>
      <c r="K3092" s="26">
        <v>6.27</v>
      </c>
      <c r="L3092" s="26">
        <v>4.99</v>
      </c>
      <c r="M3092" s="26">
        <v>9.24</v>
      </c>
      <c r="N3092" s="26">
        <v>4.63</v>
      </c>
      <c r="O3092" s="199">
        <v>283.06</v>
      </c>
    </row>
    <row r="3093" spans="8:15" hidden="1" x14ac:dyDescent="0.25">
      <c r="H3093" s="189" t="s">
        <v>6793</v>
      </c>
      <c r="I3093" s="26" t="s">
        <v>6830</v>
      </c>
      <c r="J3093" s="26" t="s">
        <v>6831</v>
      </c>
      <c r="K3093" s="26">
        <v>5.3</v>
      </c>
      <c r="L3093" s="26">
        <v>8.5</v>
      </c>
      <c r="M3093" s="26">
        <v>21.94</v>
      </c>
      <c r="N3093" s="26">
        <v>9.0299999999999994</v>
      </c>
      <c r="O3093" s="199">
        <v>55.15</v>
      </c>
    </row>
    <row r="3094" spans="8:15" hidden="1" x14ac:dyDescent="0.25">
      <c r="H3094" s="189" t="s">
        <v>6793</v>
      </c>
      <c r="I3094" s="26" t="s">
        <v>6832</v>
      </c>
      <c r="J3094" s="26" t="s">
        <v>6833</v>
      </c>
      <c r="K3094" s="26">
        <v>1.6</v>
      </c>
      <c r="L3094" s="26"/>
      <c r="M3094" s="26">
        <v>44.37</v>
      </c>
      <c r="N3094" s="26"/>
      <c r="O3094" s="199">
        <v>39.86</v>
      </c>
    </row>
    <row r="3095" spans="8:15" hidden="1" x14ac:dyDescent="0.25">
      <c r="H3095" s="189" t="s">
        <v>6793</v>
      </c>
      <c r="I3095" s="26" t="s">
        <v>6834</v>
      </c>
      <c r="J3095" s="26" t="s">
        <v>6835</v>
      </c>
      <c r="K3095" s="26">
        <v>3.87</v>
      </c>
      <c r="L3095" s="26">
        <v>27.51</v>
      </c>
      <c r="M3095" s="26">
        <v>30.9</v>
      </c>
      <c r="N3095" s="26">
        <v>20.05</v>
      </c>
      <c r="O3095" s="199">
        <v>110.37</v>
      </c>
    </row>
    <row r="3096" spans="8:15" hidden="1" x14ac:dyDescent="0.25">
      <c r="H3096" s="189" t="s">
        <v>6793</v>
      </c>
      <c r="I3096" s="26" t="s">
        <v>6836</v>
      </c>
      <c r="J3096" s="26" t="s">
        <v>6837</v>
      </c>
      <c r="K3096" s="26">
        <v>3.81</v>
      </c>
      <c r="L3096" s="26">
        <v>9.09</v>
      </c>
      <c r="M3096" s="26">
        <v>58.38</v>
      </c>
      <c r="N3096" s="26">
        <v>9.61</v>
      </c>
      <c r="O3096" s="199">
        <v>32.92</v>
      </c>
    </row>
    <row r="3097" spans="8:15" hidden="1" x14ac:dyDescent="0.25">
      <c r="H3097" s="189" t="s">
        <v>6793</v>
      </c>
      <c r="I3097" s="26" t="s">
        <v>6838</v>
      </c>
      <c r="J3097" s="26" t="s">
        <v>6839</v>
      </c>
      <c r="K3097" s="26">
        <v>3.59</v>
      </c>
      <c r="L3097" s="26"/>
      <c r="M3097" s="26"/>
      <c r="N3097" s="26"/>
      <c r="O3097" s="199">
        <v>30.64</v>
      </c>
    </row>
    <row r="3098" spans="8:15" hidden="1" x14ac:dyDescent="0.25">
      <c r="H3098" s="189" t="s">
        <v>6793</v>
      </c>
      <c r="I3098" s="26" t="s">
        <v>6840</v>
      </c>
      <c r="J3098" s="26" t="s">
        <v>6841</v>
      </c>
      <c r="K3098" s="26">
        <v>2.23</v>
      </c>
      <c r="L3098" s="26">
        <v>96.87</v>
      </c>
      <c r="M3098" s="26">
        <v>285.86</v>
      </c>
      <c r="N3098" s="26">
        <v>97.05</v>
      </c>
      <c r="O3098" s="199">
        <v>49.7</v>
      </c>
    </row>
    <row r="3099" spans="8:15" hidden="1" x14ac:dyDescent="0.25">
      <c r="H3099" s="189" t="s">
        <v>6793</v>
      </c>
      <c r="I3099" s="26" t="s">
        <v>6842</v>
      </c>
      <c r="J3099" s="26" t="s">
        <v>6843</v>
      </c>
      <c r="K3099" s="26">
        <v>3.74</v>
      </c>
      <c r="L3099" s="26">
        <v>11.27</v>
      </c>
      <c r="M3099" s="26">
        <v>8.69</v>
      </c>
      <c r="N3099" s="26">
        <v>56.24</v>
      </c>
      <c r="O3099" s="199">
        <v>68.989999999999995</v>
      </c>
    </row>
    <row r="3100" spans="8:15" hidden="1" x14ac:dyDescent="0.25">
      <c r="H3100" s="189" t="s">
        <v>6793</v>
      </c>
      <c r="I3100" s="26" t="s">
        <v>6844</v>
      </c>
      <c r="J3100" s="26" t="s">
        <v>6845</v>
      </c>
      <c r="K3100" s="26">
        <v>4.24</v>
      </c>
      <c r="L3100" s="26"/>
      <c r="M3100" s="26"/>
      <c r="N3100" s="26">
        <v>113.15</v>
      </c>
      <c r="O3100" s="199">
        <v>19.2</v>
      </c>
    </row>
    <row r="3101" spans="8:15" hidden="1" x14ac:dyDescent="0.25">
      <c r="H3101" s="189" t="s">
        <v>6793</v>
      </c>
      <c r="I3101" s="26" t="s">
        <v>6846</v>
      </c>
      <c r="J3101" s="26" t="s">
        <v>6847</v>
      </c>
      <c r="K3101" s="26">
        <v>1.34</v>
      </c>
      <c r="L3101" s="26"/>
      <c r="M3101" s="26"/>
      <c r="N3101" s="26"/>
      <c r="O3101" s="199">
        <v>50.27</v>
      </c>
    </row>
    <row r="3102" spans="8:15" hidden="1" x14ac:dyDescent="0.25">
      <c r="H3102" s="189" t="s">
        <v>6848</v>
      </c>
      <c r="I3102" s="26" t="s">
        <v>6849</v>
      </c>
      <c r="J3102" s="26" t="s">
        <v>6850</v>
      </c>
      <c r="K3102" s="26">
        <v>5.66</v>
      </c>
      <c r="L3102" s="26"/>
      <c r="M3102" s="26"/>
      <c r="N3102" s="26">
        <v>46.79</v>
      </c>
      <c r="O3102" s="199">
        <v>24.54</v>
      </c>
    </row>
    <row r="3103" spans="8:15" hidden="1" x14ac:dyDescent="0.25">
      <c r="H3103" s="189" t="s">
        <v>6848</v>
      </c>
      <c r="I3103" s="26" t="s">
        <v>6851</v>
      </c>
      <c r="J3103" s="26" t="s">
        <v>6852</v>
      </c>
      <c r="K3103" s="26">
        <v>6.73</v>
      </c>
      <c r="L3103" s="26">
        <v>119.64</v>
      </c>
      <c r="M3103" s="26">
        <v>77.010000000000005</v>
      </c>
      <c r="N3103" s="26">
        <v>37.549999999999997</v>
      </c>
      <c r="O3103" s="199">
        <v>32.450000000000003</v>
      </c>
    </row>
    <row r="3104" spans="8:15" hidden="1" x14ac:dyDescent="0.25">
      <c r="H3104" s="189" t="s">
        <v>6848</v>
      </c>
      <c r="I3104" s="26" t="s">
        <v>6853</v>
      </c>
      <c r="J3104" s="26" t="s">
        <v>6854</v>
      </c>
      <c r="K3104" s="26">
        <v>16.57</v>
      </c>
      <c r="L3104" s="26"/>
      <c r="M3104" s="26">
        <v>2492.1</v>
      </c>
      <c r="N3104" s="26"/>
      <c r="O3104" s="199">
        <v>33.14</v>
      </c>
    </row>
    <row r="3105" spans="8:15" hidden="1" x14ac:dyDescent="0.25">
      <c r="H3105" s="189" t="s">
        <v>6848</v>
      </c>
      <c r="I3105" s="26" t="s">
        <v>6855</v>
      </c>
      <c r="J3105" s="26" t="s">
        <v>6856</v>
      </c>
      <c r="K3105" s="26">
        <v>6.86</v>
      </c>
      <c r="L3105" s="26">
        <v>31.49</v>
      </c>
      <c r="M3105" s="26">
        <v>27.45</v>
      </c>
      <c r="N3105" s="26">
        <v>13.01</v>
      </c>
      <c r="O3105" s="199">
        <v>78.92</v>
      </c>
    </row>
    <row r="3106" spans="8:15" hidden="1" x14ac:dyDescent="0.25">
      <c r="H3106" s="189" t="s">
        <v>6848</v>
      </c>
      <c r="I3106" s="26" t="s">
        <v>6857</v>
      </c>
      <c r="J3106" s="26" t="s">
        <v>6858</v>
      </c>
      <c r="K3106" s="26">
        <v>3.03</v>
      </c>
      <c r="L3106" s="26"/>
      <c r="M3106" s="26"/>
      <c r="N3106" s="26">
        <v>101.71</v>
      </c>
      <c r="O3106" s="199">
        <v>31.82</v>
      </c>
    </row>
    <row r="3107" spans="8:15" hidden="1" x14ac:dyDescent="0.25">
      <c r="H3107" s="189" t="s">
        <v>6848</v>
      </c>
      <c r="I3107" s="26" t="s">
        <v>6859</v>
      </c>
      <c r="J3107" s="26" t="s">
        <v>6860</v>
      </c>
      <c r="K3107" s="26">
        <v>9.83</v>
      </c>
      <c r="L3107" s="26"/>
      <c r="M3107" s="26"/>
      <c r="N3107" s="26"/>
      <c r="O3107" s="199">
        <v>48.09</v>
      </c>
    </row>
    <row r="3108" spans="8:15" hidden="1" x14ac:dyDescent="0.25">
      <c r="H3108" s="189" t="s">
        <v>6848</v>
      </c>
      <c r="I3108" s="26" t="s">
        <v>6861</v>
      </c>
      <c r="J3108" s="26" t="s">
        <v>6862</v>
      </c>
      <c r="K3108" s="26">
        <v>11.81</v>
      </c>
      <c r="L3108" s="26">
        <v>401.13</v>
      </c>
      <c r="M3108" s="26">
        <v>91.99</v>
      </c>
      <c r="N3108" s="26">
        <v>132.04</v>
      </c>
      <c r="O3108" s="199">
        <v>38.08</v>
      </c>
    </row>
    <row r="3109" spans="8:15" hidden="1" x14ac:dyDescent="0.25">
      <c r="H3109" s="189" t="s">
        <v>6848</v>
      </c>
      <c r="I3109" s="26" t="s">
        <v>6863</v>
      </c>
      <c r="J3109" s="26" t="s">
        <v>6864</v>
      </c>
      <c r="K3109" s="26">
        <v>21.16</v>
      </c>
      <c r="L3109" s="26">
        <v>1168.95</v>
      </c>
      <c r="M3109" s="26">
        <v>102.67</v>
      </c>
      <c r="N3109" s="26"/>
      <c r="O3109" s="199">
        <v>40.840000000000003</v>
      </c>
    </row>
    <row r="3110" spans="8:15" hidden="1" x14ac:dyDescent="0.25">
      <c r="H3110" s="189" t="s">
        <v>6848</v>
      </c>
      <c r="I3110" s="26" t="s">
        <v>6865</v>
      </c>
      <c r="J3110" s="26" t="s">
        <v>6866</v>
      </c>
      <c r="K3110" s="26">
        <v>44.88</v>
      </c>
      <c r="L3110" s="26">
        <v>143.86000000000001</v>
      </c>
      <c r="M3110" s="26">
        <v>123.18</v>
      </c>
      <c r="N3110" s="26">
        <v>209.96</v>
      </c>
      <c r="O3110" s="199">
        <v>110.6</v>
      </c>
    </row>
    <row r="3111" spans="8:15" hidden="1" x14ac:dyDescent="0.25">
      <c r="H3111" s="189" t="s">
        <v>6848</v>
      </c>
      <c r="I3111" s="26" t="s">
        <v>6867</v>
      </c>
      <c r="J3111" s="26" t="s">
        <v>6868</v>
      </c>
      <c r="K3111" s="26">
        <v>8.4700000000000006</v>
      </c>
      <c r="L3111" s="26"/>
      <c r="M3111" s="26">
        <v>197.24</v>
      </c>
      <c r="N3111" s="26"/>
      <c r="O3111" s="199">
        <v>16.05</v>
      </c>
    </row>
    <row r="3112" spans="8:15" hidden="1" x14ac:dyDescent="0.25">
      <c r="H3112" s="189" t="s">
        <v>6848</v>
      </c>
      <c r="I3112" s="26" t="s">
        <v>6869</v>
      </c>
      <c r="J3112" s="26" t="s">
        <v>6870</v>
      </c>
      <c r="K3112" s="26">
        <v>9.93</v>
      </c>
      <c r="L3112" s="26"/>
      <c r="M3112" s="26"/>
      <c r="N3112" s="26"/>
      <c r="O3112" s="199">
        <v>40.520000000000003</v>
      </c>
    </row>
    <row r="3113" spans="8:15" hidden="1" x14ac:dyDescent="0.25">
      <c r="H3113" s="189" t="s">
        <v>6848</v>
      </c>
      <c r="I3113" s="26" t="s">
        <v>6871</v>
      </c>
      <c r="J3113" s="26" t="s">
        <v>6872</v>
      </c>
      <c r="K3113" s="26">
        <v>10.050000000000001</v>
      </c>
      <c r="L3113" s="26">
        <v>334.27</v>
      </c>
      <c r="M3113" s="26">
        <v>111.98</v>
      </c>
      <c r="N3113" s="26">
        <v>554</v>
      </c>
      <c r="O3113" s="199">
        <v>41.98</v>
      </c>
    </row>
    <row r="3114" spans="8:15" hidden="1" x14ac:dyDescent="0.25">
      <c r="H3114" s="189" t="s">
        <v>6848</v>
      </c>
      <c r="I3114" s="26" t="s">
        <v>6873</v>
      </c>
      <c r="J3114" s="26" t="s">
        <v>6874</v>
      </c>
      <c r="K3114" s="26">
        <v>19.78</v>
      </c>
      <c r="L3114" s="26">
        <v>60.97</v>
      </c>
      <c r="M3114" s="26">
        <v>42.76</v>
      </c>
      <c r="N3114" s="26">
        <v>74.36</v>
      </c>
      <c r="O3114" s="199">
        <v>34.869999999999997</v>
      </c>
    </row>
    <row r="3115" spans="8:15" hidden="1" x14ac:dyDescent="0.25">
      <c r="H3115" s="189" t="s">
        <v>6848</v>
      </c>
      <c r="I3115" s="26" t="s">
        <v>6875</v>
      </c>
      <c r="J3115" s="26" t="s">
        <v>6876</v>
      </c>
      <c r="K3115" s="26">
        <v>21.26</v>
      </c>
      <c r="L3115" s="26">
        <v>213.12</v>
      </c>
      <c r="M3115" s="26">
        <v>117.75</v>
      </c>
      <c r="N3115" s="26">
        <v>74.180000000000007</v>
      </c>
      <c r="O3115" s="199">
        <v>21.26</v>
      </c>
    </row>
    <row r="3116" spans="8:15" hidden="1" x14ac:dyDescent="0.25">
      <c r="H3116" s="189" t="s">
        <v>6848</v>
      </c>
      <c r="I3116" s="26" t="s">
        <v>6877</v>
      </c>
      <c r="J3116" s="26" t="s">
        <v>6878</v>
      </c>
      <c r="K3116" s="26">
        <v>19.36</v>
      </c>
      <c r="L3116" s="26"/>
      <c r="M3116" s="26">
        <v>529.53</v>
      </c>
      <c r="N3116" s="26">
        <v>337.81</v>
      </c>
      <c r="O3116" s="199">
        <v>19.38</v>
      </c>
    </row>
    <row r="3117" spans="8:15" hidden="1" x14ac:dyDescent="0.25">
      <c r="H3117" s="189" t="s">
        <v>6848</v>
      </c>
      <c r="I3117" s="26" t="s">
        <v>6879</v>
      </c>
      <c r="J3117" s="26" t="s">
        <v>6880</v>
      </c>
      <c r="K3117" s="26">
        <v>20.23</v>
      </c>
      <c r="L3117" s="26">
        <v>42.06</v>
      </c>
      <c r="M3117" s="26">
        <v>30.12</v>
      </c>
      <c r="N3117" s="26">
        <v>43.24</v>
      </c>
      <c r="O3117" s="199">
        <v>43.42</v>
      </c>
    </row>
    <row r="3118" spans="8:15" hidden="1" x14ac:dyDescent="0.25">
      <c r="H3118" s="189" t="s">
        <v>6848</v>
      </c>
      <c r="I3118" s="26" t="s">
        <v>6881</v>
      </c>
      <c r="J3118" s="26" t="s">
        <v>6882</v>
      </c>
      <c r="K3118" s="26">
        <v>24.5</v>
      </c>
      <c r="L3118" s="26">
        <v>48.88</v>
      </c>
      <c r="M3118" s="26">
        <v>55.96</v>
      </c>
      <c r="N3118" s="26">
        <v>30.55</v>
      </c>
      <c r="O3118" s="199">
        <v>19.600000000000001</v>
      </c>
    </row>
    <row r="3119" spans="8:15" hidden="1" x14ac:dyDescent="0.25">
      <c r="H3119" s="189" t="s">
        <v>6848</v>
      </c>
      <c r="I3119" s="26" t="s">
        <v>6883</v>
      </c>
      <c r="J3119" s="26" t="s">
        <v>6884</v>
      </c>
      <c r="K3119" s="26">
        <v>9.19</v>
      </c>
      <c r="L3119" s="26">
        <v>12.61</v>
      </c>
      <c r="M3119" s="26">
        <v>18.87</v>
      </c>
      <c r="N3119" s="26">
        <v>9.9600000000000009</v>
      </c>
      <c r="O3119" s="199">
        <v>298.98</v>
      </c>
    </row>
    <row r="3120" spans="8:15" hidden="1" x14ac:dyDescent="0.25">
      <c r="H3120" s="189" t="s">
        <v>6848</v>
      </c>
      <c r="I3120" s="26" t="s">
        <v>6885</v>
      </c>
      <c r="J3120" s="26" t="s">
        <v>6886</v>
      </c>
      <c r="K3120" s="26">
        <v>29.74</v>
      </c>
      <c r="L3120" s="26">
        <v>331.3</v>
      </c>
      <c r="M3120" s="26">
        <v>367.8</v>
      </c>
      <c r="N3120" s="26">
        <v>303.55</v>
      </c>
      <c r="O3120" s="199">
        <v>59.84</v>
      </c>
    </row>
    <row r="3121" spans="8:15" hidden="1" x14ac:dyDescent="0.25">
      <c r="H3121" s="189" t="s">
        <v>6848</v>
      </c>
      <c r="I3121" s="26" t="s">
        <v>6887</v>
      </c>
      <c r="J3121" s="26" t="s">
        <v>6888</v>
      </c>
      <c r="K3121" s="26">
        <v>16.41</v>
      </c>
      <c r="L3121" s="26">
        <v>39.35</v>
      </c>
      <c r="M3121" s="26">
        <v>42.6</v>
      </c>
      <c r="N3121" s="26">
        <v>32.369999999999997</v>
      </c>
      <c r="O3121" s="199">
        <v>21.89</v>
      </c>
    </row>
    <row r="3122" spans="8:15" hidden="1" x14ac:dyDescent="0.25">
      <c r="H3122" s="189" t="s">
        <v>6848</v>
      </c>
      <c r="I3122" s="26" t="s">
        <v>6889</v>
      </c>
      <c r="J3122" s="26" t="s">
        <v>6890</v>
      </c>
      <c r="K3122" s="26">
        <v>3.66</v>
      </c>
      <c r="L3122" s="26"/>
      <c r="M3122" s="26"/>
      <c r="N3122" s="26"/>
      <c r="O3122" s="199">
        <v>20.87</v>
      </c>
    </row>
    <row r="3123" spans="8:15" hidden="1" x14ac:dyDescent="0.25">
      <c r="H3123" s="189" t="s">
        <v>6848</v>
      </c>
      <c r="I3123" s="26" t="s">
        <v>6891</v>
      </c>
      <c r="J3123" s="26" t="s">
        <v>6892</v>
      </c>
      <c r="K3123" s="26">
        <v>8.7899999999999991</v>
      </c>
      <c r="L3123" s="26">
        <v>33.6</v>
      </c>
      <c r="M3123" s="26">
        <v>48.2</v>
      </c>
      <c r="N3123" s="26">
        <v>35.75</v>
      </c>
      <c r="O3123" s="199">
        <v>37.799999999999997</v>
      </c>
    </row>
    <row r="3124" spans="8:15" hidden="1" x14ac:dyDescent="0.25">
      <c r="H3124" s="189" t="s">
        <v>6848</v>
      </c>
      <c r="I3124" s="26" t="s">
        <v>6893</v>
      </c>
      <c r="J3124" s="26" t="s">
        <v>6894</v>
      </c>
      <c r="K3124" s="26">
        <v>63.4</v>
      </c>
      <c r="L3124" s="26">
        <v>61.4</v>
      </c>
      <c r="M3124" s="26">
        <v>53.79</v>
      </c>
      <c r="N3124" s="26">
        <v>101.4</v>
      </c>
      <c r="O3124" s="199">
        <v>334.13</v>
      </c>
    </row>
    <row r="3125" spans="8:15" hidden="1" x14ac:dyDescent="0.25">
      <c r="H3125" s="189" t="s">
        <v>6848</v>
      </c>
      <c r="I3125" s="26" t="s">
        <v>6895</v>
      </c>
      <c r="J3125" s="26" t="s">
        <v>6896</v>
      </c>
      <c r="K3125" s="26">
        <v>13.29</v>
      </c>
      <c r="L3125" s="26">
        <v>96.38</v>
      </c>
      <c r="M3125" s="26">
        <v>37.07</v>
      </c>
      <c r="N3125" s="26">
        <v>61.6</v>
      </c>
      <c r="O3125" s="199">
        <v>25.43</v>
      </c>
    </row>
    <row r="3126" spans="8:15" hidden="1" x14ac:dyDescent="0.25">
      <c r="H3126" s="189" t="s">
        <v>6848</v>
      </c>
      <c r="I3126" s="26" t="s">
        <v>6897</v>
      </c>
      <c r="J3126" s="26" t="s">
        <v>6898</v>
      </c>
      <c r="K3126" s="26">
        <v>9.5399999999999991</v>
      </c>
      <c r="L3126" s="26">
        <v>32.61</v>
      </c>
      <c r="M3126" s="26">
        <v>35.81</v>
      </c>
      <c r="N3126" s="26">
        <v>18.329999999999998</v>
      </c>
      <c r="O3126" s="199">
        <v>39.32</v>
      </c>
    </row>
    <row r="3127" spans="8:15" hidden="1" x14ac:dyDescent="0.25">
      <c r="H3127" s="189" t="s">
        <v>6848</v>
      </c>
      <c r="I3127" s="26" t="s">
        <v>6899</v>
      </c>
      <c r="J3127" s="26" t="s">
        <v>6900</v>
      </c>
      <c r="K3127" s="26">
        <v>53.51</v>
      </c>
      <c r="L3127" s="26">
        <v>366.82</v>
      </c>
      <c r="M3127" s="26">
        <v>334.95</v>
      </c>
      <c r="N3127" s="26">
        <v>284.64</v>
      </c>
      <c r="O3127" s="199">
        <v>250.43</v>
      </c>
    </row>
    <row r="3128" spans="8:15" hidden="1" x14ac:dyDescent="0.25">
      <c r="H3128" s="189" t="s">
        <v>6848</v>
      </c>
      <c r="I3128" s="26" t="s">
        <v>6901</v>
      </c>
      <c r="J3128" s="26" t="s">
        <v>6902</v>
      </c>
      <c r="K3128" s="26">
        <v>4.43</v>
      </c>
      <c r="L3128" s="26"/>
      <c r="M3128" s="26"/>
      <c r="N3128" s="26"/>
      <c r="O3128" s="199">
        <v>31.01</v>
      </c>
    </row>
    <row r="3129" spans="8:15" hidden="1" x14ac:dyDescent="0.25">
      <c r="H3129" s="189" t="s">
        <v>6848</v>
      </c>
      <c r="I3129" s="26" t="s">
        <v>6903</v>
      </c>
      <c r="J3129" s="26" t="s">
        <v>6904</v>
      </c>
      <c r="K3129" s="26">
        <v>20.63</v>
      </c>
      <c r="L3129" s="26">
        <v>124.73</v>
      </c>
      <c r="M3129" s="26">
        <v>39.68</v>
      </c>
      <c r="N3129" s="26">
        <v>62.74</v>
      </c>
      <c r="O3129" s="199">
        <v>27.51</v>
      </c>
    </row>
    <row r="3130" spans="8:15" hidden="1" x14ac:dyDescent="0.25">
      <c r="H3130" s="189" t="s">
        <v>6848</v>
      </c>
      <c r="I3130" s="26" t="s">
        <v>6905</v>
      </c>
      <c r="J3130" s="26" t="s">
        <v>6906</v>
      </c>
      <c r="K3130" s="26">
        <v>14.96</v>
      </c>
      <c r="L3130" s="26">
        <v>179.19</v>
      </c>
      <c r="M3130" s="26">
        <v>116.13</v>
      </c>
      <c r="N3130" s="26">
        <v>83.79</v>
      </c>
      <c r="O3130" s="199">
        <v>18.02</v>
      </c>
    </row>
    <row r="3131" spans="8:15" hidden="1" x14ac:dyDescent="0.25">
      <c r="H3131" s="189" t="s">
        <v>6848</v>
      </c>
      <c r="I3131" s="26" t="s">
        <v>6907</v>
      </c>
      <c r="J3131" s="26" t="s">
        <v>6908</v>
      </c>
      <c r="K3131" s="26">
        <v>57</v>
      </c>
      <c r="L3131" s="26">
        <v>90.68</v>
      </c>
      <c r="M3131" s="26">
        <v>119.19</v>
      </c>
      <c r="N3131" s="26">
        <v>77.430000000000007</v>
      </c>
      <c r="O3131" s="199">
        <v>63.69</v>
      </c>
    </row>
    <row r="3132" spans="8:15" hidden="1" x14ac:dyDescent="0.25">
      <c r="H3132" s="189" t="s">
        <v>6848</v>
      </c>
      <c r="I3132" s="26" t="s">
        <v>6909</v>
      </c>
      <c r="J3132" s="26" t="s">
        <v>6910</v>
      </c>
      <c r="K3132" s="26">
        <v>6.84</v>
      </c>
      <c r="L3132" s="26">
        <v>30.24</v>
      </c>
      <c r="M3132" s="26">
        <v>35.21</v>
      </c>
      <c r="N3132" s="26">
        <v>35.76</v>
      </c>
      <c r="O3132" s="199">
        <v>28.45</v>
      </c>
    </row>
    <row r="3133" spans="8:15" hidden="1" x14ac:dyDescent="0.25">
      <c r="H3133" s="189" t="s">
        <v>6911</v>
      </c>
      <c r="I3133" s="26" t="s">
        <v>6912</v>
      </c>
      <c r="J3133" s="26" t="s">
        <v>6913</v>
      </c>
      <c r="K3133" s="26">
        <v>3.18</v>
      </c>
      <c r="L3133" s="26"/>
      <c r="M3133" s="26">
        <v>4192.49</v>
      </c>
      <c r="N3133" s="26"/>
      <c r="O3133" s="199">
        <v>58.37</v>
      </c>
    </row>
    <row r="3134" spans="8:15" hidden="1" x14ac:dyDescent="0.25">
      <c r="H3134" s="189" t="s">
        <v>6911</v>
      </c>
      <c r="I3134" s="26" t="s">
        <v>6914</v>
      </c>
      <c r="J3134" s="26" t="s">
        <v>6915</v>
      </c>
      <c r="K3134" s="26">
        <v>30.79</v>
      </c>
      <c r="L3134" s="26">
        <v>37.21</v>
      </c>
      <c r="M3134" s="26">
        <v>40.18</v>
      </c>
      <c r="N3134" s="26">
        <v>39.380000000000003</v>
      </c>
      <c r="O3134" s="199">
        <v>53.01</v>
      </c>
    </row>
    <row r="3135" spans="8:15" hidden="1" x14ac:dyDescent="0.25">
      <c r="H3135" s="189" t="s">
        <v>6911</v>
      </c>
      <c r="I3135" s="26" t="s">
        <v>6916</v>
      </c>
      <c r="J3135" s="26" t="s">
        <v>6917</v>
      </c>
      <c r="K3135" s="26">
        <v>3.66</v>
      </c>
      <c r="L3135" s="26"/>
      <c r="M3135" s="26">
        <v>40.57</v>
      </c>
      <c r="N3135" s="26"/>
      <c r="O3135" s="199">
        <v>25.29</v>
      </c>
    </row>
    <row r="3136" spans="8:15" hidden="1" x14ac:dyDescent="0.25">
      <c r="H3136" s="189" t="s">
        <v>6911</v>
      </c>
      <c r="I3136" s="26" t="s">
        <v>6918</v>
      </c>
      <c r="J3136" s="26" t="s">
        <v>6919</v>
      </c>
      <c r="K3136" s="26">
        <v>10.27</v>
      </c>
      <c r="L3136" s="26"/>
      <c r="M3136" s="26">
        <v>54.39</v>
      </c>
      <c r="N3136" s="26"/>
      <c r="O3136" s="199">
        <v>48.31</v>
      </c>
    </row>
    <row r="3137" spans="8:15" hidden="1" x14ac:dyDescent="0.25">
      <c r="H3137" s="189" t="s">
        <v>6911</v>
      </c>
      <c r="I3137" s="26" t="s">
        <v>6920</v>
      </c>
      <c r="J3137" s="26" t="s">
        <v>6921</v>
      </c>
      <c r="K3137" s="26">
        <v>17.14</v>
      </c>
      <c r="L3137" s="26">
        <v>36.200000000000003</v>
      </c>
      <c r="M3137" s="26">
        <v>23.43</v>
      </c>
      <c r="N3137" s="26">
        <v>53.5</v>
      </c>
      <c r="O3137" s="199">
        <v>66.75</v>
      </c>
    </row>
    <row r="3138" spans="8:15" hidden="1" x14ac:dyDescent="0.25">
      <c r="H3138" s="189" t="s">
        <v>6911</v>
      </c>
      <c r="I3138" s="26" t="s">
        <v>6922</v>
      </c>
      <c r="J3138" s="26" t="s">
        <v>6923</v>
      </c>
      <c r="K3138" s="26">
        <v>63.8</v>
      </c>
      <c r="L3138" s="26">
        <v>18.25</v>
      </c>
      <c r="M3138" s="26">
        <v>15.41</v>
      </c>
      <c r="N3138" s="26">
        <v>27.83</v>
      </c>
      <c r="O3138" s="199">
        <v>108.03</v>
      </c>
    </row>
    <row r="3139" spans="8:15" hidden="1" x14ac:dyDescent="0.25">
      <c r="H3139" s="189" t="s">
        <v>6911</v>
      </c>
      <c r="I3139" s="26" t="s">
        <v>6924</v>
      </c>
      <c r="J3139" s="26" t="s">
        <v>6925</v>
      </c>
      <c r="K3139" s="26">
        <v>22.26</v>
      </c>
      <c r="L3139" s="26">
        <v>39.53</v>
      </c>
      <c r="M3139" s="26">
        <v>82.04</v>
      </c>
      <c r="N3139" s="26">
        <v>32.21</v>
      </c>
      <c r="O3139" s="199">
        <v>22.44</v>
      </c>
    </row>
    <row r="3140" spans="8:15" hidden="1" x14ac:dyDescent="0.25">
      <c r="H3140" s="189" t="s">
        <v>6911</v>
      </c>
      <c r="I3140" s="26" t="s">
        <v>6926</v>
      </c>
      <c r="J3140" s="26" t="s">
        <v>6927</v>
      </c>
      <c r="K3140" s="26">
        <v>90.61</v>
      </c>
      <c r="L3140" s="26">
        <v>34.700000000000003</v>
      </c>
      <c r="M3140" s="26">
        <v>42.65</v>
      </c>
      <c r="N3140" s="26">
        <v>36.51</v>
      </c>
      <c r="O3140" s="199">
        <v>383.82</v>
      </c>
    </row>
    <row r="3141" spans="8:15" hidden="1" x14ac:dyDescent="0.25">
      <c r="H3141" s="189" t="s">
        <v>6911</v>
      </c>
      <c r="I3141" s="26" t="s">
        <v>6928</v>
      </c>
      <c r="J3141" s="26" t="s">
        <v>6929</v>
      </c>
      <c r="K3141" s="26">
        <v>35.07</v>
      </c>
      <c r="L3141" s="26">
        <v>24.36</v>
      </c>
      <c r="M3141" s="26">
        <v>21.87</v>
      </c>
      <c r="N3141" s="26">
        <v>20.2</v>
      </c>
      <c r="O3141" s="199">
        <v>28.48</v>
      </c>
    </row>
    <row r="3142" spans="8:15" hidden="1" x14ac:dyDescent="0.25">
      <c r="H3142" s="189" t="s">
        <v>6911</v>
      </c>
      <c r="I3142" s="26" t="s">
        <v>6930</v>
      </c>
      <c r="J3142" s="26" t="s">
        <v>6931</v>
      </c>
      <c r="K3142" s="26">
        <v>31.82</v>
      </c>
      <c r="L3142" s="26">
        <v>29.51</v>
      </c>
      <c r="M3142" s="26">
        <v>29.94</v>
      </c>
      <c r="N3142" s="26">
        <v>29.16</v>
      </c>
      <c r="O3142" s="199">
        <v>25.46</v>
      </c>
    </row>
    <row r="3143" spans="8:15" hidden="1" x14ac:dyDescent="0.25">
      <c r="H3143" s="189" t="s">
        <v>6911</v>
      </c>
      <c r="I3143" s="26" t="s">
        <v>6932</v>
      </c>
      <c r="J3143" s="26" t="s">
        <v>6933</v>
      </c>
      <c r="K3143" s="26">
        <v>44.7</v>
      </c>
      <c r="L3143" s="26">
        <v>21.2</v>
      </c>
      <c r="M3143" s="26">
        <v>25.29</v>
      </c>
      <c r="N3143" s="26">
        <v>21.11</v>
      </c>
      <c r="O3143" s="199">
        <v>178.84</v>
      </c>
    </row>
    <row r="3144" spans="8:15" hidden="1" x14ac:dyDescent="0.25">
      <c r="H3144" s="189" t="s">
        <v>6911</v>
      </c>
      <c r="I3144" s="26" t="s">
        <v>6934</v>
      </c>
      <c r="J3144" s="26" t="s">
        <v>6935</v>
      </c>
      <c r="K3144" s="26">
        <v>5.17</v>
      </c>
      <c r="L3144" s="26"/>
      <c r="M3144" s="26">
        <v>1423.74</v>
      </c>
      <c r="N3144" s="26"/>
      <c r="O3144" s="199">
        <v>28.44</v>
      </c>
    </row>
    <row r="3145" spans="8:15" hidden="1" x14ac:dyDescent="0.25">
      <c r="H3145" s="189" t="s">
        <v>6911</v>
      </c>
      <c r="I3145" s="26" t="s">
        <v>6936</v>
      </c>
      <c r="J3145" s="26" t="s">
        <v>6937</v>
      </c>
      <c r="K3145" s="26">
        <v>25.22</v>
      </c>
      <c r="L3145" s="26">
        <v>27.71</v>
      </c>
      <c r="M3145" s="26">
        <v>28.33</v>
      </c>
      <c r="N3145" s="26">
        <v>36.130000000000003</v>
      </c>
      <c r="O3145" s="199">
        <v>170.54</v>
      </c>
    </row>
    <row r="3146" spans="8:15" hidden="1" x14ac:dyDescent="0.25">
      <c r="H3146" s="189" t="s">
        <v>6911</v>
      </c>
      <c r="I3146" s="26" t="s">
        <v>6938</v>
      </c>
      <c r="J3146" s="26" t="s">
        <v>6939</v>
      </c>
      <c r="K3146" s="26">
        <v>22.87</v>
      </c>
      <c r="L3146" s="26">
        <v>19.91</v>
      </c>
      <c r="M3146" s="26">
        <v>31.37</v>
      </c>
      <c r="N3146" s="26">
        <v>23.57</v>
      </c>
      <c r="O3146" s="199">
        <v>22.94</v>
      </c>
    </row>
    <row r="3147" spans="8:15" hidden="1" x14ac:dyDescent="0.25">
      <c r="H3147" s="189" t="s">
        <v>6911</v>
      </c>
      <c r="I3147" s="26" t="s">
        <v>6940</v>
      </c>
      <c r="J3147" s="26" t="s">
        <v>6941</v>
      </c>
      <c r="K3147" s="26">
        <v>0</v>
      </c>
      <c r="L3147" s="26"/>
      <c r="M3147" s="26"/>
      <c r="N3147" s="26"/>
      <c r="O3147" s="199"/>
    </row>
    <row r="3148" spans="8:15" hidden="1" x14ac:dyDescent="0.25">
      <c r="H3148" s="189" t="s">
        <v>6911</v>
      </c>
      <c r="I3148" s="26" t="s">
        <v>6942</v>
      </c>
      <c r="J3148" s="26" t="s">
        <v>6943</v>
      </c>
      <c r="K3148" s="26">
        <v>99.24</v>
      </c>
      <c r="L3148" s="26">
        <v>38.61</v>
      </c>
      <c r="M3148" s="26">
        <v>39.42</v>
      </c>
      <c r="N3148" s="26">
        <v>48.18</v>
      </c>
      <c r="O3148" s="199">
        <v>393.81</v>
      </c>
    </row>
    <row r="3149" spans="8:15" hidden="1" x14ac:dyDescent="0.25">
      <c r="H3149" s="189" t="s">
        <v>6911</v>
      </c>
      <c r="I3149" s="26" t="s">
        <v>6944</v>
      </c>
      <c r="J3149" s="26" t="s">
        <v>6945</v>
      </c>
      <c r="K3149" s="26">
        <v>14.77</v>
      </c>
      <c r="L3149" s="26">
        <v>48.9</v>
      </c>
      <c r="M3149" s="26">
        <v>30.58</v>
      </c>
      <c r="N3149" s="26">
        <v>56.15</v>
      </c>
      <c r="O3149" s="199">
        <v>33.26</v>
      </c>
    </row>
    <row r="3150" spans="8:15" hidden="1" x14ac:dyDescent="0.25">
      <c r="H3150" s="189" t="s">
        <v>6911</v>
      </c>
      <c r="I3150" s="26" t="s">
        <v>6946</v>
      </c>
      <c r="J3150" s="26" t="s">
        <v>6947</v>
      </c>
      <c r="K3150" s="26">
        <v>24.75</v>
      </c>
      <c r="L3150" s="26">
        <v>52.85</v>
      </c>
      <c r="M3150" s="26">
        <v>37.97</v>
      </c>
      <c r="N3150" s="26">
        <v>56.98</v>
      </c>
      <c r="O3150" s="199">
        <v>99.25</v>
      </c>
    </row>
    <row r="3151" spans="8:15" hidden="1" x14ac:dyDescent="0.25">
      <c r="H3151" s="189" t="s">
        <v>6948</v>
      </c>
      <c r="I3151" s="26" t="s">
        <v>6949</v>
      </c>
      <c r="J3151" s="26" t="s">
        <v>6950</v>
      </c>
      <c r="K3151" s="26">
        <v>12.92</v>
      </c>
      <c r="L3151" s="26">
        <v>31.06</v>
      </c>
      <c r="M3151" s="26">
        <v>29.28</v>
      </c>
      <c r="N3151" s="26">
        <v>32.93</v>
      </c>
      <c r="O3151" s="199">
        <v>36.520000000000003</v>
      </c>
    </row>
    <row r="3152" spans="8:15" hidden="1" x14ac:dyDescent="0.25">
      <c r="H3152" s="189" t="s">
        <v>6948</v>
      </c>
      <c r="I3152" s="26" t="s">
        <v>6951</v>
      </c>
      <c r="J3152" s="26" t="s">
        <v>6952</v>
      </c>
      <c r="K3152" s="26">
        <v>6.05</v>
      </c>
      <c r="L3152" s="26">
        <v>40.81</v>
      </c>
      <c r="M3152" s="26">
        <v>12.36</v>
      </c>
      <c r="N3152" s="26">
        <v>437.32</v>
      </c>
      <c r="O3152" s="199">
        <v>52.58</v>
      </c>
    </row>
    <row r="3153" spans="8:15" hidden="1" x14ac:dyDescent="0.25">
      <c r="H3153" s="189" t="s">
        <v>6948</v>
      </c>
      <c r="I3153" s="26" t="s">
        <v>6953</v>
      </c>
      <c r="J3153" s="26" t="s">
        <v>6954</v>
      </c>
      <c r="K3153" s="26">
        <v>4.1100000000000003</v>
      </c>
      <c r="L3153" s="26"/>
      <c r="M3153" s="26">
        <v>50.19</v>
      </c>
      <c r="N3153" s="26"/>
      <c r="O3153" s="199">
        <v>44.39</v>
      </c>
    </row>
    <row r="3154" spans="8:15" hidden="1" x14ac:dyDescent="0.25">
      <c r="H3154" s="189" t="s">
        <v>6948</v>
      </c>
      <c r="I3154" s="26" t="s">
        <v>6955</v>
      </c>
      <c r="J3154" s="26" t="s">
        <v>6956</v>
      </c>
      <c r="K3154" s="26">
        <v>10.3</v>
      </c>
      <c r="L3154" s="26"/>
      <c r="M3154" s="26"/>
      <c r="N3154" s="26"/>
      <c r="O3154" s="199">
        <v>17.940000000000001</v>
      </c>
    </row>
    <row r="3155" spans="8:15" hidden="1" x14ac:dyDescent="0.25">
      <c r="H3155" s="189" t="s">
        <v>6948</v>
      </c>
      <c r="I3155" s="26" t="s">
        <v>6957</v>
      </c>
      <c r="J3155" s="26" t="s">
        <v>6958</v>
      </c>
      <c r="K3155" s="26">
        <v>20.56</v>
      </c>
      <c r="L3155" s="26">
        <v>23.12</v>
      </c>
      <c r="M3155" s="26">
        <v>16.45</v>
      </c>
      <c r="N3155" s="26">
        <v>32.56</v>
      </c>
      <c r="O3155" s="199">
        <v>32.35</v>
      </c>
    </row>
    <row r="3156" spans="8:15" hidden="1" x14ac:dyDescent="0.25">
      <c r="H3156" s="189" t="s">
        <v>6948</v>
      </c>
      <c r="I3156" s="26" t="s">
        <v>6959</v>
      </c>
      <c r="J3156" s="26" t="s">
        <v>6960</v>
      </c>
      <c r="K3156" s="26">
        <v>10.41</v>
      </c>
      <c r="L3156" s="26">
        <v>64.03</v>
      </c>
      <c r="M3156" s="26"/>
      <c r="N3156" s="26">
        <v>33.4</v>
      </c>
      <c r="O3156" s="199">
        <v>20.36</v>
      </c>
    </row>
    <row r="3157" spans="8:15" hidden="1" x14ac:dyDescent="0.25">
      <c r="H3157" s="189" t="s">
        <v>6948</v>
      </c>
      <c r="I3157" s="26" t="s">
        <v>6961</v>
      </c>
      <c r="J3157" s="26" t="s">
        <v>6962</v>
      </c>
      <c r="K3157" s="26">
        <v>14.28</v>
      </c>
      <c r="L3157" s="26">
        <v>30.23</v>
      </c>
      <c r="M3157" s="26">
        <v>26.12</v>
      </c>
      <c r="N3157" s="26">
        <v>34.200000000000003</v>
      </c>
      <c r="O3157" s="199">
        <v>123.64</v>
      </c>
    </row>
    <row r="3158" spans="8:15" hidden="1" x14ac:dyDescent="0.25">
      <c r="H3158" s="189" t="s">
        <v>6948</v>
      </c>
      <c r="I3158" s="26" t="s">
        <v>6963</v>
      </c>
      <c r="J3158" s="26" t="s">
        <v>6964</v>
      </c>
      <c r="K3158" s="26">
        <v>9.18</v>
      </c>
      <c r="L3158" s="26">
        <v>484.66</v>
      </c>
      <c r="M3158" s="26">
        <v>313.11</v>
      </c>
      <c r="N3158" s="26">
        <v>149.41</v>
      </c>
      <c r="O3158" s="199">
        <v>19.399999999999999</v>
      </c>
    </row>
    <row r="3159" spans="8:15" hidden="1" x14ac:dyDescent="0.25">
      <c r="H3159" s="189" t="s">
        <v>6948</v>
      </c>
      <c r="I3159" s="26" t="s">
        <v>6965</v>
      </c>
      <c r="J3159" s="26" t="s">
        <v>6966</v>
      </c>
      <c r="K3159" s="26">
        <v>23.41</v>
      </c>
      <c r="L3159" s="26"/>
      <c r="M3159" s="26"/>
      <c r="N3159" s="26">
        <v>208.95</v>
      </c>
      <c r="O3159" s="199">
        <v>23.41</v>
      </c>
    </row>
    <row r="3160" spans="8:15" hidden="1" x14ac:dyDescent="0.25">
      <c r="H3160" s="189" t="s">
        <v>6948</v>
      </c>
      <c r="I3160" s="26" t="s">
        <v>6967</v>
      </c>
      <c r="J3160" s="26" t="s">
        <v>6968</v>
      </c>
      <c r="K3160" s="26">
        <v>22.68</v>
      </c>
      <c r="L3160" s="26">
        <v>36.15</v>
      </c>
      <c r="M3160" s="26">
        <v>29.8</v>
      </c>
      <c r="N3160" s="26">
        <v>52.66</v>
      </c>
      <c r="O3160" s="199">
        <v>28.12</v>
      </c>
    </row>
    <row r="3161" spans="8:15" hidden="1" x14ac:dyDescent="0.25">
      <c r="H3161" s="189" t="s">
        <v>6948</v>
      </c>
      <c r="I3161" s="26" t="s">
        <v>6969</v>
      </c>
      <c r="J3161" s="26" t="s">
        <v>6970</v>
      </c>
      <c r="K3161" s="26">
        <v>36.94</v>
      </c>
      <c r="L3161" s="26">
        <v>37</v>
      </c>
      <c r="M3161" s="26">
        <v>34.28</v>
      </c>
      <c r="N3161" s="26">
        <v>35.630000000000003</v>
      </c>
      <c r="O3161" s="199">
        <v>33.25</v>
      </c>
    </row>
    <row r="3162" spans="8:15" hidden="1" x14ac:dyDescent="0.25">
      <c r="H3162" s="189" t="s">
        <v>6948</v>
      </c>
      <c r="I3162" s="26" t="s">
        <v>6971</v>
      </c>
      <c r="J3162" s="26" t="s">
        <v>267</v>
      </c>
      <c r="K3162" s="26">
        <v>12.78</v>
      </c>
      <c r="L3162" s="26">
        <v>19.079999999999998</v>
      </c>
      <c r="M3162" s="26">
        <v>16.260000000000002</v>
      </c>
      <c r="N3162" s="26">
        <v>20.82</v>
      </c>
      <c r="O3162" s="199">
        <v>40.92</v>
      </c>
    </row>
    <row r="3163" spans="8:15" hidden="1" x14ac:dyDescent="0.25">
      <c r="H3163" s="189" t="s">
        <v>6948</v>
      </c>
      <c r="I3163" s="26" t="s">
        <v>6972</v>
      </c>
      <c r="J3163" s="26" t="s">
        <v>6973</v>
      </c>
      <c r="K3163" s="26">
        <v>4.82</v>
      </c>
      <c r="L3163" s="26">
        <v>46.19</v>
      </c>
      <c r="M3163" s="26">
        <v>17.03</v>
      </c>
      <c r="N3163" s="26">
        <v>200.5</v>
      </c>
      <c r="O3163" s="199">
        <v>73.19</v>
      </c>
    </row>
    <row r="3164" spans="8:15" hidden="1" x14ac:dyDescent="0.25">
      <c r="H3164" s="189" t="s">
        <v>6948</v>
      </c>
      <c r="I3164" s="26" t="s">
        <v>6974</v>
      </c>
      <c r="J3164" s="26" t="s">
        <v>6975</v>
      </c>
      <c r="K3164" s="26">
        <v>10.119999999999999</v>
      </c>
      <c r="L3164" s="26">
        <v>33.44</v>
      </c>
      <c r="M3164" s="26">
        <v>20.64</v>
      </c>
      <c r="N3164" s="26">
        <v>38.68</v>
      </c>
      <c r="O3164" s="199">
        <v>139.5</v>
      </c>
    </row>
    <row r="3165" spans="8:15" hidden="1" x14ac:dyDescent="0.25">
      <c r="H3165" s="189" t="s">
        <v>6948</v>
      </c>
      <c r="I3165" s="26" t="s">
        <v>6976</v>
      </c>
      <c r="J3165" s="26" t="s">
        <v>6977</v>
      </c>
      <c r="K3165" s="26">
        <v>17.510000000000002</v>
      </c>
      <c r="L3165" s="26">
        <v>281.52</v>
      </c>
      <c r="M3165" s="26">
        <v>157.46</v>
      </c>
      <c r="N3165" s="26">
        <v>66.44</v>
      </c>
      <c r="O3165" s="199">
        <v>89.96</v>
      </c>
    </row>
    <row r="3166" spans="8:15" hidden="1" x14ac:dyDescent="0.25">
      <c r="H3166" s="189" t="s">
        <v>6948</v>
      </c>
      <c r="I3166" s="26" t="s">
        <v>6978</v>
      </c>
      <c r="J3166" s="26" t="s">
        <v>6979</v>
      </c>
      <c r="K3166" s="26">
        <v>26.85</v>
      </c>
      <c r="L3166" s="26">
        <v>17.8</v>
      </c>
      <c r="M3166" s="26">
        <v>13.56</v>
      </c>
      <c r="N3166" s="26">
        <v>18.12</v>
      </c>
      <c r="O3166" s="199">
        <v>1709.35</v>
      </c>
    </row>
    <row r="3167" spans="8:15" hidden="1" x14ac:dyDescent="0.25">
      <c r="H3167" s="189" t="s">
        <v>6948</v>
      </c>
      <c r="I3167" s="26" t="s">
        <v>6980</v>
      </c>
      <c r="J3167" s="26" t="s">
        <v>6981</v>
      </c>
      <c r="K3167" s="26">
        <v>11.16</v>
      </c>
      <c r="L3167" s="26"/>
      <c r="M3167" s="26">
        <v>89.01</v>
      </c>
      <c r="N3167" s="26"/>
      <c r="O3167" s="199">
        <v>44.75</v>
      </c>
    </row>
    <row r="3168" spans="8:15" hidden="1" x14ac:dyDescent="0.25">
      <c r="H3168" s="189" t="s">
        <v>6948</v>
      </c>
      <c r="I3168" s="26" t="s">
        <v>6982</v>
      </c>
      <c r="J3168" s="26" t="s">
        <v>6983</v>
      </c>
      <c r="K3168" s="26">
        <v>17.73</v>
      </c>
      <c r="L3168" s="26">
        <v>32.64</v>
      </c>
      <c r="M3168" s="26">
        <v>26.16</v>
      </c>
      <c r="N3168" s="26">
        <v>61.47</v>
      </c>
      <c r="O3168" s="199">
        <v>70.92</v>
      </c>
    </row>
    <row r="3169" spans="8:15" hidden="1" x14ac:dyDescent="0.25">
      <c r="H3169" s="189" t="s">
        <v>6948</v>
      </c>
      <c r="I3169" s="26" t="s">
        <v>6984</v>
      </c>
      <c r="J3169" s="26" t="s">
        <v>6985</v>
      </c>
      <c r="K3169" s="26">
        <v>15.33</v>
      </c>
      <c r="L3169" s="26">
        <v>23.95</v>
      </c>
      <c r="M3169" s="26">
        <v>22.47</v>
      </c>
      <c r="N3169" s="26">
        <v>27.36</v>
      </c>
      <c r="O3169" s="199">
        <v>60.47</v>
      </c>
    </row>
    <row r="3170" spans="8:15" hidden="1" x14ac:dyDescent="0.25">
      <c r="H3170" s="189" t="s">
        <v>6948</v>
      </c>
      <c r="I3170" s="26" t="s">
        <v>6986</v>
      </c>
      <c r="J3170" s="26" t="s">
        <v>6987</v>
      </c>
      <c r="K3170" s="26">
        <v>12.42</v>
      </c>
      <c r="L3170" s="26">
        <v>67.7</v>
      </c>
      <c r="M3170" s="26">
        <v>56.01</v>
      </c>
      <c r="N3170" s="26">
        <v>69.69</v>
      </c>
      <c r="O3170" s="199">
        <v>53.41</v>
      </c>
    </row>
    <row r="3171" spans="8:15" hidden="1" x14ac:dyDescent="0.25">
      <c r="H3171" s="189" t="s">
        <v>6948</v>
      </c>
      <c r="I3171" s="26" t="s">
        <v>6988</v>
      </c>
      <c r="J3171" s="26" t="s">
        <v>6989</v>
      </c>
      <c r="K3171" s="26">
        <v>4.74</v>
      </c>
      <c r="L3171" s="26">
        <v>13.83</v>
      </c>
      <c r="M3171" s="26">
        <v>11.82</v>
      </c>
      <c r="N3171" s="26">
        <v>13.83</v>
      </c>
      <c r="O3171" s="199">
        <v>9.91</v>
      </c>
    </row>
    <row r="3172" spans="8:15" hidden="1" x14ac:dyDescent="0.25">
      <c r="H3172" s="189" t="s">
        <v>6990</v>
      </c>
      <c r="I3172" s="26" t="s">
        <v>6991</v>
      </c>
      <c r="J3172" s="26" t="s">
        <v>6992</v>
      </c>
      <c r="K3172" s="26">
        <v>17.940000000000001</v>
      </c>
      <c r="L3172" s="26"/>
      <c r="M3172" s="26"/>
      <c r="N3172" s="26"/>
      <c r="O3172" s="199">
        <v>23.75</v>
      </c>
    </row>
    <row r="3173" spans="8:15" hidden="1" x14ac:dyDescent="0.25">
      <c r="H3173" s="189" t="s">
        <v>6990</v>
      </c>
      <c r="I3173" s="26" t="s">
        <v>6993</v>
      </c>
      <c r="J3173" s="26" t="s">
        <v>6994</v>
      </c>
      <c r="K3173" s="26">
        <v>27.7</v>
      </c>
      <c r="L3173" s="26">
        <v>17.7</v>
      </c>
      <c r="M3173" s="26">
        <v>21.4</v>
      </c>
      <c r="N3173" s="26">
        <v>18.47</v>
      </c>
      <c r="O3173" s="199">
        <v>185.47</v>
      </c>
    </row>
    <row r="3174" spans="8:15" hidden="1" x14ac:dyDescent="0.25">
      <c r="H3174" s="189" t="s">
        <v>6990</v>
      </c>
      <c r="I3174" s="26" t="s">
        <v>51</v>
      </c>
      <c r="J3174" s="26" t="s">
        <v>50</v>
      </c>
      <c r="K3174" s="26">
        <v>10.42</v>
      </c>
      <c r="L3174" s="26"/>
      <c r="M3174" s="26"/>
      <c r="N3174" s="26"/>
      <c r="O3174" s="199">
        <v>166.58</v>
      </c>
    </row>
    <row r="3175" spans="8:15" hidden="1" x14ac:dyDescent="0.25">
      <c r="H3175" s="189" t="s">
        <v>6990</v>
      </c>
      <c r="I3175" s="26" t="s">
        <v>6995</v>
      </c>
      <c r="J3175" s="26" t="s">
        <v>6996</v>
      </c>
      <c r="K3175" s="26">
        <v>8.19</v>
      </c>
      <c r="L3175" s="26">
        <v>108.77</v>
      </c>
      <c r="M3175" s="26">
        <v>79.88</v>
      </c>
      <c r="N3175" s="26">
        <v>216.81</v>
      </c>
      <c r="O3175" s="199">
        <v>54.4</v>
      </c>
    </row>
    <row r="3176" spans="8:15" hidden="1" x14ac:dyDescent="0.25">
      <c r="H3176" s="189" t="s">
        <v>6990</v>
      </c>
      <c r="I3176" s="26" t="s">
        <v>6997</v>
      </c>
      <c r="J3176" s="26" t="s">
        <v>6998</v>
      </c>
      <c r="K3176" s="26">
        <v>10.83</v>
      </c>
      <c r="L3176" s="26"/>
      <c r="M3176" s="26"/>
      <c r="N3176" s="26"/>
      <c r="O3176" s="199">
        <v>97.88</v>
      </c>
    </row>
    <row r="3177" spans="8:15" hidden="1" x14ac:dyDescent="0.25">
      <c r="H3177" s="189" t="s">
        <v>6990</v>
      </c>
      <c r="I3177" s="26" t="s">
        <v>6999</v>
      </c>
      <c r="J3177" s="26" t="s">
        <v>7000</v>
      </c>
      <c r="K3177" s="26">
        <v>11.93</v>
      </c>
      <c r="L3177" s="26">
        <v>68.42</v>
      </c>
      <c r="M3177" s="26">
        <v>72.55</v>
      </c>
      <c r="N3177" s="26">
        <v>56.82</v>
      </c>
      <c r="O3177" s="199">
        <v>117.35</v>
      </c>
    </row>
    <row r="3178" spans="8:15" hidden="1" x14ac:dyDescent="0.25">
      <c r="H3178" s="189" t="s">
        <v>6990</v>
      </c>
      <c r="I3178" s="26" t="s">
        <v>7001</v>
      </c>
      <c r="J3178" s="26" t="s">
        <v>7002</v>
      </c>
      <c r="K3178" s="26">
        <v>22.56</v>
      </c>
      <c r="L3178" s="26">
        <v>29.06</v>
      </c>
      <c r="M3178" s="26">
        <v>31.56</v>
      </c>
      <c r="N3178" s="26">
        <v>29.9</v>
      </c>
      <c r="O3178" s="199">
        <v>645.23</v>
      </c>
    </row>
    <row r="3179" spans="8:15" hidden="1" x14ac:dyDescent="0.25">
      <c r="H3179" s="189" t="s">
        <v>6990</v>
      </c>
      <c r="I3179" s="26" t="s">
        <v>7003</v>
      </c>
      <c r="J3179" s="26" t="s">
        <v>7004</v>
      </c>
      <c r="K3179" s="26">
        <v>16.79</v>
      </c>
      <c r="L3179" s="26">
        <v>44.91</v>
      </c>
      <c r="M3179" s="26">
        <v>154.19</v>
      </c>
      <c r="N3179" s="26">
        <v>48.31</v>
      </c>
      <c r="O3179" s="199">
        <v>66.209999999999994</v>
      </c>
    </row>
    <row r="3180" spans="8:15" hidden="1" x14ac:dyDescent="0.25">
      <c r="H3180" s="189" t="s">
        <v>6990</v>
      </c>
      <c r="I3180" s="26" t="s">
        <v>7005</v>
      </c>
      <c r="J3180" s="26" t="s">
        <v>7006</v>
      </c>
      <c r="K3180" s="26">
        <v>6.03</v>
      </c>
      <c r="L3180" s="26">
        <v>35.26</v>
      </c>
      <c r="M3180" s="26">
        <v>64.010000000000005</v>
      </c>
      <c r="N3180" s="26">
        <v>35.6</v>
      </c>
      <c r="O3180" s="199">
        <v>114.88</v>
      </c>
    </row>
    <row r="3181" spans="8:15" hidden="1" x14ac:dyDescent="0.25">
      <c r="H3181" s="189" t="s">
        <v>6990</v>
      </c>
      <c r="I3181" s="26" t="s">
        <v>7007</v>
      </c>
      <c r="J3181" s="26" t="s">
        <v>7008</v>
      </c>
      <c r="K3181" s="26">
        <v>6.61</v>
      </c>
      <c r="L3181" s="26">
        <v>47.04</v>
      </c>
      <c r="M3181" s="26">
        <v>24.02</v>
      </c>
      <c r="N3181" s="26">
        <v>52.85</v>
      </c>
      <c r="O3181" s="199">
        <v>211.88</v>
      </c>
    </row>
    <row r="3182" spans="8:15" hidden="1" x14ac:dyDescent="0.25">
      <c r="H3182" s="189" t="s">
        <v>6990</v>
      </c>
      <c r="I3182" s="26" t="s">
        <v>7009</v>
      </c>
      <c r="J3182" s="26" t="s">
        <v>7010</v>
      </c>
      <c r="K3182" s="26">
        <v>10.35</v>
      </c>
      <c r="L3182" s="26">
        <v>117.71</v>
      </c>
      <c r="M3182" s="26">
        <v>115.37</v>
      </c>
      <c r="N3182" s="26">
        <v>139.38</v>
      </c>
      <c r="O3182" s="199">
        <v>41.84</v>
      </c>
    </row>
    <row r="3183" spans="8:15" hidden="1" x14ac:dyDescent="0.25">
      <c r="H3183" s="189" t="s">
        <v>6990</v>
      </c>
      <c r="I3183" s="26" t="s">
        <v>7011</v>
      </c>
      <c r="J3183" s="26" t="s">
        <v>7012</v>
      </c>
      <c r="K3183" s="26">
        <v>10.99</v>
      </c>
      <c r="L3183" s="26"/>
      <c r="M3183" s="26">
        <v>672.27</v>
      </c>
      <c r="N3183" s="26"/>
      <c r="O3183" s="199">
        <v>299.94</v>
      </c>
    </row>
    <row r="3184" spans="8:15" hidden="1" x14ac:dyDescent="0.25">
      <c r="H3184" s="189" t="s">
        <v>6990</v>
      </c>
      <c r="I3184" s="26" t="s">
        <v>7013</v>
      </c>
      <c r="J3184" s="26" t="s">
        <v>7014</v>
      </c>
      <c r="K3184" s="26">
        <v>4.28</v>
      </c>
      <c r="L3184" s="26"/>
      <c r="M3184" s="26">
        <v>343.5</v>
      </c>
      <c r="N3184" s="26"/>
      <c r="O3184" s="199">
        <v>30.48</v>
      </c>
    </row>
    <row r="3185" spans="8:15" hidden="1" x14ac:dyDescent="0.25">
      <c r="H3185" s="189" t="s">
        <v>6990</v>
      </c>
      <c r="I3185" s="26" t="s">
        <v>7015</v>
      </c>
      <c r="J3185" s="26" t="s">
        <v>7016</v>
      </c>
      <c r="K3185" s="26">
        <v>15.08</v>
      </c>
      <c r="L3185" s="26">
        <v>33.03</v>
      </c>
      <c r="M3185" s="26">
        <v>39.57</v>
      </c>
      <c r="N3185" s="26">
        <v>37.46</v>
      </c>
      <c r="O3185" s="199">
        <v>53.07</v>
      </c>
    </row>
    <row r="3186" spans="8:15" hidden="1" x14ac:dyDescent="0.25">
      <c r="H3186" s="189" t="s">
        <v>6990</v>
      </c>
      <c r="I3186" s="26" t="s">
        <v>7017</v>
      </c>
      <c r="J3186" s="26" t="s">
        <v>7018</v>
      </c>
      <c r="K3186" s="26">
        <v>3.01</v>
      </c>
      <c r="L3186" s="26">
        <v>69.400000000000006</v>
      </c>
      <c r="M3186" s="26">
        <v>33.19</v>
      </c>
      <c r="N3186" s="26">
        <v>81.3</v>
      </c>
      <c r="O3186" s="199">
        <v>172.32</v>
      </c>
    </row>
    <row r="3187" spans="8:15" hidden="1" x14ac:dyDescent="0.25">
      <c r="H3187" s="189" t="s">
        <v>6990</v>
      </c>
      <c r="I3187" s="26" t="s">
        <v>7019</v>
      </c>
      <c r="J3187" s="26" t="s">
        <v>7020</v>
      </c>
      <c r="K3187" s="26">
        <v>9.16</v>
      </c>
      <c r="L3187" s="26">
        <v>54.64</v>
      </c>
      <c r="M3187" s="26"/>
      <c r="N3187" s="26">
        <v>52.91</v>
      </c>
      <c r="O3187" s="199">
        <v>108.52</v>
      </c>
    </row>
    <row r="3188" spans="8:15" hidden="1" x14ac:dyDescent="0.25">
      <c r="H3188" s="189" t="s">
        <v>6990</v>
      </c>
      <c r="I3188" s="26" t="s">
        <v>305</v>
      </c>
      <c r="J3188" s="26" t="s">
        <v>304</v>
      </c>
      <c r="K3188" s="26">
        <v>53.34</v>
      </c>
      <c r="L3188" s="26">
        <v>346.28</v>
      </c>
      <c r="M3188" s="26">
        <v>839.44</v>
      </c>
      <c r="N3188" s="26">
        <v>220.09</v>
      </c>
      <c r="O3188" s="199">
        <v>1235.18</v>
      </c>
    </row>
    <row r="3189" spans="8:15" hidden="1" x14ac:dyDescent="0.25">
      <c r="H3189" s="189" t="s">
        <v>6990</v>
      </c>
      <c r="I3189" s="26" t="s">
        <v>7021</v>
      </c>
      <c r="J3189" s="26" t="s">
        <v>7022</v>
      </c>
      <c r="K3189" s="26">
        <v>16.07</v>
      </c>
      <c r="L3189" s="26">
        <v>101.78</v>
      </c>
      <c r="M3189" s="26">
        <v>73.69</v>
      </c>
      <c r="N3189" s="26">
        <v>89.74</v>
      </c>
      <c r="O3189" s="199">
        <v>65.650000000000006</v>
      </c>
    </row>
    <row r="3190" spans="8:15" hidden="1" x14ac:dyDescent="0.25">
      <c r="H3190" s="189" t="s">
        <v>6990</v>
      </c>
      <c r="I3190" s="26" t="s">
        <v>7023</v>
      </c>
      <c r="J3190" s="26" t="s">
        <v>7024</v>
      </c>
      <c r="K3190" s="26">
        <v>13.7</v>
      </c>
      <c r="L3190" s="26"/>
      <c r="M3190" s="26"/>
      <c r="N3190" s="26"/>
      <c r="O3190" s="199">
        <v>30.91</v>
      </c>
    </row>
    <row r="3191" spans="8:15" hidden="1" x14ac:dyDescent="0.25">
      <c r="H3191" s="189" t="s">
        <v>6990</v>
      </c>
      <c r="I3191" s="26" t="s">
        <v>7025</v>
      </c>
      <c r="J3191" s="26" t="s">
        <v>7026</v>
      </c>
      <c r="K3191" s="26">
        <v>18.850000000000001</v>
      </c>
      <c r="L3191" s="26"/>
      <c r="M3191" s="26">
        <v>204.4</v>
      </c>
      <c r="N3191" s="26"/>
      <c r="O3191" s="199">
        <v>236.35</v>
      </c>
    </row>
    <row r="3192" spans="8:15" hidden="1" x14ac:dyDescent="0.25">
      <c r="H3192" s="189" t="s">
        <v>6990</v>
      </c>
      <c r="I3192" s="26" t="s">
        <v>7027</v>
      </c>
      <c r="J3192" s="26" t="s">
        <v>7028</v>
      </c>
      <c r="K3192" s="26">
        <v>23.79</v>
      </c>
      <c r="L3192" s="26">
        <v>65.44</v>
      </c>
      <c r="M3192" s="26">
        <v>652.29999999999995</v>
      </c>
      <c r="N3192" s="26">
        <v>65.62</v>
      </c>
      <c r="O3192" s="199">
        <v>201.2</v>
      </c>
    </row>
    <row r="3193" spans="8:15" hidden="1" x14ac:dyDescent="0.25">
      <c r="H3193" s="189" t="s">
        <v>6990</v>
      </c>
      <c r="I3193" s="26" t="s">
        <v>7029</v>
      </c>
      <c r="J3193" s="26" t="s">
        <v>7030</v>
      </c>
      <c r="K3193" s="26">
        <v>7.19</v>
      </c>
      <c r="L3193" s="26">
        <v>509.99</v>
      </c>
      <c r="M3193" s="26"/>
      <c r="N3193" s="26">
        <v>120.98</v>
      </c>
      <c r="O3193" s="199">
        <v>62.25</v>
      </c>
    </row>
    <row r="3194" spans="8:15" hidden="1" x14ac:dyDescent="0.25">
      <c r="H3194" s="189" t="s">
        <v>6990</v>
      </c>
      <c r="I3194" s="26" t="s">
        <v>7031</v>
      </c>
      <c r="J3194" s="26" t="s">
        <v>7032</v>
      </c>
      <c r="K3194" s="26">
        <v>2.84</v>
      </c>
      <c r="L3194" s="26"/>
      <c r="M3194" s="26"/>
      <c r="N3194" s="26"/>
      <c r="O3194" s="199">
        <v>61.83</v>
      </c>
    </row>
    <row r="3195" spans="8:15" hidden="1" x14ac:dyDescent="0.25">
      <c r="H3195" s="189" t="s">
        <v>6990</v>
      </c>
      <c r="I3195" s="26" t="s">
        <v>7033</v>
      </c>
      <c r="J3195" s="26" t="s">
        <v>7034</v>
      </c>
      <c r="K3195" s="26">
        <v>6.02</v>
      </c>
      <c r="L3195" s="26"/>
      <c r="M3195" s="26"/>
      <c r="N3195" s="26"/>
      <c r="O3195" s="199">
        <v>44.55</v>
      </c>
    </row>
    <row r="3196" spans="8:15" hidden="1" x14ac:dyDescent="0.25">
      <c r="H3196" s="189" t="s">
        <v>6990</v>
      </c>
      <c r="I3196" s="26" t="s">
        <v>7035</v>
      </c>
      <c r="J3196" s="26" t="s">
        <v>7036</v>
      </c>
      <c r="K3196" s="26">
        <v>5.05</v>
      </c>
      <c r="L3196" s="26"/>
      <c r="M3196" s="26"/>
      <c r="N3196" s="26"/>
      <c r="O3196" s="199">
        <v>19.850000000000001</v>
      </c>
    </row>
    <row r="3197" spans="8:15" hidden="1" x14ac:dyDescent="0.25">
      <c r="H3197" s="189" t="s">
        <v>6990</v>
      </c>
      <c r="I3197" s="26" t="s">
        <v>7037</v>
      </c>
      <c r="J3197" s="26" t="s">
        <v>7038</v>
      </c>
      <c r="K3197" s="26">
        <v>11.13</v>
      </c>
      <c r="L3197" s="26">
        <v>19.57</v>
      </c>
      <c r="M3197" s="26">
        <v>29.9</v>
      </c>
      <c r="N3197" s="26">
        <v>19.66</v>
      </c>
      <c r="O3197" s="199">
        <v>42.2</v>
      </c>
    </row>
    <row r="3198" spans="8:15" hidden="1" x14ac:dyDescent="0.25">
      <c r="H3198" s="189" t="s">
        <v>6990</v>
      </c>
      <c r="I3198" s="26" t="s">
        <v>7039</v>
      </c>
      <c r="J3198" s="26" t="s">
        <v>7040</v>
      </c>
      <c r="K3198" s="26">
        <v>7.12</v>
      </c>
      <c r="L3198" s="26"/>
      <c r="M3198" s="26"/>
      <c r="N3198" s="26"/>
      <c r="O3198" s="199">
        <v>29.21</v>
      </c>
    </row>
    <row r="3199" spans="8:15" hidden="1" x14ac:dyDescent="0.25">
      <c r="H3199" s="189" t="s">
        <v>6990</v>
      </c>
      <c r="I3199" s="26" t="s">
        <v>7041</v>
      </c>
      <c r="J3199" s="26" t="s">
        <v>7042</v>
      </c>
      <c r="K3199" s="26">
        <v>24.18</v>
      </c>
      <c r="L3199" s="26"/>
      <c r="M3199" s="26"/>
      <c r="N3199" s="26"/>
      <c r="O3199" s="199">
        <v>59.11</v>
      </c>
    </row>
    <row r="3200" spans="8:15" hidden="1" x14ac:dyDescent="0.25">
      <c r="H3200" s="189" t="s">
        <v>6990</v>
      </c>
      <c r="I3200" s="26" t="s">
        <v>7043</v>
      </c>
      <c r="J3200" s="26" t="s">
        <v>7044</v>
      </c>
      <c r="K3200" s="26">
        <v>29.71</v>
      </c>
      <c r="L3200" s="26">
        <v>47.29</v>
      </c>
      <c r="M3200" s="26">
        <v>182.39</v>
      </c>
      <c r="N3200" s="26">
        <v>49.03</v>
      </c>
      <c r="O3200" s="199">
        <v>185.16</v>
      </c>
    </row>
    <row r="3201" spans="8:15" hidden="1" x14ac:dyDescent="0.25">
      <c r="H3201" s="189" t="s">
        <v>6990</v>
      </c>
      <c r="I3201" s="26" t="s">
        <v>7045</v>
      </c>
      <c r="J3201" s="26" t="s">
        <v>7046</v>
      </c>
      <c r="K3201" s="26">
        <v>11.94</v>
      </c>
      <c r="L3201" s="26"/>
      <c r="M3201" s="26">
        <v>33.090000000000003</v>
      </c>
      <c r="N3201" s="26"/>
      <c r="O3201" s="199">
        <v>188.67</v>
      </c>
    </row>
    <row r="3202" spans="8:15" hidden="1" x14ac:dyDescent="0.25">
      <c r="H3202" s="189" t="s">
        <v>6990</v>
      </c>
      <c r="I3202" s="26" t="s">
        <v>7047</v>
      </c>
      <c r="J3202" s="26" t="s">
        <v>7048</v>
      </c>
      <c r="K3202" s="26">
        <v>19.16</v>
      </c>
      <c r="L3202" s="26"/>
      <c r="M3202" s="26">
        <v>52.84</v>
      </c>
      <c r="N3202" s="26"/>
      <c r="O3202" s="199">
        <v>45.98</v>
      </c>
    </row>
    <row r="3203" spans="8:15" hidden="1" x14ac:dyDescent="0.25">
      <c r="H3203" s="189" t="s">
        <v>6990</v>
      </c>
      <c r="I3203" s="26" t="s">
        <v>7049</v>
      </c>
      <c r="J3203" s="26" t="s">
        <v>7050</v>
      </c>
      <c r="K3203" s="26">
        <v>18.78</v>
      </c>
      <c r="L3203" s="26">
        <v>37.1</v>
      </c>
      <c r="M3203" s="26">
        <v>31.12</v>
      </c>
      <c r="N3203" s="26">
        <v>38.39</v>
      </c>
      <c r="O3203" s="199">
        <v>69.84</v>
      </c>
    </row>
    <row r="3204" spans="8:15" hidden="1" x14ac:dyDescent="0.25">
      <c r="H3204" s="189" t="s">
        <v>6990</v>
      </c>
      <c r="I3204" s="26" t="s">
        <v>7051</v>
      </c>
      <c r="J3204" s="26" t="s">
        <v>7052</v>
      </c>
      <c r="K3204" s="26">
        <v>10.48</v>
      </c>
      <c r="L3204" s="26"/>
      <c r="M3204" s="26"/>
      <c r="N3204" s="26"/>
      <c r="O3204" s="199">
        <v>249.19</v>
      </c>
    </row>
    <row r="3205" spans="8:15" hidden="1" x14ac:dyDescent="0.25">
      <c r="H3205" s="189" t="s">
        <v>6990</v>
      </c>
      <c r="I3205" s="26" t="s">
        <v>7053</v>
      </c>
      <c r="J3205" s="26" t="s">
        <v>7054</v>
      </c>
      <c r="K3205" s="26">
        <v>22.03</v>
      </c>
      <c r="L3205" s="26">
        <v>44.84</v>
      </c>
      <c r="M3205" s="26">
        <v>73.900000000000006</v>
      </c>
      <c r="N3205" s="26">
        <v>37.94</v>
      </c>
      <c r="O3205" s="199">
        <v>366.77</v>
      </c>
    </row>
    <row r="3206" spans="8:15" hidden="1" x14ac:dyDescent="0.25">
      <c r="H3206" s="189" t="s">
        <v>6990</v>
      </c>
      <c r="I3206" s="26" t="s">
        <v>7055</v>
      </c>
      <c r="J3206" s="26" t="s">
        <v>7056</v>
      </c>
      <c r="K3206" s="26">
        <v>3.21</v>
      </c>
      <c r="L3206" s="26">
        <v>34.07</v>
      </c>
      <c r="M3206" s="26">
        <v>44.32</v>
      </c>
      <c r="N3206" s="26">
        <v>32.14</v>
      </c>
      <c r="O3206" s="199">
        <v>68.069999999999993</v>
      </c>
    </row>
    <row r="3207" spans="8:15" hidden="1" x14ac:dyDescent="0.25">
      <c r="H3207" s="189" t="s">
        <v>6990</v>
      </c>
      <c r="I3207" s="26" t="s">
        <v>7057</v>
      </c>
      <c r="J3207" s="26" t="s">
        <v>7058</v>
      </c>
      <c r="K3207" s="26">
        <v>26.93</v>
      </c>
      <c r="L3207" s="26">
        <v>23.96</v>
      </c>
      <c r="M3207" s="26">
        <v>68.739999999999995</v>
      </c>
      <c r="N3207" s="26">
        <v>40.590000000000003</v>
      </c>
      <c r="O3207" s="199">
        <v>254.14</v>
      </c>
    </row>
    <row r="3208" spans="8:15" hidden="1" x14ac:dyDescent="0.25">
      <c r="H3208" s="189" t="s">
        <v>6990</v>
      </c>
      <c r="I3208" s="26" t="s">
        <v>7059</v>
      </c>
      <c r="J3208" s="26" t="s">
        <v>7060</v>
      </c>
      <c r="K3208" s="26">
        <v>7.38</v>
      </c>
      <c r="L3208" s="26"/>
      <c r="M3208" s="26"/>
      <c r="N3208" s="26">
        <v>345.01</v>
      </c>
      <c r="O3208" s="199">
        <v>45.92</v>
      </c>
    </row>
    <row r="3209" spans="8:15" hidden="1" x14ac:dyDescent="0.25">
      <c r="H3209" s="189" t="s">
        <v>6990</v>
      </c>
      <c r="I3209" s="26" t="s">
        <v>7061</v>
      </c>
      <c r="J3209" s="26" t="s">
        <v>7062</v>
      </c>
      <c r="K3209" s="26">
        <v>11.06</v>
      </c>
      <c r="L3209" s="26">
        <v>82.67</v>
      </c>
      <c r="M3209" s="26">
        <v>119.45</v>
      </c>
      <c r="N3209" s="26">
        <v>395.82</v>
      </c>
      <c r="O3209" s="199">
        <v>71.81</v>
      </c>
    </row>
    <row r="3210" spans="8:15" hidden="1" x14ac:dyDescent="0.25">
      <c r="H3210" s="189" t="s">
        <v>6990</v>
      </c>
      <c r="I3210" s="26" t="s">
        <v>7063</v>
      </c>
      <c r="J3210" s="26" t="s">
        <v>7064</v>
      </c>
      <c r="K3210" s="26">
        <v>10.88</v>
      </c>
      <c r="L3210" s="26">
        <v>819.42</v>
      </c>
      <c r="M3210" s="26">
        <v>666.9</v>
      </c>
      <c r="N3210" s="26">
        <v>590</v>
      </c>
      <c r="O3210" s="199">
        <v>71.98</v>
      </c>
    </row>
    <row r="3211" spans="8:15" hidden="1" x14ac:dyDescent="0.25">
      <c r="H3211" s="189" t="s">
        <v>6990</v>
      </c>
      <c r="I3211" s="26" t="s">
        <v>7065</v>
      </c>
      <c r="J3211" s="26" t="s">
        <v>7066</v>
      </c>
      <c r="K3211" s="26">
        <v>11.83</v>
      </c>
      <c r="L3211" s="26">
        <v>23.77</v>
      </c>
      <c r="M3211" s="26">
        <v>25.39</v>
      </c>
      <c r="N3211" s="26">
        <v>22.63</v>
      </c>
      <c r="O3211" s="199">
        <v>69.989999999999995</v>
      </c>
    </row>
    <row r="3212" spans="8:15" hidden="1" x14ac:dyDescent="0.25">
      <c r="H3212" s="189" t="s">
        <v>6990</v>
      </c>
      <c r="I3212" s="26" t="s">
        <v>7067</v>
      </c>
      <c r="J3212" s="26" t="s">
        <v>7068</v>
      </c>
      <c r="K3212" s="26">
        <v>14.62</v>
      </c>
      <c r="L3212" s="26"/>
      <c r="M3212" s="26"/>
      <c r="N3212" s="26"/>
      <c r="O3212" s="199">
        <v>49.72</v>
      </c>
    </row>
    <row r="3213" spans="8:15" hidden="1" x14ac:dyDescent="0.25">
      <c r="H3213" s="189" t="s">
        <v>6990</v>
      </c>
      <c r="I3213" s="26" t="s">
        <v>7069</v>
      </c>
      <c r="J3213" s="26" t="s">
        <v>7070</v>
      </c>
      <c r="K3213" s="26">
        <v>15.2</v>
      </c>
      <c r="L3213" s="26"/>
      <c r="M3213" s="26"/>
      <c r="N3213" s="26">
        <v>311.98</v>
      </c>
      <c r="O3213" s="199">
        <v>31.88</v>
      </c>
    </row>
    <row r="3214" spans="8:15" hidden="1" x14ac:dyDescent="0.25">
      <c r="H3214" s="189" t="s">
        <v>6990</v>
      </c>
      <c r="I3214" s="26" t="s">
        <v>7071</v>
      </c>
      <c r="J3214" s="26" t="s">
        <v>7072</v>
      </c>
      <c r="K3214" s="26">
        <v>25.81</v>
      </c>
      <c r="L3214" s="26">
        <v>55.95</v>
      </c>
      <c r="M3214" s="26">
        <v>61.88</v>
      </c>
      <c r="N3214" s="26">
        <v>57.21</v>
      </c>
      <c r="O3214" s="199">
        <v>105.36</v>
      </c>
    </row>
    <row r="3215" spans="8:15" hidden="1" x14ac:dyDescent="0.25">
      <c r="H3215" s="189" t="s">
        <v>6990</v>
      </c>
      <c r="I3215" s="26" t="s">
        <v>7073</v>
      </c>
      <c r="J3215" s="26" t="s">
        <v>7074</v>
      </c>
      <c r="K3215" s="26">
        <v>18.97</v>
      </c>
      <c r="L3215" s="26">
        <v>25.98</v>
      </c>
      <c r="M3215" s="26">
        <v>27.86</v>
      </c>
      <c r="N3215" s="26">
        <v>30.22</v>
      </c>
      <c r="O3215" s="199">
        <v>83.71</v>
      </c>
    </row>
    <row r="3216" spans="8:15" hidden="1" x14ac:dyDescent="0.25">
      <c r="H3216" s="189" t="s">
        <v>6990</v>
      </c>
      <c r="I3216" s="26" t="s">
        <v>7075</v>
      </c>
      <c r="J3216" s="26" t="s">
        <v>7076</v>
      </c>
      <c r="K3216" s="26">
        <v>30.66</v>
      </c>
      <c r="L3216" s="26">
        <v>54.77</v>
      </c>
      <c r="M3216" s="26">
        <v>31.05</v>
      </c>
      <c r="N3216" s="26">
        <v>81.400000000000006</v>
      </c>
      <c r="O3216" s="199">
        <v>78.510000000000005</v>
      </c>
    </row>
    <row r="3217" spans="8:15" hidden="1" x14ac:dyDescent="0.25">
      <c r="H3217" s="189" t="s">
        <v>6990</v>
      </c>
      <c r="I3217" s="26" t="s">
        <v>7077</v>
      </c>
      <c r="J3217" s="26" t="s">
        <v>7078</v>
      </c>
      <c r="K3217" s="26">
        <v>26.83</v>
      </c>
      <c r="L3217" s="26">
        <v>152.22999999999999</v>
      </c>
      <c r="M3217" s="26"/>
      <c r="N3217" s="26">
        <v>60.15</v>
      </c>
      <c r="O3217" s="199">
        <v>21.96</v>
      </c>
    </row>
    <row r="3218" spans="8:15" hidden="1" x14ac:dyDescent="0.25">
      <c r="H3218" s="189" t="s">
        <v>6990</v>
      </c>
      <c r="I3218" s="26" t="s">
        <v>7079</v>
      </c>
      <c r="J3218" s="26" t="s">
        <v>7080</v>
      </c>
      <c r="K3218" s="26">
        <v>32.75</v>
      </c>
      <c r="L3218" s="26">
        <v>230.14</v>
      </c>
      <c r="M3218" s="26">
        <v>1124.0899999999999</v>
      </c>
      <c r="N3218" s="26">
        <v>96.68</v>
      </c>
      <c r="O3218" s="199">
        <v>48.6</v>
      </c>
    </row>
    <row r="3219" spans="8:15" hidden="1" x14ac:dyDescent="0.25">
      <c r="H3219" s="189" t="s">
        <v>6990</v>
      </c>
      <c r="I3219" s="26" t="s">
        <v>7081</v>
      </c>
      <c r="J3219" s="26" t="s">
        <v>7082</v>
      </c>
      <c r="K3219" s="26">
        <v>24.67</v>
      </c>
      <c r="L3219" s="26">
        <v>63.99</v>
      </c>
      <c r="M3219" s="26"/>
      <c r="N3219" s="26">
        <v>66.59</v>
      </c>
      <c r="O3219" s="199">
        <v>25.66</v>
      </c>
    </row>
    <row r="3220" spans="8:15" hidden="1" x14ac:dyDescent="0.25">
      <c r="H3220" s="189" t="s">
        <v>6990</v>
      </c>
      <c r="I3220" s="26" t="s">
        <v>7083</v>
      </c>
      <c r="J3220" s="26" t="s">
        <v>7084</v>
      </c>
      <c r="K3220" s="26">
        <v>21.55</v>
      </c>
      <c r="L3220" s="26"/>
      <c r="M3220" s="26"/>
      <c r="N3220" s="26"/>
      <c r="O3220" s="199">
        <v>39.75</v>
      </c>
    </row>
    <row r="3221" spans="8:15" hidden="1" x14ac:dyDescent="0.25">
      <c r="H3221" s="189" t="s">
        <v>6990</v>
      </c>
      <c r="I3221" s="26" t="s">
        <v>7085</v>
      </c>
      <c r="J3221" s="26" t="s">
        <v>7086</v>
      </c>
      <c r="K3221" s="26">
        <v>2.27</v>
      </c>
      <c r="L3221" s="26"/>
      <c r="M3221" s="26"/>
      <c r="N3221" s="26"/>
      <c r="O3221" s="199">
        <v>19.71</v>
      </c>
    </row>
    <row r="3222" spans="8:15" hidden="1" x14ac:dyDescent="0.25">
      <c r="H3222" s="189" t="s">
        <v>6990</v>
      </c>
      <c r="I3222" s="26" t="s">
        <v>7087</v>
      </c>
      <c r="J3222" s="26" t="s">
        <v>7088</v>
      </c>
      <c r="K3222" s="26">
        <v>6.91</v>
      </c>
      <c r="L3222" s="26">
        <v>46.55</v>
      </c>
      <c r="M3222" s="26">
        <v>32.619999999999997</v>
      </c>
      <c r="N3222" s="26">
        <v>88.37</v>
      </c>
      <c r="O3222" s="199">
        <v>168.42</v>
      </c>
    </row>
    <row r="3223" spans="8:15" hidden="1" x14ac:dyDescent="0.25">
      <c r="H3223" s="189" t="s">
        <v>6990</v>
      </c>
      <c r="I3223" s="26" t="s">
        <v>7089</v>
      </c>
      <c r="J3223" s="26" t="s">
        <v>7090</v>
      </c>
      <c r="K3223" s="26">
        <v>8.26</v>
      </c>
      <c r="L3223" s="26">
        <v>78.209999999999994</v>
      </c>
      <c r="M3223" s="26">
        <v>38.82</v>
      </c>
      <c r="N3223" s="26">
        <v>94.59</v>
      </c>
      <c r="O3223" s="199">
        <v>65.64</v>
      </c>
    </row>
    <row r="3224" spans="8:15" hidden="1" x14ac:dyDescent="0.25">
      <c r="H3224" s="189" t="s">
        <v>6990</v>
      </c>
      <c r="I3224" s="26" t="s">
        <v>7091</v>
      </c>
      <c r="J3224" s="26" t="s">
        <v>7092</v>
      </c>
      <c r="K3224" s="26">
        <v>151.12</v>
      </c>
      <c r="L3224" s="26">
        <v>48.78</v>
      </c>
      <c r="M3224" s="26">
        <v>88.44</v>
      </c>
      <c r="N3224" s="26">
        <v>48.04</v>
      </c>
      <c r="O3224" s="199">
        <v>812.42</v>
      </c>
    </row>
    <row r="3225" spans="8:15" hidden="1" x14ac:dyDescent="0.25">
      <c r="H3225" s="189" t="s">
        <v>6990</v>
      </c>
      <c r="I3225" s="26" t="s">
        <v>7093</v>
      </c>
      <c r="J3225" s="26" t="s">
        <v>7094</v>
      </c>
      <c r="K3225" s="26">
        <v>20.75</v>
      </c>
      <c r="L3225" s="26"/>
      <c r="M3225" s="26">
        <v>96.53</v>
      </c>
      <c r="N3225" s="26"/>
      <c r="O3225" s="199">
        <v>102.25</v>
      </c>
    </row>
    <row r="3226" spans="8:15" hidden="1" x14ac:dyDescent="0.25">
      <c r="H3226" s="189" t="s">
        <v>6990</v>
      </c>
      <c r="I3226" s="26" t="s">
        <v>7095</v>
      </c>
      <c r="J3226" s="26" t="s">
        <v>7096</v>
      </c>
      <c r="K3226" s="26">
        <v>4.97</v>
      </c>
      <c r="L3226" s="26"/>
      <c r="M3226" s="26">
        <v>79.06</v>
      </c>
      <c r="N3226" s="26"/>
      <c r="O3226" s="199">
        <v>37.96</v>
      </c>
    </row>
    <row r="3227" spans="8:15" hidden="1" x14ac:dyDescent="0.25">
      <c r="H3227" s="189" t="s">
        <v>6990</v>
      </c>
      <c r="I3227" s="26" t="s">
        <v>7097</v>
      </c>
      <c r="J3227" s="26" t="s">
        <v>7098</v>
      </c>
      <c r="K3227" s="26">
        <v>8.91</v>
      </c>
      <c r="L3227" s="26">
        <v>169.11</v>
      </c>
      <c r="M3227" s="26">
        <v>89.08</v>
      </c>
      <c r="N3227" s="26">
        <v>174.37</v>
      </c>
      <c r="O3227" s="199">
        <v>56.82</v>
      </c>
    </row>
    <row r="3228" spans="8:15" hidden="1" x14ac:dyDescent="0.25">
      <c r="H3228" s="189" t="s">
        <v>6990</v>
      </c>
      <c r="I3228" s="26" t="s">
        <v>7099</v>
      </c>
      <c r="J3228" s="26" t="s">
        <v>7100</v>
      </c>
      <c r="K3228" s="26">
        <v>4.59</v>
      </c>
      <c r="L3228" s="26"/>
      <c r="M3228" s="26"/>
      <c r="N3228" s="26"/>
      <c r="O3228" s="199">
        <v>24.37</v>
      </c>
    </row>
    <row r="3229" spans="8:15" hidden="1" x14ac:dyDescent="0.25">
      <c r="H3229" s="189" t="s">
        <v>6990</v>
      </c>
      <c r="I3229" s="26" t="s">
        <v>7101</v>
      </c>
      <c r="J3229" s="26" t="s">
        <v>7102</v>
      </c>
      <c r="K3229" s="26">
        <v>18.72</v>
      </c>
      <c r="L3229" s="26">
        <v>41.63</v>
      </c>
      <c r="M3229" s="26">
        <v>41.49</v>
      </c>
      <c r="N3229" s="26">
        <v>45.62</v>
      </c>
      <c r="O3229" s="199">
        <v>116.14</v>
      </c>
    </row>
    <row r="3230" spans="8:15" hidden="1" x14ac:dyDescent="0.25">
      <c r="H3230" s="189" t="s">
        <v>6990</v>
      </c>
      <c r="I3230" s="26" t="s">
        <v>7103</v>
      </c>
      <c r="J3230" s="26" t="s">
        <v>7104</v>
      </c>
      <c r="K3230" s="26">
        <v>4.59</v>
      </c>
      <c r="L3230" s="26"/>
      <c r="M3230" s="26"/>
      <c r="N3230" s="26"/>
      <c r="O3230" s="199">
        <v>39.65</v>
      </c>
    </row>
    <row r="3231" spans="8:15" hidden="1" x14ac:dyDescent="0.25">
      <c r="H3231" s="189" t="s">
        <v>6990</v>
      </c>
      <c r="I3231" s="26" t="s">
        <v>7105</v>
      </c>
      <c r="J3231" s="26" t="s">
        <v>7106</v>
      </c>
      <c r="K3231" s="26">
        <v>13.31</v>
      </c>
      <c r="L3231" s="26"/>
      <c r="M3231" s="26"/>
      <c r="N3231" s="26"/>
      <c r="O3231" s="199">
        <v>94.05</v>
      </c>
    </row>
    <row r="3232" spans="8:15" hidden="1" x14ac:dyDescent="0.25">
      <c r="H3232" s="189" t="s">
        <v>6990</v>
      </c>
      <c r="I3232" s="26" t="s">
        <v>7107</v>
      </c>
      <c r="J3232" s="26" t="s">
        <v>7108</v>
      </c>
      <c r="K3232" s="26">
        <v>6.28</v>
      </c>
      <c r="L3232" s="26"/>
      <c r="M3232" s="26"/>
      <c r="N3232" s="26"/>
      <c r="O3232" s="199">
        <v>27</v>
      </c>
    </row>
    <row r="3233" spans="8:15" hidden="1" x14ac:dyDescent="0.25">
      <c r="H3233" s="189" t="s">
        <v>6990</v>
      </c>
      <c r="I3233" s="26" t="s">
        <v>7109</v>
      </c>
      <c r="J3233" s="26" t="s">
        <v>7110</v>
      </c>
      <c r="K3233" s="26">
        <v>4.62</v>
      </c>
      <c r="L3233" s="26"/>
      <c r="M3233" s="26"/>
      <c r="N3233" s="26"/>
      <c r="O3233" s="199">
        <v>80.290000000000006</v>
      </c>
    </row>
    <row r="3234" spans="8:15" hidden="1" x14ac:dyDescent="0.25">
      <c r="H3234" s="189" t="s">
        <v>6990</v>
      </c>
      <c r="I3234" s="26" t="s">
        <v>7111</v>
      </c>
      <c r="J3234" s="26" t="s">
        <v>7112</v>
      </c>
      <c r="K3234" s="26">
        <v>4.6500000000000004</v>
      </c>
      <c r="L3234" s="26"/>
      <c r="M3234" s="26">
        <v>77.13</v>
      </c>
      <c r="N3234" s="26"/>
      <c r="O3234" s="199">
        <v>27.21</v>
      </c>
    </row>
    <row r="3235" spans="8:15" hidden="1" x14ac:dyDescent="0.25">
      <c r="H3235" s="189" t="s">
        <v>6990</v>
      </c>
      <c r="I3235" s="26" t="s">
        <v>7113</v>
      </c>
      <c r="J3235" s="26" t="s">
        <v>7114</v>
      </c>
      <c r="K3235" s="26">
        <v>12.09</v>
      </c>
      <c r="L3235" s="26"/>
      <c r="M3235" s="26">
        <v>102.8</v>
      </c>
      <c r="N3235" s="26"/>
      <c r="O3235" s="199">
        <v>139.32</v>
      </c>
    </row>
    <row r="3236" spans="8:15" hidden="1" x14ac:dyDescent="0.25">
      <c r="H3236" s="189" t="s">
        <v>6990</v>
      </c>
      <c r="I3236" s="26" t="s">
        <v>7115</v>
      </c>
      <c r="J3236" s="26" t="s">
        <v>7116</v>
      </c>
      <c r="K3236" s="26">
        <v>3.21</v>
      </c>
      <c r="L3236" s="26"/>
      <c r="M3236" s="26"/>
      <c r="N3236" s="26"/>
      <c r="O3236" s="199">
        <v>11.57</v>
      </c>
    </row>
    <row r="3237" spans="8:15" hidden="1" x14ac:dyDescent="0.25">
      <c r="H3237" s="189" t="s">
        <v>6990</v>
      </c>
      <c r="I3237" s="26" t="s">
        <v>7117</v>
      </c>
      <c r="J3237" s="26" t="s">
        <v>7118</v>
      </c>
      <c r="K3237" s="26">
        <v>9.59</v>
      </c>
      <c r="L3237" s="26"/>
      <c r="M3237" s="26"/>
      <c r="N3237" s="26"/>
      <c r="O3237" s="199">
        <v>138.4</v>
      </c>
    </row>
    <row r="3238" spans="8:15" hidden="1" x14ac:dyDescent="0.25">
      <c r="H3238" s="189" t="s">
        <v>6990</v>
      </c>
      <c r="I3238" s="26" t="s">
        <v>7119</v>
      </c>
      <c r="J3238" s="26" t="s">
        <v>7120</v>
      </c>
      <c r="K3238" s="26">
        <v>9.02</v>
      </c>
      <c r="L3238" s="26">
        <v>126.2</v>
      </c>
      <c r="M3238" s="26">
        <v>144.30000000000001</v>
      </c>
      <c r="N3238" s="26">
        <v>20.21</v>
      </c>
      <c r="O3238" s="199">
        <v>88.48</v>
      </c>
    </row>
    <row r="3239" spans="8:15" hidden="1" x14ac:dyDescent="0.25">
      <c r="H3239" s="189" t="s">
        <v>6990</v>
      </c>
      <c r="I3239" s="26" t="s">
        <v>7121</v>
      </c>
      <c r="J3239" s="26" t="s">
        <v>7122</v>
      </c>
      <c r="K3239" s="26">
        <v>16.09</v>
      </c>
      <c r="L3239" s="26"/>
      <c r="M3239" s="26"/>
      <c r="N3239" s="26">
        <v>93.53</v>
      </c>
      <c r="O3239" s="199">
        <v>138.29</v>
      </c>
    </row>
    <row r="3240" spans="8:15" hidden="1" x14ac:dyDescent="0.25">
      <c r="H3240" s="189" t="s">
        <v>6990</v>
      </c>
      <c r="I3240" s="26" t="s">
        <v>7123</v>
      </c>
      <c r="J3240" s="26" t="s">
        <v>7124</v>
      </c>
      <c r="K3240" s="26">
        <v>35.17</v>
      </c>
      <c r="L3240" s="26"/>
      <c r="M3240" s="26"/>
      <c r="N3240" s="26">
        <v>2029.3</v>
      </c>
      <c r="O3240" s="199">
        <v>234.17</v>
      </c>
    </row>
    <row r="3241" spans="8:15" hidden="1" x14ac:dyDescent="0.25">
      <c r="H3241" s="189" t="s">
        <v>6990</v>
      </c>
      <c r="I3241" s="26" t="s">
        <v>7125</v>
      </c>
      <c r="J3241" s="26" t="s">
        <v>7126</v>
      </c>
      <c r="K3241" s="26">
        <v>18.72</v>
      </c>
      <c r="L3241" s="26">
        <v>121.32</v>
      </c>
      <c r="M3241" s="26">
        <v>106.89</v>
      </c>
      <c r="N3241" s="26">
        <v>116.59</v>
      </c>
      <c r="O3241" s="199">
        <v>148.88</v>
      </c>
    </row>
    <row r="3242" spans="8:15" hidden="1" x14ac:dyDescent="0.25">
      <c r="H3242" s="189" t="s">
        <v>6990</v>
      </c>
      <c r="I3242" s="26" t="s">
        <v>7127</v>
      </c>
      <c r="J3242" s="26" t="s">
        <v>7128</v>
      </c>
      <c r="K3242" s="26">
        <v>10.92</v>
      </c>
      <c r="L3242" s="26">
        <v>28.03</v>
      </c>
      <c r="M3242" s="26">
        <v>28.6</v>
      </c>
      <c r="N3242" s="26">
        <v>26.33</v>
      </c>
      <c r="O3242" s="199">
        <v>45.76</v>
      </c>
    </row>
    <row r="3243" spans="8:15" hidden="1" x14ac:dyDescent="0.25">
      <c r="H3243" s="189" t="s">
        <v>6990</v>
      </c>
      <c r="I3243" s="26" t="s">
        <v>7129</v>
      </c>
      <c r="J3243" s="26" t="s">
        <v>7130</v>
      </c>
      <c r="K3243" s="26">
        <v>10.93</v>
      </c>
      <c r="L3243" s="26">
        <v>104.12</v>
      </c>
      <c r="M3243" s="26">
        <v>105.76</v>
      </c>
      <c r="N3243" s="26">
        <v>117.93</v>
      </c>
      <c r="O3243" s="199">
        <v>27.52</v>
      </c>
    </row>
    <row r="3244" spans="8:15" hidden="1" x14ac:dyDescent="0.25">
      <c r="H3244" s="189" t="s">
        <v>6990</v>
      </c>
      <c r="I3244" s="26" t="s">
        <v>7131</v>
      </c>
      <c r="J3244" s="26" t="s">
        <v>7132</v>
      </c>
      <c r="K3244" s="26">
        <v>9.01</v>
      </c>
      <c r="L3244" s="26"/>
      <c r="M3244" s="26"/>
      <c r="N3244" s="26"/>
      <c r="O3244" s="199">
        <v>28.24</v>
      </c>
    </row>
    <row r="3245" spans="8:15" hidden="1" x14ac:dyDescent="0.25">
      <c r="H3245" s="189" t="s">
        <v>6990</v>
      </c>
      <c r="I3245" s="26" t="s">
        <v>7133</v>
      </c>
      <c r="J3245" s="26" t="s">
        <v>7134</v>
      </c>
      <c r="K3245" s="26">
        <v>9.36</v>
      </c>
      <c r="L3245" s="26">
        <v>36.229999999999997</v>
      </c>
      <c r="M3245" s="26"/>
      <c r="N3245" s="26">
        <v>39.659999999999997</v>
      </c>
      <c r="O3245" s="199">
        <v>44.59</v>
      </c>
    </row>
    <row r="3246" spans="8:15" hidden="1" x14ac:dyDescent="0.25">
      <c r="H3246" s="189" t="s">
        <v>6990</v>
      </c>
      <c r="I3246" s="26" t="s">
        <v>7135</v>
      </c>
      <c r="J3246" s="26" t="s">
        <v>7136</v>
      </c>
      <c r="K3246" s="26">
        <v>17.79</v>
      </c>
      <c r="L3246" s="26"/>
      <c r="M3246" s="26">
        <v>145.82</v>
      </c>
      <c r="N3246" s="26"/>
      <c r="O3246" s="199">
        <v>39.14</v>
      </c>
    </row>
    <row r="3247" spans="8:15" hidden="1" x14ac:dyDescent="0.25">
      <c r="H3247" s="189" t="s">
        <v>6990</v>
      </c>
      <c r="I3247" s="26" t="s">
        <v>7137</v>
      </c>
      <c r="J3247" s="26" t="s">
        <v>7138</v>
      </c>
      <c r="K3247" s="26">
        <v>7.81</v>
      </c>
      <c r="L3247" s="26">
        <v>288.55</v>
      </c>
      <c r="M3247" s="26">
        <v>505.49</v>
      </c>
      <c r="N3247" s="26">
        <v>154.69</v>
      </c>
      <c r="O3247" s="199">
        <v>167.74</v>
      </c>
    </row>
    <row r="3248" spans="8:15" hidden="1" x14ac:dyDescent="0.25">
      <c r="H3248" s="189" t="s">
        <v>6990</v>
      </c>
      <c r="I3248" s="26" t="s">
        <v>7139</v>
      </c>
      <c r="J3248" s="26" t="s">
        <v>7140</v>
      </c>
      <c r="K3248" s="26">
        <v>7.39</v>
      </c>
      <c r="L3248" s="26"/>
      <c r="M3248" s="26"/>
      <c r="N3248" s="26"/>
      <c r="O3248" s="199">
        <v>31.84</v>
      </c>
    </row>
    <row r="3249" spans="8:15" hidden="1" x14ac:dyDescent="0.25">
      <c r="H3249" s="189" t="s">
        <v>6990</v>
      </c>
      <c r="I3249" s="26" t="s">
        <v>7141</v>
      </c>
      <c r="J3249" s="26" t="s">
        <v>7142</v>
      </c>
      <c r="K3249" s="26">
        <v>9.2899999999999991</v>
      </c>
      <c r="L3249" s="26"/>
      <c r="M3249" s="26"/>
      <c r="N3249" s="26"/>
      <c r="O3249" s="199">
        <v>76.14</v>
      </c>
    </row>
    <row r="3250" spans="8:15" hidden="1" x14ac:dyDescent="0.25">
      <c r="H3250" s="189" t="s">
        <v>6990</v>
      </c>
      <c r="I3250" s="26" t="s">
        <v>7143</v>
      </c>
      <c r="J3250" s="26" t="s">
        <v>7144</v>
      </c>
      <c r="K3250" s="26">
        <v>8.2799999999999994</v>
      </c>
      <c r="L3250" s="26">
        <v>223.12</v>
      </c>
      <c r="M3250" s="26">
        <v>256.43</v>
      </c>
      <c r="N3250" s="26">
        <v>269.60000000000002</v>
      </c>
      <c r="O3250" s="199">
        <v>27.74</v>
      </c>
    </row>
    <row r="3251" spans="8:15" hidden="1" x14ac:dyDescent="0.25">
      <c r="H3251" s="189" t="s">
        <v>6990</v>
      </c>
      <c r="I3251" s="26" t="s">
        <v>7145</v>
      </c>
      <c r="J3251" s="26" t="s">
        <v>7146</v>
      </c>
      <c r="K3251" s="26">
        <v>4</v>
      </c>
      <c r="L3251" s="26"/>
      <c r="M3251" s="26"/>
      <c r="N3251" s="26"/>
      <c r="O3251" s="199">
        <v>57.41</v>
      </c>
    </row>
    <row r="3252" spans="8:15" hidden="1" x14ac:dyDescent="0.25">
      <c r="H3252" s="189" t="s">
        <v>6990</v>
      </c>
      <c r="I3252" s="26" t="s">
        <v>7147</v>
      </c>
      <c r="J3252" s="26" t="s">
        <v>7148</v>
      </c>
      <c r="K3252" s="26">
        <v>15.63</v>
      </c>
      <c r="L3252" s="26">
        <v>73.31</v>
      </c>
      <c r="M3252" s="26">
        <v>63.47</v>
      </c>
      <c r="N3252" s="26">
        <v>75.150000000000006</v>
      </c>
      <c r="O3252" s="199">
        <v>52.82</v>
      </c>
    </row>
    <row r="3253" spans="8:15" hidden="1" x14ac:dyDescent="0.25">
      <c r="H3253" s="189" t="s">
        <v>6990</v>
      </c>
      <c r="I3253" s="26" t="s">
        <v>7149</v>
      </c>
      <c r="J3253" s="26" t="s">
        <v>7150</v>
      </c>
      <c r="K3253" s="26">
        <v>4.92</v>
      </c>
      <c r="L3253" s="26"/>
      <c r="M3253" s="26"/>
      <c r="N3253" s="26"/>
      <c r="O3253" s="199">
        <v>31.52</v>
      </c>
    </row>
    <row r="3254" spans="8:15" hidden="1" x14ac:dyDescent="0.25">
      <c r="H3254" s="189" t="s">
        <v>6990</v>
      </c>
      <c r="I3254" s="26" t="s">
        <v>7151</v>
      </c>
      <c r="J3254" s="26" t="s">
        <v>7152</v>
      </c>
      <c r="K3254" s="26">
        <v>4.45</v>
      </c>
      <c r="L3254" s="26"/>
      <c r="M3254" s="26"/>
      <c r="N3254" s="26"/>
      <c r="O3254" s="199">
        <v>29.88</v>
      </c>
    </row>
    <row r="3255" spans="8:15" hidden="1" x14ac:dyDescent="0.25">
      <c r="H3255" s="189" t="s">
        <v>6990</v>
      </c>
      <c r="I3255" s="26" t="s">
        <v>7153</v>
      </c>
      <c r="J3255" s="26" t="s">
        <v>7154</v>
      </c>
      <c r="K3255" s="26">
        <v>15.77</v>
      </c>
      <c r="L3255" s="26"/>
      <c r="M3255" s="26"/>
      <c r="N3255" s="26"/>
      <c r="O3255" s="199">
        <v>75.959999999999994</v>
      </c>
    </row>
    <row r="3256" spans="8:15" hidden="1" x14ac:dyDescent="0.25">
      <c r="H3256" s="189" t="s">
        <v>6990</v>
      </c>
      <c r="I3256" s="26" t="s">
        <v>7155</v>
      </c>
      <c r="J3256" s="26" t="s">
        <v>7156</v>
      </c>
      <c r="K3256" s="26">
        <v>5.97</v>
      </c>
      <c r="L3256" s="26"/>
      <c r="M3256" s="26"/>
      <c r="N3256" s="26"/>
      <c r="O3256" s="199">
        <v>40.22</v>
      </c>
    </row>
    <row r="3257" spans="8:15" hidden="1" x14ac:dyDescent="0.25">
      <c r="H3257" s="189" t="s">
        <v>6990</v>
      </c>
      <c r="I3257" s="26" t="s">
        <v>7157</v>
      </c>
      <c r="J3257" s="26" t="s">
        <v>7158</v>
      </c>
      <c r="K3257" s="26">
        <v>3.55</v>
      </c>
      <c r="L3257" s="26"/>
      <c r="M3257" s="26"/>
      <c r="N3257" s="26"/>
      <c r="O3257" s="199">
        <v>61.33</v>
      </c>
    </row>
    <row r="3258" spans="8:15" hidden="1" x14ac:dyDescent="0.25">
      <c r="H3258" s="189" t="s">
        <v>6990</v>
      </c>
      <c r="I3258" s="26" t="s">
        <v>7159</v>
      </c>
      <c r="J3258" s="26" t="s">
        <v>7160</v>
      </c>
      <c r="K3258" s="26">
        <v>29.47</v>
      </c>
      <c r="L3258" s="26">
        <v>239.14</v>
      </c>
      <c r="M3258" s="26">
        <v>147.29</v>
      </c>
      <c r="N3258" s="26">
        <v>222.66</v>
      </c>
      <c r="O3258" s="199">
        <v>234.7</v>
      </c>
    </row>
    <row r="3259" spans="8:15" hidden="1" x14ac:dyDescent="0.25">
      <c r="H3259" s="189" t="s">
        <v>6990</v>
      </c>
      <c r="I3259" s="26" t="s">
        <v>7161</v>
      </c>
      <c r="J3259" s="26" t="s">
        <v>7162</v>
      </c>
      <c r="K3259" s="26">
        <v>7.71</v>
      </c>
      <c r="L3259" s="26"/>
      <c r="M3259" s="26"/>
      <c r="N3259" s="26"/>
      <c r="O3259" s="199">
        <v>49.48</v>
      </c>
    </row>
    <row r="3260" spans="8:15" hidden="1" x14ac:dyDescent="0.25">
      <c r="H3260" s="189" t="s">
        <v>6990</v>
      </c>
      <c r="I3260" s="26" t="s">
        <v>7163</v>
      </c>
      <c r="J3260" s="26" t="s">
        <v>7164</v>
      </c>
      <c r="K3260" s="26">
        <v>10.210000000000001</v>
      </c>
      <c r="L3260" s="26">
        <v>1306.1500000000001</v>
      </c>
      <c r="M3260" s="26"/>
      <c r="N3260" s="26">
        <v>332.6</v>
      </c>
      <c r="O3260" s="199">
        <v>74.61</v>
      </c>
    </row>
    <row r="3261" spans="8:15" hidden="1" x14ac:dyDescent="0.25">
      <c r="H3261" s="189" t="s">
        <v>6990</v>
      </c>
      <c r="I3261" s="26" t="s">
        <v>7165</v>
      </c>
      <c r="J3261" s="26" t="s">
        <v>7166</v>
      </c>
      <c r="K3261" s="26">
        <v>4.3600000000000003</v>
      </c>
      <c r="L3261" s="26"/>
      <c r="M3261" s="26"/>
      <c r="N3261" s="26"/>
      <c r="O3261" s="199">
        <v>24.52</v>
      </c>
    </row>
    <row r="3262" spans="8:15" hidden="1" x14ac:dyDescent="0.25">
      <c r="H3262" s="189" t="s">
        <v>6990</v>
      </c>
      <c r="I3262" s="26" t="s">
        <v>7167</v>
      </c>
      <c r="J3262" s="26" t="s">
        <v>7168</v>
      </c>
      <c r="K3262" s="26">
        <v>5.07</v>
      </c>
      <c r="L3262" s="26"/>
      <c r="M3262" s="26">
        <v>1023.08</v>
      </c>
      <c r="N3262" s="26"/>
      <c r="O3262" s="199">
        <v>73.510000000000005</v>
      </c>
    </row>
    <row r="3263" spans="8:15" hidden="1" x14ac:dyDescent="0.25">
      <c r="H3263" s="189" t="s">
        <v>6990</v>
      </c>
      <c r="I3263" s="26" t="s">
        <v>7169</v>
      </c>
      <c r="J3263" s="26" t="s">
        <v>7170</v>
      </c>
      <c r="K3263" s="26">
        <v>7.6</v>
      </c>
      <c r="L3263" s="26"/>
      <c r="M3263" s="26">
        <v>244.18</v>
      </c>
      <c r="N3263" s="26"/>
      <c r="O3263" s="199">
        <v>45.59</v>
      </c>
    </row>
    <row r="3264" spans="8:15" hidden="1" x14ac:dyDescent="0.25">
      <c r="H3264" s="189" t="s">
        <v>6990</v>
      </c>
      <c r="I3264" s="26" t="s">
        <v>7171</v>
      </c>
      <c r="J3264" s="26" t="s">
        <v>7172</v>
      </c>
      <c r="K3264" s="26">
        <v>14.42</v>
      </c>
      <c r="L3264" s="26"/>
      <c r="M3264" s="26">
        <v>460.98</v>
      </c>
      <c r="N3264" s="26"/>
      <c r="O3264" s="199">
        <v>87.61</v>
      </c>
    </row>
    <row r="3265" spans="8:15" hidden="1" x14ac:dyDescent="0.25">
      <c r="H3265" s="189" t="s">
        <v>6990</v>
      </c>
      <c r="I3265" s="26" t="s">
        <v>7173</v>
      </c>
      <c r="J3265" s="26" t="s">
        <v>7174</v>
      </c>
      <c r="K3265" s="26">
        <v>9.8800000000000008</v>
      </c>
      <c r="L3265" s="26"/>
      <c r="M3265" s="26"/>
      <c r="N3265" s="26">
        <v>278.60000000000002</v>
      </c>
      <c r="O3265" s="199">
        <v>79.03</v>
      </c>
    </row>
    <row r="3266" spans="8:15" hidden="1" x14ac:dyDescent="0.25">
      <c r="H3266" s="189" t="s">
        <v>6990</v>
      </c>
      <c r="I3266" s="26" t="s">
        <v>7175</v>
      </c>
      <c r="J3266" s="26" t="s">
        <v>7176</v>
      </c>
      <c r="K3266" s="26">
        <v>8.52</v>
      </c>
      <c r="L3266" s="26">
        <v>85.59</v>
      </c>
      <c r="M3266" s="26"/>
      <c r="N3266" s="26">
        <v>104.06</v>
      </c>
      <c r="O3266" s="199">
        <v>64</v>
      </c>
    </row>
    <row r="3267" spans="8:15" hidden="1" x14ac:dyDescent="0.25">
      <c r="H3267" s="189" t="s">
        <v>6990</v>
      </c>
      <c r="I3267" s="26" t="s">
        <v>7177</v>
      </c>
      <c r="J3267" s="26" t="s">
        <v>7178</v>
      </c>
      <c r="K3267" s="26">
        <v>23.47</v>
      </c>
      <c r="L3267" s="26">
        <v>46.73</v>
      </c>
      <c r="M3267" s="26">
        <v>87.48</v>
      </c>
      <c r="N3267" s="26">
        <v>47.31</v>
      </c>
      <c r="O3267" s="199">
        <v>63.2</v>
      </c>
    </row>
    <row r="3268" spans="8:15" hidden="1" x14ac:dyDescent="0.25">
      <c r="H3268" s="189" t="s">
        <v>6990</v>
      </c>
      <c r="I3268" s="26" t="s">
        <v>7179</v>
      </c>
      <c r="J3268" s="26" t="s">
        <v>7180</v>
      </c>
      <c r="K3268" s="26">
        <v>17.52</v>
      </c>
      <c r="L3268" s="26"/>
      <c r="M3268" s="26"/>
      <c r="N3268" s="26">
        <v>167.68</v>
      </c>
      <c r="O3268" s="199">
        <v>99.29</v>
      </c>
    </row>
    <row r="3269" spans="8:15" hidden="1" x14ac:dyDescent="0.25">
      <c r="H3269" s="189" t="s">
        <v>6990</v>
      </c>
      <c r="I3269" s="26" t="s">
        <v>7181</v>
      </c>
      <c r="J3269" s="26" t="s">
        <v>7182</v>
      </c>
      <c r="K3269" s="26">
        <v>24.45</v>
      </c>
      <c r="L3269" s="26"/>
      <c r="M3269" s="26"/>
      <c r="N3269" s="26"/>
      <c r="O3269" s="199">
        <v>34.17</v>
      </c>
    </row>
    <row r="3270" spans="8:15" hidden="1" x14ac:dyDescent="0.25">
      <c r="H3270" s="189" t="s">
        <v>6990</v>
      </c>
      <c r="I3270" s="26" t="s">
        <v>7183</v>
      </c>
      <c r="J3270" s="26" t="s">
        <v>7184</v>
      </c>
      <c r="K3270" s="26">
        <v>10.130000000000001</v>
      </c>
      <c r="L3270" s="26"/>
      <c r="M3270" s="26">
        <v>36</v>
      </c>
      <c r="N3270" s="26"/>
      <c r="O3270" s="199">
        <v>182.1</v>
      </c>
    </row>
    <row r="3271" spans="8:15" hidden="1" x14ac:dyDescent="0.25">
      <c r="H3271" s="189" t="s">
        <v>6990</v>
      </c>
      <c r="I3271" s="26" t="s">
        <v>7185</v>
      </c>
      <c r="J3271" s="26" t="s">
        <v>7186</v>
      </c>
      <c r="K3271" s="26">
        <v>10.88</v>
      </c>
      <c r="L3271" s="26"/>
      <c r="M3271" s="26"/>
      <c r="N3271" s="26"/>
      <c r="O3271" s="199">
        <v>45.48</v>
      </c>
    </row>
    <row r="3272" spans="8:15" hidden="1" x14ac:dyDescent="0.25">
      <c r="H3272" s="189" t="s">
        <v>6990</v>
      </c>
      <c r="I3272" s="26" t="s">
        <v>7187</v>
      </c>
      <c r="J3272" s="26" t="s">
        <v>7188</v>
      </c>
      <c r="K3272" s="26">
        <v>7.04</v>
      </c>
      <c r="L3272" s="26">
        <v>63.35</v>
      </c>
      <c r="M3272" s="26">
        <v>145.56</v>
      </c>
      <c r="N3272" s="26">
        <v>64.91</v>
      </c>
      <c r="O3272" s="199">
        <v>25.89</v>
      </c>
    </row>
    <row r="3273" spans="8:15" hidden="1" x14ac:dyDescent="0.25">
      <c r="H3273" s="189" t="s">
        <v>6990</v>
      </c>
      <c r="I3273" s="26" t="s">
        <v>7189</v>
      </c>
      <c r="J3273" s="26" t="s">
        <v>7190</v>
      </c>
      <c r="K3273" s="26">
        <v>7.08</v>
      </c>
      <c r="L3273" s="26">
        <v>108.2</v>
      </c>
      <c r="M3273" s="26">
        <v>127.96</v>
      </c>
      <c r="N3273" s="26">
        <v>77.03</v>
      </c>
      <c r="O3273" s="199">
        <v>31.49</v>
      </c>
    </row>
    <row r="3274" spans="8:15" hidden="1" x14ac:dyDescent="0.25">
      <c r="H3274" s="189" t="s">
        <v>6990</v>
      </c>
      <c r="I3274" s="26" t="s">
        <v>7191</v>
      </c>
      <c r="J3274" s="26" t="s">
        <v>7192</v>
      </c>
      <c r="K3274" s="26">
        <v>24.14</v>
      </c>
      <c r="L3274" s="26">
        <v>29.08</v>
      </c>
      <c r="M3274" s="26">
        <v>29.51</v>
      </c>
      <c r="N3274" s="26">
        <v>34.590000000000003</v>
      </c>
      <c r="O3274" s="199">
        <v>414.47</v>
      </c>
    </row>
    <row r="3275" spans="8:15" hidden="1" x14ac:dyDescent="0.25">
      <c r="H3275" s="189" t="s">
        <v>6990</v>
      </c>
      <c r="I3275" s="26" t="s">
        <v>7193</v>
      </c>
      <c r="J3275" s="26" t="s">
        <v>7194</v>
      </c>
      <c r="K3275" s="26">
        <v>6.13</v>
      </c>
      <c r="L3275" s="26">
        <v>247.76</v>
      </c>
      <c r="M3275" s="26">
        <v>391.09</v>
      </c>
      <c r="N3275" s="26">
        <v>200.69</v>
      </c>
      <c r="O3275" s="199">
        <v>41.47</v>
      </c>
    </row>
    <row r="3276" spans="8:15" hidden="1" x14ac:dyDescent="0.25">
      <c r="H3276" s="189" t="s">
        <v>6990</v>
      </c>
      <c r="I3276" s="26" t="s">
        <v>7195</v>
      </c>
      <c r="J3276" s="26" t="s">
        <v>7196</v>
      </c>
      <c r="K3276" s="26">
        <v>6.91</v>
      </c>
      <c r="L3276" s="26"/>
      <c r="M3276" s="26">
        <v>222.94</v>
      </c>
      <c r="N3276" s="26">
        <v>251.05</v>
      </c>
      <c r="O3276" s="199">
        <v>107.04</v>
      </c>
    </row>
    <row r="3277" spans="8:15" hidden="1" x14ac:dyDescent="0.25">
      <c r="H3277" s="189" t="s">
        <v>6990</v>
      </c>
      <c r="I3277" s="26" t="s">
        <v>7197</v>
      </c>
      <c r="J3277" s="26" t="s">
        <v>7198</v>
      </c>
      <c r="K3277" s="26">
        <v>89.26</v>
      </c>
      <c r="L3277" s="26">
        <v>112.68</v>
      </c>
      <c r="M3277" s="26"/>
      <c r="N3277" s="26">
        <v>191.64</v>
      </c>
      <c r="O3277" s="199">
        <v>372.11</v>
      </c>
    </row>
    <row r="3278" spans="8:15" hidden="1" x14ac:dyDescent="0.25">
      <c r="H3278" s="189" t="s">
        <v>6990</v>
      </c>
      <c r="I3278" s="26" t="s">
        <v>7199</v>
      </c>
      <c r="J3278" s="26" t="s">
        <v>7200</v>
      </c>
      <c r="K3278" s="26">
        <v>10.130000000000001</v>
      </c>
      <c r="L3278" s="26"/>
      <c r="M3278" s="26">
        <v>153.77000000000001</v>
      </c>
      <c r="N3278" s="26"/>
      <c r="O3278" s="199">
        <v>45.26</v>
      </c>
    </row>
    <row r="3279" spans="8:15" hidden="1" x14ac:dyDescent="0.25">
      <c r="H3279" s="189" t="s">
        <v>6990</v>
      </c>
      <c r="I3279" s="26" t="s">
        <v>7201</v>
      </c>
      <c r="J3279" s="26" t="s">
        <v>7202</v>
      </c>
      <c r="K3279" s="26">
        <v>10.69</v>
      </c>
      <c r="L3279" s="26">
        <v>130.81</v>
      </c>
      <c r="M3279" s="26">
        <v>80.03</v>
      </c>
      <c r="N3279" s="26">
        <v>137.66</v>
      </c>
      <c r="O3279" s="199">
        <v>56.73</v>
      </c>
    </row>
    <row r="3280" spans="8:15" hidden="1" x14ac:dyDescent="0.25">
      <c r="H3280" s="189" t="s">
        <v>6990</v>
      </c>
      <c r="I3280" s="26" t="s">
        <v>7203</v>
      </c>
      <c r="J3280" s="26" t="s">
        <v>7204</v>
      </c>
      <c r="K3280" s="26">
        <v>16.73</v>
      </c>
      <c r="L3280" s="26"/>
      <c r="M3280" s="26"/>
      <c r="N3280" s="26"/>
      <c r="O3280" s="199">
        <v>41.53</v>
      </c>
    </row>
    <row r="3281" spans="8:15" hidden="1" x14ac:dyDescent="0.25">
      <c r="H3281" s="189" t="s">
        <v>6990</v>
      </c>
      <c r="I3281" s="26" t="s">
        <v>7205</v>
      </c>
      <c r="J3281" s="26" t="s">
        <v>7206</v>
      </c>
      <c r="K3281" s="26">
        <v>20.36</v>
      </c>
      <c r="L3281" s="26"/>
      <c r="M3281" s="26"/>
      <c r="N3281" s="26"/>
      <c r="O3281" s="199">
        <v>40.119999999999997</v>
      </c>
    </row>
    <row r="3282" spans="8:15" hidden="1" x14ac:dyDescent="0.25">
      <c r="H3282" s="189" t="s">
        <v>6990</v>
      </c>
      <c r="I3282" s="26" t="s">
        <v>7207</v>
      </c>
      <c r="J3282" s="26" t="s">
        <v>7208</v>
      </c>
      <c r="K3282" s="26">
        <v>77.67</v>
      </c>
      <c r="L3282" s="26">
        <v>46.69</v>
      </c>
      <c r="M3282" s="26">
        <v>45.97</v>
      </c>
      <c r="N3282" s="26">
        <v>46.4</v>
      </c>
      <c r="O3282" s="199">
        <v>356.73</v>
      </c>
    </row>
    <row r="3283" spans="8:15" hidden="1" x14ac:dyDescent="0.25">
      <c r="H3283" s="189" t="s">
        <v>6990</v>
      </c>
      <c r="I3283" s="26" t="s">
        <v>7209</v>
      </c>
      <c r="J3283" s="26" t="s">
        <v>7210</v>
      </c>
      <c r="K3283" s="26">
        <v>32.96</v>
      </c>
      <c r="L3283" s="26">
        <v>52.61</v>
      </c>
      <c r="M3283" s="26">
        <v>36.450000000000003</v>
      </c>
      <c r="N3283" s="26">
        <v>71.06</v>
      </c>
      <c r="O3283" s="199">
        <v>35.96</v>
      </c>
    </row>
    <row r="3284" spans="8:15" hidden="1" x14ac:dyDescent="0.25">
      <c r="H3284" s="189" t="s">
        <v>6990</v>
      </c>
      <c r="I3284" s="26" t="s">
        <v>7211</v>
      </c>
      <c r="J3284" s="26" t="s">
        <v>7212</v>
      </c>
      <c r="K3284" s="26">
        <v>12.95</v>
      </c>
      <c r="L3284" s="26">
        <v>160.75</v>
      </c>
      <c r="M3284" s="26">
        <v>61.77</v>
      </c>
      <c r="N3284" s="26">
        <v>132.09</v>
      </c>
      <c r="O3284" s="199">
        <v>40.619999999999997</v>
      </c>
    </row>
    <row r="3285" spans="8:15" hidden="1" x14ac:dyDescent="0.25">
      <c r="H3285" s="189" t="s">
        <v>6990</v>
      </c>
      <c r="I3285" s="26" t="s">
        <v>7213</v>
      </c>
      <c r="J3285" s="26" t="s">
        <v>7214</v>
      </c>
      <c r="K3285" s="26">
        <v>21.31</v>
      </c>
      <c r="L3285" s="26"/>
      <c r="M3285" s="26">
        <v>56.42</v>
      </c>
      <c r="N3285" s="26"/>
      <c r="O3285" s="199">
        <v>52.72</v>
      </c>
    </row>
    <row r="3286" spans="8:15" hidden="1" x14ac:dyDescent="0.25">
      <c r="H3286" s="189" t="s">
        <v>6990</v>
      </c>
      <c r="I3286" s="26" t="s">
        <v>7215</v>
      </c>
      <c r="J3286" s="26" t="s">
        <v>7216</v>
      </c>
      <c r="K3286" s="26">
        <v>21.58</v>
      </c>
      <c r="L3286" s="26">
        <v>191.44</v>
      </c>
      <c r="M3286" s="26">
        <v>71.599999999999994</v>
      </c>
      <c r="N3286" s="26">
        <v>729.04</v>
      </c>
      <c r="O3286" s="199">
        <v>50.2</v>
      </c>
    </row>
    <row r="3287" spans="8:15" hidden="1" x14ac:dyDescent="0.25">
      <c r="H3287" s="189" t="s">
        <v>6990</v>
      </c>
      <c r="I3287" s="26" t="s">
        <v>7217</v>
      </c>
      <c r="J3287" s="26" t="s">
        <v>7218</v>
      </c>
      <c r="K3287" s="26">
        <v>14</v>
      </c>
      <c r="L3287" s="26">
        <v>40.409999999999997</v>
      </c>
      <c r="M3287" s="26"/>
      <c r="N3287" s="26">
        <v>41.31</v>
      </c>
      <c r="O3287" s="199">
        <v>105.09</v>
      </c>
    </row>
    <row r="3288" spans="8:15" hidden="1" x14ac:dyDescent="0.25">
      <c r="H3288" s="189" t="s">
        <v>6990</v>
      </c>
      <c r="I3288" s="26" t="s">
        <v>7219</v>
      </c>
      <c r="J3288" s="26" t="s">
        <v>7220</v>
      </c>
      <c r="K3288" s="26">
        <v>18.09</v>
      </c>
      <c r="L3288" s="26">
        <v>15.33</v>
      </c>
      <c r="M3288" s="26">
        <v>13.06</v>
      </c>
      <c r="N3288" s="26">
        <v>21.76</v>
      </c>
      <c r="O3288" s="199">
        <v>56.12</v>
      </c>
    </row>
    <row r="3289" spans="8:15" hidden="1" x14ac:dyDescent="0.25">
      <c r="H3289" s="189" t="s">
        <v>6990</v>
      </c>
      <c r="I3289" s="26" t="s">
        <v>7221</v>
      </c>
      <c r="J3289" s="26" t="s">
        <v>7222</v>
      </c>
      <c r="K3289" s="26">
        <v>16.21</v>
      </c>
      <c r="L3289" s="26">
        <v>34.340000000000003</v>
      </c>
      <c r="M3289" s="26">
        <v>36.06</v>
      </c>
      <c r="N3289" s="26">
        <v>50.31</v>
      </c>
      <c r="O3289" s="199">
        <v>53.62</v>
      </c>
    </row>
    <row r="3290" spans="8:15" hidden="1" x14ac:dyDescent="0.25">
      <c r="H3290" s="189" t="s">
        <v>6990</v>
      </c>
      <c r="I3290" s="26" t="s">
        <v>7223</v>
      </c>
      <c r="J3290" s="26" t="s">
        <v>7224</v>
      </c>
      <c r="K3290" s="26">
        <v>13.03</v>
      </c>
      <c r="L3290" s="26">
        <v>86.92</v>
      </c>
      <c r="M3290" s="26">
        <v>816.97</v>
      </c>
      <c r="N3290" s="26">
        <v>74.62</v>
      </c>
      <c r="O3290" s="199">
        <v>38.9</v>
      </c>
    </row>
    <row r="3291" spans="8:15" hidden="1" x14ac:dyDescent="0.25">
      <c r="H3291" s="189" t="s">
        <v>6990</v>
      </c>
      <c r="I3291" s="26" t="s">
        <v>7225</v>
      </c>
      <c r="J3291" s="26" t="s">
        <v>7226</v>
      </c>
      <c r="K3291" s="26">
        <v>14.3</v>
      </c>
      <c r="L3291" s="26"/>
      <c r="M3291" s="26"/>
      <c r="N3291" s="26"/>
      <c r="O3291" s="199">
        <v>37.549999999999997</v>
      </c>
    </row>
    <row r="3292" spans="8:15" hidden="1" x14ac:dyDescent="0.25">
      <c r="H3292" s="189" t="s">
        <v>6990</v>
      </c>
      <c r="I3292" s="26" t="s">
        <v>7227</v>
      </c>
      <c r="J3292" s="26" t="s">
        <v>7228</v>
      </c>
      <c r="K3292" s="26">
        <v>21.2</v>
      </c>
      <c r="L3292" s="26"/>
      <c r="M3292" s="26"/>
      <c r="N3292" s="26"/>
      <c r="O3292" s="199">
        <v>73.3</v>
      </c>
    </row>
    <row r="3293" spans="8:15" hidden="1" x14ac:dyDescent="0.25">
      <c r="H3293" s="189" t="s">
        <v>6990</v>
      </c>
      <c r="I3293" s="26" t="s">
        <v>7229</v>
      </c>
      <c r="J3293" s="26" t="s">
        <v>7230</v>
      </c>
      <c r="K3293" s="26">
        <v>23.84</v>
      </c>
      <c r="L3293" s="26">
        <v>58.32</v>
      </c>
      <c r="M3293" s="26"/>
      <c r="N3293" s="26">
        <v>62.7</v>
      </c>
      <c r="O3293" s="199">
        <v>28.92</v>
      </c>
    </row>
    <row r="3294" spans="8:15" hidden="1" x14ac:dyDescent="0.25">
      <c r="H3294" s="189" t="s">
        <v>6990</v>
      </c>
      <c r="I3294" s="26" t="s">
        <v>7231</v>
      </c>
      <c r="J3294" s="26" t="s">
        <v>7232</v>
      </c>
      <c r="K3294" s="26">
        <v>18.77</v>
      </c>
      <c r="L3294" s="26">
        <v>85.98</v>
      </c>
      <c r="M3294" s="26">
        <v>42.49</v>
      </c>
      <c r="N3294" s="26">
        <v>108.76</v>
      </c>
      <c r="O3294" s="199">
        <v>74.989999999999995</v>
      </c>
    </row>
    <row r="3295" spans="8:15" hidden="1" x14ac:dyDescent="0.25">
      <c r="H3295" s="189" t="s">
        <v>6990</v>
      </c>
      <c r="I3295" s="26" t="s">
        <v>7233</v>
      </c>
      <c r="J3295" s="26" t="s">
        <v>7234</v>
      </c>
      <c r="K3295" s="26">
        <v>12.65</v>
      </c>
      <c r="L3295" s="26"/>
      <c r="M3295" s="26">
        <v>605.99</v>
      </c>
      <c r="N3295" s="26">
        <v>557.29999999999995</v>
      </c>
      <c r="O3295" s="199">
        <v>41.51</v>
      </c>
    </row>
    <row r="3296" spans="8:15" hidden="1" x14ac:dyDescent="0.25">
      <c r="H3296" s="189" t="s">
        <v>6990</v>
      </c>
      <c r="I3296" s="26" t="s">
        <v>7235</v>
      </c>
      <c r="J3296" s="26" t="s">
        <v>7236</v>
      </c>
      <c r="K3296" s="26">
        <v>28.74</v>
      </c>
      <c r="L3296" s="26">
        <v>73.709999999999994</v>
      </c>
      <c r="M3296" s="26">
        <v>437.81</v>
      </c>
      <c r="N3296" s="26">
        <v>76.55</v>
      </c>
      <c r="O3296" s="199">
        <v>77.599999999999994</v>
      </c>
    </row>
    <row r="3297" spans="8:15" hidden="1" x14ac:dyDescent="0.25">
      <c r="H3297" s="189" t="s">
        <v>6990</v>
      </c>
      <c r="I3297" s="26" t="s">
        <v>7237</v>
      </c>
      <c r="J3297" s="26" t="s">
        <v>7238</v>
      </c>
      <c r="K3297" s="26">
        <v>13.33</v>
      </c>
      <c r="L3297" s="26"/>
      <c r="M3297" s="26"/>
      <c r="N3297" s="26"/>
      <c r="O3297" s="199">
        <v>25.52</v>
      </c>
    </row>
    <row r="3298" spans="8:15" hidden="1" x14ac:dyDescent="0.25">
      <c r="H3298" s="189" t="s">
        <v>6990</v>
      </c>
      <c r="I3298" s="26" t="s">
        <v>7239</v>
      </c>
      <c r="J3298" s="26" t="s">
        <v>7240</v>
      </c>
      <c r="K3298" s="26">
        <v>49.12</v>
      </c>
      <c r="L3298" s="26"/>
      <c r="M3298" s="26"/>
      <c r="N3298" s="26"/>
      <c r="O3298" s="199">
        <v>80.650000000000006</v>
      </c>
    </row>
    <row r="3299" spans="8:15" hidden="1" x14ac:dyDescent="0.25">
      <c r="H3299" s="189" t="s">
        <v>6990</v>
      </c>
      <c r="I3299" s="26" t="s">
        <v>7241</v>
      </c>
      <c r="J3299" s="26" t="s">
        <v>7242</v>
      </c>
      <c r="K3299" s="26">
        <v>14.34</v>
      </c>
      <c r="L3299" s="26">
        <v>124.2</v>
      </c>
      <c r="M3299" s="26">
        <v>424.11</v>
      </c>
      <c r="N3299" s="26">
        <v>59.99</v>
      </c>
      <c r="O3299" s="199">
        <v>23.59</v>
      </c>
    </row>
    <row r="3300" spans="8:15" hidden="1" x14ac:dyDescent="0.25">
      <c r="H3300" s="189" t="s">
        <v>6990</v>
      </c>
      <c r="I3300" s="26" t="s">
        <v>7243</v>
      </c>
      <c r="J3300" s="26" t="s">
        <v>7244</v>
      </c>
      <c r="K3300" s="26">
        <v>10.54</v>
      </c>
      <c r="L3300" s="26">
        <v>155.68</v>
      </c>
      <c r="M3300" s="26"/>
      <c r="N3300" s="26">
        <v>200.09</v>
      </c>
      <c r="O3300" s="199">
        <v>34.479999999999997</v>
      </c>
    </row>
    <row r="3301" spans="8:15" hidden="1" x14ac:dyDescent="0.25">
      <c r="H3301" s="189" t="s">
        <v>6990</v>
      </c>
      <c r="I3301" s="26" t="s">
        <v>7245</v>
      </c>
      <c r="J3301" s="26" t="s">
        <v>7246</v>
      </c>
      <c r="K3301" s="26">
        <v>25.87</v>
      </c>
      <c r="L3301" s="26"/>
      <c r="M3301" s="26"/>
      <c r="N3301" s="26"/>
      <c r="O3301" s="199">
        <v>31.53</v>
      </c>
    </row>
    <row r="3302" spans="8:15" hidden="1" x14ac:dyDescent="0.25">
      <c r="H3302" s="189" t="s">
        <v>6990</v>
      </c>
      <c r="I3302" s="26" t="s">
        <v>7247</v>
      </c>
      <c r="J3302" s="26" t="s">
        <v>7248</v>
      </c>
      <c r="K3302" s="26">
        <v>88.95</v>
      </c>
      <c r="L3302" s="26">
        <v>166.81</v>
      </c>
      <c r="M3302" s="26">
        <v>139.6</v>
      </c>
      <c r="N3302" s="26">
        <v>296.89999999999998</v>
      </c>
      <c r="O3302" s="199">
        <v>122.49</v>
      </c>
    </row>
    <row r="3303" spans="8:15" hidden="1" x14ac:dyDescent="0.25">
      <c r="H3303" s="189" t="s">
        <v>6990</v>
      </c>
      <c r="I3303" s="26" t="s">
        <v>7249</v>
      </c>
      <c r="J3303" s="26" t="s">
        <v>7250</v>
      </c>
      <c r="K3303" s="26">
        <v>22.01</v>
      </c>
      <c r="L3303" s="26">
        <v>26.18</v>
      </c>
      <c r="M3303" s="26">
        <v>19.66</v>
      </c>
      <c r="N3303" s="26">
        <v>43.78</v>
      </c>
      <c r="O3303" s="199">
        <v>98.53</v>
      </c>
    </row>
    <row r="3304" spans="8:15" hidden="1" x14ac:dyDescent="0.25">
      <c r="H3304" s="189" t="s">
        <v>6990</v>
      </c>
      <c r="I3304" s="26" t="s">
        <v>7251</v>
      </c>
      <c r="J3304" s="26" t="s">
        <v>7252</v>
      </c>
      <c r="K3304" s="26">
        <v>26.63</v>
      </c>
      <c r="L3304" s="26">
        <v>47.14</v>
      </c>
      <c r="M3304" s="26">
        <v>162.47</v>
      </c>
      <c r="N3304" s="26">
        <v>52.49</v>
      </c>
      <c r="O3304" s="199">
        <v>37.380000000000003</v>
      </c>
    </row>
    <row r="3305" spans="8:15" hidden="1" x14ac:dyDescent="0.25">
      <c r="H3305" s="189" t="s">
        <v>6990</v>
      </c>
      <c r="I3305" s="26" t="s">
        <v>7253</v>
      </c>
      <c r="J3305" s="26" t="s">
        <v>7254</v>
      </c>
      <c r="K3305" s="26">
        <v>22.42</v>
      </c>
      <c r="L3305" s="26"/>
      <c r="M3305" s="26"/>
      <c r="N3305" s="26"/>
      <c r="O3305" s="199">
        <v>50.57</v>
      </c>
    </row>
    <row r="3306" spans="8:15" hidden="1" x14ac:dyDescent="0.25">
      <c r="H3306" s="189" t="s">
        <v>6990</v>
      </c>
      <c r="I3306" s="26" t="s">
        <v>7255</v>
      </c>
      <c r="J3306" s="26" t="s">
        <v>7256</v>
      </c>
      <c r="K3306" s="26">
        <v>14.29</v>
      </c>
      <c r="L3306" s="26">
        <v>256.38</v>
      </c>
      <c r="M3306" s="26"/>
      <c r="N3306" s="26">
        <v>305.47000000000003</v>
      </c>
      <c r="O3306" s="199">
        <v>66.05</v>
      </c>
    </row>
    <row r="3307" spans="8:15" hidden="1" x14ac:dyDescent="0.25">
      <c r="H3307" s="189" t="s">
        <v>6990</v>
      </c>
      <c r="I3307" s="26" t="s">
        <v>7257</v>
      </c>
      <c r="J3307" s="26" t="s">
        <v>7258</v>
      </c>
      <c r="K3307" s="26">
        <v>16.98</v>
      </c>
      <c r="L3307" s="26">
        <v>40.72</v>
      </c>
      <c r="M3307" s="26">
        <v>36.64</v>
      </c>
      <c r="N3307" s="26">
        <v>47.7</v>
      </c>
      <c r="O3307" s="199">
        <v>120.67</v>
      </c>
    </row>
    <row r="3308" spans="8:15" hidden="1" x14ac:dyDescent="0.25">
      <c r="H3308" s="189" t="s">
        <v>6990</v>
      </c>
      <c r="I3308" s="26" t="s">
        <v>7259</v>
      </c>
      <c r="J3308" s="26" t="s">
        <v>7260</v>
      </c>
      <c r="K3308" s="26">
        <v>31.85</v>
      </c>
      <c r="L3308" s="26">
        <v>183.01</v>
      </c>
      <c r="M3308" s="26">
        <v>301.24</v>
      </c>
      <c r="N3308" s="26">
        <v>187.8</v>
      </c>
      <c r="O3308" s="199">
        <v>94.4</v>
      </c>
    </row>
    <row r="3309" spans="8:15" hidden="1" x14ac:dyDescent="0.25">
      <c r="H3309" s="189" t="s">
        <v>6990</v>
      </c>
      <c r="I3309" s="26" t="s">
        <v>7261</v>
      </c>
      <c r="J3309" s="26" t="s">
        <v>7262</v>
      </c>
      <c r="K3309" s="26">
        <v>18.850000000000001</v>
      </c>
      <c r="L3309" s="26">
        <v>50.44</v>
      </c>
      <c r="M3309" s="26">
        <v>119.66</v>
      </c>
      <c r="N3309" s="26">
        <v>40.21</v>
      </c>
      <c r="O3309" s="199">
        <v>206.76</v>
      </c>
    </row>
    <row r="3310" spans="8:15" hidden="1" x14ac:dyDescent="0.25">
      <c r="H3310" s="189" t="s">
        <v>6990</v>
      </c>
      <c r="I3310" s="26" t="s">
        <v>7263</v>
      </c>
      <c r="J3310" s="26" t="s">
        <v>7264</v>
      </c>
      <c r="K3310" s="26">
        <v>23.25</v>
      </c>
      <c r="L3310" s="26">
        <v>46.22</v>
      </c>
      <c r="M3310" s="26">
        <v>212.8</v>
      </c>
      <c r="N3310" s="26">
        <v>37.770000000000003</v>
      </c>
      <c r="O3310" s="199">
        <v>94.23</v>
      </c>
    </row>
    <row r="3311" spans="8:15" hidden="1" x14ac:dyDescent="0.25">
      <c r="H3311" s="189" t="s">
        <v>6990</v>
      </c>
      <c r="I3311" s="26" t="s">
        <v>7265</v>
      </c>
      <c r="J3311" s="26" t="s">
        <v>7266</v>
      </c>
      <c r="K3311" s="26">
        <v>12.71</v>
      </c>
      <c r="L3311" s="26">
        <v>150.47999999999999</v>
      </c>
      <c r="M3311" s="26"/>
      <c r="N3311" s="26">
        <v>123.36</v>
      </c>
      <c r="O3311" s="199">
        <v>30.57</v>
      </c>
    </row>
    <row r="3312" spans="8:15" hidden="1" x14ac:dyDescent="0.25">
      <c r="H3312" s="189" t="s">
        <v>6990</v>
      </c>
      <c r="I3312" s="26" t="s">
        <v>7267</v>
      </c>
      <c r="J3312" s="26" t="s">
        <v>7268</v>
      </c>
      <c r="K3312" s="26">
        <v>9.25</v>
      </c>
      <c r="L3312" s="26">
        <v>53.63</v>
      </c>
      <c r="M3312" s="26">
        <v>60.03</v>
      </c>
      <c r="N3312" s="26">
        <v>53.24</v>
      </c>
      <c r="O3312" s="199">
        <v>88.2</v>
      </c>
    </row>
    <row r="3313" spans="8:15" hidden="1" x14ac:dyDescent="0.25">
      <c r="H3313" s="189" t="s">
        <v>6990</v>
      </c>
      <c r="I3313" s="26" t="s">
        <v>7269</v>
      </c>
      <c r="J3313" s="26" t="s">
        <v>7270</v>
      </c>
      <c r="K3313" s="26">
        <v>15.31</v>
      </c>
      <c r="L3313" s="26">
        <v>66.540000000000006</v>
      </c>
      <c r="M3313" s="26">
        <v>125.05</v>
      </c>
      <c r="N3313" s="26">
        <v>65.819999999999993</v>
      </c>
      <c r="O3313" s="199">
        <v>98.57</v>
      </c>
    </row>
    <row r="3314" spans="8:15" hidden="1" x14ac:dyDescent="0.25">
      <c r="H3314" s="189" t="s">
        <v>6990</v>
      </c>
      <c r="I3314" s="26" t="s">
        <v>7271</v>
      </c>
      <c r="J3314" s="26" t="s">
        <v>7272</v>
      </c>
      <c r="K3314" s="26">
        <v>17.559999999999999</v>
      </c>
      <c r="L3314" s="26"/>
      <c r="M3314" s="26">
        <v>13.73</v>
      </c>
      <c r="N3314" s="26"/>
      <c r="O3314" s="199">
        <v>140.47999999999999</v>
      </c>
    </row>
    <row r="3315" spans="8:15" hidden="1" x14ac:dyDescent="0.25">
      <c r="H3315" s="189" t="s">
        <v>6990</v>
      </c>
      <c r="I3315" s="26" t="s">
        <v>7273</v>
      </c>
      <c r="J3315" s="26" t="s">
        <v>7274</v>
      </c>
      <c r="K3315" s="26">
        <v>23.42</v>
      </c>
      <c r="L3315" s="26">
        <v>24.37</v>
      </c>
      <c r="M3315" s="26">
        <v>28.06</v>
      </c>
      <c r="N3315" s="26">
        <v>28.08</v>
      </c>
      <c r="O3315" s="199">
        <v>25.61</v>
      </c>
    </row>
    <row r="3316" spans="8:15" hidden="1" x14ac:dyDescent="0.25">
      <c r="H3316" s="189" t="s">
        <v>6990</v>
      </c>
      <c r="I3316" s="26" t="s">
        <v>7275</v>
      </c>
      <c r="J3316" s="26" t="s">
        <v>7276</v>
      </c>
      <c r="K3316" s="26">
        <v>234</v>
      </c>
      <c r="L3316" s="26"/>
      <c r="M3316" s="26"/>
      <c r="N3316" s="26"/>
      <c r="O3316" s="199">
        <v>238.75</v>
      </c>
    </row>
    <row r="3317" spans="8:15" hidden="1" x14ac:dyDescent="0.25">
      <c r="H3317" s="189" t="s">
        <v>6990</v>
      </c>
      <c r="I3317" s="26" t="s">
        <v>7277</v>
      </c>
      <c r="J3317" s="26" t="s">
        <v>7278</v>
      </c>
      <c r="K3317" s="26">
        <v>59.23</v>
      </c>
      <c r="L3317" s="26">
        <v>748.1</v>
      </c>
      <c r="M3317" s="26">
        <v>658.56</v>
      </c>
      <c r="N3317" s="26">
        <v>71.5</v>
      </c>
      <c r="O3317" s="199">
        <v>241.97</v>
      </c>
    </row>
    <row r="3318" spans="8:15" hidden="1" x14ac:dyDescent="0.25">
      <c r="H3318" s="189" t="s">
        <v>6990</v>
      </c>
      <c r="I3318" s="26" t="s">
        <v>7279</v>
      </c>
      <c r="J3318" s="26" t="s">
        <v>7280</v>
      </c>
      <c r="K3318" s="26">
        <v>35.18</v>
      </c>
      <c r="L3318" s="26"/>
      <c r="M3318" s="26"/>
      <c r="N3318" s="26"/>
      <c r="O3318" s="199">
        <v>23.94</v>
      </c>
    </row>
    <row r="3319" spans="8:15" hidden="1" x14ac:dyDescent="0.25">
      <c r="H3319" s="189" t="s">
        <v>6990</v>
      </c>
      <c r="I3319" s="26" t="s">
        <v>7281</v>
      </c>
      <c r="J3319" s="26" t="s">
        <v>7282</v>
      </c>
      <c r="K3319" s="26">
        <v>8.83</v>
      </c>
      <c r="L3319" s="26">
        <v>55.81</v>
      </c>
      <c r="M3319" s="26"/>
      <c r="N3319" s="26">
        <v>66.44</v>
      </c>
      <c r="O3319" s="199">
        <v>37.979999999999997</v>
      </c>
    </row>
    <row r="3320" spans="8:15" hidden="1" x14ac:dyDescent="0.25">
      <c r="H3320" s="189" t="s">
        <v>6990</v>
      </c>
      <c r="I3320" s="26" t="s">
        <v>7283</v>
      </c>
      <c r="J3320" s="26" t="s">
        <v>7284</v>
      </c>
      <c r="K3320" s="26">
        <v>19.46</v>
      </c>
      <c r="L3320" s="26">
        <v>47.34</v>
      </c>
      <c r="M3320" s="26">
        <v>118.7</v>
      </c>
      <c r="N3320" s="26">
        <v>48.38</v>
      </c>
      <c r="O3320" s="199">
        <v>21.66</v>
      </c>
    </row>
    <row r="3321" spans="8:15" hidden="1" x14ac:dyDescent="0.25">
      <c r="H3321" s="189" t="s">
        <v>6990</v>
      </c>
      <c r="I3321" s="26" t="s">
        <v>7285</v>
      </c>
      <c r="J3321" s="26" t="s">
        <v>7286</v>
      </c>
      <c r="K3321" s="26">
        <v>13.55</v>
      </c>
      <c r="L3321" s="26"/>
      <c r="M3321" s="26"/>
      <c r="N3321" s="26"/>
      <c r="O3321" s="199">
        <v>63.25</v>
      </c>
    </row>
    <row r="3322" spans="8:15" hidden="1" x14ac:dyDescent="0.25">
      <c r="H3322" s="189" t="s">
        <v>6990</v>
      </c>
      <c r="I3322" s="26" t="s">
        <v>7287</v>
      </c>
      <c r="J3322" s="26" t="s">
        <v>7288</v>
      </c>
      <c r="K3322" s="26">
        <v>13.34</v>
      </c>
      <c r="L3322" s="26">
        <v>96.16</v>
      </c>
      <c r="M3322" s="26">
        <v>119.58</v>
      </c>
      <c r="N3322" s="26">
        <v>88.82</v>
      </c>
      <c r="O3322" s="199">
        <v>53.95</v>
      </c>
    </row>
    <row r="3323" spans="8:15" hidden="1" x14ac:dyDescent="0.25">
      <c r="H3323" s="189" t="s">
        <v>6990</v>
      </c>
      <c r="I3323" s="26" t="s">
        <v>7289</v>
      </c>
      <c r="J3323" s="26" t="s">
        <v>7290</v>
      </c>
      <c r="K3323" s="26">
        <v>34.81</v>
      </c>
      <c r="L3323" s="26"/>
      <c r="M3323" s="26">
        <v>1134.6600000000001</v>
      </c>
      <c r="N3323" s="26"/>
      <c r="O3323" s="199">
        <v>49.01</v>
      </c>
    </row>
    <row r="3324" spans="8:15" hidden="1" x14ac:dyDescent="0.25">
      <c r="H3324" s="189" t="s">
        <v>6990</v>
      </c>
      <c r="I3324" s="26" t="s">
        <v>7291</v>
      </c>
      <c r="J3324" s="26" t="s">
        <v>7292</v>
      </c>
      <c r="K3324" s="26">
        <v>13.26</v>
      </c>
      <c r="L3324" s="26">
        <v>41.34</v>
      </c>
      <c r="M3324" s="26">
        <v>40.630000000000003</v>
      </c>
      <c r="N3324" s="26">
        <v>38.36</v>
      </c>
      <c r="O3324" s="199">
        <v>49.7</v>
      </c>
    </row>
    <row r="3325" spans="8:15" hidden="1" x14ac:dyDescent="0.25">
      <c r="H3325" s="189" t="s">
        <v>6990</v>
      </c>
      <c r="I3325" s="26" t="s">
        <v>7293</v>
      </c>
      <c r="J3325" s="26" t="s">
        <v>7294</v>
      </c>
      <c r="K3325" s="26">
        <v>29.07</v>
      </c>
      <c r="L3325" s="26"/>
      <c r="M3325" s="26"/>
      <c r="N3325" s="26"/>
      <c r="O3325" s="199">
        <v>23.09</v>
      </c>
    </row>
    <row r="3326" spans="8:15" hidden="1" x14ac:dyDescent="0.25">
      <c r="H3326" s="189" t="s">
        <v>6990</v>
      </c>
      <c r="I3326" s="26" t="s">
        <v>7295</v>
      </c>
      <c r="J3326" s="26" t="s">
        <v>7296</v>
      </c>
      <c r="K3326" s="26">
        <v>24.02</v>
      </c>
      <c r="L3326" s="26">
        <v>41.49</v>
      </c>
      <c r="M3326" s="26"/>
      <c r="N3326" s="26">
        <v>30.71</v>
      </c>
      <c r="O3326" s="199">
        <v>48.65</v>
      </c>
    </row>
    <row r="3327" spans="8:15" hidden="1" x14ac:dyDescent="0.25">
      <c r="H3327" s="189" t="s">
        <v>6990</v>
      </c>
      <c r="I3327" s="26" t="s">
        <v>7297</v>
      </c>
      <c r="J3327" s="26" t="s">
        <v>7298</v>
      </c>
      <c r="K3327" s="26">
        <v>80.97</v>
      </c>
      <c r="L3327" s="26">
        <v>78.84</v>
      </c>
      <c r="M3327" s="26">
        <v>67.319999999999993</v>
      </c>
      <c r="N3327" s="26">
        <v>80.44</v>
      </c>
      <c r="O3327" s="199">
        <v>64.78</v>
      </c>
    </row>
    <row r="3328" spans="8:15" hidden="1" x14ac:dyDescent="0.25">
      <c r="H3328" s="189" t="s">
        <v>6990</v>
      </c>
      <c r="I3328" s="26" t="s">
        <v>7299</v>
      </c>
      <c r="J3328" s="26" t="s">
        <v>7300</v>
      </c>
      <c r="K3328" s="26">
        <v>53.48</v>
      </c>
      <c r="L3328" s="26">
        <v>106.16</v>
      </c>
      <c r="M3328" s="26">
        <v>89.64</v>
      </c>
      <c r="N3328" s="26">
        <v>80</v>
      </c>
      <c r="O3328" s="199">
        <v>49.34</v>
      </c>
    </row>
    <row r="3329" spans="8:15" hidden="1" x14ac:dyDescent="0.25">
      <c r="H3329" s="189" t="s">
        <v>6990</v>
      </c>
      <c r="I3329" s="26" t="s">
        <v>7301</v>
      </c>
      <c r="J3329" s="26" t="s">
        <v>7302</v>
      </c>
      <c r="K3329" s="26">
        <v>63.7</v>
      </c>
      <c r="L3329" s="26">
        <v>40.82</v>
      </c>
      <c r="M3329" s="26">
        <v>58.55</v>
      </c>
      <c r="N3329" s="26">
        <v>47.9</v>
      </c>
      <c r="O3329" s="199">
        <v>123.83</v>
      </c>
    </row>
    <row r="3330" spans="8:15" hidden="1" x14ac:dyDescent="0.25">
      <c r="H3330" s="189" t="s">
        <v>6990</v>
      </c>
      <c r="I3330" s="26" t="s">
        <v>7303</v>
      </c>
      <c r="J3330" s="26" t="s">
        <v>7304</v>
      </c>
      <c r="K3330" s="26">
        <v>48.67</v>
      </c>
      <c r="L3330" s="26"/>
      <c r="M3330" s="26"/>
      <c r="N3330" s="26"/>
      <c r="O3330" s="199">
        <v>37.65</v>
      </c>
    </row>
    <row r="3331" spans="8:15" hidden="1" x14ac:dyDescent="0.25">
      <c r="H3331" s="189" t="s">
        <v>6990</v>
      </c>
      <c r="I3331" s="26" t="s">
        <v>7305</v>
      </c>
      <c r="J3331" s="26" t="s">
        <v>7306</v>
      </c>
      <c r="K3331" s="26">
        <v>60.46</v>
      </c>
      <c r="L3331" s="26">
        <v>75.81</v>
      </c>
      <c r="M3331" s="26">
        <v>90.51</v>
      </c>
      <c r="N3331" s="26">
        <v>89.45</v>
      </c>
      <c r="O3331" s="199">
        <v>60.01</v>
      </c>
    </row>
    <row r="3332" spans="8:15" hidden="1" x14ac:dyDescent="0.25">
      <c r="H3332" s="189" t="s">
        <v>6990</v>
      </c>
      <c r="I3332" s="26" t="s">
        <v>7307</v>
      </c>
      <c r="J3332" s="26" t="s">
        <v>7308</v>
      </c>
      <c r="K3332" s="26">
        <v>38.99</v>
      </c>
      <c r="L3332" s="26">
        <v>64.36</v>
      </c>
      <c r="M3332" s="26">
        <v>78.91</v>
      </c>
      <c r="N3332" s="26">
        <v>66.48</v>
      </c>
      <c r="O3332" s="199">
        <v>48.04</v>
      </c>
    </row>
    <row r="3333" spans="8:15" hidden="1" x14ac:dyDescent="0.25">
      <c r="H3333" s="189" t="s">
        <v>6990</v>
      </c>
      <c r="I3333" s="26" t="s">
        <v>7309</v>
      </c>
      <c r="J3333" s="26" t="s">
        <v>7310</v>
      </c>
      <c r="K3333" s="26">
        <v>35.590000000000003</v>
      </c>
      <c r="L3333" s="26">
        <v>62.48</v>
      </c>
      <c r="M3333" s="26">
        <v>4371.33</v>
      </c>
      <c r="N3333" s="26">
        <v>59.33</v>
      </c>
      <c r="O3333" s="199">
        <v>23.47</v>
      </c>
    </row>
    <row r="3334" spans="8:15" hidden="1" x14ac:dyDescent="0.25">
      <c r="H3334" s="189" t="s">
        <v>6990</v>
      </c>
      <c r="I3334" s="26" t="s">
        <v>7311</v>
      </c>
      <c r="J3334" s="26" t="s">
        <v>7312</v>
      </c>
      <c r="K3334" s="26">
        <v>26.42</v>
      </c>
      <c r="L3334" s="26">
        <v>26.3</v>
      </c>
      <c r="M3334" s="26">
        <v>28.73</v>
      </c>
      <c r="N3334" s="26">
        <v>27.88</v>
      </c>
      <c r="O3334" s="199">
        <v>63.19</v>
      </c>
    </row>
    <row r="3335" spans="8:15" hidden="1" x14ac:dyDescent="0.25">
      <c r="H3335" s="189" t="s">
        <v>6990</v>
      </c>
      <c r="I3335" s="26" t="s">
        <v>7313</v>
      </c>
      <c r="J3335" s="26" t="s">
        <v>7314</v>
      </c>
      <c r="K3335" s="26">
        <v>26.27</v>
      </c>
      <c r="L3335" s="26">
        <v>50.14</v>
      </c>
      <c r="M3335" s="26">
        <v>45.04</v>
      </c>
      <c r="N3335" s="26">
        <v>80.84</v>
      </c>
      <c r="O3335" s="199">
        <v>40.299999999999997</v>
      </c>
    </row>
    <row r="3336" spans="8:15" hidden="1" x14ac:dyDescent="0.25">
      <c r="H3336" s="189" t="s">
        <v>6990</v>
      </c>
      <c r="I3336" s="26" t="s">
        <v>7315</v>
      </c>
      <c r="J3336" s="26" t="s">
        <v>7316</v>
      </c>
      <c r="K3336" s="26">
        <v>45.21</v>
      </c>
      <c r="L3336" s="26">
        <v>27.42</v>
      </c>
      <c r="M3336" s="26">
        <v>29.74</v>
      </c>
      <c r="N3336" s="26">
        <v>30</v>
      </c>
      <c r="O3336" s="199">
        <v>59.46</v>
      </c>
    </row>
    <row r="3337" spans="8:15" hidden="1" x14ac:dyDescent="0.25">
      <c r="H3337" s="189" t="s">
        <v>6990</v>
      </c>
      <c r="I3337" s="26" t="s">
        <v>7317</v>
      </c>
      <c r="J3337" s="26" t="s">
        <v>7318</v>
      </c>
      <c r="K3337" s="26">
        <v>19.510000000000002</v>
      </c>
      <c r="L3337" s="26">
        <v>66.64</v>
      </c>
      <c r="M3337" s="26">
        <v>143.69</v>
      </c>
      <c r="N3337" s="26">
        <v>58</v>
      </c>
      <c r="O3337" s="199">
        <v>23.52</v>
      </c>
    </row>
    <row r="3338" spans="8:15" hidden="1" x14ac:dyDescent="0.25">
      <c r="H3338" s="189" t="s">
        <v>6990</v>
      </c>
      <c r="I3338" s="26" t="s">
        <v>7319</v>
      </c>
      <c r="J3338" s="26" t="s">
        <v>7320</v>
      </c>
      <c r="K3338" s="26">
        <v>39.880000000000003</v>
      </c>
      <c r="L3338" s="26">
        <v>26.73</v>
      </c>
      <c r="M3338" s="26">
        <v>38.36</v>
      </c>
      <c r="N3338" s="26">
        <v>28.18</v>
      </c>
      <c r="O3338" s="199">
        <v>39.880000000000003</v>
      </c>
    </row>
    <row r="3339" spans="8:15" hidden="1" x14ac:dyDescent="0.25">
      <c r="H3339" s="189" t="s">
        <v>6990</v>
      </c>
      <c r="I3339" s="26" t="s">
        <v>7321</v>
      </c>
      <c r="J3339" s="26" t="s">
        <v>7322</v>
      </c>
      <c r="K3339" s="26">
        <v>43.96</v>
      </c>
      <c r="L3339" s="26">
        <v>230.17</v>
      </c>
      <c r="M3339" s="26">
        <v>744.39</v>
      </c>
      <c r="N3339" s="26">
        <v>200.85</v>
      </c>
      <c r="O3339" s="199">
        <v>35.17</v>
      </c>
    </row>
    <row r="3340" spans="8:15" hidden="1" x14ac:dyDescent="0.25">
      <c r="H3340" s="189" t="s">
        <v>6990</v>
      </c>
      <c r="I3340" s="26" t="s">
        <v>7323</v>
      </c>
      <c r="J3340" s="26" t="s">
        <v>7324</v>
      </c>
      <c r="K3340" s="26">
        <v>37.49</v>
      </c>
      <c r="L3340" s="26">
        <v>124.39</v>
      </c>
      <c r="M3340" s="26">
        <v>872.24</v>
      </c>
      <c r="N3340" s="26">
        <v>114.43</v>
      </c>
      <c r="O3340" s="199">
        <v>42.75</v>
      </c>
    </row>
    <row r="3341" spans="8:15" hidden="1" x14ac:dyDescent="0.25">
      <c r="H3341" s="189" t="s">
        <v>6990</v>
      </c>
      <c r="I3341" s="26" t="s">
        <v>7325</v>
      </c>
      <c r="J3341" s="26" t="s">
        <v>7326</v>
      </c>
      <c r="K3341" s="26">
        <v>63.91</v>
      </c>
      <c r="L3341" s="26">
        <v>157.88</v>
      </c>
      <c r="M3341" s="26">
        <v>288.67</v>
      </c>
      <c r="N3341" s="26">
        <v>185.99</v>
      </c>
      <c r="O3341" s="199">
        <v>59.19</v>
      </c>
    </row>
    <row r="3342" spans="8:15" hidden="1" x14ac:dyDescent="0.25">
      <c r="H3342" s="189" t="s">
        <v>6990</v>
      </c>
      <c r="I3342" s="26" t="s">
        <v>7327</v>
      </c>
      <c r="J3342" s="26" t="s">
        <v>619</v>
      </c>
      <c r="K3342" s="26">
        <v>31.47</v>
      </c>
      <c r="L3342" s="26">
        <v>40.200000000000003</v>
      </c>
      <c r="M3342" s="26">
        <v>74.010000000000005</v>
      </c>
      <c r="N3342" s="26">
        <v>30.81</v>
      </c>
      <c r="O3342" s="199">
        <v>299.89</v>
      </c>
    </row>
    <row r="3343" spans="8:15" hidden="1" x14ac:dyDescent="0.25">
      <c r="H3343" s="189" t="s">
        <v>6990</v>
      </c>
      <c r="I3343" s="26" t="s">
        <v>7328</v>
      </c>
      <c r="J3343" s="26" t="s">
        <v>7329</v>
      </c>
      <c r="K3343" s="26">
        <v>19.23</v>
      </c>
      <c r="L3343" s="26">
        <v>78.739999999999995</v>
      </c>
      <c r="M3343" s="26">
        <v>75.77</v>
      </c>
      <c r="N3343" s="26">
        <v>52.56</v>
      </c>
      <c r="O3343" s="199">
        <v>29.56</v>
      </c>
    </row>
    <row r="3344" spans="8:15" hidden="1" x14ac:dyDescent="0.25">
      <c r="H3344" s="189" t="s">
        <v>6990</v>
      </c>
      <c r="I3344" s="26" t="s">
        <v>7330</v>
      </c>
      <c r="J3344" s="26" t="s">
        <v>7331</v>
      </c>
      <c r="K3344" s="26">
        <v>40.340000000000003</v>
      </c>
      <c r="L3344" s="26">
        <v>72.75</v>
      </c>
      <c r="M3344" s="26">
        <v>76.95</v>
      </c>
      <c r="N3344" s="26">
        <v>72.88</v>
      </c>
      <c r="O3344" s="199">
        <v>40.340000000000003</v>
      </c>
    </row>
    <row r="3345" spans="8:15" hidden="1" x14ac:dyDescent="0.25">
      <c r="H3345" s="189" t="s">
        <v>6990</v>
      </c>
      <c r="I3345" s="26" t="s">
        <v>7332</v>
      </c>
      <c r="J3345" s="26" t="s">
        <v>7333</v>
      </c>
      <c r="K3345" s="26">
        <v>32.659999999999997</v>
      </c>
      <c r="L3345" s="26">
        <v>36.85</v>
      </c>
      <c r="M3345" s="26"/>
      <c r="N3345" s="26">
        <v>38.64</v>
      </c>
      <c r="O3345" s="199">
        <v>51.67</v>
      </c>
    </row>
    <row r="3346" spans="8:15" hidden="1" x14ac:dyDescent="0.25">
      <c r="H3346" s="189" t="s">
        <v>6990</v>
      </c>
      <c r="I3346" s="26" t="s">
        <v>7334</v>
      </c>
      <c r="J3346" s="26" t="s">
        <v>7335</v>
      </c>
      <c r="K3346" s="26">
        <v>58.9</v>
      </c>
      <c r="L3346" s="26">
        <v>85.38</v>
      </c>
      <c r="M3346" s="26">
        <v>155.72</v>
      </c>
      <c r="N3346" s="26">
        <v>84.26</v>
      </c>
      <c r="O3346" s="199">
        <v>51.83</v>
      </c>
    </row>
    <row r="3347" spans="8:15" hidden="1" x14ac:dyDescent="0.25">
      <c r="H3347" s="189" t="s">
        <v>6990</v>
      </c>
      <c r="I3347" s="26" t="s">
        <v>7336</v>
      </c>
      <c r="J3347" s="26" t="s">
        <v>7337</v>
      </c>
      <c r="K3347" s="26">
        <v>29.25</v>
      </c>
      <c r="L3347" s="26">
        <v>132.87</v>
      </c>
      <c r="M3347" s="26">
        <v>161.74</v>
      </c>
      <c r="N3347" s="26">
        <v>130.94</v>
      </c>
      <c r="O3347" s="199">
        <v>117</v>
      </c>
    </row>
    <row r="3348" spans="8:15" hidden="1" x14ac:dyDescent="0.25">
      <c r="H3348" s="189" t="s">
        <v>6990</v>
      </c>
      <c r="I3348" s="26" t="s">
        <v>7338</v>
      </c>
      <c r="J3348" s="26" t="s">
        <v>7339</v>
      </c>
      <c r="K3348" s="26">
        <v>32.479999999999997</v>
      </c>
      <c r="L3348" s="26">
        <v>48.69</v>
      </c>
      <c r="M3348" s="26">
        <v>110.98</v>
      </c>
      <c r="N3348" s="26">
        <v>42.81</v>
      </c>
      <c r="O3348" s="199">
        <v>33.840000000000003</v>
      </c>
    </row>
    <row r="3349" spans="8:15" hidden="1" x14ac:dyDescent="0.25">
      <c r="H3349" s="189" t="s">
        <v>6990</v>
      </c>
      <c r="I3349" s="26" t="s">
        <v>7340</v>
      </c>
      <c r="J3349" s="26" t="s">
        <v>7341</v>
      </c>
      <c r="K3349" s="26">
        <v>21.6</v>
      </c>
      <c r="L3349" s="26">
        <v>48.66</v>
      </c>
      <c r="M3349" s="26">
        <v>44.68</v>
      </c>
      <c r="N3349" s="26">
        <v>58.26</v>
      </c>
      <c r="O3349" s="199">
        <v>87.91</v>
      </c>
    </row>
    <row r="3350" spans="8:15" hidden="1" x14ac:dyDescent="0.25">
      <c r="H3350" s="189" t="s">
        <v>6990</v>
      </c>
      <c r="I3350" s="26" t="s">
        <v>7342</v>
      </c>
      <c r="J3350" s="26" t="s">
        <v>7343</v>
      </c>
      <c r="K3350" s="26">
        <v>51.17</v>
      </c>
      <c r="L3350" s="26">
        <v>54.24</v>
      </c>
      <c r="M3350" s="26"/>
      <c r="N3350" s="26">
        <v>40.409999999999997</v>
      </c>
      <c r="O3350" s="199">
        <v>35.31</v>
      </c>
    </row>
    <row r="3351" spans="8:15" hidden="1" x14ac:dyDescent="0.25">
      <c r="H3351" s="189" t="s">
        <v>6990</v>
      </c>
      <c r="I3351" s="26" t="s">
        <v>7344</v>
      </c>
      <c r="J3351" s="26" t="s">
        <v>7345</v>
      </c>
      <c r="K3351" s="26">
        <v>48.79</v>
      </c>
      <c r="L3351" s="26">
        <v>86.66</v>
      </c>
      <c r="M3351" s="26">
        <v>73.27</v>
      </c>
      <c r="N3351" s="26">
        <v>69.7</v>
      </c>
      <c r="O3351" s="199">
        <v>33.18</v>
      </c>
    </row>
    <row r="3352" spans="8:15" hidden="1" x14ac:dyDescent="0.25">
      <c r="H3352" s="189" t="s">
        <v>6990</v>
      </c>
      <c r="I3352" s="26" t="s">
        <v>7346</v>
      </c>
      <c r="J3352" s="26" t="s">
        <v>7347</v>
      </c>
      <c r="K3352" s="26">
        <v>31.43</v>
      </c>
      <c r="L3352" s="26">
        <v>60.58</v>
      </c>
      <c r="M3352" s="26">
        <v>600.01</v>
      </c>
      <c r="N3352" s="26">
        <v>54.63</v>
      </c>
      <c r="O3352" s="199">
        <v>34.46</v>
      </c>
    </row>
    <row r="3353" spans="8:15" hidden="1" x14ac:dyDescent="0.25">
      <c r="H3353" s="189" t="s">
        <v>6990</v>
      </c>
      <c r="I3353" s="26" t="s">
        <v>7348</v>
      </c>
      <c r="J3353" s="26" t="s">
        <v>7349</v>
      </c>
      <c r="K3353" s="26">
        <v>2.4700000000000002</v>
      </c>
      <c r="L3353" s="26"/>
      <c r="M3353" s="26"/>
      <c r="N3353" s="26"/>
      <c r="O3353" s="199">
        <v>4.92</v>
      </c>
    </row>
    <row r="3354" spans="8:15" hidden="1" x14ac:dyDescent="0.25">
      <c r="H3354" s="189" t="s">
        <v>6990</v>
      </c>
      <c r="I3354" s="26" t="s">
        <v>7350</v>
      </c>
      <c r="J3354" s="26" t="s">
        <v>7351</v>
      </c>
      <c r="K3354" s="26">
        <v>5.64</v>
      </c>
      <c r="L3354" s="26">
        <v>12.44</v>
      </c>
      <c r="M3354" s="26">
        <v>133.63999999999999</v>
      </c>
      <c r="N3354" s="26">
        <v>9.58</v>
      </c>
      <c r="O3354" s="199">
        <v>4.17</v>
      </c>
    </row>
    <row r="3355" spans="8:15" hidden="1" x14ac:dyDescent="0.25">
      <c r="H3355" s="189" t="s">
        <v>6990</v>
      </c>
      <c r="I3355" s="26" t="s">
        <v>7352</v>
      </c>
      <c r="J3355" s="26" t="s">
        <v>7353</v>
      </c>
      <c r="K3355" s="26">
        <v>4.63</v>
      </c>
      <c r="L3355" s="26">
        <v>31.43</v>
      </c>
      <c r="M3355" s="26">
        <v>317.14999999999998</v>
      </c>
      <c r="N3355" s="26">
        <v>39.369999999999997</v>
      </c>
      <c r="O3355" s="199">
        <v>157.94999999999999</v>
      </c>
    </row>
    <row r="3356" spans="8:15" hidden="1" x14ac:dyDescent="0.25">
      <c r="H3356" s="189" t="s">
        <v>6990</v>
      </c>
      <c r="I3356" s="26" t="s">
        <v>7354</v>
      </c>
      <c r="J3356" s="26" t="s">
        <v>156</v>
      </c>
      <c r="K3356" s="26">
        <v>12.27</v>
      </c>
      <c r="L3356" s="26">
        <v>17.309999999999999</v>
      </c>
      <c r="M3356" s="26">
        <v>21.61</v>
      </c>
      <c r="N3356" s="26">
        <v>21.07</v>
      </c>
      <c r="O3356" s="199">
        <v>227.35</v>
      </c>
    </row>
    <row r="3357" spans="8:15" hidden="1" x14ac:dyDescent="0.25">
      <c r="H3357" s="189" t="s">
        <v>6990</v>
      </c>
      <c r="I3357" s="26" t="s">
        <v>7355</v>
      </c>
      <c r="J3357" s="26" t="s">
        <v>7356</v>
      </c>
      <c r="K3357" s="26">
        <v>2.5</v>
      </c>
      <c r="L3357" s="26"/>
      <c r="M3357" s="26"/>
      <c r="N3357" s="26"/>
      <c r="O3357" s="199">
        <v>15.78</v>
      </c>
    </row>
    <row r="3358" spans="8:15" hidden="1" x14ac:dyDescent="0.25">
      <c r="H3358" s="189" t="s">
        <v>6990</v>
      </c>
      <c r="I3358" s="26" t="s">
        <v>7357</v>
      </c>
      <c r="J3358" s="26" t="s">
        <v>98</v>
      </c>
      <c r="K3358" s="26">
        <v>6.78</v>
      </c>
      <c r="L3358" s="26"/>
      <c r="M3358" s="26">
        <v>75.83</v>
      </c>
      <c r="N3358" s="26"/>
      <c r="O3358" s="199">
        <v>74.34</v>
      </c>
    </row>
    <row r="3359" spans="8:15" hidden="1" x14ac:dyDescent="0.25">
      <c r="H3359" s="189" t="s">
        <v>6990</v>
      </c>
      <c r="I3359" s="26" t="s">
        <v>7358</v>
      </c>
      <c r="J3359" s="26" t="s">
        <v>7359</v>
      </c>
      <c r="K3359" s="26">
        <v>12.62</v>
      </c>
      <c r="L3359" s="26">
        <v>46.36</v>
      </c>
      <c r="M3359" s="26">
        <v>90.8</v>
      </c>
      <c r="N3359" s="26">
        <v>44.25</v>
      </c>
      <c r="O3359" s="199">
        <v>119.13</v>
      </c>
    </row>
    <row r="3360" spans="8:15" hidden="1" x14ac:dyDescent="0.25">
      <c r="H3360" s="189" t="s">
        <v>6990</v>
      </c>
      <c r="I3360" s="26" t="s">
        <v>7360</v>
      </c>
      <c r="J3360" s="26" t="s">
        <v>7361</v>
      </c>
      <c r="K3360" s="26">
        <v>14.92</v>
      </c>
      <c r="L3360" s="26"/>
      <c r="M3360" s="26"/>
      <c r="N3360" s="26"/>
      <c r="O3360" s="199">
        <v>24.03</v>
      </c>
    </row>
    <row r="3361" spans="8:15" hidden="1" x14ac:dyDescent="0.25">
      <c r="H3361" s="189" t="s">
        <v>6990</v>
      </c>
      <c r="I3361" s="26" t="s">
        <v>7362</v>
      </c>
      <c r="J3361" s="26" t="s">
        <v>134</v>
      </c>
      <c r="K3361" s="26">
        <v>37.35</v>
      </c>
      <c r="L3361" s="26"/>
      <c r="M3361" s="26"/>
      <c r="N3361" s="26">
        <v>708.73</v>
      </c>
      <c r="O3361" s="199">
        <v>321.29000000000002</v>
      </c>
    </row>
    <row r="3362" spans="8:15" hidden="1" x14ac:dyDescent="0.25">
      <c r="H3362" s="189" t="s">
        <v>6990</v>
      </c>
      <c r="I3362" s="26" t="s">
        <v>7363</v>
      </c>
      <c r="J3362" s="26" t="s">
        <v>7364</v>
      </c>
      <c r="K3362" s="26">
        <v>31.81</v>
      </c>
      <c r="L3362" s="26">
        <v>37.01</v>
      </c>
      <c r="M3362" s="26">
        <v>67.7</v>
      </c>
      <c r="N3362" s="26">
        <v>55.39</v>
      </c>
      <c r="O3362" s="199">
        <v>604.39</v>
      </c>
    </row>
    <row r="3363" spans="8:15" hidden="1" x14ac:dyDescent="0.25">
      <c r="H3363" s="189" t="s">
        <v>6990</v>
      </c>
      <c r="I3363" s="26" t="s">
        <v>7365</v>
      </c>
      <c r="J3363" s="26" t="s">
        <v>7366</v>
      </c>
      <c r="K3363" s="26">
        <v>9.3699999999999992</v>
      </c>
      <c r="L3363" s="26"/>
      <c r="M3363" s="26">
        <v>68.010000000000005</v>
      </c>
      <c r="N3363" s="26"/>
      <c r="O3363" s="199">
        <v>43.74</v>
      </c>
    </row>
    <row r="3364" spans="8:15" hidden="1" x14ac:dyDescent="0.25">
      <c r="H3364" s="189" t="s">
        <v>6990</v>
      </c>
      <c r="I3364" s="26" t="s">
        <v>7367</v>
      </c>
      <c r="J3364" s="26" t="s">
        <v>7368</v>
      </c>
      <c r="K3364" s="26">
        <v>17</v>
      </c>
      <c r="L3364" s="26"/>
      <c r="M3364" s="26"/>
      <c r="N3364" s="26">
        <v>266.29000000000002</v>
      </c>
      <c r="O3364" s="199">
        <v>583.63</v>
      </c>
    </row>
    <row r="3365" spans="8:15" hidden="1" x14ac:dyDescent="0.25">
      <c r="H3365" s="189" t="s">
        <v>6990</v>
      </c>
      <c r="I3365" s="26" t="s">
        <v>7369</v>
      </c>
      <c r="J3365" s="26" t="s">
        <v>7370</v>
      </c>
      <c r="K3365" s="26">
        <v>5.92</v>
      </c>
      <c r="L3365" s="26"/>
      <c r="M3365" s="26"/>
      <c r="N3365" s="26"/>
      <c r="O3365" s="199">
        <v>41.68</v>
      </c>
    </row>
    <row r="3366" spans="8:15" hidden="1" x14ac:dyDescent="0.25">
      <c r="H3366" s="189" t="s">
        <v>6990</v>
      </c>
      <c r="I3366" s="26" t="s">
        <v>7371</v>
      </c>
      <c r="J3366" s="26" t="s">
        <v>7372</v>
      </c>
      <c r="K3366" s="26">
        <v>14.39</v>
      </c>
      <c r="L3366" s="26">
        <v>107.75</v>
      </c>
      <c r="M3366" s="26">
        <v>106.05</v>
      </c>
      <c r="N3366" s="26">
        <v>108.85</v>
      </c>
      <c r="O3366" s="199">
        <v>196.81</v>
      </c>
    </row>
    <row r="3367" spans="8:15" hidden="1" x14ac:dyDescent="0.25">
      <c r="H3367" s="189" t="s">
        <v>6990</v>
      </c>
      <c r="I3367" s="26" t="s">
        <v>7373</v>
      </c>
      <c r="J3367" s="26" t="s">
        <v>7374</v>
      </c>
      <c r="K3367" s="26">
        <v>9.93</v>
      </c>
      <c r="L3367" s="26"/>
      <c r="M3367" s="26">
        <v>63.37</v>
      </c>
      <c r="N3367" s="26"/>
      <c r="O3367" s="199">
        <v>120.49</v>
      </c>
    </row>
    <row r="3368" spans="8:15" hidden="1" x14ac:dyDescent="0.25">
      <c r="H3368" s="189" t="s">
        <v>6990</v>
      </c>
      <c r="I3368" s="26" t="s">
        <v>7375</v>
      </c>
      <c r="J3368" s="26" t="s">
        <v>7376</v>
      </c>
      <c r="K3368" s="26">
        <v>5.7</v>
      </c>
      <c r="L3368" s="26"/>
      <c r="M3368" s="26">
        <v>16.78</v>
      </c>
      <c r="N3368" s="26"/>
      <c r="O3368" s="199">
        <v>122.24</v>
      </c>
    </row>
    <row r="3369" spans="8:15" hidden="1" x14ac:dyDescent="0.25">
      <c r="H3369" s="189" t="s">
        <v>6990</v>
      </c>
      <c r="I3369" s="26" t="s">
        <v>7377</v>
      </c>
      <c r="J3369" s="26" t="s">
        <v>7378</v>
      </c>
      <c r="K3369" s="26">
        <v>3.64</v>
      </c>
      <c r="L3369" s="26">
        <v>203.36</v>
      </c>
      <c r="M3369" s="26">
        <v>172.71</v>
      </c>
      <c r="N3369" s="26"/>
      <c r="O3369" s="199">
        <v>79.290000000000006</v>
      </c>
    </row>
    <row r="3370" spans="8:15" hidden="1" x14ac:dyDescent="0.25">
      <c r="H3370" s="189" t="s">
        <v>6990</v>
      </c>
      <c r="I3370" s="26" t="s">
        <v>7379</v>
      </c>
      <c r="J3370" s="26" t="s">
        <v>7380</v>
      </c>
      <c r="K3370" s="26">
        <v>14.75</v>
      </c>
      <c r="L3370" s="26">
        <v>55.81</v>
      </c>
      <c r="M3370" s="26"/>
      <c r="N3370" s="26">
        <v>74.95</v>
      </c>
      <c r="O3370" s="199">
        <v>47.8</v>
      </c>
    </row>
    <row r="3371" spans="8:15" hidden="1" x14ac:dyDescent="0.25">
      <c r="H3371" s="189" t="s">
        <v>6990</v>
      </c>
      <c r="I3371" s="26" t="s">
        <v>7381</v>
      </c>
      <c r="J3371" s="26" t="s">
        <v>7382</v>
      </c>
      <c r="K3371" s="26">
        <v>6.49</v>
      </c>
      <c r="L3371" s="26">
        <v>114.65</v>
      </c>
      <c r="M3371" s="26"/>
      <c r="N3371" s="26">
        <v>53.24</v>
      </c>
      <c r="O3371" s="199">
        <v>66.69</v>
      </c>
    </row>
    <row r="3372" spans="8:15" hidden="1" x14ac:dyDescent="0.25">
      <c r="H3372" s="189" t="s">
        <v>6990</v>
      </c>
      <c r="I3372" s="26" t="s">
        <v>7383</v>
      </c>
      <c r="J3372" s="26" t="s">
        <v>7384</v>
      </c>
      <c r="K3372" s="26">
        <v>44.19</v>
      </c>
      <c r="L3372" s="26">
        <v>45.04</v>
      </c>
      <c r="M3372" s="26">
        <v>45.7</v>
      </c>
      <c r="N3372" s="26">
        <v>48.57</v>
      </c>
      <c r="O3372" s="199">
        <v>1061.7</v>
      </c>
    </row>
    <row r="3373" spans="8:15" hidden="1" x14ac:dyDescent="0.25">
      <c r="H3373" s="189" t="s">
        <v>6990</v>
      </c>
      <c r="I3373" s="26" t="s">
        <v>7385</v>
      </c>
      <c r="J3373" s="26" t="s">
        <v>7386</v>
      </c>
      <c r="K3373" s="26">
        <v>24.04</v>
      </c>
      <c r="L3373" s="26">
        <v>32.090000000000003</v>
      </c>
      <c r="M3373" s="26">
        <v>62.59</v>
      </c>
      <c r="N3373" s="26">
        <v>31.67</v>
      </c>
      <c r="O3373" s="199">
        <v>164.69</v>
      </c>
    </row>
    <row r="3374" spans="8:15" hidden="1" x14ac:dyDescent="0.25">
      <c r="H3374" s="189" t="s">
        <v>6990</v>
      </c>
      <c r="I3374" s="26" t="s">
        <v>7387</v>
      </c>
      <c r="J3374" s="26" t="s">
        <v>7388</v>
      </c>
      <c r="K3374" s="26">
        <v>2.64</v>
      </c>
      <c r="L3374" s="26">
        <v>114.21</v>
      </c>
      <c r="M3374" s="26">
        <v>154.91</v>
      </c>
      <c r="N3374" s="26">
        <v>86.6</v>
      </c>
      <c r="O3374" s="199">
        <v>50.11</v>
      </c>
    </row>
    <row r="3375" spans="8:15" hidden="1" x14ac:dyDescent="0.25">
      <c r="H3375" s="189" t="s">
        <v>6990</v>
      </c>
      <c r="I3375" s="26" t="s">
        <v>7389</v>
      </c>
      <c r="J3375" s="26" t="s">
        <v>7390</v>
      </c>
      <c r="K3375" s="26">
        <v>7.54</v>
      </c>
      <c r="L3375" s="26">
        <v>57.38</v>
      </c>
      <c r="M3375" s="26">
        <v>26.91</v>
      </c>
      <c r="N3375" s="26"/>
      <c r="O3375" s="199">
        <v>152.26</v>
      </c>
    </row>
    <row r="3376" spans="8:15" hidden="1" x14ac:dyDescent="0.25">
      <c r="H3376" s="189" t="s">
        <v>6990</v>
      </c>
      <c r="I3376" s="26" t="s">
        <v>7391</v>
      </c>
      <c r="J3376" s="26" t="s">
        <v>7392</v>
      </c>
      <c r="K3376" s="26">
        <v>52.95</v>
      </c>
      <c r="L3376" s="26">
        <v>72.260000000000005</v>
      </c>
      <c r="M3376" s="26">
        <v>178.84</v>
      </c>
      <c r="N3376" s="26">
        <v>61.82</v>
      </c>
      <c r="O3376" s="199">
        <v>137.99</v>
      </c>
    </row>
    <row r="3377" spans="8:15" hidden="1" x14ac:dyDescent="0.25">
      <c r="H3377" s="189" t="s">
        <v>6990</v>
      </c>
      <c r="I3377" s="26" t="s">
        <v>7393</v>
      </c>
      <c r="J3377" s="26" t="s">
        <v>7394</v>
      </c>
      <c r="K3377" s="26">
        <v>18.98</v>
      </c>
      <c r="L3377" s="26"/>
      <c r="M3377" s="26"/>
      <c r="N3377" s="26"/>
      <c r="O3377" s="199">
        <v>53.74</v>
      </c>
    </row>
    <row r="3378" spans="8:15" hidden="1" x14ac:dyDescent="0.25">
      <c r="H3378" s="189" t="s">
        <v>6990</v>
      </c>
      <c r="I3378" s="26" t="s">
        <v>7395</v>
      </c>
      <c r="J3378" s="26" t="s">
        <v>7396</v>
      </c>
      <c r="K3378" s="26">
        <v>33.270000000000003</v>
      </c>
      <c r="L3378" s="26">
        <v>88.54</v>
      </c>
      <c r="M3378" s="26">
        <v>77.430000000000007</v>
      </c>
      <c r="N3378" s="26">
        <v>94.15</v>
      </c>
      <c r="O3378" s="199">
        <v>135.49</v>
      </c>
    </row>
    <row r="3379" spans="8:15" hidden="1" x14ac:dyDescent="0.25">
      <c r="H3379" s="189" t="s">
        <v>6990</v>
      </c>
      <c r="I3379" s="26" t="s">
        <v>7397</v>
      </c>
      <c r="J3379" s="26" t="s">
        <v>7398</v>
      </c>
      <c r="K3379" s="26">
        <v>14.48</v>
      </c>
      <c r="L3379" s="26"/>
      <c r="M3379" s="26"/>
      <c r="N3379" s="26">
        <v>106.54</v>
      </c>
      <c r="O3379" s="199">
        <v>39.03</v>
      </c>
    </row>
    <row r="3380" spans="8:15" hidden="1" x14ac:dyDescent="0.25">
      <c r="H3380" s="189" t="s">
        <v>6990</v>
      </c>
      <c r="I3380" s="26" t="s">
        <v>7399</v>
      </c>
      <c r="J3380" s="26" t="s">
        <v>7400</v>
      </c>
      <c r="K3380" s="26">
        <v>12.43</v>
      </c>
      <c r="L3380" s="26"/>
      <c r="M3380" s="26"/>
      <c r="N3380" s="26"/>
      <c r="O3380" s="199">
        <v>29</v>
      </c>
    </row>
    <row r="3381" spans="8:15" hidden="1" x14ac:dyDescent="0.25">
      <c r="H3381" s="189" t="s">
        <v>6990</v>
      </c>
      <c r="I3381" s="26" t="s">
        <v>7401</v>
      </c>
      <c r="J3381" s="26" t="s">
        <v>7402</v>
      </c>
      <c r="K3381" s="26">
        <v>58.39</v>
      </c>
      <c r="L3381" s="26">
        <v>51.93</v>
      </c>
      <c r="M3381" s="26">
        <v>80.84</v>
      </c>
      <c r="N3381" s="26">
        <v>60.21</v>
      </c>
      <c r="O3381" s="199">
        <v>99.97</v>
      </c>
    </row>
    <row r="3382" spans="8:15" hidden="1" x14ac:dyDescent="0.25">
      <c r="H3382" s="189" t="s">
        <v>6990</v>
      </c>
      <c r="I3382" s="26" t="s">
        <v>7403</v>
      </c>
      <c r="J3382" s="26" t="s">
        <v>7404</v>
      </c>
      <c r="K3382" s="26">
        <v>15.28</v>
      </c>
      <c r="L3382" s="26">
        <v>15.01</v>
      </c>
      <c r="M3382" s="26">
        <v>16.77</v>
      </c>
      <c r="N3382" s="26">
        <v>16.82</v>
      </c>
      <c r="O3382" s="199">
        <v>58.26</v>
      </c>
    </row>
    <row r="3383" spans="8:15" hidden="1" x14ac:dyDescent="0.25">
      <c r="H3383" s="189" t="s">
        <v>6990</v>
      </c>
      <c r="I3383" s="26" t="s">
        <v>7405</v>
      </c>
      <c r="J3383" s="26" t="s">
        <v>7406</v>
      </c>
      <c r="K3383" s="26">
        <v>7.74</v>
      </c>
      <c r="L3383" s="26">
        <v>123.71</v>
      </c>
      <c r="M3383" s="26">
        <v>184.11</v>
      </c>
      <c r="N3383" s="26">
        <v>94.78</v>
      </c>
      <c r="O3383" s="199">
        <v>48.31</v>
      </c>
    </row>
    <row r="3384" spans="8:15" hidden="1" x14ac:dyDescent="0.25">
      <c r="H3384" s="189" t="s">
        <v>6990</v>
      </c>
      <c r="I3384" s="26" t="s">
        <v>7407</v>
      </c>
      <c r="J3384" s="26" t="s">
        <v>7408</v>
      </c>
      <c r="K3384" s="26">
        <v>12.11</v>
      </c>
      <c r="L3384" s="26">
        <v>46.29</v>
      </c>
      <c r="M3384" s="26"/>
      <c r="N3384" s="26">
        <v>51.89</v>
      </c>
      <c r="O3384" s="199">
        <v>71.55</v>
      </c>
    </row>
    <row r="3385" spans="8:15" hidden="1" x14ac:dyDescent="0.25">
      <c r="H3385" s="189" t="s">
        <v>6990</v>
      </c>
      <c r="I3385" s="26" t="s">
        <v>7409</v>
      </c>
      <c r="J3385" s="26" t="s">
        <v>7410</v>
      </c>
      <c r="K3385" s="26">
        <v>40.68</v>
      </c>
      <c r="L3385" s="26">
        <v>28.79</v>
      </c>
      <c r="M3385" s="26">
        <v>33.04</v>
      </c>
      <c r="N3385" s="26">
        <v>34.18</v>
      </c>
      <c r="O3385" s="199">
        <v>67.760000000000005</v>
      </c>
    </row>
    <row r="3386" spans="8:15" hidden="1" x14ac:dyDescent="0.25">
      <c r="H3386" s="189" t="s">
        <v>6990</v>
      </c>
      <c r="I3386" s="26" t="s">
        <v>7411</v>
      </c>
      <c r="J3386" s="26" t="s">
        <v>7412</v>
      </c>
      <c r="K3386" s="26">
        <v>9.6199999999999992</v>
      </c>
      <c r="L3386" s="26">
        <v>167.87</v>
      </c>
      <c r="M3386" s="26">
        <v>122</v>
      </c>
      <c r="N3386" s="26">
        <v>271.57</v>
      </c>
      <c r="O3386" s="199">
        <v>48.53</v>
      </c>
    </row>
    <row r="3387" spans="8:15" hidden="1" x14ac:dyDescent="0.25">
      <c r="H3387" s="189" t="s">
        <v>6990</v>
      </c>
      <c r="I3387" s="26" t="s">
        <v>7413</v>
      </c>
      <c r="J3387" s="26" t="s">
        <v>7414</v>
      </c>
      <c r="K3387" s="26">
        <v>20.54</v>
      </c>
      <c r="L3387" s="26">
        <v>66.48</v>
      </c>
      <c r="M3387" s="26">
        <v>68.89</v>
      </c>
      <c r="N3387" s="26">
        <v>82.31</v>
      </c>
      <c r="O3387" s="199">
        <v>94.59</v>
      </c>
    </row>
    <row r="3388" spans="8:15" hidden="1" x14ac:dyDescent="0.25">
      <c r="H3388" s="189" t="s">
        <v>6990</v>
      </c>
      <c r="I3388" s="26" t="s">
        <v>7415</v>
      </c>
      <c r="J3388" s="26" t="s">
        <v>7416</v>
      </c>
      <c r="K3388" s="26">
        <v>8.0299999999999994</v>
      </c>
      <c r="L3388" s="26"/>
      <c r="M3388" s="26">
        <v>313.5</v>
      </c>
      <c r="N3388" s="26">
        <v>1395.25</v>
      </c>
      <c r="O3388" s="199">
        <v>36.200000000000003</v>
      </c>
    </row>
    <row r="3389" spans="8:15" hidden="1" x14ac:dyDescent="0.25">
      <c r="H3389" s="189" t="s">
        <v>6990</v>
      </c>
      <c r="I3389" s="26" t="s">
        <v>7417</v>
      </c>
      <c r="J3389" s="26" t="s">
        <v>7418</v>
      </c>
      <c r="K3389" s="26">
        <v>21.82</v>
      </c>
      <c r="L3389" s="26">
        <v>211.59</v>
      </c>
      <c r="M3389" s="26">
        <v>211.21</v>
      </c>
      <c r="N3389" s="26">
        <v>448.08</v>
      </c>
      <c r="O3389" s="199">
        <v>80.38</v>
      </c>
    </row>
    <row r="3390" spans="8:15" hidden="1" x14ac:dyDescent="0.25">
      <c r="H3390" s="189" t="s">
        <v>6990</v>
      </c>
      <c r="I3390" s="26" t="s">
        <v>7419</v>
      </c>
      <c r="J3390" s="26" t="s">
        <v>7420</v>
      </c>
      <c r="K3390" s="26">
        <v>33.19</v>
      </c>
      <c r="L3390" s="26">
        <v>28.75</v>
      </c>
      <c r="M3390" s="26">
        <v>47.04</v>
      </c>
      <c r="N3390" s="26">
        <v>30.85</v>
      </c>
      <c r="O3390" s="199">
        <v>197.02</v>
      </c>
    </row>
    <row r="3391" spans="8:15" hidden="1" x14ac:dyDescent="0.25">
      <c r="H3391" s="189" t="s">
        <v>6990</v>
      </c>
      <c r="I3391" s="26" t="s">
        <v>7421</v>
      </c>
      <c r="J3391" s="26" t="s">
        <v>7422</v>
      </c>
      <c r="K3391" s="26">
        <v>13.85</v>
      </c>
      <c r="L3391" s="26"/>
      <c r="M3391" s="26"/>
      <c r="N3391" s="26">
        <v>126.4</v>
      </c>
      <c r="O3391" s="199">
        <v>42.42</v>
      </c>
    </row>
    <row r="3392" spans="8:15" hidden="1" x14ac:dyDescent="0.25">
      <c r="H3392" s="189" t="s">
        <v>6990</v>
      </c>
      <c r="I3392" s="26" t="s">
        <v>7423</v>
      </c>
      <c r="J3392" s="26" t="s">
        <v>7424</v>
      </c>
      <c r="K3392" s="26">
        <v>31.8</v>
      </c>
      <c r="L3392" s="26">
        <v>62.09</v>
      </c>
      <c r="M3392" s="26">
        <v>73.489999999999995</v>
      </c>
      <c r="N3392" s="26">
        <v>65.08</v>
      </c>
      <c r="O3392" s="199">
        <v>37.08</v>
      </c>
    </row>
    <row r="3393" spans="8:15" hidden="1" x14ac:dyDescent="0.25">
      <c r="H3393" s="189" t="s">
        <v>6990</v>
      </c>
      <c r="I3393" s="26" t="s">
        <v>7425</v>
      </c>
      <c r="J3393" s="26" t="s">
        <v>7426</v>
      </c>
      <c r="K3393" s="26">
        <v>29.66</v>
      </c>
      <c r="L3393" s="26"/>
      <c r="M3393" s="26"/>
      <c r="N3393" s="26"/>
      <c r="O3393" s="199">
        <v>16.850000000000001</v>
      </c>
    </row>
    <row r="3394" spans="8:15" hidden="1" x14ac:dyDescent="0.25">
      <c r="H3394" s="189" t="s">
        <v>6990</v>
      </c>
      <c r="I3394" s="26" t="s">
        <v>7427</v>
      </c>
      <c r="J3394" s="26" t="s">
        <v>7428</v>
      </c>
      <c r="K3394" s="26">
        <v>134.66999999999999</v>
      </c>
      <c r="L3394" s="26"/>
      <c r="M3394" s="26"/>
      <c r="N3394" s="26"/>
      <c r="O3394" s="199">
        <v>106.33</v>
      </c>
    </row>
    <row r="3395" spans="8:15" hidden="1" x14ac:dyDescent="0.25">
      <c r="H3395" s="189" t="s">
        <v>6990</v>
      </c>
      <c r="I3395" s="26" t="s">
        <v>7429</v>
      </c>
      <c r="J3395" s="26" t="s">
        <v>7430</v>
      </c>
      <c r="K3395" s="26">
        <v>20.09</v>
      </c>
      <c r="L3395" s="26"/>
      <c r="M3395" s="26"/>
      <c r="N3395" s="26"/>
      <c r="O3395" s="199">
        <v>36.21</v>
      </c>
    </row>
    <row r="3396" spans="8:15" hidden="1" x14ac:dyDescent="0.25">
      <c r="H3396" s="189" t="s">
        <v>6990</v>
      </c>
      <c r="I3396" s="26" t="s">
        <v>7431</v>
      </c>
      <c r="J3396" s="26" t="s">
        <v>7432</v>
      </c>
      <c r="K3396" s="26">
        <v>64.459999999999994</v>
      </c>
      <c r="L3396" s="26"/>
      <c r="M3396" s="26"/>
      <c r="N3396" s="26"/>
      <c r="O3396" s="199">
        <v>77.89</v>
      </c>
    </row>
    <row r="3397" spans="8:15" hidden="1" x14ac:dyDescent="0.25">
      <c r="H3397" s="189" t="s">
        <v>6990</v>
      </c>
      <c r="I3397" s="26" t="s">
        <v>7433</v>
      </c>
      <c r="J3397" s="26" t="s">
        <v>7434</v>
      </c>
      <c r="K3397" s="26">
        <v>13.31</v>
      </c>
      <c r="L3397" s="26"/>
      <c r="M3397" s="26"/>
      <c r="N3397" s="26"/>
      <c r="O3397" s="199">
        <v>15.49</v>
      </c>
    </row>
    <row r="3398" spans="8:15" hidden="1" x14ac:dyDescent="0.25">
      <c r="H3398" s="189" t="s">
        <v>6990</v>
      </c>
      <c r="I3398" s="26" t="s">
        <v>7435</v>
      </c>
      <c r="J3398" s="26" t="s">
        <v>7436</v>
      </c>
      <c r="K3398" s="26">
        <v>31.98</v>
      </c>
      <c r="L3398" s="26"/>
      <c r="M3398" s="26"/>
      <c r="N3398" s="26"/>
      <c r="O3398" s="199">
        <v>35.79</v>
      </c>
    </row>
    <row r="3399" spans="8:15" hidden="1" x14ac:dyDescent="0.25">
      <c r="H3399" s="189" t="s">
        <v>6990</v>
      </c>
      <c r="I3399" s="26" t="s">
        <v>7437</v>
      </c>
      <c r="J3399" s="26" t="s">
        <v>7438</v>
      </c>
      <c r="K3399" s="26">
        <v>31.93</v>
      </c>
      <c r="L3399" s="26"/>
      <c r="M3399" s="26"/>
      <c r="N3399" s="26"/>
      <c r="O3399" s="199">
        <v>24.69</v>
      </c>
    </row>
    <row r="3400" spans="8:15" hidden="1" x14ac:dyDescent="0.25">
      <c r="H3400" s="189" t="s">
        <v>6990</v>
      </c>
      <c r="I3400" s="26" t="s">
        <v>7439</v>
      </c>
      <c r="J3400" s="26" t="s">
        <v>7440</v>
      </c>
      <c r="K3400" s="26">
        <v>50.68</v>
      </c>
      <c r="L3400" s="26"/>
      <c r="M3400" s="26">
        <v>334.14</v>
      </c>
      <c r="N3400" s="26"/>
      <c r="O3400" s="199">
        <v>28.38</v>
      </c>
    </row>
    <row r="3401" spans="8:15" hidden="1" x14ac:dyDescent="0.25">
      <c r="H3401" s="189" t="s">
        <v>6990</v>
      </c>
      <c r="I3401" s="26" t="s">
        <v>7441</v>
      </c>
      <c r="J3401" s="26" t="s">
        <v>7442</v>
      </c>
      <c r="K3401" s="26">
        <v>49.71</v>
      </c>
      <c r="L3401" s="26">
        <v>202.68</v>
      </c>
      <c r="M3401" s="26">
        <v>226.72</v>
      </c>
      <c r="N3401" s="26">
        <v>178.46</v>
      </c>
      <c r="O3401" s="199">
        <v>29.9</v>
      </c>
    </row>
    <row r="3402" spans="8:15" hidden="1" x14ac:dyDescent="0.25">
      <c r="H3402" s="189" t="s">
        <v>6990</v>
      </c>
      <c r="I3402" s="26" t="s">
        <v>7443</v>
      </c>
      <c r="J3402" s="26" t="s">
        <v>7444</v>
      </c>
      <c r="K3402" s="26">
        <v>46.96</v>
      </c>
      <c r="L3402" s="26">
        <v>46.04</v>
      </c>
      <c r="M3402" s="26">
        <v>564.04999999999995</v>
      </c>
      <c r="N3402" s="26">
        <v>46.45</v>
      </c>
      <c r="O3402" s="199">
        <v>122.66</v>
      </c>
    </row>
    <row r="3403" spans="8:15" hidden="1" x14ac:dyDescent="0.25">
      <c r="H3403" s="189" t="s">
        <v>6990</v>
      </c>
      <c r="I3403" s="26" t="s">
        <v>7445</v>
      </c>
      <c r="J3403" s="26" t="s">
        <v>7446</v>
      </c>
      <c r="K3403" s="26">
        <v>43.64</v>
      </c>
      <c r="L3403" s="26">
        <v>35.08</v>
      </c>
      <c r="M3403" s="26">
        <v>41.21</v>
      </c>
      <c r="N3403" s="26">
        <v>39.28</v>
      </c>
      <c r="O3403" s="199">
        <v>31.44</v>
      </c>
    </row>
    <row r="3404" spans="8:15" hidden="1" x14ac:dyDescent="0.25">
      <c r="H3404" s="189" t="s">
        <v>6990</v>
      </c>
      <c r="I3404" s="26" t="s">
        <v>7447</v>
      </c>
      <c r="J3404" s="26" t="s">
        <v>7448</v>
      </c>
      <c r="K3404" s="26">
        <v>15.97</v>
      </c>
      <c r="L3404" s="26"/>
      <c r="M3404" s="26"/>
      <c r="N3404" s="26"/>
      <c r="O3404" s="199">
        <v>16.46</v>
      </c>
    </row>
    <row r="3405" spans="8:15" hidden="1" x14ac:dyDescent="0.25">
      <c r="H3405" s="189" t="s">
        <v>6990</v>
      </c>
      <c r="I3405" s="26" t="s">
        <v>7449</v>
      </c>
      <c r="J3405" s="26" t="s">
        <v>7450</v>
      </c>
      <c r="K3405" s="26">
        <v>119.62</v>
      </c>
      <c r="L3405" s="26">
        <v>350.45</v>
      </c>
      <c r="M3405" s="26"/>
      <c r="N3405" s="26">
        <v>2302.59</v>
      </c>
      <c r="O3405" s="199">
        <v>145.1</v>
      </c>
    </row>
    <row r="3406" spans="8:15" hidden="1" x14ac:dyDescent="0.25">
      <c r="H3406" s="189" t="s">
        <v>6990</v>
      </c>
      <c r="I3406" s="26" t="s">
        <v>7451</v>
      </c>
      <c r="J3406" s="26" t="s">
        <v>7452</v>
      </c>
      <c r="K3406" s="26">
        <v>39.79</v>
      </c>
      <c r="L3406" s="26">
        <v>310.36</v>
      </c>
      <c r="M3406" s="26">
        <v>161.41999999999999</v>
      </c>
      <c r="N3406" s="26">
        <v>279.51</v>
      </c>
      <c r="O3406" s="199">
        <v>161.55000000000001</v>
      </c>
    </row>
    <row r="3407" spans="8:15" hidden="1" x14ac:dyDescent="0.25">
      <c r="H3407" s="189" t="s">
        <v>6990</v>
      </c>
      <c r="I3407" s="26" t="s">
        <v>7453</v>
      </c>
      <c r="J3407" s="26" t="s">
        <v>7454</v>
      </c>
      <c r="K3407" s="26">
        <v>76.67</v>
      </c>
      <c r="L3407" s="26"/>
      <c r="M3407" s="26"/>
      <c r="N3407" s="26"/>
      <c r="O3407" s="199">
        <v>70.14</v>
      </c>
    </row>
    <row r="3408" spans="8:15" hidden="1" x14ac:dyDescent="0.25">
      <c r="H3408" s="189" t="s">
        <v>6990</v>
      </c>
      <c r="I3408" s="26" t="s">
        <v>7455</v>
      </c>
      <c r="J3408" s="26" t="s">
        <v>7456</v>
      </c>
      <c r="K3408" s="26">
        <v>24.6</v>
      </c>
      <c r="L3408" s="26"/>
      <c r="M3408" s="26"/>
      <c r="N3408" s="26"/>
      <c r="O3408" s="199">
        <v>19.399999999999999</v>
      </c>
    </row>
    <row r="3409" spans="8:15" hidden="1" x14ac:dyDescent="0.25">
      <c r="H3409" s="189" t="s">
        <v>6990</v>
      </c>
      <c r="I3409" s="26" t="s">
        <v>7457</v>
      </c>
      <c r="J3409" s="26" t="s">
        <v>7458</v>
      </c>
      <c r="K3409" s="26">
        <v>364.1</v>
      </c>
      <c r="L3409" s="26">
        <v>140.43</v>
      </c>
      <c r="M3409" s="26">
        <v>140.25</v>
      </c>
      <c r="N3409" s="26">
        <v>150.43</v>
      </c>
      <c r="O3409" s="199">
        <v>1681.12</v>
      </c>
    </row>
    <row r="3410" spans="8:15" hidden="1" x14ac:dyDescent="0.25">
      <c r="H3410" s="189" t="s">
        <v>6990</v>
      </c>
      <c r="I3410" s="26" t="s">
        <v>7459</v>
      </c>
      <c r="J3410" s="26" t="s">
        <v>7460</v>
      </c>
      <c r="K3410" s="26">
        <v>25.57</v>
      </c>
      <c r="L3410" s="26"/>
      <c r="M3410" s="26"/>
      <c r="N3410" s="26">
        <v>2003.01</v>
      </c>
      <c r="O3410" s="199">
        <v>24.39</v>
      </c>
    </row>
    <row r="3411" spans="8:15" hidden="1" x14ac:dyDescent="0.25">
      <c r="H3411" s="189" t="s">
        <v>6990</v>
      </c>
      <c r="I3411" s="26" t="s">
        <v>7461</v>
      </c>
      <c r="J3411" s="26" t="s">
        <v>7462</v>
      </c>
      <c r="K3411" s="26">
        <v>78.66</v>
      </c>
      <c r="L3411" s="26">
        <v>64.13</v>
      </c>
      <c r="M3411" s="26"/>
      <c r="N3411" s="26">
        <v>48.14</v>
      </c>
      <c r="O3411" s="199">
        <v>61.94</v>
      </c>
    </row>
    <row r="3412" spans="8:15" hidden="1" x14ac:dyDescent="0.25">
      <c r="H3412" s="189" t="s">
        <v>6990</v>
      </c>
      <c r="I3412" s="26" t="s">
        <v>7463</v>
      </c>
      <c r="J3412" s="26" t="s">
        <v>7464</v>
      </c>
      <c r="K3412" s="26">
        <v>16.079999999999998</v>
      </c>
      <c r="L3412" s="26"/>
      <c r="M3412" s="26"/>
      <c r="N3412" s="26"/>
      <c r="O3412" s="199">
        <v>72.86</v>
      </c>
    </row>
    <row r="3413" spans="8:15" hidden="1" x14ac:dyDescent="0.25">
      <c r="H3413" s="189" t="s">
        <v>6990</v>
      </c>
      <c r="I3413" s="26" t="s">
        <v>7465</v>
      </c>
      <c r="J3413" s="26" t="s">
        <v>7466</v>
      </c>
      <c r="K3413" s="26">
        <v>31.59</v>
      </c>
      <c r="L3413" s="26"/>
      <c r="M3413" s="26"/>
      <c r="N3413" s="26"/>
      <c r="O3413" s="199">
        <v>24.1</v>
      </c>
    </row>
    <row r="3414" spans="8:15" hidden="1" x14ac:dyDescent="0.25">
      <c r="H3414" s="189" t="s">
        <v>6990</v>
      </c>
      <c r="I3414" s="26" t="s">
        <v>7467</v>
      </c>
      <c r="J3414" s="26" t="s">
        <v>7468</v>
      </c>
      <c r="K3414" s="26">
        <v>23.3</v>
      </c>
      <c r="L3414" s="26">
        <v>68.62</v>
      </c>
      <c r="M3414" s="26">
        <v>120.55</v>
      </c>
      <c r="N3414" s="26">
        <v>50.6</v>
      </c>
      <c r="O3414" s="199">
        <v>19.52</v>
      </c>
    </row>
    <row r="3415" spans="8:15" hidden="1" x14ac:dyDescent="0.25">
      <c r="H3415" s="189" t="s">
        <v>6990</v>
      </c>
      <c r="I3415" s="26" t="s">
        <v>7469</v>
      </c>
      <c r="J3415" s="26" t="s">
        <v>7470</v>
      </c>
      <c r="K3415" s="26">
        <v>19.07</v>
      </c>
      <c r="L3415" s="26">
        <v>85.16</v>
      </c>
      <c r="M3415" s="26">
        <v>62</v>
      </c>
      <c r="N3415" s="26">
        <v>104.58</v>
      </c>
      <c r="O3415" s="199">
        <v>29.27</v>
      </c>
    </row>
    <row r="3416" spans="8:15" hidden="1" x14ac:dyDescent="0.25">
      <c r="H3416" s="189" t="s">
        <v>6990</v>
      </c>
      <c r="I3416" s="26" t="s">
        <v>7471</v>
      </c>
      <c r="J3416" s="26" t="s">
        <v>7472</v>
      </c>
      <c r="K3416" s="26">
        <v>22.35</v>
      </c>
      <c r="L3416" s="26">
        <v>43.36</v>
      </c>
      <c r="M3416" s="26"/>
      <c r="N3416" s="26">
        <v>29.31</v>
      </c>
      <c r="O3416" s="199">
        <v>48.05</v>
      </c>
    </row>
    <row r="3417" spans="8:15" hidden="1" x14ac:dyDescent="0.25">
      <c r="H3417" s="189" t="s">
        <v>6990</v>
      </c>
      <c r="I3417" s="26" t="s">
        <v>7473</v>
      </c>
      <c r="J3417" s="26" t="s">
        <v>7474</v>
      </c>
      <c r="K3417" s="26">
        <v>21.52</v>
      </c>
      <c r="L3417" s="26">
        <v>117.84</v>
      </c>
      <c r="M3417" s="26">
        <v>1317.33</v>
      </c>
      <c r="N3417" s="26">
        <v>170.88</v>
      </c>
      <c r="O3417" s="199">
        <v>55.73</v>
      </c>
    </row>
    <row r="3418" spans="8:15" hidden="1" x14ac:dyDescent="0.25">
      <c r="H3418" s="189" t="s">
        <v>6990</v>
      </c>
      <c r="I3418" s="26" t="s">
        <v>7475</v>
      </c>
      <c r="J3418" s="26" t="s">
        <v>7476</v>
      </c>
      <c r="K3418" s="26">
        <v>17.61</v>
      </c>
      <c r="L3418" s="26">
        <v>72.03</v>
      </c>
      <c r="M3418" s="26"/>
      <c r="N3418" s="26">
        <v>71.48</v>
      </c>
      <c r="O3418" s="199">
        <v>70.44</v>
      </c>
    </row>
    <row r="3419" spans="8:15" hidden="1" x14ac:dyDescent="0.25">
      <c r="H3419" s="189" t="s">
        <v>6990</v>
      </c>
      <c r="I3419" s="26" t="s">
        <v>7477</v>
      </c>
      <c r="J3419" s="26" t="s">
        <v>7478</v>
      </c>
      <c r="K3419" s="26">
        <v>20.149999999999999</v>
      </c>
      <c r="L3419" s="26">
        <v>58.78</v>
      </c>
      <c r="M3419" s="26"/>
      <c r="N3419" s="26">
        <v>48.36</v>
      </c>
      <c r="O3419" s="199">
        <v>22.78</v>
      </c>
    </row>
    <row r="3420" spans="8:15" hidden="1" x14ac:dyDescent="0.25">
      <c r="H3420" s="189" t="s">
        <v>6990</v>
      </c>
      <c r="I3420" s="26" t="s">
        <v>7479</v>
      </c>
      <c r="J3420" s="26" t="s">
        <v>7480</v>
      </c>
      <c r="K3420" s="26">
        <v>40.21</v>
      </c>
      <c r="L3420" s="26">
        <v>29.46</v>
      </c>
      <c r="M3420" s="26"/>
      <c r="N3420" s="26">
        <v>27.69</v>
      </c>
      <c r="O3420" s="199">
        <v>27.15</v>
      </c>
    </row>
    <row r="3421" spans="8:15" hidden="1" x14ac:dyDescent="0.25">
      <c r="H3421" s="189" t="s">
        <v>6990</v>
      </c>
      <c r="I3421" s="26" t="s">
        <v>7481</v>
      </c>
      <c r="J3421" s="26" t="s">
        <v>7482</v>
      </c>
      <c r="K3421" s="26">
        <v>41</v>
      </c>
      <c r="L3421" s="26"/>
      <c r="M3421" s="26"/>
      <c r="N3421" s="26"/>
      <c r="O3421" s="199">
        <v>18.2</v>
      </c>
    </row>
    <row r="3422" spans="8:15" hidden="1" x14ac:dyDescent="0.25">
      <c r="H3422" s="189" t="s">
        <v>6990</v>
      </c>
      <c r="I3422" s="26" t="s">
        <v>7483</v>
      </c>
      <c r="J3422" s="26" t="s">
        <v>7484</v>
      </c>
      <c r="K3422" s="26">
        <v>35.44</v>
      </c>
      <c r="L3422" s="26">
        <v>29.03</v>
      </c>
      <c r="M3422" s="26"/>
      <c r="N3422" s="26">
        <v>20.41</v>
      </c>
      <c r="O3422" s="199">
        <v>116.95</v>
      </c>
    </row>
    <row r="3423" spans="8:15" hidden="1" x14ac:dyDescent="0.25">
      <c r="H3423" s="189" t="s">
        <v>6990</v>
      </c>
      <c r="I3423" s="26" t="s">
        <v>7485</v>
      </c>
      <c r="J3423" s="26" t="s">
        <v>7486</v>
      </c>
      <c r="K3423" s="26">
        <v>54</v>
      </c>
      <c r="L3423" s="26">
        <v>90.77</v>
      </c>
      <c r="M3423" s="26"/>
      <c r="N3423" s="26">
        <v>73.67</v>
      </c>
      <c r="O3423" s="199">
        <v>37.43</v>
      </c>
    </row>
    <row r="3424" spans="8:15" hidden="1" x14ac:dyDescent="0.25">
      <c r="H3424" s="189" t="s">
        <v>6990</v>
      </c>
      <c r="I3424" s="26" t="s">
        <v>7487</v>
      </c>
      <c r="J3424" s="26" t="s">
        <v>7488</v>
      </c>
      <c r="K3424" s="26">
        <v>30.47</v>
      </c>
      <c r="L3424" s="26">
        <v>59.68</v>
      </c>
      <c r="M3424" s="26"/>
      <c r="N3424" s="26">
        <v>62.01</v>
      </c>
      <c r="O3424" s="199">
        <v>42.18</v>
      </c>
    </row>
    <row r="3425" spans="8:15" hidden="1" x14ac:dyDescent="0.25">
      <c r="H3425" s="189" t="s">
        <v>6990</v>
      </c>
      <c r="I3425" s="26" t="s">
        <v>7489</v>
      </c>
      <c r="J3425" s="26" t="s">
        <v>7490</v>
      </c>
      <c r="K3425" s="26">
        <v>61.61</v>
      </c>
      <c r="L3425" s="26">
        <v>61.55</v>
      </c>
      <c r="M3425" s="26">
        <v>52.81</v>
      </c>
      <c r="N3425" s="26">
        <v>105.04</v>
      </c>
      <c r="O3425" s="199">
        <v>53.57</v>
      </c>
    </row>
    <row r="3426" spans="8:15" hidden="1" x14ac:dyDescent="0.25">
      <c r="H3426" s="189" t="s">
        <v>6990</v>
      </c>
      <c r="I3426" s="26" t="s">
        <v>7491</v>
      </c>
      <c r="J3426" s="26" t="s">
        <v>7492</v>
      </c>
      <c r="K3426" s="26">
        <v>28.83</v>
      </c>
      <c r="L3426" s="26">
        <v>76.58</v>
      </c>
      <c r="M3426" s="26">
        <v>57.82</v>
      </c>
      <c r="N3426" s="26">
        <v>75.739999999999995</v>
      </c>
      <c r="O3426" s="199">
        <v>29.6</v>
      </c>
    </row>
    <row r="3427" spans="8:15" hidden="1" x14ac:dyDescent="0.25">
      <c r="H3427" s="189" t="s">
        <v>6990</v>
      </c>
      <c r="I3427" s="26" t="s">
        <v>7493</v>
      </c>
      <c r="J3427" s="26" t="s">
        <v>7494</v>
      </c>
      <c r="K3427" s="26">
        <v>29.51</v>
      </c>
      <c r="L3427" s="26">
        <v>75.349999999999994</v>
      </c>
      <c r="M3427" s="26">
        <v>56.59</v>
      </c>
      <c r="N3427" s="26">
        <v>97.62</v>
      </c>
      <c r="O3427" s="199">
        <v>46.37</v>
      </c>
    </row>
    <row r="3428" spans="8:15" hidden="1" x14ac:dyDescent="0.25">
      <c r="H3428" s="189" t="s">
        <v>6990</v>
      </c>
      <c r="I3428" s="26" t="s">
        <v>7495</v>
      </c>
      <c r="J3428" s="26" t="s">
        <v>7496</v>
      </c>
      <c r="K3428" s="26">
        <v>15.3</v>
      </c>
      <c r="L3428" s="26">
        <v>85.09</v>
      </c>
      <c r="M3428" s="26"/>
      <c r="N3428" s="26">
        <v>31.58</v>
      </c>
      <c r="O3428" s="199">
        <v>16.43</v>
      </c>
    </row>
    <row r="3429" spans="8:15" hidden="1" x14ac:dyDescent="0.25">
      <c r="H3429" s="189" t="s">
        <v>6990</v>
      </c>
      <c r="I3429" s="26" t="s">
        <v>7497</v>
      </c>
      <c r="J3429" s="26" t="s">
        <v>7498</v>
      </c>
      <c r="K3429" s="26">
        <v>53.13</v>
      </c>
      <c r="L3429" s="26"/>
      <c r="M3429" s="26"/>
      <c r="N3429" s="26"/>
      <c r="O3429" s="199">
        <v>25.39</v>
      </c>
    </row>
    <row r="3430" spans="8:15" hidden="1" x14ac:dyDescent="0.25">
      <c r="H3430" s="189" t="s">
        <v>6990</v>
      </c>
      <c r="I3430" s="26" t="s">
        <v>7499</v>
      </c>
      <c r="J3430" s="26" t="s">
        <v>7500</v>
      </c>
      <c r="K3430" s="26">
        <v>133.99</v>
      </c>
      <c r="L3430" s="26">
        <v>99.3</v>
      </c>
      <c r="M3430" s="26">
        <v>73.739999999999995</v>
      </c>
      <c r="N3430" s="26">
        <v>114.01</v>
      </c>
      <c r="O3430" s="199">
        <v>175.09</v>
      </c>
    </row>
    <row r="3431" spans="8:15" hidden="1" x14ac:dyDescent="0.25">
      <c r="H3431" s="189" t="s">
        <v>6990</v>
      </c>
      <c r="I3431" s="26" t="s">
        <v>7501</v>
      </c>
      <c r="J3431" s="26" t="s">
        <v>7502</v>
      </c>
      <c r="K3431" s="26">
        <v>14.01</v>
      </c>
      <c r="L3431" s="26"/>
      <c r="M3431" s="26"/>
      <c r="N3431" s="26"/>
      <c r="O3431" s="199">
        <v>145.28</v>
      </c>
    </row>
    <row r="3432" spans="8:15" hidden="1" x14ac:dyDescent="0.25">
      <c r="H3432" s="189" t="s">
        <v>6990</v>
      </c>
      <c r="I3432" s="26" t="s">
        <v>7503</v>
      </c>
      <c r="J3432" s="26" t="s">
        <v>7504</v>
      </c>
      <c r="K3432" s="26">
        <v>48.82</v>
      </c>
      <c r="L3432" s="26"/>
      <c r="M3432" s="26"/>
      <c r="N3432" s="26"/>
      <c r="O3432" s="199">
        <v>173.38</v>
      </c>
    </row>
    <row r="3433" spans="8:15" hidden="1" x14ac:dyDescent="0.25">
      <c r="H3433" s="189" t="s">
        <v>6990</v>
      </c>
      <c r="I3433" s="26" t="s">
        <v>7505</v>
      </c>
      <c r="J3433" s="26" t="s">
        <v>7506</v>
      </c>
      <c r="K3433" s="26">
        <v>11.36</v>
      </c>
      <c r="L3433" s="26"/>
      <c r="M3433" s="26"/>
      <c r="N3433" s="26"/>
      <c r="O3433" s="199">
        <v>48.37</v>
      </c>
    </row>
    <row r="3434" spans="8:15" hidden="1" x14ac:dyDescent="0.25">
      <c r="H3434" s="189" t="s">
        <v>6990</v>
      </c>
      <c r="I3434" s="26" t="s">
        <v>7507</v>
      </c>
      <c r="J3434" s="26" t="s">
        <v>7508</v>
      </c>
      <c r="K3434" s="26">
        <v>42.84</v>
      </c>
      <c r="L3434" s="26">
        <v>60.85</v>
      </c>
      <c r="M3434" s="26">
        <v>120.33</v>
      </c>
      <c r="N3434" s="26">
        <v>52.44</v>
      </c>
      <c r="O3434" s="199">
        <v>49.33</v>
      </c>
    </row>
    <row r="3435" spans="8:15" hidden="1" x14ac:dyDescent="0.25">
      <c r="H3435" s="189" t="s">
        <v>6990</v>
      </c>
      <c r="I3435" s="26" t="s">
        <v>7509</v>
      </c>
      <c r="J3435" s="26" t="s">
        <v>7510</v>
      </c>
      <c r="K3435" s="26">
        <v>73.650000000000006</v>
      </c>
      <c r="L3435" s="26">
        <v>140.93</v>
      </c>
      <c r="M3435" s="26"/>
      <c r="N3435" s="26">
        <v>166.2</v>
      </c>
      <c r="O3435" s="199">
        <v>61.5</v>
      </c>
    </row>
    <row r="3436" spans="8:15" hidden="1" x14ac:dyDescent="0.25">
      <c r="H3436" s="189" t="s">
        <v>6990</v>
      </c>
      <c r="I3436" s="26" t="s">
        <v>7511</v>
      </c>
      <c r="J3436" s="26" t="s">
        <v>7512</v>
      </c>
      <c r="K3436" s="26">
        <v>42.5</v>
      </c>
      <c r="L3436" s="26">
        <v>39.549999999999997</v>
      </c>
      <c r="M3436" s="26">
        <v>70.63</v>
      </c>
      <c r="N3436" s="26">
        <v>40.58</v>
      </c>
      <c r="O3436" s="199">
        <v>28.05</v>
      </c>
    </row>
    <row r="3437" spans="8:15" hidden="1" x14ac:dyDescent="0.25">
      <c r="H3437" s="189" t="s">
        <v>6990</v>
      </c>
      <c r="I3437" s="26" t="s">
        <v>7513</v>
      </c>
      <c r="J3437" s="26" t="s">
        <v>7514</v>
      </c>
      <c r="K3437" s="26">
        <v>26.51</v>
      </c>
      <c r="L3437" s="26">
        <v>35.24</v>
      </c>
      <c r="M3437" s="26">
        <v>24.33</v>
      </c>
      <c r="N3437" s="26">
        <v>35.5</v>
      </c>
      <c r="O3437" s="199">
        <v>38.26</v>
      </c>
    </row>
    <row r="3438" spans="8:15" hidden="1" x14ac:dyDescent="0.25">
      <c r="H3438" s="189" t="s">
        <v>6990</v>
      </c>
      <c r="I3438" s="26" t="s">
        <v>7515</v>
      </c>
      <c r="J3438" s="26" t="s">
        <v>7516</v>
      </c>
      <c r="K3438" s="26">
        <v>4.75</v>
      </c>
      <c r="L3438" s="26">
        <v>129.24</v>
      </c>
      <c r="M3438" s="26"/>
      <c r="N3438" s="26">
        <v>128.28</v>
      </c>
      <c r="O3438" s="199">
        <v>36.58</v>
      </c>
    </row>
    <row r="3439" spans="8:15" hidden="1" x14ac:dyDescent="0.25">
      <c r="H3439" s="189" t="s">
        <v>6990</v>
      </c>
      <c r="I3439" s="26" t="s">
        <v>7517</v>
      </c>
      <c r="J3439" s="26" t="s">
        <v>7518</v>
      </c>
      <c r="K3439" s="26">
        <v>49.87</v>
      </c>
      <c r="L3439" s="26">
        <v>394.39</v>
      </c>
      <c r="M3439" s="26"/>
      <c r="N3439" s="26">
        <v>599.35</v>
      </c>
      <c r="O3439" s="199">
        <v>341.7</v>
      </c>
    </row>
    <row r="3440" spans="8:15" hidden="1" x14ac:dyDescent="0.25">
      <c r="H3440" s="189" t="s">
        <v>6990</v>
      </c>
      <c r="I3440" s="26" t="s">
        <v>7519</v>
      </c>
      <c r="J3440" s="26" t="s">
        <v>7520</v>
      </c>
      <c r="K3440" s="26">
        <v>25.33</v>
      </c>
      <c r="L3440" s="26">
        <v>175.05</v>
      </c>
      <c r="M3440" s="26">
        <v>571.57000000000005</v>
      </c>
      <c r="N3440" s="26">
        <v>169.33</v>
      </c>
      <c r="O3440" s="199">
        <v>101.32</v>
      </c>
    </row>
    <row r="3441" spans="8:15" hidden="1" x14ac:dyDescent="0.25">
      <c r="H3441" s="189" t="s">
        <v>6990</v>
      </c>
      <c r="I3441" s="26" t="s">
        <v>7521</v>
      </c>
      <c r="J3441" s="26" t="s">
        <v>7522</v>
      </c>
      <c r="K3441" s="26">
        <v>46.01</v>
      </c>
      <c r="L3441" s="26">
        <v>65.83</v>
      </c>
      <c r="M3441" s="26">
        <v>238.03</v>
      </c>
      <c r="N3441" s="26">
        <v>69.260000000000005</v>
      </c>
      <c r="O3441" s="199">
        <v>168.14</v>
      </c>
    </row>
    <row r="3442" spans="8:15" hidden="1" x14ac:dyDescent="0.25">
      <c r="H3442" s="189" t="s">
        <v>6990</v>
      </c>
      <c r="I3442" s="26" t="s">
        <v>7523</v>
      </c>
      <c r="J3442" s="26" t="s">
        <v>7524</v>
      </c>
      <c r="K3442" s="26">
        <v>12.38</v>
      </c>
      <c r="L3442" s="26">
        <v>52.14</v>
      </c>
      <c r="M3442" s="26">
        <v>122.57</v>
      </c>
      <c r="N3442" s="26">
        <v>79.989999999999995</v>
      </c>
      <c r="O3442" s="199">
        <v>49.52</v>
      </c>
    </row>
    <row r="3443" spans="8:15" hidden="1" x14ac:dyDescent="0.25">
      <c r="H3443" s="189" t="s">
        <v>6990</v>
      </c>
      <c r="I3443" s="26" t="s">
        <v>7525</v>
      </c>
      <c r="J3443" s="26" t="s">
        <v>7526</v>
      </c>
      <c r="K3443" s="26">
        <v>12.47</v>
      </c>
      <c r="L3443" s="26">
        <v>37.6</v>
      </c>
      <c r="M3443" s="26">
        <v>51.11</v>
      </c>
      <c r="N3443" s="26">
        <v>35.33</v>
      </c>
      <c r="O3443" s="199">
        <v>49.88</v>
      </c>
    </row>
    <row r="3444" spans="8:15" hidden="1" x14ac:dyDescent="0.25">
      <c r="H3444" s="189" t="s">
        <v>6990</v>
      </c>
      <c r="I3444" s="26" t="s">
        <v>7527</v>
      </c>
      <c r="J3444" s="26" t="s">
        <v>7528</v>
      </c>
      <c r="K3444" s="26">
        <v>17.59</v>
      </c>
      <c r="L3444" s="26"/>
      <c r="M3444" s="26">
        <v>77.25</v>
      </c>
      <c r="N3444" s="26"/>
      <c r="O3444" s="199">
        <v>42.01</v>
      </c>
    </row>
    <row r="3445" spans="8:15" hidden="1" x14ac:dyDescent="0.25">
      <c r="H3445" s="189" t="s">
        <v>6990</v>
      </c>
      <c r="I3445" s="26" t="s">
        <v>7529</v>
      </c>
      <c r="J3445" s="26" t="s">
        <v>7530</v>
      </c>
      <c r="K3445" s="26">
        <v>12.92</v>
      </c>
      <c r="L3445" s="26"/>
      <c r="M3445" s="26"/>
      <c r="N3445" s="26"/>
      <c r="O3445" s="199">
        <v>24.24</v>
      </c>
    </row>
    <row r="3446" spans="8:15" hidden="1" x14ac:dyDescent="0.25">
      <c r="H3446" s="189" t="s">
        <v>6990</v>
      </c>
      <c r="I3446" s="26" t="s">
        <v>7531</v>
      </c>
      <c r="J3446" s="26" t="s">
        <v>7532</v>
      </c>
      <c r="K3446" s="26">
        <v>35.24</v>
      </c>
      <c r="L3446" s="26">
        <v>59.22</v>
      </c>
      <c r="M3446" s="26"/>
      <c r="N3446" s="26">
        <v>64.37</v>
      </c>
      <c r="O3446" s="199">
        <v>57.61</v>
      </c>
    </row>
    <row r="3447" spans="8:15" hidden="1" x14ac:dyDescent="0.25">
      <c r="H3447" s="189" t="s">
        <v>6990</v>
      </c>
      <c r="I3447" s="26" t="s">
        <v>7533</v>
      </c>
      <c r="J3447" s="26" t="s">
        <v>7534</v>
      </c>
      <c r="K3447" s="26">
        <v>50.04</v>
      </c>
      <c r="L3447" s="26">
        <v>75.97</v>
      </c>
      <c r="M3447" s="26"/>
      <c r="N3447" s="26">
        <v>81.69</v>
      </c>
      <c r="O3447" s="199">
        <v>37.729999999999997</v>
      </c>
    </row>
    <row r="3448" spans="8:15" hidden="1" x14ac:dyDescent="0.25">
      <c r="H3448" s="189" t="s">
        <v>6990</v>
      </c>
      <c r="I3448" s="26" t="s">
        <v>7535</v>
      </c>
      <c r="J3448" s="26" t="s">
        <v>7536</v>
      </c>
      <c r="K3448" s="26">
        <v>85.09</v>
      </c>
      <c r="L3448" s="26">
        <v>59</v>
      </c>
      <c r="M3448" s="26">
        <v>72.91</v>
      </c>
      <c r="N3448" s="26">
        <v>61.31</v>
      </c>
      <c r="O3448" s="199">
        <v>38.18</v>
      </c>
    </row>
    <row r="3449" spans="8:15" hidden="1" x14ac:dyDescent="0.25">
      <c r="H3449" s="189" t="s">
        <v>6990</v>
      </c>
      <c r="I3449" s="26" t="s">
        <v>7537</v>
      </c>
      <c r="J3449" s="26" t="s">
        <v>7538</v>
      </c>
      <c r="K3449" s="26">
        <v>48.36</v>
      </c>
      <c r="L3449" s="26">
        <v>66.5</v>
      </c>
      <c r="M3449" s="26">
        <v>153.69</v>
      </c>
      <c r="N3449" s="26">
        <v>69.78</v>
      </c>
      <c r="O3449" s="199">
        <v>35.18</v>
      </c>
    </row>
    <row r="3450" spans="8:15" hidden="1" x14ac:dyDescent="0.25">
      <c r="H3450" s="189" t="s">
        <v>6990</v>
      </c>
      <c r="I3450" s="26" t="s">
        <v>7539</v>
      </c>
      <c r="J3450" s="26" t="s">
        <v>7540</v>
      </c>
      <c r="K3450" s="26">
        <v>77.989999999999995</v>
      </c>
      <c r="L3450" s="26"/>
      <c r="M3450" s="26"/>
      <c r="N3450" s="26">
        <v>159.72999999999999</v>
      </c>
      <c r="O3450" s="199">
        <v>47.05</v>
      </c>
    </row>
    <row r="3451" spans="8:15" hidden="1" x14ac:dyDescent="0.25">
      <c r="H3451" s="189" t="s">
        <v>6990</v>
      </c>
      <c r="I3451" s="26" t="s">
        <v>7541</v>
      </c>
      <c r="J3451" s="26" t="s">
        <v>7542</v>
      </c>
      <c r="K3451" s="26">
        <v>7.69</v>
      </c>
      <c r="L3451" s="26">
        <v>28.05</v>
      </c>
      <c r="M3451" s="26">
        <v>34.299999999999997</v>
      </c>
      <c r="N3451" s="26">
        <v>31.4</v>
      </c>
      <c r="O3451" s="199">
        <v>16.18</v>
      </c>
    </row>
    <row r="3452" spans="8:15" hidden="1" x14ac:dyDescent="0.25">
      <c r="H3452" s="189" t="s">
        <v>6990</v>
      </c>
      <c r="I3452" s="26" t="s">
        <v>7543</v>
      </c>
      <c r="J3452" s="26" t="s">
        <v>7544</v>
      </c>
      <c r="K3452" s="26">
        <v>10.75</v>
      </c>
      <c r="L3452" s="26">
        <v>14.08</v>
      </c>
      <c r="M3452" s="26">
        <v>33.619999999999997</v>
      </c>
      <c r="N3452" s="26">
        <v>14.67</v>
      </c>
      <c r="O3452" s="199">
        <v>8.31</v>
      </c>
    </row>
    <row r="3453" spans="8:15" hidden="1" x14ac:dyDescent="0.25">
      <c r="H3453" s="189" t="s">
        <v>6990</v>
      </c>
      <c r="I3453" s="26" t="s">
        <v>7545</v>
      </c>
      <c r="J3453" s="26" t="s">
        <v>7546</v>
      </c>
      <c r="K3453" s="26">
        <v>3.77</v>
      </c>
      <c r="L3453" s="26"/>
      <c r="M3453" s="26"/>
      <c r="N3453" s="26"/>
      <c r="O3453" s="199">
        <v>3.78</v>
      </c>
    </row>
    <row r="3454" spans="8:15" hidden="1" x14ac:dyDescent="0.25">
      <c r="H3454" s="189" t="s">
        <v>6990</v>
      </c>
      <c r="I3454" s="26" t="s">
        <v>7547</v>
      </c>
      <c r="J3454" s="26" t="s">
        <v>7548</v>
      </c>
      <c r="K3454" s="26">
        <v>3.7</v>
      </c>
      <c r="L3454" s="26">
        <v>65.08</v>
      </c>
      <c r="M3454" s="26">
        <v>34.1</v>
      </c>
      <c r="N3454" s="26">
        <v>73.900000000000006</v>
      </c>
      <c r="O3454" s="199">
        <v>5.2</v>
      </c>
    </row>
    <row r="3455" spans="8:15" hidden="1" x14ac:dyDescent="0.25">
      <c r="H3455" s="189" t="s">
        <v>6990</v>
      </c>
      <c r="I3455" s="26" t="s">
        <v>7549</v>
      </c>
      <c r="J3455" s="26" t="s">
        <v>7550</v>
      </c>
      <c r="K3455" s="26">
        <v>4.2300000000000004</v>
      </c>
      <c r="L3455" s="26"/>
      <c r="M3455" s="26">
        <v>55.07</v>
      </c>
      <c r="N3455" s="26"/>
      <c r="O3455" s="199">
        <v>5.66</v>
      </c>
    </row>
    <row r="3456" spans="8:15" hidden="1" x14ac:dyDescent="0.25">
      <c r="H3456" s="189" t="s">
        <v>6990</v>
      </c>
      <c r="I3456" s="26" t="s">
        <v>7551</v>
      </c>
      <c r="J3456" s="26" t="s">
        <v>7552</v>
      </c>
      <c r="K3456" s="26">
        <v>5.35</v>
      </c>
      <c r="L3456" s="26"/>
      <c r="M3456" s="26"/>
      <c r="N3456" s="26">
        <v>25.73</v>
      </c>
      <c r="O3456" s="199">
        <v>5.13</v>
      </c>
    </row>
    <row r="3457" spans="8:15" hidden="1" x14ac:dyDescent="0.25">
      <c r="H3457" s="189" t="s">
        <v>6990</v>
      </c>
      <c r="I3457" s="26" t="s">
        <v>7553</v>
      </c>
      <c r="J3457" s="26" t="s">
        <v>7554</v>
      </c>
      <c r="K3457" s="26">
        <v>13.36</v>
      </c>
      <c r="L3457" s="26"/>
      <c r="M3457" s="26"/>
      <c r="N3457" s="26"/>
      <c r="O3457" s="199">
        <v>17.690000000000001</v>
      </c>
    </row>
    <row r="3458" spans="8:15" hidden="1" x14ac:dyDescent="0.25">
      <c r="H3458" s="189" t="s">
        <v>6990</v>
      </c>
      <c r="I3458" s="26" t="s">
        <v>7555</v>
      </c>
      <c r="J3458" s="26" t="s">
        <v>7556</v>
      </c>
      <c r="K3458" s="26">
        <v>5.7</v>
      </c>
      <c r="L3458" s="26">
        <v>42.48</v>
      </c>
      <c r="M3458" s="26"/>
      <c r="N3458" s="26">
        <v>43.97</v>
      </c>
      <c r="O3458" s="199">
        <v>2.85</v>
      </c>
    </row>
    <row r="3459" spans="8:15" hidden="1" x14ac:dyDescent="0.25">
      <c r="H3459" s="189" t="s">
        <v>6990</v>
      </c>
      <c r="I3459" s="26" t="s">
        <v>7557</v>
      </c>
      <c r="J3459" s="26" t="s">
        <v>7558</v>
      </c>
      <c r="K3459" s="26">
        <v>9.26</v>
      </c>
      <c r="L3459" s="26">
        <v>337.3</v>
      </c>
      <c r="M3459" s="26"/>
      <c r="N3459" s="26"/>
      <c r="O3459" s="199">
        <v>9.83</v>
      </c>
    </row>
    <row r="3460" spans="8:15" hidden="1" x14ac:dyDescent="0.25">
      <c r="H3460" s="189" t="s">
        <v>6990</v>
      </c>
      <c r="I3460" s="26" t="s">
        <v>7559</v>
      </c>
      <c r="J3460" s="26" t="s">
        <v>7560</v>
      </c>
      <c r="K3460" s="26">
        <v>13.66</v>
      </c>
      <c r="L3460" s="26"/>
      <c r="M3460" s="26">
        <v>27.09</v>
      </c>
      <c r="N3460" s="26"/>
      <c r="O3460" s="199">
        <v>6.54</v>
      </c>
    </row>
    <row r="3461" spans="8:15" hidden="1" x14ac:dyDescent="0.25">
      <c r="H3461" s="189" t="s">
        <v>6990</v>
      </c>
      <c r="I3461" s="26" t="s">
        <v>7561</v>
      </c>
      <c r="J3461" s="26" t="s">
        <v>7562</v>
      </c>
      <c r="K3461" s="26">
        <v>9.34</v>
      </c>
      <c r="L3461" s="26">
        <v>18.649999999999999</v>
      </c>
      <c r="M3461" s="26"/>
      <c r="N3461" s="26">
        <v>16.09</v>
      </c>
      <c r="O3461" s="199">
        <v>5.8</v>
      </c>
    </row>
    <row r="3462" spans="8:15" hidden="1" x14ac:dyDescent="0.25">
      <c r="H3462" s="189" t="s">
        <v>6990</v>
      </c>
      <c r="I3462" s="26" t="s">
        <v>7563</v>
      </c>
      <c r="J3462" s="26" t="s">
        <v>7564</v>
      </c>
      <c r="K3462" s="26">
        <v>8.67</v>
      </c>
      <c r="L3462" s="26">
        <v>18.36</v>
      </c>
      <c r="M3462" s="26"/>
      <c r="N3462" s="26">
        <v>18.149999999999999</v>
      </c>
      <c r="O3462" s="199">
        <v>6.65</v>
      </c>
    </row>
    <row r="3463" spans="8:15" hidden="1" x14ac:dyDescent="0.25">
      <c r="H3463" s="189" t="s">
        <v>6990</v>
      </c>
      <c r="I3463" s="26" t="s">
        <v>7565</v>
      </c>
      <c r="J3463" s="26" t="s">
        <v>7566</v>
      </c>
      <c r="K3463" s="26">
        <v>16.899999999999999</v>
      </c>
      <c r="L3463" s="26">
        <v>15.84</v>
      </c>
      <c r="M3463" s="26">
        <v>15.48</v>
      </c>
      <c r="N3463" s="26">
        <v>15.71</v>
      </c>
      <c r="O3463" s="199">
        <v>6.58</v>
      </c>
    </row>
    <row r="3464" spans="8:15" hidden="1" x14ac:dyDescent="0.25">
      <c r="H3464" s="189" t="s">
        <v>6990</v>
      </c>
      <c r="I3464" s="26" t="s">
        <v>7567</v>
      </c>
      <c r="J3464" s="26" t="s">
        <v>7568</v>
      </c>
      <c r="K3464" s="26">
        <v>11.8</v>
      </c>
      <c r="L3464" s="26">
        <v>13.79</v>
      </c>
      <c r="M3464" s="26">
        <v>32.9</v>
      </c>
      <c r="N3464" s="26">
        <v>12.57</v>
      </c>
      <c r="O3464" s="199">
        <v>7.91</v>
      </c>
    </row>
    <row r="3465" spans="8:15" hidden="1" x14ac:dyDescent="0.25">
      <c r="H3465" s="189" t="s">
        <v>6990</v>
      </c>
      <c r="I3465" s="26" t="s">
        <v>7569</v>
      </c>
      <c r="J3465" s="26" t="s">
        <v>7570</v>
      </c>
      <c r="K3465" s="26">
        <v>5.23</v>
      </c>
      <c r="L3465" s="26">
        <v>26.88</v>
      </c>
      <c r="M3465" s="26">
        <v>92.29</v>
      </c>
      <c r="N3465" s="26">
        <v>22.03</v>
      </c>
      <c r="O3465" s="199">
        <v>4.13</v>
      </c>
    </row>
    <row r="3466" spans="8:15" hidden="1" x14ac:dyDescent="0.25">
      <c r="H3466" s="189" t="s">
        <v>6990</v>
      </c>
      <c r="I3466" s="26" t="s">
        <v>7571</v>
      </c>
      <c r="J3466" s="26" t="s">
        <v>7572</v>
      </c>
      <c r="K3466" s="26">
        <v>11.22</v>
      </c>
      <c r="L3466" s="26">
        <v>17.57</v>
      </c>
      <c r="M3466" s="26">
        <v>53.87</v>
      </c>
      <c r="N3466" s="26">
        <v>19.89</v>
      </c>
      <c r="O3466" s="199">
        <v>10.31</v>
      </c>
    </row>
    <row r="3467" spans="8:15" hidden="1" x14ac:dyDescent="0.25">
      <c r="H3467" s="189" t="s">
        <v>7573</v>
      </c>
      <c r="I3467" s="26" t="s">
        <v>7574</v>
      </c>
      <c r="J3467" s="26" t="s">
        <v>7575</v>
      </c>
      <c r="K3467" s="26">
        <v>8.4</v>
      </c>
      <c r="L3467" s="26">
        <v>14.28</v>
      </c>
      <c r="M3467" s="26">
        <v>14.04</v>
      </c>
      <c r="N3467" s="26">
        <v>14.69</v>
      </c>
      <c r="O3467" s="199">
        <v>88.41</v>
      </c>
    </row>
    <row r="3468" spans="8:15" hidden="1" x14ac:dyDescent="0.25">
      <c r="H3468" s="189" t="s">
        <v>7573</v>
      </c>
      <c r="I3468" s="26" t="s">
        <v>7576</v>
      </c>
      <c r="J3468" s="26" t="s">
        <v>7577</v>
      </c>
      <c r="K3468" s="26">
        <v>12.62</v>
      </c>
      <c r="L3468" s="26">
        <v>22.7</v>
      </c>
      <c r="M3468" s="26">
        <v>21.89</v>
      </c>
      <c r="N3468" s="26">
        <v>27.92</v>
      </c>
      <c r="O3468" s="199">
        <v>56.79</v>
      </c>
    </row>
    <row r="3469" spans="8:15" hidden="1" x14ac:dyDescent="0.25">
      <c r="H3469" s="189" t="s">
        <v>7573</v>
      </c>
      <c r="I3469" s="26" t="s">
        <v>7578</v>
      </c>
      <c r="J3469" s="26" t="s">
        <v>7579</v>
      </c>
      <c r="K3469" s="26">
        <v>9.1</v>
      </c>
      <c r="L3469" s="26">
        <v>257.7</v>
      </c>
      <c r="M3469" s="26">
        <v>89.67</v>
      </c>
      <c r="N3469" s="26">
        <v>113.88</v>
      </c>
      <c r="O3469" s="199">
        <v>65.08</v>
      </c>
    </row>
    <row r="3470" spans="8:15" hidden="1" x14ac:dyDescent="0.25">
      <c r="H3470" s="189" t="s">
        <v>7573</v>
      </c>
      <c r="I3470" s="26" t="s">
        <v>7580</v>
      </c>
      <c r="J3470" s="26" t="s">
        <v>7581</v>
      </c>
      <c r="K3470" s="26">
        <v>3.04</v>
      </c>
      <c r="L3470" s="26">
        <v>45.9</v>
      </c>
      <c r="M3470" s="26">
        <v>39.97</v>
      </c>
      <c r="N3470" s="26">
        <v>51.59</v>
      </c>
      <c r="O3470" s="199">
        <v>49.16</v>
      </c>
    </row>
    <row r="3471" spans="8:15" hidden="1" x14ac:dyDescent="0.25">
      <c r="H3471" s="189" t="s">
        <v>7573</v>
      </c>
      <c r="I3471" s="26" t="s">
        <v>7582</v>
      </c>
      <c r="J3471" s="26" t="s">
        <v>7583</v>
      </c>
      <c r="K3471" s="26">
        <v>10.220000000000001</v>
      </c>
      <c r="L3471" s="26">
        <v>25.5</v>
      </c>
      <c r="M3471" s="26">
        <v>57.18</v>
      </c>
      <c r="N3471" s="26">
        <v>29.09</v>
      </c>
      <c r="O3471" s="199">
        <v>26.8</v>
      </c>
    </row>
    <row r="3472" spans="8:15" hidden="1" x14ac:dyDescent="0.25">
      <c r="H3472" s="189" t="s">
        <v>7573</v>
      </c>
      <c r="I3472" s="26" t="s">
        <v>7584</v>
      </c>
      <c r="J3472" s="26" t="s">
        <v>7585</v>
      </c>
      <c r="K3472" s="26">
        <v>23.89</v>
      </c>
      <c r="L3472" s="26">
        <v>17.87</v>
      </c>
      <c r="M3472" s="26">
        <v>16.579999999999998</v>
      </c>
      <c r="N3472" s="26">
        <v>20.51</v>
      </c>
      <c r="O3472" s="199">
        <v>302.33</v>
      </c>
    </row>
    <row r="3473" spans="8:15" hidden="1" x14ac:dyDescent="0.25">
      <c r="H3473" s="189" t="s">
        <v>7573</v>
      </c>
      <c r="I3473" s="26" t="s">
        <v>7586</v>
      </c>
      <c r="J3473" s="26" t="s">
        <v>7587</v>
      </c>
      <c r="K3473" s="26">
        <v>15.82</v>
      </c>
      <c r="L3473" s="26">
        <v>21.73</v>
      </c>
      <c r="M3473" s="26"/>
      <c r="N3473" s="26">
        <v>30.38</v>
      </c>
      <c r="O3473" s="199">
        <v>64.98</v>
      </c>
    </row>
    <row r="3474" spans="8:15" hidden="1" x14ac:dyDescent="0.25">
      <c r="H3474" s="189" t="s">
        <v>7573</v>
      </c>
      <c r="I3474" s="26" t="s">
        <v>7588</v>
      </c>
      <c r="J3474" s="26" t="s">
        <v>7589</v>
      </c>
      <c r="K3474" s="26">
        <v>18.829999999999998</v>
      </c>
      <c r="L3474" s="26">
        <v>29.67</v>
      </c>
      <c r="M3474" s="26">
        <v>20.59</v>
      </c>
      <c r="N3474" s="26">
        <v>34.659999999999997</v>
      </c>
      <c r="O3474" s="199">
        <v>67.349999999999994</v>
      </c>
    </row>
    <row r="3475" spans="8:15" hidden="1" x14ac:dyDescent="0.25">
      <c r="H3475" s="189" t="s">
        <v>7573</v>
      </c>
      <c r="I3475" s="26" t="s">
        <v>7590</v>
      </c>
      <c r="J3475" s="26" t="s">
        <v>7591</v>
      </c>
      <c r="K3475" s="26">
        <v>184.97</v>
      </c>
      <c r="L3475" s="26">
        <v>41.24</v>
      </c>
      <c r="M3475" s="26">
        <v>33.39</v>
      </c>
      <c r="N3475" s="26">
        <v>51.36</v>
      </c>
      <c r="O3475" s="199">
        <v>739.9</v>
      </c>
    </row>
    <row r="3476" spans="8:15" hidden="1" x14ac:dyDescent="0.25">
      <c r="H3476" s="189" t="s">
        <v>7592</v>
      </c>
      <c r="I3476" s="26" t="s">
        <v>7593</v>
      </c>
      <c r="J3476" s="26" t="s">
        <v>7594</v>
      </c>
      <c r="K3476" s="26">
        <v>11.9</v>
      </c>
      <c r="L3476" s="26"/>
      <c r="M3476" s="26"/>
      <c r="N3476" s="26"/>
      <c r="O3476" s="199">
        <v>40.15</v>
      </c>
    </row>
    <row r="3477" spans="8:15" hidden="1" x14ac:dyDescent="0.25">
      <c r="H3477" s="189" t="s">
        <v>7592</v>
      </c>
      <c r="I3477" s="26" t="s">
        <v>7595</v>
      </c>
      <c r="J3477" s="26" t="s">
        <v>7596</v>
      </c>
      <c r="K3477" s="26">
        <v>6.88</v>
      </c>
      <c r="L3477" s="26">
        <v>66.72</v>
      </c>
      <c r="M3477" s="26">
        <v>2349.69</v>
      </c>
      <c r="N3477" s="26">
        <v>30.56</v>
      </c>
      <c r="O3477" s="199">
        <v>35.020000000000003</v>
      </c>
    </row>
    <row r="3478" spans="8:15" hidden="1" x14ac:dyDescent="0.25">
      <c r="H3478" s="189" t="s">
        <v>7592</v>
      </c>
      <c r="I3478" s="26" t="s">
        <v>7597</v>
      </c>
      <c r="J3478" s="26" t="s">
        <v>7598</v>
      </c>
      <c r="K3478" s="26">
        <v>6.3</v>
      </c>
      <c r="L3478" s="26">
        <v>88.6</v>
      </c>
      <c r="M3478" s="26">
        <v>215.74</v>
      </c>
      <c r="N3478" s="26">
        <v>86.94</v>
      </c>
      <c r="O3478" s="199">
        <v>44.2</v>
      </c>
    </row>
    <row r="3479" spans="8:15" hidden="1" x14ac:dyDescent="0.25">
      <c r="H3479" s="189" t="s">
        <v>7592</v>
      </c>
      <c r="I3479" s="26" t="s">
        <v>7599</v>
      </c>
      <c r="J3479" s="26" t="s">
        <v>7600</v>
      </c>
      <c r="K3479" s="26">
        <v>5.9</v>
      </c>
      <c r="L3479" s="26"/>
      <c r="M3479" s="26"/>
      <c r="N3479" s="26"/>
      <c r="O3479" s="199">
        <v>21.69</v>
      </c>
    </row>
    <row r="3480" spans="8:15" hidden="1" x14ac:dyDescent="0.25">
      <c r="H3480" s="189" t="s">
        <v>7592</v>
      </c>
      <c r="I3480" s="26" t="s">
        <v>7601</v>
      </c>
      <c r="J3480" s="26" t="s">
        <v>7602</v>
      </c>
      <c r="K3480" s="26">
        <v>7.33</v>
      </c>
      <c r="L3480" s="26">
        <v>8.17</v>
      </c>
      <c r="M3480" s="26">
        <v>8.9600000000000009</v>
      </c>
      <c r="N3480" s="26">
        <v>6.92</v>
      </c>
      <c r="O3480" s="199">
        <v>119.3</v>
      </c>
    </row>
    <row r="3481" spans="8:15" hidden="1" x14ac:dyDescent="0.25">
      <c r="H3481" s="189" t="s">
        <v>7592</v>
      </c>
      <c r="I3481" s="26" t="s">
        <v>7603</v>
      </c>
      <c r="J3481" s="26" t="s">
        <v>7604</v>
      </c>
      <c r="K3481" s="26">
        <v>4.82</v>
      </c>
      <c r="L3481" s="26"/>
      <c r="M3481" s="26">
        <v>26.31</v>
      </c>
      <c r="N3481" s="26"/>
      <c r="O3481" s="199">
        <v>26.22</v>
      </c>
    </row>
    <row r="3482" spans="8:15" hidden="1" x14ac:dyDescent="0.25">
      <c r="H3482" s="189" t="s">
        <v>7592</v>
      </c>
      <c r="I3482" s="26" t="s">
        <v>7605</v>
      </c>
      <c r="J3482" s="26" t="s">
        <v>7606</v>
      </c>
      <c r="K3482" s="26">
        <v>1.78</v>
      </c>
      <c r="L3482" s="26"/>
      <c r="M3482" s="26"/>
      <c r="N3482" s="26">
        <v>668.16</v>
      </c>
      <c r="O3482" s="199">
        <v>113.46</v>
      </c>
    </row>
    <row r="3483" spans="8:15" hidden="1" x14ac:dyDescent="0.25">
      <c r="H3483" s="189" t="s">
        <v>7592</v>
      </c>
      <c r="I3483" s="26" t="s">
        <v>7607</v>
      </c>
      <c r="J3483" s="26" t="s">
        <v>7608</v>
      </c>
      <c r="K3483" s="26">
        <v>9.4700000000000006</v>
      </c>
      <c r="L3483" s="26">
        <v>62.6</v>
      </c>
      <c r="M3483" s="26">
        <v>25.56</v>
      </c>
      <c r="N3483" s="26">
        <v>29.89</v>
      </c>
      <c r="O3483" s="199">
        <v>101.51</v>
      </c>
    </row>
    <row r="3484" spans="8:15" hidden="1" x14ac:dyDescent="0.25">
      <c r="H3484" s="189" t="s">
        <v>7592</v>
      </c>
      <c r="I3484" s="26" t="s">
        <v>7609</v>
      </c>
      <c r="J3484" s="26" t="s">
        <v>7610</v>
      </c>
      <c r="K3484" s="26">
        <v>8.0299999999999994</v>
      </c>
      <c r="L3484" s="26">
        <v>60.04</v>
      </c>
      <c r="M3484" s="26">
        <v>72.2</v>
      </c>
      <c r="N3484" s="26">
        <v>51.44</v>
      </c>
      <c r="O3484" s="199">
        <v>19.82</v>
      </c>
    </row>
    <row r="3485" spans="8:15" hidden="1" x14ac:dyDescent="0.25">
      <c r="H3485" s="189" t="s">
        <v>7592</v>
      </c>
      <c r="I3485" s="26" t="s">
        <v>7611</v>
      </c>
      <c r="J3485" s="26" t="s">
        <v>7612</v>
      </c>
      <c r="K3485" s="26">
        <v>6</v>
      </c>
      <c r="L3485" s="26">
        <v>12.17</v>
      </c>
      <c r="M3485" s="26">
        <v>41.59</v>
      </c>
      <c r="N3485" s="26">
        <v>44.15</v>
      </c>
      <c r="O3485" s="199">
        <v>18.64</v>
      </c>
    </row>
    <row r="3486" spans="8:15" hidden="1" x14ac:dyDescent="0.25">
      <c r="H3486" s="189" t="s">
        <v>7592</v>
      </c>
      <c r="I3486" s="26" t="s">
        <v>7613</v>
      </c>
      <c r="J3486" s="26" t="s">
        <v>7614</v>
      </c>
      <c r="K3486" s="26">
        <v>6.69</v>
      </c>
      <c r="L3486" s="26">
        <v>20.48</v>
      </c>
      <c r="M3486" s="26">
        <v>18.82</v>
      </c>
      <c r="N3486" s="26">
        <v>15.98</v>
      </c>
      <c r="O3486" s="199">
        <v>59.14</v>
      </c>
    </row>
    <row r="3487" spans="8:15" hidden="1" x14ac:dyDescent="0.25">
      <c r="H3487" s="189" t="s">
        <v>7592</v>
      </c>
      <c r="I3487" s="26" t="s">
        <v>7615</v>
      </c>
      <c r="J3487" s="26" t="s">
        <v>7616</v>
      </c>
      <c r="K3487" s="26">
        <v>5.04</v>
      </c>
      <c r="L3487" s="26">
        <v>37.81</v>
      </c>
      <c r="M3487" s="26">
        <v>37.840000000000003</v>
      </c>
      <c r="N3487" s="26">
        <v>36.85</v>
      </c>
      <c r="O3487" s="199">
        <v>22.12</v>
      </c>
    </row>
    <row r="3488" spans="8:15" hidden="1" x14ac:dyDescent="0.25">
      <c r="H3488" s="189" t="s">
        <v>7592</v>
      </c>
      <c r="I3488" s="26" t="s">
        <v>7617</v>
      </c>
      <c r="J3488" s="26" t="s">
        <v>7618</v>
      </c>
      <c r="K3488" s="26">
        <v>4.17</v>
      </c>
      <c r="L3488" s="26">
        <v>1437.88</v>
      </c>
      <c r="M3488" s="26">
        <v>2754.83</v>
      </c>
      <c r="N3488" s="26">
        <v>341.23</v>
      </c>
      <c r="O3488" s="199">
        <v>13.71</v>
      </c>
    </row>
    <row r="3489" spans="8:15" hidden="1" x14ac:dyDescent="0.25">
      <c r="H3489" s="189" t="s">
        <v>7592</v>
      </c>
      <c r="I3489" s="26" t="s">
        <v>119</v>
      </c>
      <c r="J3489" s="26" t="s">
        <v>118</v>
      </c>
      <c r="K3489" s="26">
        <v>7.15</v>
      </c>
      <c r="L3489" s="26">
        <v>9.58</v>
      </c>
      <c r="M3489" s="26">
        <v>9.1199999999999992</v>
      </c>
      <c r="N3489" s="26">
        <v>10.199999999999999</v>
      </c>
      <c r="O3489" s="199">
        <v>93.43</v>
      </c>
    </row>
    <row r="3490" spans="8:15" hidden="1" x14ac:dyDescent="0.25">
      <c r="H3490" s="189" t="s">
        <v>7592</v>
      </c>
      <c r="I3490" s="26" t="s">
        <v>7619</v>
      </c>
      <c r="J3490" s="26" t="s">
        <v>7620</v>
      </c>
      <c r="K3490" s="26">
        <v>2.84</v>
      </c>
      <c r="L3490" s="26">
        <v>390.9</v>
      </c>
      <c r="M3490" s="26">
        <v>806.72</v>
      </c>
      <c r="N3490" s="26">
        <v>159.27000000000001</v>
      </c>
      <c r="O3490" s="199">
        <v>35</v>
      </c>
    </row>
    <row r="3491" spans="8:15" hidden="1" x14ac:dyDescent="0.25">
      <c r="H3491" s="189" t="s">
        <v>7592</v>
      </c>
      <c r="I3491" s="26" t="s">
        <v>7621</v>
      </c>
      <c r="J3491" s="26" t="s">
        <v>7622</v>
      </c>
      <c r="K3491" s="26">
        <v>10.08</v>
      </c>
      <c r="L3491" s="26"/>
      <c r="M3491" s="26"/>
      <c r="N3491" s="26">
        <v>163.18</v>
      </c>
      <c r="O3491" s="199">
        <v>23.21</v>
      </c>
    </row>
    <row r="3492" spans="8:15" hidden="1" x14ac:dyDescent="0.25">
      <c r="H3492" s="189" t="s">
        <v>7592</v>
      </c>
      <c r="I3492" s="26" t="s">
        <v>7623</v>
      </c>
      <c r="J3492" s="26" t="s">
        <v>7624</v>
      </c>
      <c r="K3492" s="26">
        <v>2.75</v>
      </c>
      <c r="L3492" s="26">
        <v>957.33</v>
      </c>
      <c r="M3492" s="26">
        <v>21.93</v>
      </c>
      <c r="N3492" s="26"/>
      <c r="O3492" s="199">
        <v>61.67</v>
      </c>
    </row>
    <row r="3493" spans="8:15" hidden="1" x14ac:dyDescent="0.25">
      <c r="H3493" s="189" t="s">
        <v>7592</v>
      </c>
      <c r="I3493" s="26" t="s">
        <v>7625</v>
      </c>
      <c r="J3493" s="26" t="s">
        <v>7626</v>
      </c>
      <c r="K3493" s="26">
        <v>10.09</v>
      </c>
      <c r="L3493" s="26">
        <v>17.93</v>
      </c>
      <c r="M3493" s="26">
        <v>15.38</v>
      </c>
      <c r="N3493" s="26">
        <v>27.12</v>
      </c>
      <c r="O3493" s="199">
        <v>79.010000000000005</v>
      </c>
    </row>
    <row r="3494" spans="8:15" hidden="1" x14ac:dyDescent="0.25">
      <c r="H3494" s="189" t="s">
        <v>7592</v>
      </c>
      <c r="I3494" s="26" t="s">
        <v>7627</v>
      </c>
      <c r="J3494" s="26" t="s">
        <v>7628</v>
      </c>
      <c r="K3494" s="26">
        <v>7.65</v>
      </c>
      <c r="L3494" s="26">
        <v>21.97</v>
      </c>
      <c r="M3494" s="26">
        <v>17.559999999999999</v>
      </c>
      <c r="N3494" s="26">
        <v>16.920000000000002</v>
      </c>
      <c r="O3494" s="199">
        <v>374.85</v>
      </c>
    </row>
    <row r="3495" spans="8:15" hidden="1" x14ac:dyDescent="0.25">
      <c r="H3495" s="189" t="s">
        <v>7629</v>
      </c>
      <c r="I3495" s="26" t="s">
        <v>7630</v>
      </c>
      <c r="J3495" s="26" t="s">
        <v>7631</v>
      </c>
      <c r="K3495" s="26">
        <v>7.21</v>
      </c>
      <c r="L3495" s="26">
        <v>49.88</v>
      </c>
      <c r="M3495" s="26">
        <v>32.08</v>
      </c>
      <c r="N3495" s="26">
        <v>562.67999999999995</v>
      </c>
      <c r="O3495" s="199">
        <v>88.77</v>
      </c>
    </row>
    <row r="3496" spans="8:15" hidden="1" x14ac:dyDescent="0.25">
      <c r="H3496" s="189" t="s">
        <v>7629</v>
      </c>
      <c r="I3496" s="26" t="s">
        <v>7632</v>
      </c>
      <c r="J3496" s="26" t="s">
        <v>7633</v>
      </c>
      <c r="K3496" s="26">
        <v>4.1399999999999997</v>
      </c>
      <c r="L3496" s="26">
        <v>27.2</v>
      </c>
      <c r="M3496" s="26">
        <v>24.21</v>
      </c>
      <c r="N3496" s="26">
        <v>19.66</v>
      </c>
      <c r="O3496" s="199">
        <v>53.1</v>
      </c>
    </row>
    <row r="3497" spans="8:15" hidden="1" x14ac:dyDescent="0.25">
      <c r="H3497" s="189" t="s">
        <v>7629</v>
      </c>
      <c r="I3497" s="26" t="s">
        <v>7634</v>
      </c>
      <c r="J3497" s="26" t="s">
        <v>7635</v>
      </c>
      <c r="K3497" s="26">
        <v>8.2799999999999994</v>
      </c>
      <c r="L3497" s="26">
        <v>24.15</v>
      </c>
      <c r="M3497" s="26">
        <v>11.37</v>
      </c>
      <c r="N3497" s="26">
        <v>41.12</v>
      </c>
      <c r="O3497" s="199">
        <v>454.25</v>
      </c>
    </row>
    <row r="3498" spans="8:15" hidden="1" x14ac:dyDescent="0.25">
      <c r="H3498" s="189" t="s">
        <v>7629</v>
      </c>
      <c r="I3498" s="26" t="s">
        <v>7636</v>
      </c>
      <c r="J3498" s="26" t="s">
        <v>7637</v>
      </c>
      <c r="K3498" s="26">
        <v>4.05</v>
      </c>
      <c r="L3498" s="26">
        <v>5.79</v>
      </c>
      <c r="M3498" s="26">
        <v>14.56</v>
      </c>
      <c r="N3498" s="26">
        <v>5</v>
      </c>
      <c r="O3498" s="199">
        <v>59.36</v>
      </c>
    </row>
    <row r="3499" spans="8:15" hidden="1" x14ac:dyDescent="0.25">
      <c r="H3499" s="189" t="s">
        <v>7638</v>
      </c>
      <c r="I3499" s="26" t="s">
        <v>7639</v>
      </c>
      <c r="J3499" s="26" t="s">
        <v>7640</v>
      </c>
      <c r="K3499" s="26">
        <v>21.59</v>
      </c>
      <c r="L3499" s="26">
        <v>31.06</v>
      </c>
      <c r="M3499" s="26">
        <v>55.25</v>
      </c>
      <c r="N3499" s="26">
        <v>26.94</v>
      </c>
      <c r="O3499" s="199">
        <v>158.18</v>
      </c>
    </row>
    <row r="3500" spans="8:15" hidden="1" x14ac:dyDescent="0.25">
      <c r="H3500" s="189" t="s">
        <v>7638</v>
      </c>
      <c r="I3500" s="26" t="s">
        <v>7641</v>
      </c>
      <c r="J3500" s="26" t="s">
        <v>7642</v>
      </c>
      <c r="K3500" s="26">
        <v>2.91</v>
      </c>
      <c r="L3500" s="26"/>
      <c r="M3500" s="26"/>
      <c r="N3500" s="26"/>
      <c r="O3500" s="199">
        <v>29.96</v>
      </c>
    </row>
    <row r="3501" spans="8:15" hidden="1" x14ac:dyDescent="0.25">
      <c r="H3501" s="189" t="s">
        <v>7638</v>
      </c>
      <c r="I3501" s="26" t="s">
        <v>7643</v>
      </c>
      <c r="J3501" s="26" t="s">
        <v>7644</v>
      </c>
      <c r="K3501" s="26">
        <v>12.88</v>
      </c>
      <c r="L3501" s="26">
        <v>57.36</v>
      </c>
      <c r="M3501" s="26">
        <v>37.630000000000003</v>
      </c>
      <c r="N3501" s="26">
        <v>64.459999999999994</v>
      </c>
      <c r="O3501" s="199">
        <v>65.56</v>
      </c>
    </row>
    <row r="3502" spans="8:15" hidden="1" x14ac:dyDescent="0.25">
      <c r="H3502" s="189" t="s">
        <v>7638</v>
      </c>
      <c r="I3502" s="26" t="s">
        <v>7645</v>
      </c>
      <c r="J3502" s="26" t="s">
        <v>7646</v>
      </c>
      <c r="K3502" s="26">
        <v>141.53</v>
      </c>
      <c r="L3502" s="26">
        <v>13.7</v>
      </c>
      <c r="M3502" s="26">
        <v>13.25</v>
      </c>
      <c r="N3502" s="26">
        <v>13.83</v>
      </c>
      <c r="O3502" s="199">
        <v>572.71</v>
      </c>
    </row>
    <row r="3503" spans="8:15" hidden="1" x14ac:dyDescent="0.25">
      <c r="H3503" s="189" t="s">
        <v>7638</v>
      </c>
      <c r="I3503" s="26" t="s">
        <v>7647</v>
      </c>
      <c r="J3503" s="26" t="s">
        <v>7648</v>
      </c>
      <c r="K3503" s="26">
        <v>22.58</v>
      </c>
      <c r="L3503" s="26">
        <v>40.39</v>
      </c>
      <c r="M3503" s="26">
        <v>39.11</v>
      </c>
      <c r="N3503" s="26">
        <v>38.28</v>
      </c>
      <c r="O3503" s="199">
        <v>411.94</v>
      </c>
    </row>
    <row r="3504" spans="8:15" hidden="1" x14ac:dyDescent="0.25">
      <c r="H3504" s="189" t="s">
        <v>7638</v>
      </c>
      <c r="I3504" s="26" t="s">
        <v>7649</v>
      </c>
      <c r="J3504" s="26" t="s">
        <v>7650</v>
      </c>
      <c r="K3504" s="26">
        <v>13.3</v>
      </c>
      <c r="L3504" s="26">
        <v>35.380000000000003</v>
      </c>
      <c r="M3504" s="26">
        <v>21.54</v>
      </c>
      <c r="N3504" s="26">
        <v>58.29</v>
      </c>
      <c r="O3504" s="199">
        <v>136.63999999999999</v>
      </c>
    </row>
    <row r="3505" spans="8:15" hidden="1" x14ac:dyDescent="0.25">
      <c r="H3505" s="189" t="s">
        <v>7638</v>
      </c>
      <c r="I3505" s="26" t="s">
        <v>7651</v>
      </c>
      <c r="J3505" s="26" t="s">
        <v>7652</v>
      </c>
      <c r="K3505" s="26">
        <v>7.01</v>
      </c>
      <c r="L3505" s="26">
        <v>22.96</v>
      </c>
      <c r="M3505" s="26">
        <v>19.07</v>
      </c>
      <c r="N3505" s="26">
        <v>25.13</v>
      </c>
      <c r="O3505" s="199">
        <v>472.53</v>
      </c>
    </row>
    <row r="3506" spans="8:15" hidden="1" x14ac:dyDescent="0.25">
      <c r="H3506" s="189" t="s">
        <v>7638</v>
      </c>
      <c r="I3506" s="26" t="s">
        <v>7653</v>
      </c>
      <c r="J3506" s="26" t="s">
        <v>7654</v>
      </c>
      <c r="K3506" s="26">
        <v>5.34</v>
      </c>
      <c r="L3506" s="26">
        <v>28.41</v>
      </c>
      <c r="M3506" s="26">
        <v>28.71</v>
      </c>
      <c r="N3506" s="26">
        <v>21.13</v>
      </c>
      <c r="O3506" s="199">
        <v>68.34</v>
      </c>
    </row>
    <row r="3507" spans="8:15" hidden="1" x14ac:dyDescent="0.25">
      <c r="H3507" s="189" t="s">
        <v>7638</v>
      </c>
      <c r="I3507" s="26" t="s">
        <v>7655</v>
      </c>
      <c r="J3507" s="26" t="s">
        <v>7656</v>
      </c>
      <c r="K3507" s="26">
        <v>16.670000000000002</v>
      </c>
      <c r="L3507" s="26"/>
      <c r="M3507" s="26"/>
      <c r="N3507" s="26"/>
      <c r="O3507" s="199">
        <v>109.98</v>
      </c>
    </row>
    <row r="3508" spans="8:15" hidden="1" x14ac:dyDescent="0.25">
      <c r="H3508" s="189" t="s">
        <v>7638</v>
      </c>
      <c r="I3508" s="26" t="s">
        <v>7657</v>
      </c>
      <c r="J3508" s="26" t="s">
        <v>7658</v>
      </c>
      <c r="K3508" s="26">
        <v>7.82</v>
      </c>
      <c r="L3508" s="26">
        <v>165.91</v>
      </c>
      <c r="M3508" s="26">
        <v>185.12</v>
      </c>
      <c r="N3508" s="26">
        <v>361.12</v>
      </c>
      <c r="O3508" s="199">
        <v>32.549999999999997</v>
      </c>
    </row>
    <row r="3509" spans="8:15" hidden="1" x14ac:dyDescent="0.25">
      <c r="H3509" s="189" t="s">
        <v>7638</v>
      </c>
      <c r="I3509" s="26" t="s">
        <v>7659</v>
      </c>
      <c r="J3509" s="26" t="s">
        <v>7660</v>
      </c>
      <c r="K3509" s="26">
        <v>157.15</v>
      </c>
      <c r="L3509" s="26">
        <v>17.89</v>
      </c>
      <c r="M3509" s="26">
        <v>17.22</v>
      </c>
      <c r="N3509" s="26">
        <v>17.59</v>
      </c>
      <c r="O3509" s="199">
        <v>580.91</v>
      </c>
    </row>
    <row r="3510" spans="8:15" hidden="1" x14ac:dyDescent="0.25">
      <c r="H3510" s="189" t="s">
        <v>7638</v>
      </c>
      <c r="I3510" s="26" t="s">
        <v>7661</v>
      </c>
      <c r="J3510" s="26" t="s">
        <v>7662</v>
      </c>
      <c r="K3510" s="26">
        <v>35.5</v>
      </c>
      <c r="L3510" s="26">
        <v>46.92</v>
      </c>
      <c r="M3510" s="26">
        <v>39.85</v>
      </c>
      <c r="N3510" s="26">
        <v>68.56</v>
      </c>
      <c r="O3510" s="199">
        <v>80.510000000000005</v>
      </c>
    </row>
    <row r="3511" spans="8:15" hidden="1" x14ac:dyDescent="0.25">
      <c r="H3511" s="189" t="s">
        <v>7638</v>
      </c>
      <c r="I3511" s="26" t="s">
        <v>7663</v>
      </c>
      <c r="J3511" s="26" t="s">
        <v>7664</v>
      </c>
      <c r="K3511" s="26">
        <v>10.28</v>
      </c>
      <c r="L3511" s="26">
        <v>22.78</v>
      </c>
      <c r="M3511" s="26">
        <v>21.7</v>
      </c>
      <c r="N3511" s="26">
        <v>24.46</v>
      </c>
      <c r="O3511" s="199">
        <v>172.01</v>
      </c>
    </row>
    <row r="3512" spans="8:15" hidden="1" x14ac:dyDescent="0.25">
      <c r="H3512" s="189" t="s">
        <v>7638</v>
      </c>
      <c r="I3512" s="26" t="s">
        <v>7665</v>
      </c>
      <c r="J3512" s="26" t="s">
        <v>7666</v>
      </c>
      <c r="K3512" s="26">
        <v>57.27</v>
      </c>
      <c r="L3512" s="26">
        <v>17.03</v>
      </c>
      <c r="M3512" s="26">
        <v>16.13</v>
      </c>
      <c r="N3512" s="26">
        <v>18.23</v>
      </c>
      <c r="O3512" s="199">
        <v>1374.48</v>
      </c>
    </row>
    <row r="3513" spans="8:15" hidden="1" x14ac:dyDescent="0.25">
      <c r="H3513" s="189" t="s">
        <v>7638</v>
      </c>
      <c r="I3513" s="26" t="s">
        <v>7667</v>
      </c>
      <c r="J3513" s="26" t="s">
        <v>7668</v>
      </c>
      <c r="K3513" s="26">
        <v>24.66</v>
      </c>
      <c r="L3513" s="26">
        <v>51.96</v>
      </c>
      <c r="M3513" s="26">
        <v>43.53</v>
      </c>
      <c r="N3513" s="26">
        <v>54.4</v>
      </c>
      <c r="O3513" s="199">
        <v>396.37</v>
      </c>
    </row>
    <row r="3514" spans="8:15" hidden="1" x14ac:dyDescent="0.25">
      <c r="H3514" s="189" t="s">
        <v>7638</v>
      </c>
      <c r="I3514" s="26" t="s">
        <v>7669</v>
      </c>
      <c r="J3514" s="26" t="s">
        <v>7670</v>
      </c>
      <c r="K3514" s="26">
        <v>9.09</v>
      </c>
      <c r="L3514" s="26"/>
      <c r="M3514" s="26"/>
      <c r="N3514" s="26">
        <v>12</v>
      </c>
      <c r="O3514" s="199">
        <v>45.43</v>
      </c>
    </row>
    <row r="3515" spans="8:15" hidden="1" x14ac:dyDescent="0.25">
      <c r="H3515" s="189" t="s">
        <v>7638</v>
      </c>
      <c r="I3515" s="26" t="s">
        <v>7671</v>
      </c>
      <c r="J3515" s="26" t="s">
        <v>7672</v>
      </c>
      <c r="K3515" s="26">
        <v>10.52</v>
      </c>
      <c r="L3515" s="26"/>
      <c r="M3515" s="26"/>
      <c r="N3515" s="26"/>
      <c r="O3515" s="199">
        <v>50.26</v>
      </c>
    </row>
    <row r="3516" spans="8:15" hidden="1" x14ac:dyDescent="0.25">
      <c r="H3516" s="189" t="s">
        <v>7638</v>
      </c>
      <c r="I3516" s="26" t="s">
        <v>7673</v>
      </c>
      <c r="J3516" s="26" t="s">
        <v>7674</v>
      </c>
      <c r="K3516" s="26">
        <v>6.43</v>
      </c>
      <c r="L3516" s="26">
        <v>32.770000000000003</v>
      </c>
      <c r="M3516" s="26">
        <v>29.36</v>
      </c>
      <c r="N3516" s="26">
        <v>34.880000000000003</v>
      </c>
      <c r="O3516" s="199">
        <v>38.17</v>
      </c>
    </row>
    <row r="3517" spans="8:15" hidden="1" x14ac:dyDescent="0.25">
      <c r="H3517" s="189" t="s">
        <v>7638</v>
      </c>
      <c r="I3517" s="26" t="s">
        <v>7675</v>
      </c>
      <c r="J3517" s="26" t="s">
        <v>7676</v>
      </c>
      <c r="K3517" s="26">
        <v>16.63</v>
      </c>
      <c r="L3517" s="26"/>
      <c r="M3517" s="26"/>
      <c r="N3517" s="26">
        <v>887.8</v>
      </c>
      <c r="O3517" s="199">
        <v>155.47999999999999</v>
      </c>
    </row>
    <row r="3518" spans="8:15" hidden="1" x14ac:dyDescent="0.25">
      <c r="H3518" s="189" t="s">
        <v>7638</v>
      </c>
      <c r="I3518" s="26" t="s">
        <v>7677</v>
      </c>
      <c r="J3518" s="26" t="s">
        <v>7678</v>
      </c>
      <c r="K3518" s="26">
        <v>31.33</v>
      </c>
      <c r="L3518" s="26">
        <v>32.96</v>
      </c>
      <c r="M3518" s="26">
        <v>24.24</v>
      </c>
      <c r="N3518" s="26">
        <v>36.549999999999997</v>
      </c>
      <c r="O3518" s="199">
        <v>157.97999999999999</v>
      </c>
    </row>
    <row r="3519" spans="8:15" hidden="1" x14ac:dyDescent="0.25">
      <c r="H3519" s="189" t="s">
        <v>7638</v>
      </c>
      <c r="I3519" s="26" t="s">
        <v>7679</v>
      </c>
      <c r="J3519" s="26" t="s">
        <v>7680</v>
      </c>
      <c r="K3519" s="26">
        <v>30.24</v>
      </c>
      <c r="L3519" s="26">
        <v>50.06</v>
      </c>
      <c r="M3519" s="26">
        <v>53.27</v>
      </c>
      <c r="N3519" s="26">
        <v>45.4</v>
      </c>
      <c r="O3519" s="199">
        <v>158.33000000000001</v>
      </c>
    </row>
    <row r="3520" spans="8:15" hidden="1" x14ac:dyDescent="0.25">
      <c r="H3520" s="189" t="s">
        <v>7638</v>
      </c>
      <c r="I3520" s="26" t="s">
        <v>7681</v>
      </c>
      <c r="J3520" s="26" t="s">
        <v>7682</v>
      </c>
      <c r="K3520" s="26">
        <v>11.95</v>
      </c>
      <c r="L3520" s="26">
        <v>25.9</v>
      </c>
      <c r="M3520" s="26">
        <v>11.44</v>
      </c>
      <c r="N3520" s="26">
        <v>28.11</v>
      </c>
      <c r="O3520" s="199">
        <v>57.56</v>
      </c>
    </row>
    <row r="3521" spans="8:15" hidden="1" x14ac:dyDescent="0.25">
      <c r="H3521" s="189" t="s">
        <v>7638</v>
      </c>
      <c r="I3521" s="26" t="s">
        <v>7683</v>
      </c>
      <c r="J3521" s="26" t="s">
        <v>7684</v>
      </c>
      <c r="K3521" s="26">
        <v>29.8</v>
      </c>
      <c r="L3521" s="26">
        <v>129.4</v>
      </c>
      <c r="M3521" s="26">
        <v>32.6</v>
      </c>
      <c r="N3521" s="26"/>
      <c r="O3521" s="199">
        <v>332.84</v>
      </c>
    </row>
    <row r="3522" spans="8:15" hidden="1" x14ac:dyDescent="0.25">
      <c r="H3522" s="189" t="s">
        <v>7638</v>
      </c>
      <c r="I3522" s="26" t="s">
        <v>7685</v>
      </c>
      <c r="J3522" s="26" t="s">
        <v>7686</v>
      </c>
      <c r="K3522" s="26">
        <v>39.31</v>
      </c>
      <c r="L3522" s="26"/>
      <c r="M3522" s="26"/>
      <c r="N3522" s="26"/>
      <c r="O3522" s="199">
        <v>51.45</v>
      </c>
    </row>
    <row r="3523" spans="8:15" hidden="1" x14ac:dyDescent="0.25">
      <c r="H3523" s="189" t="s">
        <v>7638</v>
      </c>
      <c r="I3523" s="26" t="s">
        <v>7687</v>
      </c>
      <c r="J3523" s="26" t="s">
        <v>7688</v>
      </c>
      <c r="K3523" s="26">
        <v>63.49</v>
      </c>
      <c r="L3523" s="26">
        <v>16.11</v>
      </c>
      <c r="M3523" s="26">
        <v>17.22</v>
      </c>
      <c r="N3523" s="26">
        <v>14.29</v>
      </c>
      <c r="O3523" s="199">
        <v>85.49</v>
      </c>
    </row>
    <row r="3524" spans="8:15" hidden="1" x14ac:dyDescent="0.25">
      <c r="H3524" s="189" t="s">
        <v>7638</v>
      </c>
      <c r="I3524" s="26" t="s">
        <v>7689</v>
      </c>
      <c r="J3524" s="26" t="s">
        <v>7690</v>
      </c>
      <c r="K3524" s="26">
        <v>87.1</v>
      </c>
      <c r="L3524" s="26">
        <v>45.63</v>
      </c>
      <c r="M3524" s="26">
        <v>41.48</v>
      </c>
      <c r="N3524" s="26">
        <v>37.119999999999997</v>
      </c>
      <c r="O3524" s="199">
        <v>112.53</v>
      </c>
    </row>
    <row r="3525" spans="8:15" hidden="1" x14ac:dyDescent="0.25">
      <c r="H3525" s="189" t="s">
        <v>7638</v>
      </c>
      <c r="I3525" s="26" t="s">
        <v>7691</v>
      </c>
      <c r="J3525" s="26" t="s">
        <v>7692</v>
      </c>
      <c r="K3525" s="26">
        <v>71.92</v>
      </c>
      <c r="L3525" s="26">
        <v>46.28</v>
      </c>
      <c r="M3525" s="26">
        <v>47.09</v>
      </c>
      <c r="N3525" s="26">
        <v>42.36</v>
      </c>
      <c r="O3525" s="199">
        <v>86.3</v>
      </c>
    </row>
    <row r="3526" spans="8:15" hidden="1" x14ac:dyDescent="0.25">
      <c r="H3526" s="189" t="s">
        <v>7638</v>
      </c>
      <c r="I3526" s="26" t="s">
        <v>7693</v>
      </c>
      <c r="J3526" s="26" t="s">
        <v>7694</v>
      </c>
      <c r="K3526" s="26">
        <v>26.4</v>
      </c>
      <c r="L3526" s="26">
        <v>57.73</v>
      </c>
      <c r="M3526" s="26">
        <v>69.58</v>
      </c>
      <c r="N3526" s="26">
        <v>38.36</v>
      </c>
      <c r="O3526" s="199">
        <v>40.840000000000003</v>
      </c>
    </row>
    <row r="3527" spans="8:15" hidden="1" x14ac:dyDescent="0.25">
      <c r="H3527" s="189" t="s">
        <v>7638</v>
      </c>
      <c r="I3527" s="26" t="s">
        <v>7695</v>
      </c>
      <c r="J3527" s="26" t="s">
        <v>7696</v>
      </c>
      <c r="K3527" s="26">
        <v>30.32</v>
      </c>
      <c r="L3527" s="26">
        <v>55.18</v>
      </c>
      <c r="M3527" s="26">
        <v>84.05</v>
      </c>
      <c r="N3527" s="26">
        <v>35.01</v>
      </c>
      <c r="O3527" s="199">
        <v>181.92</v>
      </c>
    </row>
    <row r="3528" spans="8:15" hidden="1" x14ac:dyDescent="0.25">
      <c r="H3528" s="189" t="s">
        <v>7638</v>
      </c>
      <c r="I3528" s="26" t="s">
        <v>7697</v>
      </c>
      <c r="J3528" s="26" t="s">
        <v>7698</v>
      </c>
      <c r="K3528" s="26">
        <v>45.6</v>
      </c>
      <c r="L3528" s="26">
        <v>61.7</v>
      </c>
      <c r="M3528" s="26">
        <v>74.61</v>
      </c>
      <c r="N3528" s="26">
        <v>73.06</v>
      </c>
      <c r="O3528" s="199">
        <v>49.08</v>
      </c>
    </row>
    <row r="3529" spans="8:15" hidden="1" x14ac:dyDescent="0.25">
      <c r="H3529" s="189" t="s">
        <v>7638</v>
      </c>
      <c r="I3529" s="26" t="s">
        <v>7699</v>
      </c>
      <c r="J3529" s="26" t="s">
        <v>7700</v>
      </c>
      <c r="K3529" s="26">
        <v>65.55</v>
      </c>
      <c r="L3529" s="26">
        <v>37.44</v>
      </c>
      <c r="M3529" s="26">
        <v>40.6</v>
      </c>
      <c r="N3529" s="26">
        <v>44.26</v>
      </c>
      <c r="O3529" s="199">
        <v>43.7</v>
      </c>
    </row>
    <row r="3530" spans="8:15" hidden="1" x14ac:dyDescent="0.25">
      <c r="H3530" s="189" t="s">
        <v>7638</v>
      </c>
      <c r="I3530" s="26" t="s">
        <v>7701</v>
      </c>
      <c r="J3530" s="26" t="s">
        <v>7702</v>
      </c>
      <c r="K3530" s="26">
        <v>13.93</v>
      </c>
      <c r="L3530" s="26"/>
      <c r="M3530" s="26"/>
      <c r="N3530" s="26"/>
      <c r="O3530" s="199">
        <v>36.049999999999997</v>
      </c>
    </row>
    <row r="3531" spans="8:15" hidden="1" x14ac:dyDescent="0.25">
      <c r="H3531" s="189" t="s">
        <v>7638</v>
      </c>
      <c r="I3531" s="26" t="s">
        <v>7703</v>
      </c>
      <c r="J3531" s="26" t="s">
        <v>7704</v>
      </c>
      <c r="K3531" s="26">
        <v>27.15</v>
      </c>
      <c r="L3531" s="26">
        <v>42.09</v>
      </c>
      <c r="M3531" s="26">
        <v>39.47</v>
      </c>
      <c r="N3531" s="26">
        <v>50.78</v>
      </c>
      <c r="O3531" s="199">
        <v>447.38</v>
      </c>
    </row>
    <row r="3532" spans="8:15" hidden="1" x14ac:dyDescent="0.25">
      <c r="H3532" s="189" t="s">
        <v>7638</v>
      </c>
      <c r="I3532" s="26" t="s">
        <v>7705</v>
      </c>
      <c r="J3532" s="26" t="s">
        <v>7706</v>
      </c>
      <c r="K3532" s="26">
        <v>49.97</v>
      </c>
      <c r="L3532" s="26">
        <v>17.61</v>
      </c>
      <c r="M3532" s="26">
        <v>10.4</v>
      </c>
      <c r="N3532" s="26">
        <v>33.5</v>
      </c>
      <c r="O3532" s="199">
        <v>123.89</v>
      </c>
    </row>
    <row r="3533" spans="8:15" hidden="1" x14ac:dyDescent="0.25">
      <c r="H3533" s="189" t="s">
        <v>7638</v>
      </c>
      <c r="I3533" s="26" t="s">
        <v>7707</v>
      </c>
      <c r="J3533" s="26" t="s">
        <v>7708</v>
      </c>
      <c r="K3533" s="26">
        <v>18.649999999999999</v>
      </c>
      <c r="L3533" s="26">
        <v>66.709999999999994</v>
      </c>
      <c r="M3533" s="26">
        <v>52.78</v>
      </c>
      <c r="N3533" s="26">
        <v>77.239999999999995</v>
      </c>
      <c r="O3533" s="199">
        <v>87.27</v>
      </c>
    </row>
    <row r="3534" spans="8:15" hidden="1" x14ac:dyDescent="0.25">
      <c r="H3534" s="189" t="s">
        <v>7638</v>
      </c>
      <c r="I3534" s="26" t="s">
        <v>7709</v>
      </c>
      <c r="J3534" s="26" t="s">
        <v>7710</v>
      </c>
      <c r="K3534" s="26">
        <v>7.95</v>
      </c>
      <c r="L3534" s="26">
        <v>16.489999999999998</v>
      </c>
      <c r="M3534" s="26">
        <v>16.63</v>
      </c>
      <c r="N3534" s="26">
        <v>14.79</v>
      </c>
      <c r="O3534" s="199">
        <v>107.02</v>
      </c>
    </row>
    <row r="3535" spans="8:15" hidden="1" x14ac:dyDescent="0.25">
      <c r="H3535" s="189" t="s">
        <v>7638</v>
      </c>
      <c r="I3535" s="26" t="s">
        <v>7711</v>
      </c>
      <c r="J3535" s="26" t="s">
        <v>7712</v>
      </c>
      <c r="K3535" s="26">
        <v>10.19</v>
      </c>
      <c r="L3535" s="26"/>
      <c r="M3535" s="26">
        <v>149.31</v>
      </c>
      <c r="N3535" s="26"/>
      <c r="O3535" s="199">
        <v>38.82</v>
      </c>
    </row>
    <row r="3536" spans="8:15" hidden="1" x14ac:dyDescent="0.25">
      <c r="H3536" s="189" t="s">
        <v>7638</v>
      </c>
      <c r="I3536" s="26" t="s">
        <v>7713</v>
      </c>
      <c r="J3536" s="26" t="s">
        <v>7714</v>
      </c>
      <c r="K3536" s="26">
        <v>12.6</v>
      </c>
      <c r="L3536" s="26">
        <v>24.65</v>
      </c>
      <c r="M3536" s="26">
        <v>19.41</v>
      </c>
      <c r="N3536" s="26">
        <v>15.75</v>
      </c>
      <c r="O3536" s="199">
        <v>192.74</v>
      </c>
    </row>
    <row r="3537" spans="8:15" hidden="1" x14ac:dyDescent="0.25">
      <c r="H3537" s="189" t="s">
        <v>7638</v>
      </c>
      <c r="I3537" s="26" t="s">
        <v>7715</v>
      </c>
      <c r="J3537" s="26" t="s">
        <v>7716</v>
      </c>
      <c r="K3537" s="26">
        <v>11.16</v>
      </c>
      <c r="L3537" s="26">
        <v>25.16</v>
      </c>
      <c r="M3537" s="26">
        <v>22.95</v>
      </c>
      <c r="N3537" s="26">
        <v>14.06</v>
      </c>
      <c r="O3537" s="199">
        <v>222.49</v>
      </c>
    </row>
    <row r="3538" spans="8:15" hidden="1" x14ac:dyDescent="0.25">
      <c r="H3538" s="189" t="s">
        <v>7638</v>
      </c>
      <c r="I3538" s="26" t="s">
        <v>7717</v>
      </c>
      <c r="J3538" s="26" t="s">
        <v>7718</v>
      </c>
      <c r="K3538" s="26">
        <v>45.6</v>
      </c>
      <c r="L3538" s="26"/>
      <c r="M3538" s="26">
        <v>96.13</v>
      </c>
      <c r="N3538" s="26"/>
      <c r="O3538" s="199">
        <v>257.94</v>
      </c>
    </row>
    <row r="3539" spans="8:15" hidden="1" x14ac:dyDescent="0.25">
      <c r="H3539" s="189" t="s">
        <v>7638</v>
      </c>
      <c r="I3539" s="26" t="s">
        <v>7719</v>
      </c>
      <c r="J3539" s="26" t="s">
        <v>613</v>
      </c>
      <c r="K3539" s="26">
        <v>48.41</v>
      </c>
      <c r="L3539" s="26">
        <v>16.39</v>
      </c>
      <c r="M3539" s="26">
        <v>18.03</v>
      </c>
      <c r="N3539" s="26">
        <v>12.96</v>
      </c>
      <c r="O3539" s="199">
        <v>613.94000000000005</v>
      </c>
    </row>
    <row r="3540" spans="8:15" hidden="1" x14ac:dyDescent="0.25">
      <c r="H3540" s="189" t="s">
        <v>7638</v>
      </c>
      <c r="I3540" s="26" t="s">
        <v>7720</v>
      </c>
      <c r="J3540" s="26" t="s">
        <v>7721</v>
      </c>
      <c r="K3540" s="26">
        <v>37.07</v>
      </c>
      <c r="L3540" s="26">
        <v>52.8</v>
      </c>
      <c r="M3540" s="26">
        <v>31.93</v>
      </c>
      <c r="N3540" s="26">
        <v>58.44</v>
      </c>
      <c r="O3540" s="199">
        <v>59.31</v>
      </c>
    </row>
    <row r="3541" spans="8:15" hidden="1" x14ac:dyDescent="0.25">
      <c r="H3541" s="189" t="s">
        <v>7638</v>
      </c>
      <c r="I3541" s="26" t="s">
        <v>7722</v>
      </c>
      <c r="J3541" s="26" t="s">
        <v>7723</v>
      </c>
      <c r="K3541" s="26">
        <v>12.93</v>
      </c>
      <c r="L3541" s="26">
        <v>18.98</v>
      </c>
      <c r="M3541" s="26">
        <v>16.739999999999998</v>
      </c>
      <c r="N3541" s="26">
        <v>19.16</v>
      </c>
      <c r="O3541" s="199">
        <v>209.03</v>
      </c>
    </row>
    <row r="3542" spans="8:15" hidden="1" x14ac:dyDescent="0.25">
      <c r="H3542" s="189" t="s">
        <v>7638</v>
      </c>
      <c r="I3542" s="26" t="s">
        <v>7724</v>
      </c>
      <c r="J3542" s="26" t="s">
        <v>7725</v>
      </c>
      <c r="K3542" s="26">
        <v>17.25</v>
      </c>
      <c r="L3542" s="26">
        <v>44.04</v>
      </c>
      <c r="M3542" s="26">
        <v>45.59</v>
      </c>
      <c r="N3542" s="26">
        <v>42.96</v>
      </c>
      <c r="O3542" s="199">
        <v>70.72</v>
      </c>
    </row>
    <row r="3543" spans="8:15" hidden="1" x14ac:dyDescent="0.25">
      <c r="H3543" s="189" t="s">
        <v>7638</v>
      </c>
      <c r="I3543" s="26" t="s">
        <v>7726</v>
      </c>
      <c r="J3543" s="26" t="s">
        <v>7727</v>
      </c>
      <c r="K3543" s="26">
        <v>26.61</v>
      </c>
      <c r="L3543" s="26"/>
      <c r="M3543" s="26"/>
      <c r="N3543" s="26"/>
      <c r="O3543" s="199">
        <v>106.33</v>
      </c>
    </row>
    <row r="3544" spans="8:15" hidden="1" x14ac:dyDescent="0.25">
      <c r="H3544" s="189" t="s">
        <v>7638</v>
      </c>
      <c r="I3544" s="26" t="s">
        <v>7728</v>
      </c>
      <c r="J3544" s="26" t="s">
        <v>7729</v>
      </c>
      <c r="K3544" s="26">
        <v>45.13</v>
      </c>
      <c r="L3544" s="26">
        <v>70.680000000000007</v>
      </c>
      <c r="M3544" s="26">
        <v>114.94</v>
      </c>
      <c r="N3544" s="26">
        <v>74.52</v>
      </c>
      <c r="O3544" s="199">
        <v>96.21</v>
      </c>
    </row>
    <row r="3545" spans="8:15" hidden="1" x14ac:dyDescent="0.25">
      <c r="H3545" s="189" t="s">
        <v>7638</v>
      </c>
      <c r="I3545" s="26" t="s">
        <v>7730</v>
      </c>
      <c r="J3545" s="26" t="s">
        <v>7731</v>
      </c>
      <c r="K3545" s="26">
        <v>31.01</v>
      </c>
      <c r="L3545" s="26"/>
      <c r="M3545" s="26"/>
      <c r="N3545" s="26">
        <v>20.87</v>
      </c>
      <c r="O3545" s="199">
        <v>124.04</v>
      </c>
    </row>
    <row r="3546" spans="8:15" hidden="1" x14ac:dyDescent="0.25">
      <c r="H3546" s="189" t="s">
        <v>7638</v>
      </c>
      <c r="I3546" s="26" t="s">
        <v>7732</v>
      </c>
      <c r="J3546" s="26" t="s">
        <v>7733</v>
      </c>
      <c r="K3546" s="26">
        <v>32.68</v>
      </c>
      <c r="L3546" s="26">
        <v>55.46</v>
      </c>
      <c r="M3546" s="26">
        <v>90.83</v>
      </c>
      <c r="N3546" s="26">
        <v>56.76</v>
      </c>
      <c r="O3546" s="199">
        <v>36.6</v>
      </c>
    </row>
    <row r="3547" spans="8:15" hidden="1" x14ac:dyDescent="0.25">
      <c r="H3547" s="189" t="s">
        <v>7638</v>
      </c>
      <c r="I3547" s="26" t="s">
        <v>7734</v>
      </c>
      <c r="J3547" s="26" t="s">
        <v>7735</v>
      </c>
      <c r="K3547" s="26">
        <v>19.5</v>
      </c>
      <c r="L3547" s="26"/>
      <c r="M3547" s="26"/>
      <c r="N3547" s="26"/>
      <c r="O3547" s="199">
        <v>38.840000000000003</v>
      </c>
    </row>
    <row r="3548" spans="8:15" hidden="1" x14ac:dyDescent="0.25">
      <c r="H3548" s="189" t="s">
        <v>7638</v>
      </c>
      <c r="I3548" s="26" t="s">
        <v>7736</v>
      </c>
      <c r="J3548" s="26" t="s">
        <v>7737</v>
      </c>
      <c r="K3548" s="26">
        <v>51.33</v>
      </c>
      <c r="L3548" s="26">
        <v>114.44</v>
      </c>
      <c r="M3548" s="26">
        <v>145.71</v>
      </c>
      <c r="N3548" s="26">
        <v>39.840000000000003</v>
      </c>
      <c r="O3548" s="199">
        <v>36.020000000000003</v>
      </c>
    </row>
    <row r="3549" spans="8:15" hidden="1" x14ac:dyDescent="0.25">
      <c r="H3549" s="189" t="s">
        <v>7638</v>
      </c>
      <c r="I3549" s="26" t="s">
        <v>7738</v>
      </c>
      <c r="J3549" s="26" t="s">
        <v>7739</v>
      </c>
      <c r="K3549" s="26">
        <v>20.239999999999998</v>
      </c>
      <c r="L3549" s="26">
        <v>36.159999999999997</v>
      </c>
      <c r="M3549" s="26">
        <v>40.700000000000003</v>
      </c>
      <c r="N3549" s="26">
        <v>34.15</v>
      </c>
      <c r="O3549" s="199">
        <v>21.9</v>
      </c>
    </row>
    <row r="3550" spans="8:15" hidden="1" x14ac:dyDescent="0.25">
      <c r="H3550" s="189" t="s">
        <v>7638</v>
      </c>
      <c r="I3550" s="26" t="s">
        <v>7740</v>
      </c>
      <c r="J3550" s="26" t="s">
        <v>7741</v>
      </c>
      <c r="K3550" s="26">
        <v>32.21</v>
      </c>
      <c r="L3550" s="26"/>
      <c r="M3550" s="26"/>
      <c r="N3550" s="26"/>
      <c r="O3550" s="199">
        <v>133.38</v>
      </c>
    </row>
    <row r="3551" spans="8:15" hidden="1" x14ac:dyDescent="0.25">
      <c r="H3551" s="189" t="s">
        <v>7638</v>
      </c>
      <c r="I3551" s="26" t="s">
        <v>7742</v>
      </c>
      <c r="J3551" s="26" t="s">
        <v>7743</v>
      </c>
      <c r="K3551" s="26">
        <v>41.54</v>
      </c>
      <c r="L3551" s="26"/>
      <c r="M3551" s="26"/>
      <c r="N3551" s="26"/>
      <c r="O3551" s="199">
        <v>409.46</v>
      </c>
    </row>
    <row r="3552" spans="8:15" hidden="1" x14ac:dyDescent="0.25">
      <c r="H3552" s="189" t="s">
        <v>7638</v>
      </c>
      <c r="I3552" s="26" t="s">
        <v>7744</v>
      </c>
      <c r="J3552" s="26" t="s">
        <v>7745</v>
      </c>
      <c r="K3552" s="26">
        <v>80.58</v>
      </c>
      <c r="L3552" s="26"/>
      <c r="M3552" s="26"/>
      <c r="N3552" s="26"/>
      <c r="O3552" s="199">
        <v>199.4</v>
      </c>
    </row>
    <row r="3553" spans="8:15" hidden="1" x14ac:dyDescent="0.25">
      <c r="H3553" s="189" t="s">
        <v>7638</v>
      </c>
      <c r="I3553" s="26" t="s">
        <v>7746</v>
      </c>
      <c r="J3553" s="26" t="s">
        <v>7747</v>
      </c>
      <c r="K3553" s="26">
        <v>36.200000000000003</v>
      </c>
      <c r="L3553" s="26"/>
      <c r="M3553" s="26"/>
      <c r="N3553" s="26"/>
      <c r="O3553" s="199">
        <v>147.75</v>
      </c>
    </row>
    <row r="3554" spans="8:15" hidden="1" x14ac:dyDescent="0.25">
      <c r="H3554" s="189" t="s">
        <v>7638</v>
      </c>
      <c r="I3554" s="26" t="s">
        <v>7748</v>
      </c>
      <c r="J3554" s="26" t="s">
        <v>7749</v>
      </c>
      <c r="K3554" s="26">
        <v>10.97</v>
      </c>
      <c r="L3554" s="26"/>
      <c r="M3554" s="26"/>
      <c r="N3554" s="26"/>
      <c r="O3554" s="199">
        <v>41.09</v>
      </c>
    </row>
    <row r="3555" spans="8:15" hidden="1" x14ac:dyDescent="0.25">
      <c r="H3555" s="189" t="s">
        <v>7638</v>
      </c>
      <c r="I3555" s="26" t="s">
        <v>7750</v>
      </c>
      <c r="J3555" s="26" t="s">
        <v>7751</v>
      </c>
      <c r="K3555" s="26">
        <v>139.78</v>
      </c>
      <c r="L3555" s="26"/>
      <c r="M3555" s="26"/>
      <c r="N3555" s="26"/>
      <c r="O3555" s="199">
        <v>1920.63</v>
      </c>
    </row>
    <row r="3556" spans="8:15" hidden="1" x14ac:dyDescent="0.25">
      <c r="H3556" s="189" t="s">
        <v>7638</v>
      </c>
      <c r="I3556" s="26" t="s">
        <v>7752</v>
      </c>
      <c r="J3556" s="26" t="s">
        <v>7753</v>
      </c>
      <c r="K3556" s="26">
        <v>44.46</v>
      </c>
      <c r="L3556" s="26"/>
      <c r="M3556" s="26"/>
      <c r="N3556" s="26"/>
      <c r="O3556" s="199">
        <v>117.69</v>
      </c>
    </row>
    <row r="3557" spans="8:15" hidden="1" x14ac:dyDescent="0.25">
      <c r="H3557" s="189" t="s">
        <v>7638</v>
      </c>
      <c r="I3557" s="26" t="s">
        <v>7754</v>
      </c>
      <c r="J3557" s="26" t="s">
        <v>7755</v>
      </c>
      <c r="K3557" s="26">
        <v>64.44</v>
      </c>
      <c r="L3557" s="26">
        <v>121.28</v>
      </c>
      <c r="M3557" s="26">
        <v>119.42</v>
      </c>
      <c r="N3557" s="26">
        <v>146.55000000000001</v>
      </c>
      <c r="O3557" s="199">
        <v>266.02999999999997</v>
      </c>
    </row>
    <row r="3558" spans="8:15" hidden="1" x14ac:dyDescent="0.25">
      <c r="H3558" s="189" t="s">
        <v>7638</v>
      </c>
      <c r="I3558" s="26" t="s">
        <v>7756</v>
      </c>
      <c r="J3558" s="26" t="s">
        <v>7757</v>
      </c>
      <c r="K3558" s="26">
        <v>39.35</v>
      </c>
      <c r="L3558" s="26">
        <v>45.02</v>
      </c>
      <c r="M3558" s="26">
        <v>39.590000000000003</v>
      </c>
      <c r="N3558" s="26">
        <v>55.77</v>
      </c>
      <c r="O3558" s="199">
        <v>160.08000000000001</v>
      </c>
    </row>
    <row r="3559" spans="8:15" hidden="1" x14ac:dyDescent="0.25">
      <c r="H3559" s="189" t="s">
        <v>7638</v>
      </c>
      <c r="I3559" s="26" t="s">
        <v>7758</v>
      </c>
      <c r="J3559" s="26" t="s">
        <v>7759</v>
      </c>
      <c r="K3559" s="26">
        <v>54.65</v>
      </c>
      <c r="L3559" s="26">
        <v>69.77</v>
      </c>
      <c r="M3559" s="26">
        <v>82.78</v>
      </c>
      <c r="N3559" s="26">
        <v>59.53</v>
      </c>
      <c r="O3559" s="199">
        <v>62.72</v>
      </c>
    </row>
    <row r="3560" spans="8:15" hidden="1" x14ac:dyDescent="0.25">
      <c r="H3560" s="189" t="s">
        <v>7638</v>
      </c>
      <c r="I3560" s="26" t="s">
        <v>7760</v>
      </c>
      <c r="J3560" s="26" t="s">
        <v>7761</v>
      </c>
      <c r="K3560" s="26">
        <v>48.89</v>
      </c>
      <c r="L3560" s="26"/>
      <c r="M3560" s="26"/>
      <c r="N3560" s="26"/>
      <c r="O3560" s="199">
        <v>48.41</v>
      </c>
    </row>
    <row r="3561" spans="8:15" hidden="1" x14ac:dyDescent="0.25">
      <c r="H3561" s="189" t="s">
        <v>7638</v>
      </c>
      <c r="I3561" s="26" t="s">
        <v>7762</v>
      </c>
      <c r="J3561" s="26" t="s">
        <v>7763</v>
      </c>
      <c r="K3561" s="26">
        <v>20.29</v>
      </c>
      <c r="L3561" s="26">
        <v>342.22</v>
      </c>
      <c r="M3561" s="26">
        <v>144.35</v>
      </c>
      <c r="N3561" s="26">
        <v>310.08</v>
      </c>
      <c r="O3561" s="199">
        <v>82.41</v>
      </c>
    </row>
    <row r="3562" spans="8:15" hidden="1" x14ac:dyDescent="0.25">
      <c r="H3562" s="189" t="s">
        <v>7638</v>
      </c>
      <c r="I3562" s="26" t="s">
        <v>7764</v>
      </c>
      <c r="J3562" s="26" t="s">
        <v>7765</v>
      </c>
      <c r="K3562" s="26">
        <v>65.790000000000006</v>
      </c>
      <c r="L3562" s="26"/>
      <c r="M3562" s="26"/>
      <c r="N3562" s="26"/>
      <c r="O3562" s="199">
        <v>358.07</v>
      </c>
    </row>
    <row r="3563" spans="8:15" hidden="1" x14ac:dyDescent="0.25">
      <c r="H3563" s="189" t="s">
        <v>7638</v>
      </c>
      <c r="I3563" s="26" t="s">
        <v>7766</v>
      </c>
      <c r="J3563" s="26" t="s">
        <v>7767</v>
      </c>
      <c r="K3563" s="26">
        <v>21.25</v>
      </c>
      <c r="L3563" s="26">
        <v>86.66</v>
      </c>
      <c r="M3563" s="26">
        <v>69.16</v>
      </c>
      <c r="N3563" s="26">
        <v>265.87</v>
      </c>
      <c r="O3563" s="199">
        <v>131.07</v>
      </c>
    </row>
    <row r="3564" spans="8:15" hidden="1" x14ac:dyDescent="0.25">
      <c r="H3564" s="189" t="s">
        <v>7638</v>
      </c>
      <c r="I3564" s="26" t="s">
        <v>7768</v>
      </c>
      <c r="J3564" s="26" t="s">
        <v>7769</v>
      </c>
      <c r="K3564" s="26">
        <v>15.89</v>
      </c>
      <c r="L3564" s="26"/>
      <c r="M3564" s="26"/>
      <c r="N3564" s="26"/>
      <c r="O3564" s="199">
        <v>91.37</v>
      </c>
    </row>
    <row r="3565" spans="8:15" hidden="1" x14ac:dyDescent="0.25">
      <c r="H3565" s="189" t="s">
        <v>7638</v>
      </c>
      <c r="I3565" s="26" t="s">
        <v>7770</v>
      </c>
      <c r="J3565" s="26" t="s">
        <v>7771</v>
      </c>
      <c r="K3565" s="26">
        <v>30.91</v>
      </c>
      <c r="L3565" s="26">
        <v>70.33</v>
      </c>
      <c r="M3565" s="26"/>
      <c r="N3565" s="26">
        <v>21.78</v>
      </c>
      <c r="O3565" s="199">
        <v>34.69</v>
      </c>
    </row>
    <row r="3566" spans="8:15" hidden="1" x14ac:dyDescent="0.25">
      <c r="H3566" s="189" t="s">
        <v>7638</v>
      </c>
      <c r="I3566" s="26" t="s">
        <v>7772</v>
      </c>
      <c r="J3566" s="26" t="s">
        <v>7773</v>
      </c>
      <c r="K3566" s="26">
        <v>10.220000000000001</v>
      </c>
      <c r="L3566" s="26"/>
      <c r="M3566" s="26"/>
      <c r="N3566" s="26"/>
      <c r="O3566" s="199">
        <v>180.31</v>
      </c>
    </row>
    <row r="3567" spans="8:15" hidden="1" x14ac:dyDescent="0.25">
      <c r="H3567" s="189" t="s">
        <v>7638</v>
      </c>
      <c r="I3567" s="26" t="s">
        <v>7774</v>
      </c>
      <c r="J3567" s="26" t="s">
        <v>7775</v>
      </c>
      <c r="K3567" s="26">
        <v>32.369999999999997</v>
      </c>
      <c r="L3567" s="26"/>
      <c r="M3567" s="26"/>
      <c r="N3567" s="26"/>
      <c r="O3567" s="199">
        <v>118.69</v>
      </c>
    </row>
    <row r="3568" spans="8:15" hidden="1" x14ac:dyDescent="0.25">
      <c r="H3568" s="189" t="s">
        <v>7638</v>
      </c>
      <c r="I3568" s="26" t="s">
        <v>7776</v>
      </c>
      <c r="J3568" s="26" t="s">
        <v>7777</v>
      </c>
      <c r="K3568" s="26">
        <v>12.36</v>
      </c>
      <c r="L3568" s="26"/>
      <c r="M3568" s="26"/>
      <c r="N3568" s="26"/>
      <c r="O3568" s="199">
        <v>52.01</v>
      </c>
    </row>
    <row r="3569" spans="8:15" hidden="1" x14ac:dyDescent="0.25">
      <c r="H3569" s="189" t="s">
        <v>7638</v>
      </c>
      <c r="I3569" s="26" t="s">
        <v>7778</v>
      </c>
      <c r="J3569" s="26" t="s">
        <v>7779</v>
      </c>
      <c r="K3569" s="26">
        <v>51.36</v>
      </c>
      <c r="L3569" s="26"/>
      <c r="M3569" s="26"/>
      <c r="N3569" s="26"/>
      <c r="O3569" s="199">
        <v>228.72</v>
      </c>
    </row>
    <row r="3570" spans="8:15" hidden="1" x14ac:dyDescent="0.25">
      <c r="H3570" s="189" t="s">
        <v>7638</v>
      </c>
      <c r="I3570" s="26" t="s">
        <v>7780</v>
      </c>
      <c r="J3570" s="26" t="s">
        <v>7781</v>
      </c>
      <c r="K3570" s="26">
        <v>34.67</v>
      </c>
      <c r="L3570" s="26">
        <v>45.5</v>
      </c>
      <c r="M3570" s="26">
        <v>60.88</v>
      </c>
      <c r="N3570" s="26">
        <v>102.81</v>
      </c>
      <c r="O3570" s="199">
        <v>42.71</v>
      </c>
    </row>
    <row r="3571" spans="8:15" hidden="1" x14ac:dyDescent="0.25">
      <c r="H3571" s="189" t="s">
        <v>7638</v>
      </c>
      <c r="I3571" s="26" t="s">
        <v>7782</v>
      </c>
      <c r="J3571" s="26" t="s">
        <v>7783</v>
      </c>
      <c r="K3571" s="26">
        <v>25.7</v>
      </c>
      <c r="L3571" s="26">
        <v>51.96</v>
      </c>
      <c r="M3571" s="26">
        <v>57.25</v>
      </c>
      <c r="N3571" s="26">
        <v>52.66</v>
      </c>
      <c r="O3571" s="199">
        <v>43.92</v>
      </c>
    </row>
    <row r="3572" spans="8:15" hidden="1" x14ac:dyDescent="0.25">
      <c r="H3572" s="189" t="s">
        <v>7638</v>
      </c>
      <c r="I3572" s="26" t="s">
        <v>7784</v>
      </c>
      <c r="J3572" s="26" t="s">
        <v>7785</v>
      </c>
      <c r="K3572" s="26">
        <v>33.94</v>
      </c>
      <c r="L3572" s="26">
        <v>21.2</v>
      </c>
      <c r="M3572" s="26">
        <v>21.18</v>
      </c>
      <c r="N3572" s="26">
        <v>19.8</v>
      </c>
      <c r="O3572" s="199">
        <v>141.34</v>
      </c>
    </row>
    <row r="3573" spans="8:15" hidden="1" x14ac:dyDescent="0.25">
      <c r="H3573" s="189" t="s">
        <v>7638</v>
      </c>
      <c r="I3573" s="26" t="s">
        <v>7786</v>
      </c>
      <c r="J3573" s="26" t="s">
        <v>7787</v>
      </c>
      <c r="K3573" s="26">
        <v>8.4700000000000006</v>
      </c>
      <c r="L3573" s="26">
        <v>36.29</v>
      </c>
      <c r="M3573" s="26">
        <v>31.26</v>
      </c>
      <c r="N3573" s="26">
        <v>19.03</v>
      </c>
      <c r="O3573" s="199">
        <v>6.41</v>
      </c>
    </row>
    <row r="3574" spans="8:15" hidden="1" x14ac:dyDescent="0.25">
      <c r="H3574" s="189" t="s">
        <v>7638</v>
      </c>
      <c r="I3574" s="26" t="s">
        <v>7788</v>
      </c>
      <c r="J3574" s="26" t="s">
        <v>7789</v>
      </c>
      <c r="K3574" s="26">
        <v>15.78</v>
      </c>
      <c r="L3574" s="26"/>
      <c r="M3574" s="26"/>
      <c r="N3574" s="26"/>
      <c r="O3574" s="199">
        <v>44.33</v>
      </c>
    </row>
    <row r="3575" spans="8:15" hidden="1" x14ac:dyDescent="0.25">
      <c r="H3575" s="189" t="s">
        <v>7638</v>
      </c>
      <c r="I3575" s="26" t="s">
        <v>7790</v>
      </c>
      <c r="J3575" s="26" t="s">
        <v>7791</v>
      </c>
      <c r="K3575" s="26">
        <v>15.3</v>
      </c>
      <c r="L3575" s="26">
        <v>54.27</v>
      </c>
      <c r="M3575" s="26">
        <v>101.13</v>
      </c>
      <c r="N3575" s="26">
        <v>60.01</v>
      </c>
      <c r="O3575" s="199">
        <v>18.64</v>
      </c>
    </row>
    <row r="3576" spans="8:15" hidden="1" x14ac:dyDescent="0.25">
      <c r="H3576" s="189" t="s">
        <v>7792</v>
      </c>
      <c r="I3576" s="26" t="s">
        <v>7793</v>
      </c>
      <c r="J3576" s="26" t="s">
        <v>7794</v>
      </c>
      <c r="K3576" s="26">
        <v>5.78</v>
      </c>
      <c r="L3576" s="26"/>
      <c r="M3576" s="26"/>
      <c r="N3576" s="26">
        <v>17.48</v>
      </c>
      <c r="O3576" s="199">
        <v>92.45</v>
      </c>
    </row>
    <row r="3577" spans="8:15" hidden="1" x14ac:dyDescent="0.25">
      <c r="H3577" s="189" t="s">
        <v>7792</v>
      </c>
      <c r="I3577" s="26" t="s">
        <v>7795</v>
      </c>
      <c r="J3577" s="26" t="s">
        <v>7796</v>
      </c>
      <c r="K3577" s="26">
        <v>3.78</v>
      </c>
      <c r="L3577" s="26"/>
      <c r="M3577" s="26"/>
      <c r="N3577" s="26"/>
      <c r="O3577" s="199">
        <v>19.649999999999999</v>
      </c>
    </row>
    <row r="3578" spans="8:15" hidden="1" x14ac:dyDescent="0.25">
      <c r="H3578" s="189" t="s">
        <v>7792</v>
      </c>
      <c r="I3578" s="26" t="s">
        <v>7797</v>
      </c>
      <c r="J3578" s="26" t="s">
        <v>7798</v>
      </c>
      <c r="K3578" s="26">
        <v>3.99</v>
      </c>
      <c r="L3578" s="26"/>
      <c r="M3578" s="26"/>
      <c r="N3578" s="26"/>
      <c r="O3578" s="199">
        <v>32.700000000000003</v>
      </c>
    </row>
    <row r="3579" spans="8:15" hidden="1" x14ac:dyDescent="0.25">
      <c r="H3579" s="189" t="s">
        <v>7792</v>
      </c>
      <c r="I3579" s="26" t="s">
        <v>7799</v>
      </c>
      <c r="J3579" s="26" t="s">
        <v>7800</v>
      </c>
      <c r="K3579" s="26">
        <v>18.600000000000001</v>
      </c>
      <c r="L3579" s="26">
        <v>56.75</v>
      </c>
      <c r="M3579" s="26">
        <v>55.77</v>
      </c>
      <c r="N3579" s="26">
        <v>71.650000000000006</v>
      </c>
      <c r="O3579" s="199">
        <v>57.3</v>
      </c>
    </row>
    <row r="3580" spans="8:15" hidden="1" x14ac:dyDescent="0.25">
      <c r="H3580" s="189" t="s">
        <v>7792</v>
      </c>
      <c r="I3580" s="26" t="s">
        <v>7801</v>
      </c>
      <c r="J3580" s="26" t="s">
        <v>7802</v>
      </c>
      <c r="K3580" s="26">
        <v>10.9</v>
      </c>
      <c r="L3580" s="26">
        <v>12.19</v>
      </c>
      <c r="M3580" s="26">
        <v>12.13</v>
      </c>
      <c r="N3580" s="26">
        <v>17.63</v>
      </c>
      <c r="O3580" s="199">
        <v>26.76</v>
      </c>
    </row>
    <row r="3581" spans="8:15" hidden="1" x14ac:dyDescent="0.25">
      <c r="H3581" s="189" t="s">
        <v>7792</v>
      </c>
      <c r="I3581" s="26" t="s">
        <v>7803</v>
      </c>
      <c r="J3581" s="26" t="s">
        <v>7804</v>
      </c>
      <c r="K3581" s="26">
        <v>5.85</v>
      </c>
      <c r="L3581" s="26">
        <v>12.2</v>
      </c>
      <c r="M3581" s="26">
        <v>9.99</v>
      </c>
      <c r="N3581" s="26">
        <v>10.58</v>
      </c>
      <c r="O3581" s="199">
        <v>7012.03</v>
      </c>
    </row>
    <row r="3582" spans="8:15" hidden="1" x14ac:dyDescent="0.25">
      <c r="H3582" s="189" t="s">
        <v>7792</v>
      </c>
      <c r="I3582" s="26" t="s">
        <v>7805</v>
      </c>
      <c r="J3582" s="26" t="s">
        <v>7806</v>
      </c>
      <c r="K3582" s="26">
        <v>3.56</v>
      </c>
      <c r="L3582" s="26">
        <v>26.18</v>
      </c>
      <c r="M3582" s="26">
        <v>14.69</v>
      </c>
      <c r="N3582" s="26">
        <v>27.58</v>
      </c>
      <c r="O3582" s="199">
        <v>198.76</v>
      </c>
    </row>
    <row r="3583" spans="8:15" hidden="1" x14ac:dyDescent="0.25">
      <c r="H3583" s="189" t="s">
        <v>7792</v>
      </c>
      <c r="I3583" s="26" t="s">
        <v>7807</v>
      </c>
      <c r="J3583" s="26" t="s">
        <v>7808</v>
      </c>
      <c r="K3583" s="26">
        <v>14.3</v>
      </c>
      <c r="L3583" s="26"/>
      <c r="M3583" s="26">
        <v>16.510000000000002</v>
      </c>
      <c r="N3583" s="26">
        <v>43.42</v>
      </c>
      <c r="O3583" s="199">
        <v>1006.59</v>
      </c>
    </row>
    <row r="3584" spans="8:15" hidden="1" x14ac:dyDescent="0.25">
      <c r="H3584" s="189" t="s">
        <v>7792</v>
      </c>
      <c r="I3584" s="26" t="s">
        <v>7809</v>
      </c>
      <c r="J3584" s="26" t="s">
        <v>7810</v>
      </c>
      <c r="K3584" s="26">
        <v>2.94</v>
      </c>
      <c r="L3584" s="26"/>
      <c r="M3584" s="26"/>
      <c r="N3584" s="26"/>
      <c r="O3584" s="199">
        <v>317.5</v>
      </c>
    </row>
    <row r="3585" spans="8:15" hidden="1" x14ac:dyDescent="0.25">
      <c r="H3585" s="189" t="s">
        <v>7792</v>
      </c>
      <c r="I3585" s="26" t="s">
        <v>7811</v>
      </c>
      <c r="J3585" s="26" t="s">
        <v>7812</v>
      </c>
      <c r="K3585" s="26">
        <v>9.08</v>
      </c>
      <c r="L3585" s="26">
        <v>50.75</v>
      </c>
      <c r="M3585" s="26">
        <v>31.37</v>
      </c>
      <c r="N3585" s="26">
        <v>58.86</v>
      </c>
      <c r="O3585" s="199">
        <v>23.29</v>
      </c>
    </row>
    <row r="3586" spans="8:15" hidden="1" x14ac:dyDescent="0.25">
      <c r="H3586" s="189" t="s">
        <v>7813</v>
      </c>
      <c r="I3586" s="26" t="s">
        <v>7814</v>
      </c>
      <c r="J3586" s="26" t="s">
        <v>7815</v>
      </c>
      <c r="K3586" s="26">
        <v>7.73</v>
      </c>
      <c r="L3586" s="26">
        <v>14.43</v>
      </c>
      <c r="M3586" s="26">
        <v>11.64</v>
      </c>
      <c r="N3586" s="26">
        <v>13.28</v>
      </c>
      <c r="O3586" s="199">
        <v>74.790000000000006</v>
      </c>
    </row>
    <row r="3587" spans="8:15" hidden="1" x14ac:dyDescent="0.25">
      <c r="H3587" s="189" t="s">
        <v>7813</v>
      </c>
      <c r="I3587" s="26" t="s">
        <v>7816</v>
      </c>
      <c r="J3587" s="26" t="s">
        <v>7817</v>
      </c>
      <c r="K3587" s="26">
        <v>7.85</v>
      </c>
      <c r="L3587" s="26"/>
      <c r="M3587" s="26"/>
      <c r="N3587" s="26"/>
      <c r="O3587" s="199">
        <v>20.57</v>
      </c>
    </row>
    <row r="3588" spans="8:15" hidden="1" x14ac:dyDescent="0.25">
      <c r="H3588" s="189" t="s">
        <v>7813</v>
      </c>
      <c r="I3588" s="26" t="s">
        <v>7818</v>
      </c>
      <c r="J3588" s="26" t="s">
        <v>7819</v>
      </c>
      <c r="K3588" s="26">
        <v>3.46</v>
      </c>
      <c r="L3588" s="26">
        <v>33.979999999999997</v>
      </c>
      <c r="M3588" s="26">
        <v>39.92</v>
      </c>
      <c r="N3588" s="26">
        <v>29.27</v>
      </c>
      <c r="O3588" s="199">
        <v>46.6</v>
      </c>
    </row>
    <row r="3589" spans="8:15" hidden="1" x14ac:dyDescent="0.25">
      <c r="H3589" s="189" t="s">
        <v>7813</v>
      </c>
      <c r="I3589" s="26" t="s">
        <v>7820</v>
      </c>
      <c r="J3589" s="26" t="s">
        <v>7821</v>
      </c>
      <c r="K3589" s="26">
        <v>3.82</v>
      </c>
      <c r="L3589" s="26"/>
      <c r="M3589" s="26"/>
      <c r="N3589" s="26">
        <v>118.59</v>
      </c>
      <c r="O3589" s="199">
        <v>16.68</v>
      </c>
    </row>
    <row r="3590" spans="8:15" hidden="1" x14ac:dyDescent="0.25">
      <c r="H3590" s="189" t="s">
        <v>7813</v>
      </c>
      <c r="I3590" s="26" t="s">
        <v>7822</v>
      </c>
      <c r="J3590" s="26" t="s">
        <v>7823</v>
      </c>
      <c r="K3590" s="26">
        <v>12.89</v>
      </c>
      <c r="L3590" s="26"/>
      <c r="M3590" s="26">
        <v>70.13</v>
      </c>
      <c r="N3590" s="26"/>
      <c r="O3590" s="199">
        <v>25.91</v>
      </c>
    </row>
    <row r="3591" spans="8:15" hidden="1" x14ac:dyDescent="0.25">
      <c r="H3591" s="189" t="s">
        <v>7813</v>
      </c>
      <c r="I3591" s="26" t="s">
        <v>7824</v>
      </c>
      <c r="J3591" s="26" t="s">
        <v>7825</v>
      </c>
      <c r="K3591" s="26">
        <v>3.45</v>
      </c>
      <c r="L3591" s="26"/>
      <c r="M3591" s="26"/>
      <c r="N3591" s="26"/>
      <c r="O3591" s="199">
        <v>25.03</v>
      </c>
    </row>
    <row r="3592" spans="8:15" hidden="1" x14ac:dyDescent="0.25">
      <c r="H3592" s="189" t="s">
        <v>7813</v>
      </c>
      <c r="I3592" s="26" t="s">
        <v>7826</v>
      </c>
      <c r="J3592" s="26" t="s">
        <v>7827</v>
      </c>
      <c r="K3592" s="26">
        <v>4.8499999999999996</v>
      </c>
      <c r="L3592" s="26">
        <v>38.01</v>
      </c>
      <c r="M3592" s="26">
        <v>21.97</v>
      </c>
      <c r="N3592" s="26">
        <v>128.63999999999999</v>
      </c>
      <c r="O3592" s="199">
        <v>28.66</v>
      </c>
    </row>
    <row r="3593" spans="8:15" hidden="1" x14ac:dyDescent="0.25">
      <c r="H3593" s="189" t="s">
        <v>7813</v>
      </c>
      <c r="I3593" s="26" t="s">
        <v>7828</v>
      </c>
      <c r="J3593" s="26" t="s">
        <v>7829</v>
      </c>
      <c r="K3593" s="26">
        <v>18.11</v>
      </c>
      <c r="L3593" s="26"/>
      <c r="M3593" s="26"/>
      <c r="N3593" s="26">
        <v>141.15</v>
      </c>
      <c r="O3593" s="199">
        <v>57.95</v>
      </c>
    </row>
    <row r="3594" spans="8:15" hidden="1" x14ac:dyDescent="0.25">
      <c r="H3594" s="189" t="s">
        <v>7813</v>
      </c>
      <c r="I3594" s="26" t="s">
        <v>7830</v>
      </c>
      <c r="J3594" s="26" t="s">
        <v>7831</v>
      </c>
      <c r="K3594" s="26">
        <v>13.6</v>
      </c>
      <c r="L3594" s="26"/>
      <c r="M3594" s="26">
        <v>96.07</v>
      </c>
      <c r="N3594" s="26">
        <v>89.05</v>
      </c>
      <c r="O3594" s="199">
        <v>36.520000000000003</v>
      </c>
    </row>
    <row r="3595" spans="8:15" hidden="1" x14ac:dyDescent="0.25">
      <c r="H3595" s="189" t="s">
        <v>7813</v>
      </c>
      <c r="I3595" s="26" t="s">
        <v>7832</v>
      </c>
      <c r="J3595" s="26" t="s">
        <v>7833</v>
      </c>
      <c r="K3595" s="26">
        <v>7.66</v>
      </c>
      <c r="L3595" s="26">
        <v>4.87</v>
      </c>
      <c r="M3595" s="26">
        <v>6.1</v>
      </c>
      <c r="N3595" s="26">
        <v>4.4400000000000004</v>
      </c>
      <c r="O3595" s="199">
        <v>502.94</v>
      </c>
    </row>
    <row r="3596" spans="8:15" hidden="1" x14ac:dyDescent="0.25">
      <c r="H3596" s="189" t="s">
        <v>7813</v>
      </c>
      <c r="I3596" s="26" t="s">
        <v>7834</v>
      </c>
      <c r="J3596" s="26" t="s">
        <v>7835</v>
      </c>
      <c r="K3596" s="26">
        <v>6.11</v>
      </c>
      <c r="L3596" s="26">
        <v>13.8</v>
      </c>
      <c r="M3596" s="26">
        <v>13.74</v>
      </c>
      <c r="N3596" s="26">
        <v>18.54</v>
      </c>
      <c r="O3596" s="199">
        <v>270.14</v>
      </c>
    </row>
    <row r="3597" spans="8:15" hidden="1" x14ac:dyDescent="0.25">
      <c r="H3597" s="189" t="s">
        <v>7813</v>
      </c>
      <c r="I3597" s="26" t="s">
        <v>7836</v>
      </c>
      <c r="J3597" s="26" t="s">
        <v>7837</v>
      </c>
      <c r="K3597" s="26">
        <v>2.75</v>
      </c>
      <c r="L3597" s="26"/>
      <c r="M3597" s="26"/>
      <c r="N3597" s="26"/>
      <c r="O3597" s="199">
        <v>62.25</v>
      </c>
    </row>
    <row r="3598" spans="8:15" hidden="1" x14ac:dyDescent="0.25">
      <c r="H3598" s="189" t="s">
        <v>7813</v>
      </c>
      <c r="I3598" s="26" t="s">
        <v>7838</v>
      </c>
      <c r="J3598" s="26" t="s">
        <v>7839</v>
      </c>
      <c r="K3598" s="26">
        <v>2.57</v>
      </c>
      <c r="L3598" s="26">
        <v>6.56</v>
      </c>
      <c r="M3598" s="26">
        <v>7.59</v>
      </c>
      <c r="N3598" s="26">
        <v>5.59</v>
      </c>
      <c r="O3598" s="199">
        <v>174.77</v>
      </c>
    </row>
    <row r="3599" spans="8:15" hidden="1" x14ac:dyDescent="0.25">
      <c r="H3599" s="189" t="s">
        <v>7813</v>
      </c>
      <c r="I3599" s="26" t="s">
        <v>7840</v>
      </c>
      <c r="J3599" s="26" t="s">
        <v>7841</v>
      </c>
      <c r="K3599" s="26">
        <v>1.97</v>
      </c>
      <c r="L3599" s="26">
        <v>64.099999999999994</v>
      </c>
      <c r="M3599" s="26">
        <v>57.38</v>
      </c>
      <c r="N3599" s="26">
        <v>80.63</v>
      </c>
      <c r="O3599" s="199">
        <v>373.99</v>
      </c>
    </row>
    <row r="3600" spans="8:15" x14ac:dyDescent="0.25">
      <c r="H3600" s="189" t="s">
        <v>7813</v>
      </c>
      <c r="I3600" s="26" t="s">
        <v>7842</v>
      </c>
      <c r="J3600" s="26" t="s">
        <v>7843</v>
      </c>
      <c r="K3600" s="26">
        <v>20.73</v>
      </c>
      <c r="L3600" s="26">
        <v>7.38</v>
      </c>
      <c r="M3600" s="26">
        <v>7.73</v>
      </c>
      <c r="N3600" s="26">
        <v>6.96</v>
      </c>
      <c r="O3600" s="199">
        <v>9860.59</v>
      </c>
    </row>
    <row r="3601" spans="8:15" hidden="1" x14ac:dyDescent="0.25">
      <c r="H3601" s="189" t="s">
        <v>7813</v>
      </c>
      <c r="I3601" s="26" t="s">
        <v>7844</v>
      </c>
      <c r="J3601" s="26" t="s">
        <v>7845</v>
      </c>
      <c r="K3601" s="26">
        <v>3.08</v>
      </c>
      <c r="L3601" s="26">
        <v>11.52</v>
      </c>
      <c r="M3601" s="26">
        <v>11.71</v>
      </c>
      <c r="N3601" s="26">
        <v>12.96</v>
      </c>
      <c r="O3601" s="199">
        <v>313.08999999999997</v>
      </c>
    </row>
    <row r="3602" spans="8:15" hidden="1" x14ac:dyDescent="0.25">
      <c r="H3602" s="189" t="s">
        <v>7813</v>
      </c>
      <c r="I3602" s="26" t="s">
        <v>7846</v>
      </c>
      <c r="J3602" s="26" t="s">
        <v>7847</v>
      </c>
      <c r="K3602" s="26">
        <v>15.79</v>
      </c>
      <c r="L3602" s="26">
        <v>29.13</v>
      </c>
      <c r="M3602" s="26">
        <v>28.13</v>
      </c>
      <c r="N3602" s="26">
        <v>32.03</v>
      </c>
      <c r="O3602" s="199">
        <v>753.43</v>
      </c>
    </row>
    <row r="3603" spans="8:15" x14ac:dyDescent="0.25">
      <c r="H3603" s="189" t="s">
        <v>7813</v>
      </c>
      <c r="I3603" s="26" t="s">
        <v>7848</v>
      </c>
      <c r="J3603" s="26" t="s">
        <v>7849</v>
      </c>
      <c r="K3603" s="26">
        <v>7.67</v>
      </c>
      <c r="L3603" s="26">
        <v>9.17</v>
      </c>
      <c r="M3603" s="26">
        <v>8.23</v>
      </c>
      <c r="N3603" s="26">
        <v>9.4</v>
      </c>
      <c r="O3603" s="199">
        <v>14037.71</v>
      </c>
    </row>
    <row r="3604" spans="8:15" hidden="1" x14ac:dyDescent="0.25">
      <c r="H3604" s="189" t="s">
        <v>7813</v>
      </c>
      <c r="I3604" s="26" t="s">
        <v>7850</v>
      </c>
      <c r="J3604" s="26" t="s">
        <v>7851</v>
      </c>
      <c r="K3604" s="26">
        <v>19.7</v>
      </c>
      <c r="L3604" s="26">
        <v>10.78</v>
      </c>
      <c r="M3604" s="26">
        <v>8.9600000000000009</v>
      </c>
      <c r="N3604" s="26">
        <v>15.66</v>
      </c>
      <c r="O3604" s="199">
        <v>78.8</v>
      </c>
    </row>
    <row r="3605" spans="8:15" hidden="1" x14ac:dyDescent="0.25">
      <c r="H3605" s="189" t="s">
        <v>7813</v>
      </c>
      <c r="I3605" s="26" t="s">
        <v>7852</v>
      </c>
      <c r="J3605" s="26" t="s">
        <v>7853</v>
      </c>
      <c r="K3605" s="26">
        <v>12.7</v>
      </c>
      <c r="L3605" s="26"/>
      <c r="M3605" s="26"/>
      <c r="N3605" s="26">
        <v>55.37</v>
      </c>
      <c r="O3605" s="199">
        <v>35.78</v>
      </c>
    </row>
    <row r="3606" spans="8:15" hidden="1" x14ac:dyDescent="0.25">
      <c r="H3606" s="189" t="s">
        <v>7854</v>
      </c>
      <c r="I3606" s="26" t="s">
        <v>7855</v>
      </c>
      <c r="J3606" s="26" t="s">
        <v>7856</v>
      </c>
      <c r="K3606" s="26">
        <v>8.69</v>
      </c>
      <c r="L3606" s="26">
        <v>99.1</v>
      </c>
      <c r="M3606" s="26">
        <v>86.71</v>
      </c>
      <c r="N3606" s="26">
        <v>83.21</v>
      </c>
      <c r="O3606" s="199">
        <v>45.88</v>
      </c>
    </row>
    <row r="3607" spans="8:15" hidden="1" x14ac:dyDescent="0.25">
      <c r="H3607" s="189" t="s">
        <v>7854</v>
      </c>
      <c r="I3607" s="26" t="s">
        <v>7857</v>
      </c>
      <c r="J3607" s="26" t="s">
        <v>7858</v>
      </c>
      <c r="K3607" s="26">
        <v>6.43</v>
      </c>
      <c r="L3607" s="26">
        <v>131.84</v>
      </c>
      <c r="M3607" s="26">
        <v>57.62</v>
      </c>
      <c r="N3607" s="26">
        <v>10.38</v>
      </c>
      <c r="O3607" s="199">
        <v>30.91</v>
      </c>
    </row>
    <row r="3608" spans="8:15" hidden="1" x14ac:dyDescent="0.25">
      <c r="H3608" s="189" t="s">
        <v>7854</v>
      </c>
      <c r="I3608" s="26" t="s">
        <v>7859</v>
      </c>
      <c r="J3608" s="26" t="s">
        <v>7860</v>
      </c>
      <c r="K3608" s="26">
        <v>5.61</v>
      </c>
      <c r="L3608" s="26">
        <v>146.05000000000001</v>
      </c>
      <c r="M3608" s="26">
        <v>101.46</v>
      </c>
      <c r="N3608" s="26">
        <v>287.77</v>
      </c>
      <c r="O3608" s="199">
        <v>26.97</v>
      </c>
    </row>
    <row r="3609" spans="8:15" hidden="1" x14ac:dyDescent="0.25">
      <c r="H3609" s="189" t="s">
        <v>7854</v>
      </c>
      <c r="I3609" s="26" t="s">
        <v>7861</v>
      </c>
      <c r="J3609" s="26" t="s">
        <v>7862</v>
      </c>
      <c r="K3609" s="26">
        <v>9.4700000000000006</v>
      </c>
      <c r="L3609" s="26"/>
      <c r="M3609" s="26">
        <v>86.57</v>
      </c>
      <c r="N3609" s="26">
        <v>351.09</v>
      </c>
      <c r="O3609" s="199">
        <v>149.26</v>
      </c>
    </row>
    <row r="3610" spans="8:15" hidden="1" x14ac:dyDescent="0.25">
      <c r="H3610" s="189" t="s">
        <v>7854</v>
      </c>
      <c r="I3610" s="26" t="s">
        <v>7863</v>
      </c>
      <c r="J3610" s="26" t="s">
        <v>7864</v>
      </c>
      <c r="K3610" s="26">
        <v>5.47</v>
      </c>
      <c r="L3610" s="26">
        <v>54.57</v>
      </c>
      <c r="M3610" s="26">
        <v>37.799999999999997</v>
      </c>
      <c r="N3610" s="26">
        <v>45.69</v>
      </c>
      <c r="O3610" s="199">
        <v>25.61</v>
      </c>
    </row>
    <row r="3611" spans="8:15" hidden="1" x14ac:dyDescent="0.25">
      <c r="H3611" s="189" t="s">
        <v>7854</v>
      </c>
      <c r="I3611" s="26" t="s">
        <v>7865</v>
      </c>
      <c r="J3611" s="26" t="s">
        <v>7866</v>
      </c>
      <c r="K3611" s="26">
        <v>8.49</v>
      </c>
      <c r="L3611" s="26">
        <v>69.14</v>
      </c>
      <c r="M3611" s="26">
        <v>42.76</v>
      </c>
      <c r="N3611" s="26">
        <v>105.43</v>
      </c>
      <c r="O3611" s="199">
        <v>34.17</v>
      </c>
    </row>
    <row r="3612" spans="8:15" hidden="1" x14ac:dyDescent="0.25">
      <c r="H3612" s="189" t="s">
        <v>7854</v>
      </c>
      <c r="I3612" s="26" t="s">
        <v>7867</v>
      </c>
      <c r="J3612" s="26" t="s">
        <v>7868</v>
      </c>
      <c r="K3612" s="26">
        <v>20.149999999999999</v>
      </c>
      <c r="L3612" s="26">
        <v>45.2</v>
      </c>
      <c r="M3612" s="26">
        <v>62.37</v>
      </c>
      <c r="N3612" s="26">
        <v>33.74</v>
      </c>
      <c r="O3612" s="199">
        <v>34.94</v>
      </c>
    </row>
    <row r="3613" spans="8:15" hidden="1" x14ac:dyDescent="0.25">
      <c r="H3613" s="189" t="s">
        <v>7869</v>
      </c>
      <c r="I3613" s="26" t="s">
        <v>493</v>
      </c>
      <c r="J3613" s="26" t="s">
        <v>491</v>
      </c>
      <c r="K3613" s="26">
        <v>7.34</v>
      </c>
      <c r="L3613" s="26">
        <v>37.549999999999997</v>
      </c>
      <c r="M3613" s="26">
        <v>36.26</v>
      </c>
      <c r="N3613" s="26">
        <v>37.729999999999997</v>
      </c>
      <c r="O3613" s="199">
        <v>53.36</v>
      </c>
    </row>
    <row r="3614" spans="8:15" hidden="1" x14ac:dyDescent="0.25">
      <c r="H3614" s="189" t="s">
        <v>7869</v>
      </c>
      <c r="I3614" s="26" t="s">
        <v>7870</v>
      </c>
      <c r="J3614" s="26" t="s">
        <v>7871</v>
      </c>
      <c r="K3614" s="26">
        <v>6.38</v>
      </c>
      <c r="L3614" s="26">
        <v>4.0199999999999996</v>
      </c>
      <c r="M3614" s="26">
        <v>14.62</v>
      </c>
      <c r="N3614" s="26">
        <v>4.0599999999999996</v>
      </c>
      <c r="O3614" s="199">
        <v>37.25</v>
      </c>
    </row>
    <row r="3615" spans="8:15" hidden="1" x14ac:dyDescent="0.25">
      <c r="H3615" s="189" t="s">
        <v>7869</v>
      </c>
      <c r="I3615" s="26" t="s">
        <v>7872</v>
      </c>
      <c r="J3615" s="26" t="s">
        <v>7873</v>
      </c>
      <c r="K3615" s="26">
        <v>9.81</v>
      </c>
      <c r="L3615" s="26">
        <v>35.450000000000003</v>
      </c>
      <c r="M3615" s="26">
        <v>59.48</v>
      </c>
      <c r="N3615" s="26">
        <v>36.36</v>
      </c>
      <c r="O3615" s="199">
        <v>43.42</v>
      </c>
    </row>
    <row r="3616" spans="8:15" hidden="1" x14ac:dyDescent="0.25">
      <c r="H3616" s="189" t="s">
        <v>7869</v>
      </c>
      <c r="I3616" s="26" t="s">
        <v>7874</v>
      </c>
      <c r="J3616" s="26" t="s">
        <v>7875</v>
      </c>
      <c r="K3616" s="26">
        <v>4.09</v>
      </c>
      <c r="L3616" s="26"/>
      <c r="M3616" s="26"/>
      <c r="N3616" s="26"/>
      <c r="O3616" s="199">
        <v>44.15</v>
      </c>
    </row>
    <row r="3617" spans="8:15" hidden="1" x14ac:dyDescent="0.25">
      <c r="H3617" s="189" t="s">
        <v>7869</v>
      </c>
      <c r="I3617" s="26" t="s">
        <v>7876</v>
      </c>
      <c r="J3617" s="26" t="s">
        <v>7877</v>
      </c>
      <c r="K3617" s="26">
        <v>6.42</v>
      </c>
      <c r="L3617" s="26"/>
      <c r="M3617" s="26">
        <v>137.31</v>
      </c>
      <c r="N3617" s="26"/>
      <c r="O3617" s="199">
        <v>47.76</v>
      </c>
    </row>
    <row r="3618" spans="8:15" hidden="1" x14ac:dyDescent="0.25">
      <c r="H3618" s="189" t="s">
        <v>7869</v>
      </c>
      <c r="I3618" s="26" t="s">
        <v>7878</v>
      </c>
      <c r="J3618" s="26" t="s">
        <v>7879</v>
      </c>
      <c r="K3618" s="26">
        <v>5.88</v>
      </c>
      <c r="L3618" s="26">
        <v>50.88</v>
      </c>
      <c r="M3618" s="26">
        <v>48.65</v>
      </c>
      <c r="N3618" s="26">
        <v>13.3</v>
      </c>
      <c r="O3618" s="199">
        <v>39.299999999999997</v>
      </c>
    </row>
    <row r="3619" spans="8:15" hidden="1" x14ac:dyDescent="0.25">
      <c r="H3619" s="189" t="s">
        <v>7869</v>
      </c>
      <c r="I3619" s="26" t="s">
        <v>7880</v>
      </c>
      <c r="J3619" s="26" t="s">
        <v>7881</v>
      </c>
      <c r="K3619" s="26">
        <v>26.14</v>
      </c>
      <c r="L3619" s="26">
        <v>15.81</v>
      </c>
      <c r="M3619" s="26">
        <v>15.96</v>
      </c>
      <c r="N3619" s="26">
        <v>16.11</v>
      </c>
      <c r="O3619" s="199">
        <v>905.66</v>
      </c>
    </row>
    <row r="3620" spans="8:15" hidden="1" x14ac:dyDescent="0.25">
      <c r="H3620" s="189" t="s">
        <v>7869</v>
      </c>
      <c r="I3620" s="26" t="s">
        <v>7882</v>
      </c>
      <c r="J3620" s="26" t="s">
        <v>7883</v>
      </c>
      <c r="K3620" s="26">
        <v>9</v>
      </c>
      <c r="L3620" s="26"/>
      <c r="M3620" s="26">
        <v>74.37</v>
      </c>
      <c r="N3620" s="26"/>
      <c r="O3620" s="199">
        <v>36.03</v>
      </c>
    </row>
    <row r="3621" spans="8:15" hidden="1" x14ac:dyDescent="0.25">
      <c r="H3621" s="189" t="s">
        <v>7869</v>
      </c>
      <c r="I3621" s="26" t="s">
        <v>7884</v>
      </c>
      <c r="J3621" s="26" t="s">
        <v>7885</v>
      </c>
      <c r="K3621" s="26">
        <v>3.37</v>
      </c>
      <c r="L3621" s="26">
        <v>28.46</v>
      </c>
      <c r="M3621" s="26">
        <v>34.119999999999997</v>
      </c>
      <c r="N3621" s="26">
        <v>99.64</v>
      </c>
      <c r="O3621" s="199">
        <v>25.99</v>
      </c>
    </row>
    <row r="3622" spans="8:15" hidden="1" x14ac:dyDescent="0.25">
      <c r="H3622" s="189" t="s">
        <v>7869</v>
      </c>
      <c r="I3622" s="26" t="s">
        <v>7886</v>
      </c>
      <c r="J3622" s="26" t="s">
        <v>7887</v>
      </c>
      <c r="K3622" s="26">
        <v>54.87</v>
      </c>
      <c r="L3622" s="26">
        <v>42.43</v>
      </c>
      <c r="M3622" s="26">
        <v>42.52</v>
      </c>
      <c r="N3622" s="26">
        <v>46.65</v>
      </c>
      <c r="O3622" s="199">
        <v>47.54</v>
      </c>
    </row>
    <row r="3623" spans="8:15" hidden="1" x14ac:dyDescent="0.25">
      <c r="H3623" s="189" t="s">
        <v>7869</v>
      </c>
      <c r="I3623" s="26" t="s">
        <v>7888</v>
      </c>
      <c r="J3623" s="26" t="s">
        <v>7889</v>
      </c>
      <c r="K3623" s="26">
        <v>18.010000000000002</v>
      </c>
      <c r="L3623" s="26">
        <v>27.8</v>
      </c>
      <c r="M3623" s="26">
        <v>25.31</v>
      </c>
      <c r="N3623" s="26">
        <v>29.54</v>
      </c>
      <c r="O3623" s="199">
        <v>27.01</v>
      </c>
    </row>
    <row r="3624" spans="8:15" hidden="1" x14ac:dyDescent="0.25">
      <c r="H3624" s="189" t="s">
        <v>7869</v>
      </c>
      <c r="I3624" s="26" t="s">
        <v>7890</v>
      </c>
      <c r="J3624" s="26" t="s">
        <v>7891</v>
      </c>
      <c r="K3624" s="26">
        <v>10.08</v>
      </c>
      <c r="L3624" s="26">
        <v>22.45</v>
      </c>
      <c r="M3624" s="26">
        <v>15.57</v>
      </c>
      <c r="N3624" s="26">
        <v>31.83</v>
      </c>
      <c r="O3624" s="199">
        <v>92.81</v>
      </c>
    </row>
    <row r="3625" spans="8:15" hidden="1" x14ac:dyDescent="0.25">
      <c r="H3625" s="189" t="s">
        <v>7869</v>
      </c>
      <c r="I3625" s="26" t="s">
        <v>7892</v>
      </c>
      <c r="J3625" s="26" t="s">
        <v>7893</v>
      </c>
      <c r="K3625" s="26">
        <v>14.34</v>
      </c>
      <c r="L3625" s="26">
        <v>15.63</v>
      </c>
      <c r="M3625" s="26">
        <v>14.43</v>
      </c>
      <c r="N3625" s="26">
        <v>15.74</v>
      </c>
      <c r="O3625" s="199">
        <v>126.07</v>
      </c>
    </row>
    <row r="3626" spans="8:15" hidden="1" x14ac:dyDescent="0.25">
      <c r="H3626" s="189" t="s">
        <v>7869</v>
      </c>
      <c r="I3626" s="26" t="s">
        <v>7894</v>
      </c>
      <c r="J3626" s="26" t="s">
        <v>7895</v>
      </c>
      <c r="K3626" s="26">
        <v>7.67</v>
      </c>
      <c r="L3626" s="26">
        <v>37.83</v>
      </c>
      <c r="M3626" s="26">
        <v>43.4</v>
      </c>
      <c r="N3626" s="26">
        <v>21.35</v>
      </c>
      <c r="O3626" s="199">
        <v>28.44</v>
      </c>
    </row>
    <row r="3627" spans="8:15" hidden="1" x14ac:dyDescent="0.25">
      <c r="H3627" s="189" t="s">
        <v>7869</v>
      </c>
      <c r="I3627" s="26" t="s">
        <v>7896</v>
      </c>
      <c r="J3627" s="26" t="s">
        <v>7897</v>
      </c>
      <c r="K3627" s="26">
        <v>5.55</v>
      </c>
      <c r="L3627" s="26">
        <v>413.18</v>
      </c>
      <c r="M3627" s="26">
        <v>68.790000000000006</v>
      </c>
      <c r="N3627" s="26">
        <v>111.57</v>
      </c>
      <c r="O3627" s="199">
        <v>35.299999999999997</v>
      </c>
    </row>
    <row r="3628" spans="8:15" hidden="1" x14ac:dyDescent="0.25">
      <c r="H3628" s="189" t="s">
        <v>7869</v>
      </c>
      <c r="I3628" s="26" t="s">
        <v>7898</v>
      </c>
      <c r="J3628" s="26" t="s">
        <v>7899</v>
      </c>
      <c r="K3628" s="26">
        <v>4.28</v>
      </c>
      <c r="L3628" s="26"/>
      <c r="M3628" s="26"/>
      <c r="N3628" s="26"/>
      <c r="O3628" s="199">
        <v>52.8</v>
      </c>
    </row>
    <row r="3629" spans="8:15" hidden="1" x14ac:dyDescent="0.25">
      <c r="H3629" s="189" t="s">
        <v>7869</v>
      </c>
      <c r="I3629" s="26" t="s">
        <v>7900</v>
      </c>
      <c r="J3629" s="26" t="s">
        <v>7901</v>
      </c>
      <c r="K3629" s="26">
        <v>2.54</v>
      </c>
      <c r="L3629" s="26"/>
      <c r="M3629" s="26">
        <v>270.22000000000003</v>
      </c>
      <c r="N3629" s="26"/>
      <c r="O3629" s="199">
        <v>23.76</v>
      </c>
    </row>
    <row r="3630" spans="8:15" hidden="1" x14ac:dyDescent="0.25">
      <c r="H3630" s="189" t="s">
        <v>7869</v>
      </c>
      <c r="I3630" s="26" t="s">
        <v>7902</v>
      </c>
      <c r="J3630" s="26" t="s">
        <v>7903</v>
      </c>
      <c r="K3630" s="26">
        <v>15.71</v>
      </c>
      <c r="L3630" s="26">
        <v>21.25</v>
      </c>
      <c r="M3630" s="26">
        <v>19.27</v>
      </c>
      <c r="N3630" s="26">
        <v>20.170000000000002</v>
      </c>
      <c r="O3630" s="199">
        <v>181.28</v>
      </c>
    </row>
    <row r="3631" spans="8:15" hidden="1" x14ac:dyDescent="0.25">
      <c r="H3631" s="189" t="s">
        <v>7869</v>
      </c>
      <c r="I3631" s="26" t="s">
        <v>7904</v>
      </c>
      <c r="J3631" s="26" t="s">
        <v>7905</v>
      </c>
      <c r="K3631" s="26">
        <v>5.1100000000000003</v>
      </c>
      <c r="L3631" s="26">
        <v>221.79</v>
      </c>
      <c r="M3631" s="26">
        <v>115.86</v>
      </c>
      <c r="N3631" s="26">
        <v>126.18</v>
      </c>
      <c r="O3631" s="199">
        <v>61.86</v>
      </c>
    </row>
    <row r="3632" spans="8:15" hidden="1" x14ac:dyDescent="0.25">
      <c r="H3632" s="189" t="s">
        <v>7869</v>
      </c>
      <c r="I3632" s="26" t="s">
        <v>7906</v>
      </c>
      <c r="J3632" s="26" t="s">
        <v>7907</v>
      </c>
      <c r="K3632" s="26">
        <v>32.67</v>
      </c>
      <c r="L3632" s="26">
        <v>18.559999999999999</v>
      </c>
      <c r="M3632" s="26">
        <v>30.96</v>
      </c>
      <c r="N3632" s="26">
        <v>16.97</v>
      </c>
      <c r="O3632" s="199">
        <v>165.64</v>
      </c>
    </row>
    <row r="3633" spans="8:15" hidden="1" x14ac:dyDescent="0.25">
      <c r="H3633" s="189" t="s">
        <v>7869</v>
      </c>
      <c r="I3633" s="26" t="s">
        <v>7908</v>
      </c>
      <c r="J3633" s="26" t="s">
        <v>7909</v>
      </c>
      <c r="K3633" s="26">
        <v>7.45</v>
      </c>
      <c r="L3633" s="26"/>
      <c r="M3633" s="26"/>
      <c r="N3633" s="26"/>
      <c r="O3633" s="199">
        <v>33.619999999999997</v>
      </c>
    </row>
    <row r="3634" spans="8:15" hidden="1" x14ac:dyDescent="0.25">
      <c r="H3634" s="189" t="s">
        <v>7869</v>
      </c>
      <c r="I3634" s="26" t="s">
        <v>7910</v>
      </c>
      <c r="J3634" s="26" t="s">
        <v>7911</v>
      </c>
      <c r="K3634" s="26">
        <v>22.15</v>
      </c>
      <c r="L3634" s="26">
        <v>9.99</v>
      </c>
      <c r="M3634" s="26">
        <v>15.42</v>
      </c>
      <c r="N3634" s="26">
        <v>7.34</v>
      </c>
      <c r="O3634" s="199">
        <v>124.35</v>
      </c>
    </row>
    <row r="3635" spans="8:15" hidden="1" x14ac:dyDescent="0.25">
      <c r="H3635" s="189" t="s">
        <v>7869</v>
      </c>
      <c r="I3635" s="26" t="s">
        <v>7912</v>
      </c>
      <c r="J3635" s="26" t="s">
        <v>7913</v>
      </c>
      <c r="K3635" s="26">
        <v>4.05</v>
      </c>
      <c r="L3635" s="26"/>
      <c r="M3635" s="26">
        <v>599.03</v>
      </c>
      <c r="N3635" s="26"/>
      <c r="O3635" s="199">
        <v>46.66</v>
      </c>
    </row>
    <row r="3636" spans="8:15" hidden="1" x14ac:dyDescent="0.25">
      <c r="H3636" s="189" t="s">
        <v>7869</v>
      </c>
      <c r="I3636" s="26" t="s">
        <v>7914</v>
      </c>
      <c r="J3636" s="26" t="s">
        <v>7915</v>
      </c>
      <c r="K3636" s="26">
        <v>9.52</v>
      </c>
      <c r="L3636" s="26">
        <v>29.34</v>
      </c>
      <c r="M3636" s="26">
        <v>142.69</v>
      </c>
      <c r="N3636" s="26">
        <v>20.48</v>
      </c>
      <c r="O3636" s="199">
        <v>31.71</v>
      </c>
    </row>
    <row r="3637" spans="8:15" hidden="1" x14ac:dyDescent="0.25">
      <c r="H3637" s="189" t="s">
        <v>7869</v>
      </c>
      <c r="I3637" s="26" t="s">
        <v>7916</v>
      </c>
      <c r="J3637" s="26" t="s">
        <v>7917</v>
      </c>
      <c r="K3637" s="26">
        <v>10.5</v>
      </c>
      <c r="L3637" s="26">
        <v>174.72</v>
      </c>
      <c r="M3637" s="26">
        <v>35.409999999999997</v>
      </c>
      <c r="N3637" s="26">
        <v>189.77</v>
      </c>
      <c r="O3637" s="199">
        <v>58.48</v>
      </c>
    </row>
    <row r="3638" spans="8:15" hidden="1" x14ac:dyDescent="0.25">
      <c r="H3638" s="189" t="s">
        <v>7869</v>
      </c>
      <c r="I3638" s="26" t="s">
        <v>7918</v>
      </c>
      <c r="J3638" s="26" t="s">
        <v>7919</v>
      </c>
      <c r="K3638" s="26">
        <v>5.16</v>
      </c>
      <c r="L3638" s="26">
        <v>65.75</v>
      </c>
      <c r="M3638" s="26">
        <v>1204.32</v>
      </c>
      <c r="N3638" s="26">
        <v>45.36</v>
      </c>
      <c r="O3638" s="199">
        <v>28.68</v>
      </c>
    </row>
    <row r="3639" spans="8:15" hidden="1" x14ac:dyDescent="0.25">
      <c r="H3639" s="189" t="s">
        <v>7869</v>
      </c>
      <c r="I3639" s="26" t="s">
        <v>7920</v>
      </c>
      <c r="J3639" s="26" t="s">
        <v>7921</v>
      </c>
      <c r="K3639" s="26">
        <v>7.37</v>
      </c>
      <c r="L3639" s="26"/>
      <c r="M3639" s="26"/>
      <c r="N3639" s="26">
        <v>105.52</v>
      </c>
      <c r="O3639" s="199">
        <v>79.53</v>
      </c>
    </row>
    <row r="3640" spans="8:15" hidden="1" x14ac:dyDescent="0.25">
      <c r="H3640" s="189" t="s">
        <v>7869</v>
      </c>
      <c r="I3640" s="26" t="s">
        <v>7922</v>
      </c>
      <c r="J3640" s="26" t="s">
        <v>7923</v>
      </c>
      <c r="K3640" s="26">
        <v>9.99</v>
      </c>
      <c r="L3640" s="26">
        <v>144.75</v>
      </c>
      <c r="M3640" s="26">
        <v>25</v>
      </c>
      <c r="N3640" s="26"/>
      <c r="O3640" s="199">
        <v>20.07</v>
      </c>
    </row>
    <row r="3641" spans="8:15" hidden="1" x14ac:dyDescent="0.25">
      <c r="H3641" s="189" t="s">
        <v>7869</v>
      </c>
      <c r="I3641" s="26" t="s">
        <v>7924</v>
      </c>
      <c r="J3641" s="26" t="s">
        <v>7925</v>
      </c>
      <c r="K3641" s="26">
        <v>14.64</v>
      </c>
      <c r="L3641" s="26"/>
      <c r="M3641" s="26"/>
      <c r="N3641" s="26">
        <v>102.26</v>
      </c>
      <c r="O3641" s="199">
        <v>89.73</v>
      </c>
    </row>
    <row r="3642" spans="8:15" hidden="1" x14ac:dyDescent="0.25">
      <c r="H3642" s="189" t="s">
        <v>7869</v>
      </c>
      <c r="I3642" s="26" t="s">
        <v>7926</v>
      </c>
      <c r="J3642" s="26" t="s">
        <v>7927</v>
      </c>
      <c r="K3642" s="26">
        <v>71</v>
      </c>
      <c r="L3642" s="26">
        <v>33.28</v>
      </c>
      <c r="M3642" s="26">
        <v>28.33</v>
      </c>
      <c r="N3642" s="26">
        <v>46.17</v>
      </c>
      <c r="O3642" s="199">
        <v>139.19999999999999</v>
      </c>
    </row>
    <row r="3643" spans="8:15" hidden="1" x14ac:dyDescent="0.25">
      <c r="H3643" s="189" t="s">
        <v>7869</v>
      </c>
      <c r="I3643" s="26" t="s">
        <v>7928</v>
      </c>
      <c r="J3643" s="26" t="s">
        <v>7929</v>
      </c>
      <c r="K3643" s="26">
        <v>11.06</v>
      </c>
      <c r="L3643" s="26"/>
      <c r="M3643" s="26">
        <v>12.8</v>
      </c>
      <c r="N3643" s="26"/>
      <c r="O3643" s="199">
        <v>38.04</v>
      </c>
    </row>
    <row r="3644" spans="8:15" hidden="1" x14ac:dyDescent="0.25">
      <c r="H3644" s="189" t="s">
        <v>7869</v>
      </c>
      <c r="I3644" s="26" t="s">
        <v>7930</v>
      </c>
      <c r="J3644" s="26" t="s">
        <v>7931</v>
      </c>
      <c r="K3644" s="26">
        <v>13.71</v>
      </c>
      <c r="L3644" s="26">
        <v>23.95</v>
      </c>
      <c r="M3644" s="26">
        <v>23.43</v>
      </c>
      <c r="N3644" s="26">
        <v>28.14</v>
      </c>
      <c r="O3644" s="199">
        <v>30.61</v>
      </c>
    </row>
    <row r="3645" spans="8:15" hidden="1" x14ac:dyDescent="0.25">
      <c r="H3645" s="189" t="s">
        <v>7869</v>
      </c>
      <c r="I3645" s="26" t="s">
        <v>7932</v>
      </c>
      <c r="J3645" s="26" t="s">
        <v>7933</v>
      </c>
      <c r="K3645" s="26">
        <v>64.31</v>
      </c>
      <c r="L3645" s="26">
        <v>25.32</v>
      </c>
      <c r="M3645" s="26">
        <v>25.07</v>
      </c>
      <c r="N3645" s="26">
        <v>37.869999999999997</v>
      </c>
      <c r="O3645" s="199">
        <v>59.95</v>
      </c>
    </row>
    <row r="3646" spans="8:15" hidden="1" x14ac:dyDescent="0.25">
      <c r="H3646" s="189" t="s">
        <v>7869</v>
      </c>
      <c r="I3646" s="26" t="s">
        <v>7934</v>
      </c>
      <c r="J3646" s="26" t="s">
        <v>7935</v>
      </c>
      <c r="K3646" s="26">
        <v>10.29</v>
      </c>
      <c r="L3646" s="26">
        <v>30.69</v>
      </c>
      <c r="M3646" s="26">
        <v>27.92</v>
      </c>
      <c r="N3646" s="26">
        <v>37.229999999999997</v>
      </c>
      <c r="O3646" s="199">
        <v>46.42</v>
      </c>
    </row>
    <row r="3647" spans="8:15" hidden="1" x14ac:dyDescent="0.25">
      <c r="H3647" s="189" t="s">
        <v>7869</v>
      </c>
      <c r="I3647" s="26" t="s">
        <v>7936</v>
      </c>
      <c r="J3647" s="26" t="s">
        <v>7937</v>
      </c>
      <c r="K3647" s="26">
        <v>20.94</v>
      </c>
      <c r="L3647" s="26">
        <v>79.59</v>
      </c>
      <c r="M3647" s="26">
        <v>74.3</v>
      </c>
      <c r="N3647" s="26">
        <v>68.08</v>
      </c>
      <c r="O3647" s="199">
        <v>26.13</v>
      </c>
    </row>
    <row r="3648" spans="8:15" hidden="1" x14ac:dyDescent="0.25">
      <c r="H3648" s="189" t="s">
        <v>7869</v>
      </c>
      <c r="I3648" s="26" t="s">
        <v>7938</v>
      </c>
      <c r="J3648" s="26" t="s">
        <v>7939</v>
      </c>
      <c r="K3648" s="26">
        <v>14</v>
      </c>
      <c r="L3648" s="26">
        <v>15.15</v>
      </c>
      <c r="M3648" s="26">
        <v>12.49</v>
      </c>
      <c r="N3648" s="26">
        <v>17.18</v>
      </c>
      <c r="O3648" s="199">
        <v>74.59</v>
      </c>
    </row>
    <row r="3649" spans="8:15" hidden="1" x14ac:dyDescent="0.25">
      <c r="H3649" s="189" t="s">
        <v>7869</v>
      </c>
      <c r="I3649" s="26" t="s">
        <v>7940</v>
      </c>
      <c r="J3649" s="26" t="s">
        <v>7941</v>
      </c>
      <c r="K3649" s="26">
        <v>18.48</v>
      </c>
      <c r="L3649" s="26">
        <v>16.690000000000001</v>
      </c>
      <c r="M3649" s="26">
        <v>10.17</v>
      </c>
      <c r="N3649" s="26">
        <v>22.68</v>
      </c>
      <c r="O3649" s="199">
        <v>314.29000000000002</v>
      </c>
    </row>
    <row r="3650" spans="8:15" hidden="1" x14ac:dyDescent="0.25">
      <c r="H3650" s="189" t="s">
        <v>7869</v>
      </c>
      <c r="I3650" s="26" t="s">
        <v>7942</v>
      </c>
      <c r="J3650" s="26" t="s">
        <v>7943</v>
      </c>
      <c r="K3650" s="26">
        <v>4.26</v>
      </c>
      <c r="L3650" s="26"/>
      <c r="M3650" s="26"/>
      <c r="N3650" s="26"/>
      <c r="O3650" s="199">
        <v>20.059999999999999</v>
      </c>
    </row>
    <row r="3651" spans="8:15" hidden="1" x14ac:dyDescent="0.25">
      <c r="H3651" s="189" t="s">
        <v>7869</v>
      </c>
      <c r="I3651" s="26" t="s">
        <v>7944</v>
      </c>
      <c r="J3651" s="26" t="s">
        <v>7945</v>
      </c>
      <c r="K3651" s="26">
        <v>21.65</v>
      </c>
      <c r="L3651" s="26">
        <v>24.77</v>
      </c>
      <c r="M3651" s="26">
        <v>31.39</v>
      </c>
      <c r="N3651" s="26">
        <v>18.39</v>
      </c>
      <c r="O3651" s="199">
        <v>133.34</v>
      </c>
    </row>
    <row r="3652" spans="8:15" hidden="1" x14ac:dyDescent="0.25">
      <c r="H3652" s="189" t="s">
        <v>7869</v>
      </c>
      <c r="I3652" s="26" t="s">
        <v>7946</v>
      </c>
      <c r="J3652" s="26" t="s">
        <v>7947</v>
      </c>
      <c r="K3652" s="26">
        <v>23.45</v>
      </c>
      <c r="L3652" s="26">
        <v>34.53</v>
      </c>
      <c r="M3652" s="26">
        <v>34.26</v>
      </c>
      <c r="N3652" s="26">
        <v>37.799999999999997</v>
      </c>
      <c r="O3652" s="199">
        <v>274.54000000000002</v>
      </c>
    </row>
    <row r="3653" spans="8:15" hidden="1" x14ac:dyDescent="0.25">
      <c r="H3653" s="189" t="s">
        <v>7869</v>
      </c>
      <c r="I3653" s="26" t="s">
        <v>7948</v>
      </c>
      <c r="J3653" s="26" t="s">
        <v>7949</v>
      </c>
      <c r="K3653" s="26">
        <v>17.91</v>
      </c>
      <c r="L3653" s="26">
        <v>35.81</v>
      </c>
      <c r="M3653" s="26">
        <v>23.38</v>
      </c>
      <c r="N3653" s="26">
        <v>55.65</v>
      </c>
      <c r="O3653" s="199">
        <v>71.819999999999993</v>
      </c>
    </row>
    <row r="3654" spans="8:15" hidden="1" x14ac:dyDescent="0.25">
      <c r="H3654" s="189" t="s">
        <v>7869</v>
      </c>
      <c r="I3654" s="26" t="s">
        <v>7950</v>
      </c>
      <c r="J3654" s="26" t="s">
        <v>7951</v>
      </c>
      <c r="K3654" s="26">
        <v>20.28</v>
      </c>
      <c r="L3654" s="26">
        <v>38.03</v>
      </c>
      <c r="M3654" s="26">
        <v>35.06</v>
      </c>
      <c r="N3654" s="26">
        <v>27.71</v>
      </c>
      <c r="O3654" s="199">
        <v>36.64</v>
      </c>
    </row>
    <row r="3655" spans="8:15" hidden="1" x14ac:dyDescent="0.25">
      <c r="H3655" s="189" t="s">
        <v>7869</v>
      </c>
      <c r="I3655" s="26" t="s">
        <v>7952</v>
      </c>
      <c r="J3655" s="26" t="s">
        <v>7953</v>
      </c>
      <c r="K3655" s="26">
        <v>19.059999999999999</v>
      </c>
      <c r="L3655" s="26">
        <v>47.65</v>
      </c>
      <c r="M3655" s="26">
        <v>62.26</v>
      </c>
      <c r="N3655" s="26">
        <v>45.7</v>
      </c>
      <c r="O3655" s="199">
        <v>50.22</v>
      </c>
    </row>
    <row r="3656" spans="8:15" hidden="1" x14ac:dyDescent="0.25">
      <c r="H3656" s="189" t="s">
        <v>7869</v>
      </c>
      <c r="I3656" s="26" t="s">
        <v>7954</v>
      </c>
      <c r="J3656" s="26" t="s">
        <v>7955</v>
      </c>
      <c r="K3656" s="26">
        <v>40.840000000000003</v>
      </c>
      <c r="L3656" s="26">
        <v>26.79</v>
      </c>
      <c r="M3656" s="26">
        <v>22.8</v>
      </c>
      <c r="N3656" s="26">
        <v>32.409999999999997</v>
      </c>
      <c r="O3656" s="199">
        <v>40.840000000000003</v>
      </c>
    </row>
    <row r="3657" spans="8:15" hidden="1" x14ac:dyDescent="0.25">
      <c r="H3657" s="189" t="s">
        <v>7869</v>
      </c>
      <c r="I3657" s="26" t="s">
        <v>7956</v>
      </c>
      <c r="J3657" s="26" t="s">
        <v>7957</v>
      </c>
      <c r="K3657" s="26">
        <v>66.2</v>
      </c>
      <c r="L3657" s="26">
        <v>61.74</v>
      </c>
      <c r="M3657" s="26">
        <v>51.81</v>
      </c>
      <c r="N3657" s="26">
        <v>77.97</v>
      </c>
      <c r="O3657" s="199">
        <v>112.1</v>
      </c>
    </row>
    <row r="3658" spans="8:15" hidden="1" x14ac:dyDescent="0.25">
      <c r="H3658" s="189" t="s">
        <v>7869</v>
      </c>
      <c r="I3658" s="26" t="s">
        <v>7958</v>
      </c>
      <c r="J3658" s="26" t="s">
        <v>7959</v>
      </c>
      <c r="K3658" s="26">
        <v>34.159999999999997</v>
      </c>
      <c r="L3658" s="26">
        <v>92.56</v>
      </c>
      <c r="M3658" s="26">
        <v>95.89</v>
      </c>
      <c r="N3658" s="26">
        <v>61.51</v>
      </c>
      <c r="O3658" s="199">
        <v>1852.02</v>
      </c>
    </row>
    <row r="3659" spans="8:15" hidden="1" x14ac:dyDescent="0.25">
      <c r="H3659" s="189" t="s">
        <v>7869</v>
      </c>
      <c r="I3659" s="26" t="s">
        <v>7960</v>
      </c>
      <c r="J3659" s="26" t="s">
        <v>7961</v>
      </c>
      <c r="K3659" s="26">
        <v>13.63</v>
      </c>
      <c r="L3659" s="26">
        <v>25.98</v>
      </c>
      <c r="M3659" s="26">
        <v>38.909999999999997</v>
      </c>
      <c r="N3659" s="26">
        <v>118.27</v>
      </c>
      <c r="O3659" s="199">
        <v>61.2</v>
      </c>
    </row>
    <row r="3660" spans="8:15" hidden="1" x14ac:dyDescent="0.25">
      <c r="H3660" s="189" t="s">
        <v>7869</v>
      </c>
      <c r="I3660" s="26" t="s">
        <v>7962</v>
      </c>
      <c r="J3660" s="26" t="s">
        <v>7963</v>
      </c>
      <c r="K3660" s="26">
        <v>28.39</v>
      </c>
      <c r="L3660" s="26">
        <v>73.81</v>
      </c>
      <c r="M3660" s="26">
        <v>86.2</v>
      </c>
      <c r="N3660" s="26">
        <v>35.090000000000003</v>
      </c>
      <c r="O3660" s="199">
        <v>57.44</v>
      </c>
    </row>
    <row r="3661" spans="8:15" hidden="1" x14ac:dyDescent="0.25">
      <c r="H3661" s="189" t="s">
        <v>7869</v>
      </c>
      <c r="I3661" s="26" t="s">
        <v>7964</v>
      </c>
      <c r="J3661" s="26" t="s">
        <v>7965</v>
      </c>
      <c r="K3661" s="26">
        <v>7.06</v>
      </c>
      <c r="L3661" s="26">
        <v>13.3</v>
      </c>
      <c r="M3661" s="26">
        <v>9.91</v>
      </c>
      <c r="N3661" s="26">
        <v>13.17</v>
      </c>
      <c r="O3661" s="199">
        <v>66.2</v>
      </c>
    </row>
    <row r="3662" spans="8:15" hidden="1" x14ac:dyDescent="0.25">
      <c r="H3662" s="189" t="s">
        <v>7869</v>
      </c>
      <c r="I3662" s="26" t="s">
        <v>7966</v>
      </c>
      <c r="J3662" s="26" t="s">
        <v>7967</v>
      </c>
      <c r="K3662" s="26">
        <v>7.89</v>
      </c>
      <c r="L3662" s="26">
        <v>219.7</v>
      </c>
      <c r="M3662" s="26">
        <v>141.09</v>
      </c>
      <c r="N3662" s="26">
        <v>306.58</v>
      </c>
      <c r="O3662" s="199">
        <v>141.54</v>
      </c>
    </row>
    <row r="3663" spans="8:15" hidden="1" x14ac:dyDescent="0.25">
      <c r="H3663" s="189" t="s">
        <v>7869</v>
      </c>
      <c r="I3663" s="26" t="s">
        <v>7968</v>
      </c>
      <c r="J3663" s="26" t="s">
        <v>7969</v>
      </c>
      <c r="K3663" s="26">
        <v>5.96</v>
      </c>
      <c r="L3663" s="26"/>
      <c r="M3663" s="26">
        <v>31.88</v>
      </c>
      <c r="N3663" s="26"/>
      <c r="O3663" s="199">
        <v>28.9</v>
      </c>
    </row>
    <row r="3664" spans="8:15" hidden="1" x14ac:dyDescent="0.25">
      <c r="H3664" s="189" t="s">
        <v>7869</v>
      </c>
      <c r="I3664" s="26" t="s">
        <v>7970</v>
      </c>
      <c r="J3664" s="26" t="s">
        <v>7971</v>
      </c>
      <c r="K3664" s="26">
        <v>34.17</v>
      </c>
      <c r="L3664" s="26">
        <v>22.45</v>
      </c>
      <c r="M3664" s="26">
        <v>22.2</v>
      </c>
      <c r="N3664" s="26">
        <v>22.47</v>
      </c>
      <c r="O3664" s="199">
        <v>296.85000000000002</v>
      </c>
    </row>
    <row r="3665" spans="8:15" hidden="1" x14ac:dyDescent="0.25">
      <c r="H3665" s="189" t="s">
        <v>7869</v>
      </c>
      <c r="I3665" s="26" t="s">
        <v>7972</v>
      </c>
      <c r="J3665" s="26" t="s">
        <v>7973</v>
      </c>
      <c r="K3665" s="26">
        <v>10.16</v>
      </c>
      <c r="L3665" s="26">
        <v>84.63</v>
      </c>
      <c r="M3665" s="26">
        <v>45.77</v>
      </c>
      <c r="N3665" s="26">
        <v>81.94</v>
      </c>
      <c r="O3665" s="199">
        <v>113.08</v>
      </c>
    </row>
    <row r="3666" spans="8:15" hidden="1" x14ac:dyDescent="0.25">
      <c r="H3666" s="189" t="s">
        <v>7869</v>
      </c>
      <c r="I3666" s="26" t="s">
        <v>7974</v>
      </c>
      <c r="J3666" s="26" t="s">
        <v>7975</v>
      </c>
      <c r="K3666" s="26">
        <v>7.89</v>
      </c>
      <c r="L3666" s="26">
        <v>19.21</v>
      </c>
      <c r="M3666" s="26">
        <v>10.98</v>
      </c>
      <c r="N3666" s="26">
        <v>22.69</v>
      </c>
      <c r="O3666" s="199">
        <v>168.76</v>
      </c>
    </row>
    <row r="3667" spans="8:15" hidden="1" x14ac:dyDescent="0.25">
      <c r="H3667" s="189" t="s">
        <v>7869</v>
      </c>
      <c r="I3667" s="26" t="s">
        <v>7976</v>
      </c>
      <c r="J3667" s="26" t="s">
        <v>7977</v>
      </c>
      <c r="K3667" s="26">
        <v>33.61</v>
      </c>
      <c r="L3667" s="26"/>
      <c r="M3667" s="26"/>
      <c r="N3667" s="26"/>
      <c r="O3667" s="199">
        <v>263.95999999999998</v>
      </c>
    </row>
    <row r="3668" spans="8:15" hidden="1" x14ac:dyDescent="0.25">
      <c r="H3668" s="189" t="s">
        <v>7869</v>
      </c>
      <c r="I3668" s="26" t="s">
        <v>7978</v>
      </c>
      <c r="J3668" s="26" t="s">
        <v>7979</v>
      </c>
      <c r="K3668" s="26">
        <v>9.5500000000000007</v>
      </c>
      <c r="L3668" s="26">
        <v>8.7799999999999994</v>
      </c>
      <c r="M3668" s="26">
        <v>10.25</v>
      </c>
      <c r="N3668" s="26">
        <v>6.38</v>
      </c>
      <c r="O3668" s="199">
        <v>281.10000000000002</v>
      </c>
    </row>
    <row r="3669" spans="8:15" hidden="1" x14ac:dyDescent="0.25">
      <c r="H3669" s="189" t="s">
        <v>7869</v>
      </c>
      <c r="I3669" s="26" t="s">
        <v>7980</v>
      </c>
      <c r="J3669" s="26" t="s">
        <v>7981</v>
      </c>
      <c r="K3669" s="26">
        <v>6.55</v>
      </c>
      <c r="L3669" s="26">
        <v>16.96</v>
      </c>
      <c r="M3669" s="26">
        <v>16.32</v>
      </c>
      <c r="N3669" s="26">
        <v>14.13</v>
      </c>
      <c r="O3669" s="199">
        <v>108.68</v>
      </c>
    </row>
    <row r="3670" spans="8:15" hidden="1" x14ac:dyDescent="0.25">
      <c r="H3670" s="189" t="s">
        <v>7869</v>
      </c>
      <c r="I3670" s="26" t="s">
        <v>7982</v>
      </c>
      <c r="J3670" s="26" t="s">
        <v>7983</v>
      </c>
      <c r="K3670" s="26">
        <v>8.9700000000000006</v>
      </c>
      <c r="L3670" s="26">
        <v>38.57</v>
      </c>
      <c r="M3670" s="26">
        <v>24.41</v>
      </c>
      <c r="N3670" s="26">
        <v>31.24</v>
      </c>
      <c r="O3670" s="199">
        <v>34.380000000000003</v>
      </c>
    </row>
    <row r="3671" spans="8:15" hidden="1" x14ac:dyDescent="0.25">
      <c r="H3671" s="189" t="s">
        <v>7869</v>
      </c>
      <c r="I3671" s="26" t="s">
        <v>7984</v>
      </c>
      <c r="J3671" s="26" t="s">
        <v>111</v>
      </c>
      <c r="K3671" s="26">
        <v>16.34</v>
      </c>
      <c r="L3671" s="26">
        <v>34.86</v>
      </c>
      <c r="M3671" s="26">
        <v>32.72</v>
      </c>
      <c r="N3671" s="26">
        <v>48.83</v>
      </c>
      <c r="O3671" s="199">
        <v>167.95</v>
      </c>
    </row>
    <row r="3672" spans="8:15" hidden="1" x14ac:dyDescent="0.25">
      <c r="H3672" s="189" t="s">
        <v>7869</v>
      </c>
      <c r="I3672" s="26" t="s">
        <v>7985</v>
      </c>
      <c r="J3672" s="26" t="s">
        <v>7986</v>
      </c>
      <c r="K3672" s="26">
        <v>21.56</v>
      </c>
      <c r="L3672" s="26">
        <v>22.46</v>
      </c>
      <c r="M3672" s="26">
        <v>76.59</v>
      </c>
      <c r="N3672" s="26">
        <v>23.56</v>
      </c>
      <c r="O3672" s="199">
        <v>122.63</v>
      </c>
    </row>
    <row r="3673" spans="8:15" hidden="1" x14ac:dyDescent="0.25">
      <c r="H3673" s="189" t="s">
        <v>7869</v>
      </c>
      <c r="I3673" s="26" t="s">
        <v>7987</v>
      </c>
      <c r="J3673" s="26" t="s">
        <v>7988</v>
      </c>
      <c r="K3673" s="26">
        <v>21.7</v>
      </c>
      <c r="L3673" s="26">
        <v>31.3</v>
      </c>
      <c r="M3673" s="26">
        <v>24.89</v>
      </c>
      <c r="N3673" s="26">
        <v>40.299999999999997</v>
      </c>
      <c r="O3673" s="199">
        <v>89.4</v>
      </c>
    </row>
    <row r="3674" spans="8:15" hidden="1" x14ac:dyDescent="0.25">
      <c r="H3674" s="189" t="s">
        <v>7869</v>
      </c>
      <c r="I3674" s="26" t="s">
        <v>7989</v>
      </c>
      <c r="J3674" s="26" t="s">
        <v>7990</v>
      </c>
      <c r="K3674" s="26">
        <v>13.5</v>
      </c>
      <c r="L3674" s="26"/>
      <c r="M3674" s="26"/>
      <c r="N3674" s="26">
        <v>73.400000000000006</v>
      </c>
      <c r="O3674" s="199">
        <v>23.11</v>
      </c>
    </row>
    <row r="3675" spans="8:15" hidden="1" x14ac:dyDescent="0.25">
      <c r="H3675" s="189" t="s">
        <v>7869</v>
      </c>
      <c r="I3675" s="26" t="s">
        <v>7991</v>
      </c>
      <c r="J3675" s="26" t="s">
        <v>7992</v>
      </c>
      <c r="K3675" s="26">
        <v>19.12</v>
      </c>
      <c r="L3675" s="26">
        <v>26.51</v>
      </c>
      <c r="M3675" s="26">
        <v>23.05</v>
      </c>
      <c r="N3675" s="26">
        <v>35.51</v>
      </c>
      <c r="O3675" s="199">
        <v>76.48</v>
      </c>
    </row>
    <row r="3676" spans="8:15" hidden="1" x14ac:dyDescent="0.25">
      <c r="H3676" s="189" t="s">
        <v>7869</v>
      </c>
      <c r="I3676" s="26" t="s">
        <v>7993</v>
      </c>
      <c r="J3676" s="26" t="s">
        <v>7994</v>
      </c>
      <c r="K3676" s="26">
        <v>14.15</v>
      </c>
      <c r="L3676" s="26">
        <v>22.65</v>
      </c>
      <c r="M3676" s="26">
        <v>18.77</v>
      </c>
      <c r="N3676" s="26">
        <v>20.36</v>
      </c>
      <c r="O3676" s="199">
        <v>23.28</v>
      </c>
    </row>
    <row r="3677" spans="8:15" hidden="1" x14ac:dyDescent="0.25">
      <c r="H3677" s="189" t="s">
        <v>7869</v>
      </c>
      <c r="I3677" s="26" t="s">
        <v>7995</v>
      </c>
      <c r="J3677" s="26" t="s">
        <v>7996</v>
      </c>
      <c r="K3677" s="26">
        <v>28.19</v>
      </c>
      <c r="L3677" s="26">
        <v>26.77</v>
      </c>
      <c r="M3677" s="26">
        <v>7.91</v>
      </c>
      <c r="N3677" s="26">
        <v>29.49</v>
      </c>
      <c r="O3677" s="199">
        <v>40.549999999999997</v>
      </c>
    </row>
    <row r="3678" spans="8:15" hidden="1" x14ac:dyDescent="0.25">
      <c r="H3678" s="189" t="s">
        <v>7869</v>
      </c>
      <c r="I3678" s="26" t="s">
        <v>7997</v>
      </c>
      <c r="J3678" s="26" t="s">
        <v>7998</v>
      </c>
      <c r="K3678" s="26">
        <v>38.92</v>
      </c>
      <c r="L3678" s="26">
        <v>36.68</v>
      </c>
      <c r="M3678" s="26">
        <v>34.950000000000003</v>
      </c>
      <c r="N3678" s="26">
        <v>34.92</v>
      </c>
      <c r="O3678" s="199">
        <v>2164.19</v>
      </c>
    </row>
    <row r="3679" spans="8:15" hidden="1" x14ac:dyDescent="0.25">
      <c r="H3679" s="189" t="s">
        <v>7869</v>
      </c>
      <c r="I3679" s="26" t="s">
        <v>7999</v>
      </c>
      <c r="J3679" s="26" t="s">
        <v>8000</v>
      </c>
      <c r="K3679" s="26">
        <v>8.82</v>
      </c>
      <c r="L3679" s="26">
        <v>9.49</v>
      </c>
      <c r="M3679" s="26">
        <v>8.52</v>
      </c>
      <c r="N3679" s="26">
        <v>8.58</v>
      </c>
      <c r="O3679" s="199">
        <v>68.98</v>
      </c>
    </row>
    <row r="3680" spans="8:15" hidden="1" x14ac:dyDescent="0.25">
      <c r="H3680" s="189" t="s">
        <v>7869</v>
      </c>
      <c r="I3680" s="26" t="s">
        <v>8001</v>
      </c>
      <c r="J3680" s="26" t="s">
        <v>8002</v>
      </c>
      <c r="K3680" s="26">
        <v>12.93</v>
      </c>
      <c r="L3680" s="26">
        <v>35.94</v>
      </c>
      <c r="M3680" s="26">
        <v>33.15</v>
      </c>
      <c r="N3680" s="26">
        <v>40.32</v>
      </c>
      <c r="O3680" s="199">
        <v>137.78</v>
      </c>
    </row>
    <row r="3681" spans="8:15" hidden="1" x14ac:dyDescent="0.25">
      <c r="H3681" s="189" t="s">
        <v>7869</v>
      </c>
      <c r="I3681" s="26" t="s">
        <v>8003</v>
      </c>
      <c r="J3681" s="26" t="s">
        <v>8004</v>
      </c>
      <c r="K3681" s="26">
        <v>118.66</v>
      </c>
      <c r="L3681" s="26">
        <v>25.17</v>
      </c>
      <c r="M3681" s="26">
        <v>23.67</v>
      </c>
      <c r="N3681" s="26">
        <v>31.61</v>
      </c>
      <c r="O3681" s="199">
        <v>348.02</v>
      </c>
    </row>
    <row r="3682" spans="8:15" hidden="1" x14ac:dyDescent="0.25">
      <c r="H3682" s="189" t="s">
        <v>7869</v>
      </c>
      <c r="I3682" s="26" t="s">
        <v>8005</v>
      </c>
      <c r="J3682" s="26" t="s">
        <v>8006</v>
      </c>
      <c r="K3682" s="26">
        <v>37.020000000000003</v>
      </c>
      <c r="L3682" s="26">
        <v>62.14</v>
      </c>
      <c r="M3682" s="26">
        <v>48.26</v>
      </c>
      <c r="N3682" s="26">
        <v>100.49</v>
      </c>
      <c r="O3682" s="199">
        <v>233.68</v>
      </c>
    </row>
    <row r="3683" spans="8:15" hidden="1" x14ac:dyDescent="0.25">
      <c r="H3683" s="189" t="s">
        <v>7869</v>
      </c>
      <c r="I3683" s="26" t="s">
        <v>8007</v>
      </c>
      <c r="J3683" s="26" t="s">
        <v>8008</v>
      </c>
      <c r="K3683" s="26">
        <v>7.65</v>
      </c>
      <c r="L3683" s="26"/>
      <c r="M3683" s="26"/>
      <c r="N3683" s="26"/>
      <c r="O3683" s="199">
        <v>18.72</v>
      </c>
    </row>
    <row r="3684" spans="8:15" hidden="1" x14ac:dyDescent="0.25">
      <c r="H3684" s="189" t="s">
        <v>7869</v>
      </c>
      <c r="I3684" s="26" t="s">
        <v>8009</v>
      </c>
      <c r="J3684" s="26" t="s">
        <v>8010</v>
      </c>
      <c r="K3684" s="26">
        <v>9.02</v>
      </c>
      <c r="L3684" s="26">
        <v>86.1</v>
      </c>
      <c r="M3684" s="26">
        <v>51.39</v>
      </c>
      <c r="N3684" s="26">
        <v>153.30000000000001</v>
      </c>
      <c r="O3684" s="199">
        <v>21.22</v>
      </c>
    </row>
    <row r="3685" spans="8:15" hidden="1" x14ac:dyDescent="0.25">
      <c r="H3685" s="189" t="s">
        <v>7869</v>
      </c>
      <c r="I3685" s="26" t="s">
        <v>8011</v>
      </c>
      <c r="J3685" s="26" t="s">
        <v>8012</v>
      </c>
      <c r="K3685" s="26">
        <v>8.1999999999999993</v>
      </c>
      <c r="L3685" s="26">
        <v>20.28</v>
      </c>
      <c r="M3685" s="26">
        <v>21.83</v>
      </c>
      <c r="N3685" s="26">
        <v>22.83</v>
      </c>
      <c r="O3685" s="199">
        <v>35.07</v>
      </c>
    </row>
    <row r="3686" spans="8:15" hidden="1" x14ac:dyDescent="0.25">
      <c r="H3686" s="189" t="s">
        <v>7869</v>
      </c>
      <c r="I3686" s="26" t="s">
        <v>8013</v>
      </c>
      <c r="J3686" s="26" t="s">
        <v>8014</v>
      </c>
      <c r="K3686" s="26">
        <v>21.64</v>
      </c>
      <c r="L3686" s="26">
        <v>26.17</v>
      </c>
      <c r="M3686" s="26">
        <v>22.92</v>
      </c>
      <c r="N3686" s="26">
        <v>25.87</v>
      </c>
      <c r="O3686" s="199">
        <v>86.78</v>
      </c>
    </row>
    <row r="3687" spans="8:15" hidden="1" x14ac:dyDescent="0.25">
      <c r="H3687" s="189" t="s">
        <v>7869</v>
      </c>
      <c r="I3687" s="26" t="s">
        <v>8015</v>
      </c>
      <c r="J3687" s="26" t="s">
        <v>8016</v>
      </c>
      <c r="K3687" s="26">
        <v>29.67</v>
      </c>
      <c r="L3687" s="26">
        <v>59.32</v>
      </c>
      <c r="M3687" s="26">
        <v>61.45</v>
      </c>
      <c r="N3687" s="26">
        <v>57.3</v>
      </c>
      <c r="O3687" s="199">
        <v>29.26</v>
      </c>
    </row>
    <row r="3688" spans="8:15" hidden="1" x14ac:dyDescent="0.25">
      <c r="H3688" s="189" t="s">
        <v>7869</v>
      </c>
      <c r="I3688" s="26" t="s">
        <v>8017</v>
      </c>
      <c r="J3688" s="26" t="s">
        <v>8018</v>
      </c>
      <c r="K3688" s="26">
        <v>13.41</v>
      </c>
      <c r="L3688" s="26">
        <v>98.33</v>
      </c>
      <c r="M3688" s="26">
        <v>41.5</v>
      </c>
      <c r="N3688" s="26">
        <v>44.23</v>
      </c>
      <c r="O3688" s="199">
        <v>45.13</v>
      </c>
    </row>
    <row r="3689" spans="8:15" hidden="1" x14ac:dyDescent="0.25">
      <c r="H3689" s="189" t="s">
        <v>7869</v>
      </c>
      <c r="I3689" s="26" t="s">
        <v>8019</v>
      </c>
      <c r="J3689" s="26" t="s">
        <v>8020</v>
      </c>
      <c r="K3689" s="26">
        <v>8.5399999999999991</v>
      </c>
      <c r="L3689" s="26">
        <v>23.8</v>
      </c>
      <c r="M3689" s="26">
        <v>23.42</v>
      </c>
      <c r="N3689" s="26">
        <v>21.34</v>
      </c>
      <c r="O3689" s="199">
        <v>136.62</v>
      </c>
    </row>
    <row r="3690" spans="8:15" hidden="1" x14ac:dyDescent="0.25">
      <c r="H3690" s="189" t="s">
        <v>7869</v>
      </c>
      <c r="I3690" s="26" t="s">
        <v>8021</v>
      </c>
      <c r="J3690" s="26" t="s">
        <v>8022</v>
      </c>
      <c r="K3690" s="26">
        <v>17.47</v>
      </c>
      <c r="L3690" s="26">
        <v>16.62</v>
      </c>
      <c r="M3690" s="26">
        <v>43.68</v>
      </c>
      <c r="N3690" s="26">
        <v>15.74</v>
      </c>
      <c r="O3690" s="199">
        <v>41.93</v>
      </c>
    </row>
    <row r="3691" spans="8:15" hidden="1" x14ac:dyDescent="0.25">
      <c r="H3691" s="189" t="s">
        <v>7869</v>
      </c>
      <c r="I3691" s="26" t="s">
        <v>8023</v>
      </c>
      <c r="J3691" s="26" t="s">
        <v>8024</v>
      </c>
      <c r="K3691" s="26">
        <v>24.14</v>
      </c>
      <c r="L3691" s="26">
        <v>36.71</v>
      </c>
      <c r="M3691" s="26">
        <v>32.93</v>
      </c>
      <c r="N3691" s="26">
        <v>39.78</v>
      </c>
      <c r="O3691" s="199">
        <v>59.99</v>
      </c>
    </row>
    <row r="3692" spans="8:15" hidden="1" x14ac:dyDescent="0.25">
      <c r="H3692" s="189" t="s">
        <v>7869</v>
      </c>
      <c r="I3692" s="26" t="s">
        <v>8025</v>
      </c>
      <c r="J3692" s="26" t="s">
        <v>8026</v>
      </c>
      <c r="K3692" s="26">
        <v>24.27</v>
      </c>
      <c r="L3692" s="26">
        <v>15.29</v>
      </c>
      <c r="M3692" s="26">
        <v>14.97</v>
      </c>
      <c r="N3692" s="26">
        <v>17.37</v>
      </c>
      <c r="O3692" s="199">
        <v>55.45</v>
      </c>
    </row>
    <row r="3693" spans="8:15" hidden="1" x14ac:dyDescent="0.25">
      <c r="H3693" s="189" t="s">
        <v>7869</v>
      </c>
      <c r="I3693" s="26" t="s">
        <v>8027</v>
      </c>
      <c r="J3693" s="26" t="s">
        <v>8028</v>
      </c>
      <c r="K3693" s="26">
        <v>37.96</v>
      </c>
      <c r="L3693" s="26">
        <v>35.520000000000003</v>
      </c>
      <c r="M3693" s="26">
        <v>35.07</v>
      </c>
      <c r="N3693" s="26">
        <v>36.590000000000003</v>
      </c>
      <c r="O3693" s="199">
        <v>52.38</v>
      </c>
    </row>
    <row r="3694" spans="8:15" hidden="1" x14ac:dyDescent="0.25">
      <c r="H3694" s="189" t="s">
        <v>7869</v>
      </c>
      <c r="I3694" s="26" t="s">
        <v>8029</v>
      </c>
      <c r="J3694" s="26" t="s">
        <v>8030</v>
      </c>
      <c r="K3694" s="26">
        <v>21.51</v>
      </c>
      <c r="L3694" s="26">
        <v>28.87</v>
      </c>
      <c r="M3694" s="26">
        <v>32.82</v>
      </c>
      <c r="N3694" s="26">
        <v>24.2</v>
      </c>
      <c r="O3694" s="199">
        <v>53.8</v>
      </c>
    </row>
    <row r="3695" spans="8:15" hidden="1" x14ac:dyDescent="0.25">
      <c r="H3695" s="189" t="s">
        <v>7869</v>
      </c>
      <c r="I3695" s="26" t="s">
        <v>8031</v>
      </c>
      <c r="J3695" s="26" t="s">
        <v>8032</v>
      </c>
      <c r="K3695" s="26">
        <v>18.559999999999999</v>
      </c>
      <c r="L3695" s="26">
        <v>61.67</v>
      </c>
      <c r="M3695" s="26">
        <v>42.36</v>
      </c>
      <c r="N3695" s="26">
        <v>49.25</v>
      </c>
      <c r="O3695" s="199">
        <v>79.08</v>
      </c>
    </row>
    <row r="3696" spans="8:15" hidden="1" x14ac:dyDescent="0.25">
      <c r="H3696" s="189" t="s">
        <v>7869</v>
      </c>
      <c r="I3696" s="26" t="s">
        <v>8033</v>
      </c>
      <c r="J3696" s="26" t="s">
        <v>8034</v>
      </c>
      <c r="K3696" s="26">
        <v>12.5</v>
      </c>
      <c r="L3696" s="26">
        <v>49.72</v>
      </c>
      <c r="M3696" s="26">
        <v>91.04</v>
      </c>
      <c r="N3696" s="26">
        <v>31.55</v>
      </c>
      <c r="O3696" s="199">
        <v>25</v>
      </c>
    </row>
    <row r="3697" spans="8:15" hidden="1" x14ac:dyDescent="0.25">
      <c r="H3697" s="189" t="s">
        <v>7869</v>
      </c>
      <c r="I3697" s="26" t="s">
        <v>8035</v>
      </c>
      <c r="J3697" s="26" t="s">
        <v>8036</v>
      </c>
      <c r="K3697" s="26">
        <v>19.100000000000001</v>
      </c>
      <c r="L3697" s="26">
        <v>65.349999999999994</v>
      </c>
      <c r="M3697" s="26">
        <v>46.13</v>
      </c>
      <c r="N3697" s="26">
        <v>49.94</v>
      </c>
      <c r="O3697" s="199">
        <v>32.15</v>
      </c>
    </row>
    <row r="3698" spans="8:15" hidden="1" x14ac:dyDescent="0.25">
      <c r="H3698" s="189" t="s">
        <v>7869</v>
      </c>
      <c r="I3698" s="26" t="s">
        <v>8037</v>
      </c>
      <c r="J3698" s="26" t="s">
        <v>8038</v>
      </c>
      <c r="K3698" s="26">
        <v>7.38</v>
      </c>
      <c r="L3698" s="26">
        <v>13.56</v>
      </c>
      <c r="M3698" s="26">
        <v>21.53</v>
      </c>
      <c r="N3698" s="26">
        <v>11.74</v>
      </c>
      <c r="O3698" s="199">
        <v>7.52</v>
      </c>
    </row>
    <row r="3699" spans="8:15" hidden="1" x14ac:dyDescent="0.25">
      <c r="H3699" s="189" t="s">
        <v>7869</v>
      </c>
      <c r="I3699" s="26" t="s">
        <v>8039</v>
      </c>
      <c r="J3699" s="26" t="s">
        <v>8040</v>
      </c>
      <c r="K3699" s="26">
        <v>2.54</v>
      </c>
      <c r="L3699" s="26">
        <v>16.96</v>
      </c>
      <c r="M3699" s="26">
        <v>21.24</v>
      </c>
      <c r="N3699" s="26">
        <v>15.54</v>
      </c>
      <c r="O3699" s="199">
        <v>8.31</v>
      </c>
    </row>
    <row r="3700" spans="8:15" hidden="1" x14ac:dyDescent="0.25">
      <c r="H3700" s="189" t="s">
        <v>7869</v>
      </c>
      <c r="I3700" s="26" t="s">
        <v>8041</v>
      </c>
      <c r="J3700" s="26" t="s">
        <v>8042</v>
      </c>
      <c r="K3700" s="26">
        <v>7.15</v>
      </c>
      <c r="L3700" s="26">
        <v>12.13</v>
      </c>
      <c r="M3700" s="26">
        <v>9.89</v>
      </c>
      <c r="N3700" s="26">
        <v>15.45</v>
      </c>
      <c r="O3700" s="199">
        <v>8.9</v>
      </c>
    </row>
    <row r="3701" spans="8:15" hidden="1" x14ac:dyDescent="0.25">
      <c r="H3701" s="189" t="s">
        <v>7869</v>
      </c>
      <c r="I3701" s="26" t="s">
        <v>8043</v>
      </c>
      <c r="J3701" s="26" t="s">
        <v>8044</v>
      </c>
      <c r="K3701" s="26">
        <v>5.32</v>
      </c>
      <c r="L3701" s="26">
        <v>10.63</v>
      </c>
      <c r="M3701" s="26">
        <v>17.63</v>
      </c>
      <c r="N3701" s="26">
        <v>6.4</v>
      </c>
      <c r="O3701" s="199">
        <v>4.71</v>
      </c>
    </row>
    <row r="3702" spans="8:15" hidden="1" x14ac:dyDescent="0.25">
      <c r="H3702" s="189" t="s">
        <v>7869</v>
      </c>
      <c r="I3702" s="26" t="s">
        <v>8045</v>
      </c>
      <c r="J3702" s="26" t="s">
        <v>8046</v>
      </c>
      <c r="K3702" s="26">
        <v>5.17</v>
      </c>
      <c r="L3702" s="26">
        <v>21.64</v>
      </c>
      <c r="M3702" s="26">
        <v>32.57</v>
      </c>
      <c r="N3702" s="26">
        <v>18.809999999999999</v>
      </c>
      <c r="O3702" s="199">
        <v>6.07</v>
      </c>
    </row>
    <row r="3703" spans="8:15" hidden="1" x14ac:dyDescent="0.25">
      <c r="H3703" s="189" t="s">
        <v>7869</v>
      </c>
      <c r="I3703" s="26" t="s">
        <v>8047</v>
      </c>
      <c r="J3703" s="26" t="s">
        <v>8048</v>
      </c>
      <c r="K3703" s="26">
        <v>9.7200000000000006</v>
      </c>
      <c r="L3703" s="26">
        <v>11.86</v>
      </c>
      <c r="M3703" s="26">
        <v>9.7100000000000009</v>
      </c>
      <c r="N3703" s="26">
        <v>10.98</v>
      </c>
      <c r="O3703" s="199">
        <v>7.17</v>
      </c>
    </row>
    <row r="3704" spans="8:15" hidden="1" x14ac:dyDescent="0.25">
      <c r="H3704" s="189" t="s">
        <v>7869</v>
      </c>
      <c r="I3704" s="26" t="s">
        <v>8049</v>
      </c>
      <c r="J3704" s="26" t="s">
        <v>8050</v>
      </c>
      <c r="K3704" s="26">
        <v>3.33</v>
      </c>
      <c r="L3704" s="26">
        <v>15.11</v>
      </c>
      <c r="M3704" s="26">
        <v>11.36</v>
      </c>
      <c r="N3704" s="26">
        <v>19.11</v>
      </c>
      <c r="O3704" s="199">
        <v>6.84</v>
      </c>
    </row>
    <row r="3705" spans="8:15" hidden="1" x14ac:dyDescent="0.25">
      <c r="H3705" s="189" t="s">
        <v>8051</v>
      </c>
      <c r="I3705" s="26" t="s">
        <v>8052</v>
      </c>
      <c r="J3705" s="26" t="s">
        <v>8053</v>
      </c>
      <c r="K3705" s="26">
        <v>4.17</v>
      </c>
      <c r="L3705" s="26"/>
      <c r="M3705" s="26">
        <v>53.77</v>
      </c>
      <c r="N3705" s="26"/>
      <c r="O3705" s="199">
        <v>45.06</v>
      </c>
    </row>
    <row r="3706" spans="8:15" hidden="1" x14ac:dyDescent="0.25">
      <c r="H3706" s="189" t="s">
        <v>8051</v>
      </c>
      <c r="I3706" s="26" t="s">
        <v>8054</v>
      </c>
      <c r="J3706" s="26" t="s">
        <v>8055</v>
      </c>
      <c r="K3706" s="26">
        <v>5.56</v>
      </c>
      <c r="L3706" s="26">
        <v>22.33</v>
      </c>
      <c r="M3706" s="26">
        <v>18.329999999999998</v>
      </c>
      <c r="N3706" s="26">
        <v>29.48</v>
      </c>
      <c r="O3706" s="199">
        <v>88.99</v>
      </c>
    </row>
    <row r="3707" spans="8:15" hidden="1" x14ac:dyDescent="0.25">
      <c r="H3707" s="189" t="s">
        <v>8051</v>
      </c>
      <c r="I3707" s="26" t="s">
        <v>8056</v>
      </c>
      <c r="J3707" s="26" t="s">
        <v>8057</v>
      </c>
      <c r="K3707" s="26">
        <v>9.52</v>
      </c>
      <c r="L3707" s="26">
        <v>15.04</v>
      </c>
      <c r="M3707" s="26">
        <v>8.91</v>
      </c>
      <c r="N3707" s="26">
        <v>23.7</v>
      </c>
      <c r="O3707" s="199">
        <v>43.6</v>
      </c>
    </row>
    <row r="3708" spans="8:15" hidden="1" x14ac:dyDescent="0.25">
      <c r="H3708" s="189" t="s">
        <v>8051</v>
      </c>
      <c r="I3708" s="26" t="s">
        <v>8058</v>
      </c>
      <c r="J3708" s="26" t="s">
        <v>8059</v>
      </c>
      <c r="K3708" s="26">
        <v>13.57</v>
      </c>
      <c r="L3708" s="26">
        <v>44.45</v>
      </c>
      <c r="M3708" s="26">
        <v>90.76</v>
      </c>
      <c r="N3708" s="26">
        <v>14.01</v>
      </c>
      <c r="O3708" s="199">
        <v>58.02</v>
      </c>
    </row>
    <row r="3709" spans="8:15" hidden="1" x14ac:dyDescent="0.25">
      <c r="H3709" s="189" t="s">
        <v>8051</v>
      </c>
      <c r="I3709" s="26" t="s">
        <v>8060</v>
      </c>
      <c r="J3709" s="26" t="s">
        <v>8061</v>
      </c>
      <c r="K3709" s="26">
        <v>7.53</v>
      </c>
      <c r="L3709" s="26">
        <v>22.17</v>
      </c>
      <c r="M3709" s="26">
        <v>21.49</v>
      </c>
      <c r="N3709" s="26">
        <v>19.93</v>
      </c>
      <c r="O3709" s="199">
        <v>1355.4</v>
      </c>
    </row>
    <row r="3710" spans="8:15" hidden="1" x14ac:dyDescent="0.25">
      <c r="H3710" s="189" t="s">
        <v>8051</v>
      </c>
      <c r="I3710" s="26" t="s">
        <v>8062</v>
      </c>
      <c r="J3710" s="26" t="s">
        <v>8063</v>
      </c>
      <c r="K3710" s="26">
        <v>7.75</v>
      </c>
      <c r="L3710" s="26">
        <v>17.96</v>
      </c>
      <c r="M3710" s="26">
        <v>16.07</v>
      </c>
      <c r="N3710" s="26">
        <v>20.52</v>
      </c>
      <c r="O3710" s="199">
        <v>32.659999999999997</v>
      </c>
    </row>
    <row r="3711" spans="8:15" hidden="1" x14ac:dyDescent="0.25">
      <c r="H3711" s="189" t="s">
        <v>8051</v>
      </c>
      <c r="I3711" s="26" t="s">
        <v>8064</v>
      </c>
      <c r="J3711" s="26" t="s">
        <v>8065</v>
      </c>
      <c r="K3711" s="26">
        <v>7.69</v>
      </c>
      <c r="L3711" s="26">
        <v>64.989999999999995</v>
      </c>
      <c r="M3711" s="26">
        <v>234.9</v>
      </c>
      <c r="N3711" s="26">
        <v>30.88</v>
      </c>
      <c r="O3711" s="199">
        <v>147.04</v>
      </c>
    </row>
    <row r="3712" spans="8:15" hidden="1" x14ac:dyDescent="0.25">
      <c r="H3712" s="189" t="s">
        <v>8051</v>
      </c>
      <c r="I3712" s="26" t="s">
        <v>8066</v>
      </c>
      <c r="J3712" s="26" t="s">
        <v>8067</v>
      </c>
      <c r="K3712" s="26">
        <v>5.56</v>
      </c>
      <c r="L3712" s="26">
        <v>19.760000000000002</v>
      </c>
      <c r="M3712" s="26">
        <v>23.99</v>
      </c>
      <c r="N3712" s="26">
        <v>13.66</v>
      </c>
      <c r="O3712" s="199">
        <v>438.26</v>
      </c>
    </row>
    <row r="3713" spans="8:15" hidden="1" x14ac:dyDescent="0.25">
      <c r="H3713" s="189" t="s">
        <v>8051</v>
      </c>
      <c r="I3713" s="26" t="s">
        <v>8068</v>
      </c>
      <c r="J3713" s="26" t="s">
        <v>8069</v>
      </c>
      <c r="K3713" s="26">
        <v>3.47</v>
      </c>
      <c r="L3713" s="26"/>
      <c r="M3713" s="26">
        <v>703.3</v>
      </c>
      <c r="N3713" s="26"/>
      <c r="O3713" s="199">
        <v>50.86</v>
      </c>
    </row>
    <row r="3714" spans="8:15" hidden="1" x14ac:dyDescent="0.25">
      <c r="H3714" s="189" t="s">
        <v>8051</v>
      </c>
      <c r="I3714" s="26" t="s">
        <v>8070</v>
      </c>
      <c r="J3714" s="26" t="s">
        <v>8071</v>
      </c>
      <c r="K3714" s="26">
        <v>12.22</v>
      </c>
      <c r="L3714" s="26">
        <v>28.74</v>
      </c>
      <c r="M3714" s="26">
        <v>25.92</v>
      </c>
      <c r="N3714" s="26">
        <v>21.87</v>
      </c>
      <c r="O3714" s="199">
        <v>134.12</v>
      </c>
    </row>
    <row r="3715" spans="8:15" hidden="1" x14ac:dyDescent="0.25">
      <c r="H3715" s="189" t="s">
        <v>8051</v>
      </c>
      <c r="I3715" s="26" t="s">
        <v>8072</v>
      </c>
      <c r="J3715" s="26" t="s">
        <v>8073</v>
      </c>
      <c r="K3715" s="26">
        <v>7.31</v>
      </c>
      <c r="L3715" s="26"/>
      <c r="M3715" s="26"/>
      <c r="N3715" s="26">
        <v>58.99</v>
      </c>
      <c r="O3715" s="199">
        <v>26.65</v>
      </c>
    </row>
    <row r="3716" spans="8:15" hidden="1" x14ac:dyDescent="0.25">
      <c r="H3716" s="189" t="s">
        <v>8051</v>
      </c>
      <c r="I3716" s="26" t="s">
        <v>8074</v>
      </c>
      <c r="J3716" s="26" t="s">
        <v>8075</v>
      </c>
      <c r="K3716" s="26">
        <v>6.46</v>
      </c>
      <c r="L3716" s="26"/>
      <c r="M3716" s="26">
        <v>130.01</v>
      </c>
      <c r="N3716" s="26">
        <v>49.28</v>
      </c>
      <c r="O3716" s="199">
        <v>34.78</v>
      </c>
    </row>
    <row r="3717" spans="8:15" hidden="1" x14ac:dyDescent="0.25">
      <c r="H3717" s="189" t="s">
        <v>8051</v>
      </c>
      <c r="I3717" s="26" t="s">
        <v>8076</v>
      </c>
      <c r="J3717" s="26" t="s">
        <v>8077</v>
      </c>
      <c r="K3717" s="26">
        <v>15.02</v>
      </c>
      <c r="L3717" s="26">
        <v>16.53</v>
      </c>
      <c r="M3717" s="26">
        <v>15.97</v>
      </c>
      <c r="N3717" s="26">
        <v>19.059999999999999</v>
      </c>
      <c r="O3717" s="199">
        <v>670.02</v>
      </c>
    </row>
    <row r="3718" spans="8:15" hidden="1" x14ac:dyDescent="0.25">
      <c r="H3718" s="189" t="s">
        <v>8051</v>
      </c>
      <c r="I3718" s="26" t="s">
        <v>8078</v>
      </c>
      <c r="J3718" s="26" t="s">
        <v>8079</v>
      </c>
      <c r="K3718" s="26">
        <v>12.03</v>
      </c>
      <c r="L3718" s="26">
        <v>17.690000000000001</v>
      </c>
      <c r="M3718" s="26">
        <v>13.44</v>
      </c>
      <c r="N3718" s="26">
        <v>21.98</v>
      </c>
      <c r="O3718" s="199">
        <v>896.74</v>
      </c>
    </row>
    <row r="3719" spans="8:15" hidden="1" x14ac:dyDescent="0.25">
      <c r="H3719" s="189" t="s">
        <v>8051</v>
      </c>
      <c r="I3719" s="26" t="s">
        <v>8080</v>
      </c>
      <c r="J3719" s="26" t="s">
        <v>8081</v>
      </c>
      <c r="K3719" s="26">
        <v>22.74</v>
      </c>
      <c r="L3719" s="26">
        <v>29.79</v>
      </c>
      <c r="M3719" s="26">
        <v>31.32</v>
      </c>
      <c r="N3719" s="26">
        <v>26.11</v>
      </c>
      <c r="O3719" s="199">
        <v>5564.07</v>
      </c>
    </row>
    <row r="3720" spans="8:15" hidden="1" x14ac:dyDescent="0.25">
      <c r="H3720" s="189" t="s">
        <v>8051</v>
      </c>
      <c r="I3720" s="26" t="s">
        <v>8082</v>
      </c>
      <c r="J3720" s="26" t="s">
        <v>8083</v>
      </c>
      <c r="K3720" s="26">
        <v>6.43</v>
      </c>
      <c r="L3720" s="26"/>
      <c r="M3720" s="26"/>
      <c r="N3720" s="26">
        <v>48.59</v>
      </c>
      <c r="O3720" s="199">
        <v>23.79</v>
      </c>
    </row>
    <row r="3721" spans="8:15" hidden="1" x14ac:dyDescent="0.25">
      <c r="H3721" s="189" t="s">
        <v>8051</v>
      </c>
      <c r="I3721" s="26" t="s">
        <v>8084</v>
      </c>
      <c r="J3721" s="26" t="s">
        <v>8085</v>
      </c>
      <c r="K3721" s="26">
        <v>3.26</v>
      </c>
      <c r="L3721" s="26">
        <v>28.91</v>
      </c>
      <c r="M3721" s="26">
        <v>30.9</v>
      </c>
      <c r="N3721" s="26">
        <v>23.78</v>
      </c>
      <c r="O3721" s="199">
        <v>40.17</v>
      </c>
    </row>
    <row r="3722" spans="8:15" hidden="1" x14ac:dyDescent="0.25">
      <c r="H3722" s="189" t="s">
        <v>8051</v>
      </c>
      <c r="I3722" s="26" t="s">
        <v>8086</v>
      </c>
      <c r="J3722" s="26" t="s">
        <v>8087</v>
      </c>
      <c r="K3722" s="26">
        <v>9.31</v>
      </c>
      <c r="L3722" s="26">
        <v>21.02</v>
      </c>
      <c r="M3722" s="26">
        <v>21.48</v>
      </c>
      <c r="N3722" s="26">
        <v>17.899999999999999</v>
      </c>
      <c r="O3722" s="199">
        <v>297.55</v>
      </c>
    </row>
    <row r="3723" spans="8:15" hidden="1" x14ac:dyDescent="0.25">
      <c r="H3723" s="189" t="s">
        <v>8088</v>
      </c>
      <c r="I3723" s="26" t="s">
        <v>8089</v>
      </c>
      <c r="J3723" s="26" t="s">
        <v>8090</v>
      </c>
      <c r="K3723" s="26">
        <v>6.48</v>
      </c>
      <c r="L3723" s="26"/>
      <c r="M3723" s="26"/>
      <c r="N3723" s="26"/>
      <c r="O3723" s="199">
        <v>8.99</v>
      </c>
    </row>
    <row r="3724" spans="8:15" hidden="1" x14ac:dyDescent="0.25">
      <c r="H3724" s="189" t="s">
        <v>8088</v>
      </c>
      <c r="I3724" s="26" t="s">
        <v>8091</v>
      </c>
      <c r="J3724" s="26" t="s">
        <v>8092</v>
      </c>
      <c r="K3724" s="26">
        <v>7.3</v>
      </c>
      <c r="L3724" s="26"/>
      <c r="M3724" s="26"/>
      <c r="N3724" s="26">
        <v>14.29</v>
      </c>
      <c r="O3724" s="199">
        <v>194.05</v>
      </c>
    </row>
    <row r="3725" spans="8:15" hidden="1" x14ac:dyDescent="0.25">
      <c r="H3725" s="189" t="s">
        <v>8088</v>
      </c>
      <c r="I3725" s="26" t="s">
        <v>8093</v>
      </c>
      <c r="J3725" s="26" t="s">
        <v>8094</v>
      </c>
      <c r="K3725" s="26">
        <v>8.93</v>
      </c>
      <c r="L3725" s="26">
        <v>11.2</v>
      </c>
      <c r="M3725" s="26">
        <v>8.15</v>
      </c>
      <c r="N3725" s="26">
        <v>9.1199999999999992</v>
      </c>
      <c r="O3725" s="199">
        <v>86.57</v>
      </c>
    </row>
    <row r="3726" spans="8:15" hidden="1" x14ac:dyDescent="0.25">
      <c r="H3726" s="189" t="s">
        <v>8088</v>
      </c>
      <c r="I3726" s="26" t="s">
        <v>8095</v>
      </c>
      <c r="J3726" s="26" t="s">
        <v>8096</v>
      </c>
      <c r="K3726" s="26">
        <v>7.76</v>
      </c>
      <c r="L3726" s="26">
        <v>37.97</v>
      </c>
      <c r="M3726" s="26">
        <v>11.59</v>
      </c>
      <c r="N3726" s="26">
        <v>15.94</v>
      </c>
      <c r="O3726" s="199">
        <v>61.88</v>
      </c>
    </row>
    <row r="3727" spans="8:15" hidden="1" x14ac:dyDescent="0.25">
      <c r="H3727" s="189" t="s">
        <v>8088</v>
      </c>
      <c r="I3727" s="26" t="s">
        <v>8097</v>
      </c>
      <c r="J3727" s="26" t="s">
        <v>8098</v>
      </c>
      <c r="K3727" s="26">
        <v>7.47</v>
      </c>
      <c r="L3727" s="26">
        <v>54.28</v>
      </c>
      <c r="M3727" s="26">
        <v>228.28</v>
      </c>
      <c r="N3727" s="26">
        <v>14.25</v>
      </c>
      <c r="O3727" s="199">
        <v>647.16</v>
      </c>
    </row>
    <row r="3728" spans="8:15" hidden="1" x14ac:dyDescent="0.25">
      <c r="H3728" s="189" t="s">
        <v>8088</v>
      </c>
      <c r="I3728" s="26" t="s">
        <v>8099</v>
      </c>
      <c r="J3728" s="26" t="s">
        <v>8100</v>
      </c>
      <c r="K3728" s="26">
        <v>15.17</v>
      </c>
      <c r="L3728" s="26">
        <v>15.28</v>
      </c>
      <c r="M3728" s="26">
        <v>12.74</v>
      </c>
      <c r="N3728" s="26">
        <v>14.03</v>
      </c>
      <c r="O3728" s="199">
        <v>115.81</v>
      </c>
    </row>
    <row r="3729" spans="8:15" hidden="1" x14ac:dyDescent="0.25">
      <c r="H3729" s="189" t="s">
        <v>8088</v>
      </c>
      <c r="I3729" s="26" t="s">
        <v>8101</v>
      </c>
      <c r="J3729" s="26" t="s">
        <v>8102</v>
      </c>
      <c r="K3729" s="26">
        <v>7.91</v>
      </c>
      <c r="L3729" s="26">
        <v>16.34</v>
      </c>
      <c r="M3729" s="26">
        <v>9.7100000000000009</v>
      </c>
      <c r="N3729" s="26">
        <v>35.43</v>
      </c>
      <c r="O3729" s="199">
        <v>94.31</v>
      </c>
    </row>
    <row r="3730" spans="8:15" hidden="1" x14ac:dyDescent="0.25">
      <c r="H3730" s="189" t="s">
        <v>8088</v>
      </c>
      <c r="I3730" s="26" t="s">
        <v>8103</v>
      </c>
      <c r="J3730" s="26" t="s">
        <v>8104</v>
      </c>
      <c r="K3730" s="26">
        <v>6.84</v>
      </c>
      <c r="L3730" s="26">
        <v>25.89</v>
      </c>
      <c r="M3730" s="26">
        <v>26.17</v>
      </c>
      <c r="N3730" s="26">
        <v>15.68</v>
      </c>
      <c r="O3730" s="199">
        <v>86.35</v>
      </c>
    </row>
    <row r="3731" spans="8:15" hidden="1" x14ac:dyDescent="0.25">
      <c r="H3731" s="189" t="s">
        <v>8088</v>
      </c>
      <c r="I3731" s="26" t="s">
        <v>8105</v>
      </c>
      <c r="J3731" s="26" t="s">
        <v>8106</v>
      </c>
      <c r="K3731" s="26">
        <v>4.66</v>
      </c>
      <c r="L3731" s="26"/>
      <c r="M3731" s="26">
        <v>496.78</v>
      </c>
      <c r="N3731" s="26"/>
      <c r="O3731" s="199">
        <v>26.35</v>
      </c>
    </row>
    <row r="3732" spans="8:15" hidden="1" x14ac:dyDescent="0.25">
      <c r="H3732" s="189" t="s">
        <v>8088</v>
      </c>
      <c r="I3732" s="26" t="s">
        <v>8107</v>
      </c>
      <c r="J3732" s="26" t="s">
        <v>8108</v>
      </c>
      <c r="K3732" s="26">
        <v>11.51</v>
      </c>
      <c r="L3732" s="26">
        <v>37.36</v>
      </c>
      <c r="M3732" s="26">
        <v>62.49</v>
      </c>
      <c r="N3732" s="26">
        <v>44.29</v>
      </c>
      <c r="O3732" s="199">
        <v>68.95</v>
      </c>
    </row>
    <row r="3733" spans="8:15" hidden="1" x14ac:dyDescent="0.25">
      <c r="H3733" s="189" t="s">
        <v>8088</v>
      </c>
      <c r="I3733" s="26" t="s">
        <v>8109</v>
      </c>
      <c r="J3733" s="26" t="s">
        <v>8110</v>
      </c>
      <c r="K3733" s="26">
        <v>5.2</v>
      </c>
      <c r="L3733" s="26"/>
      <c r="M3733" s="26"/>
      <c r="N3733" s="26"/>
      <c r="O3733" s="199">
        <v>62.26</v>
      </c>
    </row>
    <row r="3734" spans="8:15" hidden="1" x14ac:dyDescent="0.25">
      <c r="H3734" s="189" t="s">
        <v>8088</v>
      </c>
      <c r="I3734" s="26" t="s">
        <v>8111</v>
      </c>
      <c r="J3734" s="26" t="s">
        <v>8112</v>
      </c>
      <c r="K3734" s="26">
        <v>3.89</v>
      </c>
      <c r="L3734" s="26">
        <v>14.4</v>
      </c>
      <c r="M3734" s="26">
        <v>11.62</v>
      </c>
      <c r="N3734" s="26">
        <v>15.02</v>
      </c>
      <c r="O3734" s="199">
        <v>62.42</v>
      </c>
    </row>
    <row r="3735" spans="8:15" hidden="1" x14ac:dyDescent="0.25">
      <c r="H3735" s="189" t="s">
        <v>8088</v>
      </c>
      <c r="I3735" s="26" t="s">
        <v>8113</v>
      </c>
      <c r="J3735" s="26" t="s">
        <v>8114</v>
      </c>
      <c r="K3735" s="26">
        <v>16.98</v>
      </c>
      <c r="L3735" s="26">
        <v>27.34</v>
      </c>
      <c r="M3735" s="26">
        <v>26.79</v>
      </c>
      <c r="N3735" s="26">
        <v>15.35</v>
      </c>
      <c r="O3735" s="199">
        <v>81.2</v>
      </c>
    </row>
    <row r="3736" spans="8:15" hidden="1" x14ac:dyDescent="0.25">
      <c r="H3736" s="189" t="s">
        <v>8088</v>
      </c>
      <c r="I3736" s="26" t="s">
        <v>8115</v>
      </c>
      <c r="J3736" s="26" t="s">
        <v>120</v>
      </c>
      <c r="K3736" s="26">
        <v>25.21</v>
      </c>
      <c r="L3736" s="26">
        <v>10.87</v>
      </c>
      <c r="M3736" s="26">
        <v>10.33</v>
      </c>
      <c r="N3736" s="26">
        <v>8.5299999999999994</v>
      </c>
      <c r="O3736" s="199">
        <v>1335.95</v>
      </c>
    </row>
    <row r="3737" spans="8:15" hidden="1" x14ac:dyDescent="0.25">
      <c r="H3737" s="189" t="s">
        <v>8088</v>
      </c>
      <c r="I3737" s="26" t="s">
        <v>8116</v>
      </c>
      <c r="J3737" s="26" t="s">
        <v>8117</v>
      </c>
      <c r="K3737" s="26">
        <v>11.19</v>
      </c>
      <c r="L3737" s="26">
        <v>15.11</v>
      </c>
      <c r="M3737" s="26">
        <v>17.25</v>
      </c>
      <c r="N3737" s="26">
        <v>13.38</v>
      </c>
      <c r="O3737" s="199">
        <v>38.5</v>
      </c>
    </row>
    <row r="3738" spans="8:15" hidden="1" x14ac:dyDescent="0.25">
      <c r="H3738" s="189" t="s">
        <v>8088</v>
      </c>
      <c r="I3738" s="26" t="s">
        <v>8118</v>
      </c>
      <c r="J3738" s="26" t="s">
        <v>8119</v>
      </c>
      <c r="K3738" s="26">
        <v>5.32</v>
      </c>
      <c r="L3738" s="26">
        <v>459.36</v>
      </c>
      <c r="M3738" s="26">
        <v>105.35</v>
      </c>
      <c r="N3738" s="26">
        <v>143.18</v>
      </c>
      <c r="O3738" s="199">
        <v>18.57</v>
      </c>
    </row>
    <row r="3739" spans="8:15" hidden="1" x14ac:dyDescent="0.25">
      <c r="H3739" s="189" t="s">
        <v>8088</v>
      </c>
      <c r="I3739" s="26" t="s">
        <v>8120</v>
      </c>
      <c r="J3739" s="26" t="s">
        <v>8121</v>
      </c>
      <c r="K3739" s="26">
        <v>11.02</v>
      </c>
      <c r="L3739" s="26">
        <v>17.32</v>
      </c>
      <c r="M3739" s="26">
        <v>17.98</v>
      </c>
      <c r="N3739" s="26">
        <v>11.28</v>
      </c>
      <c r="O3739" s="199">
        <v>85.55</v>
      </c>
    </row>
    <row r="3740" spans="8:15" hidden="1" x14ac:dyDescent="0.25">
      <c r="H3740" s="189" t="s">
        <v>8088</v>
      </c>
      <c r="I3740" s="26" t="s">
        <v>8122</v>
      </c>
      <c r="J3740" s="26" t="s">
        <v>533</v>
      </c>
      <c r="K3740" s="26">
        <v>14.9</v>
      </c>
      <c r="L3740" s="26">
        <v>13.44</v>
      </c>
      <c r="M3740" s="26">
        <v>12.99</v>
      </c>
      <c r="N3740" s="26">
        <v>11.48</v>
      </c>
      <c r="O3740" s="199">
        <v>309.77</v>
      </c>
    </row>
    <row r="3741" spans="8:15" hidden="1" x14ac:dyDescent="0.25">
      <c r="H3741" s="189" t="s">
        <v>8088</v>
      </c>
      <c r="I3741" s="26" t="s">
        <v>8123</v>
      </c>
      <c r="J3741" s="26" t="s">
        <v>8124</v>
      </c>
      <c r="K3741" s="26">
        <v>5.13</v>
      </c>
      <c r="L3741" s="26"/>
      <c r="M3741" s="26"/>
      <c r="N3741" s="26"/>
      <c r="O3741" s="199">
        <v>23.51</v>
      </c>
    </row>
    <row r="3742" spans="8:15" hidden="1" x14ac:dyDescent="0.25">
      <c r="H3742" s="189" t="s">
        <v>8088</v>
      </c>
      <c r="I3742" s="26" t="s">
        <v>8125</v>
      </c>
      <c r="J3742" s="26" t="s">
        <v>8126</v>
      </c>
      <c r="K3742" s="26">
        <v>2.11</v>
      </c>
      <c r="L3742" s="26"/>
      <c r="M3742" s="26"/>
      <c r="N3742" s="26"/>
      <c r="O3742" s="199">
        <v>68.55</v>
      </c>
    </row>
    <row r="3743" spans="8:15" hidden="1" x14ac:dyDescent="0.25">
      <c r="H3743" s="189" t="s">
        <v>8088</v>
      </c>
      <c r="I3743" s="26" t="s">
        <v>8127</v>
      </c>
      <c r="J3743" s="26" t="s">
        <v>8128</v>
      </c>
      <c r="K3743" s="26">
        <v>2.1</v>
      </c>
      <c r="L3743" s="26"/>
      <c r="M3743" s="26">
        <v>27.34</v>
      </c>
      <c r="N3743" s="26">
        <v>18.489999999999998</v>
      </c>
      <c r="O3743" s="199">
        <v>224.23</v>
      </c>
    </row>
    <row r="3744" spans="8:15" hidden="1" x14ac:dyDescent="0.25">
      <c r="H3744" s="189" t="s">
        <v>8088</v>
      </c>
      <c r="I3744" s="26" t="s">
        <v>8129</v>
      </c>
      <c r="J3744" s="26" t="s">
        <v>8130</v>
      </c>
      <c r="K3744" s="26">
        <v>6.63</v>
      </c>
      <c r="L3744" s="26"/>
      <c r="M3744" s="26"/>
      <c r="N3744" s="26"/>
      <c r="O3744" s="199">
        <v>25.94</v>
      </c>
    </row>
    <row r="3745" spans="8:15" hidden="1" x14ac:dyDescent="0.25">
      <c r="H3745" s="189" t="s">
        <v>8088</v>
      </c>
      <c r="I3745" s="26" t="s">
        <v>8131</v>
      </c>
      <c r="J3745" s="26" t="s">
        <v>8132</v>
      </c>
      <c r="K3745" s="26">
        <v>14.36</v>
      </c>
      <c r="L3745" s="26"/>
      <c r="M3745" s="26"/>
      <c r="N3745" s="26"/>
      <c r="O3745" s="199">
        <v>24.75</v>
      </c>
    </row>
    <row r="3746" spans="8:15" hidden="1" x14ac:dyDescent="0.25">
      <c r="H3746" s="189" t="s">
        <v>8133</v>
      </c>
      <c r="I3746" s="26" t="s">
        <v>8134</v>
      </c>
      <c r="J3746" s="26" t="s">
        <v>8135</v>
      </c>
      <c r="K3746" s="26">
        <v>5.29</v>
      </c>
      <c r="L3746" s="26">
        <v>9.7100000000000009</v>
      </c>
      <c r="M3746" s="26">
        <v>9.32</v>
      </c>
      <c r="N3746" s="26">
        <v>9.76</v>
      </c>
      <c r="O3746" s="199">
        <v>157.94</v>
      </c>
    </row>
    <row r="3747" spans="8:15" hidden="1" x14ac:dyDescent="0.25">
      <c r="H3747" s="189" t="s">
        <v>8133</v>
      </c>
      <c r="I3747" s="26" t="s">
        <v>8136</v>
      </c>
      <c r="J3747" s="26" t="s">
        <v>8137</v>
      </c>
      <c r="K3747" s="26">
        <v>7.29</v>
      </c>
      <c r="L3747" s="26">
        <v>9.69</v>
      </c>
      <c r="M3747" s="26">
        <v>9.39</v>
      </c>
      <c r="N3747" s="26">
        <v>10.029999999999999</v>
      </c>
      <c r="O3747" s="199">
        <v>107.54</v>
      </c>
    </row>
    <row r="3748" spans="8:15" hidden="1" x14ac:dyDescent="0.25">
      <c r="H3748" s="189" t="s">
        <v>8133</v>
      </c>
      <c r="I3748" s="26" t="s">
        <v>8138</v>
      </c>
      <c r="J3748" s="26" t="s">
        <v>8139</v>
      </c>
      <c r="K3748" s="26">
        <v>15.16</v>
      </c>
      <c r="L3748" s="26">
        <v>42.26</v>
      </c>
      <c r="M3748" s="26">
        <v>51.78</v>
      </c>
      <c r="N3748" s="26">
        <v>39.29</v>
      </c>
      <c r="O3748" s="199">
        <v>93.62</v>
      </c>
    </row>
    <row r="3749" spans="8:15" hidden="1" x14ac:dyDescent="0.25">
      <c r="H3749" s="189" t="s">
        <v>8133</v>
      </c>
      <c r="I3749" s="26" t="s">
        <v>8140</v>
      </c>
      <c r="J3749" s="26" t="s">
        <v>8141</v>
      </c>
      <c r="K3749" s="26">
        <v>2.64</v>
      </c>
      <c r="L3749" s="26"/>
      <c r="M3749" s="26"/>
      <c r="N3749" s="26"/>
      <c r="O3749" s="199">
        <v>17.68</v>
      </c>
    </row>
    <row r="3750" spans="8:15" hidden="1" x14ac:dyDescent="0.25">
      <c r="H3750" s="189" t="s">
        <v>8133</v>
      </c>
      <c r="I3750" s="26" t="s">
        <v>8142</v>
      </c>
      <c r="J3750" s="26" t="s">
        <v>8143</v>
      </c>
      <c r="K3750" s="26">
        <v>7.12</v>
      </c>
      <c r="L3750" s="26"/>
      <c r="M3750" s="26"/>
      <c r="N3750" s="26"/>
      <c r="O3750" s="199">
        <v>21.51</v>
      </c>
    </row>
    <row r="3751" spans="8:15" hidden="1" x14ac:dyDescent="0.25">
      <c r="H3751" s="189" t="s">
        <v>8133</v>
      </c>
      <c r="I3751" s="26" t="s">
        <v>8144</v>
      </c>
      <c r="J3751" s="26" t="s">
        <v>8145</v>
      </c>
      <c r="K3751" s="26">
        <v>26.99</v>
      </c>
      <c r="L3751" s="26">
        <v>75.16</v>
      </c>
      <c r="M3751" s="26">
        <v>178.84</v>
      </c>
      <c r="N3751" s="26">
        <v>76.489999999999995</v>
      </c>
      <c r="O3751" s="199">
        <v>33.1</v>
      </c>
    </row>
    <row r="3752" spans="8:15" hidden="1" x14ac:dyDescent="0.25">
      <c r="H3752" s="189" t="s">
        <v>8133</v>
      </c>
      <c r="I3752" s="26" t="s">
        <v>8146</v>
      </c>
      <c r="J3752" s="26" t="s">
        <v>8147</v>
      </c>
      <c r="K3752" s="26">
        <v>22.11</v>
      </c>
      <c r="L3752" s="26">
        <v>33.700000000000003</v>
      </c>
      <c r="M3752" s="26">
        <v>53.37</v>
      </c>
      <c r="N3752" s="26">
        <v>36.090000000000003</v>
      </c>
      <c r="O3752" s="199">
        <v>36.299999999999997</v>
      </c>
    </row>
    <row r="3753" spans="8:15" hidden="1" x14ac:dyDescent="0.25">
      <c r="H3753" s="189" t="s">
        <v>8133</v>
      </c>
      <c r="I3753" s="26" t="s">
        <v>8148</v>
      </c>
      <c r="J3753" s="26" t="s">
        <v>8149</v>
      </c>
      <c r="K3753" s="26">
        <v>6.23</v>
      </c>
      <c r="L3753" s="26">
        <v>17.489999999999998</v>
      </c>
      <c r="M3753" s="26">
        <v>6.41</v>
      </c>
      <c r="N3753" s="26">
        <v>1014.46</v>
      </c>
      <c r="O3753" s="199">
        <v>44.21</v>
      </c>
    </row>
    <row r="3754" spans="8:15" hidden="1" x14ac:dyDescent="0.25">
      <c r="H3754" s="189" t="s">
        <v>8133</v>
      </c>
      <c r="I3754" s="26" t="s">
        <v>8150</v>
      </c>
      <c r="J3754" s="26" t="s">
        <v>8151</v>
      </c>
      <c r="K3754" s="26">
        <v>2.69</v>
      </c>
      <c r="L3754" s="26"/>
      <c r="M3754" s="26">
        <v>45.01</v>
      </c>
      <c r="N3754" s="26"/>
      <c r="O3754" s="199">
        <v>43.41</v>
      </c>
    </row>
    <row r="3755" spans="8:15" hidden="1" x14ac:dyDescent="0.25">
      <c r="H3755" s="189" t="s">
        <v>8133</v>
      </c>
      <c r="I3755" s="26" t="s">
        <v>8152</v>
      </c>
      <c r="J3755" s="26" t="s">
        <v>8153</v>
      </c>
      <c r="K3755" s="26">
        <v>12.97</v>
      </c>
      <c r="L3755" s="26">
        <v>24.25</v>
      </c>
      <c r="M3755" s="26">
        <v>23.25</v>
      </c>
      <c r="N3755" s="26">
        <v>26.55</v>
      </c>
      <c r="O3755" s="199">
        <v>45.78</v>
      </c>
    </row>
    <row r="3756" spans="8:15" hidden="1" x14ac:dyDescent="0.25">
      <c r="H3756" s="189" t="s">
        <v>8133</v>
      </c>
      <c r="I3756" s="26" t="s">
        <v>8154</v>
      </c>
      <c r="J3756" s="26" t="s">
        <v>8155</v>
      </c>
      <c r="K3756" s="26">
        <v>8.59</v>
      </c>
      <c r="L3756" s="26">
        <v>9.4499999999999993</v>
      </c>
      <c r="M3756" s="26">
        <v>8.0299999999999994</v>
      </c>
      <c r="N3756" s="26">
        <v>9.93</v>
      </c>
      <c r="O3756" s="199">
        <v>93.92</v>
      </c>
    </row>
    <row r="3757" spans="8:15" hidden="1" x14ac:dyDescent="0.25">
      <c r="H3757" s="189" t="s">
        <v>8133</v>
      </c>
      <c r="I3757" s="26" t="s">
        <v>8156</v>
      </c>
      <c r="J3757" s="26" t="s">
        <v>8157</v>
      </c>
      <c r="K3757" s="26">
        <v>5.56</v>
      </c>
      <c r="L3757" s="26">
        <v>15.83</v>
      </c>
      <c r="M3757" s="26">
        <v>18.73</v>
      </c>
      <c r="N3757" s="26">
        <v>13.98</v>
      </c>
      <c r="O3757" s="199">
        <v>266.88</v>
      </c>
    </row>
    <row r="3758" spans="8:15" hidden="1" x14ac:dyDescent="0.25">
      <c r="H3758" s="189" t="s">
        <v>8133</v>
      </c>
      <c r="I3758" s="26" t="s">
        <v>8158</v>
      </c>
      <c r="J3758" s="26" t="s">
        <v>8159</v>
      </c>
      <c r="K3758" s="26">
        <v>5.44</v>
      </c>
      <c r="L3758" s="26">
        <v>16.579999999999998</v>
      </c>
      <c r="M3758" s="26">
        <v>18.510000000000002</v>
      </c>
      <c r="N3758" s="26">
        <v>18.14</v>
      </c>
      <c r="O3758" s="199">
        <v>50.88</v>
      </c>
    </row>
    <row r="3759" spans="8:15" hidden="1" x14ac:dyDescent="0.25">
      <c r="H3759" s="189" t="s">
        <v>8133</v>
      </c>
      <c r="I3759" s="26" t="s">
        <v>8160</v>
      </c>
      <c r="J3759" s="26" t="s">
        <v>8161</v>
      </c>
      <c r="K3759" s="26">
        <v>5.08</v>
      </c>
      <c r="L3759" s="26">
        <v>53.41</v>
      </c>
      <c r="M3759" s="26">
        <v>63.03</v>
      </c>
      <c r="N3759" s="26">
        <v>27.38</v>
      </c>
      <c r="O3759" s="199">
        <v>44.86</v>
      </c>
    </row>
    <row r="3760" spans="8:15" hidden="1" x14ac:dyDescent="0.25">
      <c r="H3760" s="189" t="s">
        <v>8133</v>
      </c>
      <c r="I3760" s="26" t="s">
        <v>8162</v>
      </c>
      <c r="J3760" s="26" t="s">
        <v>8163</v>
      </c>
      <c r="K3760" s="26">
        <v>16.13</v>
      </c>
      <c r="L3760" s="26">
        <v>46.5</v>
      </c>
      <c r="M3760" s="26">
        <v>51.55</v>
      </c>
      <c r="N3760" s="26">
        <v>52.62</v>
      </c>
      <c r="O3760" s="199">
        <v>68.27</v>
      </c>
    </row>
    <row r="3761" spans="8:15" hidden="1" x14ac:dyDescent="0.25">
      <c r="H3761" s="189" t="s">
        <v>8133</v>
      </c>
      <c r="I3761" s="26" t="s">
        <v>8164</v>
      </c>
      <c r="J3761" s="26" t="s">
        <v>8165</v>
      </c>
      <c r="K3761" s="26">
        <v>8.6300000000000008</v>
      </c>
      <c r="L3761" s="26">
        <v>16.989999999999998</v>
      </c>
      <c r="M3761" s="26">
        <v>16.48</v>
      </c>
      <c r="N3761" s="26">
        <v>18.670000000000002</v>
      </c>
      <c r="O3761" s="199">
        <v>39.85</v>
      </c>
    </row>
    <row r="3762" spans="8:15" hidden="1" x14ac:dyDescent="0.25">
      <c r="H3762" s="189" t="s">
        <v>8133</v>
      </c>
      <c r="I3762" s="26" t="s">
        <v>8166</v>
      </c>
      <c r="J3762" s="26" t="s">
        <v>8167</v>
      </c>
      <c r="K3762" s="26">
        <v>15.4</v>
      </c>
      <c r="L3762" s="26">
        <v>56.45</v>
      </c>
      <c r="M3762" s="26">
        <v>58.39</v>
      </c>
      <c r="N3762" s="26">
        <v>85.28</v>
      </c>
      <c r="O3762" s="199">
        <v>26.76</v>
      </c>
    </row>
    <row r="3763" spans="8:15" hidden="1" x14ac:dyDescent="0.25">
      <c r="H3763" s="189" t="s">
        <v>8168</v>
      </c>
      <c r="I3763" s="26" t="s">
        <v>8169</v>
      </c>
      <c r="J3763" s="26" t="s">
        <v>8170</v>
      </c>
      <c r="K3763" s="26">
        <v>2.89</v>
      </c>
      <c r="L3763" s="26">
        <v>734.73</v>
      </c>
      <c r="M3763" s="26"/>
      <c r="N3763" s="26">
        <v>80.739999999999995</v>
      </c>
      <c r="O3763" s="199">
        <v>29.25</v>
      </c>
    </row>
    <row r="3764" spans="8:15" hidden="1" x14ac:dyDescent="0.25">
      <c r="H3764" s="189" t="s">
        <v>8168</v>
      </c>
      <c r="I3764" s="26" t="s">
        <v>8171</v>
      </c>
      <c r="J3764" s="26" t="s">
        <v>8172</v>
      </c>
      <c r="K3764" s="26">
        <v>17.41</v>
      </c>
      <c r="L3764" s="26">
        <v>17.86</v>
      </c>
      <c r="M3764" s="26">
        <v>16.940000000000001</v>
      </c>
      <c r="N3764" s="26">
        <v>17.61</v>
      </c>
      <c r="O3764" s="199">
        <v>29.77</v>
      </c>
    </row>
    <row r="3765" spans="8:15" hidden="1" x14ac:dyDescent="0.25">
      <c r="H3765" s="189" t="s">
        <v>8168</v>
      </c>
      <c r="I3765" s="26" t="s">
        <v>8173</v>
      </c>
      <c r="J3765" s="26" t="s">
        <v>8174</v>
      </c>
      <c r="K3765" s="26">
        <v>5.58</v>
      </c>
      <c r="L3765" s="26">
        <v>43.97</v>
      </c>
      <c r="M3765" s="26">
        <v>22.34</v>
      </c>
      <c r="N3765" s="26">
        <v>81.84</v>
      </c>
      <c r="O3765" s="199">
        <v>124.37</v>
      </c>
    </row>
    <row r="3766" spans="8:15" hidden="1" x14ac:dyDescent="0.25">
      <c r="H3766" s="189" t="s">
        <v>8168</v>
      </c>
      <c r="I3766" s="26" t="s">
        <v>8175</v>
      </c>
      <c r="J3766" s="26" t="s">
        <v>8176</v>
      </c>
      <c r="K3766" s="26">
        <v>12.71</v>
      </c>
      <c r="L3766" s="26">
        <v>14.77</v>
      </c>
      <c r="M3766" s="26">
        <v>10.8</v>
      </c>
      <c r="N3766" s="26">
        <v>41.61</v>
      </c>
      <c r="O3766" s="199">
        <v>606.37</v>
      </c>
    </row>
    <row r="3767" spans="8:15" hidden="1" x14ac:dyDescent="0.25">
      <c r="H3767" s="189" t="s">
        <v>8168</v>
      </c>
      <c r="I3767" s="26" t="s">
        <v>8177</v>
      </c>
      <c r="J3767" s="26" t="s">
        <v>8178</v>
      </c>
      <c r="K3767" s="26">
        <v>5.16</v>
      </c>
      <c r="L3767" s="26">
        <v>9.82</v>
      </c>
      <c r="M3767" s="26">
        <v>8.61</v>
      </c>
      <c r="N3767" s="26">
        <v>13.5</v>
      </c>
      <c r="O3767" s="199">
        <v>110.77</v>
      </c>
    </row>
    <row r="3768" spans="8:15" hidden="1" x14ac:dyDescent="0.25">
      <c r="H3768" s="189" t="s">
        <v>8168</v>
      </c>
      <c r="I3768" s="26" t="s">
        <v>8179</v>
      </c>
      <c r="J3768" s="26" t="s">
        <v>8180</v>
      </c>
      <c r="K3768" s="26">
        <v>2.89</v>
      </c>
      <c r="L3768" s="26">
        <v>26.57</v>
      </c>
      <c r="M3768" s="26">
        <v>14.61</v>
      </c>
      <c r="N3768" s="26">
        <v>43.03</v>
      </c>
      <c r="O3768" s="199">
        <v>83.79</v>
      </c>
    </row>
    <row r="3769" spans="8:15" hidden="1" x14ac:dyDescent="0.25">
      <c r="H3769" s="189" t="s">
        <v>8168</v>
      </c>
      <c r="I3769" s="26" t="s">
        <v>8181</v>
      </c>
      <c r="J3769" s="26" t="s">
        <v>8182</v>
      </c>
      <c r="K3769" s="26">
        <v>3.5</v>
      </c>
      <c r="L3769" s="26">
        <v>42.15</v>
      </c>
      <c r="M3769" s="26">
        <v>34.57</v>
      </c>
      <c r="N3769" s="26">
        <v>37.130000000000003</v>
      </c>
      <c r="O3769" s="199">
        <v>42.23</v>
      </c>
    </row>
    <row r="3770" spans="8:15" hidden="1" x14ac:dyDescent="0.25">
      <c r="H3770" s="189" t="s">
        <v>8168</v>
      </c>
      <c r="I3770" s="26" t="s">
        <v>8183</v>
      </c>
      <c r="J3770" s="26" t="s">
        <v>8184</v>
      </c>
      <c r="K3770" s="26">
        <v>9.35</v>
      </c>
      <c r="L3770" s="26">
        <v>20.91</v>
      </c>
      <c r="M3770" s="26">
        <v>19.920000000000002</v>
      </c>
      <c r="N3770" s="26">
        <v>18.27</v>
      </c>
      <c r="O3770" s="199">
        <v>122.36</v>
      </c>
    </row>
    <row r="3771" spans="8:15" hidden="1" x14ac:dyDescent="0.25">
      <c r="H3771" s="189" t="s">
        <v>8168</v>
      </c>
      <c r="I3771" s="26" t="s">
        <v>8185</v>
      </c>
      <c r="J3771" s="26" t="s">
        <v>8186</v>
      </c>
      <c r="K3771" s="26">
        <v>2.3199999999999998</v>
      </c>
      <c r="L3771" s="26">
        <v>13.51</v>
      </c>
      <c r="M3771" s="26">
        <v>14.31</v>
      </c>
      <c r="N3771" s="26">
        <v>8.0299999999999994</v>
      </c>
      <c r="O3771" s="199">
        <v>314.95999999999998</v>
      </c>
    </row>
    <row r="3772" spans="8:15" hidden="1" x14ac:dyDescent="0.25">
      <c r="H3772" s="189" t="s">
        <v>8168</v>
      </c>
      <c r="I3772" s="26" t="s">
        <v>8187</v>
      </c>
      <c r="J3772" s="26" t="s">
        <v>8188</v>
      </c>
      <c r="K3772" s="26">
        <v>6.24</v>
      </c>
      <c r="L3772" s="26">
        <v>10.23</v>
      </c>
      <c r="M3772" s="26">
        <v>9.17</v>
      </c>
      <c r="N3772" s="26">
        <v>9.99</v>
      </c>
      <c r="O3772" s="199">
        <v>508.16</v>
      </c>
    </row>
    <row r="3773" spans="8:15" hidden="1" x14ac:dyDescent="0.25">
      <c r="H3773" s="189" t="s">
        <v>8168</v>
      </c>
      <c r="I3773" s="26" t="s">
        <v>8189</v>
      </c>
      <c r="J3773" s="26" t="s">
        <v>8190</v>
      </c>
      <c r="K3773" s="26">
        <v>9.57</v>
      </c>
      <c r="L3773" s="26">
        <v>2.52</v>
      </c>
      <c r="M3773" s="26">
        <v>4.67</v>
      </c>
      <c r="N3773" s="26">
        <v>1.41</v>
      </c>
      <c r="O3773" s="199">
        <v>1547.71</v>
      </c>
    </row>
    <row r="3774" spans="8:15" hidden="1" x14ac:dyDescent="0.25">
      <c r="H3774" s="189" t="s">
        <v>8168</v>
      </c>
      <c r="I3774" s="26" t="s">
        <v>8191</v>
      </c>
      <c r="J3774" s="26" t="s">
        <v>8192</v>
      </c>
      <c r="K3774" s="26">
        <v>3.15</v>
      </c>
      <c r="L3774" s="26">
        <v>8.2899999999999991</v>
      </c>
      <c r="M3774" s="26">
        <v>9.07</v>
      </c>
      <c r="N3774" s="26">
        <v>10.66</v>
      </c>
      <c r="O3774" s="199">
        <v>152.86000000000001</v>
      </c>
    </row>
    <row r="3775" spans="8:15" hidden="1" x14ac:dyDescent="0.25">
      <c r="H3775" s="189" t="s">
        <v>8168</v>
      </c>
      <c r="I3775" s="26" t="s">
        <v>8193</v>
      </c>
      <c r="J3775" s="26" t="s">
        <v>8194</v>
      </c>
      <c r="K3775" s="26">
        <v>17.170000000000002</v>
      </c>
      <c r="L3775" s="26">
        <v>20.56</v>
      </c>
      <c r="M3775" s="26">
        <v>39.44</v>
      </c>
      <c r="N3775" s="26">
        <v>15.7</v>
      </c>
      <c r="O3775" s="199">
        <v>105.44</v>
      </c>
    </row>
    <row r="3776" spans="8:15" hidden="1" x14ac:dyDescent="0.25">
      <c r="H3776" s="189" t="s">
        <v>8168</v>
      </c>
      <c r="I3776" s="26" t="s">
        <v>8195</v>
      </c>
      <c r="J3776" s="26" t="s">
        <v>8196</v>
      </c>
      <c r="K3776" s="26">
        <v>6.98</v>
      </c>
      <c r="L3776" s="26">
        <v>22.38</v>
      </c>
      <c r="M3776" s="26">
        <v>26.28</v>
      </c>
      <c r="N3776" s="26">
        <v>20.2</v>
      </c>
      <c r="O3776" s="199">
        <v>32.75</v>
      </c>
    </row>
    <row r="3777" spans="8:15" hidden="1" x14ac:dyDescent="0.25">
      <c r="H3777" s="189" t="s">
        <v>8168</v>
      </c>
      <c r="I3777" s="26" t="s">
        <v>8197</v>
      </c>
      <c r="J3777" s="26" t="s">
        <v>8198</v>
      </c>
      <c r="K3777" s="26">
        <v>16.45</v>
      </c>
      <c r="L3777" s="26">
        <v>19.16</v>
      </c>
      <c r="M3777" s="26">
        <v>16.8</v>
      </c>
      <c r="N3777" s="26">
        <v>22.33</v>
      </c>
      <c r="O3777" s="199">
        <v>46.06</v>
      </c>
    </row>
    <row r="3778" spans="8:15" hidden="1" x14ac:dyDescent="0.25">
      <c r="H3778" s="189" t="s">
        <v>8168</v>
      </c>
      <c r="I3778" s="26" t="s">
        <v>8199</v>
      </c>
      <c r="J3778" s="26" t="s">
        <v>8200</v>
      </c>
      <c r="K3778" s="26">
        <v>3.43</v>
      </c>
      <c r="L3778" s="26">
        <v>24.95</v>
      </c>
      <c r="M3778" s="26">
        <v>57.67</v>
      </c>
      <c r="N3778" s="26">
        <v>10.130000000000001</v>
      </c>
      <c r="O3778" s="199">
        <v>19.05</v>
      </c>
    </row>
    <row r="3779" spans="8:15" hidden="1" x14ac:dyDescent="0.25">
      <c r="H3779" s="189" t="s">
        <v>8168</v>
      </c>
      <c r="I3779" s="26" t="s">
        <v>8201</v>
      </c>
      <c r="J3779" s="26" t="s">
        <v>8202</v>
      </c>
      <c r="K3779" s="26">
        <v>5.28</v>
      </c>
      <c r="L3779" s="26">
        <v>12.34</v>
      </c>
      <c r="M3779" s="26">
        <v>11.28</v>
      </c>
      <c r="N3779" s="26">
        <v>9.8800000000000008</v>
      </c>
      <c r="O3779" s="199">
        <v>4.8099999999999996</v>
      </c>
    </row>
    <row r="3780" spans="8:15" hidden="1" x14ac:dyDescent="0.25">
      <c r="H3780" s="189" t="s">
        <v>8203</v>
      </c>
      <c r="I3780" s="26" t="s">
        <v>8204</v>
      </c>
      <c r="J3780" s="26" t="s">
        <v>8205</v>
      </c>
      <c r="K3780" s="26">
        <v>5.44</v>
      </c>
      <c r="L3780" s="26"/>
      <c r="M3780" s="26"/>
      <c r="N3780" s="26"/>
      <c r="O3780" s="199">
        <v>18.86</v>
      </c>
    </row>
    <row r="3781" spans="8:15" hidden="1" x14ac:dyDescent="0.25">
      <c r="H3781" s="189" t="s">
        <v>8203</v>
      </c>
      <c r="I3781" s="26" t="s">
        <v>8206</v>
      </c>
      <c r="J3781" s="26" t="s">
        <v>8207</v>
      </c>
      <c r="K3781" s="26">
        <v>10.58</v>
      </c>
      <c r="L3781" s="26"/>
      <c r="M3781" s="26"/>
      <c r="N3781" s="26"/>
      <c r="O3781" s="199">
        <v>480.94</v>
      </c>
    </row>
    <row r="3782" spans="8:15" hidden="1" x14ac:dyDescent="0.25">
      <c r="H3782" s="189" t="s">
        <v>8203</v>
      </c>
      <c r="I3782" s="26" t="s">
        <v>8208</v>
      </c>
      <c r="J3782" s="26" t="s">
        <v>8209</v>
      </c>
      <c r="K3782" s="26">
        <v>8.9600000000000009</v>
      </c>
      <c r="L3782" s="26">
        <v>47.17</v>
      </c>
      <c r="M3782" s="26"/>
      <c r="N3782" s="26">
        <v>54.51</v>
      </c>
      <c r="O3782" s="199">
        <v>62.72</v>
      </c>
    </row>
    <row r="3783" spans="8:15" hidden="1" x14ac:dyDescent="0.25">
      <c r="H3783" s="189" t="s">
        <v>8203</v>
      </c>
      <c r="I3783" s="26" t="s">
        <v>8210</v>
      </c>
      <c r="J3783" s="26" t="s">
        <v>8211</v>
      </c>
      <c r="K3783" s="26">
        <v>14.53</v>
      </c>
      <c r="L3783" s="26">
        <v>27.57</v>
      </c>
      <c r="M3783" s="26">
        <v>46.83</v>
      </c>
      <c r="N3783" s="26">
        <v>30.25</v>
      </c>
      <c r="O3783" s="199">
        <v>23.35</v>
      </c>
    </row>
    <row r="3784" spans="8:15" hidden="1" x14ac:dyDescent="0.25">
      <c r="H3784" s="189" t="s">
        <v>8203</v>
      </c>
      <c r="I3784" s="26" t="s">
        <v>8212</v>
      </c>
      <c r="J3784" s="26" t="s">
        <v>8213</v>
      </c>
      <c r="K3784" s="26">
        <v>6.77</v>
      </c>
      <c r="L3784" s="26"/>
      <c r="M3784" s="26"/>
      <c r="N3784" s="26">
        <v>30.42</v>
      </c>
      <c r="O3784" s="199">
        <v>91.73</v>
      </c>
    </row>
    <row r="3785" spans="8:15" hidden="1" x14ac:dyDescent="0.25">
      <c r="H3785" s="189" t="s">
        <v>8203</v>
      </c>
      <c r="I3785" s="26" t="s">
        <v>8214</v>
      </c>
      <c r="J3785" s="26" t="s">
        <v>8215</v>
      </c>
      <c r="K3785" s="26">
        <v>45.2</v>
      </c>
      <c r="L3785" s="26">
        <v>23.98</v>
      </c>
      <c r="M3785" s="26">
        <v>34.18</v>
      </c>
      <c r="N3785" s="26">
        <v>25.46</v>
      </c>
      <c r="O3785" s="199">
        <v>752.02</v>
      </c>
    </row>
    <row r="3786" spans="8:15" hidden="1" x14ac:dyDescent="0.25">
      <c r="H3786" s="189" t="s">
        <v>8203</v>
      </c>
      <c r="I3786" s="26" t="s">
        <v>8216</v>
      </c>
      <c r="J3786" s="26" t="s">
        <v>8217</v>
      </c>
      <c r="K3786" s="26">
        <v>6.64</v>
      </c>
      <c r="L3786" s="26"/>
      <c r="M3786" s="26"/>
      <c r="N3786" s="26">
        <v>494.15</v>
      </c>
      <c r="O3786" s="199">
        <v>274.76</v>
      </c>
    </row>
    <row r="3787" spans="8:15" hidden="1" x14ac:dyDescent="0.25">
      <c r="H3787" s="189" t="s">
        <v>8203</v>
      </c>
      <c r="I3787" s="26" t="s">
        <v>8218</v>
      </c>
      <c r="J3787" s="26" t="s">
        <v>8219</v>
      </c>
      <c r="K3787" s="26">
        <v>6.95</v>
      </c>
      <c r="L3787" s="26"/>
      <c r="M3787" s="26"/>
      <c r="N3787" s="26">
        <v>282.43</v>
      </c>
      <c r="O3787" s="199">
        <v>56.03</v>
      </c>
    </row>
    <row r="3788" spans="8:15" hidden="1" x14ac:dyDescent="0.25">
      <c r="H3788" s="189" t="s">
        <v>8203</v>
      </c>
      <c r="I3788" s="26" t="s">
        <v>8220</v>
      </c>
      <c r="J3788" s="26" t="s">
        <v>8221</v>
      </c>
      <c r="K3788" s="26">
        <v>6.33</v>
      </c>
      <c r="L3788" s="26"/>
      <c r="M3788" s="26"/>
      <c r="N3788" s="26">
        <v>67.16</v>
      </c>
      <c r="O3788" s="199">
        <v>90.71</v>
      </c>
    </row>
    <row r="3789" spans="8:15" hidden="1" x14ac:dyDescent="0.25">
      <c r="H3789" s="189" t="s">
        <v>8203</v>
      </c>
      <c r="I3789" s="26" t="s">
        <v>8222</v>
      </c>
      <c r="J3789" s="26" t="s">
        <v>8223</v>
      </c>
      <c r="K3789" s="26">
        <v>6.11</v>
      </c>
      <c r="L3789" s="26">
        <v>44.06</v>
      </c>
      <c r="M3789" s="26">
        <v>56.56</v>
      </c>
      <c r="N3789" s="26">
        <v>33.950000000000003</v>
      </c>
      <c r="O3789" s="199">
        <v>21.16</v>
      </c>
    </row>
    <row r="3790" spans="8:15" hidden="1" x14ac:dyDescent="0.25">
      <c r="H3790" s="189" t="s">
        <v>8203</v>
      </c>
      <c r="I3790" s="26" t="s">
        <v>8224</v>
      </c>
      <c r="J3790" s="26" t="s">
        <v>8225</v>
      </c>
      <c r="K3790" s="26">
        <v>22.39</v>
      </c>
      <c r="L3790" s="26">
        <v>49.24</v>
      </c>
      <c r="M3790" s="26">
        <v>34.24</v>
      </c>
      <c r="N3790" s="26">
        <v>62.17</v>
      </c>
      <c r="O3790" s="199">
        <v>65.849999999999994</v>
      </c>
    </row>
    <row r="3791" spans="8:15" hidden="1" x14ac:dyDescent="0.25">
      <c r="H3791" s="189" t="s">
        <v>8203</v>
      </c>
      <c r="I3791" s="26" t="s">
        <v>8226</v>
      </c>
      <c r="J3791" s="26" t="s">
        <v>8227</v>
      </c>
      <c r="K3791" s="26">
        <v>12.57</v>
      </c>
      <c r="L3791" s="26"/>
      <c r="M3791" s="26"/>
      <c r="N3791" s="26">
        <v>25.06</v>
      </c>
      <c r="O3791" s="199">
        <v>31.85</v>
      </c>
    </row>
    <row r="3792" spans="8:15" hidden="1" x14ac:dyDescent="0.25">
      <c r="H3792" s="189" t="s">
        <v>8203</v>
      </c>
      <c r="I3792" s="26" t="s">
        <v>8228</v>
      </c>
      <c r="J3792" s="26" t="s">
        <v>8229</v>
      </c>
      <c r="K3792" s="26">
        <v>17.45</v>
      </c>
      <c r="L3792" s="26">
        <v>36.31</v>
      </c>
      <c r="M3792" s="26">
        <v>38.94</v>
      </c>
      <c r="N3792" s="26">
        <v>37.229999999999997</v>
      </c>
      <c r="O3792" s="199">
        <v>19.54</v>
      </c>
    </row>
    <row r="3793" spans="8:15" hidden="1" x14ac:dyDescent="0.25">
      <c r="H3793" s="189" t="s">
        <v>8203</v>
      </c>
      <c r="I3793" s="26" t="s">
        <v>8230</v>
      </c>
      <c r="J3793" s="26" t="s">
        <v>446</v>
      </c>
      <c r="K3793" s="26">
        <v>41.23</v>
      </c>
      <c r="L3793" s="26">
        <v>49.21</v>
      </c>
      <c r="M3793" s="26">
        <v>40.08</v>
      </c>
      <c r="N3793" s="26">
        <v>61.8</v>
      </c>
      <c r="O3793" s="199">
        <v>164.94</v>
      </c>
    </row>
    <row r="3794" spans="8:15" hidden="1" x14ac:dyDescent="0.25">
      <c r="H3794" s="189" t="s">
        <v>8203</v>
      </c>
      <c r="I3794" s="26" t="s">
        <v>8231</v>
      </c>
      <c r="J3794" s="26" t="s">
        <v>8232</v>
      </c>
      <c r="K3794" s="26">
        <v>8.15</v>
      </c>
      <c r="L3794" s="26">
        <v>53.23</v>
      </c>
      <c r="M3794" s="26">
        <v>327.20999999999998</v>
      </c>
      <c r="N3794" s="26">
        <v>17.53</v>
      </c>
      <c r="O3794" s="199">
        <v>218.57</v>
      </c>
    </row>
    <row r="3795" spans="8:15" hidden="1" x14ac:dyDescent="0.25">
      <c r="H3795" s="189" t="s">
        <v>8203</v>
      </c>
      <c r="I3795" s="26" t="s">
        <v>8233</v>
      </c>
      <c r="J3795" s="26" t="s">
        <v>8234</v>
      </c>
      <c r="K3795" s="26">
        <v>5.2</v>
      </c>
      <c r="L3795" s="26">
        <v>20.149999999999999</v>
      </c>
      <c r="M3795" s="26">
        <v>18.77</v>
      </c>
      <c r="N3795" s="26">
        <v>14.2</v>
      </c>
      <c r="O3795" s="199">
        <v>86.4</v>
      </c>
    </row>
    <row r="3796" spans="8:15" hidden="1" x14ac:dyDescent="0.25">
      <c r="H3796" s="189" t="s">
        <v>8203</v>
      </c>
      <c r="I3796" s="26" t="s">
        <v>8235</v>
      </c>
      <c r="J3796" s="26" t="s">
        <v>8236</v>
      </c>
      <c r="K3796" s="26">
        <v>15.15</v>
      </c>
      <c r="L3796" s="26">
        <v>23.65</v>
      </c>
      <c r="M3796" s="26">
        <v>28.59</v>
      </c>
      <c r="N3796" s="26">
        <v>21.16</v>
      </c>
      <c r="O3796" s="199">
        <v>25.45</v>
      </c>
    </row>
    <row r="3797" spans="8:15" hidden="1" x14ac:dyDescent="0.25">
      <c r="H3797" s="189" t="s">
        <v>8203</v>
      </c>
      <c r="I3797" s="26" t="s">
        <v>8237</v>
      </c>
      <c r="J3797" s="26" t="s">
        <v>8238</v>
      </c>
      <c r="K3797" s="26">
        <v>8.26</v>
      </c>
      <c r="L3797" s="26"/>
      <c r="M3797" s="26"/>
      <c r="N3797" s="26"/>
      <c r="O3797" s="199">
        <v>71.95</v>
      </c>
    </row>
    <row r="3798" spans="8:15" hidden="1" x14ac:dyDescent="0.25">
      <c r="H3798" s="189" t="s">
        <v>8203</v>
      </c>
      <c r="I3798" s="26" t="s">
        <v>8239</v>
      </c>
      <c r="J3798" s="26" t="s">
        <v>8240</v>
      </c>
      <c r="K3798" s="26">
        <v>8.49</v>
      </c>
      <c r="L3798" s="26">
        <v>17.68</v>
      </c>
      <c r="M3798" s="26"/>
      <c r="N3798" s="26">
        <v>15.2</v>
      </c>
      <c r="O3798" s="199">
        <v>78.06</v>
      </c>
    </row>
    <row r="3799" spans="8:15" hidden="1" x14ac:dyDescent="0.25">
      <c r="H3799" s="189" t="s">
        <v>8203</v>
      </c>
      <c r="I3799" s="26" t="s">
        <v>8241</v>
      </c>
      <c r="J3799" s="26" t="s">
        <v>8242</v>
      </c>
      <c r="K3799" s="26">
        <v>16.190000000000001</v>
      </c>
      <c r="L3799" s="26"/>
      <c r="M3799" s="26"/>
      <c r="N3799" s="26">
        <v>54.19</v>
      </c>
      <c r="O3799" s="199">
        <v>70.61</v>
      </c>
    </row>
    <row r="3800" spans="8:15" hidden="1" x14ac:dyDescent="0.25">
      <c r="H3800" s="189" t="s">
        <v>8203</v>
      </c>
      <c r="I3800" s="26" t="s">
        <v>8243</v>
      </c>
      <c r="J3800" s="26" t="s">
        <v>8244</v>
      </c>
      <c r="K3800" s="26">
        <v>7.79</v>
      </c>
      <c r="L3800" s="26">
        <v>12.46</v>
      </c>
      <c r="M3800" s="26">
        <v>10.07</v>
      </c>
      <c r="N3800" s="26">
        <v>18.68</v>
      </c>
      <c r="O3800" s="199">
        <v>8.06</v>
      </c>
    </row>
    <row r="3801" spans="8:15" hidden="1" x14ac:dyDescent="0.25">
      <c r="H3801" s="189" t="s">
        <v>8245</v>
      </c>
      <c r="I3801" s="26" t="s">
        <v>8246</v>
      </c>
      <c r="J3801" s="26" t="s">
        <v>8247</v>
      </c>
      <c r="K3801" s="26">
        <v>5.47</v>
      </c>
      <c r="L3801" s="26">
        <v>54.41</v>
      </c>
      <c r="M3801" s="26">
        <v>1962.75</v>
      </c>
      <c r="N3801" s="26">
        <v>21.33</v>
      </c>
      <c r="O3801" s="199">
        <v>49.01</v>
      </c>
    </row>
    <row r="3802" spans="8:15" hidden="1" x14ac:dyDescent="0.25">
      <c r="H3802" s="189" t="s">
        <v>8245</v>
      </c>
      <c r="I3802" s="26" t="s">
        <v>8248</v>
      </c>
      <c r="J3802" s="26" t="s">
        <v>8249</v>
      </c>
      <c r="K3802" s="26">
        <v>4.5199999999999996</v>
      </c>
      <c r="L3802" s="26">
        <v>38.56</v>
      </c>
      <c r="M3802" s="26">
        <v>48.24</v>
      </c>
      <c r="N3802" s="26">
        <v>32.06</v>
      </c>
      <c r="O3802" s="199">
        <v>43.73</v>
      </c>
    </row>
    <row r="3803" spans="8:15" hidden="1" x14ac:dyDescent="0.25">
      <c r="H3803" s="189" t="s">
        <v>8245</v>
      </c>
      <c r="I3803" s="26" t="s">
        <v>8250</v>
      </c>
      <c r="J3803" s="26" t="s">
        <v>8251</v>
      </c>
      <c r="K3803" s="26">
        <v>0</v>
      </c>
      <c r="L3803" s="26"/>
      <c r="M3803" s="26"/>
      <c r="N3803" s="26"/>
      <c r="O3803" s="199"/>
    </row>
    <row r="3804" spans="8:15" hidden="1" x14ac:dyDescent="0.25">
      <c r="H3804" s="189" t="s">
        <v>8245</v>
      </c>
      <c r="I3804" s="26" t="s">
        <v>8252</v>
      </c>
      <c r="J3804" s="26" t="s">
        <v>8253</v>
      </c>
      <c r="K3804" s="26">
        <v>8.6199999999999992</v>
      </c>
      <c r="L3804" s="26">
        <v>13.46</v>
      </c>
      <c r="M3804" s="26">
        <v>14.91</v>
      </c>
      <c r="N3804" s="26">
        <v>14.55</v>
      </c>
      <c r="O3804" s="199">
        <v>52.8</v>
      </c>
    </row>
    <row r="3805" spans="8:15" hidden="1" x14ac:dyDescent="0.25">
      <c r="H3805" s="189" t="s">
        <v>8245</v>
      </c>
      <c r="I3805" s="26" t="s">
        <v>8254</v>
      </c>
      <c r="J3805" s="26" t="s">
        <v>8255</v>
      </c>
      <c r="K3805" s="26">
        <v>4.1500000000000004</v>
      </c>
      <c r="L3805" s="26">
        <v>24.32</v>
      </c>
      <c r="M3805" s="26">
        <v>20.94</v>
      </c>
      <c r="N3805" s="26">
        <v>24.7</v>
      </c>
      <c r="O3805" s="199">
        <v>69.42</v>
      </c>
    </row>
    <row r="3806" spans="8:15" hidden="1" x14ac:dyDescent="0.25">
      <c r="H3806" s="189" t="s">
        <v>8245</v>
      </c>
      <c r="I3806" s="26" t="s">
        <v>8256</v>
      </c>
      <c r="J3806" s="26" t="s">
        <v>8257</v>
      </c>
      <c r="K3806" s="26">
        <v>8.35</v>
      </c>
      <c r="L3806" s="26">
        <v>19.239999999999998</v>
      </c>
      <c r="M3806" s="26">
        <v>22.63</v>
      </c>
      <c r="N3806" s="26">
        <v>24.26</v>
      </c>
      <c r="O3806" s="199">
        <v>101.09</v>
      </c>
    </row>
    <row r="3807" spans="8:15" hidden="1" x14ac:dyDescent="0.25">
      <c r="H3807" s="189" t="s">
        <v>8245</v>
      </c>
      <c r="I3807" s="26" t="s">
        <v>8258</v>
      </c>
      <c r="J3807" s="26" t="s">
        <v>8259</v>
      </c>
      <c r="K3807" s="26">
        <v>2.59</v>
      </c>
      <c r="L3807" s="26">
        <v>255.34</v>
      </c>
      <c r="M3807" s="26">
        <v>300.99</v>
      </c>
      <c r="N3807" s="26">
        <v>71.84</v>
      </c>
      <c r="O3807" s="199">
        <v>48.65</v>
      </c>
    </row>
    <row r="3808" spans="8:15" hidden="1" x14ac:dyDescent="0.25">
      <c r="H3808" s="189" t="s">
        <v>8245</v>
      </c>
      <c r="I3808" s="26" t="s">
        <v>8260</v>
      </c>
      <c r="J3808" s="26" t="s">
        <v>8261</v>
      </c>
      <c r="K3808" s="26">
        <v>13.4</v>
      </c>
      <c r="L3808" s="26">
        <v>41.81</v>
      </c>
      <c r="M3808" s="26">
        <v>37.049999999999997</v>
      </c>
      <c r="N3808" s="26">
        <v>73.83</v>
      </c>
      <c r="O3808" s="199">
        <v>149.19999999999999</v>
      </c>
    </row>
    <row r="3809" spans="8:15" hidden="1" x14ac:dyDescent="0.25">
      <c r="H3809" s="189" t="s">
        <v>8245</v>
      </c>
      <c r="I3809" s="26" t="s">
        <v>8262</v>
      </c>
      <c r="J3809" s="26" t="s">
        <v>8263</v>
      </c>
      <c r="K3809" s="26">
        <v>11.36</v>
      </c>
      <c r="L3809" s="26"/>
      <c r="M3809" s="26">
        <v>44.48</v>
      </c>
      <c r="N3809" s="26"/>
      <c r="O3809" s="199">
        <v>30.47</v>
      </c>
    </row>
    <row r="3810" spans="8:15" hidden="1" x14ac:dyDescent="0.25">
      <c r="H3810" s="189" t="s">
        <v>8245</v>
      </c>
      <c r="I3810" s="26" t="s">
        <v>8264</v>
      </c>
      <c r="J3810" s="26" t="s">
        <v>8265</v>
      </c>
      <c r="K3810" s="26">
        <v>7.94</v>
      </c>
      <c r="L3810" s="26">
        <v>19.36</v>
      </c>
      <c r="M3810" s="26">
        <v>96.59</v>
      </c>
      <c r="N3810" s="26">
        <v>15.81</v>
      </c>
      <c r="O3810" s="199">
        <v>26.6</v>
      </c>
    </row>
    <row r="3811" spans="8:15" hidden="1" x14ac:dyDescent="0.25">
      <c r="H3811" s="189" t="s">
        <v>8245</v>
      </c>
      <c r="I3811" s="26" t="s">
        <v>8266</v>
      </c>
      <c r="J3811" s="26" t="s">
        <v>8267</v>
      </c>
      <c r="K3811" s="26">
        <v>4.68</v>
      </c>
      <c r="L3811" s="26">
        <v>36.630000000000003</v>
      </c>
      <c r="M3811" s="26">
        <v>37.35</v>
      </c>
      <c r="N3811" s="26">
        <v>27.63</v>
      </c>
      <c r="O3811" s="199">
        <v>42.39</v>
      </c>
    </row>
    <row r="3812" spans="8:15" hidden="1" x14ac:dyDescent="0.25">
      <c r="H3812" s="189" t="s">
        <v>8245</v>
      </c>
      <c r="I3812" s="26" t="s">
        <v>8268</v>
      </c>
      <c r="J3812" s="26" t="s">
        <v>8269</v>
      </c>
      <c r="K3812" s="26">
        <v>9.19</v>
      </c>
      <c r="L3812" s="26">
        <v>799.2</v>
      </c>
      <c r="M3812" s="26">
        <v>185.44</v>
      </c>
      <c r="N3812" s="26">
        <v>15.21</v>
      </c>
      <c r="O3812" s="199">
        <v>106.26</v>
      </c>
    </row>
    <row r="3813" spans="8:15" hidden="1" x14ac:dyDescent="0.25">
      <c r="H3813" s="189" t="s">
        <v>8245</v>
      </c>
      <c r="I3813" s="26" t="s">
        <v>8270</v>
      </c>
      <c r="J3813" s="26" t="s">
        <v>8271</v>
      </c>
      <c r="K3813" s="26">
        <v>7.17</v>
      </c>
      <c r="L3813" s="26">
        <v>13.59</v>
      </c>
      <c r="M3813" s="26">
        <v>28.25</v>
      </c>
      <c r="N3813" s="26">
        <v>14.27</v>
      </c>
      <c r="O3813" s="199">
        <v>44.78</v>
      </c>
    </row>
    <row r="3814" spans="8:15" hidden="1" x14ac:dyDescent="0.25">
      <c r="H3814" s="189" t="s">
        <v>8245</v>
      </c>
      <c r="I3814" s="26" t="s">
        <v>8272</v>
      </c>
      <c r="J3814" s="26" t="s">
        <v>8273</v>
      </c>
      <c r="K3814" s="26">
        <v>5.15</v>
      </c>
      <c r="L3814" s="26">
        <v>33.549999999999997</v>
      </c>
      <c r="M3814" s="26">
        <v>18.55</v>
      </c>
      <c r="N3814" s="26">
        <v>77.790000000000006</v>
      </c>
      <c r="O3814" s="199">
        <v>63.3</v>
      </c>
    </row>
    <row r="3815" spans="8:15" hidden="1" x14ac:dyDescent="0.25">
      <c r="H3815" s="189" t="s">
        <v>8245</v>
      </c>
      <c r="I3815" s="26" t="s">
        <v>8274</v>
      </c>
      <c r="J3815" s="26" t="s">
        <v>8275</v>
      </c>
      <c r="K3815" s="26">
        <v>7.31</v>
      </c>
      <c r="L3815" s="26">
        <v>56.83</v>
      </c>
      <c r="M3815" s="26">
        <v>15.87</v>
      </c>
      <c r="N3815" s="26"/>
      <c r="O3815" s="199">
        <v>43.66</v>
      </c>
    </row>
    <row r="3816" spans="8:15" hidden="1" x14ac:dyDescent="0.25">
      <c r="H3816" s="189" t="s">
        <v>8245</v>
      </c>
      <c r="I3816" s="26" t="s">
        <v>8276</v>
      </c>
      <c r="J3816" s="26" t="s">
        <v>8277</v>
      </c>
      <c r="K3816" s="26">
        <v>11.58</v>
      </c>
      <c r="L3816" s="26">
        <v>124.25</v>
      </c>
      <c r="M3816" s="26">
        <v>271.44</v>
      </c>
      <c r="N3816" s="26">
        <v>50.57</v>
      </c>
      <c r="O3816" s="199">
        <v>35.590000000000003</v>
      </c>
    </row>
    <row r="3817" spans="8:15" hidden="1" x14ac:dyDescent="0.25">
      <c r="H3817" s="189" t="s">
        <v>8245</v>
      </c>
      <c r="I3817" s="26" t="s">
        <v>8278</v>
      </c>
      <c r="J3817" s="26" t="s">
        <v>8279</v>
      </c>
      <c r="K3817" s="26">
        <v>21.35</v>
      </c>
      <c r="L3817" s="26">
        <v>10.83</v>
      </c>
      <c r="M3817" s="26">
        <v>11.56</v>
      </c>
      <c r="N3817" s="26">
        <v>8.73</v>
      </c>
      <c r="O3817" s="199">
        <v>57.91</v>
      </c>
    </row>
    <row r="3818" spans="8:15" hidden="1" x14ac:dyDescent="0.25">
      <c r="H3818" s="189" t="s">
        <v>8245</v>
      </c>
      <c r="I3818" s="26" t="s">
        <v>8280</v>
      </c>
      <c r="J3818" s="26" t="s">
        <v>8281</v>
      </c>
      <c r="K3818" s="26">
        <v>13.54</v>
      </c>
      <c r="L3818" s="26">
        <v>48.53</v>
      </c>
      <c r="M3818" s="26">
        <v>46.47</v>
      </c>
      <c r="N3818" s="26">
        <v>39.82</v>
      </c>
      <c r="O3818" s="199">
        <v>60.66</v>
      </c>
    </row>
    <row r="3819" spans="8:15" hidden="1" x14ac:dyDescent="0.25">
      <c r="H3819" s="189" t="s">
        <v>8245</v>
      </c>
      <c r="I3819" s="26" t="s">
        <v>8282</v>
      </c>
      <c r="J3819" s="26" t="s">
        <v>8283</v>
      </c>
      <c r="K3819" s="26">
        <v>19.579999999999998</v>
      </c>
      <c r="L3819" s="26">
        <v>347.05</v>
      </c>
      <c r="M3819" s="26">
        <v>232.11</v>
      </c>
      <c r="N3819" s="26">
        <v>353.26</v>
      </c>
      <c r="O3819" s="199">
        <v>51.54</v>
      </c>
    </row>
    <row r="3820" spans="8:15" hidden="1" x14ac:dyDescent="0.25">
      <c r="H3820" s="189" t="s">
        <v>8245</v>
      </c>
      <c r="I3820" s="26" t="s">
        <v>8284</v>
      </c>
      <c r="J3820" s="26" t="s">
        <v>8285</v>
      </c>
      <c r="K3820" s="26">
        <v>9.84</v>
      </c>
      <c r="L3820" s="26">
        <v>24.53</v>
      </c>
      <c r="M3820" s="26">
        <v>24.38</v>
      </c>
      <c r="N3820" s="26">
        <v>24.47</v>
      </c>
      <c r="O3820" s="199">
        <v>25.58</v>
      </c>
    </row>
    <row r="3821" spans="8:15" hidden="1" x14ac:dyDescent="0.25">
      <c r="H3821" s="189" t="s">
        <v>8245</v>
      </c>
      <c r="I3821" s="26" t="s">
        <v>8286</v>
      </c>
      <c r="J3821" s="26" t="s">
        <v>8287</v>
      </c>
      <c r="K3821" s="26">
        <v>6.96</v>
      </c>
      <c r="L3821" s="26"/>
      <c r="M3821" s="26"/>
      <c r="N3821" s="26"/>
      <c r="O3821" s="199">
        <v>22.69</v>
      </c>
    </row>
    <row r="3822" spans="8:15" hidden="1" x14ac:dyDescent="0.25">
      <c r="H3822" s="189" t="s">
        <v>8245</v>
      </c>
      <c r="I3822" s="26" t="s">
        <v>8288</v>
      </c>
      <c r="J3822" s="26" t="s">
        <v>8289</v>
      </c>
      <c r="K3822" s="26">
        <v>2.64</v>
      </c>
      <c r="L3822" s="26"/>
      <c r="M3822" s="26"/>
      <c r="N3822" s="26"/>
      <c r="O3822" s="199">
        <v>27.23</v>
      </c>
    </row>
    <row r="3823" spans="8:15" hidden="1" x14ac:dyDescent="0.25">
      <c r="H3823" s="189" t="s">
        <v>8245</v>
      </c>
      <c r="I3823" s="26" t="s">
        <v>8290</v>
      </c>
      <c r="J3823" s="26" t="s">
        <v>8291</v>
      </c>
      <c r="K3823" s="26">
        <v>12.35</v>
      </c>
      <c r="L3823" s="26"/>
      <c r="M3823" s="26">
        <v>1438.58</v>
      </c>
      <c r="N3823" s="26">
        <v>18.53</v>
      </c>
      <c r="O3823" s="199">
        <v>26.8</v>
      </c>
    </row>
    <row r="3824" spans="8:15" hidden="1" x14ac:dyDescent="0.25">
      <c r="H3824" s="189" t="s">
        <v>8245</v>
      </c>
      <c r="I3824" s="26" t="s">
        <v>8292</v>
      </c>
      <c r="J3824" s="26" t="s">
        <v>8293</v>
      </c>
      <c r="K3824" s="26">
        <v>5.5</v>
      </c>
      <c r="L3824" s="26">
        <v>111.81</v>
      </c>
      <c r="M3824" s="26">
        <v>80.150000000000006</v>
      </c>
      <c r="N3824" s="26"/>
      <c r="O3824" s="199">
        <v>26.1</v>
      </c>
    </row>
    <row r="3825" spans="8:15" hidden="1" x14ac:dyDescent="0.25">
      <c r="H3825" s="189" t="s">
        <v>8245</v>
      </c>
      <c r="I3825" s="26" t="s">
        <v>8294</v>
      </c>
      <c r="J3825" s="26" t="s">
        <v>8295</v>
      </c>
      <c r="K3825" s="26">
        <v>3.86</v>
      </c>
      <c r="L3825" s="26">
        <v>12.31</v>
      </c>
      <c r="M3825" s="26">
        <v>16.78</v>
      </c>
      <c r="N3825" s="26">
        <v>12.89</v>
      </c>
      <c r="O3825" s="199">
        <v>31.51</v>
      </c>
    </row>
    <row r="3826" spans="8:15" hidden="1" x14ac:dyDescent="0.25">
      <c r="H3826" s="189" t="s">
        <v>8245</v>
      </c>
      <c r="I3826" s="26" t="s">
        <v>8296</v>
      </c>
      <c r="J3826" s="26" t="s">
        <v>8297</v>
      </c>
      <c r="K3826" s="26">
        <v>10.85</v>
      </c>
      <c r="L3826" s="26">
        <v>36.1</v>
      </c>
      <c r="M3826" s="26">
        <v>30.55</v>
      </c>
      <c r="N3826" s="26">
        <v>22.58</v>
      </c>
      <c r="O3826" s="199">
        <v>31.33</v>
      </c>
    </row>
    <row r="3827" spans="8:15" hidden="1" x14ac:dyDescent="0.25">
      <c r="H3827" s="189" t="s">
        <v>8245</v>
      </c>
      <c r="I3827" s="26" t="s">
        <v>8298</v>
      </c>
      <c r="J3827" s="26" t="s">
        <v>8299</v>
      </c>
      <c r="K3827" s="26">
        <v>16.97</v>
      </c>
      <c r="L3827" s="26"/>
      <c r="M3827" s="26"/>
      <c r="N3827" s="26">
        <v>132.34</v>
      </c>
      <c r="O3827" s="199">
        <v>15.07</v>
      </c>
    </row>
    <row r="3828" spans="8:15" hidden="1" x14ac:dyDescent="0.25">
      <c r="H3828" s="189" t="s">
        <v>8245</v>
      </c>
      <c r="I3828" s="26" t="s">
        <v>8300</v>
      </c>
      <c r="J3828" s="26" t="s">
        <v>8301</v>
      </c>
      <c r="K3828" s="26">
        <v>11.17</v>
      </c>
      <c r="L3828" s="26">
        <v>29.91</v>
      </c>
      <c r="M3828" s="26">
        <v>25.74</v>
      </c>
      <c r="N3828" s="26">
        <v>30.32</v>
      </c>
      <c r="O3828" s="199">
        <v>121.71</v>
      </c>
    </row>
    <row r="3829" spans="8:15" hidden="1" x14ac:dyDescent="0.25">
      <c r="H3829" s="189" t="s">
        <v>8245</v>
      </c>
      <c r="I3829" s="26" t="s">
        <v>8302</v>
      </c>
      <c r="J3829" s="26" t="s">
        <v>8303</v>
      </c>
      <c r="K3829" s="26">
        <v>10.57</v>
      </c>
      <c r="L3829" s="26"/>
      <c r="M3829" s="26"/>
      <c r="N3829" s="26"/>
      <c r="O3829" s="199">
        <v>13.39</v>
      </c>
    </row>
    <row r="3830" spans="8:15" hidden="1" x14ac:dyDescent="0.25">
      <c r="H3830" s="189" t="s">
        <v>8245</v>
      </c>
      <c r="I3830" s="26" t="s">
        <v>8304</v>
      </c>
      <c r="J3830" s="26" t="s">
        <v>8305</v>
      </c>
      <c r="K3830" s="26">
        <v>18.88</v>
      </c>
      <c r="L3830" s="26">
        <v>180.66</v>
      </c>
      <c r="M3830" s="26">
        <v>230.59</v>
      </c>
      <c r="N3830" s="26">
        <v>224.87</v>
      </c>
      <c r="O3830" s="199">
        <v>34.35</v>
      </c>
    </row>
    <row r="3831" spans="8:15" hidden="1" x14ac:dyDescent="0.25">
      <c r="H3831" s="189" t="s">
        <v>8245</v>
      </c>
      <c r="I3831" s="26" t="s">
        <v>8306</v>
      </c>
      <c r="J3831" s="26" t="s">
        <v>8307</v>
      </c>
      <c r="K3831" s="26">
        <v>12.33</v>
      </c>
      <c r="L3831" s="26">
        <v>75.849999999999994</v>
      </c>
      <c r="M3831" s="26">
        <v>70.64</v>
      </c>
      <c r="N3831" s="26">
        <v>97.96</v>
      </c>
      <c r="O3831" s="199">
        <v>27.38</v>
      </c>
    </row>
    <row r="3832" spans="8:15" hidden="1" x14ac:dyDescent="0.25">
      <c r="H3832" s="189" t="s">
        <v>8245</v>
      </c>
      <c r="I3832" s="26" t="s">
        <v>8308</v>
      </c>
      <c r="J3832" s="26" t="s">
        <v>8309</v>
      </c>
      <c r="K3832" s="26">
        <v>7.76</v>
      </c>
      <c r="L3832" s="26"/>
      <c r="M3832" s="26">
        <v>63.24</v>
      </c>
      <c r="N3832" s="26"/>
      <c r="O3832" s="199">
        <v>27.79</v>
      </c>
    </row>
    <row r="3833" spans="8:15" hidden="1" x14ac:dyDescent="0.25">
      <c r="H3833" s="189" t="s">
        <v>8245</v>
      </c>
      <c r="I3833" s="26" t="s">
        <v>8310</v>
      </c>
      <c r="J3833" s="26" t="s">
        <v>8311</v>
      </c>
      <c r="K3833" s="26">
        <v>17.670000000000002</v>
      </c>
      <c r="L3833" s="26">
        <v>28.09</v>
      </c>
      <c r="M3833" s="26">
        <v>29.05</v>
      </c>
      <c r="N3833" s="26">
        <v>34.380000000000003</v>
      </c>
      <c r="O3833" s="199">
        <v>19.05</v>
      </c>
    </row>
    <row r="3834" spans="8:15" hidden="1" x14ac:dyDescent="0.25">
      <c r="H3834" s="189" t="s">
        <v>8245</v>
      </c>
      <c r="I3834" s="26" t="s">
        <v>8312</v>
      </c>
      <c r="J3834" s="26" t="s">
        <v>8313</v>
      </c>
      <c r="K3834" s="26">
        <v>12.01</v>
      </c>
      <c r="L3834" s="26"/>
      <c r="M3834" s="26"/>
      <c r="N3834" s="26">
        <v>262.57</v>
      </c>
      <c r="O3834" s="199">
        <v>19.22</v>
      </c>
    </row>
    <row r="3835" spans="8:15" hidden="1" x14ac:dyDescent="0.25">
      <c r="H3835" s="189" t="s">
        <v>8245</v>
      </c>
      <c r="I3835" s="26" t="s">
        <v>8314</v>
      </c>
      <c r="J3835" s="26" t="s">
        <v>8315</v>
      </c>
      <c r="K3835" s="26">
        <v>16.440000000000001</v>
      </c>
      <c r="L3835" s="26">
        <v>39.479999999999997</v>
      </c>
      <c r="M3835" s="26">
        <v>39.479999999999997</v>
      </c>
      <c r="N3835" s="26">
        <v>42.17</v>
      </c>
      <c r="O3835" s="199">
        <v>16.899999999999999</v>
      </c>
    </row>
    <row r="3836" spans="8:15" hidden="1" x14ac:dyDescent="0.25">
      <c r="H3836" s="189" t="s">
        <v>8245</v>
      </c>
      <c r="I3836" s="26" t="s">
        <v>8316</v>
      </c>
      <c r="J3836" s="26" t="s">
        <v>8317</v>
      </c>
      <c r="K3836" s="26">
        <v>18.739999999999998</v>
      </c>
      <c r="L3836" s="26">
        <v>59.99</v>
      </c>
      <c r="M3836" s="26">
        <v>65.81</v>
      </c>
      <c r="N3836" s="26">
        <v>50.56</v>
      </c>
      <c r="O3836" s="199">
        <v>84.95</v>
      </c>
    </row>
    <row r="3837" spans="8:15" hidden="1" x14ac:dyDescent="0.25">
      <c r="H3837" s="189" t="s">
        <v>8245</v>
      </c>
      <c r="I3837" s="26" t="s">
        <v>8318</v>
      </c>
      <c r="J3837" s="26" t="s">
        <v>8319</v>
      </c>
      <c r="K3837" s="26">
        <v>11.04</v>
      </c>
      <c r="L3837" s="26"/>
      <c r="M3837" s="26"/>
      <c r="N3837" s="26"/>
      <c r="O3837" s="199">
        <v>16.559999999999999</v>
      </c>
    </row>
    <row r="3838" spans="8:15" hidden="1" x14ac:dyDescent="0.25">
      <c r="H3838" s="189" t="s">
        <v>8245</v>
      </c>
      <c r="I3838" s="26" t="s">
        <v>8320</v>
      </c>
      <c r="J3838" s="26" t="s">
        <v>8321</v>
      </c>
      <c r="K3838" s="26">
        <v>19.3</v>
      </c>
      <c r="L3838" s="26">
        <v>117.76</v>
      </c>
      <c r="M3838" s="26">
        <v>84.69</v>
      </c>
      <c r="N3838" s="26">
        <v>57.67</v>
      </c>
      <c r="O3838" s="199">
        <v>19.3</v>
      </c>
    </row>
    <row r="3839" spans="8:15" hidden="1" x14ac:dyDescent="0.25">
      <c r="H3839" s="189" t="s">
        <v>8245</v>
      </c>
      <c r="I3839" s="26" t="s">
        <v>8322</v>
      </c>
      <c r="J3839" s="26" t="s">
        <v>8323</v>
      </c>
      <c r="K3839" s="26">
        <v>20.2</v>
      </c>
      <c r="L3839" s="26">
        <v>61.5</v>
      </c>
      <c r="M3839" s="26">
        <v>56.5</v>
      </c>
      <c r="N3839" s="26">
        <v>38.619999999999997</v>
      </c>
      <c r="O3839" s="199">
        <v>21.88</v>
      </c>
    </row>
    <row r="3840" spans="8:15" hidden="1" x14ac:dyDescent="0.25">
      <c r="H3840" s="189" t="s">
        <v>8245</v>
      </c>
      <c r="I3840" s="26" t="s">
        <v>8324</v>
      </c>
      <c r="J3840" s="26" t="s">
        <v>8325</v>
      </c>
      <c r="K3840" s="26">
        <v>21.43</v>
      </c>
      <c r="L3840" s="26">
        <v>273.63</v>
      </c>
      <c r="M3840" s="26">
        <v>251.28</v>
      </c>
      <c r="N3840" s="26">
        <v>109.94</v>
      </c>
      <c r="O3840" s="199">
        <v>18.04</v>
      </c>
    </row>
    <row r="3841" spans="8:15" hidden="1" x14ac:dyDescent="0.25">
      <c r="H3841" s="189" t="s">
        <v>8245</v>
      </c>
      <c r="I3841" s="26" t="s">
        <v>8326</v>
      </c>
      <c r="J3841" s="26" t="s">
        <v>8327</v>
      </c>
      <c r="K3841" s="26">
        <v>24.07</v>
      </c>
      <c r="L3841" s="26">
        <v>24.58</v>
      </c>
      <c r="M3841" s="26">
        <v>22.35</v>
      </c>
      <c r="N3841" s="26">
        <v>21.01</v>
      </c>
      <c r="O3841" s="199">
        <v>23.84</v>
      </c>
    </row>
    <row r="3842" spans="8:15" hidden="1" x14ac:dyDescent="0.25">
      <c r="H3842" s="189" t="s">
        <v>8245</v>
      </c>
      <c r="I3842" s="26" t="s">
        <v>8328</v>
      </c>
      <c r="J3842" s="26" t="s">
        <v>8329</v>
      </c>
      <c r="K3842" s="26">
        <v>21.23</v>
      </c>
      <c r="L3842" s="26">
        <v>26.93</v>
      </c>
      <c r="M3842" s="26">
        <v>28.34</v>
      </c>
      <c r="N3842" s="26">
        <v>25.36</v>
      </c>
      <c r="O3842" s="199">
        <v>25.48</v>
      </c>
    </row>
    <row r="3843" spans="8:15" hidden="1" x14ac:dyDescent="0.25">
      <c r="H3843" s="189" t="s">
        <v>8245</v>
      </c>
      <c r="I3843" s="26" t="s">
        <v>8330</v>
      </c>
      <c r="J3843" s="26" t="s">
        <v>8331</v>
      </c>
      <c r="K3843" s="26">
        <v>46.71</v>
      </c>
      <c r="L3843" s="26">
        <v>62.03</v>
      </c>
      <c r="M3843" s="26">
        <v>56.69</v>
      </c>
      <c r="N3843" s="26">
        <v>64.7</v>
      </c>
      <c r="O3843" s="199">
        <v>22.32</v>
      </c>
    </row>
    <row r="3844" spans="8:15" hidden="1" x14ac:dyDescent="0.25">
      <c r="H3844" s="189" t="s">
        <v>8245</v>
      </c>
      <c r="I3844" s="26" t="s">
        <v>8332</v>
      </c>
      <c r="J3844" s="26" t="s">
        <v>8333</v>
      </c>
      <c r="K3844" s="26">
        <v>13.45</v>
      </c>
      <c r="L3844" s="26">
        <v>38.909999999999997</v>
      </c>
      <c r="M3844" s="26">
        <v>41.41</v>
      </c>
      <c r="N3844" s="26">
        <v>34.549999999999997</v>
      </c>
      <c r="O3844" s="199">
        <v>22.73</v>
      </c>
    </row>
    <row r="3845" spans="8:15" hidden="1" x14ac:dyDescent="0.25">
      <c r="H3845" s="189" t="s">
        <v>8245</v>
      </c>
      <c r="I3845" s="26" t="s">
        <v>8334</v>
      </c>
      <c r="J3845" s="26" t="s">
        <v>8335</v>
      </c>
      <c r="K3845" s="26">
        <v>29.8</v>
      </c>
      <c r="L3845" s="26">
        <v>83.67</v>
      </c>
      <c r="M3845" s="26">
        <v>86.81</v>
      </c>
      <c r="N3845" s="26">
        <v>36.479999999999997</v>
      </c>
      <c r="O3845" s="199">
        <v>23.84</v>
      </c>
    </row>
    <row r="3846" spans="8:15" hidden="1" x14ac:dyDescent="0.25">
      <c r="H3846" s="189" t="s">
        <v>8245</v>
      </c>
      <c r="I3846" s="26" t="s">
        <v>8336</v>
      </c>
      <c r="J3846" s="26" t="s">
        <v>152</v>
      </c>
      <c r="K3846" s="26">
        <v>8.06</v>
      </c>
      <c r="L3846" s="26">
        <v>12.98</v>
      </c>
      <c r="M3846" s="26">
        <v>22.96</v>
      </c>
      <c r="N3846" s="26">
        <v>10.81</v>
      </c>
      <c r="O3846" s="199">
        <v>215.36</v>
      </c>
    </row>
    <row r="3847" spans="8:15" hidden="1" x14ac:dyDescent="0.25">
      <c r="H3847" s="189" t="s">
        <v>8245</v>
      </c>
      <c r="I3847" s="26" t="s">
        <v>8337</v>
      </c>
      <c r="J3847" s="26" t="s">
        <v>8338</v>
      </c>
      <c r="K3847" s="26">
        <v>10.119999999999999</v>
      </c>
      <c r="L3847" s="26">
        <v>19.97</v>
      </c>
      <c r="M3847" s="26">
        <v>20.59</v>
      </c>
      <c r="N3847" s="26">
        <v>23.4</v>
      </c>
      <c r="O3847" s="199">
        <v>83.44</v>
      </c>
    </row>
    <row r="3848" spans="8:15" hidden="1" x14ac:dyDescent="0.25">
      <c r="H3848" s="189" t="s">
        <v>8245</v>
      </c>
      <c r="I3848" s="26" t="s">
        <v>8339</v>
      </c>
      <c r="J3848" s="26" t="s">
        <v>8340</v>
      </c>
      <c r="K3848" s="26">
        <v>5.01</v>
      </c>
      <c r="L3848" s="26">
        <v>104.44</v>
      </c>
      <c r="M3848" s="26"/>
      <c r="N3848" s="26">
        <v>13.72</v>
      </c>
      <c r="O3848" s="199">
        <v>179.83</v>
      </c>
    </row>
    <row r="3849" spans="8:15" hidden="1" x14ac:dyDescent="0.25">
      <c r="H3849" s="189" t="s">
        <v>8245</v>
      </c>
      <c r="I3849" s="26" t="s">
        <v>8341</v>
      </c>
      <c r="J3849" s="26" t="s">
        <v>8342</v>
      </c>
      <c r="K3849" s="26">
        <v>33</v>
      </c>
      <c r="L3849" s="26"/>
      <c r="M3849" s="26"/>
      <c r="N3849" s="26">
        <v>41.14</v>
      </c>
      <c r="O3849" s="199">
        <v>30.8</v>
      </c>
    </row>
    <row r="3850" spans="8:15" hidden="1" x14ac:dyDescent="0.25">
      <c r="H3850" s="189" t="s">
        <v>8245</v>
      </c>
      <c r="I3850" s="26" t="s">
        <v>8343</v>
      </c>
      <c r="J3850" s="26" t="s">
        <v>8344</v>
      </c>
      <c r="K3850" s="26">
        <v>27.01</v>
      </c>
      <c r="L3850" s="26">
        <v>16.239999999999998</v>
      </c>
      <c r="M3850" s="26">
        <v>17.47</v>
      </c>
      <c r="N3850" s="26">
        <v>15.47</v>
      </c>
      <c r="O3850" s="199">
        <v>23.09</v>
      </c>
    </row>
    <row r="3851" spans="8:15" hidden="1" x14ac:dyDescent="0.25">
      <c r="H3851" s="189" t="s">
        <v>8245</v>
      </c>
      <c r="I3851" s="26" t="s">
        <v>8345</v>
      </c>
      <c r="J3851" s="26" t="s">
        <v>8346</v>
      </c>
      <c r="K3851" s="26">
        <v>16.5</v>
      </c>
      <c r="L3851" s="26">
        <v>156.29</v>
      </c>
      <c r="M3851" s="26">
        <v>72.08</v>
      </c>
      <c r="N3851" s="26">
        <v>42.39</v>
      </c>
      <c r="O3851" s="199">
        <v>72.599999999999994</v>
      </c>
    </row>
    <row r="3852" spans="8:15" hidden="1" x14ac:dyDescent="0.25">
      <c r="H3852" s="189" t="s">
        <v>8245</v>
      </c>
      <c r="I3852" s="26" t="s">
        <v>8347</v>
      </c>
      <c r="J3852" s="26" t="s">
        <v>8348</v>
      </c>
      <c r="K3852" s="26">
        <v>8.9</v>
      </c>
      <c r="L3852" s="26"/>
      <c r="M3852" s="26">
        <v>1723.88</v>
      </c>
      <c r="N3852" s="26"/>
      <c r="O3852" s="199">
        <v>38.51</v>
      </c>
    </row>
    <row r="3853" spans="8:15" hidden="1" x14ac:dyDescent="0.25">
      <c r="H3853" s="189" t="s">
        <v>8245</v>
      </c>
      <c r="I3853" s="26" t="s">
        <v>8349</v>
      </c>
      <c r="J3853" s="26" t="s">
        <v>8350</v>
      </c>
      <c r="K3853" s="26">
        <v>13.03</v>
      </c>
      <c r="L3853" s="26"/>
      <c r="M3853" s="26">
        <v>394.14</v>
      </c>
      <c r="N3853" s="26"/>
      <c r="O3853" s="199">
        <v>17.03</v>
      </c>
    </row>
    <row r="3854" spans="8:15" hidden="1" x14ac:dyDescent="0.25">
      <c r="H3854" s="189" t="s">
        <v>8245</v>
      </c>
      <c r="I3854" s="26" t="s">
        <v>8351</v>
      </c>
      <c r="J3854" s="26" t="s">
        <v>8352</v>
      </c>
      <c r="K3854" s="26">
        <v>9.7200000000000006</v>
      </c>
      <c r="L3854" s="26"/>
      <c r="M3854" s="26">
        <v>28.55</v>
      </c>
      <c r="N3854" s="26"/>
      <c r="O3854" s="199">
        <v>21.22</v>
      </c>
    </row>
    <row r="3855" spans="8:15" hidden="1" x14ac:dyDescent="0.25">
      <c r="H3855" s="189" t="s">
        <v>8245</v>
      </c>
      <c r="I3855" s="26" t="s">
        <v>8353</v>
      </c>
      <c r="J3855" s="26" t="s">
        <v>8354</v>
      </c>
      <c r="K3855" s="26">
        <v>27.68</v>
      </c>
      <c r="L3855" s="26">
        <v>36.69</v>
      </c>
      <c r="M3855" s="26">
        <v>29.16</v>
      </c>
      <c r="N3855" s="26">
        <v>32.69</v>
      </c>
      <c r="O3855" s="199">
        <v>516</v>
      </c>
    </row>
    <row r="3856" spans="8:15" hidden="1" x14ac:dyDescent="0.25">
      <c r="H3856" s="189" t="s">
        <v>8245</v>
      </c>
      <c r="I3856" s="26" t="s">
        <v>8355</v>
      </c>
      <c r="J3856" s="26" t="s">
        <v>8356</v>
      </c>
      <c r="K3856" s="26">
        <v>11.97</v>
      </c>
      <c r="L3856" s="26">
        <v>18.899999999999999</v>
      </c>
      <c r="M3856" s="26">
        <v>10.73</v>
      </c>
      <c r="N3856" s="26">
        <v>20.61</v>
      </c>
      <c r="O3856" s="199">
        <v>30.75</v>
      </c>
    </row>
    <row r="3857" spans="8:15" hidden="1" x14ac:dyDescent="0.25">
      <c r="H3857" s="189" t="s">
        <v>8245</v>
      </c>
      <c r="I3857" s="26" t="s">
        <v>8357</v>
      </c>
      <c r="J3857" s="26" t="s">
        <v>8358</v>
      </c>
      <c r="K3857" s="26">
        <v>36.31</v>
      </c>
      <c r="L3857" s="26"/>
      <c r="M3857" s="26"/>
      <c r="N3857" s="26"/>
      <c r="O3857" s="199">
        <v>27.06</v>
      </c>
    </row>
    <row r="3858" spans="8:15" hidden="1" x14ac:dyDescent="0.25">
      <c r="H3858" s="189" t="s">
        <v>8245</v>
      </c>
      <c r="I3858" s="26" t="s">
        <v>8359</v>
      </c>
      <c r="J3858" s="26" t="s">
        <v>8360</v>
      </c>
      <c r="K3858" s="26">
        <v>15.56</v>
      </c>
      <c r="L3858" s="26">
        <v>34.28</v>
      </c>
      <c r="M3858" s="26">
        <v>33.270000000000003</v>
      </c>
      <c r="N3858" s="26">
        <v>36.93</v>
      </c>
      <c r="O3858" s="199">
        <v>27.86</v>
      </c>
    </row>
    <row r="3859" spans="8:15" hidden="1" x14ac:dyDescent="0.25">
      <c r="H3859" s="189" t="s">
        <v>8245</v>
      </c>
      <c r="I3859" s="26" t="s">
        <v>8361</v>
      </c>
      <c r="J3859" s="26" t="s">
        <v>8362</v>
      </c>
      <c r="K3859" s="26">
        <v>12.97</v>
      </c>
      <c r="L3859" s="26">
        <v>57.88</v>
      </c>
      <c r="M3859" s="26">
        <v>66.56</v>
      </c>
      <c r="N3859" s="26">
        <v>55.89</v>
      </c>
      <c r="O3859" s="199">
        <v>26.29</v>
      </c>
    </row>
    <row r="3860" spans="8:15" hidden="1" x14ac:dyDescent="0.25">
      <c r="H3860" s="189" t="s">
        <v>8245</v>
      </c>
      <c r="I3860" s="26" t="s">
        <v>8363</v>
      </c>
      <c r="J3860" s="26" t="s">
        <v>8364</v>
      </c>
      <c r="K3860" s="26">
        <v>10.38</v>
      </c>
      <c r="L3860" s="26">
        <v>51.52</v>
      </c>
      <c r="M3860" s="26">
        <v>36.590000000000003</v>
      </c>
      <c r="N3860" s="26">
        <v>80.55</v>
      </c>
      <c r="O3860" s="199">
        <v>47.67</v>
      </c>
    </row>
    <row r="3861" spans="8:15" hidden="1" x14ac:dyDescent="0.25">
      <c r="H3861" s="189" t="s">
        <v>8245</v>
      </c>
      <c r="I3861" s="26" t="s">
        <v>8365</v>
      </c>
      <c r="J3861" s="26" t="s">
        <v>8366</v>
      </c>
      <c r="K3861" s="26">
        <v>20.92</v>
      </c>
      <c r="L3861" s="26">
        <v>969.09</v>
      </c>
      <c r="M3861" s="26"/>
      <c r="N3861" s="26">
        <v>96.87</v>
      </c>
      <c r="O3861" s="199">
        <v>37.659999999999997</v>
      </c>
    </row>
    <row r="3862" spans="8:15" hidden="1" x14ac:dyDescent="0.25">
      <c r="H3862" s="189" t="s">
        <v>8245</v>
      </c>
      <c r="I3862" s="26" t="s">
        <v>8367</v>
      </c>
      <c r="J3862" s="26" t="s">
        <v>8368</v>
      </c>
      <c r="K3862" s="26">
        <v>74.53</v>
      </c>
      <c r="L3862" s="26"/>
      <c r="M3862" s="26"/>
      <c r="N3862" s="26">
        <v>125.01</v>
      </c>
      <c r="O3862" s="199">
        <v>62.62</v>
      </c>
    </row>
    <row r="3863" spans="8:15" hidden="1" x14ac:dyDescent="0.25">
      <c r="H3863" s="189" t="s">
        <v>8245</v>
      </c>
      <c r="I3863" s="26" t="s">
        <v>8369</v>
      </c>
      <c r="J3863" s="26" t="s">
        <v>8370</v>
      </c>
      <c r="K3863" s="26">
        <v>3.34</v>
      </c>
      <c r="L3863" s="26">
        <v>10.26</v>
      </c>
      <c r="M3863" s="26">
        <v>10.85</v>
      </c>
      <c r="N3863" s="26">
        <v>10.85</v>
      </c>
      <c r="O3863" s="199">
        <v>4.01</v>
      </c>
    </row>
    <row r="3864" spans="8:15" hidden="1" x14ac:dyDescent="0.25">
      <c r="H3864" s="189" t="s">
        <v>8245</v>
      </c>
      <c r="I3864" s="26" t="s">
        <v>8371</v>
      </c>
      <c r="J3864" s="26" t="s">
        <v>8372</v>
      </c>
      <c r="K3864" s="26">
        <v>12.4</v>
      </c>
      <c r="L3864" s="26">
        <v>13.19</v>
      </c>
      <c r="M3864" s="26">
        <v>12.6</v>
      </c>
      <c r="N3864" s="26">
        <v>14.61</v>
      </c>
      <c r="O3864" s="199">
        <v>13.34</v>
      </c>
    </row>
    <row r="3865" spans="8:15" hidden="1" x14ac:dyDescent="0.25">
      <c r="H3865" s="189" t="s">
        <v>8245</v>
      </c>
      <c r="I3865" s="26" t="s">
        <v>8373</v>
      </c>
      <c r="J3865" s="26" t="s">
        <v>8374</v>
      </c>
      <c r="K3865" s="26">
        <v>6</v>
      </c>
      <c r="L3865" s="26">
        <v>13.79</v>
      </c>
      <c r="M3865" s="26">
        <v>12.8</v>
      </c>
      <c r="N3865" s="26">
        <v>13.79</v>
      </c>
      <c r="O3865" s="199">
        <v>6.3</v>
      </c>
    </row>
    <row r="3866" spans="8:15" hidden="1" x14ac:dyDescent="0.25">
      <c r="H3866" s="189" t="s">
        <v>8245</v>
      </c>
      <c r="I3866" s="26" t="s">
        <v>8375</v>
      </c>
      <c r="J3866" s="26" t="s">
        <v>8376</v>
      </c>
      <c r="K3866" s="26">
        <v>4.25</v>
      </c>
      <c r="L3866" s="26">
        <v>18.38</v>
      </c>
      <c r="M3866" s="26">
        <v>15.06</v>
      </c>
      <c r="N3866" s="26">
        <v>18.260000000000002</v>
      </c>
      <c r="O3866" s="199">
        <v>3.13</v>
      </c>
    </row>
    <row r="3867" spans="8:15" hidden="1" x14ac:dyDescent="0.25">
      <c r="H3867" s="189" t="s">
        <v>8245</v>
      </c>
      <c r="I3867" s="26" t="s">
        <v>8377</v>
      </c>
      <c r="J3867" s="26" t="s">
        <v>8378</v>
      </c>
      <c r="K3867" s="26">
        <v>5.47</v>
      </c>
      <c r="L3867" s="26">
        <v>18.329999999999998</v>
      </c>
      <c r="M3867" s="26">
        <v>16.350000000000001</v>
      </c>
      <c r="N3867" s="26">
        <v>17.21</v>
      </c>
      <c r="O3867" s="199">
        <v>7.02</v>
      </c>
    </row>
    <row r="3868" spans="8:15" hidden="1" x14ac:dyDescent="0.25">
      <c r="H3868" s="189" t="s">
        <v>8245</v>
      </c>
      <c r="I3868" s="26" t="s">
        <v>8379</v>
      </c>
      <c r="J3868" s="26" t="s">
        <v>8380</v>
      </c>
      <c r="K3868" s="26">
        <v>6.39</v>
      </c>
      <c r="L3868" s="26">
        <v>15.61</v>
      </c>
      <c r="M3868" s="26">
        <v>16.66</v>
      </c>
      <c r="N3868" s="26">
        <v>16.149999999999999</v>
      </c>
      <c r="O3868" s="199">
        <v>4.63</v>
      </c>
    </row>
    <row r="3869" spans="8:15" hidden="1" x14ac:dyDescent="0.25">
      <c r="H3869" s="189" t="s">
        <v>8245</v>
      </c>
      <c r="I3869" s="26" t="s">
        <v>8381</v>
      </c>
      <c r="J3869" s="26" t="s">
        <v>8382</v>
      </c>
      <c r="K3869" s="26">
        <v>11.64</v>
      </c>
      <c r="L3869" s="26">
        <v>11</v>
      </c>
      <c r="M3869" s="26">
        <v>11.44</v>
      </c>
      <c r="N3869" s="26">
        <v>12.68</v>
      </c>
      <c r="O3869" s="199">
        <v>11.7</v>
      </c>
    </row>
    <row r="3870" spans="8:15" hidden="1" x14ac:dyDescent="0.25">
      <c r="H3870" s="189" t="s">
        <v>8383</v>
      </c>
      <c r="I3870" s="26" t="s">
        <v>8384</v>
      </c>
      <c r="J3870" s="26" t="s">
        <v>8385</v>
      </c>
      <c r="K3870" s="26">
        <v>4.33</v>
      </c>
      <c r="L3870" s="26"/>
      <c r="M3870" s="26">
        <v>11.9</v>
      </c>
      <c r="N3870" s="26"/>
      <c r="O3870" s="199">
        <v>40.119999999999997</v>
      </c>
    </row>
    <row r="3871" spans="8:15" hidden="1" x14ac:dyDescent="0.25">
      <c r="H3871" s="189" t="s">
        <v>8383</v>
      </c>
      <c r="I3871" s="26" t="s">
        <v>8386</v>
      </c>
      <c r="J3871" s="26" t="s">
        <v>8387</v>
      </c>
      <c r="K3871" s="26">
        <v>15.89</v>
      </c>
      <c r="L3871" s="26">
        <v>24.41</v>
      </c>
      <c r="M3871" s="26">
        <v>20.059999999999999</v>
      </c>
      <c r="N3871" s="26"/>
      <c r="O3871" s="199">
        <v>65.97</v>
      </c>
    </row>
    <row r="3872" spans="8:15" hidden="1" x14ac:dyDescent="0.25">
      <c r="H3872" s="189" t="s">
        <v>8383</v>
      </c>
      <c r="I3872" s="26" t="s">
        <v>8388</v>
      </c>
      <c r="J3872" s="26" t="s">
        <v>8389</v>
      </c>
      <c r="K3872" s="26">
        <v>9.76</v>
      </c>
      <c r="L3872" s="26">
        <v>24.46</v>
      </c>
      <c r="M3872" s="26">
        <v>14.9</v>
      </c>
      <c r="N3872" s="26">
        <v>56.67</v>
      </c>
      <c r="O3872" s="199">
        <v>114.48</v>
      </c>
    </row>
    <row r="3873" spans="8:15" hidden="1" x14ac:dyDescent="0.25">
      <c r="H3873" s="189" t="s">
        <v>8383</v>
      </c>
      <c r="I3873" s="26" t="s">
        <v>8390</v>
      </c>
      <c r="J3873" s="26" t="s">
        <v>8391</v>
      </c>
      <c r="K3873" s="26">
        <v>5.24</v>
      </c>
      <c r="L3873" s="26">
        <v>33.619999999999997</v>
      </c>
      <c r="M3873" s="26">
        <v>47.69</v>
      </c>
      <c r="N3873" s="26">
        <v>36.42</v>
      </c>
      <c r="O3873" s="199">
        <v>26.59</v>
      </c>
    </row>
    <row r="3874" spans="8:15" hidden="1" x14ac:dyDescent="0.25">
      <c r="H3874" s="189" t="s">
        <v>8383</v>
      </c>
      <c r="I3874" s="26" t="s">
        <v>8392</v>
      </c>
      <c r="J3874" s="26" t="s">
        <v>8393</v>
      </c>
      <c r="K3874" s="26">
        <v>25.73</v>
      </c>
      <c r="L3874" s="26">
        <v>62.52</v>
      </c>
      <c r="M3874" s="26">
        <v>40.49</v>
      </c>
      <c r="N3874" s="26">
        <v>51.96</v>
      </c>
      <c r="O3874" s="199">
        <v>258.27999999999997</v>
      </c>
    </row>
    <row r="3875" spans="8:15" hidden="1" x14ac:dyDescent="0.25">
      <c r="H3875" s="189" t="s">
        <v>8394</v>
      </c>
      <c r="I3875" s="26" t="s">
        <v>8395</v>
      </c>
      <c r="J3875" s="26" t="s">
        <v>8396</v>
      </c>
      <c r="K3875" s="26">
        <v>14.64</v>
      </c>
      <c r="L3875" s="26">
        <v>11.6</v>
      </c>
      <c r="M3875" s="26">
        <v>12.15</v>
      </c>
      <c r="N3875" s="26">
        <v>10.4</v>
      </c>
      <c r="O3875" s="199">
        <v>738.9</v>
      </c>
    </row>
    <row r="3876" spans="8:15" hidden="1" x14ac:dyDescent="0.25">
      <c r="H3876" s="189" t="s">
        <v>8394</v>
      </c>
      <c r="I3876" s="26" t="s">
        <v>8397</v>
      </c>
      <c r="J3876" s="26" t="s">
        <v>8398</v>
      </c>
      <c r="K3876" s="26">
        <v>4</v>
      </c>
      <c r="L3876" s="26"/>
      <c r="M3876" s="26"/>
      <c r="N3876" s="26">
        <v>148.97</v>
      </c>
      <c r="O3876" s="199">
        <v>228.74</v>
      </c>
    </row>
    <row r="3877" spans="8:15" hidden="1" x14ac:dyDescent="0.25">
      <c r="H3877" s="189" t="s">
        <v>8394</v>
      </c>
      <c r="I3877" s="26" t="s">
        <v>8399</v>
      </c>
      <c r="J3877" s="26" t="s">
        <v>8400</v>
      </c>
      <c r="K3877" s="26">
        <v>3.93</v>
      </c>
      <c r="L3877" s="26">
        <v>43.39</v>
      </c>
      <c r="M3877" s="26">
        <v>40.479999999999997</v>
      </c>
      <c r="N3877" s="26">
        <v>19.03</v>
      </c>
      <c r="O3877" s="199">
        <v>86.22</v>
      </c>
    </row>
    <row r="3878" spans="8:15" hidden="1" x14ac:dyDescent="0.25">
      <c r="H3878" s="189" t="s">
        <v>8394</v>
      </c>
      <c r="I3878" s="26" t="s">
        <v>8401</v>
      </c>
      <c r="J3878" s="26" t="s">
        <v>8402</v>
      </c>
      <c r="K3878" s="26">
        <v>19.55</v>
      </c>
      <c r="L3878" s="26">
        <v>12.79</v>
      </c>
      <c r="M3878" s="26">
        <v>13.41</v>
      </c>
      <c r="N3878" s="26">
        <v>14.83</v>
      </c>
      <c r="O3878" s="199">
        <v>191.04</v>
      </c>
    </row>
    <row r="3879" spans="8:15" hidden="1" x14ac:dyDescent="0.25">
      <c r="H3879" s="189" t="s">
        <v>8394</v>
      </c>
      <c r="I3879" s="26" t="s">
        <v>8403</v>
      </c>
      <c r="J3879" s="26" t="s">
        <v>8404</v>
      </c>
      <c r="K3879" s="26">
        <v>3.15</v>
      </c>
      <c r="L3879" s="26"/>
      <c r="M3879" s="26"/>
      <c r="N3879" s="26"/>
      <c r="O3879" s="199">
        <v>32.92</v>
      </c>
    </row>
    <row r="3880" spans="8:15" hidden="1" x14ac:dyDescent="0.25">
      <c r="H3880" s="189" t="s">
        <v>8394</v>
      </c>
      <c r="I3880" s="26" t="s">
        <v>8405</v>
      </c>
      <c r="J3880" s="26" t="s">
        <v>506</v>
      </c>
      <c r="K3880" s="26">
        <v>9.3000000000000007</v>
      </c>
      <c r="L3880" s="26">
        <v>8.17</v>
      </c>
      <c r="M3880" s="26">
        <v>7.7</v>
      </c>
      <c r="N3880" s="26">
        <v>5.5</v>
      </c>
      <c r="O3880" s="199">
        <v>260.29000000000002</v>
      </c>
    </row>
    <row r="3881" spans="8:15" hidden="1" x14ac:dyDescent="0.25">
      <c r="H3881" s="189" t="s">
        <v>8394</v>
      </c>
      <c r="I3881" s="26" t="s">
        <v>8406</v>
      </c>
      <c r="J3881" s="26" t="s">
        <v>8407</v>
      </c>
      <c r="K3881" s="26">
        <v>8.86</v>
      </c>
      <c r="L3881" s="26">
        <v>102.57</v>
      </c>
      <c r="M3881" s="26">
        <v>55.6</v>
      </c>
      <c r="N3881" s="26">
        <v>88.92</v>
      </c>
      <c r="O3881" s="199">
        <v>174.73</v>
      </c>
    </row>
    <row r="3882" spans="8:15" hidden="1" x14ac:dyDescent="0.25">
      <c r="H3882" s="189" t="s">
        <v>8394</v>
      </c>
      <c r="I3882" s="26" t="s">
        <v>8408</v>
      </c>
      <c r="J3882" s="26" t="s">
        <v>8409</v>
      </c>
      <c r="K3882" s="26">
        <v>4.72</v>
      </c>
      <c r="L3882" s="26">
        <v>48.27</v>
      </c>
      <c r="M3882" s="26">
        <v>19.309999999999999</v>
      </c>
      <c r="N3882" s="26">
        <v>11.88</v>
      </c>
      <c r="O3882" s="199">
        <v>110.03</v>
      </c>
    </row>
    <row r="3883" spans="8:15" hidden="1" x14ac:dyDescent="0.25">
      <c r="H3883" s="189" t="s">
        <v>8394</v>
      </c>
      <c r="I3883" s="26" t="s">
        <v>8410</v>
      </c>
      <c r="J3883" s="26" t="s">
        <v>8411</v>
      </c>
      <c r="K3883" s="26">
        <v>20.68</v>
      </c>
      <c r="L3883" s="26">
        <v>19.809999999999999</v>
      </c>
      <c r="M3883" s="26">
        <v>18.47</v>
      </c>
      <c r="N3883" s="26">
        <v>16.21</v>
      </c>
      <c r="O3883" s="199">
        <v>78.87</v>
      </c>
    </row>
    <row r="3884" spans="8:15" hidden="1" x14ac:dyDescent="0.25">
      <c r="H3884" s="189" t="s">
        <v>8394</v>
      </c>
      <c r="I3884" s="26" t="s">
        <v>8412</v>
      </c>
      <c r="J3884" s="26" t="s">
        <v>8413</v>
      </c>
      <c r="K3884" s="26">
        <v>20.2</v>
      </c>
      <c r="L3884" s="26">
        <v>33.04</v>
      </c>
      <c r="M3884" s="26">
        <v>25.26</v>
      </c>
      <c r="N3884" s="26">
        <v>42.04</v>
      </c>
      <c r="O3884" s="199">
        <v>43.28</v>
      </c>
    </row>
    <row r="3885" spans="8:15" hidden="1" x14ac:dyDescent="0.25">
      <c r="H3885" s="189" t="s">
        <v>8414</v>
      </c>
      <c r="I3885" s="26" t="s">
        <v>8415</v>
      </c>
      <c r="J3885" s="26" t="s">
        <v>8416</v>
      </c>
      <c r="K3885" s="26">
        <v>4.29</v>
      </c>
      <c r="L3885" s="26">
        <v>29.3</v>
      </c>
      <c r="M3885" s="26">
        <v>24.67</v>
      </c>
      <c r="N3885" s="26">
        <v>26.29</v>
      </c>
      <c r="O3885" s="199">
        <v>62.56</v>
      </c>
    </row>
    <row r="3886" spans="8:15" hidden="1" x14ac:dyDescent="0.25">
      <c r="H3886" s="189" t="s">
        <v>8414</v>
      </c>
      <c r="I3886" s="26" t="s">
        <v>8417</v>
      </c>
      <c r="J3886" s="26" t="s">
        <v>8418</v>
      </c>
      <c r="K3886" s="26">
        <v>5.93</v>
      </c>
      <c r="L3886" s="26">
        <v>19.170000000000002</v>
      </c>
      <c r="M3886" s="26">
        <v>12.09</v>
      </c>
      <c r="N3886" s="26">
        <v>22.94</v>
      </c>
      <c r="O3886" s="199">
        <v>77.42</v>
      </c>
    </row>
    <row r="3887" spans="8:15" hidden="1" x14ac:dyDescent="0.25">
      <c r="H3887" s="189" t="s">
        <v>8414</v>
      </c>
      <c r="I3887" s="26" t="s">
        <v>8419</v>
      </c>
      <c r="J3887" s="26" t="s">
        <v>8420</v>
      </c>
      <c r="K3887" s="26">
        <v>2.75</v>
      </c>
      <c r="L3887" s="26">
        <v>33.979999999999997</v>
      </c>
      <c r="M3887" s="26">
        <v>15.66</v>
      </c>
      <c r="N3887" s="26">
        <v>30.8</v>
      </c>
      <c r="O3887" s="199">
        <v>106.87</v>
      </c>
    </row>
    <row r="3888" spans="8:15" hidden="1" x14ac:dyDescent="0.25">
      <c r="H3888" s="189" t="s">
        <v>8414</v>
      </c>
      <c r="I3888" s="26" t="s">
        <v>8421</v>
      </c>
      <c r="J3888" s="26" t="s">
        <v>8422</v>
      </c>
      <c r="K3888" s="26">
        <v>7.29</v>
      </c>
      <c r="L3888" s="26">
        <v>9.81</v>
      </c>
      <c r="M3888" s="26">
        <v>7.43</v>
      </c>
      <c r="N3888" s="26">
        <v>10.01</v>
      </c>
      <c r="O3888" s="199">
        <v>1120.57</v>
      </c>
    </row>
    <row r="3889" spans="8:15" hidden="1" x14ac:dyDescent="0.25">
      <c r="H3889" s="189" t="s">
        <v>8414</v>
      </c>
      <c r="I3889" s="26" t="s">
        <v>8423</v>
      </c>
      <c r="J3889" s="26" t="s">
        <v>8424</v>
      </c>
      <c r="K3889" s="26">
        <v>2.71</v>
      </c>
      <c r="L3889" s="26"/>
      <c r="M3889" s="26">
        <v>14.17</v>
      </c>
      <c r="N3889" s="26"/>
      <c r="O3889" s="199">
        <v>191.96</v>
      </c>
    </row>
    <row r="3890" spans="8:15" hidden="1" x14ac:dyDescent="0.25">
      <c r="H3890" s="189" t="s">
        <v>8414</v>
      </c>
      <c r="I3890" s="26" t="s">
        <v>8425</v>
      </c>
      <c r="J3890" s="26" t="s">
        <v>8426</v>
      </c>
      <c r="K3890" s="26">
        <v>4.9400000000000004</v>
      </c>
      <c r="L3890" s="26">
        <v>43.42</v>
      </c>
      <c r="M3890" s="26">
        <v>23.62</v>
      </c>
      <c r="N3890" s="26"/>
      <c r="O3890" s="199">
        <v>2425.86</v>
      </c>
    </row>
    <row r="3891" spans="8:15" hidden="1" x14ac:dyDescent="0.25">
      <c r="H3891" s="189" t="s">
        <v>8427</v>
      </c>
      <c r="I3891" s="26" t="s">
        <v>30</v>
      </c>
      <c r="J3891" s="26" t="s">
        <v>27</v>
      </c>
      <c r="K3891" s="26">
        <v>32.26</v>
      </c>
      <c r="L3891" s="26">
        <v>17.170000000000002</v>
      </c>
      <c r="M3891" s="26">
        <v>14.1</v>
      </c>
      <c r="N3891" s="26">
        <v>19.100000000000001</v>
      </c>
      <c r="O3891" s="199">
        <v>1543.08</v>
      </c>
    </row>
    <row r="3892" spans="8:15" hidden="1" x14ac:dyDescent="0.25">
      <c r="H3892" s="189" t="s">
        <v>8427</v>
      </c>
      <c r="I3892" s="26" t="s">
        <v>8428</v>
      </c>
      <c r="J3892" s="26" t="s">
        <v>8429</v>
      </c>
      <c r="K3892" s="26">
        <v>8.8800000000000008</v>
      </c>
      <c r="L3892" s="26"/>
      <c r="M3892" s="26"/>
      <c r="N3892" s="26">
        <v>602.36</v>
      </c>
      <c r="O3892" s="199">
        <v>79.95</v>
      </c>
    </row>
    <row r="3893" spans="8:15" hidden="1" x14ac:dyDescent="0.25">
      <c r="H3893" s="189" t="s">
        <v>8427</v>
      </c>
      <c r="I3893" s="26" t="s">
        <v>8430</v>
      </c>
      <c r="J3893" s="26" t="s">
        <v>8431</v>
      </c>
      <c r="K3893" s="26">
        <v>8.7100000000000009</v>
      </c>
      <c r="L3893" s="26"/>
      <c r="M3893" s="26"/>
      <c r="N3893" s="26">
        <v>401.47</v>
      </c>
      <c r="O3893" s="199">
        <v>139.22999999999999</v>
      </c>
    </row>
    <row r="3894" spans="8:15" hidden="1" x14ac:dyDescent="0.25">
      <c r="H3894" s="189" t="s">
        <v>8427</v>
      </c>
      <c r="I3894" s="26" t="s">
        <v>8432</v>
      </c>
      <c r="J3894" s="26" t="s">
        <v>8433</v>
      </c>
      <c r="K3894" s="26">
        <v>8.91</v>
      </c>
      <c r="L3894" s="26">
        <v>56.21</v>
      </c>
      <c r="M3894" s="26">
        <v>621.69000000000005</v>
      </c>
      <c r="N3894" s="26">
        <v>55.16</v>
      </c>
      <c r="O3894" s="199">
        <v>53.88</v>
      </c>
    </row>
    <row r="3895" spans="8:15" hidden="1" x14ac:dyDescent="0.25">
      <c r="H3895" s="189" t="s">
        <v>8427</v>
      </c>
      <c r="I3895" s="26" t="s">
        <v>8434</v>
      </c>
      <c r="J3895" s="26" t="s">
        <v>8435</v>
      </c>
      <c r="K3895" s="26">
        <v>14.37</v>
      </c>
      <c r="L3895" s="26">
        <v>119.35</v>
      </c>
      <c r="M3895" s="26">
        <v>94.56</v>
      </c>
      <c r="N3895" s="26">
        <v>152.69999999999999</v>
      </c>
      <c r="O3895" s="199">
        <v>27.8</v>
      </c>
    </row>
    <row r="3896" spans="8:15" hidden="1" x14ac:dyDescent="0.25">
      <c r="H3896" s="189" t="s">
        <v>8427</v>
      </c>
      <c r="I3896" s="26" t="s">
        <v>8436</v>
      </c>
      <c r="J3896" s="26" t="s">
        <v>8437</v>
      </c>
      <c r="K3896" s="26">
        <v>2.8</v>
      </c>
      <c r="L3896" s="26"/>
      <c r="M3896" s="26"/>
      <c r="N3896" s="26">
        <v>267.52</v>
      </c>
      <c r="O3896" s="199">
        <v>33.840000000000003</v>
      </c>
    </row>
    <row r="3897" spans="8:15" hidden="1" x14ac:dyDescent="0.25">
      <c r="H3897" s="189" t="s">
        <v>8427</v>
      </c>
      <c r="I3897" s="26" t="s">
        <v>8438</v>
      </c>
      <c r="J3897" s="26" t="s">
        <v>8439</v>
      </c>
      <c r="K3897" s="26">
        <v>6.8</v>
      </c>
      <c r="L3897" s="26"/>
      <c r="M3897" s="26">
        <v>1141.48</v>
      </c>
      <c r="N3897" s="26">
        <v>352.44</v>
      </c>
      <c r="O3897" s="199">
        <v>78.73</v>
      </c>
    </row>
    <row r="3898" spans="8:15" hidden="1" x14ac:dyDescent="0.25">
      <c r="H3898" s="189" t="s">
        <v>8427</v>
      </c>
      <c r="I3898" s="26" t="s">
        <v>8440</v>
      </c>
      <c r="J3898" s="26" t="s">
        <v>8441</v>
      </c>
      <c r="K3898" s="26">
        <v>1.93</v>
      </c>
      <c r="L3898" s="26"/>
      <c r="M3898" s="26"/>
      <c r="N3898" s="26"/>
      <c r="O3898" s="199">
        <v>18.07</v>
      </c>
    </row>
    <row r="3899" spans="8:15" hidden="1" x14ac:dyDescent="0.25">
      <c r="H3899" s="189" t="s">
        <v>8427</v>
      </c>
      <c r="I3899" s="26" t="s">
        <v>8442</v>
      </c>
      <c r="J3899" s="26" t="s">
        <v>8443</v>
      </c>
      <c r="K3899" s="26">
        <v>11.2</v>
      </c>
      <c r="L3899" s="26">
        <v>50.34</v>
      </c>
      <c r="M3899" s="26">
        <v>48.86</v>
      </c>
      <c r="N3899" s="26">
        <v>70.849999999999994</v>
      </c>
      <c r="O3899" s="199">
        <v>65.010000000000005</v>
      </c>
    </row>
    <row r="3900" spans="8:15" hidden="1" x14ac:dyDescent="0.25">
      <c r="H3900" s="189" t="s">
        <v>8427</v>
      </c>
      <c r="I3900" s="26" t="s">
        <v>8444</v>
      </c>
      <c r="J3900" s="26" t="s">
        <v>8445</v>
      </c>
      <c r="K3900" s="26">
        <v>1.26</v>
      </c>
      <c r="L3900" s="26"/>
      <c r="M3900" s="26">
        <v>95.02</v>
      </c>
      <c r="N3900" s="26"/>
      <c r="O3900" s="199">
        <v>17.32</v>
      </c>
    </row>
    <row r="3901" spans="8:15" hidden="1" x14ac:dyDescent="0.25">
      <c r="H3901" s="189" t="s">
        <v>8427</v>
      </c>
      <c r="I3901" s="26" t="s">
        <v>8446</v>
      </c>
      <c r="J3901" s="26" t="s">
        <v>8447</v>
      </c>
      <c r="K3901" s="26">
        <v>7.81</v>
      </c>
      <c r="L3901" s="26">
        <v>84.45</v>
      </c>
      <c r="M3901" s="26">
        <v>71.349999999999994</v>
      </c>
      <c r="N3901" s="26">
        <v>109.92</v>
      </c>
      <c r="O3901" s="199">
        <v>78.69</v>
      </c>
    </row>
    <row r="3902" spans="8:15" hidden="1" x14ac:dyDescent="0.25">
      <c r="H3902" s="189" t="s">
        <v>8427</v>
      </c>
      <c r="I3902" s="26" t="s">
        <v>8448</v>
      </c>
      <c r="J3902" s="26" t="s">
        <v>8449</v>
      </c>
      <c r="K3902" s="26">
        <v>8.3699999999999992</v>
      </c>
      <c r="L3902" s="26">
        <v>40.21</v>
      </c>
      <c r="M3902" s="26">
        <v>29.8</v>
      </c>
      <c r="N3902" s="26">
        <v>71.59</v>
      </c>
      <c r="O3902" s="199">
        <v>58.64</v>
      </c>
    </row>
    <row r="3903" spans="8:15" hidden="1" x14ac:dyDescent="0.25">
      <c r="H3903" s="189" t="s">
        <v>8427</v>
      </c>
      <c r="I3903" s="26" t="s">
        <v>8450</v>
      </c>
      <c r="J3903" s="26" t="s">
        <v>8451</v>
      </c>
      <c r="K3903" s="26">
        <v>32.31</v>
      </c>
      <c r="L3903" s="26">
        <v>181.67</v>
      </c>
      <c r="M3903" s="26">
        <v>216.68</v>
      </c>
      <c r="N3903" s="26">
        <v>121.07</v>
      </c>
      <c r="O3903" s="199">
        <v>175.82</v>
      </c>
    </row>
    <row r="3904" spans="8:15" hidden="1" x14ac:dyDescent="0.25">
      <c r="H3904" s="189" t="s">
        <v>8427</v>
      </c>
      <c r="I3904" s="26" t="s">
        <v>8452</v>
      </c>
      <c r="J3904" s="26" t="s">
        <v>8453</v>
      </c>
      <c r="K3904" s="26">
        <v>5.71</v>
      </c>
      <c r="L3904" s="26">
        <v>47.19</v>
      </c>
      <c r="M3904" s="26">
        <v>38.64</v>
      </c>
      <c r="N3904" s="26"/>
      <c r="O3904" s="199">
        <v>42.24</v>
      </c>
    </row>
    <row r="3905" spans="8:15" hidden="1" x14ac:dyDescent="0.25">
      <c r="H3905" s="189" t="s">
        <v>8427</v>
      </c>
      <c r="I3905" s="26" t="s">
        <v>8454</v>
      </c>
      <c r="J3905" s="26" t="s">
        <v>8455</v>
      </c>
      <c r="K3905" s="26">
        <v>12.81</v>
      </c>
      <c r="L3905" s="26">
        <v>52.64</v>
      </c>
      <c r="M3905" s="26">
        <v>55.03</v>
      </c>
      <c r="N3905" s="26">
        <v>31.68</v>
      </c>
      <c r="O3905" s="199">
        <v>87.53</v>
      </c>
    </row>
    <row r="3906" spans="8:15" hidden="1" x14ac:dyDescent="0.25">
      <c r="H3906" s="189" t="s">
        <v>8427</v>
      </c>
      <c r="I3906" s="26" t="s">
        <v>8456</v>
      </c>
      <c r="J3906" s="26" t="s">
        <v>8457</v>
      </c>
      <c r="K3906" s="26">
        <v>7.02</v>
      </c>
      <c r="L3906" s="26"/>
      <c r="M3906" s="26">
        <v>102.57</v>
      </c>
      <c r="N3906" s="26"/>
      <c r="O3906" s="199">
        <v>24.35</v>
      </c>
    </row>
    <row r="3907" spans="8:15" hidden="1" x14ac:dyDescent="0.25">
      <c r="H3907" s="189" t="s">
        <v>8427</v>
      </c>
      <c r="I3907" s="26" t="s">
        <v>8458</v>
      </c>
      <c r="J3907" s="26" t="s">
        <v>8459</v>
      </c>
      <c r="K3907" s="26">
        <v>32.020000000000003</v>
      </c>
      <c r="L3907" s="26">
        <v>47.47</v>
      </c>
      <c r="M3907" s="26">
        <v>53.28</v>
      </c>
      <c r="N3907" s="26">
        <v>41.84</v>
      </c>
      <c r="O3907" s="199">
        <v>254.56</v>
      </c>
    </row>
    <row r="3908" spans="8:15" hidden="1" x14ac:dyDescent="0.25">
      <c r="H3908" s="189" t="s">
        <v>8427</v>
      </c>
      <c r="I3908" s="26" t="s">
        <v>8460</v>
      </c>
      <c r="J3908" s="26" t="s">
        <v>8461</v>
      </c>
      <c r="K3908" s="26">
        <v>7.73</v>
      </c>
      <c r="L3908" s="26">
        <v>32.950000000000003</v>
      </c>
      <c r="M3908" s="26">
        <v>24.8</v>
      </c>
      <c r="N3908" s="26">
        <v>28.96</v>
      </c>
      <c r="O3908" s="199">
        <v>30.12</v>
      </c>
    </row>
    <row r="3909" spans="8:15" hidden="1" x14ac:dyDescent="0.25">
      <c r="H3909" s="189" t="s">
        <v>8427</v>
      </c>
      <c r="I3909" s="26" t="s">
        <v>8462</v>
      </c>
      <c r="J3909" s="26" t="s">
        <v>8463</v>
      </c>
      <c r="K3909" s="26">
        <v>7.42</v>
      </c>
      <c r="L3909" s="26"/>
      <c r="M3909" s="26"/>
      <c r="N3909" s="26"/>
      <c r="O3909" s="199">
        <v>27.78</v>
      </c>
    </row>
    <row r="3910" spans="8:15" hidden="1" x14ac:dyDescent="0.25">
      <c r="H3910" s="189" t="s">
        <v>8427</v>
      </c>
      <c r="I3910" s="26" t="s">
        <v>8464</v>
      </c>
      <c r="J3910" s="26" t="s">
        <v>8465</v>
      </c>
      <c r="K3910" s="26">
        <v>6.8</v>
      </c>
      <c r="L3910" s="26"/>
      <c r="M3910" s="26"/>
      <c r="N3910" s="26"/>
      <c r="O3910" s="199">
        <v>38.549999999999997</v>
      </c>
    </row>
    <row r="3911" spans="8:15" hidden="1" x14ac:dyDescent="0.25">
      <c r="H3911" s="189" t="s">
        <v>8427</v>
      </c>
      <c r="I3911" s="26" t="s">
        <v>8466</v>
      </c>
      <c r="J3911" s="26" t="s">
        <v>8467</v>
      </c>
      <c r="K3911" s="26">
        <v>7.48</v>
      </c>
      <c r="L3911" s="26"/>
      <c r="M3911" s="26">
        <v>194.15</v>
      </c>
      <c r="N3911" s="26"/>
      <c r="O3911" s="199">
        <v>55.38</v>
      </c>
    </row>
    <row r="3912" spans="8:15" hidden="1" x14ac:dyDescent="0.25">
      <c r="H3912" s="189" t="s">
        <v>8427</v>
      </c>
      <c r="I3912" s="26" t="s">
        <v>8468</v>
      </c>
      <c r="J3912" s="26" t="s">
        <v>8469</v>
      </c>
      <c r="K3912" s="26">
        <v>19.64</v>
      </c>
      <c r="L3912" s="26">
        <v>25.17</v>
      </c>
      <c r="M3912" s="26">
        <v>29.37</v>
      </c>
      <c r="N3912" s="26">
        <v>20.22</v>
      </c>
      <c r="O3912" s="199">
        <v>116.45</v>
      </c>
    </row>
    <row r="3913" spans="8:15" hidden="1" x14ac:dyDescent="0.25">
      <c r="H3913" s="189" t="s">
        <v>8427</v>
      </c>
      <c r="I3913" s="26" t="s">
        <v>8470</v>
      </c>
      <c r="J3913" s="26" t="s">
        <v>8471</v>
      </c>
      <c r="K3913" s="26">
        <v>5.7</v>
      </c>
      <c r="L3913" s="26"/>
      <c r="M3913" s="26">
        <v>28.32</v>
      </c>
      <c r="N3913" s="26"/>
      <c r="O3913" s="199">
        <v>76.400000000000006</v>
      </c>
    </row>
    <row r="3914" spans="8:15" hidden="1" x14ac:dyDescent="0.25">
      <c r="H3914" s="189" t="s">
        <v>8427</v>
      </c>
      <c r="I3914" s="26" t="s">
        <v>8472</v>
      </c>
      <c r="J3914" s="26" t="s">
        <v>8473</v>
      </c>
      <c r="K3914" s="26">
        <v>10.99</v>
      </c>
      <c r="L3914" s="26">
        <v>37.42</v>
      </c>
      <c r="M3914" s="26">
        <v>33.880000000000003</v>
      </c>
      <c r="N3914" s="26">
        <v>41.22</v>
      </c>
      <c r="O3914" s="199">
        <v>100.43</v>
      </c>
    </row>
    <row r="3915" spans="8:15" hidden="1" x14ac:dyDescent="0.25">
      <c r="H3915" s="189" t="s">
        <v>8427</v>
      </c>
      <c r="I3915" s="26" t="s">
        <v>8474</v>
      </c>
      <c r="J3915" s="26" t="s">
        <v>8475</v>
      </c>
      <c r="K3915" s="26">
        <v>11.69</v>
      </c>
      <c r="L3915" s="26">
        <v>39.15</v>
      </c>
      <c r="M3915" s="26">
        <v>43.26</v>
      </c>
      <c r="N3915" s="26">
        <v>40.32</v>
      </c>
      <c r="O3915" s="199">
        <v>269.39</v>
      </c>
    </row>
    <row r="3916" spans="8:15" hidden="1" x14ac:dyDescent="0.25">
      <c r="H3916" s="189" t="s">
        <v>8427</v>
      </c>
      <c r="I3916" s="26" t="s">
        <v>8476</v>
      </c>
      <c r="J3916" s="26" t="s">
        <v>8477</v>
      </c>
      <c r="K3916" s="26">
        <v>6.26</v>
      </c>
      <c r="L3916" s="26">
        <v>23.77</v>
      </c>
      <c r="M3916" s="26">
        <v>16.57</v>
      </c>
      <c r="N3916" s="26">
        <v>61.38</v>
      </c>
      <c r="O3916" s="199">
        <v>77</v>
      </c>
    </row>
    <row r="3917" spans="8:15" hidden="1" x14ac:dyDescent="0.25">
      <c r="H3917" s="189" t="s">
        <v>8427</v>
      </c>
      <c r="I3917" s="26" t="s">
        <v>8478</v>
      </c>
      <c r="J3917" s="26" t="s">
        <v>8479</v>
      </c>
      <c r="K3917" s="26">
        <v>5.6</v>
      </c>
      <c r="L3917" s="26">
        <v>29.58</v>
      </c>
      <c r="M3917" s="26">
        <v>30.71</v>
      </c>
      <c r="N3917" s="26">
        <v>32.22</v>
      </c>
      <c r="O3917" s="199">
        <v>63.08</v>
      </c>
    </row>
    <row r="3918" spans="8:15" hidden="1" x14ac:dyDescent="0.25">
      <c r="H3918" s="189" t="s">
        <v>8427</v>
      </c>
      <c r="I3918" s="26" t="s">
        <v>8480</v>
      </c>
      <c r="J3918" s="26" t="s">
        <v>8481</v>
      </c>
      <c r="K3918" s="26">
        <v>23.31</v>
      </c>
      <c r="L3918" s="26">
        <v>76.53</v>
      </c>
      <c r="M3918" s="26">
        <v>121.8</v>
      </c>
      <c r="N3918" s="26">
        <v>74.569999999999993</v>
      </c>
      <c r="O3918" s="199">
        <v>159.12</v>
      </c>
    </row>
    <row r="3919" spans="8:15" hidden="1" x14ac:dyDescent="0.25">
      <c r="H3919" s="189" t="s">
        <v>8427</v>
      </c>
      <c r="I3919" s="26" t="s">
        <v>8482</v>
      </c>
      <c r="J3919" s="26" t="s">
        <v>8483</v>
      </c>
      <c r="K3919" s="26">
        <v>5.59</v>
      </c>
      <c r="L3919" s="26"/>
      <c r="M3919" s="26">
        <v>457.85</v>
      </c>
      <c r="N3919" s="26"/>
      <c r="O3919" s="199">
        <v>63.06</v>
      </c>
    </row>
    <row r="3920" spans="8:15" hidden="1" x14ac:dyDescent="0.25">
      <c r="H3920" s="189" t="s">
        <v>8427</v>
      </c>
      <c r="I3920" s="26" t="s">
        <v>8484</v>
      </c>
      <c r="J3920" s="26" t="s">
        <v>8485</v>
      </c>
      <c r="K3920" s="26">
        <v>6.76</v>
      </c>
      <c r="L3920" s="26">
        <v>25.9</v>
      </c>
      <c r="M3920" s="26">
        <v>79.3</v>
      </c>
      <c r="N3920" s="26">
        <v>30.13</v>
      </c>
      <c r="O3920" s="199">
        <v>122.77</v>
      </c>
    </row>
    <row r="3921" spans="8:15" hidden="1" x14ac:dyDescent="0.25">
      <c r="H3921" s="189" t="s">
        <v>8427</v>
      </c>
      <c r="I3921" s="26" t="s">
        <v>8486</v>
      </c>
      <c r="J3921" s="26" t="s">
        <v>8487</v>
      </c>
      <c r="K3921" s="26">
        <v>20.61</v>
      </c>
      <c r="L3921" s="26">
        <v>113.4</v>
      </c>
      <c r="M3921" s="26">
        <v>98.85</v>
      </c>
      <c r="N3921" s="26">
        <v>101.64</v>
      </c>
      <c r="O3921" s="199">
        <v>82.86</v>
      </c>
    </row>
    <row r="3922" spans="8:15" hidden="1" x14ac:dyDescent="0.25">
      <c r="H3922" s="189" t="s">
        <v>8427</v>
      </c>
      <c r="I3922" s="26" t="s">
        <v>8488</v>
      </c>
      <c r="J3922" s="26" t="s">
        <v>8489</v>
      </c>
      <c r="K3922" s="26">
        <v>12.97</v>
      </c>
      <c r="L3922" s="26"/>
      <c r="M3922" s="26"/>
      <c r="N3922" s="26"/>
      <c r="O3922" s="199">
        <v>32.74</v>
      </c>
    </row>
    <row r="3923" spans="8:15" hidden="1" x14ac:dyDescent="0.25">
      <c r="H3923" s="189" t="s">
        <v>8427</v>
      </c>
      <c r="I3923" s="26" t="s">
        <v>8490</v>
      </c>
      <c r="J3923" s="26" t="s">
        <v>8491</v>
      </c>
      <c r="K3923" s="26">
        <v>18.73</v>
      </c>
      <c r="L3923" s="26">
        <v>143.78</v>
      </c>
      <c r="M3923" s="26">
        <v>205.48</v>
      </c>
      <c r="N3923" s="26">
        <v>174.74</v>
      </c>
      <c r="O3923" s="199">
        <v>33.630000000000003</v>
      </c>
    </row>
    <row r="3924" spans="8:15" hidden="1" x14ac:dyDescent="0.25">
      <c r="H3924" s="189" t="s">
        <v>8427</v>
      </c>
      <c r="I3924" s="26" t="s">
        <v>8492</v>
      </c>
      <c r="J3924" s="26" t="s">
        <v>8493</v>
      </c>
      <c r="K3924" s="26">
        <v>28.3</v>
      </c>
      <c r="L3924" s="26">
        <v>81.96</v>
      </c>
      <c r="M3924" s="26">
        <v>76.05</v>
      </c>
      <c r="N3924" s="26">
        <v>57.88</v>
      </c>
      <c r="O3924" s="199">
        <v>73.989999999999995</v>
      </c>
    </row>
    <row r="3925" spans="8:15" hidden="1" x14ac:dyDescent="0.25">
      <c r="H3925" s="189" t="s">
        <v>8427</v>
      </c>
      <c r="I3925" s="26" t="s">
        <v>8494</v>
      </c>
      <c r="J3925" s="26" t="s">
        <v>8495</v>
      </c>
      <c r="K3925" s="26">
        <v>31.98</v>
      </c>
      <c r="L3925" s="26">
        <v>188.45</v>
      </c>
      <c r="M3925" s="26">
        <v>374.48</v>
      </c>
      <c r="N3925" s="26">
        <v>98.21</v>
      </c>
      <c r="O3925" s="199">
        <v>67.64</v>
      </c>
    </row>
    <row r="3926" spans="8:15" hidden="1" x14ac:dyDescent="0.25">
      <c r="H3926" s="189" t="s">
        <v>8427</v>
      </c>
      <c r="I3926" s="26" t="s">
        <v>8496</v>
      </c>
      <c r="J3926" s="26" t="s">
        <v>8497</v>
      </c>
      <c r="K3926" s="26">
        <v>38.200000000000003</v>
      </c>
      <c r="L3926" s="26">
        <v>22.28</v>
      </c>
      <c r="M3926" s="26">
        <v>18.45</v>
      </c>
      <c r="N3926" s="26">
        <v>24.8</v>
      </c>
      <c r="O3926" s="199">
        <v>105.17</v>
      </c>
    </row>
    <row r="3927" spans="8:15" hidden="1" x14ac:dyDescent="0.25">
      <c r="H3927" s="189" t="s">
        <v>8427</v>
      </c>
      <c r="I3927" s="26" t="s">
        <v>8498</v>
      </c>
      <c r="J3927" s="26" t="s">
        <v>8499</v>
      </c>
      <c r="K3927" s="26">
        <v>32</v>
      </c>
      <c r="L3927" s="26">
        <v>64.28</v>
      </c>
      <c r="M3927" s="26">
        <v>54</v>
      </c>
      <c r="N3927" s="26">
        <v>52.85</v>
      </c>
      <c r="O3927" s="199">
        <v>38.44</v>
      </c>
    </row>
    <row r="3928" spans="8:15" hidden="1" x14ac:dyDescent="0.25">
      <c r="H3928" s="189" t="s">
        <v>8427</v>
      </c>
      <c r="I3928" s="26" t="s">
        <v>8500</v>
      </c>
      <c r="J3928" s="26" t="s">
        <v>8501</v>
      </c>
      <c r="K3928" s="26">
        <v>15.83</v>
      </c>
      <c r="L3928" s="26">
        <v>45.81</v>
      </c>
      <c r="M3928" s="26">
        <v>56.57</v>
      </c>
      <c r="N3928" s="26">
        <v>43.98</v>
      </c>
      <c r="O3928" s="199">
        <v>73</v>
      </c>
    </row>
    <row r="3929" spans="8:15" hidden="1" x14ac:dyDescent="0.25">
      <c r="H3929" s="189" t="s">
        <v>8427</v>
      </c>
      <c r="I3929" s="26" t="s">
        <v>8502</v>
      </c>
      <c r="J3929" s="26" t="s">
        <v>8503</v>
      </c>
      <c r="K3929" s="26">
        <v>16.75</v>
      </c>
      <c r="L3929" s="26"/>
      <c r="M3929" s="26"/>
      <c r="N3929" s="26">
        <v>610.66</v>
      </c>
      <c r="O3929" s="199">
        <v>85.22</v>
      </c>
    </row>
    <row r="3930" spans="8:15" hidden="1" x14ac:dyDescent="0.25">
      <c r="H3930" s="189" t="s">
        <v>8427</v>
      </c>
      <c r="I3930" s="26" t="s">
        <v>8504</v>
      </c>
      <c r="J3930" s="26" t="s">
        <v>8505</v>
      </c>
      <c r="K3930" s="26">
        <v>5.28</v>
      </c>
      <c r="L3930" s="26"/>
      <c r="M3930" s="26"/>
      <c r="N3930" s="26"/>
      <c r="O3930" s="199">
        <v>28.77</v>
      </c>
    </row>
    <row r="3931" spans="8:15" hidden="1" x14ac:dyDescent="0.25">
      <c r="H3931" s="189" t="s">
        <v>8427</v>
      </c>
      <c r="I3931" s="26" t="s">
        <v>8506</v>
      </c>
      <c r="J3931" s="26" t="s">
        <v>8507</v>
      </c>
      <c r="K3931" s="26">
        <v>6.06</v>
      </c>
      <c r="L3931" s="26">
        <v>104.79</v>
      </c>
      <c r="M3931" s="26">
        <v>204.51</v>
      </c>
      <c r="N3931" s="26">
        <v>77.739999999999995</v>
      </c>
      <c r="O3931" s="199">
        <v>86.6</v>
      </c>
    </row>
    <row r="3932" spans="8:15" hidden="1" x14ac:dyDescent="0.25">
      <c r="H3932" s="189" t="s">
        <v>8427</v>
      </c>
      <c r="I3932" s="26" t="s">
        <v>8508</v>
      </c>
      <c r="J3932" s="26" t="s">
        <v>8509</v>
      </c>
      <c r="K3932" s="26">
        <v>20.12</v>
      </c>
      <c r="L3932" s="26">
        <v>45.99</v>
      </c>
      <c r="M3932" s="26">
        <v>51.86</v>
      </c>
      <c r="N3932" s="26">
        <v>37.85</v>
      </c>
      <c r="O3932" s="199">
        <v>113.59</v>
      </c>
    </row>
    <row r="3933" spans="8:15" hidden="1" x14ac:dyDescent="0.25">
      <c r="H3933" s="189" t="s">
        <v>8427</v>
      </c>
      <c r="I3933" s="26" t="s">
        <v>8510</v>
      </c>
      <c r="J3933" s="26" t="s">
        <v>8511</v>
      </c>
      <c r="K3933" s="26">
        <v>14.16</v>
      </c>
      <c r="L3933" s="26">
        <v>120.02</v>
      </c>
      <c r="M3933" s="26">
        <v>1063.49</v>
      </c>
      <c r="N3933" s="26">
        <v>116.97</v>
      </c>
      <c r="O3933" s="199">
        <v>108.68</v>
      </c>
    </row>
    <row r="3934" spans="8:15" hidden="1" x14ac:dyDescent="0.25">
      <c r="H3934" s="189" t="s">
        <v>8427</v>
      </c>
      <c r="I3934" s="26" t="s">
        <v>8512</v>
      </c>
      <c r="J3934" s="26" t="s">
        <v>8513</v>
      </c>
      <c r="K3934" s="26">
        <v>7.66</v>
      </c>
      <c r="L3934" s="26"/>
      <c r="M3934" s="26"/>
      <c r="N3934" s="26"/>
      <c r="O3934" s="199">
        <v>57</v>
      </c>
    </row>
    <row r="3935" spans="8:15" hidden="1" x14ac:dyDescent="0.25">
      <c r="H3935" s="189" t="s">
        <v>8427</v>
      </c>
      <c r="I3935" s="26" t="s">
        <v>8514</v>
      </c>
      <c r="J3935" s="26" t="s">
        <v>8515</v>
      </c>
      <c r="K3935" s="26">
        <v>15.78</v>
      </c>
      <c r="L3935" s="26">
        <v>45.74</v>
      </c>
      <c r="M3935" s="26">
        <v>78.41</v>
      </c>
      <c r="N3935" s="26">
        <v>44.71</v>
      </c>
      <c r="O3935" s="199">
        <v>73</v>
      </c>
    </row>
    <row r="3936" spans="8:15" hidden="1" x14ac:dyDescent="0.25">
      <c r="H3936" s="189" t="s">
        <v>8427</v>
      </c>
      <c r="I3936" s="26" t="s">
        <v>8516</v>
      </c>
      <c r="J3936" s="26" t="s">
        <v>8517</v>
      </c>
      <c r="K3936" s="26">
        <v>12.22</v>
      </c>
      <c r="L3936" s="26">
        <v>50.1</v>
      </c>
      <c r="M3936" s="26">
        <v>85.46</v>
      </c>
      <c r="N3936" s="26">
        <v>60.8</v>
      </c>
      <c r="O3936" s="199">
        <v>52.55</v>
      </c>
    </row>
    <row r="3937" spans="8:15" hidden="1" x14ac:dyDescent="0.25">
      <c r="H3937" s="189" t="s">
        <v>8427</v>
      </c>
      <c r="I3937" s="26" t="s">
        <v>8518</v>
      </c>
      <c r="J3937" s="26" t="s">
        <v>8519</v>
      </c>
      <c r="K3937" s="26">
        <v>9.7100000000000009</v>
      </c>
      <c r="L3937" s="26">
        <v>464.05</v>
      </c>
      <c r="M3937" s="26"/>
      <c r="N3937" s="26">
        <v>117.43</v>
      </c>
      <c r="O3937" s="199">
        <v>29.46</v>
      </c>
    </row>
    <row r="3938" spans="8:15" hidden="1" x14ac:dyDescent="0.25">
      <c r="H3938" s="189" t="s">
        <v>8427</v>
      </c>
      <c r="I3938" s="26" t="s">
        <v>8520</v>
      </c>
      <c r="J3938" s="26" t="s">
        <v>8521</v>
      </c>
      <c r="K3938" s="26">
        <v>8.31</v>
      </c>
      <c r="L3938" s="26">
        <v>71.75</v>
      </c>
      <c r="M3938" s="26">
        <v>94.62</v>
      </c>
      <c r="N3938" s="26">
        <v>79.17</v>
      </c>
      <c r="O3938" s="199">
        <v>49.34</v>
      </c>
    </row>
    <row r="3939" spans="8:15" hidden="1" x14ac:dyDescent="0.25">
      <c r="H3939" s="189" t="s">
        <v>8427</v>
      </c>
      <c r="I3939" s="26" t="s">
        <v>8522</v>
      </c>
      <c r="J3939" s="26" t="s">
        <v>8523</v>
      </c>
      <c r="K3939" s="26">
        <v>10.53</v>
      </c>
      <c r="L3939" s="26"/>
      <c r="M3939" s="26">
        <v>115.43</v>
      </c>
      <c r="N3939" s="26"/>
      <c r="O3939" s="199">
        <v>69.72</v>
      </c>
    </row>
    <row r="3940" spans="8:15" hidden="1" x14ac:dyDescent="0.25">
      <c r="H3940" s="189" t="s">
        <v>8427</v>
      </c>
      <c r="I3940" s="26" t="s">
        <v>8524</v>
      </c>
      <c r="J3940" s="26" t="s">
        <v>8525</v>
      </c>
      <c r="K3940" s="26">
        <v>102.37</v>
      </c>
      <c r="L3940" s="26">
        <v>61.09</v>
      </c>
      <c r="M3940" s="26">
        <v>66.95</v>
      </c>
      <c r="N3940" s="26">
        <v>67.150000000000006</v>
      </c>
      <c r="O3940" s="199">
        <v>821.85</v>
      </c>
    </row>
    <row r="3941" spans="8:15" hidden="1" x14ac:dyDescent="0.25">
      <c r="H3941" s="189" t="s">
        <v>8427</v>
      </c>
      <c r="I3941" s="26" t="s">
        <v>8526</v>
      </c>
      <c r="J3941" s="26" t="s">
        <v>8527</v>
      </c>
      <c r="K3941" s="26">
        <v>4.71</v>
      </c>
      <c r="L3941" s="26">
        <v>439.25</v>
      </c>
      <c r="M3941" s="26">
        <v>670.04</v>
      </c>
      <c r="N3941" s="26">
        <v>210.13</v>
      </c>
      <c r="O3941" s="199">
        <v>41.53</v>
      </c>
    </row>
    <row r="3942" spans="8:15" hidden="1" x14ac:dyDescent="0.25">
      <c r="H3942" s="189" t="s">
        <v>8427</v>
      </c>
      <c r="I3942" s="26" t="s">
        <v>8528</v>
      </c>
      <c r="J3942" s="26" t="s">
        <v>8529</v>
      </c>
      <c r="K3942" s="26">
        <v>11.64</v>
      </c>
      <c r="L3942" s="26"/>
      <c r="M3942" s="26"/>
      <c r="N3942" s="26">
        <v>354.77</v>
      </c>
      <c r="O3942" s="199">
        <v>71.569999999999993</v>
      </c>
    </row>
    <row r="3943" spans="8:15" hidden="1" x14ac:dyDescent="0.25">
      <c r="H3943" s="189" t="s">
        <v>8427</v>
      </c>
      <c r="I3943" s="26" t="s">
        <v>8530</v>
      </c>
      <c r="J3943" s="26" t="s">
        <v>8531</v>
      </c>
      <c r="K3943" s="26">
        <v>82.24</v>
      </c>
      <c r="L3943" s="26">
        <v>69.7</v>
      </c>
      <c r="M3943" s="26">
        <v>68.8</v>
      </c>
      <c r="N3943" s="26">
        <v>80.599999999999994</v>
      </c>
      <c r="O3943" s="199">
        <v>324.75</v>
      </c>
    </row>
    <row r="3944" spans="8:15" hidden="1" x14ac:dyDescent="0.25">
      <c r="H3944" s="189" t="s">
        <v>8427</v>
      </c>
      <c r="I3944" s="26" t="s">
        <v>8532</v>
      </c>
      <c r="J3944" s="26" t="s">
        <v>8533</v>
      </c>
      <c r="K3944" s="26">
        <v>11.03</v>
      </c>
      <c r="L3944" s="26"/>
      <c r="M3944" s="26"/>
      <c r="N3944" s="26"/>
      <c r="O3944" s="199">
        <v>57.1</v>
      </c>
    </row>
    <row r="3945" spans="8:15" hidden="1" x14ac:dyDescent="0.25">
      <c r="H3945" s="189" t="s">
        <v>8427</v>
      </c>
      <c r="I3945" s="26" t="s">
        <v>8534</v>
      </c>
      <c r="J3945" s="26" t="s">
        <v>8535</v>
      </c>
      <c r="K3945" s="26">
        <v>10.88</v>
      </c>
      <c r="L3945" s="26">
        <v>71.22</v>
      </c>
      <c r="M3945" s="26">
        <v>36.770000000000003</v>
      </c>
      <c r="N3945" s="26">
        <v>143.28</v>
      </c>
      <c r="O3945" s="199">
        <v>35.47</v>
      </c>
    </row>
    <row r="3946" spans="8:15" hidden="1" x14ac:dyDescent="0.25">
      <c r="H3946" s="189" t="s">
        <v>8427</v>
      </c>
      <c r="I3946" s="26" t="s">
        <v>8536</v>
      </c>
      <c r="J3946" s="26" t="s">
        <v>8537</v>
      </c>
      <c r="K3946" s="26">
        <v>42.87</v>
      </c>
      <c r="L3946" s="26">
        <v>41.64</v>
      </c>
      <c r="M3946" s="26">
        <v>52.77</v>
      </c>
      <c r="N3946" s="26">
        <v>33.68</v>
      </c>
      <c r="O3946" s="199">
        <v>304.33999999999997</v>
      </c>
    </row>
    <row r="3947" spans="8:15" hidden="1" x14ac:dyDescent="0.25">
      <c r="H3947" s="189" t="s">
        <v>8427</v>
      </c>
      <c r="I3947" s="26" t="s">
        <v>8538</v>
      </c>
      <c r="J3947" s="26" t="s">
        <v>8539</v>
      </c>
      <c r="K3947" s="26">
        <v>20.8</v>
      </c>
      <c r="L3947" s="26">
        <v>37.83</v>
      </c>
      <c r="M3947" s="26">
        <v>29.74</v>
      </c>
      <c r="N3947" s="26">
        <v>29.3</v>
      </c>
      <c r="O3947" s="199">
        <v>56.68</v>
      </c>
    </row>
    <row r="3948" spans="8:15" hidden="1" x14ac:dyDescent="0.25">
      <c r="H3948" s="189" t="s">
        <v>8427</v>
      </c>
      <c r="I3948" s="26" t="s">
        <v>8540</v>
      </c>
      <c r="J3948" s="26" t="s">
        <v>8541</v>
      </c>
      <c r="K3948" s="26">
        <v>14.64</v>
      </c>
      <c r="L3948" s="26">
        <v>35.53</v>
      </c>
      <c r="M3948" s="26">
        <v>48.64</v>
      </c>
      <c r="N3948" s="26">
        <v>30.73</v>
      </c>
      <c r="O3948" s="199">
        <v>48.05</v>
      </c>
    </row>
    <row r="3949" spans="8:15" hidden="1" x14ac:dyDescent="0.25">
      <c r="H3949" s="189" t="s">
        <v>8427</v>
      </c>
      <c r="I3949" s="26" t="s">
        <v>8542</v>
      </c>
      <c r="J3949" s="26" t="s">
        <v>8543</v>
      </c>
      <c r="K3949" s="26">
        <v>32.520000000000003</v>
      </c>
      <c r="L3949" s="26">
        <v>35.6</v>
      </c>
      <c r="M3949" s="26">
        <v>32.840000000000003</v>
      </c>
      <c r="N3949" s="26">
        <v>47.88</v>
      </c>
      <c r="O3949" s="199">
        <v>93.01</v>
      </c>
    </row>
    <row r="3950" spans="8:15" hidden="1" x14ac:dyDescent="0.25">
      <c r="H3950" s="189" t="s">
        <v>8427</v>
      </c>
      <c r="I3950" s="26" t="s">
        <v>8544</v>
      </c>
      <c r="J3950" s="26" t="s">
        <v>8545</v>
      </c>
      <c r="K3950" s="26">
        <v>7.15</v>
      </c>
      <c r="L3950" s="26"/>
      <c r="M3950" s="26"/>
      <c r="N3950" s="26"/>
      <c r="O3950" s="199">
        <v>14.3</v>
      </c>
    </row>
    <row r="3951" spans="8:15" hidden="1" x14ac:dyDescent="0.25">
      <c r="H3951" s="189" t="s">
        <v>8427</v>
      </c>
      <c r="I3951" s="26" t="s">
        <v>8546</v>
      </c>
      <c r="J3951" s="26" t="s">
        <v>8547</v>
      </c>
      <c r="K3951" s="26">
        <v>18.07</v>
      </c>
      <c r="L3951" s="26">
        <v>115.97</v>
      </c>
      <c r="M3951" s="26">
        <v>120.35</v>
      </c>
      <c r="N3951" s="26">
        <v>116.05</v>
      </c>
      <c r="O3951" s="199">
        <v>41.51</v>
      </c>
    </row>
    <row r="3952" spans="8:15" hidden="1" x14ac:dyDescent="0.25">
      <c r="H3952" s="189" t="s">
        <v>8427</v>
      </c>
      <c r="I3952" s="26" t="s">
        <v>8548</v>
      </c>
      <c r="J3952" s="26" t="s">
        <v>8549</v>
      </c>
      <c r="K3952" s="26">
        <v>16.41</v>
      </c>
      <c r="L3952" s="26">
        <v>109.99</v>
      </c>
      <c r="M3952" s="26">
        <v>70.319999999999993</v>
      </c>
      <c r="N3952" s="26">
        <v>67.69</v>
      </c>
      <c r="O3952" s="199">
        <v>29.24</v>
      </c>
    </row>
    <row r="3953" spans="8:15" hidden="1" x14ac:dyDescent="0.25">
      <c r="H3953" s="189" t="s">
        <v>8427</v>
      </c>
      <c r="I3953" s="26" t="s">
        <v>8550</v>
      </c>
      <c r="J3953" s="26" t="s">
        <v>8551</v>
      </c>
      <c r="K3953" s="26">
        <v>16.510000000000002</v>
      </c>
      <c r="L3953" s="26"/>
      <c r="M3953" s="26"/>
      <c r="N3953" s="26"/>
      <c r="O3953" s="199">
        <v>34.340000000000003</v>
      </c>
    </row>
    <row r="3954" spans="8:15" hidden="1" x14ac:dyDescent="0.25">
      <c r="H3954" s="189" t="s">
        <v>8427</v>
      </c>
      <c r="I3954" s="26" t="s">
        <v>8552</v>
      </c>
      <c r="J3954" s="26" t="s">
        <v>8553</v>
      </c>
      <c r="K3954" s="26">
        <v>39.869999999999997</v>
      </c>
      <c r="L3954" s="26">
        <v>58.59</v>
      </c>
      <c r="M3954" s="26">
        <v>63.98</v>
      </c>
      <c r="N3954" s="26">
        <v>50.93</v>
      </c>
      <c r="O3954" s="199">
        <v>91.7</v>
      </c>
    </row>
    <row r="3955" spans="8:15" hidden="1" x14ac:dyDescent="0.25">
      <c r="H3955" s="189" t="s">
        <v>8427</v>
      </c>
      <c r="I3955" s="26" t="s">
        <v>8554</v>
      </c>
      <c r="J3955" s="26" t="s">
        <v>8555</v>
      </c>
      <c r="K3955" s="26">
        <v>19.98</v>
      </c>
      <c r="L3955" s="26"/>
      <c r="M3955" s="26">
        <v>1250.43</v>
      </c>
      <c r="N3955" s="26">
        <v>235.74</v>
      </c>
      <c r="O3955" s="199">
        <v>39.81</v>
      </c>
    </row>
    <row r="3956" spans="8:15" hidden="1" x14ac:dyDescent="0.25">
      <c r="H3956" s="189" t="s">
        <v>8427</v>
      </c>
      <c r="I3956" s="26" t="s">
        <v>8556</v>
      </c>
      <c r="J3956" s="26" t="s">
        <v>8557</v>
      </c>
      <c r="K3956" s="26">
        <v>11.93</v>
      </c>
      <c r="L3956" s="26">
        <v>38.43</v>
      </c>
      <c r="M3956" s="26">
        <v>44.14</v>
      </c>
      <c r="N3956" s="26">
        <v>33.08</v>
      </c>
      <c r="O3956" s="199">
        <v>54.72</v>
      </c>
    </row>
    <row r="3957" spans="8:15" hidden="1" x14ac:dyDescent="0.25">
      <c r="H3957" s="189" t="s">
        <v>8427</v>
      </c>
      <c r="I3957" s="26" t="s">
        <v>8558</v>
      </c>
      <c r="J3957" s="26" t="s">
        <v>8559</v>
      </c>
      <c r="K3957" s="26">
        <v>9.73</v>
      </c>
      <c r="L3957" s="26">
        <v>141.18</v>
      </c>
      <c r="M3957" s="26">
        <v>123.53</v>
      </c>
      <c r="N3957" s="26">
        <v>118.25</v>
      </c>
      <c r="O3957" s="199">
        <v>26.52</v>
      </c>
    </row>
    <row r="3958" spans="8:15" hidden="1" x14ac:dyDescent="0.25">
      <c r="H3958" s="189" t="s">
        <v>8427</v>
      </c>
      <c r="I3958" s="26" t="s">
        <v>8560</v>
      </c>
      <c r="J3958" s="26" t="s">
        <v>8561</v>
      </c>
      <c r="K3958" s="26">
        <v>9.64</v>
      </c>
      <c r="L3958" s="26"/>
      <c r="M3958" s="26"/>
      <c r="N3958" s="26"/>
      <c r="O3958" s="199">
        <v>44.81</v>
      </c>
    </row>
    <row r="3959" spans="8:15" hidden="1" x14ac:dyDescent="0.25">
      <c r="H3959" s="189" t="s">
        <v>8427</v>
      </c>
      <c r="I3959" s="26" t="s">
        <v>8562</v>
      </c>
      <c r="J3959" s="26" t="s">
        <v>8563</v>
      </c>
      <c r="K3959" s="26">
        <v>17.89</v>
      </c>
      <c r="L3959" s="26">
        <v>42.01</v>
      </c>
      <c r="M3959" s="26">
        <v>29.39</v>
      </c>
      <c r="N3959" s="26">
        <v>73.67</v>
      </c>
      <c r="O3959" s="199">
        <v>34.25</v>
      </c>
    </row>
    <row r="3960" spans="8:15" hidden="1" x14ac:dyDescent="0.25">
      <c r="H3960" s="189" t="s">
        <v>8427</v>
      </c>
      <c r="I3960" s="26" t="s">
        <v>8564</v>
      </c>
      <c r="J3960" s="26" t="s">
        <v>8565</v>
      </c>
      <c r="K3960" s="26">
        <v>47.8</v>
      </c>
      <c r="L3960" s="26">
        <v>127.99</v>
      </c>
      <c r="M3960" s="26">
        <v>184.8</v>
      </c>
      <c r="N3960" s="26">
        <v>99.54</v>
      </c>
      <c r="O3960" s="199">
        <v>117.26</v>
      </c>
    </row>
    <row r="3961" spans="8:15" hidden="1" x14ac:dyDescent="0.25">
      <c r="H3961" s="189" t="s">
        <v>8427</v>
      </c>
      <c r="I3961" s="26" t="s">
        <v>8566</v>
      </c>
      <c r="J3961" s="26" t="s">
        <v>8567</v>
      </c>
      <c r="K3961" s="26">
        <v>29.93</v>
      </c>
      <c r="L3961" s="26">
        <v>40.43</v>
      </c>
      <c r="M3961" s="26">
        <v>46.24</v>
      </c>
      <c r="N3961" s="26">
        <v>45.01</v>
      </c>
      <c r="O3961" s="199">
        <v>162.52000000000001</v>
      </c>
    </row>
    <row r="3962" spans="8:15" hidden="1" x14ac:dyDescent="0.25">
      <c r="H3962" s="189" t="s">
        <v>8427</v>
      </c>
      <c r="I3962" s="26" t="s">
        <v>8568</v>
      </c>
      <c r="J3962" s="26" t="s">
        <v>8569</v>
      </c>
      <c r="K3962" s="26">
        <v>36.56</v>
      </c>
      <c r="L3962" s="26">
        <v>22.32</v>
      </c>
      <c r="M3962" s="26">
        <v>22.44</v>
      </c>
      <c r="N3962" s="26">
        <v>21.22</v>
      </c>
      <c r="O3962" s="199">
        <v>462.05</v>
      </c>
    </row>
    <row r="3963" spans="8:15" hidden="1" x14ac:dyDescent="0.25">
      <c r="H3963" s="189" t="s">
        <v>8427</v>
      </c>
      <c r="I3963" s="26" t="s">
        <v>8570</v>
      </c>
      <c r="J3963" s="26" t="s">
        <v>8571</v>
      </c>
      <c r="K3963" s="26">
        <v>20.16</v>
      </c>
      <c r="L3963" s="26">
        <v>33.4</v>
      </c>
      <c r="M3963" s="26">
        <v>25.56</v>
      </c>
      <c r="N3963" s="26">
        <v>42.46</v>
      </c>
      <c r="O3963" s="199">
        <v>154.76</v>
      </c>
    </row>
    <row r="3964" spans="8:15" hidden="1" x14ac:dyDescent="0.25">
      <c r="H3964" s="189" t="s">
        <v>8427</v>
      </c>
      <c r="I3964" s="26" t="s">
        <v>8572</v>
      </c>
      <c r="J3964" s="26" t="s">
        <v>8573</v>
      </c>
      <c r="K3964" s="26">
        <v>21.02</v>
      </c>
      <c r="L3964" s="26">
        <v>57.55</v>
      </c>
      <c r="M3964" s="26">
        <v>81.28</v>
      </c>
      <c r="N3964" s="26">
        <v>57.48</v>
      </c>
      <c r="O3964" s="199">
        <v>24.3</v>
      </c>
    </row>
    <row r="3965" spans="8:15" hidden="1" x14ac:dyDescent="0.25">
      <c r="H3965" s="189" t="s">
        <v>8427</v>
      </c>
      <c r="I3965" s="26" t="s">
        <v>8574</v>
      </c>
      <c r="J3965" s="26" t="s">
        <v>8575</v>
      </c>
      <c r="K3965" s="26">
        <v>36.47</v>
      </c>
      <c r="L3965" s="26">
        <v>103.65</v>
      </c>
      <c r="M3965" s="26">
        <v>145.56</v>
      </c>
      <c r="N3965" s="26">
        <v>158.94</v>
      </c>
      <c r="O3965" s="199">
        <v>48.87</v>
      </c>
    </row>
    <row r="3966" spans="8:15" hidden="1" x14ac:dyDescent="0.25">
      <c r="H3966" s="189" t="s">
        <v>8427</v>
      </c>
      <c r="I3966" s="26" t="s">
        <v>8576</v>
      </c>
      <c r="J3966" s="26" t="s">
        <v>8577</v>
      </c>
      <c r="K3966" s="26">
        <v>24.25</v>
      </c>
      <c r="L3966" s="26"/>
      <c r="M3966" s="26"/>
      <c r="N3966" s="26"/>
      <c r="O3966" s="199">
        <v>24.13</v>
      </c>
    </row>
    <row r="3967" spans="8:15" hidden="1" x14ac:dyDescent="0.25">
      <c r="H3967" s="189" t="s">
        <v>8427</v>
      </c>
      <c r="I3967" s="26" t="s">
        <v>8578</v>
      </c>
      <c r="J3967" s="26" t="s">
        <v>8579</v>
      </c>
      <c r="K3967" s="26">
        <v>14.51</v>
      </c>
      <c r="L3967" s="26">
        <v>59.74</v>
      </c>
      <c r="M3967" s="26">
        <v>144.55000000000001</v>
      </c>
      <c r="N3967" s="26">
        <v>74.06</v>
      </c>
      <c r="O3967" s="199">
        <v>36.15</v>
      </c>
    </row>
    <row r="3968" spans="8:15" hidden="1" x14ac:dyDescent="0.25">
      <c r="H3968" s="189" t="s">
        <v>8427</v>
      </c>
      <c r="I3968" s="26" t="s">
        <v>8580</v>
      </c>
      <c r="J3968" s="26" t="s">
        <v>8581</v>
      </c>
      <c r="K3968" s="26">
        <v>13.88</v>
      </c>
      <c r="L3968" s="26"/>
      <c r="M3968" s="26"/>
      <c r="N3968" s="26"/>
      <c r="O3968" s="199">
        <v>18.05</v>
      </c>
    </row>
    <row r="3969" spans="8:15" hidden="1" x14ac:dyDescent="0.25">
      <c r="H3969" s="189" t="s">
        <v>8427</v>
      </c>
      <c r="I3969" s="26" t="s">
        <v>8582</v>
      </c>
      <c r="J3969" s="26" t="s">
        <v>8583</v>
      </c>
      <c r="K3969" s="26">
        <v>16.7</v>
      </c>
      <c r="L3969" s="26">
        <v>221.21</v>
      </c>
      <c r="M3969" s="26"/>
      <c r="N3969" s="26">
        <v>122.67</v>
      </c>
      <c r="O3969" s="199">
        <v>104.98</v>
      </c>
    </row>
    <row r="3970" spans="8:15" hidden="1" x14ac:dyDescent="0.25">
      <c r="H3970" s="189" t="s">
        <v>8427</v>
      </c>
      <c r="I3970" s="26" t="s">
        <v>8584</v>
      </c>
      <c r="J3970" s="26" t="s">
        <v>8585</v>
      </c>
      <c r="K3970" s="26">
        <v>31.19</v>
      </c>
      <c r="L3970" s="26">
        <v>69.959999999999994</v>
      </c>
      <c r="M3970" s="26">
        <v>84.02</v>
      </c>
      <c r="N3970" s="26">
        <v>61.72</v>
      </c>
      <c r="O3970" s="199">
        <v>80.52</v>
      </c>
    </row>
    <row r="3971" spans="8:15" hidden="1" x14ac:dyDescent="0.25">
      <c r="H3971" s="189" t="s">
        <v>8427</v>
      </c>
      <c r="I3971" s="26" t="s">
        <v>8586</v>
      </c>
      <c r="J3971" s="26" t="s">
        <v>8587</v>
      </c>
      <c r="K3971" s="26">
        <v>36.72</v>
      </c>
      <c r="L3971" s="26">
        <v>37.96</v>
      </c>
      <c r="M3971" s="26">
        <v>56.55</v>
      </c>
      <c r="N3971" s="26">
        <v>35.619999999999997</v>
      </c>
      <c r="O3971" s="199">
        <v>44.64</v>
      </c>
    </row>
    <row r="3972" spans="8:15" hidden="1" x14ac:dyDescent="0.25">
      <c r="H3972" s="189" t="s">
        <v>8427</v>
      </c>
      <c r="I3972" s="26" t="s">
        <v>8588</v>
      </c>
      <c r="J3972" s="26" t="s">
        <v>8589</v>
      </c>
      <c r="K3972" s="26">
        <v>40.97</v>
      </c>
      <c r="L3972" s="26">
        <v>54.26</v>
      </c>
      <c r="M3972" s="26">
        <v>83.31</v>
      </c>
      <c r="N3972" s="26">
        <v>42.33</v>
      </c>
      <c r="O3972" s="199">
        <v>232.78</v>
      </c>
    </row>
    <row r="3973" spans="8:15" hidden="1" x14ac:dyDescent="0.25">
      <c r="H3973" s="189" t="s">
        <v>8427</v>
      </c>
      <c r="I3973" s="26" t="s">
        <v>8590</v>
      </c>
      <c r="J3973" s="26" t="s">
        <v>8591</v>
      </c>
      <c r="K3973" s="26">
        <v>135.19999999999999</v>
      </c>
      <c r="L3973" s="26">
        <v>51.72</v>
      </c>
      <c r="M3973" s="26">
        <v>51.79</v>
      </c>
      <c r="N3973" s="26">
        <v>47.99</v>
      </c>
      <c r="O3973" s="199">
        <v>93.75</v>
      </c>
    </row>
    <row r="3974" spans="8:15" hidden="1" x14ac:dyDescent="0.25">
      <c r="H3974" s="189" t="s">
        <v>8427</v>
      </c>
      <c r="I3974" s="26" t="s">
        <v>8592</v>
      </c>
      <c r="J3974" s="26" t="s">
        <v>8593</v>
      </c>
      <c r="K3974" s="26">
        <v>91.37</v>
      </c>
      <c r="L3974" s="26">
        <v>145.06</v>
      </c>
      <c r="M3974" s="26">
        <v>202.11</v>
      </c>
      <c r="N3974" s="26">
        <v>104.67</v>
      </c>
      <c r="O3974" s="199">
        <v>118.55</v>
      </c>
    </row>
    <row r="3975" spans="8:15" hidden="1" x14ac:dyDescent="0.25">
      <c r="H3975" s="189" t="s">
        <v>8427</v>
      </c>
      <c r="I3975" s="26" t="s">
        <v>8594</v>
      </c>
      <c r="J3975" s="26" t="s">
        <v>8595</v>
      </c>
      <c r="K3975" s="26">
        <v>39.4</v>
      </c>
      <c r="L3975" s="26">
        <v>31.28</v>
      </c>
      <c r="M3975" s="26">
        <v>34.28</v>
      </c>
      <c r="N3975" s="26">
        <v>37.06</v>
      </c>
      <c r="O3975" s="199">
        <v>82.98</v>
      </c>
    </row>
    <row r="3976" spans="8:15" hidden="1" x14ac:dyDescent="0.25">
      <c r="H3976" s="189" t="s">
        <v>8427</v>
      </c>
      <c r="I3976" s="26" t="s">
        <v>8596</v>
      </c>
      <c r="J3976" s="26" t="s">
        <v>8597</v>
      </c>
      <c r="K3976" s="26">
        <v>6.08</v>
      </c>
      <c r="L3976" s="26">
        <v>36.200000000000003</v>
      </c>
      <c r="M3976" s="26">
        <v>106.15</v>
      </c>
      <c r="N3976" s="26">
        <v>37.78</v>
      </c>
      <c r="O3976" s="199">
        <v>85.4</v>
      </c>
    </row>
    <row r="3977" spans="8:15" hidden="1" x14ac:dyDescent="0.25">
      <c r="H3977" s="189" t="s">
        <v>8427</v>
      </c>
      <c r="I3977" s="26" t="s">
        <v>8598</v>
      </c>
      <c r="J3977" s="26" t="s">
        <v>8599</v>
      </c>
      <c r="K3977" s="26">
        <v>13.72</v>
      </c>
      <c r="L3977" s="26">
        <v>20.11</v>
      </c>
      <c r="M3977" s="26">
        <v>33.03</v>
      </c>
      <c r="N3977" s="26">
        <v>20.58</v>
      </c>
      <c r="O3977" s="199">
        <v>164.99</v>
      </c>
    </row>
    <row r="3978" spans="8:15" hidden="1" x14ac:dyDescent="0.25">
      <c r="H3978" s="189" t="s">
        <v>8427</v>
      </c>
      <c r="I3978" s="26" t="s">
        <v>8600</v>
      </c>
      <c r="J3978" s="26" t="s">
        <v>8601</v>
      </c>
      <c r="K3978" s="26">
        <v>7.45</v>
      </c>
      <c r="L3978" s="26"/>
      <c r="M3978" s="26"/>
      <c r="N3978" s="26">
        <v>261.24</v>
      </c>
      <c r="O3978" s="199">
        <v>97.87</v>
      </c>
    </row>
    <row r="3979" spans="8:15" hidden="1" x14ac:dyDescent="0.25">
      <c r="H3979" s="189" t="s">
        <v>8427</v>
      </c>
      <c r="I3979" s="26" t="s">
        <v>8602</v>
      </c>
      <c r="J3979" s="26" t="s">
        <v>8603</v>
      </c>
      <c r="K3979" s="26">
        <v>20.21</v>
      </c>
      <c r="L3979" s="26">
        <v>22.03</v>
      </c>
      <c r="M3979" s="26">
        <v>28.33</v>
      </c>
      <c r="N3979" s="26">
        <v>21.56</v>
      </c>
      <c r="O3979" s="199">
        <v>40.020000000000003</v>
      </c>
    </row>
    <row r="3980" spans="8:15" hidden="1" x14ac:dyDescent="0.25">
      <c r="H3980" s="189" t="s">
        <v>8427</v>
      </c>
      <c r="I3980" s="26" t="s">
        <v>8604</v>
      </c>
      <c r="J3980" s="26" t="s">
        <v>8605</v>
      </c>
      <c r="K3980" s="26">
        <v>14.17</v>
      </c>
      <c r="L3980" s="26">
        <v>17.72</v>
      </c>
      <c r="M3980" s="26">
        <v>13.99</v>
      </c>
      <c r="N3980" s="26">
        <v>22.07</v>
      </c>
      <c r="O3980" s="199">
        <v>349.54</v>
      </c>
    </row>
    <row r="3981" spans="8:15" hidden="1" x14ac:dyDescent="0.25">
      <c r="H3981" s="189" t="s">
        <v>8427</v>
      </c>
      <c r="I3981" s="26" t="s">
        <v>8606</v>
      </c>
      <c r="J3981" s="26" t="s">
        <v>8607</v>
      </c>
      <c r="K3981" s="26">
        <v>19.850000000000001</v>
      </c>
      <c r="L3981" s="26">
        <v>54.43</v>
      </c>
      <c r="M3981" s="26">
        <v>58.96</v>
      </c>
      <c r="N3981" s="26">
        <v>58.04</v>
      </c>
      <c r="O3981" s="199">
        <v>235.53</v>
      </c>
    </row>
    <row r="3982" spans="8:15" hidden="1" x14ac:dyDescent="0.25">
      <c r="H3982" s="189" t="s">
        <v>8427</v>
      </c>
      <c r="I3982" s="26" t="s">
        <v>31</v>
      </c>
      <c r="J3982" s="26" t="s">
        <v>28</v>
      </c>
      <c r="K3982" s="26">
        <v>15.17</v>
      </c>
      <c r="L3982" s="26">
        <v>15.48</v>
      </c>
      <c r="M3982" s="26">
        <v>13.25</v>
      </c>
      <c r="N3982" s="26">
        <v>16.11</v>
      </c>
      <c r="O3982" s="199">
        <v>517.74</v>
      </c>
    </row>
    <row r="3983" spans="8:15" hidden="1" x14ac:dyDescent="0.25">
      <c r="H3983" s="189" t="s">
        <v>8427</v>
      </c>
      <c r="I3983" s="26" t="s">
        <v>8608</v>
      </c>
      <c r="J3983" s="26" t="s">
        <v>8609</v>
      </c>
      <c r="K3983" s="26">
        <v>15.02</v>
      </c>
      <c r="L3983" s="26">
        <v>31.58</v>
      </c>
      <c r="M3983" s="26">
        <v>27.83</v>
      </c>
      <c r="N3983" s="26">
        <v>33.96</v>
      </c>
      <c r="O3983" s="199">
        <v>186.53</v>
      </c>
    </row>
    <row r="3984" spans="8:15" hidden="1" x14ac:dyDescent="0.25">
      <c r="H3984" s="189" t="s">
        <v>8427</v>
      </c>
      <c r="I3984" s="26" t="s">
        <v>8610</v>
      </c>
      <c r="J3984" s="26" t="s">
        <v>8611</v>
      </c>
      <c r="K3984" s="26">
        <v>8.81</v>
      </c>
      <c r="L3984" s="26">
        <v>7030.1</v>
      </c>
      <c r="M3984" s="26"/>
      <c r="N3984" s="26">
        <v>198.86</v>
      </c>
      <c r="O3984" s="199">
        <v>80.510000000000005</v>
      </c>
    </row>
    <row r="3985" spans="8:15" hidden="1" x14ac:dyDescent="0.25">
      <c r="H3985" s="189" t="s">
        <v>8427</v>
      </c>
      <c r="I3985" s="26" t="s">
        <v>8612</v>
      </c>
      <c r="J3985" s="26" t="s">
        <v>133</v>
      </c>
      <c r="K3985" s="26">
        <v>12.74</v>
      </c>
      <c r="L3985" s="26">
        <v>90.06</v>
      </c>
      <c r="M3985" s="26">
        <v>112.8</v>
      </c>
      <c r="N3985" s="26">
        <v>118.63</v>
      </c>
      <c r="O3985" s="199">
        <v>160.01</v>
      </c>
    </row>
    <row r="3986" spans="8:15" hidden="1" x14ac:dyDescent="0.25">
      <c r="H3986" s="189" t="s">
        <v>8427</v>
      </c>
      <c r="I3986" s="26" t="s">
        <v>8613</v>
      </c>
      <c r="J3986" s="26" t="s">
        <v>8614</v>
      </c>
      <c r="K3986" s="26">
        <v>21.84</v>
      </c>
      <c r="L3986" s="26">
        <v>86.88</v>
      </c>
      <c r="M3986" s="26"/>
      <c r="N3986" s="26">
        <v>91.28</v>
      </c>
      <c r="O3986" s="199">
        <v>60.28</v>
      </c>
    </row>
    <row r="3987" spans="8:15" hidden="1" x14ac:dyDescent="0.25">
      <c r="H3987" s="189" t="s">
        <v>8427</v>
      </c>
      <c r="I3987" s="26" t="s">
        <v>8615</v>
      </c>
      <c r="J3987" s="26" t="s">
        <v>8616</v>
      </c>
      <c r="K3987" s="26">
        <v>17.88</v>
      </c>
      <c r="L3987" s="26">
        <v>17.440000000000001</v>
      </c>
      <c r="M3987" s="26">
        <v>24.8</v>
      </c>
      <c r="N3987" s="26">
        <v>17.7</v>
      </c>
      <c r="O3987" s="199">
        <v>3552.01</v>
      </c>
    </row>
    <row r="3988" spans="8:15" hidden="1" x14ac:dyDescent="0.25">
      <c r="H3988" s="189" t="s">
        <v>8427</v>
      </c>
      <c r="I3988" s="26" t="s">
        <v>8617</v>
      </c>
      <c r="J3988" s="26" t="s">
        <v>8618</v>
      </c>
      <c r="K3988" s="26">
        <v>34.200000000000003</v>
      </c>
      <c r="L3988" s="26">
        <v>20.76</v>
      </c>
      <c r="M3988" s="26">
        <v>21.35</v>
      </c>
      <c r="N3988" s="26">
        <v>22.21</v>
      </c>
      <c r="O3988" s="199">
        <v>259.2</v>
      </c>
    </row>
    <row r="3989" spans="8:15" hidden="1" x14ac:dyDescent="0.25">
      <c r="H3989" s="189" t="s">
        <v>8427</v>
      </c>
      <c r="I3989" s="26" t="s">
        <v>8619</v>
      </c>
      <c r="J3989" s="26" t="s">
        <v>8620</v>
      </c>
      <c r="K3989" s="26">
        <v>18.77</v>
      </c>
      <c r="L3989" s="26"/>
      <c r="M3989" s="26"/>
      <c r="N3989" s="26"/>
      <c r="O3989" s="199">
        <v>30.14</v>
      </c>
    </row>
    <row r="3990" spans="8:15" hidden="1" x14ac:dyDescent="0.25">
      <c r="H3990" s="189" t="s">
        <v>8427</v>
      </c>
      <c r="I3990" s="26" t="s">
        <v>8621</v>
      </c>
      <c r="J3990" s="26" t="s">
        <v>611</v>
      </c>
      <c r="K3990" s="26">
        <v>49.22</v>
      </c>
      <c r="L3990" s="26">
        <v>31.83</v>
      </c>
      <c r="M3990" s="26">
        <v>42.31</v>
      </c>
      <c r="N3990" s="26">
        <v>76.959999999999994</v>
      </c>
      <c r="O3990" s="199">
        <v>131.96</v>
      </c>
    </row>
    <row r="3991" spans="8:15" hidden="1" x14ac:dyDescent="0.25">
      <c r="H3991" s="189" t="s">
        <v>8427</v>
      </c>
      <c r="I3991" s="26" t="s">
        <v>8622</v>
      </c>
      <c r="J3991" s="26" t="s">
        <v>8623</v>
      </c>
      <c r="K3991" s="26">
        <v>12.1</v>
      </c>
      <c r="L3991" s="26">
        <v>40.24</v>
      </c>
      <c r="M3991" s="26">
        <v>23.69</v>
      </c>
      <c r="N3991" s="26">
        <v>42.22</v>
      </c>
      <c r="O3991" s="199">
        <v>95.74</v>
      </c>
    </row>
    <row r="3992" spans="8:15" hidden="1" x14ac:dyDescent="0.25">
      <c r="H3992" s="189" t="s">
        <v>8427</v>
      </c>
      <c r="I3992" s="26" t="s">
        <v>8624</v>
      </c>
      <c r="J3992" s="26" t="s">
        <v>8625</v>
      </c>
      <c r="K3992" s="26">
        <v>19.11</v>
      </c>
      <c r="L3992" s="26">
        <v>27.09</v>
      </c>
      <c r="M3992" s="26">
        <v>36.659999999999997</v>
      </c>
      <c r="N3992" s="26">
        <v>27.31</v>
      </c>
      <c r="O3992" s="199">
        <v>58.32</v>
      </c>
    </row>
    <row r="3993" spans="8:15" hidden="1" x14ac:dyDescent="0.25">
      <c r="H3993" s="189" t="s">
        <v>8427</v>
      </c>
      <c r="I3993" s="26" t="s">
        <v>8626</v>
      </c>
      <c r="J3993" s="26" t="s">
        <v>8627</v>
      </c>
      <c r="K3993" s="26">
        <v>34.9</v>
      </c>
      <c r="L3993" s="26">
        <v>85.59</v>
      </c>
      <c r="M3993" s="26">
        <v>88.83</v>
      </c>
      <c r="N3993" s="26">
        <v>107.91</v>
      </c>
      <c r="O3993" s="199">
        <v>117.39</v>
      </c>
    </row>
    <row r="3994" spans="8:15" hidden="1" x14ac:dyDescent="0.25">
      <c r="H3994" s="189" t="s">
        <v>8427</v>
      </c>
      <c r="I3994" s="26" t="s">
        <v>8628</v>
      </c>
      <c r="J3994" s="26" t="s">
        <v>8629</v>
      </c>
      <c r="K3994" s="26">
        <v>48.25</v>
      </c>
      <c r="L3994" s="26">
        <v>55.33</v>
      </c>
      <c r="M3994" s="26"/>
      <c r="N3994" s="26">
        <v>20.5</v>
      </c>
      <c r="O3994" s="199">
        <v>127.66</v>
      </c>
    </row>
    <row r="3995" spans="8:15" hidden="1" x14ac:dyDescent="0.25">
      <c r="H3995" s="189" t="s">
        <v>8427</v>
      </c>
      <c r="I3995" s="26" t="s">
        <v>8630</v>
      </c>
      <c r="J3995" s="26" t="s">
        <v>8631</v>
      </c>
      <c r="K3995" s="26">
        <v>36.450000000000003</v>
      </c>
      <c r="L3995" s="26"/>
      <c r="M3995" s="26"/>
      <c r="N3995" s="26">
        <v>378.21</v>
      </c>
      <c r="O3995" s="199">
        <v>57.45</v>
      </c>
    </row>
    <row r="3996" spans="8:15" hidden="1" x14ac:dyDescent="0.25">
      <c r="H3996" s="189" t="s">
        <v>8427</v>
      </c>
      <c r="I3996" s="26" t="s">
        <v>8632</v>
      </c>
      <c r="J3996" s="26" t="s">
        <v>8633</v>
      </c>
      <c r="K3996" s="26">
        <v>10.99</v>
      </c>
      <c r="L3996" s="26">
        <v>40.340000000000003</v>
      </c>
      <c r="M3996" s="26">
        <v>99.88</v>
      </c>
      <c r="N3996" s="26">
        <v>60.39</v>
      </c>
      <c r="O3996" s="199">
        <v>71.680000000000007</v>
      </c>
    </row>
    <row r="3997" spans="8:15" hidden="1" x14ac:dyDescent="0.25">
      <c r="H3997" s="189" t="s">
        <v>8427</v>
      </c>
      <c r="I3997" s="26" t="s">
        <v>8634</v>
      </c>
      <c r="J3997" s="26" t="s">
        <v>8635</v>
      </c>
      <c r="K3997" s="26">
        <v>7.91</v>
      </c>
      <c r="L3997" s="26"/>
      <c r="M3997" s="26"/>
      <c r="N3997" s="26"/>
      <c r="O3997" s="199">
        <v>11.34</v>
      </c>
    </row>
    <row r="3998" spans="8:15" hidden="1" x14ac:dyDescent="0.25">
      <c r="H3998" s="189" t="s">
        <v>8427</v>
      </c>
      <c r="I3998" s="26" t="s">
        <v>8636</v>
      </c>
      <c r="J3998" s="26" t="s">
        <v>8637</v>
      </c>
      <c r="K3998" s="26">
        <v>14.01</v>
      </c>
      <c r="L3998" s="26">
        <v>126.83</v>
      </c>
      <c r="M3998" s="26">
        <v>162.02000000000001</v>
      </c>
      <c r="N3998" s="26">
        <v>131.62</v>
      </c>
      <c r="O3998" s="199">
        <v>28.56</v>
      </c>
    </row>
    <row r="3999" spans="8:15" hidden="1" x14ac:dyDescent="0.25">
      <c r="H3999" s="189" t="s">
        <v>8427</v>
      </c>
      <c r="I3999" s="26" t="s">
        <v>8638</v>
      </c>
      <c r="J3999" s="26" t="s">
        <v>8639</v>
      </c>
      <c r="K3999" s="26">
        <v>11.57</v>
      </c>
      <c r="L3999" s="26">
        <v>565.98</v>
      </c>
      <c r="M3999" s="26">
        <v>236.88</v>
      </c>
      <c r="N3999" s="26">
        <v>311.64</v>
      </c>
      <c r="O3999" s="199">
        <v>48.01</v>
      </c>
    </row>
    <row r="4000" spans="8:15" hidden="1" x14ac:dyDescent="0.25">
      <c r="H4000" s="189" t="s">
        <v>8427</v>
      </c>
      <c r="I4000" s="26" t="s">
        <v>8640</v>
      </c>
      <c r="J4000" s="26" t="s">
        <v>8641</v>
      </c>
      <c r="K4000" s="26">
        <v>26.04</v>
      </c>
      <c r="L4000" s="26">
        <v>25.86</v>
      </c>
      <c r="M4000" s="26">
        <v>48.29</v>
      </c>
      <c r="N4000" s="26">
        <v>25.94</v>
      </c>
      <c r="O4000" s="199">
        <v>201.03</v>
      </c>
    </row>
    <row r="4001" spans="8:15" hidden="1" x14ac:dyDescent="0.25">
      <c r="H4001" s="189" t="s">
        <v>8427</v>
      </c>
      <c r="I4001" s="26" t="s">
        <v>8642</v>
      </c>
      <c r="J4001" s="26" t="s">
        <v>8643</v>
      </c>
      <c r="K4001" s="26">
        <v>8.49</v>
      </c>
      <c r="L4001" s="26">
        <v>305.60000000000002</v>
      </c>
      <c r="M4001" s="26"/>
      <c r="N4001" s="26">
        <v>46.16</v>
      </c>
      <c r="O4001" s="199">
        <v>36.96</v>
      </c>
    </row>
    <row r="4002" spans="8:15" hidden="1" x14ac:dyDescent="0.25">
      <c r="H4002" s="189" t="s">
        <v>8427</v>
      </c>
      <c r="I4002" s="26" t="s">
        <v>8644</v>
      </c>
      <c r="J4002" s="26" t="s">
        <v>8645</v>
      </c>
      <c r="K4002" s="26">
        <v>44.3</v>
      </c>
      <c r="L4002" s="26">
        <v>43.22</v>
      </c>
      <c r="M4002" s="26">
        <v>38.46</v>
      </c>
      <c r="N4002" s="26">
        <v>63.23</v>
      </c>
      <c r="O4002" s="199">
        <v>198.16</v>
      </c>
    </row>
    <row r="4003" spans="8:15" hidden="1" x14ac:dyDescent="0.25">
      <c r="H4003" s="189" t="s">
        <v>8427</v>
      </c>
      <c r="I4003" s="26" t="s">
        <v>8646</v>
      </c>
      <c r="J4003" s="26" t="s">
        <v>8647</v>
      </c>
      <c r="K4003" s="26">
        <v>138.1</v>
      </c>
      <c r="L4003" s="26"/>
      <c r="M4003" s="26"/>
      <c r="N4003" s="26"/>
      <c r="O4003" s="199">
        <v>110.79</v>
      </c>
    </row>
    <row r="4004" spans="8:15" hidden="1" x14ac:dyDescent="0.25">
      <c r="H4004" s="189" t="s">
        <v>8427</v>
      </c>
      <c r="I4004" s="26" t="s">
        <v>8648</v>
      </c>
      <c r="J4004" s="26" t="s">
        <v>8649</v>
      </c>
      <c r="K4004" s="26">
        <v>145.80000000000001</v>
      </c>
      <c r="L4004" s="26">
        <v>40.11</v>
      </c>
      <c r="M4004" s="26">
        <v>27.98</v>
      </c>
      <c r="N4004" s="26">
        <v>47.35</v>
      </c>
      <c r="O4004" s="199">
        <v>1175.97</v>
      </c>
    </row>
    <row r="4005" spans="8:15" hidden="1" x14ac:dyDescent="0.25">
      <c r="H4005" s="189" t="s">
        <v>8427</v>
      </c>
      <c r="I4005" s="26" t="s">
        <v>8650</v>
      </c>
      <c r="J4005" s="26" t="s">
        <v>8651</v>
      </c>
      <c r="K4005" s="26">
        <v>39.65</v>
      </c>
      <c r="L4005" s="26">
        <v>37.049999999999997</v>
      </c>
      <c r="M4005" s="26">
        <v>31.33</v>
      </c>
      <c r="N4005" s="26">
        <v>41.48</v>
      </c>
      <c r="O4005" s="199">
        <v>29.18</v>
      </c>
    </row>
    <row r="4006" spans="8:15" hidden="1" x14ac:dyDescent="0.25">
      <c r="H4006" s="189" t="s">
        <v>8427</v>
      </c>
      <c r="I4006" s="26" t="s">
        <v>8652</v>
      </c>
      <c r="J4006" s="26" t="s">
        <v>8653</v>
      </c>
      <c r="K4006" s="26">
        <v>28.29</v>
      </c>
      <c r="L4006" s="26">
        <v>33.299999999999997</v>
      </c>
      <c r="M4006" s="26">
        <v>32.92</v>
      </c>
      <c r="N4006" s="26">
        <v>35.35</v>
      </c>
      <c r="O4006" s="199">
        <v>141.44999999999999</v>
      </c>
    </row>
    <row r="4007" spans="8:15" hidden="1" x14ac:dyDescent="0.25">
      <c r="H4007" s="189" t="s">
        <v>8427</v>
      </c>
      <c r="I4007" s="26" t="s">
        <v>8654</v>
      </c>
      <c r="J4007" s="26" t="s">
        <v>8655</v>
      </c>
      <c r="K4007" s="26">
        <v>21.81</v>
      </c>
      <c r="L4007" s="26">
        <v>53.26</v>
      </c>
      <c r="M4007" s="26">
        <v>102.7</v>
      </c>
      <c r="N4007" s="26">
        <v>80.739999999999995</v>
      </c>
      <c r="O4007" s="199">
        <v>33.200000000000003</v>
      </c>
    </row>
    <row r="4008" spans="8:15" hidden="1" x14ac:dyDescent="0.25">
      <c r="H4008" s="189" t="s">
        <v>8427</v>
      </c>
      <c r="I4008" s="26" t="s">
        <v>8656</v>
      </c>
      <c r="J4008" s="26" t="s">
        <v>8657</v>
      </c>
      <c r="K4008" s="26">
        <v>31.68</v>
      </c>
      <c r="L4008" s="26">
        <v>71.25</v>
      </c>
      <c r="M4008" s="26">
        <v>131.28</v>
      </c>
      <c r="N4008" s="26">
        <v>48.15</v>
      </c>
      <c r="O4008" s="199">
        <v>38.89</v>
      </c>
    </row>
    <row r="4009" spans="8:15" hidden="1" x14ac:dyDescent="0.25">
      <c r="H4009" s="189" t="s">
        <v>8427</v>
      </c>
      <c r="I4009" s="26" t="s">
        <v>8658</v>
      </c>
      <c r="J4009" s="26" t="s">
        <v>8659</v>
      </c>
      <c r="K4009" s="26">
        <v>38</v>
      </c>
      <c r="L4009" s="26"/>
      <c r="M4009" s="26"/>
      <c r="N4009" s="26"/>
      <c r="O4009" s="199">
        <v>35.01</v>
      </c>
    </row>
    <row r="4010" spans="8:15" hidden="1" x14ac:dyDescent="0.25">
      <c r="H4010" s="189" t="s">
        <v>8427</v>
      </c>
      <c r="I4010" s="26" t="s">
        <v>8660</v>
      </c>
      <c r="J4010" s="26" t="s">
        <v>8661</v>
      </c>
      <c r="K4010" s="26">
        <v>30.9</v>
      </c>
      <c r="L4010" s="26">
        <v>36.33</v>
      </c>
      <c r="M4010" s="26">
        <v>52.13</v>
      </c>
      <c r="N4010" s="26">
        <v>32.47</v>
      </c>
      <c r="O4010" s="199">
        <v>28.71</v>
      </c>
    </row>
    <row r="4011" spans="8:15" hidden="1" x14ac:dyDescent="0.25">
      <c r="H4011" s="189" t="s">
        <v>8427</v>
      </c>
      <c r="I4011" s="26" t="s">
        <v>8662</v>
      </c>
      <c r="J4011" s="26" t="s">
        <v>8663</v>
      </c>
      <c r="K4011" s="26">
        <v>26.03</v>
      </c>
      <c r="L4011" s="26">
        <v>145.06</v>
      </c>
      <c r="M4011" s="26">
        <v>240.72</v>
      </c>
      <c r="N4011" s="26">
        <v>132.44999999999999</v>
      </c>
      <c r="O4011" s="199">
        <v>104.12</v>
      </c>
    </row>
    <row r="4012" spans="8:15" hidden="1" x14ac:dyDescent="0.25">
      <c r="H4012" s="189" t="s">
        <v>8427</v>
      </c>
      <c r="I4012" s="26" t="s">
        <v>8664</v>
      </c>
      <c r="J4012" s="26" t="s">
        <v>8665</v>
      </c>
      <c r="K4012" s="26">
        <v>56.3</v>
      </c>
      <c r="L4012" s="26">
        <v>71.77</v>
      </c>
      <c r="M4012" s="26">
        <v>59.34</v>
      </c>
      <c r="N4012" s="26">
        <v>55.81</v>
      </c>
      <c r="O4012" s="199">
        <v>56.72</v>
      </c>
    </row>
    <row r="4013" spans="8:15" hidden="1" x14ac:dyDescent="0.25">
      <c r="H4013" s="189" t="s">
        <v>8427</v>
      </c>
      <c r="I4013" s="26" t="s">
        <v>8666</v>
      </c>
      <c r="J4013" s="26" t="s">
        <v>8667</v>
      </c>
      <c r="K4013" s="26">
        <v>45.46</v>
      </c>
      <c r="L4013" s="26">
        <v>114.96</v>
      </c>
      <c r="M4013" s="26">
        <v>139.33000000000001</v>
      </c>
      <c r="N4013" s="26">
        <v>71.69</v>
      </c>
      <c r="O4013" s="199">
        <v>40</v>
      </c>
    </row>
    <row r="4014" spans="8:15" hidden="1" x14ac:dyDescent="0.25">
      <c r="H4014" s="189" t="s">
        <v>8427</v>
      </c>
      <c r="I4014" s="26" t="s">
        <v>8668</v>
      </c>
      <c r="J4014" s="26" t="s">
        <v>8669</v>
      </c>
      <c r="K4014" s="26">
        <v>13.52</v>
      </c>
      <c r="L4014" s="26">
        <v>453.48</v>
      </c>
      <c r="M4014" s="26"/>
      <c r="N4014" s="26">
        <v>96.48</v>
      </c>
      <c r="O4014" s="199">
        <v>62.03</v>
      </c>
    </row>
    <row r="4015" spans="8:15" hidden="1" x14ac:dyDescent="0.25">
      <c r="H4015" s="189" t="s">
        <v>8427</v>
      </c>
      <c r="I4015" s="26" t="s">
        <v>8670</v>
      </c>
      <c r="J4015" s="26" t="s">
        <v>8671</v>
      </c>
      <c r="K4015" s="26">
        <v>7.57</v>
      </c>
      <c r="L4015" s="26"/>
      <c r="M4015" s="26"/>
      <c r="N4015" s="26"/>
      <c r="O4015" s="199">
        <v>258.8</v>
      </c>
    </row>
    <row r="4016" spans="8:15" hidden="1" x14ac:dyDescent="0.25">
      <c r="H4016" s="189" t="s">
        <v>8427</v>
      </c>
      <c r="I4016" s="26" t="s">
        <v>8672</v>
      </c>
      <c r="J4016" s="26" t="s">
        <v>8673</v>
      </c>
      <c r="K4016" s="26">
        <v>24.54</v>
      </c>
      <c r="L4016" s="26"/>
      <c r="M4016" s="26"/>
      <c r="N4016" s="26"/>
      <c r="O4016" s="199">
        <v>47.51</v>
      </c>
    </row>
    <row r="4017" spans="8:15" hidden="1" x14ac:dyDescent="0.25">
      <c r="H4017" s="189" t="s">
        <v>8427</v>
      </c>
      <c r="I4017" s="26" t="s">
        <v>8674</v>
      </c>
      <c r="J4017" s="26" t="s">
        <v>8675</v>
      </c>
      <c r="K4017" s="26">
        <v>119.84</v>
      </c>
      <c r="L4017" s="26">
        <v>126.17</v>
      </c>
      <c r="M4017" s="26"/>
      <c r="N4017" s="26">
        <v>136.34</v>
      </c>
      <c r="O4017" s="199">
        <v>73.31</v>
      </c>
    </row>
    <row r="4018" spans="8:15" hidden="1" x14ac:dyDescent="0.25">
      <c r="H4018" s="189" t="s">
        <v>8427</v>
      </c>
      <c r="I4018" s="26" t="s">
        <v>8676</v>
      </c>
      <c r="J4018" s="26" t="s">
        <v>8677</v>
      </c>
      <c r="K4018" s="26">
        <v>49.56</v>
      </c>
      <c r="L4018" s="26">
        <v>71.599999999999994</v>
      </c>
      <c r="M4018" s="26">
        <v>197.84</v>
      </c>
      <c r="N4018" s="26">
        <v>72.349999999999994</v>
      </c>
      <c r="O4018" s="199">
        <v>76.650000000000006</v>
      </c>
    </row>
    <row r="4019" spans="8:15" hidden="1" x14ac:dyDescent="0.25">
      <c r="H4019" s="189" t="s">
        <v>8427</v>
      </c>
      <c r="I4019" s="26" t="s">
        <v>8678</v>
      </c>
      <c r="J4019" s="26" t="s">
        <v>8679</v>
      </c>
      <c r="K4019" s="26">
        <v>22.8</v>
      </c>
      <c r="L4019" s="26">
        <v>37.89</v>
      </c>
      <c r="M4019" s="26">
        <v>130.24</v>
      </c>
      <c r="N4019" s="26">
        <v>49.04</v>
      </c>
      <c r="O4019" s="199">
        <v>76.89</v>
      </c>
    </row>
    <row r="4020" spans="8:15" hidden="1" x14ac:dyDescent="0.25">
      <c r="H4020" s="189" t="s">
        <v>8427</v>
      </c>
      <c r="I4020" s="26" t="s">
        <v>8680</v>
      </c>
      <c r="J4020" s="26" t="s">
        <v>8681</v>
      </c>
      <c r="K4020" s="26">
        <v>60.52</v>
      </c>
      <c r="L4020" s="26">
        <v>111.69</v>
      </c>
      <c r="M4020" s="26">
        <v>250.23</v>
      </c>
      <c r="N4020" s="26">
        <v>103.98</v>
      </c>
      <c r="O4020" s="199">
        <v>37.619999999999997</v>
      </c>
    </row>
    <row r="4021" spans="8:15" hidden="1" x14ac:dyDescent="0.25">
      <c r="H4021" s="189" t="s">
        <v>8427</v>
      </c>
      <c r="I4021" s="26" t="s">
        <v>8682</v>
      </c>
      <c r="J4021" s="26" t="s">
        <v>8683</v>
      </c>
      <c r="K4021" s="26">
        <v>71.2</v>
      </c>
      <c r="L4021" s="26">
        <v>50.43</v>
      </c>
      <c r="M4021" s="26">
        <v>66.98</v>
      </c>
      <c r="N4021" s="26">
        <v>55.67</v>
      </c>
      <c r="O4021" s="199">
        <v>53.49</v>
      </c>
    </row>
    <row r="4022" spans="8:15" hidden="1" x14ac:dyDescent="0.25">
      <c r="H4022" s="189" t="s">
        <v>8427</v>
      </c>
      <c r="I4022" s="26" t="s">
        <v>8684</v>
      </c>
      <c r="J4022" s="26" t="s">
        <v>8685</v>
      </c>
      <c r="K4022" s="26">
        <v>56.11</v>
      </c>
      <c r="L4022" s="26">
        <v>44.02</v>
      </c>
      <c r="M4022" s="26">
        <v>61.59</v>
      </c>
      <c r="N4022" s="26">
        <v>32.92</v>
      </c>
      <c r="O4022" s="199">
        <v>55.46</v>
      </c>
    </row>
    <row r="4023" spans="8:15" hidden="1" x14ac:dyDescent="0.25">
      <c r="H4023" s="189" t="s">
        <v>8427</v>
      </c>
      <c r="I4023" s="26" t="s">
        <v>8686</v>
      </c>
      <c r="J4023" s="26" t="s">
        <v>8687</v>
      </c>
      <c r="K4023" s="26">
        <v>37.82</v>
      </c>
      <c r="L4023" s="26"/>
      <c r="M4023" s="26"/>
      <c r="N4023" s="26"/>
      <c r="O4023" s="199">
        <v>39.99</v>
      </c>
    </row>
    <row r="4024" spans="8:15" hidden="1" x14ac:dyDescent="0.25">
      <c r="H4024" s="189" t="s">
        <v>8427</v>
      </c>
      <c r="I4024" s="26" t="s">
        <v>8688</v>
      </c>
      <c r="J4024" s="26" t="s">
        <v>8689</v>
      </c>
      <c r="K4024" s="26">
        <v>15.81</v>
      </c>
      <c r="L4024" s="26">
        <v>18.899999999999999</v>
      </c>
      <c r="M4024" s="26">
        <v>16.45</v>
      </c>
      <c r="N4024" s="26">
        <v>20.78</v>
      </c>
      <c r="O4024" s="199">
        <v>29.68</v>
      </c>
    </row>
    <row r="4025" spans="8:15" hidden="1" x14ac:dyDescent="0.25">
      <c r="H4025" s="189" t="s">
        <v>8427</v>
      </c>
      <c r="I4025" s="26" t="s">
        <v>8690</v>
      </c>
      <c r="J4025" s="26" t="s">
        <v>8691</v>
      </c>
      <c r="K4025" s="26">
        <v>6.07</v>
      </c>
      <c r="L4025" s="26">
        <v>24.83</v>
      </c>
      <c r="M4025" s="26">
        <v>24.52</v>
      </c>
      <c r="N4025" s="26">
        <v>33.78</v>
      </c>
      <c r="O4025" s="199">
        <v>5.04</v>
      </c>
    </row>
    <row r="4026" spans="8:15" hidden="1" x14ac:dyDescent="0.25">
      <c r="H4026" s="189" t="s">
        <v>8427</v>
      </c>
      <c r="I4026" s="26" t="s">
        <v>8692</v>
      </c>
      <c r="J4026" s="26" t="s">
        <v>8693</v>
      </c>
      <c r="K4026" s="26">
        <v>8.5</v>
      </c>
      <c r="L4026" s="26">
        <v>12.65</v>
      </c>
      <c r="M4026" s="26">
        <v>13.41</v>
      </c>
      <c r="N4026" s="26">
        <v>12.65</v>
      </c>
      <c r="O4026" s="199">
        <v>4.3099999999999996</v>
      </c>
    </row>
    <row r="4027" spans="8:15" hidden="1" x14ac:dyDescent="0.25">
      <c r="H4027" s="189" t="s">
        <v>8694</v>
      </c>
      <c r="I4027" s="26" t="s">
        <v>8695</v>
      </c>
      <c r="J4027" s="26" t="s">
        <v>8696</v>
      </c>
      <c r="K4027" s="26">
        <v>3.16</v>
      </c>
      <c r="L4027" s="26">
        <v>14.47</v>
      </c>
      <c r="M4027" s="26">
        <v>14.01</v>
      </c>
      <c r="N4027" s="26">
        <v>14.66</v>
      </c>
      <c r="O4027" s="199">
        <v>400.28</v>
      </c>
    </row>
    <row r="4028" spans="8:15" hidden="1" x14ac:dyDescent="0.25">
      <c r="H4028" s="189" t="s">
        <v>8694</v>
      </c>
      <c r="I4028" s="26" t="s">
        <v>8697</v>
      </c>
      <c r="J4028" s="26" t="s">
        <v>8698</v>
      </c>
      <c r="K4028" s="26">
        <v>5.44</v>
      </c>
      <c r="L4028" s="26">
        <v>23.8</v>
      </c>
      <c r="M4028" s="26">
        <v>15.16</v>
      </c>
      <c r="N4028" s="26">
        <v>15.81</v>
      </c>
      <c r="O4028" s="199">
        <v>96.42</v>
      </c>
    </row>
    <row r="4029" spans="8:15" hidden="1" x14ac:dyDescent="0.25">
      <c r="H4029" s="189" t="s">
        <v>8694</v>
      </c>
      <c r="I4029" s="26" t="s">
        <v>8699</v>
      </c>
      <c r="J4029" s="26" t="s">
        <v>8700</v>
      </c>
      <c r="K4029" s="26">
        <v>11.38</v>
      </c>
      <c r="L4029" s="26">
        <v>10.74</v>
      </c>
      <c r="M4029" s="26">
        <v>11.29</v>
      </c>
      <c r="N4029" s="26">
        <v>12.61</v>
      </c>
      <c r="O4029" s="199">
        <v>228.01</v>
      </c>
    </row>
    <row r="4030" spans="8:15" hidden="1" x14ac:dyDescent="0.25">
      <c r="H4030" s="189" t="s">
        <v>8694</v>
      </c>
      <c r="I4030" s="26" t="s">
        <v>8701</v>
      </c>
      <c r="J4030" s="26" t="s">
        <v>8702</v>
      </c>
      <c r="K4030" s="26">
        <v>7.03</v>
      </c>
      <c r="L4030" s="26">
        <v>141.63</v>
      </c>
      <c r="M4030" s="26">
        <v>22</v>
      </c>
      <c r="N4030" s="26">
        <v>70.19</v>
      </c>
      <c r="O4030" s="199">
        <v>93.82</v>
      </c>
    </row>
    <row r="4031" spans="8:15" hidden="1" x14ac:dyDescent="0.25">
      <c r="H4031" s="189" t="s">
        <v>8694</v>
      </c>
      <c r="I4031" s="26" t="s">
        <v>8703</v>
      </c>
      <c r="J4031" s="26" t="s">
        <v>8704</v>
      </c>
      <c r="K4031" s="26">
        <v>11.66</v>
      </c>
      <c r="L4031" s="26">
        <v>18.23</v>
      </c>
      <c r="M4031" s="26">
        <v>16.2</v>
      </c>
      <c r="N4031" s="26">
        <v>19.23</v>
      </c>
      <c r="O4031" s="199">
        <v>232.29</v>
      </c>
    </row>
    <row r="4032" spans="8:15" hidden="1" x14ac:dyDescent="0.25">
      <c r="H4032" s="189" t="s">
        <v>8694</v>
      </c>
      <c r="I4032" s="26" t="s">
        <v>8705</v>
      </c>
      <c r="J4032" s="26" t="s">
        <v>8706</v>
      </c>
      <c r="K4032" s="26">
        <v>7.33</v>
      </c>
      <c r="L4032" s="26">
        <v>72.91</v>
      </c>
      <c r="M4032" s="26">
        <v>37.479999999999997</v>
      </c>
      <c r="N4032" s="26">
        <v>63.46</v>
      </c>
      <c r="O4032" s="199">
        <v>18.37</v>
      </c>
    </row>
    <row r="4033" spans="8:15" hidden="1" x14ac:dyDescent="0.25">
      <c r="H4033" s="189" t="s">
        <v>8694</v>
      </c>
      <c r="I4033" s="26" t="s">
        <v>8707</v>
      </c>
      <c r="J4033" s="26" t="s">
        <v>8708</v>
      </c>
      <c r="K4033" s="26">
        <v>10.55</v>
      </c>
      <c r="L4033" s="26">
        <v>27.19</v>
      </c>
      <c r="M4033" s="26">
        <v>23.07</v>
      </c>
      <c r="N4033" s="26">
        <v>31.06</v>
      </c>
      <c r="O4033" s="199">
        <v>35.11</v>
      </c>
    </row>
    <row r="4034" spans="8:15" hidden="1" x14ac:dyDescent="0.25">
      <c r="H4034" s="189" t="s">
        <v>8694</v>
      </c>
      <c r="I4034" s="26" t="s">
        <v>8709</v>
      </c>
      <c r="J4034" s="26" t="s">
        <v>8710</v>
      </c>
      <c r="K4034" s="26">
        <v>18.57</v>
      </c>
      <c r="L4034" s="26">
        <v>10.92</v>
      </c>
      <c r="M4034" s="26">
        <v>9.57</v>
      </c>
      <c r="N4034" s="26">
        <v>10.73</v>
      </c>
      <c r="O4034" s="199">
        <v>643.03</v>
      </c>
    </row>
    <row r="4035" spans="8:15" hidden="1" x14ac:dyDescent="0.25">
      <c r="H4035" s="189" t="s">
        <v>8694</v>
      </c>
      <c r="I4035" s="26" t="s">
        <v>8711</v>
      </c>
      <c r="J4035" s="26" t="s">
        <v>8712</v>
      </c>
      <c r="K4035" s="26">
        <v>3.1</v>
      </c>
      <c r="L4035" s="26"/>
      <c r="M4035" s="26">
        <v>96.52</v>
      </c>
      <c r="N4035" s="26"/>
      <c r="O4035" s="199">
        <v>68.599999999999994</v>
      </c>
    </row>
    <row r="4036" spans="8:15" hidden="1" x14ac:dyDescent="0.25">
      <c r="H4036" s="189" t="s">
        <v>8694</v>
      </c>
      <c r="I4036" s="26" t="s">
        <v>8713</v>
      </c>
      <c r="J4036" s="26" t="s">
        <v>8714</v>
      </c>
      <c r="K4036" s="26">
        <v>13.06</v>
      </c>
      <c r="L4036" s="26">
        <v>9.3000000000000007</v>
      </c>
      <c r="M4036" s="26">
        <v>10.33</v>
      </c>
      <c r="N4036" s="26">
        <v>9.0299999999999994</v>
      </c>
      <c r="O4036" s="199">
        <v>311.22000000000003</v>
      </c>
    </row>
    <row r="4037" spans="8:15" hidden="1" x14ac:dyDescent="0.25">
      <c r="H4037" s="189" t="s">
        <v>8694</v>
      </c>
      <c r="I4037" s="26" t="s">
        <v>8715</v>
      </c>
      <c r="J4037" s="26" t="s">
        <v>8716</v>
      </c>
      <c r="K4037" s="26">
        <v>2.8</v>
      </c>
      <c r="L4037" s="26"/>
      <c r="M4037" s="26"/>
      <c r="N4037" s="26">
        <v>622.45000000000005</v>
      </c>
      <c r="O4037" s="199">
        <v>207.33</v>
      </c>
    </row>
    <row r="4038" spans="8:15" hidden="1" x14ac:dyDescent="0.25">
      <c r="H4038" s="189" t="s">
        <v>8694</v>
      </c>
      <c r="I4038" s="26" t="s">
        <v>8717</v>
      </c>
      <c r="J4038" s="26" t="s">
        <v>8718</v>
      </c>
      <c r="K4038" s="26">
        <v>6.82</v>
      </c>
      <c r="L4038" s="26">
        <v>30.95</v>
      </c>
      <c r="M4038" s="26">
        <v>17.09</v>
      </c>
      <c r="N4038" s="26">
        <v>24</v>
      </c>
      <c r="O4038" s="199">
        <v>100.86</v>
      </c>
    </row>
    <row r="4039" spans="8:15" hidden="1" x14ac:dyDescent="0.25">
      <c r="H4039" s="189" t="s">
        <v>8694</v>
      </c>
      <c r="I4039" s="26" t="s">
        <v>8719</v>
      </c>
      <c r="J4039" s="26" t="s">
        <v>8720</v>
      </c>
      <c r="K4039" s="26">
        <v>12.02</v>
      </c>
      <c r="L4039" s="26">
        <v>17.86</v>
      </c>
      <c r="M4039" s="26">
        <v>15.36</v>
      </c>
      <c r="N4039" s="26">
        <v>15.79</v>
      </c>
      <c r="O4039" s="199">
        <v>3164.45</v>
      </c>
    </row>
    <row r="4040" spans="8:15" hidden="1" x14ac:dyDescent="0.25">
      <c r="H4040" s="189" t="s">
        <v>8694</v>
      </c>
      <c r="I4040" s="26" t="s">
        <v>8721</v>
      </c>
      <c r="J4040" s="26" t="s">
        <v>8722</v>
      </c>
      <c r="K4040" s="26">
        <v>10.69</v>
      </c>
      <c r="L4040" s="26">
        <v>25.83</v>
      </c>
      <c r="M4040" s="26">
        <v>25.63</v>
      </c>
      <c r="N4040" s="26">
        <v>24.13</v>
      </c>
      <c r="O4040" s="199">
        <v>33.880000000000003</v>
      </c>
    </row>
    <row r="4041" spans="8:15" hidden="1" x14ac:dyDescent="0.25">
      <c r="H4041" s="189" t="s">
        <v>8694</v>
      </c>
      <c r="I4041" s="26" t="s">
        <v>8723</v>
      </c>
      <c r="J4041" s="26" t="s">
        <v>8724</v>
      </c>
      <c r="K4041" s="26">
        <v>12.1</v>
      </c>
      <c r="L4041" s="26">
        <v>86.26</v>
      </c>
      <c r="M4041" s="26">
        <v>64.37</v>
      </c>
      <c r="N4041" s="26">
        <v>86.86</v>
      </c>
      <c r="O4041" s="199">
        <v>67.760000000000005</v>
      </c>
    </row>
    <row r="4042" spans="8:15" hidden="1" x14ac:dyDescent="0.25">
      <c r="H4042" s="189" t="s">
        <v>8694</v>
      </c>
      <c r="I4042" s="26" t="s">
        <v>8725</v>
      </c>
      <c r="J4042" s="26" t="s">
        <v>8726</v>
      </c>
      <c r="K4042" s="26">
        <v>29.39</v>
      </c>
      <c r="L4042" s="26">
        <v>57.92</v>
      </c>
      <c r="M4042" s="26">
        <v>51.26</v>
      </c>
      <c r="N4042" s="26">
        <v>54.95</v>
      </c>
      <c r="O4042" s="199">
        <v>30.47</v>
      </c>
    </row>
    <row r="4043" spans="8:15" hidden="1" x14ac:dyDescent="0.25">
      <c r="H4043" s="189" t="s">
        <v>8727</v>
      </c>
      <c r="I4043" s="26" t="s">
        <v>8728</v>
      </c>
      <c r="J4043" s="26" t="s">
        <v>8729</v>
      </c>
      <c r="K4043" s="26">
        <v>35.07</v>
      </c>
      <c r="L4043" s="26">
        <v>80.53</v>
      </c>
      <c r="M4043" s="26">
        <v>24.1</v>
      </c>
      <c r="N4043" s="26">
        <v>393.33</v>
      </c>
      <c r="O4043" s="199">
        <v>42.83</v>
      </c>
    </row>
    <row r="4044" spans="8:15" hidden="1" x14ac:dyDescent="0.25">
      <c r="H4044" s="189" t="s">
        <v>8727</v>
      </c>
      <c r="I4044" s="26" t="s">
        <v>8730</v>
      </c>
      <c r="J4044" s="26" t="s">
        <v>8731</v>
      </c>
      <c r="K4044" s="26">
        <v>2.83</v>
      </c>
      <c r="L4044" s="26"/>
      <c r="M4044" s="26"/>
      <c r="N4044" s="26"/>
      <c r="O4044" s="199">
        <v>36.49</v>
      </c>
    </row>
    <row r="4045" spans="8:15" hidden="1" x14ac:dyDescent="0.25">
      <c r="H4045" s="189" t="s">
        <v>8727</v>
      </c>
      <c r="I4045" s="26" t="s">
        <v>8732</v>
      </c>
      <c r="J4045" s="26" t="s">
        <v>8733</v>
      </c>
      <c r="K4045" s="26">
        <v>13.83</v>
      </c>
      <c r="L4045" s="26">
        <v>21.6</v>
      </c>
      <c r="M4045" s="26">
        <v>20.04</v>
      </c>
      <c r="N4045" s="26">
        <v>16.649999999999999</v>
      </c>
      <c r="O4045" s="199">
        <v>26.4</v>
      </c>
    </row>
    <row r="4046" spans="8:15" hidden="1" x14ac:dyDescent="0.25">
      <c r="H4046" s="189" t="s">
        <v>8727</v>
      </c>
      <c r="I4046" s="26" t="s">
        <v>8734</v>
      </c>
      <c r="J4046" s="26" t="s">
        <v>8735</v>
      </c>
      <c r="K4046" s="26">
        <v>10.76</v>
      </c>
      <c r="L4046" s="26">
        <v>827.87</v>
      </c>
      <c r="M4046" s="26">
        <v>148.88999999999999</v>
      </c>
      <c r="N4046" s="26">
        <v>39.92</v>
      </c>
      <c r="O4046" s="199">
        <v>26.23</v>
      </c>
    </row>
    <row r="4047" spans="8:15" hidden="1" x14ac:dyDescent="0.25">
      <c r="H4047" s="189" t="s">
        <v>8727</v>
      </c>
      <c r="I4047" s="26" t="s">
        <v>8736</v>
      </c>
      <c r="J4047" s="26" t="s">
        <v>8737</v>
      </c>
      <c r="K4047" s="26">
        <v>25.14</v>
      </c>
      <c r="L4047" s="26">
        <v>25.89</v>
      </c>
      <c r="M4047" s="26">
        <v>25.55</v>
      </c>
      <c r="N4047" s="26">
        <v>21.39</v>
      </c>
      <c r="O4047" s="199">
        <v>28.16</v>
      </c>
    </row>
    <row r="4048" spans="8:15" hidden="1" x14ac:dyDescent="0.25">
      <c r="H4048" s="189" t="s">
        <v>8727</v>
      </c>
      <c r="I4048" s="26" t="s">
        <v>8738</v>
      </c>
      <c r="J4048" s="26" t="s">
        <v>8739</v>
      </c>
      <c r="K4048" s="26">
        <v>5.65</v>
      </c>
      <c r="L4048" s="26">
        <v>177.93</v>
      </c>
      <c r="M4048" s="26">
        <v>24.67</v>
      </c>
      <c r="N4048" s="26"/>
      <c r="O4048" s="199">
        <v>30.19</v>
      </c>
    </row>
    <row r="4049" spans="8:15" hidden="1" x14ac:dyDescent="0.25">
      <c r="H4049" s="189" t="s">
        <v>8727</v>
      </c>
      <c r="I4049" s="26" t="s">
        <v>8740</v>
      </c>
      <c r="J4049" s="26" t="s">
        <v>8741</v>
      </c>
      <c r="K4049" s="26">
        <v>6.54</v>
      </c>
      <c r="L4049" s="26">
        <v>38.659999999999997</v>
      </c>
      <c r="M4049" s="26">
        <v>29.26</v>
      </c>
      <c r="N4049" s="26">
        <v>37.24</v>
      </c>
      <c r="O4049" s="199">
        <v>47.17</v>
      </c>
    </row>
    <row r="4050" spans="8:15" hidden="1" x14ac:dyDescent="0.25">
      <c r="H4050" s="189" t="s">
        <v>8727</v>
      </c>
      <c r="I4050" s="26" t="s">
        <v>8742</v>
      </c>
      <c r="J4050" s="26" t="s">
        <v>8743</v>
      </c>
      <c r="K4050" s="26">
        <v>3.3</v>
      </c>
      <c r="L4050" s="26"/>
      <c r="M4050" s="26"/>
      <c r="N4050" s="26"/>
      <c r="O4050" s="199">
        <v>31.26</v>
      </c>
    </row>
    <row r="4051" spans="8:15" hidden="1" x14ac:dyDescent="0.25">
      <c r="H4051" s="189" t="s">
        <v>8727</v>
      </c>
      <c r="I4051" s="26" t="s">
        <v>8744</v>
      </c>
      <c r="J4051" s="26" t="s">
        <v>8745</v>
      </c>
      <c r="K4051" s="26">
        <v>5.73</v>
      </c>
      <c r="L4051" s="26">
        <v>197.6</v>
      </c>
      <c r="M4051" s="26">
        <v>237.96</v>
      </c>
      <c r="N4051" s="26">
        <v>313.81</v>
      </c>
      <c r="O4051" s="199">
        <v>35.450000000000003</v>
      </c>
    </row>
    <row r="4052" spans="8:15" hidden="1" x14ac:dyDescent="0.25">
      <c r="H4052" s="189" t="s">
        <v>8727</v>
      </c>
      <c r="I4052" s="26" t="s">
        <v>8746</v>
      </c>
      <c r="J4052" s="26" t="s">
        <v>8747</v>
      </c>
      <c r="K4052" s="26">
        <v>4.1399999999999997</v>
      </c>
      <c r="L4052" s="26"/>
      <c r="M4052" s="26">
        <v>155.72</v>
      </c>
      <c r="N4052" s="26"/>
      <c r="O4052" s="199">
        <v>255.33</v>
      </c>
    </row>
    <row r="4053" spans="8:15" hidden="1" x14ac:dyDescent="0.25">
      <c r="H4053" s="189" t="s">
        <v>8727</v>
      </c>
      <c r="I4053" s="26" t="s">
        <v>8748</v>
      </c>
      <c r="J4053" s="26" t="s">
        <v>8749</v>
      </c>
      <c r="K4053" s="26">
        <v>3.23</v>
      </c>
      <c r="L4053" s="26"/>
      <c r="M4053" s="26"/>
      <c r="N4053" s="26"/>
      <c r="O4053" s="199">
        <v>26.56</v>
      </c>
    </row>
    <row r="4054" spans="8:15" hidden="1" x14ac:dyDescent="0.25">
      <c r="H4054" s="189" t="s">
        <v>8727</v>
      </c>
      <c r="I4054" s="26" t="s">
        <v>8750</v>
      </c>
      <c r="J4054" s="26" t="s">
        <v>8751</v>
      </c>
      <c r="K4054" s="26">
        <v>4.3099999999999996</v>
      </c>
      <c r="L4054" s="26"/>
      <c r="M4054" s="26"/>
      <c r="N4054" s="26"/>
      <c r="O4054" s="199">
        <v>25.79</v>
      </c>
    </row>
    <row r="4055" spans="8:15" hidden="1" x14ac:dyDescent="0.25">
      <c r="H4055" s="189" t="s">
        <v>8727</v>
      </c>
      <c r="I4055" s="26" t="s">
        <v>8752</v>
      </c>
      <c r="J4055" s="26" t="s">
        <v>8753</v>
      </c>
      <c r="K4055" s="26">
        <v>5.42</v>
      </c>
      <c r="L4055" s="26">
        <v>87.47</v>
      </c>
      <c r="M4055" s="26">
        <v>146</v>
      </c>
      <c r="N4055" s="26">
        <v>59.87</v>
      </c>
      <c r="O4055" s="199">
        <v>73.790000000000006</v>
      </c>
    </row>
    <row r="4056" spans="8:15" hidden="1" x14ac:dyDescent="0.25">
      <c r="H4056" s="189" t="s">
        <v>8727</v>
      </c>
      <c r="I4056" s="26" t="s">
        <v>8754</v>
      </c>
      <c r="J4056" s="26" t="s">
        <v>8755</v>
      </c>
      <c r="K4056" s="26">
        <v>15.88</v>
      </c>
      <c r="L4056" s="26"/>
      <c r="M4056" s="26">
        <v>106.55</v>
      </c>
      <c r="N4056" s="26"/>
      <c r="O4056" s="199">
        <v>25.64</v>
      </c>
    </row>
    <row r="4057" spans="8:15" hidden="1" x14ac:dyDescent="0.25">
      <c r="H4057" s="189" t="s">
        <v>8727</v>
      </c>
      <c r="I4057" s="26" t="s">
        <v>8756</v>
      </c>
      <c r="J4057" s="26" t="s">
        <v>8757</v>
      </c>
      <c r="K4057" s="26">
        <v>15.23</v>
      </c>
      <c r="L4057" s="26"/>
      <c r="M4057" s="26">
        <v>1280.19</v>
      </c>
      <c r="N4057" s="26"/>
      <c r="O4057" s="199">
        <v>18.28</v>
      </c>
    </row>
    <row r="4058" spans="8:15" hidden="1" x14ac:dyDescent="0.25">
      <c r="H4058" s="189" t="s">
        <v>8727</v>
      </c>
      <c r="I4058" s="26" t="s">
        <v>8758</v>
      </c>
      <c r="J4058" s="26" t="s">
        <v>8759</v>
      </c>
      <c r="K4058" s="26">
        <v>14.34</v>
      </c>
      <c r="L4058" s="26">
        <v>19.72</v>
      </c>
      <c r="M4058" s="26">
        <v>23.2</v>
      </c>
      <c r="N4058" s="26">
        <v>26.21</v>
      </c>
      <c r="O4058" s="199">
        <v>17.21</v>
      </c>
    </row>
    <row r="4059" spans="8:15" hidden="1" x14ac:dyDescent="0.25">
      <c r="H4059" s="189" t="s">
        <v>8727</v>
      </c>
      <c r="I4059" s="26" t="s">
        <v>8760</v>
      </c>
      <c r="J4059" s="26" t="s">
        <v>8761</v>
      </c>
      <c r="K4059" s="26">
        <v>13.44</v>
      </c>
      <c r="L4059" s="26">
        <v>31.93</v>
      </c>
      <c r="M4059" s="26">
        <v>35.08</v>
      </c>
      <c r="N4059" s="26">
        <v>29.92</v>
      </c>
      <c r="O4059" s="199">
        <v>54.09</v>
      </c>
    </row>
    <row r="4060" spans="8:15" hidden="1" x14ac:dyDescent="0.25">
      <c r="H4060" s="189" t="s">
        <v>8727</v>
      </c>
      <c r="I4060" s="26" t="s">
        <v>8762</v>
      </c>
      <c r="J4060" s="26" t="s">
        <v>8763</v>
      </c>
      <c r="K4060" s="26">
        <v>9.18</v>
      </c>
      <c r="L4060" s="26"/>
      <c r="M4060" s="26"/>
      <c r="N4060" s="26"/>
      <c r="O4060" s="199">
        <v>55.52</v>
      </c>
    </row>
    <row r="4061" spans="8:15" hidden="1" x14ac:dyDescent="0.25">
      <c r="H4061" s="189" t="s">
        <v>8727</v>
      </c>
      <c r="I4061" s="26" t="s">
        <v>8764</v>
      </c>
      <c r="J4061" s="26" t="s">
        <v>8765</v>
      </c>
      <c r="K4061" s="26">
        <v>9.7100000000000009</v>
      </c>
      <c r="L4061" s="26">
        <v>30.38</v>
      </c>
      <c r="M4061" s="26">
        <v>27.7</v>
      </c>
      <c r="N4061" s="26">
        <v>43.14</v>
      </c>
      <c r="O4061" s="199">
        <v>31.96</v>
      </c>
    </row>
    <row r="4062" spans="8:15" hidden="1" x14ac:dyDescent="0.25">
      <c r="H4062" s="189" t="s">
        <v>8727</v>
      </c>
      <c r="I4062" s="26" t="s">
        <v>8766</v>
      </c>
      <c r="J4062" s="26" t="s">
        <v>8767</v>
      </c>
      <c r="K4062" s="26">
        <v>3.35</v>
      </c>
      <c r="L4062" s="26"/>
      <c r="M4062" s="26"/>
      <c r="N4062" s="26"/>
      <c r="O4062" s="199">
        <v>12.54</v>
      </c>
    </row>
    <row r="4063" spans="8:15" hidden="1" x14ac:dyDescent="0.25">
      <c r="H4063" s="189" t="s">
        <v>8727</v>
      </c>
      <c r="I4063" s="26" t="s">
        <v>8768</v>
      </c>
      <c r="J4063" s="26" t="s">
        <v>8769</v>
      </c>
      <c r="K4063" s="26">
        <v>6.81</v>
      </c>
      <c r="L4063" s="26">
        <v>317.19</v>
      </c>
      <c r="M4063" s="26">
        <v>265.74</v>
      </c>
      <c r="N4063" s="26">
        <v>206.88</v>
      </c>
      <c r="O4063" s="199">
        <v>17.22</v>
      </c>
    </row>
    <row r="4064" spans="8:15" hidden="1" x14ac:dyDescent="0.25">
      <c r="H4064" s="189" t="s">
        <v>8727</v>
      </c>
      <c r="I4064" s="26" t="s">
        <v>8770</v>
      </c>
      <c r="J4064" s="26" t="s">
        <v>8771</v>
      </c>
      <c r="K4064" s="26">
        <v>4.4400000000000004</v>
      </c>
      <c r="L4064" s="26">
        <v>18.29</v>
      </c>
      <c r="M4064" s="26"/>
      <c r="N4064" s="26">
        <v>52.94</v>
      </c>
      <c r="O4064" s="199">
        <v>17.88</v>
      </c>
    </row>
    <row r="4065" spans="8:15" hidden="1" x14ac:dyDescent="0.25">
      <c r="H4065" s="189" t="s">
        <v>8727</v>
      </c>
      <c r="I4065" s="26" t="s">
        <v>8772</v>
      </c>
      <c r="J4065" s="26" t="s">
        <v>8773</v>
      </c>
      <c r="K4065" s="26">
        <v>6.05</v>
      </c>
      <c r="L4065" s="26">
        <v>247.62</v>
      </c>
      <c r="M4065" s="26">
        <v>232.55</v>
      </c>
      <c r="N4065" s="26">
        <v>304.42</v>
      </c>
      <c r="O4065" s="199">
        <v>38.32</v>
      </c>
    </row>
    <row r="4066" spans="8:15" hidden="1" x14ac:dyDescent="0.25">
      <c r="H4066" s="189" t="s">
        <v>8727</v>
      </c>
      <c r="I4066" s="26" t="s">
        <v>8774</v>
      </c>
      <c r="J4066" s="26" t="s">
        <v>8775</v>
      </c>
      <c r="K4066" s="26">
        <v>19.96</v>
      </c>
      <c r="L4066" s="26">
        <v>53.07</v>
      </c>
      <c r="M4066" s="26">
        <v>95.4</v>
      </c>
      <c r="N4066" s="26">
        <v>66.8</v>
      </c>
      <c r="O4066" s="199">
        <v>25.7</v>
      </c>
    </row>
    <row r="4067" spans="8:15" hidden="1" x14ac:dyDescent="0.25">
      <c r="H4067" s="189" t="s">
        <v>8727</v>
      </c>
      <c r="I4067" s="26" t="s">
        <v>8776</v>
      </c>
      <c r="J4067" s="26" t="s">
        <v>8777</v>
      </c>
      <c r="K4067" s="26">
        <v>33.67</v>
      </c>
      <c r="L4067" s="26">
        <v>25.82</v>
      </c>
      <c r="M4067" s="26">
        <v>33.979999999999997</v>
      </c>
      <c r="N4067" s="26">
        <v>22.8</v>
      </c>
      <c r="O4067" s="199">
        <v>66.260000000000005</v>
      </c>
    </row>
    <row r="4068" spans="8:15" hidden="1" x14ac:dyDescent="0.25">
      <c r="H4068" s="189" t="s">
        <v>8727</v>
      </c>
      <c r="I4068" s="26" t="s">
        <v>8778</v>
      </c>
      <c r="J4068" s="26" t="s">
        <v>8779</v>
      </c>
      <c r="K4068" s="26">
        <v>30.8</v>
      </c>
      <c r="L4068" s="26"/>
      <c r="M4068" s="26"/>
      <c r="N4068" s="26"/>
      <c r="O4068" s="199">
        <v>51.55</v>
      </c>
    </row>
    <row r="4069" spans="8:15" hidden="1" x14ac:dyDescent="0.25">
      <c r="H4069" s="189" t="s">
        <v>8727</v>
      </c>
      <c r="I4069" s="26" t="s">
        <v>8780</v>
      </c>
      <c r="J4069" s="26" t="s">
        <v>8781</v>
      </c>
      <c r="K4069" s="26">
        <v>9.9600000000000009</v>
      </c>
      <c r="L4069" s="26">
        <v>31.65</v>
      </c>
      <c r="M4069" s="26">
        <v>21.5</v>
      </c>
      <c r="N4069" s="26">
        <v>24.19</v>
      </c>
      <c r="O4069" s="199">
        <v>18.13</v>
      </c>
    </row>
    <row r="4070" spans="8:15" hidden="1" x14ac:dyDescent="0.25">
      <c r="H4070" s="189" t="s">
        <v>8727</v>
      </c>
      <c r="I4070" s="26" t="s">
        <v>8782</v>
      </c>
      <c r="J4070" s="26" t="s">
        <v>8783</v>
      </c>
      <c r="K4070" s="26">
        <v>33.700000000000003</v>
      </c>
      <c r="L4070" s="26">
        <v>36.090000000000003</v>
      </c>
      <c r="M4070" s="26">
        <v>33.520000000000003</v>
      </c>
      <c r="N4070" s="26">
        <v>101.39</v>
      </c>
      <c r="O4070" s="199">
        <v>51.09</v>
      </c>
    </row>
    <row r="4071" spans="8:15" hidden="1" x14ac:dyDescent="0.25">
      <c r="H4071" s="189" t="s">
        <v>8727</v>
      </c>
      <c r="I4071" s="26" t="s">
        <v>8784</v>
      </c>
      <c r="J4071" s="26" t="s">
        <v>8785</v>
      </c>
      <c r="K4071" s="26">
        <v>48.86</v>
      </c>
      <c r="L4071" s="26"/>
      <c r="M4071" s="26">
        <v>9140.77</v>
      </c>
      <c r="N4071" s="26">
        <v>455.47</v>
      </c>
      <c r="O4071" s="199">
        <v>67.02</v>
      </c>
    </row>
    <row r="4072" spans="8:15" hidden="1" x14ac:dyDescent="0.25">
      <c r="H4072" s="189" t="s">
        <v>8727</v>
      </c>
      <c r="I4072" s="26" t="s">
        <v>8786</v>
      </c>
      <c r="J4072" s="26" t="s">
        <v>8787</v>
      </c>
      <c r="K4072" s="26">
        <v>14.29</v>
      </c>
      <c r="L4072" s="26">
        <v>27.91</v>
      </c>
      <c r="M4072" s="26">
        <v>31.44</v>
      </c>
      <c r="N4072" s="26">
        <v>19.84</v>
      </c>
      <c r="O4072" s="199">
        <v>33.31</v>
      </c>
    </row>
    <row r="4073" spans="8:15" hidden="1" x14ac:dyDescent="0.25">
      <c r="H4073" s="189" t="s">
        <v>8727</v>
      </c>
      <c r="I4073" s="26" t="s">
        <v>8788</v>
      </c>
      <c r="J4073" s="26" t="s">
        <v>8789</v>
      </c>
      <c r="K4073" s="26">
        <v>32.520000000000003</v>
      </c>
      <c r="L4073" s="26">
        <v>39.94</v>
      </c>
      <c r="M4073" s="26">
        <v>40.9</v>
      </c>
      <c r="N4073" s="26">
        <v>48.12</v>
      </c>
      <c r="O4073" s="199">
        <v>65.53</v>
      </c>
    </row>
    <row r="4074" spans="8:15" hidden="1" x14ac:dyDescent="0.25">
      <c r="H4074" s="189" t="s">
        <v>8727</v>
      </c>
      <c r="I4074" s="26" t="s">
        <v>8790</v>
      </c>
      <c r="J4074" s="26" t="s">
        <v>8791</v>
      </c>
      <c r="K4074" s="26">
        <v>53.53</v>
      </c>
      <c r="L4074" s="26"/>
      <c r="M4074" s="26"/>
      <c r="N4074" s="26"/>
      <c r="O4074" s="199">
        <v>38.67</v>
      </c>
    </row>
    <row r="4075" spans="8:15" hidden="1" x14ac:dyDescent="0.25">
      <c r="H4075" s="189" t="s">
        <v>8727</v>
      </c>
      <c r="I4075" s="26" t="s">
        <v>8792</v>
      </c>
      <c r="J4075" s="26" t="s">
        <v>8793</v>
      </c>
      <c r="K4075" s="26">
        <v>38.28</v>
      </c>
      <c r="L4075" s="26">
        <v>22.1</v>
      </c>
      <c r="M4075" s="26">
        <v>16.87</v>
      </c>
      <c r="N4075" s="26">
        <v>30.28</v>
      </c>
      <c r="O4075" s="199">
        <v>25.52</v>
      </c>
    </row>
    <row r="4076" spans="8:15" hidden="1" x14ac:dyDescent="0.25">
      <c r="H4076" s="189" t="s">
        <v>8727</v>
      </c>
      <c r="I4076" s="26" t="s">
        <v>8794</v>
      </c>
      <c r="J4076" s="26" t="s">
        <v>8795</v>
      </c>
      <c r="K4076" s="26">
        <v>28.02</v>
      </c>
      <c r="L4076" s="26"/>
      <c r="M4076" s="26"/>
      <c r="N4076" s="26">
        <v>157.85</v>
      </c>
      <c r="O4076" s="199">
        <v>28.67</v>
      </c>
    </row>
    <row r="4077" spans="8:15" hidden="1" x14ac:dyDescent="0.25">
      <c r="H4077" s="189" t="s">
        <v>8727</v>
      </c>
      <c r="I4077" s="26" t="s">
        <v>8796</v>
      </c>
      <c r="J4077" s="26" t="s">
        <v>8797</v>
      </c>
      <c r="K4077" s="26">
        <v>22.23</v>
      </c>
      <c r="L4077" s="26">
        <v>25.12</v>
      </c>
      <c r="M4077" s="26">
        <v>45.82</v>
      </c>
      <c r="N4077" s="26">
        <v>21.77</v>
      </c>
      <c r="O4077" s="199">
        <v>28.01</v>
      </c>
    </row>
    <row r="4078" spans="8:15" hidden="1" x14ac:dyDescent="0.25">
      <c r="H4078" s="189" t="s">
        <v>8727</v>
      </c>
      <c r="I4078" s="26" t="s">
        <v>8798</v>
      </c>
      <c r="J4078" s="26" t="s">
        <v>8799</v>
      </c>
      <c r="K4078" s="26">
        <v>8.5299999999999994</v>
      </c>
      <c r="L4078" s="26">
        <v>434.22</v>
      </c>
      <c r="M4078" s="26"/>
      <c r="N4078" s="26">
        <v>702.66</v>
      </c>
      <c r="O4078" s="199">
        <v>81.849999999999994</v>
      </c>
    </row>
    <row r="4079" spans="8:15" hidden="1" x14ac:dyDescent="0.25">
      <c r="H4079" s="189" t="s">
        <v>8727</v>
      </c>
      <c r="I4079" s="26" t="s">
        <v>8800</v>
      </c>
      <c r="J4079" s="26" t="s">
        <v>8801</v>
      </c>
      <c r="K4079" s="26">
        <v>22.65</v>
      </c>
      <c r="L4079" s="26">
        <v>51.18</v>
      </c>
      <c r="M4079" s="26">
        <v>61.62</v>
      </c>
      <c r="N4079" s="26">
        <v>52.7</v>
      </c>
      <c r="O4079" s="199">
        <v>14.15</v>
      </c>
    </row>
    <row r="4080" spans="8:15" hidden="1" x14ac:dyDescent="0.25">
      <c r="H4080" s="189" t="s">
        <v>8727</v>
      </c>
      <c r="I4080" s="26" t="s">
        <v>8802</v>
      </c>
      <c r="J4080" s="26" t="s">
        <v>8803</v>
      </c>
      <c r="K4080" s="26">
        <v>10.27</v>
      </c>
      <c r="L4080" s="26">
        <v>33.86</v>
      </c>
      <c r="M4080" s="26">
        <v>196.66</v>
      </c>
      <c r="N4080" s="26">
        <v>33.840000000000003</v>
      </c>
      <c r="O4080" s="199">
        <v>45.23</v>
      </c>
    </row>
    <row r="4081" spans="8:15" hidden="1" x14ac:dyDescent="0.25">
      <c r="H4081" s="189" t="s">
        <v>8727</v>
      </c>
      <c r="I4081" s="26" t="s">
        <v>8804</v>
      </c>
      <c r="J4081" s="26" t="s">
        <v>8805</v>
      </c>
      <c r="K4081" s="26">
        <v>8.5299999999999994</v>
      </c>
      <c r="L4081" s="26"/>
      <c r="M4081" s="26"/>
      <c r="N4081" s="26">
        <v>14.59</v>
      </c>
      <c r="O4081" s="199">
        <v>24.44</v>
      </c>
    </row>
    <row r="4082" spans="8:15" hidden="1" x14ac:dyDescent="0.25">
      <c r="H4082" s="189" t="s">
        <v>8727</v>
      </c>
      <c r="I4082" s="26" t="s">
        <v>8806</v>
      </c>
      <c r="J4082" s="26" t="s">
        <v>8807</v>
      </c>
      <c r="K4082" s="26">
        <v>5.35</v>
      </c>
      <c r="L4082" s="26">
        <v>21.47</v>
      </c>
      <c r="M4082" s="26">
        <v>17.7</v>
      </c>
      <c r="N4082" s="26">
        <v>22.36</v>
      </c>
      <c r="O4082" s="199">
        <v>122.18</v>
      </c>
    </row>
    <row r="4083" spans="8:15" hidden="1" x14ac:dyDescent="0.25">
      <c r="H4083" s="189" t="s">
        <v>8727</v>
      </c>
      <c r="I4083" s="26" t="s">
        <v>8808</v>
      </c>
      <c r="J4083" s="26" t="s">
        <v>8809</v>
      </c>
      <c r="K4083" s="26">
        <v>8.2799999999999994</v>
      </c>
      <c r="L4083" s="26"/>
      <c r="M4083" s="26">
        <v>84.48</v>
      </c>
      <c r="N4083" s="26"/>
      <c r="O4083" s="199">
        <v>42.67</v>
      </c>
    </row>
    <row r="4084" spans="8:15" hidden="1" x14ac:dyDescent="0.25">
      <c r="H4084" s="189" t="s">
        <v>8727</v>
      </c>
      <c r="I4084" s="26" t="s">
        <v>8810</v>
      </c>
      <c r="J4084" s="26" t="s">
        <v>8811</v>
      </c>
      <c r="K4084" s="26">
        <v>5.74</v>
      </c>
      <c r="L4084" s="26"/>
      <c r="M4084" s="26">
        <v>976.74</v>
      </c>
      <c r="N4084" s="26"/>
      <c r="O4084" s="199">
        <v>33.67</v>
      </c>
    </row>
    <row r="4085" spans="8:15" hidden="1" x14ac:dyDescent="0.25">
      <c r="H4085" s="189" t="s">
        <v>8727</v>
      </c>
      <c r="I4085" s="26" t="s">
        <v>8812</v>
      </c>
      <c r="J4085" s="26" t="s">
        <v>8813</v>
      </c>
      <c r="K4085" s="26">
        <v>13.23</v>
      </c>
      <c r="L4085" s="26"/>
      <c r="M4085" s="26">
        <v>272.74</v>
      </c>
      <c r="N4085" s="26"/>
      <c r="O4085" s="199">
        <v>42.53</v>
      </c>
    </row>
    <row r="4086" spans="8:15" hidden="1" x14ac:dyDescent="0.25">
      <c r="H4086" s="189" t="s">
        <v>8727</v>
      </c>
      <c r="I4086" s="26" t="s">
        <v>8814</v>
      </c>
      <c r="J4086" s="26" t="s">
        <v>8815</v>
      </c>
      <c r="K4086" s="26">
        <v>9.75</v>
      </c>
      <c r="L4086" s="26">
        <v>14.94</v>
      </c>
      <c r="M4086" s="26">
        <v>13.35</v>
      </c>
      <c r="N4086" s="26">
        <v>45.01</v>
      </c>
      <c r="O4086" s="199">
        <v>51.54</v>
      </c>
    </row>
    <row r="4087" spans="8:15" hidden="1" x14ac:dyDescent="0.25">
      <c r="H4087" s="189" t="s">
        <v>8727</v>
      </c>
      <c r="I4087" s="26" t="s">
        <v>8816</v>
      </c>
      <c r="J4087" s="26" t="s">
        <v>8817</v>
      </c>
      <c r="K4087" s="26">
        <v>24.7</v>
      </c>
      <c r="L4087" s="26"/>
      <c r="M4087" s="26">
        <v>33.15</v>
      </c>
      <c r="N4087" s="26"/>
      <c r="O4087" s="199">
        <v>139.83000000000001</v>
      </c>
    </row>
    <row r="4088" spans="8:15" hidden="1" x14ac:dyDescent="0.25">
      <c r="H4088" s="189" t="s">
        <v>8727</v>
      </c>
      <c r="I4088" s="26" t="s">
        <v>8818</v>
      </c>
      <c r="J4088" s="26" t="s">
        <v>8819</v>
      </c>
      <c r="K4088" s="26">
        <v>46.86</v>
      </c>
      <c r="L4088" s="26">
        <v>11.08</v>
      </c>
      <c r="M4088" s="26">
        <v>9.57</v>
      </c>
      <c r="N4088" s="26">
        <v>13.11</v>
      </c>
      <c r="O4088" s="199">
        <v>31.4</v>
      </c>
    </row>
    <row r="4089" spans="8:15" hidden="1" x14ac:dyDescent="0.25">
      <c r="H4089" s="189" t="s">
        <v>8727</v>
      </c>
      <c r="I4089" s="26" t="s">
        <v>8820</v>
      </c>
      <c r="J4089" s="26" t="s">
        <v>8821</v>
      </c>
      <c r="K4089" s="26">
        <v>11.89</v>
      </c>
      <c r="L4089" s="26">
        <v>27.92</v>
      </c>
      <c r="M4089" s="26">
        <v>30.95</v>
      </c>
      <c r="N4089" s="26">
        <v>107.08</v>
      </c>
      <c r="O4089" s="199">
        <v>70.72</v>
      </c>
    </row>
    <row r="4090" spans="8:15" hidden="1" x14ac:dyDescent="0.25">
      <c r="H4090" s="189" t="s">
        <v>8727</v>
      </c>
      <c r="I4090" s="26" t="s">
        <v>8822</v>
      </c>
      <c r="J4090" s="26" t="s">
        <v>8823</v>
      </c>
      <c r="K4090" s="26">
        <v>35.35</v>
      </c>
      <c r="L4090" s="26">
        <v>24.12</v>
      </c>
      <c r="M4090" s="26">
        <v>27.09</v>
      </c>
      <c r="N4090" s="26">
        <v>25.54</v>
      </c>
      <c r="O4090" s="199">
        <v>327.55</v>
      </c>
    </row>
    <row r="4091" spans="8:15" hidden="1" x14ac:dyDescent="0.25">
      <c r="H4091" s="189" t="s">
        <v>8727</v>
      </c>
      <c r="I4091" s="26" t="s">
        <v>8824</v>
      </c>
      <c r="J4091" s="26" t="s">
        <v>8825</v>
      </c>
      <c r="K4091" s="26">
        <v>39.090000000000003</v>
      </c>
      <c r="L4091" s="26">
        <v>27.64</v>
      </c>
      <c r="M4091" s="26">
        <v>21.89</v>
      </c>
      <c r="N4091" s="26">
        <v>41.64</v>
      </c>
      <c r="O4091" s="199">
        <v>46.16</v>
      </c>
    </row>
    <row r="4092" spans="8:15" hidden="1" x14ac:dyDescent="0.25">
      <c r="H4092" s="189" t="s">
        <v>8727</v>
      </c>
      <c r="I4092" s="26" t="s">
        <v>8826</v>
      </c>
      <c r="J4092" s="26" t="s">
        <v>8827</v>
      </c>
      <c r="K4092" s="26">
        <v>20.95</v>
      </c>
      <c r="L4092" s="26">
        <v>18.04</v>
      </c>
      <c r="M4092" s="26">
        <v>18.510000000000002</v>
      </c>
      <c r="N4092" s="26">
        <v>18.75</v>
      </c>
      <c r="O4092" s="199">
        <v>83.82</v>
      </c>
    </row>
    <row r="4093" spans="8:15" hidden="1" x14ac:dyDescent="0.25">
      <c r="H4093" s="189" t="s">
        <v>8727</v>
      </c>
      <c r="I4093" s="26" t="s">
        <v>8828</v>
      </c>
      <c r="J4093" s="26" t="s">
        <v>8829</v>
      </c>
      <c r="K4093" s="26">
        <v>10.18</v>
      </c>
      <c r="L4093" s="26">
        <v>39.590000000000003</v>
      </c>
      <c r="M4093" s="26">
        <v>48.46</v>
      </c>
      <c r="N4093" s="26">
        <v>38.28</v>
      </c>
      <c r="O4093" s="199">
        <v>41.89</v>
      </c>
    </row>
    <row r="4094" spans="8:15" hidden="1" x14ac:dyDescent="0.25">
      <c r="H4094" s="189" t="s">
        <v>8830</v>
      </c>
      <c r="I4094" s="26" t="s">
        <v>8831</v>
      </c>
      <c r="J4094" s="26" t="s">
        <v>8832</v>
      </c>
      <c r="K4094" s="26">
        <v>3.69</v>
      </c>
      <c r="L4094" s="26">
        <v>34.42</v>
      </c>
      <c r="M4094" s="26"/>
      <c r="N4094" s="26">
        <v>40.299999999999997</v>
      </c>
      <c r="O4094" s="199">
        <v>15.96</v>
      </c>
    </row>
    <row r="4095" spans="8:15" hidden="1" x14ac:dyDescent="0.25">
      <c r="H4095" s="189" t="s">
        <v>8830</v>
      </c>
      <c r="I4095" s="26" t="s">
        <v>8833</v>
      </c>
      <c r="J4095" s="26" t="s">
        <v>8834</v>
      </c>
      <c r="K4095" s="26">
        <v>4.9400000000000004</v>
      </c>
      <c r="L4095" s="26">
        <v>59.17</v>
      </c>
      <c r="M4095" s="26">
        <v>33.04</v>
      </c>
      <c r="N4095" s="26">
        <v>53.92</v>
      </c>
      <c r="O4095" s="199">
        <v>36.04</v>
      </c>
    </row>
    <row r="4096" spans="8:15" hidden="1" x14ac:dyDescent="0.25">
      <c r="H4096" s="189" t="s">
        <v>8830</v>
      </c>
      <c r="I4096" s="26" t="s">
        <v>8835</v>
      </c>
      <c r="J4096" s="26" t="s">
        <v>8836</v>
      </c>
      <c r="K4096" s="26">
        <v>7.35</v>
      </c>
      <c r="L4096" s="26">
        <v>19.21</v>
      </c>
      <c r="M4096" s="26">
        <v>14.87</v>
      </c>
      <c r="N4096" s="26">
        <v>26.62</v>
      </c>
      <c r="O4096" s="199">
        <v>30.25</v>
      </c>
    </row>
    <row r="4097" spans="8:15" hidden="1" x14ac:dyDescent="0.25">
      <c r="H4097" s="189" t="s">
        <v>8830</v>
      </c>
      <c r="I4097" s="26" t="s">
        <v>8837</v>
      </c>
      <c r="J4097" s="26" t="s">
        <v>8838</v>
      </c>
      <c r="K4097" s="26">
        <v>7.16</v>
      </c>
      <c r="L4097" s="26">
        <v>40.35</v>
      </c>
      <c r="M4097" s="26">
        <v>32.979999999999997</v>
      </c>
      <c r="N4097" s="26">
        <v>41.76</v>
      </c>
      <c r="O4097" s="199">
        <v>43.05</v>
      </c>
    </row>
    <row r="4098" spans="8:15" hidden="1" x14ac:dyDescent="0.25">
      <c r="H4098" s="189" t="s">
        <v>8830</v>
      </c>
      <c r="I4098" s="26" t="s">
        <v>8839</v>
      </c>
      <c r="J4098" s="26" t="s">
        <v>8840</v>
      </c>
      <c r="K4098" s="26">
        <v>6.44</v>
      </c>
      <c r="L4098" s="26">
        <v>26.13</v>
      </c>
      <c r="M4098" s="26">
        <v>82.28</v>
      </c>
      <c r="N4098" s="26">
        <v>17.13</v>
      </c>
      <c r="O4098" s="199">
        <v>70.290000000000006</v>
      </c>
    </row>
    <row r="4099" spans="8:15" hidden="1" x14ac:dyDescent="0.25">
      <c r="H4099" s="189" t="s">
        <v>8830</v>
      </c>
      <c r="I4099" s="26" t="s">
        <v>8841</v>
      </c>
      <c r="J4099" s="26" t="s">
        <v>8842</v>
      </c>
      <c r="K4099" s="26">
        <v>21.56</v>
      </c>
      <c r="L4099" s="26">
        <v>442.07</v>
      </c>
      <c r="M4099" s="26">
        <v>116.64</v>
      </c>
      <c r="N4099" s="26"/>
      <c r="O4099" s="199">
        <v>27.26</v>
      </c>
    </row>
    <row r="4100" spans="8:15" hidden="1" x14ac:dyDescent="0.25">
      <c r="H4100" s="189" t="s">
        <v>8830</v>
      </c>
      <c r="I4100" s="26" t="s">
        <v>8843</v>
      </c>
      <c r="J4100" s="26" t="s">
        <v>8844</v>
      </c>
      <c r="K4100" s="26">
        <v>19.670000000000002</v>
      </c>
      <c r="L4100" s="26">
        <v>80.42</v>
      </c>
      <c r="M4100" s="26">
        <v>163.54</v>
      </c>
      <c r="N4100" s="26">
        <v>48.52</v>
      </c>
      <c r="O4100" s="199">
        <v>48.63</v>
      </c>
    </row>
    <row r="4101" spans="8:15" hidden="1" x14ac:dyDescent="0.25">
      <c r="H4101" s="189" t="s">
        <v>8830</v>
      </c>
      <c r="I4101" s="26" t="s">
        <v>8845</v>
      </c>
      <c r="J4101" s="26" t="s">
        <v>8846</v>
      </c>
      <c r="K4101" s="26">
        <v>39.869999999999997</v>
      </c>
      <c r="L4101" s="26">
        <v>34.47</v>
      </c>
      <c r="M4101" s="26">
        <v>34.39</v>
      </c>
      <c r="N4101" s="26">
        <v>32.72</v>
      </c>
      <c r="O4101" s="199">
        <v>41.83</v>
      </c>
    </row>
    <row r="4102" spans="8:15" hidden="1" x14ac:dyDescent="0.25">
      <c r="H4102" s="189" t="s">
        <v>8830</v>
      </c>
      <c r="I4102" s="26" t="s">
        <v>8847</v>
      </c>
      <c r="J4102" s="26" t="s">
        <v>8848</v>
      </c>
      <c r="K4102" s="26">
        <v>4.71</v>
      </c>
      <c r="L4102" s="26"/>
      <c r="M4102" s="26"/>
      <c r="N4102" s="26">
        <v>295.14999999999998</v>
      </c>
      <c r="O4102" s="199">
        <v>201.56</v>
      </c>
    </row>
    <row r="4103" spans="8:15" hidden="1" x14ac:dyDescent="0.25">
      <c r="H4103" s="189" t="s">
        <v>8830</v>
      </c>
      <c r="I4103" s="26" t="s">
        <v>8849</v>
      </c>
      <c r="J4103" s="26" t="s">
        <v>8370</v>
      </c>
      <c r="K4103" s="26">
        <v>16.350000000000001</v>
      </c>
      <c r="L4103" s="26">
        <v>66.66</v>
      </c>
      <c r="M4103" s="26">
        <v>72.94</v>
      </c>
      <c r="N4103" s="26">
        <v>72.599999999999994</v>
      </c>
      <c r="O4103" s="199">
        <v>168.7</v>
      </c>
    </row>
    <row r="4104" spans="8:15" hidden="1" x14ac:dyDescent="0.25">
      <c r="H4104" s="189" t="s">
        <v>8830</v>
      </c>
      <c r="I4104" s="26" t="s">
        <v>8850</v>
      </c>
      <c r="J4104" s="26" t="s">
        <v>8851</v>
      </c>
      <c r="K4104" s="26">
        <v>13.2</v>
      </c>
      <c r="L4104" s="26">
        <v>65.06</v>
      </c>
      <c r="M4104" s="26">
        <v>50.99</v>
      </c>
      <c r="N4104" s="26">
        <v>46.99</v>
      </c>
      <c r="O4104" s="199">
        <v>84.79</v>
      </c>
    </row>
    <row r="4105" spans="8:15" hidden="1" x14ac:dyDescent="0.25">
      <c r="H4105" s="189" t="s">
        <v>8830</v>
      </c>
      <c r="I4105" s="26" t="s">
        <v>8852</v>
      </c>
      <c r="J4105" s="26" t="s">
        <v>8853</v>
      </c>
      <c r="K4105" s="26">
        <v>14.54</v>
      </c>
      <c r="L4105" s="26">
        <v>13.63</v>
      </c>
      <c r="M4105" s="26">
        <v>12.19</v>
      </c>
      <c r="N4105" s="26">
        <v>18.489999999999998</v>
      </c>
      <c r="O4105" s="199">
        <v>15.38</v>
      </c>
    </row>
    <row r="4106" spans="8:15" hidden="1" x14ac:dyDescent="0.25">
      <c r="H4106" s="189" t="s">
        <v>8830</v>
      </c>
      <c r="I4106" s="26" t="s">
        <v>8854</v>
      </c>
      <c r="J4106" s="26" t="s">
        <v>8855</v>
      </c>
      <c r="K4106" s="26">
        <v>6.3</v>
      </c>
      <c r="L4106" s="26">
        <v>10.68</v>
      </c>
      <c r="M4106" s="26">
        <v>12.47</v>
      </c>
      <c r="N4106" s="26">
        <v>13.78</v>
      </c>
      <c r="O4106" s="199">
        <v>5.87</v>
      </c>
    </row>
    <row r="4107" spans="8:15" hidden="1" x14ac:dyDescent="0.25">
      <c r="H4107" s="189" t="s">
        <v>8830</v>
      </c>
      <c r="I4107" s="26" t="s">
        <v>8856</v>
      </c>
      <c r="J4107" s="26" t="s">
        <v>8857</v>
      </c>
      <c r="K4107" s="26">
        <v>5.55</v>
      </c>
      <c r="L4107" s="26">
        <v>13.76</v>
      </c>
      <c r="M4107" s="26">
        <v>10.35</v>
      </c>
      <c r="N4107" s="26">
        <v>13.76</v>
      </c>
      <c r="O4107" s="199">
        <v>7.21</v>
      </c>
    </row>
    <row r="4108" spans="8:15" hidden="1" x14ac:dyDescent="0.25">
      <c r="H4108" s="189" t="s">
        <v>8858</v>
      </c>
      <c r="I4108" s="26" t="s">
        <v>8859</v>
      </c>
      <c r="J4108" s="26" t="s">
        <v>8860</v>
      </c>
      <c r="K4108" s="26">
        <v>3.52</v>
      </c>
      <c r="L4108" s="26">
        <v>37.43</v>
      </c>
      <c r="M4108" s="26">
        <v>27.13</v>
      </c>
      <c r="N4108" s="26">
        <v>24.34</v>
      </c>
      <c r="O4108" s="199">
        <v>327.19</v>
      </c>
    </row>
    <row r="4109" spans="8:15" hidden="1" x14ac:dyDescent="0.25">
      <c r="H4109" s="189" t="s">
        <v>8858</v>
      </c>
      <c r="I4109" s="26" t="s">
        <v>8861</v>
      </c>
      <c r="J4109" s="26" t="s">
        <v>8862</v>
      </c>
      <c r="K4109" s="26">
        <v>7.25</v>
      </c>
      <c r="L4109" s="26">
        <v>1191.55</v>
      </c>
      <c r="M4109" s="26">
        <v>489.81</v>
      </c>
      <c r="N4109" s="26">
        <v>473.81</v>
      </c>
      <c r="O4109" s="199">
        <v>27.92</v>
      </c>
    </row>
    <row r="4110" spans="8:15" hidden="1" x14ac:dyDescent="0.25">
      <c r="H4110" s="189" t="s">
        <v>8858</v>
      </c>
      <c r="I4110" s="26" t="s">
        <v>8863</v>
      </c>
      <c r="J4110" s="26" t="s">
        <v>8864</v>
      </c>
      <c r="K4110" s="26">
        <v>9.5299999999999994</v>
      </c>
      <c r="L4110" s="26">
        <v>24.39</v>
      </c>
      <c r="M4110" s="26">
        <v>27.5</v>
      </c>
      <c r="N4110" s="26">
        <v>24.91</v>
      </c>
      <c r="O4110" s="199">
        <v>133.16999999999999</v>
      </c>
    </row>
    <row r="4111" spans="8:15" hidden="1" x14ac:dyDescent="0.25">
      <c r="H4111" s="189" t="s">
        <v>8858</v>
      </c>
      <c r="I4111" s="26" t="s">
        <v>8865</v>
      </c>
      <c r="J4111" s="26" t="s">
        <v>8866</v>
      </c>
      <c r="K4111" s="26">
        <v>24.16</v>
      </c>
      <c r="L4111" s="26">
        <v>36.479999999999997</v>
      </c>
      <c r="M4111" s="26">
        <v>248.9</v>
      </c>
      <c r="N4111" s="26">
        <v>15.83</v>
      </c>
      <c r="O4111" s="199">
        <v>125.93</v>
      </c>
    </row>
    <row r="4112" spans="8:15" hidden="1" x14ac:dyDescent="0.25">
      <c r="H4112" s="189" t="s">
        <v>8858</v>
      </c>
      <c r="I4112" s="26" t="s">
        <v>8867</v>
      </c>
      <c r="J4112" s="26" t="s">
        <v>8868</v>
      </c>
      <c r="K4112" s="26">
        <v>28.58</v>
      </c>
      <c r="L4112" s="26">
        <v>179.41</v>
      </c>
      <c r="M4112" s="26">
        <v>309.39</v>
      </c>
      <c r="N4112" s="26">
        <v>67.45</v>
      </c>
      <c r="O4112" s="199">
        <v>280.33999999999997</v>
      </c>
    </row>
    <row r="4113" spans="8:15" hidden="1" x14ac:dyDescent="0.25">
      <c r="H4113" s="189" t="s">
        <v>8858</v>
      </c>
      <c r="I4113" s="26" t="s">
        <v>8869</v>
      </c>
      <c r="J4113" s="26" t="s">
        <v>8870</v>
      </c>
      <c r="K4113" s="26">
        <v>13.98</v>
      </c>
      <c r="L4113" s="26">
        <v>44.81</v>
      </c>
      <c r="M4113" s="26">
        <v>16.739999999999998</v>
      </c>
      <c r="N4113" s="26">
        <v>17.09</v>
      </c>
      <c r="O4113" s="199">
        <v>230.08</v>
      </c>
    </row>
    <row r="4114" spans="8:15" hidden="1" x14ac:dyDescent="0.25">
      <c r="H4114" s="189" t="s">
        <v>8858</v>
      </c>
      <c r="I4114" s="26" t="s">
        <v>8871</v>
      </c>
      <c r="J4114" s="26" t="s">
        <v>8872</v>
      </c>
      <c r="K4114" s="26">
        <v>12.83</v>
      </c>
      <c r="L4114" s="26">
        <v>30.55</v>
      </c>
      <c r="M4114" s="26">
        <v>24.22</v>
      </c>
      <c r="N4114" s="26">
        <v>33.549999999999997</v>
      </c>
      <c r="O4114" s="199">
        <v>57.21</v>
      </c>
    </row>
    <row r="4115" spans="8:15" hidden="1" x14ac:dyDescent="0.25">
      <c r="H4115" s="189" t="s">
        <v>8858</v>
      </c>
      <c r="I4115" s="26" t="s">
        <v>8873</v>
      </c>
      <c r="J4115" s="26" t="s">
        <v>8874</v>
      </c>
      <c r="K4115" s="26">
        <v>9.66</v>
      </c>
      <c r="L4115" s="26">
        <v>44.77</v>
      </c>
      <c r="M4115" s="26">
        <v>32.29</v>
      </c>
      <c r="N4115" s="26">
        <v>48.02</v>
      </c>
      <c r="O4115" s="199">
        <v>101.36</v>
      </c>
    </row>
    <row r="4116" spans="8:15" hidden="1" x14ac:dyDescent="0.25">
      <c r="H4116" s="189" t="s">
        <v>8858</v>
      </c>
      <c r="I4116" s="26" t="s">
        <v>8875</v>
      </c>
      <c r="J4116" s="26" t="s">
        <v>8876</v>
      </c>
      <c r="K4116" s="26">
        <v>14.67</v>
      </c>
      <c r="L4116" s="26">
        <v>36.74</v>
      </c>
      <c r="M4116" s="26">
        <v>34.619999999999997</v>
      </c>
      <c r="N4116" s="26">
        <v>38.74</v>
      </c>
      <c r="O4116" s="199">
        <v>71.62</v>
      </c>
    </row>
    <row r="4117" spans="8:15" hidden="1" x14ac:dyDescent="0.25">
      <c r="H4117" s="189" t="s">
        <v>8858</v>
      </c>
      <c r="I4117" s="26" t="s">
        <v>8877</v>
      </c>
      <c r="J4117" s="26" t="s">
        <v>8878</v>
      </c>
      <c r="K4117" s="26">
        <v>6.96</v>
      </c>
      <c r="L4117" s="26">
        <v>948.9</v>
      </c>
      <c r="M4117" s="26">
        <v>101.43</v>
      </c>
      <c r="N4117" s="26">
        <v>54.48</v>
      </c>
      <c r="O4117" s="199">
        <v>53.93</v>
      </c>
    </row>
    <row r="4118" spans="8:15" hidden="1" x14ac:dyDescent="0.25">
      <c r="H4118" s="189" t="s">
        <v>8858</v>
      </c>
      <c r="I4118" s="26" t="s">
        <v>8879</v>
      </c>
      <c r="J4118" s="26" t="s">
        <v>8880</v>
      </c>
      <c r="K4118" s="26">
        <v>10.97</v>
      </c>
      <c r="L4118" s="26">
        <v>20.22</v>
      </c>
      <c r="M4118" s="26"/>
      <c r="N4118" s="26">
        <v>8.0500000000000007</v>
      </c>
      <c r="O4118" s="199">
        <v>187.18</v>
      </c>
    </row>
    <row r="4119" spans="8:15" hidden="1" x14ac:dyDescent="0.25">
      <c r="H4119" s="189" t="s">
        <v>8858</v>
      </c>
      <c r="I4119" s="26" t="s">
        <v>8881</v>
      </c>
      <c r="J4119" s="26" t="s">
        <v>8882</v>
      </c>
      <c r="K4119" s="26">
        <v>19.95</v>
      </c>
      <c r="L4119" s="26">
        <v>61.44</v>
      </c>
      <c r="M4119" s="26">
        <v>58.24</v>
      </c>
      <c r="N4119" s="26">
        <v>23.12</v>
      </c>
      <c r="O4119" s="199">
        <v>141.33000000000001</v>
      </c>
    </row>
    <row r="4120" spans="8:15" hidden="1" x14ac:dyDescent="0.25">
      <c r="H4120" s="189" t="s">
        <v>8858</v>
      </c>
      <c r="I4120" s="26" t="s">
        <v>8883</v>
      </c>
      <c r="J4120" s="26" t="s">
        <v>8884</v>
      </c>
      <c r="K4120" s="26">
        <v>62.67</v>
      </c>
      <c r="L4120" s="26">
        <v>7.51</v>
      </c>
      <c r="M4120" s="26">
        <v>26.92</v>
      </c>
      <c r="N4120" s="26">
        <v>6.67</v>
      </c>
      <c r="O4120" s="199">
        <v>162.72999999999999</v>
      </c>
    </row>
    <row r="4121" spans="8:15" hidden="1" x14ac:dyDescent="0.25">
      <c r="H4121" s="189" t="s">
        <v>8858</v>
      </c>
      <c r="I4121" s="26" t="s">
        <v>8885</v>
      </c>
      <c r="J4121" s="26" t="s">
        <v>8886</v>
      </c>
      <c r="K4121" s="26">
        <v>23.46</v>
      </c>
      <c r="L4121" s="26">
        <v>6.88</v>
      </c>
      <c r="M4121" s="26">
        <v>17.68</v>
      </c>
      <c r="N4121" s="26">
        <v>3.89</v>
      </c>
      <c r="O4121" s="199">
        <v>216.25</v>
      </c>
    </row>
    <row r="4122" spans="8:15" hidden="1" x14ac:dyDescent="0.25">
      <c r="H4122" s="189" t="s">
        <v>8858</v>
      </c>
      <c r="I4122" s="26" t="s">
        <v>8887</v>
      </c>
      <c r="J4122" s="26" t="s">
        <v>8888</v>
      </c>
      <c r="K4122" s="26">
        <v>6.18</v>
      </c>
      <c r="L4122" s="26">
        <v>30.87</v>
      </c>
      <c r="M4122" s="26">
        <v>38.39</v>
      </c>
      <c r="N4122" s="26">
        <v>24.49</v>
      </c>
      <c r="O4122" s="199">
        <v>317.38</v>
      </c>
    </row>
    <row r="4123" spans="8:15" hidden="1" x14ac:dyDescent="0.25">
      <c r="H4123" s="189" t="s">
        <v>8858</v>
      </c>
      <c r="I4123" s="26" t="s">
        <v>8889</v>
      </c>
      <c r="J4123" s="26" t="s">
        <v>8890</v>
      </c>
      <c r="K4123" s="26">
        <v>5.78</v>
      </c>
      <c r="L4123" s="26">
        <v>46.89</v>
      </c>
      <c r="M4123" s="26">
        <v>40.17</v>
      </c>
      <c r="N4123" s="26">
        <v>34.15</v>
      </c>
      <c r="O4123" s="199">
        <v>69.44</v>
      </c>
    </row>
    <row r="4124" spans="8:15" hidden="1" x14ac:dyDescent="0.25">
      <c r="H4124" s="189" t="s">
        <v>8858</v>
      </c>
      <c r="I4124" s="26" t="s">
        <v>8891</v>
      </c>
      <c r="J4124" s="26" t="s">
        <v>8892</v>
      </c>
      <c r="K4124" s="26">
        <v>13.4</v>
      </c>
      <c r="L4124" s="26"/>
      <c r="M4124" s="26"/>
      <c r="N4124" s="26"/>
      <c r="O4124" s="199">
        <v>87.52</v>
      </c>
    </row>
    <row r="4125" spans="8:15" hidden="1" x14ac:dyDescent="0.25">
      <c r="H4125" s="189" t="s">
        <v>8858</v>
      </c>
      <c r="I4125" s="26" t="s">
        <v>8893</v>
      </c>
      <c r="J4125" s="26" t="s">
        <v>8894</v>
      </c>
      <c r="K4125" s="26">
        <v>47.25</v>
      </c>
      <c r="L4125" s="26">
        <v>4.99</v>
      </c>
      <c r="M4125" s="26">
        <v>8.15</v>
      </c>
      <c r="N4125" s="26">
        <v>4.6500000000000004</v>
      </c>
      <c r="O4125" s="199">
        <v>953.11</v>
      </c>
    </row>
    <row r="4126" spans="8:15" hidden="1" x14ac:dyDescent="0.25">
      <c r="H4126" s="189" t="s">
        <v>8858</v>
      </c>
      <c r="I4126" s="26" t="s">
        <v>8895</v>
      </c>
      <c r="J4126" s="26" t="s">
        <v>8896</v>
      </c>
      <c r="K4126" s="26">
        <v>58.05</v>
      </c>
      <c r="L4126" s="26">
        <v>4.71</v>
      </c>
      <c r="M4126" s="26">
        <v>7.38</v>
      </c>
      <c r="N4126" s="26">
        <v>3.95</v>
      </c>
      <c r="O4126" s="199">
        <v>952.73</v>
      </c>
    </row>
    <row r="4127" spans="8:15" hidden="1" x14ac:dyDescent="0.25">
      <c r="H4127" s="189" t="s">
        <v>8858</v>
      </c>
      <c r="I4127" s="26" t="s">
        <v>8897</v>
      </c>
      <c r="J4127" s="26" t="s">
        <v>8898</v>
      </c>
      <c r="K4127" s="26">
        <v>15.54</v>
      </c>
      <c r="L4127" s="26">
        <v>5.55</v>
      </c>
      <c r="M4127" s="26">
        <v>9.42</v>
      </c>
      <c r="N4127" s="26">
        <v>3.95</v>
      </c>
      <c r="O4127" s="199">
        <v>179.11</v>
      </c>
    </row>
    <row r="4128" spans="8:15" hidden="1" x14ac:dyDescent="0.25">
      <c r="H4128" s="189" t="s">
        <v>8858</v>
      </c>
      <c r="I4128" s="26" t="s">
        <v>8899</v>
      </c>
      <c r="J4128" s="26" t="s">
        <v>8900</v>
      </c>
      <c r="K4128" s="26">
        <v>2.7</v>
      </c>
      <c r="L4128" s="26"/>
      <c r="M4128" s="26"/>
      <c r="N4128" s="26"/>
      <c r="O4128" s="199">
        <v>59.68</v>
      </c>
    </row>
    <row r="4129" spans="8:15" hidden="1" x14ac:dyDescent="0.25">
      <c r="H4129" s="189" t="s">
        <v>8858</v>
      </c>
      <c r="I4129" s="26" t="s">
        <v>8901</v>
      </c>
      <c r="J4129" s="26" t="s">
        <v>8902</v>
      </c>
      <c r="K4129" s="26">
        <v>39.229999999999997</v>
      </c>
      <c r="L4129" s="26">
        <v>8.0500000000000007</v>
      </c>
      <c r="M4129" s="26">
        <v>9.31</v>
      </c>
      <c r="N4129" s="26">
        <v>8.49</v>
      </c>
      <c r="O4129" s="199">
        <v>279.8</v>
      </c>
    </row>
    <row r="4130" spans="8:15" hidden="1" x14ac:dyDescent="0.25">
      <c r="H4130" s="189" t="s">
        <v>8858</v>
      </c>
      <c r="I4130" s="26" t="s">
        <v>8903</v>
      </c>
      <c r="J4130" s="26" t="s">
        <v>8904</v>
      </c>
      <c r="K4130" s="26">
        <v>49.17</v>
      </c>
      <c r="L4130" s="26">
        <v>4.45</v>
      </c>
      <c r="M4130" s="26">
        <v>6.96</v>
      </c>
      <c r="N4130" s="26">
        <v>4.1900000000000004</v>
      </c>
      <c r="O4130" s="199">
        <v>265.08</v>
      </c>
    </row>
    <row r="4131" spans="8:15" hidden="1" x14ac:dyDescent="0.25">
      <c r="H4131" s="189" t="s">
        <v>8858</v>
      </c>
      <c r="I4131" s="26" t="s">
        <v>8905</v>
      </c>
      <c r="J4131" s="26" t="s">
        <v>8906</v>
      </c>
      <c r="K4131" s="26">
        <v>8.42</v>
      </c>
      <c r="L4131" s="26"/>
      <c r="M4131" s="26"/>
      <c r="N4131" s="26"/>
      <c r="O4131" s="199">
        <v>23.26</v>
      </c>
    </row>
    <row r="4132" spans="8:15" hidden="1" x14ac:dyDescent="0.25">
      <c r="H4132" s="189" t="s">
        <v>8858</v>
      </c>
      <c r="I4132" s="26" t="s">
        <v>8907</v>
      </c>
      <c r="J4132" s="26" t="s">
        <v>8908</v>
      </c>
      <c r="K4132" s="26">
        <v>33.450000000000003</v>
      </c>
      <c r="L4132" s="26">
        <v>15.2</v>
      </c>
      <c r="M4132" s="26">
        <v>15.1</v>
      </c>
      <c r="N4132" s="26">
        <v>12.25</v>
      </c>
      <c r="O4132" s="199">
        <v>134.13</v>
      </c>
    </row>
    <row r="4133" spans="8:15" hidden="1" x14ac:dyDescent="0.25">
      <c r="H4133" s="189" t="s">
        <v>8858</v>
      </c>
      <c r="I4133" s="26" t="s">
        <v>8909</v>
      </c>
      <c r="J4133" s="26" t="s">
        <v>8910</v>
      </c>
      <c r="K4133" s="26">
        <v>7.02</v>
      </c>
      <c r="L4133" s="26"/>
      <c r="M4133" s="26">
        <v>3184.48</v>
      </c>
      <c r="N4133" s="26">
        <v>1488.73</v>
      </c>
      <c r="O4133" s="199">
        <v>48.47</v>
      </c>
    </row>
    <row r="4134" spans="8:15" hidden="1" x14ac:dyDescent="0.25">
      <c r="H4134" s="189" t="s">
        <v>8858</v>
      </c>
      <c r="I4134" s="26" t="s">
        <v>8911</v>
      </c>
      <c r="J4134" s="26" t="s">
        <v>8912</v>
      </c>
      <c r="K4134" s="26">
        <v>30.36</v>
      </c>
      <c r="L4134" s="26"/>
      <c r="M4134" s="26">
        <v>71.87</v>
      </c>
      <c r="N4134" s="26">
        <v>44.63</v>
      </c>
      <c r="O4134" s="199">
        <v>94.79</v>
      </c>
    </row>
    <row r="4135" spans="8:15" hidden="1" x14ac:dyDescent="0.25">
      <c r="H4135" s="189" t="s">
        <v>8858</v>
      </c>
      <c r="I4135" s="26" t="s">
        <v>8913</v>
      </c>
      <c r="J4135" s="26" t="s">
        <v>8914</v>
      </c>
      <c r="K4135" s="26">
        <v>29.76</v>
      </c>
      <c r="L4135" s="26">
        <v>37.200000000000003</v>
      </c>
      <c r="M4135" s="26">
        <v>32.93</v>
      </c>
      <c r="N4135" s="26">
        <v>46.17</v>
      </c>
      <c r="O4135" s="199">
        <v>117.64</v>
      </c>
    </row>
    <row r="4136" spans="8:15" hidden="1" x14ac:dyDescent="0.25">
      <c r="H4136" s="189" t="s">
        <v>8858</v>
      </c>
      <c r="I4136" s="26" t="s">
        <v>8915</v>
      </c>
      <c r="J4136" s="26" t="s">
        <v>8916</v>
      </c>
      <c r="K4136" s="26">
        <v>24.35</v>
      </c>
      <c r="L4136" s="26">
        <v>34.93</v>
      </c>
      <c r="M4136" s="26">
        <v>40.33</v>
      </c>
      <c r="N4136" s="26">
        <v>26.59</v>
      </c>
      <c r="O4136" s="199">
        <v>24.35</v>
      </c>
    </row>
    <row r="4137" spans="8:15" hidden="1" x14ac:dyDescent="0.25">
      <c r="H4137" s="189" t="s">
        <v>8858</v>
      </c>
      <c r="I4137" s="26" t="s">
        <v>8917</v>
      </c>
      <c r="J4137" s="26" t="s">
        <v>8918</v>
      </c>
      <c r="K4137" s="26">
        <v>12.43</v>
      </c>
      <c r="L4137" s="26">
        <v>32</v>
      </c>
      <c r="M4137" s="26">
        <v>30.28</v>
      </c>
      <c r="N4137" s="26">
        <v>36.35</v>
      </c>
      <c r="O4137" s="199">
        <v>29.09</v>
      </c>
    </row>
    <row r="4138" spans="8:15" hidden="1" x14ac:dyDescent="0.25">
      <c r="H4138" s="189" t="s">
        <v>8858</v>
      </c>
      <c r="I4138" s="26" t="s">
        <v>8919</v>
      </c>
      <c r="J4138" s="26" t="s">
        <v>8920</v>
      </c>
      <c r="K4138" s="26">
        <v>28.39</v>
      </c>
      <c r="L4138" s="26">
        <v>27.47</v>
      </c>
      <c r="M4138" s="26">
        <v>29.88</v>
      </c>
      <c r="N4138" s="26">
        <v>22.05</v>
      </c>
      <c r="O4138" s="199">
        <v>32.18</v>
      </c>
    </row>
    <row r="4139" spans="8:15" hidden="1" x14ac:dyDescent="0.25">
      <c r="H4139" s="189" t="s">
        <v>8858</v>
      </c>
      <c r="I4139" s="26" t="s">
        <v>8921</v>
      </c>
      <c r="J4139" s="26" t="s">
        <v>8922</v>
      </c>
      <c r="K4139" s="26">
        <v>33.299999999999997</v>
      </c>
      <c r="L4139" s="26"/>
      <c r="M4139" s="26"/>
      <c r="N4139" s="26">
        <v>30.66</v>
      </c>
      <c r="O4139" s="199">
        <v>40.619999999999997</v>
      </c>
    </row>
    <row r="4140" spans="8:15" hidden="1" x14ac:dyDescent="0.25">
      <c r="H4140" s="189" t="s">
        <v>8858</v>
      </c>
      <c r="I4140" s="26" t="s">
        <v>8923</v>
      </c>
      <c r="J4140" s="26" t="s">
        <v>8924</v>
      </c>
      <c r="K4140" s="26">
        <v>37.53</v>
      </c>
      <c r="L4140" s="26"/>
      <c r="M4140" s="26">
        <v>68.45</v>
      </c>
      <c r="N4140" s="26">
        <v>40.299999999999997</v>
      </c>
      <c r="O4140" s="199">
        <v>110.61</v>
      </c>
    </row>
    <row r="4141" spans="8:15" hidden="1" x14ac:dyDescent="0.25">
      <c r="H4141" s="189" t="s">
        <v>8858</v>
      </c>
      <c r="I4141" s="26" t="s">
        <v>8925</v>
      </c>
      <c r="J4141" s="26" t="s">
        <v>8926</v>
      </c>
      <c r="K4141" s="26">
        <v>22</v>
      </c>
      <c r="L4141" s="26">
        <v>20.329999999999998</v>
      </c>
      <c r="M4141" s="26">
        <v>37.659999999999997</v>
      </c>
      <c r="N4141" s="26">
        <v>13.29</v>
      </c>
      <c r="O4141" s="199">
        <v>795.31</v>
      </c>
    </row>
    <row r="4142" spans="8:15" hidden="1" x14ac:dyDescent="0.25">
      <c r="H4142" s="189" t="s">
        <v>8858</v>
      </c>
      <c r="I4142" s="26" t="s">
        <v>8927</v>
      </c>
      <c r="J4142" s="26" t="s">
        <v>8928</v>
      </c>
      <c r="K4142" s="26">
        <v>1.99</v>
      </c>
      <c r="L4142" s="26">
        <v>400.8</v>
      </c>
      <c r="M4142" s="26"/>
      <c r="N4142" s="26">
        <v>36.78</v>
      </c>
      <c r="O4142" s="199">
        <v>35.94</v>
      </c>
    </row>
    <row r="4143" spans="8:15" hidden="1" x14ac:dyDescent="0.25">
      <c r="H4143" s="189" t="s">
        <v>8858</v>
      </c>
      <c r="I4143" s="26" t="s">
        <v>8929</v>
      </c>
      <c r="J4143" s="26" t="s">
        <v>8930</v>
      </c>
      <c r="K4143" s="26">
        <v>34.1</v>
      </c>
      <c r="L4143" s="26">
        <v>77.89</v>
      </c>
      <c r="M4143" s="26">
        <v>56.19</v>
      </c>
      <c r="N4143" s="26">
        <v>49.38</v>
      </c>
      <c r="O4143" s="199">
        <v>114.72</v>
      </c>
    </row>
    <row r="4144" spans="8:15" hidden="1" x14ac:dyDescent="0.25">
      <c r="H4144" s="189" t="s">
        <v>8858</v>
      </c>
      <c r="I4144" s="26" t="s">
        <v>8931</v>
      </c>
      <c r="J4144" s="26" t="s">
        <v>8932</v>
      </c>
      <c r="K4144" s="26">
        <v>4.0999999999999996</v>
      </c>
      <c r="L4144" s="26"/>
      <c r="M4144" s="26"/>
      <c r="N4144" s="26"/>
      <c r="O4144" s="199">
        <v>21.09</v>
      </c>
    </row>
    <row r="4145" spans="8:15" hidden="1" x14ac:dyDescent="0.25">
      <c r="H4145" s="189" t="s">
        <v>8858</v>
      </c>
      <c r="I4145" s="26" t="s">
        <v>8933</v>
      </c>
      <c r="J4145" s="26" t="s">
        <v>8934</v>
      </c>
      <c r="K4145" s="26">
        <v>14.45</v>
      </c>
      <c r="L4145" s="26">
        <v>221.65</v>
      </c>
      <c r="M4145" s="26">
        <v>28.53</v>
      </c>
      <c r="N4145" s="26">
        <v>504.31</v>
      </c>
      <c r="O4145" s="199">
        <v>91.41</v>
      </c>
    </row>
    <row r="4146" spans="8:15" hidden="1" x14ac:dyDescent="0.25">
      <c r="H4146" s="189" t="s">
        <v>8858</v>
      </c>
      <c r="I4146" s="26" t="s">
        <v>8935</v>
      </c>
      <c r="J4146" s="26" t="s">
        <v>8936</v>
      </c>
      <c r="K4146" s="26">
        <v>10.88</v>
      </c>
      <c r="L4146" s="26">
        <v>57.75</v>
      </c>
      <c r="M4146" s="26">
        <v>113.55</v>
      </c>
      <c r="N4146" s="26">
        <v>11.97</v>
      </c>
      <c r="O4146" s="199">
        <v>190.71</v>
      </c>
    </row>
    <row r="4147" spans="8:15" hidden="1" x14ac:dyDescent="0.25">
      <c r="H4147" s="189" t="s">
        <v>8858</v>
      </c>
      <c r="I4147" s="26" t="s">
        <v>8937</v>
      </c>
      <c r="J4147" s="26" t="s">
        <v>8938</v>
      </c>
      <c r="K4147" s="26">
        <v>33.159999999999997</v>
      </c>
      <c r="L4147" s="26">
        <v>27.46</v>
      </c>
      <c r="M4147" s="26">
        <v>20.81</v>
      </c>
      <c r="N4147" s="26">
        <v>28.44</v>
      </c>
      <c r="O4147" s="199">
        <v>158.43</v>
      </c>
    </row>
    <row r="4148" spans="8:15" hidden="1" x14ac:dyDescent="0.25">
      <c r="H4148" s="189" t="s">
        <v>8858</v>
      </c>
      <c r="I4148" s="26" t="s">
        <v>8939</v>
      </c>
      <c r="J4148" s="26" t="s">
        <v>8940</v>
      </c>
      <c r="K4148" s="26">
        <v>14.76</v>
      </c>
      <c r="L4148" s="26">
        <v>25.84</v>
      </c>
      <c r="M4148" s="26">
        <v>19.399999999999999</v>
      </c>
      <c r="N4148" s="26">
        <v>27.6</v>
      </c>
      <c r="O4148" s="199">
        <v>112.32</v>
      </c>
    </row>
    <row r="4149" spans="8:15" hidden="1" x14ac:dyDescent="0.25">
      <c r="H4149" s="189" t="s">
        <v>8858</v>
      </c>
      <c r="I4149" s="26" t="s">
        <v>8941</v>
      </c>
      <c r="J4149" s="26" t="s">
        <v>8942</v>
      </c>
      <c r="K4149" s="26">
        <v>17.14</v>
      </c>
      <c r="L4149" s="26">
        <v>18.29</v>
      </c>
      <c r="M4149" s="26">
        <v>15.36</v>
      </c>
      <c r="N4149" s="26">
        <v>16.809999999999999</v>
      </c>
      <c r="O4149" s="199">
        <v>243.12</v>
      </c>
    </row>
    <row r="4150" spans="8:15" hidden="1" x14ac:dyDescent="0.25">
      <c r="H4150" s="189" t="s">
        <v>8858</v>
      </c>
      <c r="I4150" s="26" t="s">
        <v>8943</v>
      </c>
      <c r="J4150" s="26" t="s">
        <v>8944</v>
      </c>
      <c r="K4150" s="26">
        <v>9.36</v>
      </c>
      <c r="L4150" s="26"/>
      <c r="M4150" s="26"/>
      <c r="N4150" s="26"/>
      <c r="O4150" s="199">
        <v>17.600000000000001</v>
      </c>
    </row>
    <row r="4151" spans="8:15" hidden="1" x14ac:dyDescent="0.25">
      <c r="H4151" s="189" t="s">
        <v>8858</v>
      </c>
      <c r="I4151" s="26" t="s">
        <v>8945</v>
      </c>
      <c r="J4151" s="26" t="s">
        <v>8946</v>
      </c>
      <c r="K4151" s="26">
        <v>4.6399999999999997</v>
      </c>
      <c r="L4151" s="26"/>
      <c r="M4151" s="26">
        <v>44.29</v>
      </c>
      <c r="N4151" s="26"/>
      <c r="O4151" s="199">
        <v>145.31</v>
      </c>
    </row>
    <row r="4152" spans="8:15" hidden="1" x14ac:dyDescent="0.25">
      <c r="H4152" s="189" t="s">
        <v>8858</v>
      </c>
      <c r="I4152" s="26" t="s">
        <v>8947</v>
      </c>
      <c r="J4152" s="26" t="s">
        <v>8948</v>
      </c>
      <c r="K4152" s="26">
        <v>15.28</v>
      </c>
      <c r="L4152" s="26">
        <v>16.61</v>
      </c>
      <c r="M4152" s="26">
        <v>13</v>
      </c>
      <c r="N4152" s="26">
        <v>22.24</v>
      </c>
      <c r="O4152" s="199">
        <v>119.47</v>
      </c>
    </row>
    <row r="4153" spans="8:15" hidden="1" x14ac:dyDescent="0.25">
      <c r="H4153" s="189" t="s">
        <v>8858</v>
      </c>
      <c r="I4153" s="26" t="s">
        <v>8949</v>
      </c>
      <c r="J4153" s="26" t="s">
        <v>8950</v>
      </c>
      <c r="K4153" s="26">
        <v>10.46</v>
      </c>
      <c r="L4153" s="26">
        <v>15.61</v>
      </c>
      <c r="M4153" s="26">
        <v>11.3</v>
      </c>
      <c r="N4153" s="26">
        <v>25.29</v>
      </c>
      <c r="O4153" s="199">
        <v>337.5</v>
      </c>
    </row>
    <row r="4154" spans="8:15" hidden="1" x14ac:dyDescent="0.25">
      <c r="H4154" s="189" t="s">
        <v>8858</v>
      </c>
      <c r="I4154" s="26" t="s">
        <v>8951</v>
      </c>
      <c r="J4154" s="26" t="s">
        <v>8952</v>
      </c>
      <c r="K4154" s="26">
        <v>10.199999999999999</v>
      </c>
      <c r="L4154" s="26">
        <v>9.9600000000000009</v>
      </c>
      <c r="M4154" s="26">
        <v>296.2</v>
      </c>
      <c r="N4154" s="26">
        <v>10.75</v>
      </c>
      <c r="O4154" s="199">
        <v>52.9</v>
      </c>
    </row>
    <row r="4155" spans="8:15" hidden="1" x14ac:dyDescent="0.25">
      <c r="H4155" s="189" t="s">
        <v>8858</v>
      </c>
      <c r="I4155" s="26" t="s">
        <v>8953</v>
      </c>
      <c r="J4155" s="26" t="s">
        <v>8954</v>
      </c>
      <c r="K4155" s="26">
        <v>10.14</v>
      </c>
      <c r="L4155" s="26">
        <v>29.02</v>
      </c>
      <c r="M4155" s="26">
        <v>27.05</v>
      </c>
      <c r="N4155" s="26">
        <v>28.47</v>
      </c>
      <c r="O4155" s="199">
        <v>42.96</v>
      </c>
    </row>
    <row r="4156" spans="8:15" hidden="1" x14ac:dyDescent="0.25">
      <c r="H4156" s="189" t="s">
        <v>8858</v>
      </c>
      <c r="I4156" s="26" t="s">
        <v>8955</v>
      </c>
      <c r="J4156" s="26" t="s">
        <v>8956</v>
      </c>
      <c r="K4156" s="26">
        <v>36.99</v>
      </c>
      <c r="L4156" s="26">
        <v>16.920000000000002</v>
      </c>
      <c r="M4156" s="26">
        <v>15.17</v>
      </c>
      <c r="N4156" s="26">
        <v>16.18</v>
      </c>
      <c r="O4156" s="199">
        <v>632.55999999999995</v>
      </c>
    </row>
    <row r="4157" spans="8:15" hidden="1" x14ac:dyDescent="0.25">
      <c r="H4157" s="189" t="s">
        <v>8858</v>
      </c>
      <c r="I4157" s="26" t="s">
        <v>8957</v>
      </c>
      <c r="J4157" s="26" t="s">
        <v>8958</v>
      </c>
      <c r="K4157" s="26">
        <v>16.5</v>
      </c>
      <c r="L4157" s="26"/>
      <c r="M4157" s="26"/>
      <c r="N4157" s="26"/>
      <c r="O4157" s="199">
        <v>27.38</v>
      </c>
    </row>
    <row r="4158" spans="8:15" hidden="1" x14ac:dyDescent="0.25">
      <c r="H4158" s="189" t="s">
        <v>8858</v>
      </c>
      <c r="I4158" s="26" t="s">
        <v>8959</v>
      </c>
      <c r="J4158" s="26" t="s">
        <v>8960</v>
      </c>
      <c r="K4158" s="26">
        <v>5.78</v>
      </c>
      <c r="L4158" s="26">
        <v>47.61</v>
      </c>
      <c r="M4158" s="26">
        <v>88.78</v>
      </c>
      <c r="N4158" s="26">
        <v>20.58</v>
      </c>
      <c r="O4158" s="199">
        <v>1248.44</v>
      </c>
    </row>
    <row r="4159" spans="8:15" hidden="1" x14ac:dyDescent="0.25">
      <c r="H4159" s="189" t="s">
        <v>8858</v>
      </c>
      <c r="I4159" s="26" t="s">
        <v>8961</v>
      </c>
      <c r="J4159" s="26" t="s">
        <v>8962</v>
      </c>
      <c r="K4159" s="26">
        <v>31.25</v>
      </c>
      <c r="L4159" s="26">
        <v>118.56</v>
      </c>
      <c r="M4159" s="26">
        <v>242.41</v>
      </c>
      <c r="N4159" s="26">
        <v>53.26</v>
      </c>
      <c r="O4159" s="199">
        <v>81.75</v>
      </c>
    </row>
    <row r="4160" spans="8:15" hidden="1" x14ac:dyDescent="0.25">
      <c r="H4160" s="189" t="s">
        <v>8858</v>
      </c>
      <c r="I4160" s="26" t="s">
        <v>8963</v>
      </c>
      <c r="J4160" s="26" t="s">
        <v>8964</v>
      </c>
      <c r="K4160" s="26">
        <v>46.48</v>
      </c>
      <c r="L4160" s="26">
        <v>31.83</v>
      </c>
      <c r="M4160" s="26">
        <v>35.85</v>
      </c>
      <c r="N4160" s="26">
        <v>27.96</v>
      </c>
      <c r="O4160" s="199">
        <v>301.95999999999998</v>
      </c>
    </row>
    <row r="4161" spans="8:15" hidden="1" x14ac:dyDescent="0.25">
      <c r="H4161" s="189" t="s">
        <v>8858</v>
      </c>
      <c r="I4161" s="26" t="s">
        <v>8965</v>
      </c>
      <c r="J4161" s="26" t="s">
        <v>8966</v>
      </c>
      <c r="K4161" s="26">
        <v>41.48</v>
      </c>
      <c r="L4161" s="26">
        <v>44</v>
      </c>
      <c r="M4161" s="26">
        <v>46.79</v>
      </c>
      <c r="N4161" s="26">
        <v>35.92</v>
      </c>
      <c r="O4161" s="199">
        <v>35.49</v>
      </c>
    </row>
    <row r="4162" spans="8:15" hidden="1" x14ac:dyDescent="0.25">
      <c r="H4162" s="189" t="s">
        <v>8858</v>
      </c>
      <c r="I4162" s="26" t="s">
        <v>8967</v>
      </c>
      <c r="J4162" s="26" t="s">
        <v>8968</v>
      </c>
      <c r="K4162" s="26">
        <v>16.809999999999999</v>
      </c>
      <c r="L4162" s="26">
        <v>62.24</v>
      </c>
      <c r="M4162" s="26">
        <v>88.85</v>
      </c>
      <c r="N4162" s="26">
        <v>43.38</v>
      </c>
      <c r="O4162" s="199">
        <v>18.25</v>
      </c>
    </row>
    <row r="4163" spans="8:15" hidden="1" x14ac:dyDescent="0.25">
      <c r="H4163" s="189" t="s">
        <v>8858</v>
      </c>
      <c r="I4163" s="26" t="s">
        <v>8969</v>
      </c>
      <c r="J4163" s="26" t="s">
        <v>8970</v>
      </c>
      <c r="K4163" s="26">
        <v>4.9000000000000004</v>
      </c>
      <c r="L4163" s="26">
        <v>13.11</v>
      </c>
      <c r="M4163" s="26">
        <v>14.64</v>
      </c>
      <c r="N4163" s="26">
        <v>12.75</v>
      </c>
      <c r="O4163" s="199">
        <v>4.25</v>
      </c>
    </row>
    <row r="4164" spans="8:15" hidden="1" x14ac:dyDescent="0.25">
      <c r="H4164" s="189" t="s">
        <v>8858</v>
      </c>
      <c r="I4164" s="26" t="s">
        <v>8971</v>
      </c>
      <c r="J4164" s="26" t="s">
        <v>8972</v>
      </c>
      <c r="K4164" s="26">
        <v>8.48</v>
      </c>
      <c r="L4164" s="26">
        <v>21.18</v>
      </c>
      <c r="M4164" s="26">
        <v>16.7</v>
      </c>
      <c r="N4164" s="26">
        <v>15.86</v>
      </c>
      <c r="O4164" s="199">
        <v>8.48</v>
      </c>
    </row>
    <row r="4165" spans="8:15" hidden="1" x14ac:dyDescent="0.25">
      <c r="H4165" s="189" t="s">
        <v>8858</v>
      </c>
      <c r="I4165" s="26" t="s">
        <v>8973</v>
      </c>
      <c r="J4165" s="26" t="s">
        <v>8974</v>
      </c>
      <c r="K4165" s="26">
        <v>10.73</v>
      </c>
      <c r="L4165" s="26">
        <v>17.02</v>
      </c>
      <c r="M4165" s="26">
        <v>12.34</v>
      </c>
      <c r="N4165" s="26">
        <v>23.37</v>
      </c>
      <c r="O4165" s="199">
        <v>11.73</v>
      </c>
    </row>
    <row r="4166" spans="8:15" hidden="1" x14ac:dyDescent="0.25">
      <c r="H4166" s="189" t="s">
        <v>8858</v>
      </c>
      <c r="I4166" s="26" t="s">
        <v>8975</v>
      </c>
      <c r="J4166" s="26" t="s">
        <v>8976</v>
      </c>
      <c r="K4166" s="26">
        <v>12.12</v>
      </c>
      <c r="L4166" s="26">
        <v>19.63</v>
      </c>
      <c r="M4166" s="26">
        <v>17.36</v>
      </c>
      <c r="N4166" s="26">
        <v>18.04</v>
      </c>
      <c r="O4166" s="199">
        <v>13.2</v>
      </c>
    </row>
    <row r="4167" spans="8:15" hidden="1" x14ac:dyDescent="0.25">
      <c r="H4167" s="189" t="s">
        <v>8977</v>
      </c>
      <c r="I4167" s="26" t="s">
        <v>8978</v>
      </c>
      <c r="J4167" s="26" t="s">
        <v>8979</v>
      </c>
      <c r="K4167" s="26">
        <v>3.78</v>
      </c>
      <c r="L4167" s="26"/>
      <c r="M4167" s="26">
        <v>110.93</v>
      </c>
      <c r="N4167" s="26"/>
      <c r="O4167" s="199">
        <v>56.2</v>
      </c>
    </row>
    <row r="4168" spans="8:15" hidden="1" x14ac:dyDescent="0.25">
      <c r="H4168" s="189" t="s">
        <v>8977</v>
      </c>
      <c r="I4168" s="26" t="s">
        <v>117</v>
      </c>
      <c r="J4168" s="26" t="s">
        <v>116</v>
      </c>
      <c r="K4168" s="26">
        <v>12.12</v>
      </c>
      <c r="L4168" s="26">
        <v>21.44</v>
      </c>
      <c r="M4168" s="26">
        <v>19.59</v>
      </c>
      <c r="N4168" s="26">
        <v>25.2</v>
      </c>
      <c r="O4168" s="199">
        <v>178.88</v>
      </c>
    </row>
    <row r="4169" spans="8:15" hidden="1" x14ac:dyDescent="0.25">
      <c r="H4169" s="189" t="s">
        <v>8977</v>
      </c>
      <c r="I4169" s="26" t="s">
        <v>8980</v>
      </c>
      <c r="J4169" s="26" t="s">
        <v>8981</v>
      </c>
      <c r="K4169" s="26">
        <v>11.08</v>
      </c>
      <c r="L4169" s="26">
        <v>26.56</v>
      </c>
      <c r="M4169" s="26">
        <v>18.600000000000001</v>
      </c>
      <c r="N4169" s="26">
        <v>32.619999999999997</v>
      </c>
      <c r="O4169" s="199">
        <v>206.37</v>
      </c>
    </row>
    <row r="4170" spans="8:15" hidden="1" x14ac:dyDescent="0.25">
      <c r="H4170" s="189" t="s">
        <v>8977</v>
      </c>
      <c r="I4170" s="26" t="s">
        <v>8982</v>
      </c>
      <c r="J4170" s="26" t="s">
        <v>8983</v>
      </c>
      <c r="K4170" s="26">
        <v>5.88</v>
      </c>
      <c r="L4170" s="26">
        <v>15.25</v>
      </c>
      <c r="M4170" s="26">
        <v>12.79</v>
      </c>
      <c r="N4170" s="26">
        <v>16.579999999999998</v>
      </c>
      <c r="O4170" s="199">
        <v>229.86</v>
      </c>
    </row>
    <row r="4171" spans="8:15" hidden="1" x14ac:dyDescent="0.25">
      <c r="H4171" s="189" t="s">
        <v>8977</v>
      </c>
      <c r="I4171" s="26" t="s">
        <v>8984</v>
      </c>
      <c r="J4171" s="26" t="s">
        <v>8985</v>
      </c>
      <c r="K4171" s="26">
        <v>6.34</v>
      </c>
      <c r="L4171" s="26">
        <v>33.82</v>
      </c>
      <c r="M4171" s="26">
        <v>18.8</v>
      </c>
      <c r="N4171" s="26">
        <v>46.23</v>
      </c>
      <c r="O4171" s="199">
        <v>58.2</v>
      </c>
    </row>
    <row r="4172" spans="8:15" hidden="1" x14ac:dyDescent="0.25">
      <c r="H4172" s="189" t="s">
        <v>8977</v>
      </c>
      <c r="I4172" s="26" t="s">
        <v>8986</v>
      </c>
      <c r="J4172" s="26" t="s">
        <v>8987</v>
      </c>
      <c r="K4172" s="26">
        <v>8.2100000000000009</v>
      </c>
      <c r="L4172" s="26">
        <v>37.659999999999997</v>
      </c>
      <c r="M4172" s="26">
        <v>38.299999999999997</v>
      </c>
      <c r="N4172" s="26">
        <v>39.090000000000003</v>
      </c>
      <c r="O4172" s="199">
        <v>76.63</v>
      </c>
    </row>
    <row r="4173" spans="8:15" hidden="1" x14ac:dyDescent="0.25">
      <c r="H4173" s="189" t="s">
        <v>8977</v>
      </c>
      <c r="I4173" s="26" t="s">
        <v>8988</v>
      </c>
      <c r="J4173" s="26" t="s">
        <v>8989</v>
      </c>
      <c r="K4173" s="26">
        <v>20.28</v>
      </c>
      <c r="L4173" s="26">
        <v>29.62</v>
      </c>
      <c r="M4173" s="26">
        <v>17.14</v>
      </c>
      <c r="N4173" s="26">
        <v>33.25</v>
      </c>
      <c r="O4173" s="199">
        <v>1699.86</v>
      </c>
    </row>
    <row r="4174" spans="8:15" hidden="1" x14ac:dyDescent="0.25">
      <c r="H4174" s="189" t="s">
        <v>8977</v>
      </c>
      <c r="I4174" s="26" t="s">
        <v>8990</v>
      </c>
      <c r="J4174" s="26" t="s">
        <v>8991</v>
      </c>
      <c r="K4174" s="26">
        <v>12.18</v>
      </c>
      <c r="L4174" s="26">
        <v>18.079999999999998</v>
      </c>
      <c r="M4174" s="26">
        <v>12.34</v>
      </c>
      <c r="N4174" s="26">
        <v>29.08</v>
      </c>
      <c r="O4174" s="199">
        <v>197.72</v>
      </c>
    </row>
    <row r="4175" spans="8:15" hidden="1" x14ac:dyDescent="0.25">
      <c r="H4175" s="189" t="s">
        <v>8977</v>
      </c>
      <c r="I4175" s="26" t="s">
        <v>8992</v>
      </c>
      <c r="J4175" s="26" t="s">
        <v>8993</v>
      </c>
      <c r="K4175" s="26">
        <v>2.3199999999999998</v>
      </c>
      <c r="L4175" s="26"/>
      <c r="M4175" s="26"/>
      <c r="N4175" s="26"/>
      <c r="O4175" s="199">
        <v>43.67</v>
      </c>
    </row>
    <row r="4176" spans="8:15" hidden="1" x14ac:dyDescent="0.25">
      <c r="H4176" s="189" t="s">
        <v>8977</v>
      </c>
      <c r="I4176" s="26" t="s">
        <v>8994</v>
      </c>
      <c r="J4176" s="26" t="s">
        <v>8995</v>
      </c>
      <c r="K4176" s="26">
        <v>5.7</v>
      </c>
      <c r="L4176" s="26">
        <v>40.159999999999997</v>
      </c>
      <c r="M4176" s="26">
        <v>55.56</v>
      </c>
      <c r="N4176" s="26">
        <v>39.01</v>
      </c>
      <c r="O4176" s="199">
        <v>215.91</v>
      </c>
    </row>
    <row r="4177" spans="8:15" hidden="1" x14ac:dyDescent="0.25">
      <c r="H4177" s="189" t="s">
        <v>8977</v>
      </c>
      <c r="I4177" s="26" t="s">
        <v>8996</v>
      </c>
      <c r="J4177" s="26" t="s">
        <v>8997</v>
      </c>
      <c r="K4177" s="26">
        <v>3.09</v>
      </c>
      <c r="L4177" s="26">
        <v>14.16</v>
      </c>
      <c r="M4177" s="26">
        <v>11.21</v>
      </c>
      <c r="N4177" s="26">
        <v>15.66</v>
      </c>
      <c r="O4177" s="199">
        <v>1560.41</v>
      </c>
    </row>
    <row r="4178" spans="8:15" hidden="1" x14ac:dyDescent="0.25">
      <c r="H4178" s="189" t="s">
        <v>8977</v>
      </c>
      <c r="I4178" s="26" t="s">
        <v>8998</v>
      </c>
      <c r="J4178" s="26" t="s">
        <v>8999</v>
      </c>
      <c r="K4178" s="26">
        <v>26.34</v>
      </c>
      <c r="L4178" s="26">
        <v>247.54</v>
      </c>
      <c r="M4178" s="26">
        <v>338.05</v>
      </c>
      <c r="N4178" s="26">
        <v>150.82</v>
      </c>
      <c r="O4178" s="199">
        <v>39.43</v>
      </c>
    </row>
    <row r="4179" spans="8:15" hidden="1" x14ac:dyDescent="0.25">
      <c r="H4179" s="189" t="s">
        <v>8977</v>
      </c>
      <c r="I4179" s="26" t="s">
        <v>9000</v>
      </c>
      <c r="J4179" s="26" t="s">
        <v>9001</v>
      </c>
      <c r="K4179" s="26">
        <v>9.6999999999999993</v>
      </c>
      <c r="L4179" s="26">
        <v>61.43</v>
      </c>
      <c r="M4179" s="26">
        <v>39.18</v>
      </c>
      <c r="N4179" s="26">
        <v>30.09</v>
      </c>
      <c r="O4179" s="199">
        <v>233.25</v>
      </c>
    </row>
    <row r="4180" spans="8:15" hidden="1" x14ac:dyDescent="0.25">
      <c r="H4180" s="189" t="s">
        <v>8977</v>
      </c>
      <c r="I4180" s="26" t="s">
        <v>9002</v>
      </c>
      <c r="J4180" s="26" t="s">
        <v>9003</v>
      </c>
      <c r="K4180" s="26">
        <v>4.6399999999999997</v>
      </c>
      <c r="L4180" s="26">
        <v>13.9</v>
      </c>
      <c r="M4180" s="26">
        <v>13.53</v>
      </c>
      <c r="N4180" s="26">
        <v>12.11</v>
      </c>
      <c r="O4180" s="199">
        <v>88.3</v>
      </c>
    </row>
    <row r="4181" spans="8:15" hidden="1" x14ac:dyDescent="0.25">
      <c r="H4181" s="189" t="s">
        <v>8977</v>
      </c>
      <c r="I4181" s="26" t="s">
        <v>9004</v>
      </c>
      <c r="J4181" s="26" t="s">
        <v>9005</v>
      </c>
      <c r="K4181" s="26">
        <v>6.76</v>
      </c>
      <c r="L4181" s="26">
        <v>15.41</v>
      </c>
      <c r="M4181" s="26">
        <v>13.07</v>
      </c>
      <c r="N4181" s="26">
        <v>18.440000000000001</v>
      </c>
      <c r="O4181" s="199">
        <v>135.02000000000001</v>
      </c>
    </row>
    <row r="4182" spans="8:15" hidden="1" x14ac:dyDescent="0.25">
      <c r="H4182" s="189" t="s">
        <v>8977</v>
      </c>
      <c r="I4182" s="26" t="s">
        <v>9006</v>
      </c>
      <c r="J4182" s="26" t="s">
        <v>9007</v>
      </c>
      <c r="K4182" s="26">
        <v>4.7699999999999996</v>
      </c>
      <c r="L4182" s="26">
        <v>20.54</v>
      </c>
      <c r="M4182" s="26">
        <v>15.11</v>
      </c>
      <c r="N4182" s="26">
        <v>19.079999999999998</v>
      </c>
      <c r="O4182" s="199">
        <v>1365.32</v>
      </c>
    </row>
    <row r="4183" spans="8:15" hidden="1" x14ac:dyDescent="0.25">
      <c r="H4183" s="189" t="s">
        <v>8977</v>
      </c>
      <c r="I4183" s="26" t="s">
        <v>9008</v>
      </c>
      <c r="J4183" s="26" t="s">
        <v>9009</v>
      </c>
      <c r="K4183" s="26">
        <v>3.26</v>
      </c>
      <c r="L4183" s="26">
        <v>13.96</v>
      </c>
      <c r="M4183" s="26">
        <v>11.88</v>
      </c>
      <c r="N4183" s="26">
        <v>12.95</v>
      </c>
      <c r="O4183" s="199">
        <v>211.08</v>
      </c>
    </row>
    <row r="4184" spans="8:15" hidden="1" x14ac:dyDescent="0.25">
      <c r="H4184" s="189" t="s">
        <v>8977</v>
      </c>
      <c r="I4184" s="26" t="s">
        <v>9010</v>
      </c>
      <c r="J4184" s="26" t="s">
        <v>9011</v>
      </c>
      <c r="K4184" s="26">
        <v>3.8</v>
      </c>
      <c r="L4184" s="26">
        <v>11.81</v>
      </c>
      <c r="M4184" s="26">
        <v>8.92</v>
      </c>
      <c r="N4184" s="26">
        <v>17.28</v>
      </c>
      <c r="O4184" s="199">
        <v>92.51</v>
      </c>
    </row>
    <row r="4185" spans="8:15" hidden="1" x14ac:dyDescent="0.25">
      <c r="H4185" s="189" t="s">
        <v>8977</v>
      </c>
      <c r="I4185" s="26" t="s">
        <v>9012</v>
      </c>
      <c r="J4185" s="26" t="s">
        <v>9013</v>
      </c>
      <c r="K4185" s="26">
        <v>3.7</v>
      </c>
      <c r="L4185" s="26">
        <v>53.91</v>
      </c>
      <c r="M4185" s="26">
        <v>47.99</v>
      </c>
      <c r="N4185" s="26">
        <v>63.14</v>
      </c>
      <c r="O4185" s="199">
        <v>132.13</v>
      </c>
    </row>
    <row r="4186" spans="8:15" hidden="1" x14ac:dyDescent="0.25">
      <c r="H4186" s="189" t="s">
        <v>8977</v>
      </c>
      <c r="I4186" s="26" t="s">
        <v>9014</v>
      </c>
      <c r="J4186" s="26" t="s">
        <v>9015</v>
      </c>
      <c r="K4186" s="26">
        <v>4.72</v>
      </c>
      <c r="L4186" s="26">
        <v>125.72</v>
      </c>
      <c r="M4186" s="26">
        <v>102.64</v>
      </c>
      <c r="N4186" s="26">
        <v>26.91</v>
      </c>
      <c r="O4186" s="199">
        <v>113.97</v>
      </c>
    </row>
    <row r="4187" spans="8:15" hidden="1" x14ac:dyDescent="0.25">
      <c r="H4187" s="189" t="s">
        <v>8977</v>
      </c>
      <c r="I4187" s="26" t="s">
        <v>9016</v>
      </c>
      <c r="J4187" s="26" t="s">
        <v>9017</v>
      </c>
      <c r="K4187" s="26">
        <v>7.4</v>
      </c>
      <c r="L4187" s="26">
        <v>14.54</v>
      </c>
      <c r="M4187" s="26">
        <v>11.56</v>
      </c>
      <c r="N4187" s="26">
        <v>15.51</v>
      </c>
      <c r="O4187" s="199">
        <v>1397.36</v>
      </c>
    </row>
    <row r="4188" spans="8:15" hidden="1" x14ac:dyDescent="0.25">
      <c r="H4188" s="189" t="s">
        <v>8977</v>
      </c>
      <c r="I4188" s="26" t="s">
        <v>9018</v>
      </c>
      <c r="J4188" s="26" t="s">
        <v>9019</v>
      </c>
      <c r="K4188" s="26">
        <v>12.77</v>
      </c>
      <c r="L4188" s="26">
        <v>22.36</v>
      </c>
      <c r="M4188" s="26">
        <v>16.82</v>
      </c>
      <c r="N4188" s="26">
        <v>23.92</v>
      </c>
      <c r="O4188" s="199">
        <v>113.84</v>
      </c>
    </row>
    <row r="4189" spans="8:15" hidden="1" x14ac:dyDescent="0.25">
      <c r="H4189" s="189" t="s">
        <v>9020</v>
      </c>
      <c r="I4189" s="26" t="s">
        <v>9021</v>
      </c>
      <c r="J4189" s="26" t="s">
        <v>9022</v>
      </c>
      <c r="K4189" s="26">
        <v>10.94</v>
      </c>
      <c r="L4189" s="26"/>
      <c r="M4189" s="26"/>
      <c r="N4189" s="26"/>
      <c r="O4189" s="199">
        <v>34.090000000000003</v>
      </c>
    </row>
    <row r="4190" spans="8:15" hidden="1" x14ac:dyDescent="0.25">
      <c r="H4190" s="189" t="s">
        <v>9020</v>
      </c>
      <c r="I4190" s="26" t="s">
        <v>9023</v>
      </c>
      <c r="J4190" s="26" t="s">
        <v>9024</v>
      </c>
      <c r="K4190" s="26">
        <v>8.5299999999999994</v>
      </c>
      <c r="L4190" s="26"/>
      <c r="M4190" s="26"/>
      <c r="N4190" s="26"/>
      <c r="O4190" s="199">
        <v>192.85</v>
      </c>
    </row>
    <row r="4191" spans="8:15" hidden="1" x14ac:dyDescent="0.25">
      <c r="H4191" s="189" t="s">
        <v>9020</v>
      </c>
      <c r="I4191" s="26" t="s">
        <v>510</v>
      </c>
      <c r="J4191" s="26" t="s">
        <v>9025</v>
      </c>
      <c r="K4191" s="26">
        <v>3.97</v>
      </c>
      <c r="L4191" s="26"/>
      <c r="M4191" s="26"/>
      <c r="N4191" s="26"/>
      <c r="O4191" s="199">
        <v>30.29</v>
      </c>
    </row>
    <row r="4192" spans="8:15" hidden="1" x14ac:dyDescent="0.25">
      <c r="H4192" s="189" t="s">
        <v>9020</v>
      </c>
      <c r="I4192" s="26" t="s">
        <v>9026</v>
      </c>
      <c r="J4192" s="26" t="s">
        <v>9027</v>
      </c>
      <c r="K4192" s="26">
        <v>10.55</v>
      </c>
      <c r="L4192" s="26"/>
      <c r="M4192" s="26"/>
      <c r="N4192" s="26"/>
      <c r="O4192" s="199">
        <v>37.409999999999997</v>
      </c>
    </row>
    <row r="4193" spans="8:15" hidden="1" x14ac:dyDescent="0.25">
      <c r="H4193" s="189" t="s">
        <v>9020</v>
      </c>
      <c r="I4193" s="26" t="s">
        <v>9028</v>
      </c>
      <c r="J4193" s="26" t="s">
        <v>9029</v>
      </c>
      <c r="K4193" s="26">
        <v>9.11</v>
      </c>
      <c r="L4193" s="26">
        <v>4.96</v>
      </c>
      <c r="M4193" s="26">
        <v>110.88</v>
      </c>
      <c r="N4193" s="26">
        <v>4.83</v>
      </c>
      <c r="O4193" s="199">
        <v>46.85</v>
      </c>
    </row>
    <row r="4194" spans="8:15" hidden="1" x14ac:dyDescent="0.25">
      <c r="H4194" s="189" t="s">
        <v>9020</v>
      </c>
      <c r="I4194" s="26" t="s">
        <v>9030</v>
      </c>
      <c r="J4194" s="26" t="s">
        <v>9031</v>
      </c>
      <c r="K4194" s="26">
        <v>10.08</v>
      </c>
      <c r="L4194" s="26">
        <v>6.37</v>
      </c>
      <c r="M4194" s="26">
        <v>17.559999999999999</v>
      </c>
      <c r="N4194" s="26">
        <v>2.61</v>
      </c>
      <c r="O4194" s="199">
        <v>141.47</v>
      </c>
    </row>
    <row r="4195" spans="8:15" hidden="1" x14ac:dyDescent="0.25">
      <c r="H4195" s="189" t="s">
        <v>9020</v>
      </c>
      <c r="I4195" s="26" t="s">
        <v>9032</v>
      </c>
      <c r="J4195" s="26" t="s">
        <v>9033</v>
      </c>
      <c r="K4195" s="26">
        <v>6.58</v>
      </c>
      <c r="L4195" s="26">
        <v>178.81</v>
      </c>
      <c r="M4195" s="26">
        <v>1269.43</v>
      </c>
      <c r="N4195" s="26"/>
      <c r="O4195" s="199">
        <v>257.56</v>
      </c>
    </row>
    <row r="4196" spans="8:15" hidden="1" x14ac:dyDescent="0.25">
      <c r="H4196" s="189" t="s">
        <v>9020</v>
      </c>
      <c r="I4196" s="26" t="s">
        <v>9034</v>
      </c>
      <c r="J4196" s="26" t="s">
        <v>9035</v>
      </c>
      <c r="K4196" s="26">
        <v>2.7</v>
      </c>
      <c r="L4196" s="26"/>
      <c r="M4196" s="26"/>
      <c r="N4196" s="26"/>
      <c r="O4196" s="199">
        <v>20.420000000000002</v>
      </c>
    </row>
    <row r="4197" spans="8:15" hidden="1" x14ac:dyDescent="0.25">
      <c r="H4197" s="189" t="s">
        <v>9020</v>
      </c>
      <c r="I4197" s="26" t="s">
        <v>9036</v>
      </c>
      <c r="J4197" s="26" t="s">
        <v>9037</v>
      </c>
      <c r="K4197" s="26">
        <v>3.71</v>
      </c>
      <c r="L4197" s="26"/>
      <c r="M4197" s="26">
        <v>40.049999999999997</v>
      </c>
      <c r="N4197" s="26"/>
      <c r="O4197" s="199">
        <v>28.41</v>
      </c>
    </row>
    <row r="4198" spans="8:15" hidden="1" x14ac:dyDescent="0.25">
      <c r="H4198" s="189" t="s">
        <v>9020</v>
      </c>
      <c r="I4198" s="26" t="s">
        <v>9038</v>
      </c>
      <c r="J4198" s="26" t="s">
        <v>9039</v>
      </c>
      <c r="K4198" s="26">
        <v>8.9700000000000006</v>
      </c>
      <c r="L4198" s="26"/>
      <c r="M4198" s="26"/>
      <c r="N4198" s="26"/>
      <c r="O4198" s="199">
        <v>40.28</v>
      </c>
    </row>
    <row r="4199" spans="8:15" hidden="1" x14ac:dyDescent="0.25">
      <c r="H4199" s="189" t="s">
        <v>9020</v>
      </c>
      <c r="I4199" s="26" t="s">
        <v>9040</v>
      </c>
      <c r="J4199" s="26" t="s">
        <v>9041</v>
      </c>
      <c r="K4199" s="26">
        <v>3.43</v>
      </c>
      <c r="L4199" s="26">
        <v>71.489999999999995</v>
      </c>
      <c r="M4199" s="26">
        <v>101.74</v>
      </c>
      <c r="N4199" s="26">
        <v>74.540000000000006</v>
      </c>
      <c r="O4199" s="199">
        <v>115.99</v>
      </c>
    </row>
    <row r="4200" spans="8:15" hidden="1" x14ac:dyDescent="0.25">
      <c r="H4200" s="189" t="s">
        <v>9020</v>
      </c>
      <c r="I4200" s="26" t="s">
        <v>9042</v>
      </c>
      <c r="J4200" s="26" t="s">
        <v>9043</v>
      </c>
      <c r="K4200" s="26">
        <v>35.090000000000003</v>
      </c>
      <c r="L4200" s="26">
        <v>15.29</v>
      </c>
      <c r="M4200" s="26">
        <v>11.77</v>
      </c>
      <c r="N4200" s="26">
        <v>22.05</v>
      </c>
      <c r="O4200" s="199">
        <v>351.77</v>
      </c>
    </row>
    <row r="4201" spans="8:15" hidden="1" x14ac:dyDescent="0.25">
      <c r="H4201" s="189" t="s">
        <v>9020</v>
      </c>
      <c r="I4201" s="26" t="s">
        <v>9044</v>
      </c>
      <c r="J4201" s="26" t="s">
        <v>9045</v>
      </c>
      <c r="K4201" s="26">
        <v>6.9</v>
      </c>
      <c r="L4201" s="26"/>
      <c r="M4201" s="26"/>
      <c r="N4201" s="26"/>
      <c r="O4201" s="199">
        <v>69.489999999999995</v>
      </c>
    </row>
    <row r="4202" spans="8:15" hidden="1" x14ac:dyDescent="0.25">
      <c r="H4202" s="189" t="s">
        <v>9020</v>
      </c>
      <c r="I4202" s="26" t="s">
        <v>9046</v>
      </c>
      <c r="J4202" s="26" t="s">
        <v>9047</v>
      </c>
      <c r="K4202" s="26">
        <v>37.049999999999997</v>
      </c>
      <c r="L4202" s="26">
        <v>11.45</v>
      </c>
      <c r="M4202" s="26">
        <v>11.46</v>
      </c>
      <c r="N4202" s="26">
        <v>1.1200000000000001</v>
      </c>
      <c r="O4202" s="199">
        <v>180.09</v>
      </c>
    </row>
    <row r="4203" spans="8:15" hidden="1" x14ac:dyDescent="0.25">
      <c r="H4203" s="189" t="s">
        <v>9020</v>
      </c>
      <c r="I4203" s="26" t="s">
        <v>9048</v>
      </c>
      <c r="J4203" s="26" t="s">
        <v>9049</v>
      </c>
      <c r="K4203" s="26">
        <v>7.06</v>
      </c>
      <c r="L4203" s="26"/>
      <c r="M4203" s="26">
        <v>351.18</v>
      </c>
      <c r="N4203" s="26"/>
      <c r="O4203" s="199">
        <v>36.33</v>
      </c>
    </row>
    <row r="4204" spans="8:15" hidden="1" x14ac:dyDescent="0.25">
      <c r="H4204" s="189" t="s">
        <v>9020</v>
      </c>
      <c r="I4204" s="26" t="s">
        <v>9050</v>
      </c>
      <c r="J4204" s="26" t="s">
        <v>9051</v>
      </c>
      <c r="K4204" s="26">
        <v>4.13</v>
      </c>
      <c r="L4204" s="26"/>
      <c r="M4204" s="26">
        <v>151</v>
      </c>
      <c r="N4204" s="26"/>
      <c r="O4204" s="199">
        <v>34.89</v>
      </c>
    </row>
    <row r="4205" spans="8:15" hidden="1" x14ac:dyDescent="0.25">
      <c r="H4205" s="189" t="s">
        <v>9020</v>
      </c>
      <c r="I4205" s="26" t="s">
        <v>9052</v>
      </c>
      <c r="J4205" s="26" t="s">
        <v>9053</v>
      </c>
      <c r="K4205" s="26">
        <v>18.440000000000001</v>
      </c>
      <c r="L4205" s="26">
        <v>67.540000000000006</v>
      </c>
      <c r="M4205" s="26">
        <v>30.56</v>
      </c>
      <c r="N4205" s="26">
        <v>43.79</v>
      </c>
      <c r="O4205" s="199">
        <v>112.47</v>
      </c>
    </row>
    <row r="4206" spans="8:15" hidden="1" x14ac:dyDescent="0.25">
      <c r="H4206" s="189" t="s">
        <v>9020</v>
      </c>
      <c r="I4206" s="26" t="s">
        <v>9054</v>
      </c>
      <c r="J4206" s="26" t="s">
        <v>9055</v>
      </c>
      <c r="K4206" s="26">
        <v>33.06</v>
      </c>
      <c r="L4206" s="26">
        <v>2439.88</v>
      </c>
      <c r="M4206" s="26">
        <v>73.17</v>
      </c>
      <c r="N4206" s="26">
        <v>148.41999999999999</v>
      </c>
      <c r="O4206" s="199">
        <v>136.87</v>
      </c>
    </row>
    <row r="4207" spans="8:15" hidden="1" x14ac:dyDescent="0.25">
      <c r="H4207" s="189" t="s">
        <v>9020</v>
      </c>
      <c r="I4207" s="26" t="s">
        <v>9056</v>
      </c>
      <c r="J4207" s="26" t="s">
        <v>9057</v>
      </c>
      <c r="K4207" s="26">
        <v>24.46</v>
      </c>
      <c r="L4207" s="26">
        <v>3.64</v>
      </c>
      <c r="M4207" s="26">
        <v>25.26</v>
      </c>
      <c r="N4207" s="26">
        <v>1.35</v>
      </c>
      <c r="O4207" s="199">
        <v>56.87</v>
      </c>
    </row>
    <row r="4208" spans="8:15" hidden="1" x14ac:dyDescent="0.25">
      <c r="H4208" s="189" t="s">
        <v>9020</v>
      </c>
      <c r="I4208" s="26" t="s">
        <v>9058</v>
      </c>
      <c r="J4208" s="26" t="s">
        <v>9059</v>
      </c>
      <c r="K4208" s="26">
        <v>10.23</v>
      </c>
      <c r="L4208" s="26">
        <v>23.67</v>
      </c>
      <c r="M4208" s="26">
        <v>20.63</v>
      </c>
      <c r="N4208" s="26">
        <v>15.93</v>
      </c>
      <c r="O4208" s="199">
        <v>64.78</v>
      </c>
    </row>
    <row r="4209" spans="8:15" hidden="1" x14ac:dyDescent="0.25">
      <c r="H4209" s="189" t="s">
        <v>9020</v>
      </c>
      <c r="I4209" s="26" t="s">
        <v>9060</v>
      </c>
      <c r="J4209" s="26" t="s">
        <v>9061</v>
      </c>
      <c r="K4209" s="26">
        <v>19.09</v>
      </c>
      <c r="L4209" s="26">
        <v>18.93</v>
      </c>
      <c r="M4209" s="26">
        <v>18.670000000000002</v>
      </c>
      <c r="N4209" s="26">
        <v>16.3</v>
      </c>
      <c r="O4209" s="199">
        <v>359.01</v>
      </c>
    </row>
    <row r="4210" spans="8:15" hidden="1" x14ac:dyDescent="0.25">
      <c r="H4210" s="189" t="s">
        <v>9020</v>
      </c>
      <c r="I4210" s="26" t="s">
        <v>9062</v>
      </c>
      <c r="J4210" s="26" t="s">
        <v>9063</v>
      </c>
      <c r="K4210" s="26">
        <v>18.27</v>
      </c>
      <c r="L4210" s="26">
        <v>57.86</v>
      </c>
      <c r="M4210" s="26">
        <v>49.76</v>
      </c>
      <c r="N4210" s="26">
        <v>67.52</v>
      </c>
      <c r="O4210" s="199">
        <v>1704.3</v>
      </c>
    </row>
    <row r="4211" spans="8:15" hidden="1" x14ac:dyDescent="0.25">
      <c r="H4211" s="189" t="s">
        <v>9020</v>
      </c>
      <c r="I4211" s="26" t="s">
        <v>9064</v>
      </c>
      <c r="J4211" s="26" t="s">
        <v>9065</v>
      </c>
      <c r="K4211" s="26">
        <v>7.89</v>
      </c>
      <c r="L4211" s="26"/>
      <c r="M4211" s="26">
        <v>116.56</v>
      </c>
      <c r="N4211" s="26"/>
      <c r="O4211" s="199">
        <v>24.39</v>
      </c>
    </row>
    <row r="4212" spans="8:15" hidden="1" x14ac:dyDescent="0.25">
      <c r="H4212" s="189" t="s">
        <v>9020</v>
      </c>
      <c r="I4212" s="26" t="s">
        <v>9066</v>
      </c>
      <c r="J4212" s="26" t="s">
        <v>9067</v>
      </c>
      <c r="K4212" s="26">
        <v>40.57</v>
      </c>
      <c r="L4212" s="26">
        <v>97.78</v>
      </c>
      <c r="M4212" s="26">
        <v>121.77</v>
      </c>
      <c r="N4212" s="26">
        <v>109.04</v>
      </c>
      <c r="O4212" s="199">
        <v>106.72</v>
      </c>
    </row>
    <row r="4213" spans="8:15" hidden="1" x14ac:dyDescent="0.25">
      <c r="H4213" s="189" t="s">
        <v>9020</v>
      </c>
      <c r="I4213" s="26" t="s">
        <v>9068</v>
      </c>
      <c r="J4213" s="26" t="s">
        <v>9069</v>
      </c>
      <c r="K4213" s="26">
        <v>10.119999999999999</v>
      </c>
      <c r="L4213" s="26"/>
      <c r="M4213" s="26">
        <v>45.99</v>
      </c>
      <c r="N4213" s="26"/>
      <c r="O4213" s="199">
        <v>64.989999999999995</v>
      </c>
    </row>
    <row r="4214" spans="8:15" hidden="1" x14ac:dyDescent="0.25">
      <c r="H4214" s="189" t="s">
        <v>9020</v>
      </c>
      <c r="I4214" s="26" t="s">
        <v>9070</v>
      </c>
      <c r="J4214" s="26" t="s">
        <v>9071</v>
      </c>
      <c r="K4214" s="26">
        <v>19.54</v>
      </c>
      <c r="L4214" s="26">
        <v>17.09</v>
      </c>
      <c r="M4214" s="26">
        <v>17.440000000000001</v>
      </c>
      <c r="N4214" s="26">
        <v>17.559999999999999</v>
      </c>
      <c r="O4214" s="199">
        <v>148.63999999999999</v>
      </c>
    </row>
    <row r="4215" spans="8:15" hidden="1" x14ac:dyDescent="0.25">
      <c r="H4215" s="189" t="s">
        <v>9020</v>
      </c>
      <c r="I4215" s="26" t="s">
        <v>9072</v>
      </c>
      <c r="J4215" s="26" t="s">
        <v>9073</v>
      </c>
      <c r="K4215" s="26">
        <v>10.95</v>
      </c>
      <c r="L4215" s="26">
        <v>21.99</v>
      </c>
      <c r="M4215" s="26">
        <v>15.38</v>
      </c>
      <c r="N4215" s="26">
        <v>27.34</v>
      </c>
      <c r="O4215" s="199">
        <v>63.7</v>
      </c>
    </row>
    <row r="4216" spans="8:15" hidden="1" x14ac:dyDescent="0.25">
      <c r="H4216" s="189" t="s">
        <v>9020</v>
      </c>
      <c r="I4216" s="26" t="s">
        <v>9074</v>
      </c>
      <c r="J4216" s="26" t="s">
        <v>9075</v>
      </c>
      <c r="K4216" s="26">
        <v>14.09</v>
      </c>
      <c r="L4216" s="26"/>
      <c r="M4216" s="26">
        <v>60.76</v>
      </c>
      <c r="N4216" s="26"/>
      <c r="O4216" s="199">
        <v>37.36</v>
      </c>
    </row>
    <row r="4217" spans="8:15" hidden="1" x14ac:dyDescent="0.25">
      <c r="H4217" s="189" t="s">
        <v>9020</v>
      </c>
      <c r="I4217" s="26" t="s">
        <v>9076</v>
      </c>
      <c r="J4217" s="26" t="s">
        <v>9077</v>
      </c>
      <c r="K4217" s="26">
        <v>23.57</v>
      </c>
      <c r="L4217" s="26">
        <v>1928.01</v>
      </c>
      <c r="M4217" s="26">
        <v>16.3</v>
      </c>
      <c r="N4217" s="26">
        <v>10.3</v>
      </c>
      <c r="O4217" s="199">
        <v>147.76</v>
      </c>
    </row>
    <row r="4218" spans="8:15" hidden="1" x14ac:dyDescent="0.25">
      <c r="H4218" s="189" t="s">
        <v>9020</v>
      </c>
      <c r="I4218" s="26" t="s">
        <v>9078</v>
      </c>
      <c r="J4218" s="26" t="s">
        <v>9079</v>
      </c>
      <c r="K4218" s="26">
        <v>12.08</v>
      </c>
      <c r="L4218" s="26">
        <v>43.34</v>
      </c>
      <c r="M4218" s="26">
        <v>27.15</v>
      </c>
      <c r="N4218" s="26">
        <v>145.29</v>
      </c>
      <c r="O4218" s="199">
        <v>31.96</v>
      </c>
    </row>
    <row r="4219" spans="8:15" hidden="1" x14ac:dyDescent="0.25">
      <c r="H4219" s="189" t="s">
        <v>9020</v>
      </c>
      <c r="I4219" s="26" t="s">
        <v>9080</v>
      </c>
      <c r="J4219" s="26" t="s">
        <v>9081</v>
      </c>
      <c r="K4219" s="26">
        <v>3.59</v>
      </c>
      <c r="L4219" s="26">
        <v>223.84</v>
      </c>
      <c r="M4219" s="26">
        <v>68.599999999999994</v>
      </c>
      <c r="N4219" s="26">
        <v>22.85</v>
      </c>
      <c r="O4219" s="199">
        <v>28.87</v>
      </c>
    </row>
    <row r="4220" spans="8:15" hidden="1" x14ac:dyDescent="0.25">
      <c r="H4220" s="189" t="s">
        <v>9020</v>
      </c>
      <c r="I4220" s="26" t="s">
        <v>9082</v>
      </c>
      <c r="J4220" s="26" t="s">
        <v>9083</v>
      </c>
      <c r="K4220" s="26">
        <v>6.11</v>
      </c>
      <c r="L4220" s="26"/>
      <c r="M4220" s="26">
        <v>100.8</v>
      </c>
      <c r="N4220" s="26"/>
      <c r="O4220" s="199">
        <v>33.24</v>
      </c>
    </row>
    <row r="4221" spans="8:15" hidden="1" x14ac:dyDescent="0.25">
      <c r="H4221" s="189" t="s">
        <v>9020</v>
      </c>
      <c r="I4221" s="26" t="s">
        <v>9084</v>
      </c>
      <c r="J4221" s="26" t="s">
        <v>9085</v>
      </c>
      <c r="K4221" s="26">
        <v>25.89</v>
      </c>
      <c r="L4221" s="26">
        <v>38.78</v>
      </c>
      <c r="M4221" s="26">
        <v>41.65</v>
      </c>
      <c r="N4221" s="26">
        <v>33.9</v>
      </c>
      <c r="O4221" s="199">
        <v>146.09</v>
      </c>
    </row>
    <row r="4222" spans="8:15" hidden="1" x14ac:dyDescent="0.25">
      <c r="H4222" s="189" t="s">
        <v>9020</v>
      </c>
      <c r="I4222" s="26" t="s">
        <v>9086</v>
      </c>
      <c r="J4222" s="26" t="s">
        <v>9087</v>
      </c>
      <c r="K4222" s="26">
        <v>14.17</v>
      </c>
      <c r="L4222" s="26">
        <v>26.57</v>
      </c>
      <c r="M4222" s="26">
        <v>22.23</v>
      </c>
      <c r="N4222" s="26">
        <v>41.82</v>
      </c>
      <c r="O4222" s="199">
        <v>40.81</v>
      </c>
    </row>
    <row r="4223" spans="8:15" hidden="1" x14ac:dyDescent="0.25">
      <c r="H4223" s="189" t="s">
        <v>9020</v>
      </c>
      <c r="I4223" s="26" t="s">
        <v>9088</v>
      </c>
      <c r="J4223" s="26" t="s">
        <v>9089</v>
      </c>
      <c r="K4223" s="26">
        <v>5.98</v>
      </c>
      <c r="L4223" s="26"/>
      <c r="M4223" s="26">
        <v>412.21</v>
      </c>
      <c r="N4223" s="26"/>
      <c r="O4223" s="199">
        <v>48.85</v>
      </c>
    </row>
    <row r="4224" spans="8:15" hidden="1" x14ac:dyDescent="0.25">
      <c r="H4224" s="189" t="s">
        <v>9020</v>
      </c>
      <c r="I4224" s="26" t="s">
        <v>9090</v>
      </c>
      <c r="J4224" s="26" t="s">
        <v>9091</v>
      </c>
      <c r="K4224" s="26">
        <v>6.77</v>
      </c>
      <c r="L4224" s="26"/>
      <c r="M4224" s="26">
        <v>21.16</v>
      </c>
      <c r="N4224" s="26"/>
      <c r="O4224" s="199">
        <v>48.54</v>
      </c>
    </row>
    <row r="4225" spans="8:15" hidden="1" x14ac:dyDescent="0.25">
      <c r="H4225" s="189" t="s">
        <v>9020</v>
      </c>
      <c r="I4225" s="26" t="s">
        <v>9092</v>
      </c>
      <c r="J4225" s="26" t="s">
        <v>9093</v>
      </c>
      <c r="K4225" s="26">
        <v>71.75</v>
      </c>
      <c r="L4225" s="26">
        <v>28.42</v>
      </c>
      <c r="M4225" s="26">
        <v>22.54</v>
      </c>
      <c r="N4225" s="26">
        <v>31.2</v>
      </c>
      <c r="O4225" s="199">
        <v>625.96</v>
      </c>
    </row>
    <row r="4226" spans="8:15" hidden="1" x14ac:dyDescent="0.25">
      <c r="H4226" s="189" t="s">
        <v>9020</v>
      </c>
      <c r="I4226" s="26" t="s">
        <v>9094</v>
      </c>
      <c r="J4226" s="26" t="s">
        <v>9095</v>
      </c>
      <c r="K4226" s="26">
        <v>12.7</v>
      </c>
      <c r="L4226" s="26">
        <v>14.01</v>
      </c>
      <c r="M4226" s="26">
        <v>14.04</v>
      </c>
      <c r="N4226" s="26">
        <v>13.21</v>
      </c>
      <c r="O4226" s="199">
        <v>74.97</v>
      </c>
    </row>
    <row r="4227" spans="8:15" hidden="1" x14ac:dyDescent="0.25">
      <c r="H4227" s="189" t="s">
        <v>9020</v>
      </c>
      <c r="I4227" s="26" t="s">
        <v>9096</v>
      </c>
      <c r="J4227" s="26" t="s">
        <v>9097</v>
      </c>
      <c r="K4227" s="26">
        <v>24.5</v>
      </c>
      <c r="L4227" s="26">
        <v>23.15</v>
      </c>
      <c r="M4227" s="26">
        <v>20.81</v>
      </c>
      <c r="N4227" s="26">
        <v>25.73</v>
      </c>
      <c r="O4227" s="199">
        <v>67.34</v>
      </c>
    </row>
    <row r="4228" spans="8:15" hidden="1" x14ac:dyDescent="0.25">
      <c r="H4228" s="189" t="s">
        <v>9020</v>
      </c>
      <c r="I4228" s="26" t="s">
        <v>9098</v>
      </c>
      <c r="J4228" s="26" t="s">
        <v>9099</v>
      </c>
      <c r="K4228" s="26">
        <v>9.9</v>
      </c>
      <c r="L4228" s="26">
        <v>120.6</v>
      </c>
      <c r="M4228" s="26">
        <v>103.96</v>
      </c>
      <c r="N4228" s="26">
        <v>132.4</v>
      </c>
      <c r="O4228" s="199">
        <v>36.630000000000003</v>
      </c>
    </row>
    <row r="4229" spans="8:15" hidden="1" x14ac:dyDescent="0.25">
      <c r="H4229" s="189" t="s">
        <v>9020</v>
      </c>
      <c r="I4229" s="26" t="s">
        <v>9100</v>
      </c>
      <c r="J4229" s="26" t="s">
        <v>9101</v>
      </c>
      <c r="K4229" s="26">
        <v>19.53</v>
      </c>
      <c r="L4229" s="26">
        <v>24.56</v>
      </c>
      <c r="M4229" s="26">
        <v>23.79</v>
      </c>
      <c r="N4229" s="26">
        <v>29.53</v>
      </c>
      <c r="O4229" s="199">
        <v>114.92</v>
      </c>
    </row>
    <row r="4230" spans="8:15" hidden="1" x14ac:dyDescent="0.25">
      <c r="H4230" s="189" t="s">
        <v>9020</v>
      </c>
      <c r="I4230" s="26" t="s">
        <v>9102</v>
      </c>
      <c r="J4230" s="26" t="s">
        <v>9103</v>
      </c>
      <c r="K4230" s="26">
        <v>5.43</v>
      </c>
      <c r="L4230" s="26"/>
      <c r="M4230" s="26">
        <v>81.44</v>
      </c>
      <c r="N4230" s="26"/>
      <c r="O4230" s="199">
        <v>27.03</v>
      </c>
    </row>
    <row r="4231" spans="8:15" hidden="1" x14ac:dyDescent="0.25">
      <c r="H4231" s="189" t="s">
        <v>9020</v>
      </c>
      <c r="I4231" s="26" t="s">
        <v>9104</v>
      </c>
      <c r="J4231" s="26" t="s">
        <v>9105</v>
      </c>
      <c r="K4231" s="26">
        <v>12.16</v>
      </c>
      <c r="L4231" s="26">
        <v>20.53</v>
      </c>
      <c r="M4231" s="26">
        <v>13.32</v>
      </c>
      <c r="N4231" s="26">
        <v>23.46</v>
      </c>
      <c r="O4231" s="199">
        <v>46.57</v>
      </c>
    </row>
    <row r="4232" spans="8:15" hidden="1" x14ac:dyDescent="0.25">
      <c r="H4232" s="189" t="s">
        <v>9020</v>
      </c>
      <c r="I4232" s="26" t="s">
        <v>9106</v>
      </c>
      <c r="J4232" s="26" t="s">
        <v>9107</v>
      </c>
      <c r="K4232" s="26">
        <v>7.36</v>
      </c>
      <c r="L4232" s="26">
        <v>22.45</v>
      </c>
      <c r="M4232" s="26">
        <v>21.25</v>
      </c>
      <c r="N4232" s="26">
        <v>20.59</v>
      </c>
      <c r="O4232" s="199">
        <v>38.020000000000003</v>
      </c>
    </row>
    <row r="4233" spans="8:15" hidden="1" x14ac:dyDescent="0.25">
      <c r="H4233" s="189" t="s">
        <v>9020</v>
      </c>
      <c r="I4233" s="26" t="s">
        <v>9108</v>
      </c>
      <c r="J4233" s="26" t="s">
        <v>9109</v>
      </c>
      <c r="K4233" s="26">
        <v>15.41</v>
      </c>
      <c r="L4233" s="26">
        <v>19.79</v>
      </c>
      <c r="M4233" s="26">
        <v>26.99</v>
      </c>
      <c r="N4233" s="26">
        <v>13.33</v>
      </c>
      <c r="O4233" s="199">
        <v>94.38</v>
      </c>
    </row>
    <row r="4234" spans="8:15" hidden="1" x14ac:dyDescent="0.25">
      <c r="H4234" s="189" t="s">
        <v>9020</v>
      </c>
      <c r="I4234" s="26" t="s">
        <v>9110</v>
      </c>
      <c r="J4234" s="26" t="s">
        <v>9111</v>
      </c>
      <c r="K4234" s="26">
        <v>26.35</v>
      </c>
      <c r="L4234" s="26">
        <v>33.130000000000003</v>
      </c>
      <c r="M4234" s="26">
        <v>17.510000000000002</v>
      </c>
      <c r="N4234" s="26">
        <v>9.7899999999999991</v>
      </c>
      <c r="O4234" s="199">
        <v>117.13</v>
      </c>
    </row>
    <row r="4235" spans="8:15" hidden="1" x14ac:dyDescent="0.25">
      <c r="H4235" s="189" t="s">
        <v>9020</v>
      </c>
      <c r="I4235" s="26" t="s">
        <v>9112</v>
      </c>
      <c r="J4235" s="26" t="s">
        <v>9113</v>
      </c>
      <c r="K4235" s="26">
        <v>22.65</v>
      </c>
      <c r="L4235" s="26">
        <v>43.67</v>
      </c>
      <c r="M4235" s="26">
        <v>32.96</v>
      </c>
      <c r="N4235" s="26">
        <v>20.56</v>
      </c>
      <c r="O4235" s="199">
        <v>182.91</v>
      </c>
    </row>
    <row r="4236" spans="8:15" hidden="1" x14ac:dyDescent="0.25">
      <c r="H4236" s="189" t="s">
        <v>9020</v>
      </c>
      <c r="I4236" s="26" t="s">
        <v>9114</v>
      </c>
      <c r="J4236" s="26" t="s">
        <v>9115</v>
      </c>
      <c r="K4236" s="26">
        <v>11.24</v>
      </c>
      <c r="L4236" s="26"/>
      <c r="M4236" s="26">
        <v>141.21</v>
      </c>
      <c r="N4236" s="26"/>
      <c r="O4236" s="199">
        <v>24.38</v>
      </c>
    </row>
    <row r="4237" spans="8:15" hidden="1" x14ac:dyDescent="0.25">
      <c r="H4237" s="189" t="s">
        <v>9020</v>
      </c>
      <c r="I4237" s="26" t="s">
        <v>9116</v>
      </c>
      <c r="J4237" s="26" t="s">
        <v>9117</v>
      </c>
      <c r="K4237" s="26">
        <v>26.18</v>
      </c>
      <c r="L4237" s="26">
        <v>34.75</v>
      </c>
      <c r="M4237" s="26">
        <v>37.82</v>
      </c>
      <c r="N4237" s="26">
        <v>37.67</v>
      </c>
      <c r="O4237" s="199">
        <v>234.95</v>
      </c>
    </row>
    <row r="4238" spans="8:15" hidden="1" x14ac:dyDescent="0.25">
      <c r="H4238" s="189" t="s">
        <v>9020</v>
      </c>
      <c r="I4238" s="26" t="s">
        <v>9118</v>
      </c>
      <c r="J4238" s="26" t="s">
        <v>9119</v>
      </c>
      <c r="K4238" s="26">
        <v>48.33</v>
      </c>
      <c r="L4238" s="26">
        <v>44.47</v>
      </c>
      <c r="M4238" s="26">
        <v>38.11</v>
      </c>
      <c r="N4238" s="26">
        <v>56.28</v>
      </c>
      <c r="O4238" s="199">
        <v>208.13</v>
      </c>
    </row>
    <row r="4239" spans="8:15" hidden="1" x14ac:dyDescent="0.25">
      <c r="H4239" s="189" t="s">
        <v>9020</v>
      </c>
      <c r="I4239" s="26" t="s">
        <v>9120</v>
      </c>
      <c r="J4239" s="26" t="s">
        <v>9121</v>
      </c>
      <c r="K4239" s="26">
        <v>9.86</v>
      </c>
      <c r="L4239" s="26">
        <v>7.36</v>
      </c>
      <c r="M4239" s="26">
        <v>26.05</v>
      </c>
      <c r="N4239" s="26">
        <v>3.71</v>
      </c>
      <c r="O4239" s="199">
        <v>64.010000000000005</v>
      </c>
    </row>
    <row r="4240" spans="8:15" hidden="1" x14ac:dyDescent="0.25">
      <c r="H4240" s="189" t="s">
        <v>9020</v>
      </c>
      <c r="I4240" s="26" t="s">
        <v>9122</v>
      </c>
      <c r="J4240" s="26" t="s">
        <v>9123</v>
      </c>
      <c r="K4240" s="26">
        <v>19.43</v>
      </c>
      <c r="L4240" s="26">
        <v>27.39</v>
      </c>
      <c r="M4240" s="26">
        <v>45.76</v>
      </c>
      <c r="N4240" s="26">
        <v>25.57</v>
      </c>
      <c r="O4240" s="199">
        <v>31.91</v>
      </c>
    </row>
    <row r="4241" spans="8:15" hidden="1" x14ac:dyDescent="0.25">
      <c r="H4241" s="189" t="s">
        <v>9020</v>
      </c>
      <c r="I4241" s="26" t="s">
        <v>9124</v>
      </c>
      <c r="J4241" s="26" t="s">
        <v>9125</v>
      </c>
      <c r="K4241" s="26">
        <v>33.99</v>
      </c>
      <c r="L4241" s="26">
        <v>32</v>
      </c>
      <c r="M4241" s="26">
        <v>27.85</v>
      </c>
      <c r="N4241" s="26">
        <v>32.99</v>
      </c>
      <c r="O4241" s="199">
        <v>61.18</v>
      </c>
    </row>
    <row r="4242" spans="8:15" hidden="1" x14ac:dyDescent="0.25">
      <c r="H4242" s="189" t="s">
        <v>9020</v>
      </c>
      <c r="I4242" s="26" t="s">
        <v>9126</v>
      </c>
      <c r="J4242" s="26" t="s">
        <v>9127</v>
      </c>
      <c r="K4242" s="26">
        <v>53.1</v>
      </c>
      <c r="L4242" s="26">
        <v>88.35</v>
      </c>
      <c r="M4242" s="26">
        <v>212.38</v>
      </c>
      <c r="N4242" s="26">
        <v>27.37</v>
      </c>
      <c r="O4242" s="199">
        <v>219.79</v>
      </c>
    </row>
    <row r="4243" spans="8:15" hidden="1" x14ac:dyDescent="0.25">
      <c r="H4243" s="189" t="s">
        <v>9020</v>
      </c>
      <c r="I4243" s="26" t="s">
        <v>9128</v>
      </c>
      <c r="J4243" s="26" t="s">
        <v>9129</v>
      </c>
      <c r="K4243" s="26">
        <v>23.64</v>
      </c>
      <c r="L4243" s="26">
        <v>29.96</v>
      </c>
      <c r="M4243" s="26">
        <v>26.57</v>
      </c>
      <c r="N4243" s="26">
        <v>24.76</v>
      </c>
      <c r="O4243" s="199">
        <v>155.77000000000001</v>
      </c>
    </row>
    <row r="4244" spans="8:15" hidden="1" x14ac:dyDescent="0.25">
      <c r="H4244" s="189" t="s">
        <v>9020</v>
      </c>
      <c r="I4244" s="26" t="s">
        <v>9130</v>
      </c>
      <c r="J4244" s="26" t="s">
        <v>9131</v>
      </c>
      <c r="K4244" s="26">
        <v>24.94</v>
      </c>
      <c r="L4244" s="26">
        <v>32.97</v>
      </c>
      <c r="M4244" s="26">
        <v>39.17</v>
      </c>
      <c r="N4244" s="26">
        <v>37.65</v>
      </c>
      <c r="O4244" s="199">
        <v>99.3</v>
      </c>
    </row>
    <row r="4245" spans="8:15" hidden="1" x14ac:dyDescent="0.25">
      <c r="H4245" s="189" t="s">
        <v>9020</v>
      </c>
      <c r="I4245" s="26" t="s">
        <v>9132</v>
      </c>
      <c r="J4245" s="26" t="s">
        <v>9133</v>
      </c>
      <c r="K4245" s="26">
        <v>17.16</v>
      </c>
      <c r="L4245" s="26"/>
      <c r="M4245" s="26">
        <v>390.73</v>
      </c>
      <c r="N4245" s="26"/>
      <c r="O4245" s="199">
        <v>21.63</v>
      </c>
    </row>
    <row r="4246" spans="8:15" hidden="1" x14ac:dyDescent="0.25">
      <c r="H4246" s="189" t="s">
        <v>9020</v>
      </c>
      <c r="I4246" s="26" t="s">
        <v>9134</v>
      </c>
      <c r="J4246" s="26" t="s">
        <v>9135</v>
      </c>
      <c r="K4246" s="26">
        <v>271.20999999999998</v>
      </c>
      <c r="L4246" s="26">
        <v>30.56</v>
      </c>
      <c r="M4246" s="26">
        <v>25.52</v>
      </c>
      <c r="N4246" s="26">
        <v>34.229999999999997</v>
      </c>
      <c r="O4246" s="199">
        <v>3288.26</v>
      </c>
    </row>
    <row r="4247" spans="8:15" hidden="1" x14ac:dyDescent="0.25">
      <c r="H4247" s="189" t="s">
        <v>9020</v>
      </c>
      <c r="I4247" s="26" t="s">
        <v>9136</v>
      </c>
      <c r="J4247" s="26" t="s">
        <v>9137</v>
      </c>
      <c r="K4247" s="26">
        <v>25.44</v>
      </c>
      <c r="L4247" s="26">
        <v>22.56</v>
      </c>
      <c r="M4247" s="26">
        <v>22.69</v>
      </c>
      <c r="N4247" s="26">
        <v>21.63</v>
      </c>
      <c r="O4247" s="199">
        <v>45.92</v>
      </c>
    </row>
    <row r="4248" spans="8:15" hidden="1" x14ac:dyDescent="0.25">
      <c r="H4248" s="189" t="s">
        <v>9020</v>
      </c>
      <c r="I4248" s="26" t="s">
        <v>9138</v>
      </c>
      <c r="J4248" s="26" t="s">
        <v>9139</v>
      </c>
      <c r="K4248" s="26">
        <v>25.18</v>
      </c>
      <c r="L4248" s="26">
        <v>38.229999999999997</v>
      </c>
      <c r="M4248" s="26">
        <v>58.99</v>
      </c>
      <c r="N4248" s="26">
        <v>34.340000000000003</v>
      </c>
      <c r="O4248" s="199">
        <v>27.37</v>
      </c>
    </row>
    <row r="4249" spans="8:15" hidden="1" x14ac:dyDescent="0.25">
      <c r="H4249" s="189" t="s">
        <v>9020</v>
      </c>
      <c r="I4249" s="26" t="s">
        <v>9140</v>
      </c>
      <c r="J4249" s="26" t="s">
        <v>9141</v>
      </c>
      <c r="K4249" s="26">
        <v>63</v>
      </c>
      <c r="L4249" s="26">
        <v>32.82</v>
      </c>
      <c r="M4249" s="26">
        <v>33</v>
      </c>
      <c r="N4249" s="26">
        <v>37.28</v>
      </c>
      <c r="O4249" s="199">
        <v>495</v>
      </c>
    </row>
    <row r="4250" spans="8:15" hidden="1" x14ac:dyDescent="0.25">
      <c r="H4250" s="189" t="s">
        <v>9020</v>
      </c>
      <c r="I4250" s="26" t="s">
        <v>9142</v>
      </c>
      <c r="J4250" s="26" t="s">
        <v>9143</v>
      </c>
      <c r="K4250" s="26">
        <v>22.34</v>
      </c>
      <c r="L4250" s="26">
        <v>34.04</v>
      </c>
      <c r="M4250" s="26">
        <v>24.54</v>
      </c>
      <c r="N4250" s="26">
        <v>45.75</v>
      </c>
      <c r="O4250" s="199">
        <v>89.76</v>
      </c>
    </row>
    <row r="4251" spans="8:15" hidden="1" x14ac:dyDescent="0.25">
      <c r="H4251" s="189" t="s">
        <v>9020</v>
      </c>
      <c r="I4251" s="26" t="s">
        <v>9144</v>
      </c>
      <c r="J4251" s="26" t="s">
        <v>9145</v>
      </c>
      <c r="K4251" s="26">
        <v>41.16</v>
      </c>
      <c r="L4251" s="26">
        <v>17</v>
      </c>
      <c r="M4251" s="26">
        <v>17.95</v>
      </c>
      <c r="N4251" s="26">
        <v>14.82</v>
      </c>
      <c r="O4251" s="199">
        <v>244.65</v>
      </c>
    </row>
    <row r="4252" spans="8:15" hidden="1" x14ac:dyDescent="0.25">
      <c r="H4252" s="189" t="s">
        <v>9020</v>
      </c>
      <c r="I4252" s="26" t="s">
        <v>9146</v>
      </c>
      <c r="J4252" s="26" t="s">
        <v>275</v>
      </c>
      <c r="K4252" s="26">
        <v>381.97</v>
      </c>
      <c r="L4252" s="26">
        <v>50.33</v>
      </c>
      <c r="M4252" s="26">
        <v>42.89</v>
      </c>
      <c r="N4252" s="26">
        <v>65.400000000000006</v>
      </c>
      <c r="O4252" s="199">
        <v>826.43</v>
      </c>
    </row>
    <row r="4253" spans="8:15" hidden="1" x14ac:dyDescent="0.25">
      <c r="H4253" s="189" t="s">
        <v>9020</v>
      </c>
      <c r="I4253" s="26" t="s">
        <v>9147</v>
      </c>
      <c r="J4253" s="26" t="s">
        <v>9148</v>
      </c>
      <c r="K4253" s="26">
        <v>12.72</v>
      </c>
      <c r="L4253" s="26"/>
      <c r="M4253" s="26"/>
      <c r="N4253" s="26">
        <v>61.46</v>
      </c>
      <c r="O4253" s="199">
        <v>50.99</v>
      </c>
    </row>
    <row r="4254" spans="8:15" hidden="1" x14ac:dyDescent="0.25">
      <c r="H4254" s="189" t="s">
        <v>9020</v>
      </c>
      <c r="I4254" s="26" t="s">
        <v>9149</v>
      </c>
      <c r="J4254" s="26" t="s">
        <v>9150</v>
      </c>
      <c r="K4254" s="26">
        <v>17</v>
      </c>
      <c r="L4254" s="26">
        <v>40.049999999999997</v>
      </c>
      <c r="M4254" s="26">
        <v>35.07</v>
      </c>
      <c r="N4254" s="26">
        <v>41.66</v>
      </c>
      <c r="O4254" s="199">
        <v>44.88</v>
      </c>
    </row>
    <row r="4255" spans="8:15" hidden="1" x14ac:dyDescent="0.25">
      <c r="H4255" s="189" t="s">
        <v>9020</v>
      </c>
      <c r="I4255" s="26" t="s">
        <v>9151</v>
      </c>
      <c r="J4255" s="26" t="s">
        <v>9152</v>
      </c>
      <c r="K4255" s="26">
        <v>15.54</v>
      </c>
      <c r="L4255" s="26"/>
      <c r="M4255" s="26"/>
      <c r="N4255" s="26">
        <v>90.57</v>
      </c>
      <c r="O4255" s="199">
        <v>60.61</v>
      </c>
    </row>
    <row r="4256" spans="8:15" hidden="1" x14ac:dyDescent="0.25">
      <c r="H4256" s="189" t="s">
        <v>9020</v>
      </c>
      <c r="I4256" s="26" t="s">
        <v>9153</v>
      </c>
      <c r="J4256" s="26" t="s">
        <v>9154</v>
      </c>
      <c r="K4256" s="26">
        <v>37.869999999999997</v>
      </c>
      <c r="L4256" s="26">
        <v>94.2</v>
      </c>
      <c r="M4256" s="26">
        <v>105.19</v>
      </c>
      <c r="N4256" s="26">
        <v>69.7</v>
      </c>
      <c r="O4256" s="199">
        <v>25.02</v>
      </c>
    </row>
    <row r="4257" spans="8:15" hidden="1" x14ac:dyDescent="0.25">
      <c r="H4257" s="189" t="s">
        <v>9020</v>
      </c>
      <c r="I4257" s="26" t="s">
        <v>9155</v>
      </c>
      <c r="J4257" s="26" t="s">
        <v>9156</v>
      </c>
      <c r="K4257" s="26">
        <v>14.86</v>
      </c>
      <c r="L4257" s="26">
        <v>32.18</v>
      </c>
      <c r="M4257" s="26"/>
      <c r="N4257" s="26">
        <v>9.64</v>
      </c>
      <c r="O4257" s="199">
        <v>59.52</v>
      </c>
    </row>
    <row r="4258" spans="8:15" hidden="1" x14ac:dyDescent="0.25">
      <c r="H4258" s="189" t="s">
        <v>9020</v>
      </c>
      <c r="I4258" s="26" t="s">
        <v>9157</v>
      </c>
      <c r="J4258" s="26" t="s">
        <v>9158</v>
      </c>
      <c r="K4258" s="26">
        <v>39.06</v>
      </c>
      <c r="L4258" s="26">
        <v>21.99</v>
      </c>
      <c r="M4258" s="26">
        <v>20.47</v>
      </c>
      <c r="N4258" s="26">
        <v>26.99</v>
      </c>
      <c r="O4258" s="199">
        <v>81.44</v>
      </c>
    </row>
    <row r="4259" spans="8:15" hidden="1" x14ac:dyDescent="0.25">
      <c r="H4259" s="189" t="s">
        <v>9020</v>
      </c>
      <c r="I4259" s="26" t="s">
        <v>9159</v>
      </c>
      <c r="J4259" s="26" t="s">
        <v>9160</v>
      </c>
      <c r="K4259" s="26">
        <v>35.47</v>
      </c>
      <c r="L4259" s="26">
        <v>49.33</v>
      </c>
      <c r="M4259" s="26">
        <v>40.11</v>
      </c>
      <c r="N4259" s="26">
        <v>51.37</v>
      </c>
      <c r="O4259" s="199">
        <v>48.16</v>
      </c>
    </row>
    <row r="4260" spans="8:15" hidden="1" x14ac:dyDescent="0.25">
      <c r="H4260" s="189" t="s">
        <v>9020</v>
      </c>
      <c r="I4260" s="26" t="s">
        <v>9161</v>
      </c>
      <c r="J4260" s="26" t="s">
        <v>9162</v>
      </c>
      <c r="K4260" s="26">
        <v>69.98</v>
      </c>
      <c r="L4260" s="26">
        <v>33.11</v>
      </c>
      <c r="M4260" s="26">
        <v>31.68</v>
      </c>
      <c r="N4260" s="26">
        <v>38.99</v>
      </c>
      <c r="O4260" s="199">
        <v>75.7</v>
      </c>
    </row>
    <row r="4261" spans="8:15" hidden="1" x14ac:dyDescent="0.25">
      <c r="H4261" s="189" t="s">
        <v>9020</v>
      </c>
      <c r="I4261" s="26" t="s">
        <v>9163</v>
      </c>
      <c r="J4261" s="26" t="s">
        <v>9164</v>
      </c>
      <c r="K4261" s="26">
        <v>49.69</v>
      </c>
      <c r="L4261" s="26">
        <v>31.19</v>
      </c>
      <c r="M4261" s="26">
        <v>28.09</v>
      </c>
      <c r="N4261" s="26">
        <v>34.22</v>
      </c>
      <c r="O4261" s="199">
        <v>29.29</v>
      </c>
    </row>
    <row r="4262" spans="8:15" hidden="1" x14ac:dyDescent="0.25">
      <c r="H4262" s="189" t="s">
        <v>9020</v>
      </c>
      <c r="I4262" s="26" t="s">
        <v>9165</v>
      </c>
      <c r="J4262" s="26" t="s">
        <v>9166</v>
      </c>
      <c r="K4262" s="26">
        <v>35.28</v>
      </c>
      <c r="L4262" s="26">
        <v>79.94</v>
      </c>
      <c r="M4262" s="26">
        <v>35.58</v>
      </c>
      <c r="N4262" s="26">
        <v>167.9</v>
      </c>
      <c r="O4262" s="199">
        <v>55.75</v>
      </c>
    </row>
    <row r="4263" spans="8:15" hidden="1" x14ac:dyDescent="0.25">
      <c r="H4263" s="189" t="s">
        <v>9020</v>
      </c>
      <c r="I4263" s="26" t="s">
        <v>9167</v>
      </c>
      <c r="J4263" s="26" t="s">
        <v>9168</v>
      </c>
      <c r="K4263" s="26">
        <v>39.75</v>
      </c>
      <c r="L4263" s="26">
        <v>42.81</v>
      </c>
      <c r="M4263" s="26">
        <v>47.35</v>
      </c>
      <c r="N4263" s="26">
        <v>30.02</v>
      </c>
      <c r="O4263" s="199">
        <v>48.59</v>
      </c>
    </row>
    <row r="4264" spans="8:15" hidden="1" x14ac:dyDescent="0.25">
      <c r="H4264" s="189" t="s">
        <v>9020</v>
      </c>
      <c r="I4264" s="26" t="s">
        <v>9169</v>
      </c>
      <c r="J4264" s="26" t="s">
        <v>9170</v>
      </c>
      <c r="K4264" s="26">
        <v>38.69</v>
      </c>
      <c r="L4264" s="26">
        <v>34.79</v>
      </c>
      <c r="M4264" s="26">
        <v>36.340000000000003</v>
      </c>
      <c r="N4264" s="26">
        <v>37.11</v>
      </c>
      <c r="O4264" s="199">
        <v>26.31</v>
      </c>
    </row>
    <row r="4265" spans="8:15" hidden="1" x14ac:dyDescent="0.25">
      <c r="H4265" s="189" t="s">
        <v>9020</v>
      </c>
      <c r="I4265" s="26" t="s">
        <v>9171</v>
      </c>
      <c r="J4265" s="26" t="s">
        <v>9172</v>
      </c>
      <c r="K4265" s="26">
        <v>27.92</v>
      </c>
      <c r="L4265" s="26">
        <v>27</v>
      </c>
      <c r="M4265" s="26">
        <v>63.04</v>
      </c>
      <c r="N4265" s="26">
        <v>28.77</v>
      </c>
      <c r="O4265" s="199">
        <v>29.48</v>
      </c>
    </row>
    <row r="4266" spans="8:15" hidden="1" x14ac:dyDescent="0.25">
      <c r="H4266" s="189" t="s">
        <v>9020</v>
      </c>
      <c r="I4266" s="26" t="s">
        <v>9173</v>
      </c>
      <c r="J4266" s="26" t="s">
        <v>9174</v>
      </c>
      <c r="K4266" s="26">
        <v>108.67</v>
      </c>
      <c r="L4266" s="26">
        <v>79.650000000000006</v>
      </c>
      <c r="M4266" s="26">
        <v>34.619999999999997</v>
      </c>
      <c r="N4266" s="26">
        <v>790.5</v>
      </c>
      <c r="O4266" s="199">
        <v>162.59</v>
      </c>
    </row>
    <row r="4267" spans="8:15" hidden="1" x14ac:dyDescent="0.25">
      <c r="H4267" s="189" t="s">
        <v>9020</v>
      </c>
      <c r="I4267" s="26" t="s">
        <v>9175</v>
      </c>
      <c r="J4267" s="26" t="s">
        <v>9176</v>
      </c>
      <c r="K4267" s="26">
        <v>67.72</v>
      </c>
      <c r="L4267" s="26">
        <v>36.04</v>
      </c>
      <c r="M4267" s="26">
        <v>33.43</v>
      </c>
      <c r="N4267" s="26">
        <v>57.2</v>
      </c>
      <c r="O4267" s="199">
        <v>41.42</v>
      </c>
    </row>
    <row r="4268" spans="8:15" hidden="1" x14ac:dyDescent="0.25">
      <c r="H4268" s="189" t="s">
        <v>9020</v>
      </c>
      <c r="I4268" s="26" t="s">
        <v>9177</v>
      </c>
      <c r="J4268" s="26" t="s">
        <v>9178</v>
      </c>
      <c r="K4268" s="26">
        <v>46.67</v>
      </c>
      <c r="L4268" s="26">
        <v>62.21</v>
      </c>
      <c r="M4268" s="26">
        <v>55.26</v>
      </c>
      <c r="N4268" s="26">
        <v>76.599999999999994</v>
      </c>
      <c r="O4268" s="199">
        <v>392.03</v>
      </c>
    </row>
    <row r="4269" spans="8:15" hidden="1" x14ac:dyDescent="0.25">
      <c r="H4269" s="189" t="s">
        <v>9020</v>
      </c>
      <c r="I4269" s="26" t="s">
        <v>9179</v>
      </c>
      <c r="J4269" s="26" t="s">
        <v>9180</v>
      </c>
      <c r="K4269" s="26">
        <v>31.9</v>
      </c>
      <c r="L4269" s="26">
        <v>31.89</v>
      </c>
      <c r="M4269" s="26">
        <v>31.93</v>
      </c>
      <c r="N4269" s="26">
        <v>31.17</v>
      </c>
      <c r="O4269" s="199">
        <v>31.96</v>
      </c>
    </row>
    <row r="4270" spans="8:15" hidden="1" x14ac:dyDescent="0.25">
      <c r="H4270" s="189" t="s">
        <v>9020</v>
      </c>
      <c r="I4270" s="26" t="s">
        <v>9181</v>
      </c>
      <c r="J4270" s="26" t="s">
        <v>9182</v>
      </c>
      <c r="K4270" s="26">
        <v>65.17</v>
      </c>
      <c r="L4270" s="26">
        <v>138.18</v>
      </c>
      <c r="M4270" s="26">
        <v>118.26</v>
      </c>
      <c r="N4270" s="26">
        <v>163.66999999999999</v>
      </c>
      <c r="O4270" s="199">
        <v>103.26</v>
      </c>
    </row>
    <row r="4271" spans="8:15" hidden="1" x14ac:dyDescent="0.25">
      <c r="H4271" s="189" t="s">
        <v>9020</v>
      </c>
      <c r="I4271" s="26" t="s">
        <v>9183</v>
      </c>
      <c r="J4271" s="26" t="s">
        <v>9184</v>
      </c>
      <c r="K4271" s="26">
        <v>67</v>
      </c>
      <c r="L4271" s="26">
        <v>46.52</v>
      </c>
      <c r="M4271" s="26">
        <v>37.409999999999997</v>
      </c>
      <c r="N4271" s="26">
        <v>56.62</v>
      </c>
      <c r="O4271" s="199">
        <v>64.319999999999993</v>
      </c>
    </row>
    <row r="4272" spans="8:15" hidden="1" x14ac:dyDescent="0.25">
      <c r="H4272" s="189" t="s">
        <v>9020</v>
      </c>
      <c r="I4272" s="26" t="s">
        <v>9185</v>
      </c>
      <c r="J4272" s="26" t="s">
        <v>9186</v>
      </c>
      <c r="K4272" s="26">
        <v>36</v>
      </c>
      <c r="L4272" s="26">
        <v>32.01</v>
      </c>
      <c r="M4272" s="26">
        <v>30.38</v>
      </c>
      <c r="N4272" s="26">
        <v>36.409999999999997</v>
      </c>
      <c r="O4272" s="199">
        <v>146.4</v>
      </c>
    </row>
    <row r="4273" spans="8:15" hidden="1" x14ac:dyDescent="0.25">
      <c r="H4273" s="189" t="s">
        <v>9020</v>
      </c>
      <c r="I4273" s="26" t="s">
        <v>9187</v>
      </c>
      <c r="J4273" s="26" t="s">
        <v>9188</v>
      </c>
      <c r="K4273" s="26">
        <v>127.31</v>
      </c>
      <c r="L4273" s="26">
        <v>17.29</v>
      </c>
      <c r="M4273" s="26">
        <v>16.72</v>
      </c>
      <c r="N4273" s="26">
        <v>21.43</v>
      </c>
      <c r="O4273" s="199">
        <v>81.48</v>
      </c>
    </row>
    <row r="4274" spans="8:15" hidden="1" x14ac:dyDescent="0.25">
      <c r="H4274" s="189" t="s">
        <v>9020</v>
      </c>
      <c r="I4274" s="26" t="s">
        <v>9189</v>
      </c>
      <c r="J4274" s="26" t="s">
        <v>9190</v>
      </c>
      <c r="K4274" s="26">
        <v>34.86</v>
      </c>
      <c r="L4274" s="26">
        <v>36.729999999999997</v>
      </c>
      <c r="M4274" s="26">
        <v>41.2</v>
      </c>
      <c r="N4274" s="26">
        <v>47.17</v>
      </c>
      <c r="O4274" s="199">
        <v>34.86</v>
      </c>
    </row>
    <row r="4275" spans="8:15" hidden="1" x14ac:dyDescent="0.25">
      <c r="H4275" s="189" t="s">
        <v>9020</v>
      </c>
      <c r="I4275" s="26" t="s">
        <v>9191</v>
      </c>
      <c r="J4275" s="26" t="s">
        <v>9192</v>
      </c>
      <c r="K4275" s="26">
        <v>7.2</v>
      </c>
      <c r="L4275" s="26">
        <v>24.5</v>
      </c>
      <c r="M4275" s="26"/>
      <c r="N4275" s="26">
        <v>26.32</v>
      </c>
      <c r="O4275" s="199">
        <v>6.18</v>
      </c>
    </row>
    <row r="4276" spans="8:15" hidden="1" x14ac:dyDescent="0.25">
      <c r="H4276" s="189" t="s">
        <v>9020</v>
      </c>
      <c r="I4276" s="26" t="s">
        <v>9193</v>
      </c>
      <c r="J4276" s="26" t="s">
        <v>9194</v>
      </c>
      <c r="K4276" s="26">
        <v>18.68</v>
      </c>
      <c r="L4276" s="26">
        <v>68.37</v>
      </c>
      <c r="M4276" s="26">
        <v>86.36</v>
      </c>
      <c r="N4276" s="26">
        <v>74.89</v>
      </c>
      <c r="O4276" s="199">
        <v>131.33000000000001</v>
      </c>
    </row>
    <row r="4277" spans="8:15" hidden="1" x14ac:dyDescent="0.25">
      <c r="H4277" s="189" t="s">
        <v>9020</v>
      </c>
      <c r="I4277" s="26" t="s">
        <v>9195</v>
      </c>
      <c r="J4277" s="26" t="s">
        <v>9196</v>
      </c>
      <c r="K4277" s="26">
        <v>4.8499999999999996</v>
      </c>
      <c r="L4277" s="26">
        <v>28.26</v>
      </c>
      <c r="M4277" s="26">
        <v>15.46</v>
      </c>
      <c r="N4277" s="26">
        <v>24.62</v>
      </c>
      <c r="O4277" s="199">
        <v>42.91</v>
      </c>
    </row>
    <row r="4278" spans="8:15" hidden="1" x14ac:dyDescent="0.25">
      <c r="H4278" s="189" t="s">
        <v>9020</v>
      </c>
      <c r="I4278" s="26" t="s">
        <v>9197</v>
      </c>
      <c r="J4278" s="26" t="s">
        <v>9198</v>
      </c>
      <c r="K4278" s="26">
        <v>7.75</v>
      </c>
      <c r="L4278" s="26"/>
      <c r="M4278" s="26"/>
      <c r="N4278" s="26"/>
      <c r="O4278" s="199">
        <v>45.5</v>
      </c>
    </row>
    <row r="4279" spans="8:15" hidden="1" x14ac:dyDescent="0.25">
      <c r="H4279" s="189" t="s">
        <v>9020</v>
      </c>
      <c r="I4279" s="26" t="s">
        <v>9199</v>
      </c>
      <c r="J4279" s="26" t="s">
        <v>9200</v>
      </c>
      <c r="K4279" s="26">
        <v>28.5</v>
      </c>
      <c r="L4279" s="26">
        <v>27.74</v>
      </c>
      <c r="M4279" s="26">
        <v>24.53</v>
      </c>
      <c r="N4279" s="26">
        <v>30.59</v>
      </c>
      <c r="O4279" s="199">
        <v>189.13</v>
      </c>
    </row>
    <row r="4280" spans="8:15" hidden="1" x14ac:dyDescent="0.25">
      <c r="H4280" s="189" t="s">
        <v>9020</v>
      </c>
      <c r="I4280" s="26" t="s">
        <v>9201</v>
      </c>
      <c r="J4280" s="26" t="s">
        <v>9202</v>
      </c>
      <c r="K4280" s="26">
        <v>2.3199999999999998</v>
      </c>
      <c r="L4280" s="26"/>
      <c r="M4280" s="26"/>
      <c r="N4280" s="26"/>
      <c r="O4280" s="199">
        <v>17.98</v>
      </c>
    </row>
    <row r="4281" spans="8:15" hidden="1" x14ac:dyDescent="0.25">
      <c r="H4281" s="189" t="s">
        <v>9020</v>
      </c>
      <c r="I4281" s="26" t="s">
        <v>9203</v>
      </c>
      <c r="J4281" s="26" t="s">
        <v>9204</v>
      </c>
      <c r="K4281" s="26">
        <v>1.79</v>
      </c>
      <c r="L4281" s="26"/>
      <c r="M4281" s="26"/>
      <c r="N4281" s="26"/>
      <c r="O4281" s="199">
        <v>35.67</v>
      </c>
    </row>
    <row r="4282" spans="8:15" hidden="1" x14ac:dyDescent="0.25">
      <c r="H4282" s="189" t="s">
        <v>9020</v>
      </c>
      <c r="I4282" s="26" t="s">
        <v>9205</v>
      </c>
      <c r="J4282" s="26" t="s">
        <v>38</v>
      </c>
      <c r="K4282" s="26">
        <v>23.81</v>
      </c>
      <c r="L4282" s="26">
        <v>17.39</v>
      </c>
      <c r="M4282" s="26">
        <v>12.11</v>
      </c>
      <c r="N4282" s="26">
        <v>22.11</v>
      </c>
      <c r="O4282" s="199">
        <v>111.12</v>
      </c>
    </row>
    <row r="4283" spans="8:15" hidden="1" x14ac:dyDescent="0.25">
      <c r="H4283" s="189" t="s">
        <v>9020</v>
      </c>
      <c r="I4283" s="26" t="s">
        <v>9206</v>
      </c>
      <c r="J4283" s="26" t="s">
        <v>9207</v>
      </c>
      <c r="K4283" s="26">
        <v>89.08</v>
      </c>
      <c r="L4283" s="26">
        <v>51.27</v>
      </c>
      <c r="M4283" s="26">
        <v>46.91</v>
      </c>
      <c r="N4283" s="26">
        <v>52.1</v>
      </c>
      <c r="O4283" s="199">
        <v>285.63</v>
      </c>
    </row>
    <row r="4284" spans="8:15" hidden="1" x14ac:dyDescent="0.25">
      <c r="H4284" s="189" t="s">
        <v>9020</v>
      </c>
      <c r="I4284" s="26" t="s">
        <v>9208</v>
      </c>
      <c r="J4284" s="26" t="s">
        <v>9209</v>
      </c>
      <c r="K4284" s="26">
        <v>3.07</v>
      </c>
      <c r="L4284" s="26">
        <v>10.26</v>
      </c>
      <c r="M4284" s="26"/>
      <c r="N4284" s="26">
        <v>147.97999999999999</v>
      </c>
      <c r="O4284" s="199">
        <v>27.16</v>
      </c>
    </row>
    <row r="4285" spans="8:15" hidden="1" x14ac:dyDescent="0.25">
      <c r="H4285" s="189" t="s">
        <v>9020</v>
      </c>
      <c r="I4285" s="26" t="s">
        <v>9210</v>
      </c>
      <c r="J4285" s="26" t="s">
        <v>9211</v>
      </c>
      <c r="K4285" s="26">
        <v>43.36</v>
      </c>
      <c r="L4285" s="26">
        <v>16.96</v>
      </c>
      <c r="M4285" s="26">
        <v>14.24</v>
      </c>
      <c r="N4285" s="26">
        <v>20.13</v>
      </c>
      <c r="O4285" s="199">
        <v>27.75</v>
      </c>
    </row>
    <row r="4286" spans="8:15" hidden="1" x14ac:dyDescent="0.25">
      <c r="H4286" s="189" t="s">
        <v>9020</v>
      </c>
      <c r="I4286" s="26" t="s">
        <v>9212</v>
      </c>
      <c r="J4286" s="26" t="s">
        <v>9213</v>
      </c>
      <c r="K4286" s="26">
        <v>26.47</v>
      </c>
      <c r="L4286" s="26">
        <v>25.01</v>
      </c>
      <c r="M4286" s="26">
        <v>109.51</v>
      </c>
      <c r="N4286" s="26">
        <v>18.48</v>
      </c>
      <c r="O4286" s="199">
        <v>198.5</v>
      </c>
    </row>
    <row r="4287" spans="8:15" hidden="1" x14ac:dyDescent="0.25">
      <c r="H4287" s="189" t="s">
        <v>9020</v>
      </c>
      <c r="I4287" s="26" t="s">
        <v>9214</v>
      </c>
      <c r="J4287" s="26" t="s">
        <v>9215</v>
      </c>
      <c r="K4287" s="26">
        <v>10.42</v>
      </c>
      <c r="L4287" s="26">
        <v>632.17999999999995</v>
      </c>
      <c r="M4287" s="26">
        <v>71.34</v>
      </c>
      <c r="N4287" s="26">
        <v>162.41</v>
      </c>
      <c r="O4287" s="199">
        <v>55.98</v>
      </c>
    </row>
    <row r="4288" spans="8:15" hidden="1" x14ac:dyDescent="0.25">
      <c r="H4288" s="189" t="s">
        <v>9020</v>
      </c>
      <c r="I4288" s="26" t="s">
        <v>9216</v>
      </c>
      <c r="J4288" s="26" t="s">
        <v>9217</v>
      </c>
      <c r="K4288" s="26">
        <v>27.28</v>
      </c>
      <c r="L4288" s="26">
        <v>11.24</v>
      </c>
      <c r="M4288" s="26">
        <v>15.31</v>
      </c>
      <c r="N4288" s="26">
        <v>10.67</v>
      </c>
      <c r="O4288" s="199">
        <v>72.69</v>
      </c>
    </row>
    <row r="4289" spans="8:15" hidden="1" x14ac:dyDescent="0.25">
      <c r="H4289" s="189" t="s">
        <v>9020</v>
      </c>
      <c r="I4289" s="26" t="s">
        <v>9218</v>
      </c>
      <c r="J4289" s="26" t="s">
        <v>9219</v>
      </c>
      <c r="K4289" s="26">
        <v>12.86</v>
      </c>
      <c r="L4289" s="26">
        <v>21.39</v>
      </c>
      <c r="M4289" s="26">
        <v>20.48</v>
      </c>
      <c r="N4289" s="26">
        <v>22.65</v>
      </c>
      <c r="O4289" s="199">
        <v>37.72</v>
      </c>
    </row>
    <row r="4290" spans="8:15" hidden="1" x14ac:dyDescent="0.25">
      <c r="H4290" s="189" t="s">
        <v>9020</v>
      </c>
      <c r="I4290" s="26" t="s">
        <v>9220</v>
      </c>
      <c r="J4290" s="26" t="s">
        <v>9221</v>
      </c>
      <c r="K4290" s="26">
        <v>11.43</v>
      </c>
      <c r="L4290" s="26">
        <v>17.16</v>
      </c>
      <c r="M4290" s="26">
        <v>17.18</v>
      </c>
      <c r="N4290" s="26">
        <v>11.62</v>
      </c>
      <c r="O4290" s="199">
        <v>57.97</v>
      </c>
    </row>
    <row r="4291" spans="8:15" hidden="1" x14ac:dyDescent="0.25">
      <c r="H4291" s="189" t="s">
        <v>9020</v>
      </c>
      <c r="I4291" s="26" t="s">
        <v>9222</v>
      </c>
      <c r="J4291" s="26" t="s">
        <v>9223</v>
      </c>
      <c r="K4291" s="26">
        <v>29.75</v>
      </c>
      <c r="L4291" s="26">
        <v>24.9</v>
      </c>
      <c r="M4291" s="26">
        <v>21.52</v>
      </c>
      <c r="N4291" s="26">
        <v>29.06</v>
      </c>
      <c r="O4291" s="199">
        <v>267.60000000000002</v>
      </c>
    </row>
    <row r="4292" spans="8:15" hidden="1" x14ac:dyDescent="0.25">
      <c r="H4292" s="189" t="s">
        <v>9020</v>
      </c>
      <c r="I4292" s="26" t="s">
        <v>9224</v>
      </c>
      <c r="J4292" s="26" t="s">
        <v>9225</v>
      </c>
      <c r="K4292" s="26">
        <v>45.16</v>
      </c>
      <c r="L4292" s="26">
        <v>22.44</v>
      </c>
      <c r="M4292" s="26">
        <v>24.25</v>
      </c>
      <c r="N4292" s="26">
        <v>22.68</v>
      </c>
      <c r="O4292" s="199">
        <v>264.76</v>
      </c>
    </row>
    <row r="4293" spans="8:15" hidden="1" x14ac:dyDescent="0.25">
      <c r="H4293" s="189" t="s">
        <v>9020</v>
      </c>
      <c r="I4293" s="26" t="s">
        <v>9226</v>
      </c>
      <c r="J4293" s="26" t="s">
        <v>9227</v>
      </c>
      <c r="K4293" s="26">
        <v>4.62</v>
      </c>
      <c r="L4293" s="26"/>
      <c r="M4293" s="26">
        <v>85.52</v>
      </c>
      <c r="N4293" s="26"/>
      <c r="O4293" s="199">
        <v>13.51</v>
      </c>
    </row>
    <row r="4294" spans="8:15" hidden="1" x14ac:dyDescent="0.25">
      <c r="H4294" s="189" t="s">
        <v>9020</v>
      </c>
      <c r="I4294" s="26" t="s">
        <v>9228</v>
      </c>
      <c r="J4294" s="26" t="s">
        <v>9229</v>
      </c>
      <c r="K4294" s="26">
        <v>61.87</v>
      </c>
      <c r="L4294" s="26">
        <v>20.8</v>
      </c>
      <c r="M4294" s="26">
        <v>50.91</v>
      </c>
      <c r="N4294" s="26">
        <v>10.54</v>
      </c>
      <c r="O4294" s="199">
        <v>290.02999999999997</v>
      </c>
    </row>
    <row r="4295" spans="8:15" hidden="1" x14ac:dyDescent="0.25">
      <c r="H4295" s="189" t="s">
        <v>9020</v>
      </c>
      <c r="I4295" s="26" t="s">
        <v>9230</v>
      </c>
      <c r="J4295" s="26" t="s">
        <v>9231</v>
      </c>
      <c r="K4295" s="26">
        <v>20.149999999999999</v>
      </c>
      <c r="L4295" s="26">
        <v>55.59</v>
      </c>
      <c r="M4295" s="26">
        <v>49.84</v>
      </c>
      <c r="N4295" s="26">
        <v>47.04</v>
      </c>
      <c r="O4295" s="199">
        <v>30.47</v>
      </c>
    </row>
    <row r="4296" spans="8:15" hidden="1" x14ac:dyDescent="0.25">
      <c r="H4296" s="189" t="s">
        <v>9020</v>
      </c>
      <c r="I4296" s="26" t="s">
        <v>9232</v>
      </c>
      <c r="J4296" s="26" t="s">
        <v>9233</v>
      </c>
      <c r="K4296" s="26">
        <v>10.84</v>
      </c>
      <c r="L4296" s="26">
        <v>17.670000000000002</v>
      </c>
      <c r="M4296" s="26">
        <v>17.89</v>
      </c>
      <c r="N4296" s="26">
        <v>15.34</v>
      </c>
      <c r="O4296" s="199">
        <v>47.8</v>
      </c>
    </row>
    <row r="4297" spans="8:15" hidden="1" x14ac:dyDescent="0.25">
      <c r="H4297" s="189" t="s">
        <v>9020</v>
      </c>
      <c r="I4297" s="26" t="s">
        <v>9234</v>
      </c>
      <c r="J4297" s="26" t="s">
        <v>9235</v>
      </c>
      <c r="K4297" s="26">
        <v>56.37</v>
      </c>
      <c r="L4297" s="26">
        <v>35.979999999999997</v>
      </c>
      <c r="M4297" s="26">
        <v>52.07</v>
      </c>
      <c r="N4297" s="26">
        <v>19.47</v>
      </c>
      <c r="O4297" s="199">
        <v>63.48</v>
      </c>
    </row>
    <row r="4298" spans="8:15" hidden="1" x14ac:dyDescent="0.25">
      <c r="H4298" s="189" t="s">
        <v>9020</v>
      </c>
      <c r="I4298" s="26" t="s">
        <v>9236</v>
      </c>
      <c r="J4298" s="26" t="s">
        <v>9237</v>
      </c>
      <c r="K4298" s="26">
        <v>22.63</v>
      </c>
      <c r="L4298" s="26">
        <v>36.25</v>
      </c>
      <c r="M4298" s="26">
        <v>34.54</v>
      </c>
      <c r="N4298" s="26">
        <v>42.52</v>
      </c>
      <c r="O4298" s="199">
        <v>18.37</v>
      </c>
    </row>
    <row r="4299" spans="8:15" hidden="1" x14ac:dyDescent="0.25">
      <c r="H4299" s="189" t="s">
        <v>9020</v>
      </c>
      <c r="I4299" s="26" t="s">
        <v>9238</v>
      </c>
      <c r="J4299" s="26" t="s">
        <v>9239</v>
      </c>
      <c r="K4299" s="26">
        <v>190.7</v>
      </c>
      <c r="L4299" s="26">
        <v>32.58</v>
      </c>
      <c r="M4299" s="26">
        <v>24.55</v>
      </c>
      <c r="N4299" s="26">
        <v>38.46</v>
      </c>
      <c r="O4299" s="199">
        <v>137.26</v>
      </c>
    </row>
    <row r="4300" spans="8:15" hidden="1" x14ac:dyDescent="0.25">
      <c r="H4300" s="189" t="s">
        <v>9020</v>
      </c>
      <c r="I4300" s="26" t="s">
        <v>9240</v>
      </c>
      <c r="J4300" s="26" t="s">
        <v>9241</v>
      </c>
      <c r="K4300" s="26">
        <v>16.989999999999998</v>
      </c>
      <c r="L4300" s="26">
        <v>115.16</v>
      </c>
      <c r="M4300" s="26">
        <v>402.59</v>
      </c>
      <c r="N4300" s="26">
        <v>27.19</v>
      </c>
      <c r="O4300" s="199">
        <v>23.85</v>
      </c>
    </row>
    <row r="4301" spans="8:15" hidden="1" x14ac:dyDescent="0.25">
      <c r="H4301" s="189" t="s">
        <v>9020</v>
      </c>
      <c r="I4301" s="26" t="s">
        <v>658</v>
      </c>
      <c r="J4301" s="26" t="s">
        <v>656</v>
      </c>
      <c r="K4301" s="26">
        <v>76.42</v>
      </c>
      <c r="L4301" s="26">
        <v>30.54</v>
      </c>
      <c r="M4301" s="26">
        <v>27.16</v>
      </c>
      <c r="N4301" s="26">
        <v>43.42</v>
      </c>
      <c r="O4301" s="199">
        <v>143.55000000000001</v>
      </c>
    </row>
    <row r="4302" spans="8:15" hidden="1" x14ac:dyDescent="0.25">
      <c r="H4302" s="189" t="s">
        <v>9020</v>
      </c>
      <c r="I4302" s="26" t="s">
        <v>9242</v>
      </c>
      <c r="J4302" s="26" t="s">
        <v>9243</v>
      </c>
      <c r="K4302" s="26">
        <v>176.75</v>
      </c>
      <c r="L4302" s="26">
        <v>68.3</v>
      </c>
      <c r="M4302" s="26">
        <v>57</v>
      </c>
      <c r="N4302" s="26">
        <v>79.95</v>
      </c>
      <c r="O4302" s="199">
        <v>186.03</v>
      </c>
    </row>
    <row r="4303" spans="8:15" hidden="1" x14ac:dyDescent="0.25">
      <c r="H4303" s="189" t="s">
        <v>9020</v>
      </c>
      <c r="I4303" s="26" t="s">
        <v>9244</v>
      </c>
      <c r="J4303" s="26" t="s">
        <v>9245</v>
      </c>
      <c r="K4303" s="26">
        <v>23.08</v>
      </c>
      <c r="L4303" s="26">
        <v>102.13</v>
      </c>
      <c r="M4303" s="26">
        <v>84.01</v>
      </c>
      <c r="N4303" s="26">
        <v>87.32</v>
      </c>
      <c r="O4303" s="199">
        <v>15.69</v>
      </c>
    </row>
    <row r="4304" spans="8:15" hidden="1" x14ac:dyDescent="0.25">
      <c r="H4304" s="189" t="s">
        <v>9020</v>
      </c>
      <c r="I4304" s="26" t="s">
        <v>9246</v>
      </c>
      <c r="J4304" s="26" t="s">
        <v>9247</v>
      </c>
      <c r="K4304" s="26">
        <v>40.26</v>
      </c>
      <c r="L4304" s="26">
        <v>17.3</v>
      </c>
      <c r="M4304" s="26">
        <v>21.91</v>
      </c>
      <c r="N4304" s="26">
        <v>3.93</v>
      </c>
      <c r="O4304" s="199">
        <v>37.15</v>
      </c>
    </row>
    <row r="4305" spans="8:15" hidden="1" x14ac:dyDescent="0.25">
      <c r="H4305" s="189" t="s">
        <v>9020</v>
      </c>
      <c r="I4305" s="26" t="s">
        <v>9248</v>
      </c>
      <c r="J4305" s="26" t="s">
        <v>9249</v>
      </c>
      <c r="K4305" s="26">
        <v>41.42</v>
      </c>
      <c r="L4305" s="26">
        <v>15.76</v>
      </c>
      <c r="M4305" s="26">
        <v>15.78</v>
      </c>
      <c r="N4305" s="26">
        <v>1.73</v>
      </c>
      <c r="O4305" s="199">
        <v>52.64</v>
      </c>
    </row>
    <row r="4306" spans="8:15" hidden="1" x14ac:dyDescent="0.25">
      <c r="H4306" s="189" t="s">
        <v>9020</v>
      </c>
      <c r="I4306" s="26" t="s">
        <v>9250</v>
      </c>
      <c r="J4306" s="26" t="s">
        <v>9251</v>
      </c>
      <c r="K4306" s="26">
        <v>22.75</v>
      </c>
      <c r="L4306" s="26">
        <v>31.92</v>
      </c>
      <c r="M4306" s="26">
        <v>44.92</v>
      </c>
      <c r="N4306" s="26">
        <v>29.62</v>
      </c>
      <c r="O4306" s="199">
        <v>56.52</v>
      </c>
    </row>
    <row r="4307" spans="8:15" hidden="1" x14ac:dyDescent="0.25">
      <c r="H4307" s="189" t="s">
        <v>9020</v>
      </c>
      <c r="I4307" s="26" t="s">
        <v>9252</v>
      </c>
      <c r="J4307" s="26" t="s">
        <v>9253</v>
      </c>
      <c r="K4307" s="26">
        <v>13.65</v>
      </c>
      <c r="L4307" s="26"/>
      <c r="M4307" s="26"/>
      <c r="N4307" s="26"/>
      <c r="O4307" s="199">
        <v>55.97</v>
      </c>
    </row>
    <row r="4308" spans="8:15" hidden="1" x14ac:dyDescent="0.25">
      <c r="H4308" s="189" t="s">
        <v>9020</v>
      </c>
      <c r="I4308" s="26" t="s">
        <v>9254</v>
      </c>
      <c r="J4308" s="26" t="s">
        <v>9255</v>
      </c>
      <c r="K4308" s="26">
        <v>78.75</v>
      </c>
      <c r="L4308" s="26">
        <v>20.65</v>
      </c>
      <c r="M4308" s="26"/>
      <c r="N4308" s="26">
        <v>16.149999999999999</v>
      </c>
      <c r="O4308" s="199">
        <v>327.31</v>
      </c>
    </row>
    <row r="4309" spans="8:15" hidden="1" x14ac:dyDescent="0.25">
      <c r="H4309" s="189" t="s">
        <v>9020</v>
      </c>
      <c r="I4309" s="26" t="s">
        <v>9256</v>
      </c>
      <c r="J4309" s="26" t="s">
        <v>9257</v>
      </c>
      <c r="K4309" s="26">
        <v>38.43</v>
      </c>
      <c r="L4309" s="26">
        <v>21.12</v>
      </c>
      <c r="M4309" s="26">
        <v>21.94</v>
      </c>
      <c r="N4309" s="26">
        <v>20.34</v>
      </c>
      <c r="O4309" s="199">
        <v>122.19</v>
      </c>
    </row>
    <row r="4310" spans="8:15" hidden="1" x14ac:dyDescent="0.25">
      <c r="H4310" s="189" t="s">
        <v>9020</v>
      </c>
      <c r="I4310" s="26" t="s">
        <v>9258</v>
      </c>
      <c r="J4310" s="26" t="s">
        <v>9259</v>
      </c>
      <c r="K4310" s="26">
        <v>41.24</v>
      </c>
      <c r="L4310" s="26">
        <v>59.24</v>
      </c>
      <c r="M4310" s="26">
        <v>73.8</v>
      </c>
      <c r="N4310" s="26">
        <v>27.46</v>
      </c>
      <c r="O4310" s="199">
        <v>164.96</v>
      </c>
    </row>
    <row r="4311" spans="8:15" hidden="1" x14ac:dyDescent="0.25">
      <c r="H4311" s="189" t="s">
        <v>9020</v>
      </c>
      <c r="I4311" s="26" t="s">
        <v>9260</v>
      </c>
      <c r="J4311" s="26" t="s">
        <v>9261</v>
      </c>
      <c r="K4311" s="26">
        <v>46.11</v>
      </c>
      <c r="L4311" s="26"/>
      <c r="M4311" s="26"/>
      <c r="N4311" s="26">
        <v>79.05</v>
      </c>
      <c r="O4311" s="199">
        <v>18.440000000000001</v>
      </c>
    </row>
    <row r="4312" spans="8:15" hidden="1" x14ac:dyDescent="0.25">
      <c r="H4312" s="189" t="s">
        <v>9020</v>
      </c>
      <c r="I4312" s="26" t="s">
        <v>9262</v>
      </c>
      <c r="J4312" s="26" t="s">
        <v>9263</v>
      </c>
      <c r="K4312" s="26">
        <v>133.16</v>
      </c>
      <c r="L4312" s="26">
        <v>178.2</v>
      </c>
      <c r="M4312" s="26">
        <v>205.64</v>
      </c>
      <c r="N4312" s="26">
        <v>191.16</v>
      </c>
      <c r="O4312" s="199">
        <v>181.87</v>
      </c>
    </row>
    <row r="4313" spans="8:15" hidden="1" x14ac:dyDescent="0.25">
      <c r="H4313" s="189" t="s">
        <v>9020</v>
      </c>
      <c r="I4313" s="26" t="s">
        <v>9264</v>
      </c>
      <c r="J4313" s="26" t="s">
        <v>9265</v>
      </c>
      <c r="K4313" s="26">
        <v>79.62</v>
      </c>
      <c r="L4313" s="26">
        <v>31.34</v>
      </c>
      <c r="M4313" s="26">
        <v>32.229999999999997</v>
      </c>
      <c r="N4313" s="26">
        <v>31.66</v>
      </c>
      <c r="O4313" s="199">
        <v>107.1</v>
      </c>
    </row>
    <row r="4314" spans="8:15" hidden="1" x14ac:dyDescent="0.25">
      <c r="H4314" s="189" t="s">
        <v>9020</v>
      </c>
      <c r="I4314" s="26" t="s">
        <v>9266</v>
      </c>
      <c r="J4314" s="26" t="s">
        <v>9267</v>
      </c>
      <c r="K4314" s="26">
        <v>65.709999999999994</v>
      </c>
      <c r="L4314" s="26">
        <v>160.84</v>
      </c>
      <c r="M4314" s="26">
        <v>115.58</v>
      </c>
      <c r="N4314" s="26">
        <v>405.34</v>
      </c>
      <c r="O4314" s="199">
        <v>88.02</v>
      </c>
    </row>
    <row r="4315" spans="8:15" hidden="1" x14ac:dyDescent="0.25">
      <c r="H4315" s="189" t="s">
        <v>9020</v>
      </c>
      <c r="I4315" s="26" t="s">
        <v>9268</v>
      </c>
      <c r="J4315" s="26" t="s">
        <v>9269</v>
      </c>
      <c r="K4315" s="26">
        <v>37.83</v>
      </c>
      <c r="L4315" s="26">
        <v>59.65</v>
      </c>
      <c r="M4315" s="26">
        <v>65.069999999999993</v>
      </c>
      <c r="N4315" s="26">
        <v>52.21</v>
      </c>
      <c r="O4315" s="199">
        <v>21.13</v>
      </c>
    </row>
    <row r="4316" spans="8:15" hidden="1" x14ac:dyDescent="0.25">
      <c r="H4316" s="189" t="s">
        <v>9020</v>
      </c>
      <c r="I4316" s="26" t="s">
        <v>9270</v>
      </c>
      <c r="J4316" s="26" t="s">
        <v>9271</v>
      </c>
      <c r="K4316" s="26">
        <v>25.56</v>
      </c>
      <c r="L4316" s="26">
        <v>35.42</v>
      </c>
      <c r="M4316" s="26">
        <v>38.880000000000003</v>
      </c>
      <c r="N4316" s="26">
        <v>31.86</v>
      </c>
      <c r="O4316" s="199">
        <v>98.04</v>
      </c>
    </row>
    <row r="4317" spans="8:15" hidden="1" x14ac:dyDescent="0.25">
      <c r="H4317" s="189" t="s">
        <v>9020</v>
      </c>
      <c r="I4317" s="26" t="s">
        <v>9272</v>
      </c>
      <c r="J4317" s="26" t="s">
        <v>9273</v>
      </c>
      <c r="K4317" s="26">
        <v>9.93</v>
      </c>
      <c r="L4317" s="26"/>
      <c r="M4317" s="26"/>
      <c r="N4317" s="26">
        <v>164.74</v>
      </c>
      <c r="O4317" s="199">
        <v>64.290000000000006</v>
      </c>
    </row>
    <row r="4318" spans="8:15" hidden="1" x14ac:dyDescent="0.25">
      <c r="H4318" s="189" t="s">
        <v>9020</v>
      </c>
      <c r="I4318" s="26" t="s">
        <v>9274</v>
      </c>
      <c r="J4318" s="26" t="s">
        <v>9275</v>
      </c>
      <c r="K4318" s="26">
        <v>23.03</v>
      </c>
      <c r="L4318" s="26">
        <v>26.22</v>
      </c>
      <c r="M4318" s="26">
        <v>20.239999999999998</v>
      </c>
      <c r="N4318" s="26">
        <v>20.8</v>
      </c>
      <c r="O4318" s="199">
        <v>31.33</v>
      </c>
    </row>
    <row r="4319" spans="8:15" hidden="1" x14ac:dyDescent="0.25">
      <c r="H4319" s="189" t="s">
        <v>9020</v>
      </c>
      <c r="I4319" s="26" t="s">
        <v>9276</v>
      </c>
      <c r="J4319" s="26" t="s">
        <v>9277</v>
      </c>
      <c r="K4319" s="26">
        <v>40.159999999999997</v>
      </c>
      <c r="L4319" s="26"/>
      <c r="M4319" s="26"/>
      <c r="N4319" s="26"/>
      <c r="O4319" s="199">
        <v>31.31</v>
      </c>
    </row>
    <row r="4320" spans="8:15" hidden="1" x14ac:dyDescent="0.25">
      <c r="H4320" s="189" t="s">
        <v>9020</v>
      </c>
      <c r="I4320" s="26" t="s">
        <v>9278</v>
      </c>
      <c r="J4320" s="26" t="s">
        <v>9279</v>
      </c>
      <c r="K4320" s="26">
        <v>106.98</v>
      </c>
      <c r="L4320" s="26">
        <v>48.44</v>
      </c>
      <c r="M4320" s="26">
        <v>47.01</v>
      </c>
      <c r="N4320" s="26">
        <v>53.24</v>
      </c>
      <c r="O4320" s="199">
        <v>881.68</v>
      </c>
    </row>
    <row r="4321" spans="8:15" hidden="1" x14ac:dyDescent="0.25">
      <c r="H4321" s="189" t="s">
        <v>9020</v>
      </c>
      <c r="I4321" s="26" t="s">
        <v>9280</v>
      </c>
      <c r="J4321" s="26" t="s">
        <v>9281</v>
      </c>
      <c r="K4321" s="26">
        <v>33.08</v>
      </c>
      <c r="L4321" s="26">
        <v>24.82</v>
      </c>
      <c r="M4321" s="26">
        <v>28.28</v>
      </c>
      <c r="N4321" s="26">
        <v>27.3</v>
      </c>
      <c r="O4321" s="199">
        <v>33.29</v>
      </c>
    </row>
    <row r="4322" spans="8:15" hidden="1" x14ac:dyDescent="0.25">
      <c r="H4322" s="189" t="s">
        <v>9020</v>
      </c>
      <c r="I4322" s="26" t="s">
        <v>9282</v>
      </c>
      <c r="J4322" s="26" t="s">
        <v>9283</v>
      </c>
      <c r="K4322" s="26">
        <v>13.91</v>
      </c>
      <c r="L4322" s="26"/>
      <c r="M4322" s="26"/>
      <c r="N4322" s="26"/>
      <c r="O4322" s="199">
        <v>62.51</v>
      </c>
    </row>
    <row r="4323" spans="8:15" hidden="1" x14ac:dyDescent="0.25">
      <c r="H4323" s="189" t="s">
        <v>9020</v>
      </c>
      <c r="I4323" s="26" t="s">
        <v>9284</v>
      </c>
      <c r="J4323" s="26" t="s">
        <v>9285</v>
      </c>
      <c r="K4323" s="26">
        <v>16.75</v>
      </c>
      <c r="L4323" s="26">
        <v>10.91</v>
      </c>
      <c r="M4323" s="26">
        <v>53.76</v>
      </c>
      <c r="N4323" s="26">
        <v>5.09</v>
      </c>
      <c r="O4323" s="199">
        <v>98.57</v>
      </c>
    </row>
    <row r="4324" spans="8:15" hidden="1" x14ac:dyDescent="0.25">
      <c r="H4324" s="189" t="s">
        <v>9020</v>
      </c>
      <c r="I4324" s="26" t="s">
        <v>9286</v>
      </c>
      <c r="J4324" s="26" t="s">
        <v>9287</v>
      </c>
      <c r="K4324" s="26">
        <v>39.1</v>
      </c>
      <c r="L4324" s="26"/>
      <c r="M4324" s="26">
        <v>113.23</v>
      </c>
      <c r="N4324" s="26">
        <v>3.81</v>
      </c>
      <c r="O4324" s="199">
        <v>78.83</v>
      </c>
    </row>
    <row r="4325" spans="8:15" hidden="1" x14ac:dyDescent="0.25">
      <c r="H4325" s="189" t="s">
        <v>9020</v>
      </c>
      <c r="I4325" s="26" t="s">
        <v>9288</v>
      </c>
      <c r="J4325" s="26" t="s">
        <v>9289</v>
      </c>
      <c r="K4325" s="26">
        <v>220.5</v>
      </c>
      <c r="L4325" s="26">
        <v>32.549999999999997</v>
      </c>
      <c r="M4325" s="26">
        <v>34.56</v>
      </c>
      <c r="N4325" s="26">
        <v>34.99</v>
      </c>
      <c r="O4325" s="199">
        <v>224.4</v>
      </c>
    </row>
    <row r="4326" spans="8:15" hidden="1" x14ac:dyDescent="0.25">
      <c r="H4326" s="189" t="s">
        <v>9020</v>
      </c>
      <c r="I4326" s="26" t="s">
        <v>9290</v>
      </c>
      <c r="J4326" s="26" t="s">
        <v>9291</v>
      </c>
      <c r="K4326" s="26">
        <v>33.78</v>
      </c>
      <c r="L4326" s="26">
        <v>41.19</v>
      </c>
      <c r="M4326" s="26">
        <v>49.76</v>
      </c>
      <c r="N4326" s="26">
        <v>59.2</v>
      </c>
      <c r="O4326" s="199">
        <v>39.68</v>
      </c>
    </row>
    <row r="4327" spans="8:15" hidden="1" x14ac:dyDescent="0.25">
      <c r="H4327" s="189" t="s">
        <v>9020</v>
      </c>
      <c r="I4327" s="26" t="s">
        <v>9292</v>
      </c>
      <c r="J4327" s="26" t="s">
        <v>9293</v>
      </c>
      <c r="K4327" s="26">
        <v>30.78</v>
      </c>
      <c r="L4327" s="26">
        <v>33.020000000000003</v>
      </c>
      <c r="M4327" s="26">
        <v>31.91</v>
      </c>
      <c r="N4327" s="26">
        <v>33.03</v>
      </c>
      <c r="O4327" s="199">
        <v>25.01</v>
      </c>
    </row>
    <row r="4328" spans="8:15" hidden="1" x14ac:dyDescent="0.25">
      <c r="H4328" s="189" t="s">
        <v>9020</v>
      </c>
      <c r="I4328" s="26" t="s">
        <v>9294</v>
      </c>
      <c r="J4328" s="26" t="s">
        <v>9295</v>
      </c>
      <c r="K4328" s="26">
        <v>22.64</v>
      </c>
      <c r="L4328" s="26">
        <v>46.33</v>
      </c>
      <c r="M4328" s="26">
        <v>60.38</v>
      </c>
      <c r="N4328" s="26">
        <v>51.12</v>
      </c>
      <c r="O4328" s="199">
        <v>90.61</v>
      </c>
    </row>
    <row r="4329" spans="8:15" hidden="1" x14ac:dyDescent="0.25">
      <c r="H4329" s="189" t="s">
        <v>9020</v>
      </c>
      <c r="I4329" s="26" t="s">
        <v>9296</v>
      </c>
      <c r="J4329" s="26" t="s">
        <v>9297</v>
      </c>
      <c r="K4329" s="26">
        <v>23.46</v>
      </c>
      <c r="L4329" s="26">
        <v>14.55</v>
      </c>
      <c r="M4329" s="26">
        <v>72.23</v>
      </c>
      <c r="N4329" s="26">
        <v>6.01</v>
      </c>
      <c r="O4329" s="199">
        <v>45.68</v>
      </c>
    </row>
    <row r="4330" spans="8:15" hidden="1" x14ac:dyDescent="0.25">
      <c r="H4330" s="189" t="s">
        <v>9020</v>
      </c>
      <c r="I4330" s="26" t="s">
        <v>9298</v>
      </c>
      <c r="J4330" s="26" t="s">
        <v>9299</v>
      </c>
      <c r="K4330" s="26">
        <v>33.020000000000003</v>
      </c>
      <c r="L4330" s="26">
        <v>29.99</v>
      </c>
      <c r="M4330" s="26">
        <v>29.1</v>
      </c>
      <c r="N4330" s="26">
        <v>33.659999999999997</v>
      </c>
      <c r="O4330" s="199">
        <v>35.049999999999997</v>
      </c>
    </row>
    <row r="4331" spans="8:15" hidden="1" x14ac:dyDescent="0.25">
      <c r="H4331" s="189" t="s">
        <v>9020</v>
      </c>
      <c r="I4331" s="26" t="s">
        <v>9300</v>
      </c>
      <c r="J4331" s="26" t="s">
        <v>9301</v>
      </c>
      <c r="K4331" s="26">
        <v>21.75</v>
      </c>
      <c r="L4331" s="26">
        <v>2814.56</v>
      </c>
      <c r="M4331" s="26">
        <v>2374.4</v>
      </c>
      <c r="N4331" s="26">
        <v>3444.2</v>
      </c>
      <c r="O4331" s="199">
        <v>102.36</v>
      </c>
    </row>
    <row r="4332" spans="8:15" hidden="1" x14ac:dyDescent="0.25">
      <c r="H4332" s="189" t="s">
        <v>9020</v>
      </c>
      <c r="I4332" s="26" t="s">
        <v>9302</v>
      </c>
      <c r="J4332" s="26" t="s">
        <v>9303</v>
      </c>
      <c r="K4332" s="26">
        <v>38.1</v>
      </c>
      <c r="L4332" s="26">
        <v>30.07</v>
      </c>
      <c r="M4332" s="26">
        <v>19.079999999999998</v>
      </c>
      <c r="N4332" s="26">
        <v>40.36</v>
      </c>
      <c r="O4332" s="199">
        <v>42.72</v>
      </c>
    </row>
    <row r="4333" spans="8:15" hidden="1" x14ac:dyDescent="0.25">
      <c r="H4333" s="189" t="s">
        <v>9020</v>
      </c>
      <c r="I4333" s="26" t="s">
        <v>9304</v>
      </c>
      <c r="J4333" s="26" t="s">
        <v>243</v>
      </c>
      <c r="K4333" s="26">
        <v>84.8</v>
      </c>
      <c r="L4333" s="26">
        <v>44.29</v>
      </c>
      <c r="M4333" s="26">
        <v>48.1</v>
      </c>
      <c r="N4333" s="26">
        <v>42.07</v>
      </c>
      <c r="O4333" s="199">
        <v>408.46</v>
      </c>
    </row>
    <row r="4334" spans="8:15" hidden="1" x14ac:dyDescent="0.25">
      <c r="H4334" s="189" t="s">
        <v>9020</v>
      </c>
      <c r="I4334" s="26" t="s">
        <v>9305</v>
      </c>
      <c r="J4334" s="26" t="s">
        <v>9306</v>
      </c>
      <c r="K4334" s="26">
        <v>107.69</v>
      </c>
      <c r="L4334" s="26">
        <v>58.63</v>
      </c>
      <c r="M4334" s="26">
        <v>44.95</v>
      </c>
      <c r="N4334" s="26">
        <v>102.24</v>
      </c>
      <c r="O4334" s="199">
        <v>184.51</v>
      </c>
    </row>
    <row r="4335" spans="8:15" hidden="1" x14ac:dyDescent="0.25">
      <c r="H4335" s="189" t="s">
        <v>9020</v>
      </c>
      <c r="I4335" s="26" t="s">
        <v>9307</v>
      </c>
      <c r="J4335" s="26" t="s">
        <v>9308</v>
      </c>
      <c r="K4335" s="26">
        <v>20.3</v>
      </c>
      <c r="L4335" s="26">
        <v>30.21</v>
      </c>
      <c r="M4335" s="26">
        <v>32.18</v>
      </c>
      <c r="N4335" s="26">
        <v>34.42</v>
      </c>
      <c r="O4335" s="199">
        <v>86.56</v>
      </c>
    </row>
    <row r="4336" spans="8:15" hidden="1" x14ac:dyDescent="0.25">
      <c r="H4336" s="189" t="s">
        <v>9020</v>
      </c>
      <c r="I4336" s="26" t="s">
        <v>9309</v>
      </c>
      <c r="J4336" s="26" t="s">
        <v>9310</v>
      </c>
      <c r="K4336" s="26">
        <v>25.51</v>
      </c>
      <c r="L4336" s="26">
        <v>93.26</v>
      </c>
      <c r="M4336" s="26">
        <v>65.92</v>
      </c>
      <c r="N4336" s="26">
        <v>55.91</v>
      </c>
      <c r="O4336" s="199">
        <v>23.87</v>
      </c>
    </row>
    <row r="4337" spans="8:15" hidden="1" x14ac:dyDescent="0.25">
      <c r="H4337" s="189" t="s">
        <v>9020</v>
      </c>
      <c r="I4337" s="26" t="s">
        <v>9311</v>
      </c>
      <c r="J4337" s="26" t="s">
        <v>9312</v>
      </c>
      <c r="K4337" s="26">
        <v>51.57</v>
      </c>
      <c r="L4337" s="26">
        <v>5.75</v>
      </c>
      <c r="M4337" s="26"/>
      <c r="N4337" s="26">
        <v>1.65</v>
      </c>
      <c r="O4337" s="199">
        <v>30.23</v>
      </c>
    </row>
    <row r="4338" spans="8:15" hidden="1" x14ac:dyDescent="0.25">
      <c r="H4338" s="189" t="s">
        <v>9020</v>
      </c>
      <c r="I4338" s="26" t="s">
        <v>9313</v>
      </c>
      <c r="J4338" s="26" t="s">
        <v>9314</v>
      </c>
      <c r="K4338" s="26">
        <v>32.49</v>
      </c>
      <c r="L4338" s="26">
        <v>39.71</v>
      </c>
      <c r="M4338" s="26">
        <v>26.1</v>
      </c>
      <c r="N4338" s="26">
        <v>118.28</v>
      </c>
      <c r="O4338" s="199">
        <v>70.06</v>
      </c>
    </row>
    <row r="4339" spans="8:15" hidden="1" x14ac:dyDescent="0.25">
      <c r="H4339" s="189" t="s">
        <v>9020</v>
      </c>
      <c r="I4339" s="26" t="s">
        <v>9315</v>
      </c>
      <c r="J4339" s="26" t="s">
        <v>9316</v>
      </c>
      <c r="K4339" s="26">
        <v>10.38</v>
      </c>
      <c r="L4339" s="26">
        <v>26.06</v>
      </c>
      <c r="M4339" s="26">
        <v>27.16</v>
      </c>
      <c r="N4339" s="26">
        <v>27.27</v>
      </c>
      <c r="O4339" s="199">
        <v>41.62</v>
      </c>
    </row>
    <row r="4340" spans="8:15" hidden="1" x14ac:dyDescent="0.25">
      <c r="H4340" s="189" t="s">
        <v>9020</v>
      </c>
      <c r="I4340" s="26" t="s">
        <v>9317</v>
      </c>
      <c r="J4340" s="26" t="s">
        <v>9318</v>
      </c>
      <c r="K4340" s="26">
        <v>19.82</v>
      </c>
      <c r="L4340" s="26">
        <v>23.07</v>
      </c>
      <c r="M4340" s="26">
        <v>39.78</v>
      </c>
      <c r="N4340" s="26">
        <v>11.12</v>
      </c>
      <c r="O4340" s="199">
        <v>112.6</v>
      </c>
    </row>
    <row r="4341" spans="8:15" hidden="1" x14ac:dyDescent="0.25">
      <c r="H4341" s="189" t="s">
        <v>9020</v>
      </c>
      <c r="I4341" s="26" t="s">
        <v>9319</v>
      </c>
      <c r="J4341" s="26" t="s">
        <v>9320</v>
      </c>
      <c r="K4341" s="26">
        <v>94.59</v>
      </c>
      <c r="L4341" s="26">
        <v>57.76</v>
      </c>
      <c r="M4341" s="26">
        <v>54.59</v>
      </c>
      <c r="N4341" s="26">
        <v>66.53</v>
      </c>
      <c r="O4341" s="199">
        <v>50.13</v>
      </c>
    </row>
    <row r="4342" spans="8:15" hidden="1" x14ac:dyDescent="0.25">
      <c r="H4342" s="189" t="s">
        <v>9020</v>
      </c>
      <c r="I4342" s="26" t="s">
        <v>9321</v>
      </c>
      <c r="J4342" s="26" t="s">
        <v>9322</v>
      </c>
      <c r="K4342" s="26">
        <v>70.069999999999993</v>
      </c>
      <c r="L4342" s="26">
        <v>38.119999999999997</v>
      </c>
      <c r="M4342" s="26">
        <v>34.07</v>
      </c>
      <c r="N4342" s="26">
        <v>51.25</v>
      </c>
      <c r="O4342" s="199">
        <v>48.08</v>
      </c>
    </row>
    <row r="4343" spans="8:15" hidden="1" x14ac:dyDescent="0.25">
      <c r="H4343" s="189" t="s">
        <v>9020</v>
      </c>
      <c r="I4343" s="26" t="s">
        <v>9323</v>
      </c>
      <c r="J4343" s="26" t="s">
        <v>9324</v>
      </c>
      <c r="K4343" s="26">
        <v>112.49</v>
      </c>
      <c r="L4343" s="26">
        <v>38.5</v>
      </c>
      <c r="M4343" s="26">
        <v>41.31</v>
      </c>
      <c r="N4343" s="26">
        <v>44.91</v>
      </c>
      <c r="O4343" s="199">
        <v>65.099999999999994</v>
      </c>
    </row>
    <row r="4344" spans="8:15" hidden="1" x14ac:dyDescent="0.25">
      <c r="H4344" s="189" t="s">
        <v>9020</v>
      </c>
      <c r="I4344" s="26" t="s">
        <v>9325</v>
      </c>
      <c r="J4344" s="26" t="s">
        <v>9326</v>
      </c>
      <c r="K4344" s="26">
        <v>65.56</v>
      </c>
      <c r="L4344" s="26"/>
      <c r="M4344" s="26">
        <v>36.51</v>
      </c>
      <c r="N4344" s="26">
        <v>4.3899999999999997</v>
      </c>
      <c r="O4344" s="199">
        <v>51.98</v>
      </c>
    </row>
    <row r="4345" spans="8:15" hidden="1" x14ac:dyDescent="0.25">
      <c r="H4345" s="189" t="s">
        <v>9020</v>
      </c>
      <c r="I4345" s="26" t="s">
        <v>9327</v>
      </c>
      <c r="J4345" s="26" t="s">
        <v>9328</v>
      </c>
      <c r="K4345" s="26">
        <v>19.28</v>
      </c>
      <c r="L4345" s="26"/>
      <c r="M4345" s="26"/>
      <c r="N4345" s="26"/>
      <c r="O4345" s="199">
        <v>16.989999999999998</v>
      </c>
    </row>
    <row r="4346" spans="8:15" hidden="1" x14ac:dyDescent="0.25">
      <c r="H4346" s="189" t="s">
        <v>9020</v>
      </c>
      <c r="I4346" s="26" t="s">
        <v>9329</v>
      </c>
      <c r="J4346" s="26" t="s">
        <v>9330</v>
      </c>
      <c r="K4346" s="26">
        <v>23.35</v>
      </c>
      <c r="L4346" s="26">
        <v>31.83</v>
      </c>
      <c r="M4346" s="26">
        <v>43.95</v>
      </c>
      <c r="N4346" s="26">
        <v>32.700000000000003</v>
      </c>
      <c r="O4346" s="199">
        <v>31.13</v>
      </c>
    </row>
    <row r="4347" spans="8:15" hidden="1" x14ac:dyDescent="0.25">
      <c r="H4347" s="189" t="s">
        <v>9020</v>
      </c>
      <c r="I4347" s="26" t="s">
        <v>9331</v>
      </c>
      <c r="J4347" s="26" t="s">
        <v>9332</v>
      </c>
      <c r="K4347" s="26">
        <v>383.45</v>
      </c>
      <c r="L4347" s="26">
        <v>56.15</v>
      </c>
      <c r="M4347" s="26">
        <v>49.8</v>
      </c>
      <c r="N4347" s="26">
        <v>71.599999999999994</v>
      </c>
      <c r="O4347" s="199">
        <v>256.33999999999997</v>
      </c>
    </row>
    <row r="4348" spans="8:15" hidden="1" x14ac:dyDescent="0.25">
      <c r="H4348" s="189" t="s">
        <v>9020</v>
      </c>
      <c r="I4348" s="26" t="s">
        <v>9333</v>
      </c>
      <c r="J4348" s="26" t="s">
        <v>9334</v>
      </c>
      <c r="K4348" s="26">
        <v>72.8</v>
      </c>
      <c r="L4348" s="26">
        <v>43.7</v>
      </c>
      <c r="M4348" s="26">
        <v>34.549999999999997</v>
      </c>
      <c r="N4348" s="26">
        <v>52.28</v>
      </c>
      <c r="O4348" s="199">
        <v>81.540000000000006</v>
      </c>
    </row>
    <row r="4349" spans="8:15" hidden="1" x14ac:dyDescent="0.25">
      <c r="H4349" s="189" t="s">
        <v>9020</v>
      </c>
      <c r="I4349" s="26" t="s">
        <v>9335</v>
      </c>
      <c r="J4349" s="26" t="s">
        <v>9336</v>
      </c>
      <c r="K4349" s="26">
        <v>46.18</v>
      </c>
      <c r="L4349" s="26">
        <v>38.270000000000003</v>
      </c>
      <c r="M4349" s="26">
        <v>34.33</v>
      </c>
      <c r="N4349" s="26">
        <v>58.89</v>
      </c>
      <c r="O4349" s="199">
        <v>73.89</v>
      </c>
    </row>
    <row r="4350" spans="8:15" hidden="1" x14ac:dyDescent="0.25">
      <c r="H4350" s="189" t="s">
        <v>9020</v>
      </c>
      <c r="I4350" s="26" t="s">
        <v>9337</v>
      </c>
      <c r="J4350" s="26" t="s">
        <v>9338</v>
      </c>
      <c r="K4350" s="26">
        <v>39.770000000000003</v>
      </c>
      <c r="L4350" s="26">
        <v>64.53</v>
      </c>
      <c r="M4350" s="26">
        <v>58.13</v>
      </c>
      <c r="N4350" s="26">
        <v>60.21</v>
      </c>
      <c r="O4350" s="199">
        <v>25.08</v>
      </c>
    </row>
    <row r="4351" spans="8:15" hidden="1" x14ac:dyDescent="0.25">
      <c r="H4351" s="189" t="s">
        <v>9020</v>
      </c>
      <c r="I4351" s="26" t="s">
        <v>9339</v>
      </c>
      <c r="J4351" s="26" t="s">
        <v>9340</v>
      </c>
      <c r="K4351" s="26">
        <v>55.52</v>
      </c>
      <c r="L4351" s="26">
        <v>35.17</v>
      </c>
      <c r="M4351" s="26">
        <v>37.799999999999997</v>
      </c>
      <c r="N4351" s="26">
        <v>36.99</v>
      </c>
      <c r="O4351" s="199">
        <v>67.53</v>
      </c>
    </row>
    <row r="4352" spans="8:15" hidden="1" x14ac:dyDescent="0.25">
      <c r="H4352" s="189" t="s">
        <v>9020</v>
      </c>
      <c r="I4352" s="26" t="s">
        <v>9341</v>
      </c>
      <c r="J4352" s="26" t="s">
        <v>9342</v>
      </c>
      <c r="K4352" s="26">
        <v>29.36</v>
      </c>
      <c r="L4352" s="26">
        <v>34.69</v>
      </c>
      <c r="M4352" s="26">
        <v>25.42</v>
      </c>
      <c r="N4352" s="26">
        <v>4.05</v>
      </c>
      <c r="O4352" s="199">
        <v>31.32</v>
      </c>
    </row>
    <row r="4353" spans="8:15" hidden="1" x14ac:dyDescent="0.25">
      <c r="H4353" s="189" t="s">
        <v>9020</v>
      </c>
      <c r="I4353" s="26" t="s">
        <v>9343</v>
      </c>
      <c r="J4353" s="26" t="s">
        <v>9344</v>
      </c>
      <c r="K4353" s="26">
        <v>4.83</v>
      </c>
      <c r="L4353" s="26">
        <v>22.86</v>
      </c>
      <c r="M4353" s="26">
        <v>21.47</v>
      </c>
      <c r="N4353" s="26">
        <v>24.38</v>
      </c>
      <c r="O4353" s="199">
        <v>8.5</v>
      </c>
    </row>
    <row r="4354" spans="8:15" hidden="1" x14ac:dyDescent="0.25">
      <c r="H4354" s="189" t="s">
        <v>9020</v>
      </c>
      <c r="I4354" s="26" t="s">
        <v>9345</v>
      </c>
      <c r="J4354" s="26" t="s">
        <v>9346</v>
      </c>
      <c r="K4354" s="26">
        <v>198.6</v>
      </c>
      <c r="L4354" s="26">
        <v>75.459999999999994</v>
      </c>
      <c r="M4354" s="26">
        <v>61.78</v>
      </c>
      <c r="N4354" s="26">
        <v>123.86</v>
      </c>
      <c r="O4354" s="199">
        <v>135.22</v>
      </c>
    </row>
    <row r="4355" spans="8:15" hidden="1" x14ac:dyDescent="0.25">
      <c r="H4355" s="189" t="s">
        <v>9020</v>
      </c>
      <c r="I4355" s="26" t="s">
        <v>9347</v>
      </c>
      <c r="J4355" s="26" t="s">
        <v>9348</v>
      </c>
      <c r="K4355" s="26">
        <v>7.19</v>
      </c>
      <c r="L4355" s="26">
        <v>35.51</v>
      </c>
      <c r="M4355" s="26">
        <v>41.95</v>
      </c>
      <c r="N4355" s="26">
        <v>13.23</v>
      </c>
      <c r="O4355" s="199">
        <v>6.95</v>
      </c>
    </row>
    <row r="4356" spans="8:15" hidden="1" x14ac:dyDescent="0.25">
      <c r="H4356" s="189" t="s">
        <v>9020</v>
      </c>
      <c r="I4356" s="26" t="s">
        <v>9349</v>
      </c>
      <c r="J4356" s="26" t="s">
        <v>9350</v>
      </c>
      <c r="K4356" s="26">
        <v>9.26</v>
      </c>
      <c r="L4356" s="26">
        <v>12.78</v>
      </c>
      <c r="M4356" s="26">
        <v>18.149999999999999</v>
      </c>
      <c r="N4356" s="26">
        <v>15.19</v>
      </c>
      <c r="O4356" s="199">
        <v>4.01</v>
      </c>
    </row>
    <row r="4357" spans="8:15" hidden="1" x14ac:dyDescent="0.25">
      <c r="H4357" s="189" t="s">
        <v>9020</v>
      </c>
      <c r="I4357" s="26" t="s">
        <v>9351</v>
      </c>
      <c r="J4357" s="26" t="s">
        <v>9352</v>
      </c>
      <c r="K4357" s="26">
        <v>10.45</v>
      </c>
      <c r="L4357" s="26">
        <v>29.38</v>
      </c>
      <c r="M4357" s="26">
        <v>33.89</v>
      </c>
      <c r="N4357" s="26">
        <v>25.43</v>
      </c>
      <c r="O4357" s="199">
        <v>10.25</v>
      </c>
    </row>
    <row r="4358" spans="8:15" hidden="1" x14ac:dyDescent="0.25">
      <c r="H4358" s="189" t="s">
        <v>9353</v>
      </c>
      <c r="I4358" s="26" t="s">
        <v>9354</v>
      </c>
      <c r="J4358" s="26" t="s">
        <v>9355</v>
      </c>
      <c r="K4358" s="26">
        <v>30.38</v>
      </c>
      <c r="L4358" s="26">
        <v>10.29</v>
      </c>
      <c r="M4358" s="26">
        <v>10.18</v>
      </c>
      <c r="N4358" s="26">
        <v>11.37</v>
      </c>
      <c r="O4358" s="199">
        <v>169.08</v>
      </c>
    </row>
    <row r="4359" spans="8:15" hidden="1" x14ac:dyDescent="0.25">
      <c r="H4359" s="189" t="s">
        <v>9353</v>
      </c>
      <c r="I4359" s="26" t="s">
        <v>9356</v>
      </c>
      <c r="J4359" s="26" t="s">
        <v>9357</v>
      </c>
      <c r="K4359" s="26">
        <v>3.09</v>
      </c>
      <c r="L4359" s="26"/>
      <c r="M4359" s="26">
        <v>48.47</v>
      </c>
      <c r="N4359" s="26"/>
      <c r="O4359" s="199">
        <v>85</v>
      </c>
    </row>
    <row r="4360" spans="8:15" hidden="1" x14ac:dyDescent="0.25">
      <c r="H4360" s="189" t="s">
        <v>9353</v>
      </c>
      <c r="I4360" s="26" t="s">
        <v>127</v>
      </c>
      <c r="J4360" s="26" t="s">
        <v>126</v>
      </c>
      <c r="K4360" s="26">
        <v>12.18</v>
      </c>
      <c r="L4360" s="26">
        <v>16.95</v>
      </c>
      <c r="M4360" s="26">
        <v>11.44</v>
      </c>
      <c r="N4360" s="26">
        <v>29.98</v>
      </c>
      <c r="O4360" s="199">
        <v>63.63</v>
      </c>
    </row>
    <row r="4361" spans="8:15" hidden="1" x14ac:dyDescent="0.25">
      <c r="H4361" s="189" t="s">
        <v>9353</v>
      </c>
      <c r="I4361" s="26" t="s">
        <v>9358</v>
      </c>
      <c r="J4361" s="26" t="s">
        <v>9359</v>
      </c>
      <c r="K4361" s="26">
        <v>11.65</v>
      </c>
      <c r="L4361" s="26"/>
      <c r="M4361" s="26"/>
      <c r="N4361" s="26"/>
      <c r="O4361" s="199">
        <v>17.11</v>
      </c>
    </row>
    <row r="4362" spans="8:15" hidden="1" x14ac:dyDescent="0.25">
      <c r="H4362" s="189" t="s">
        <v>9353</v>
      </c>
      <c r="I4362" s="26" t="s">
        <v>9360</v>
      </c>
      <c r="J4362" s="26" t="s">
        <v>9361</v>
      </c>
      <c r="K4362" s="26">
        <v>8.7200000000000006</v>
      </c>
      <c r="L4362" s="26">
        <v>32.1</v>
      </c>
      <c r="M4362" s="26">
        <v>28.48</v>
      </c>
      <c r="N4362" s="26">
        <v>37.43</v>
      </c>
      <c r="O4362" s="199">
        <v>29.14</v>
      </c>
    </row>
    <row r="4363" spans="8:15" hidden="1" x14ac:dyDescent="0.25">
      <c r="H4363" s="189" t="s">
        <v>9353</v>
      </c>
      <c r="I4363" s="26" t="s">
        <v>9362</v>
      </c>
      <c r="J4363" s="26" t="s">
        <v>9363</v>
      </c>
      <c r="K4363" s="26">
        <v>5.67</v>
      </c>
      <c r="L4363" s="26">
        <v>9.1999999999999993</v>
      </c>
      <c r="M4363" s="26">
        <v>9.5399999999999991</v>
      </c>
      <c r="N4363" s="26">
        <v>10.29</v>
      </c>
      <c r="O4363" s="199">
        <v>97.99</v>
      </c>
    </row>
    <row r="4364" spans="8:15" hidden="1" x14ac:dyDescent="0.25">
      <c r="H4364" s="189" t="s">
        <v>9353</v>
      </c>
      <c r="I4364" s="26" t="s">
        <v>9364</v>
      </c>
      <c r="J4364" s="26" t="s">
        <v>9365</v>
      </c>
      <c r="K4364" s="26">
        <v>4.8499999999999996</v>
      </c>
      <c r="L4364" s="26">
        <v>37.86</v>
      </c>
      <c r="M4364" s="26">
        <v>30.21</v>
      </c>
      <c r="N4364" s="26">
        <v>42</v>
      </c>
      <c r="O4364" s="199">
        <v>94.28</v>
      </c>
    </row>
    <row r="4365" spans="8:15" hidden="1" x14ac:dyDescent="0.25">
      <c r="H4365" s="189" t="s">
        <v>9353</v>
      </c>
      <c r="I4365" s="26" t="s">
        <v>9366</v>
      </c>
      <c r="J4365" s="26" t="s">
        <v>9367</v>
      </c>
      <c r="K4365" s="26">
        <v>14.21</v>
      </c>
      <c r="L4365" s="26">
        <v>14.65</v>
      </c>
      <c r="M4365" s="26">
        <v>13.33</v>
      </c>
      <c r="N4365" s="26">
        <v>13.96</v>
      </c>
      <c r="O4365" s="199">
        <v>41.45</v>
      </c>
    </row>
    <row r="4366" spans="8:15" hidden="1" x14ac:dyDescent="0.25">
      <c r="H4366" s="189" t="s">
        <v>9353</v>
      </c>
      <c r="I4366" s="26" t="s">
        <v>9368</v>
      </c>
      <c r="J4366" s="26" t="s">
        <v>9369</v>
      </c>
      <c r="K4366" s="26">
        <v>3.57</v>
      </c>
      <c r="L4366" s="26"/>
      <c r="M4366" s="26">
        <v>87.58</v>
      </c>
      <c r="N4366" s="26"/>
      <c r="O4366" s="199">
        <v>53.72</v>
      </c>
    </row>
    <row r="4367" spans="8:15" hidden="1" x14ac:dyDescent="0.25">
      <c r="H4367" s="189" t="s">
        <v>9353</v>
      </c>
      <c r="I4367" s="26" t="s">
        <v>9370</v>
      </c>
      <c r="J4367" s="26" t="s">
        <v>9371</v>
      </c>
      <c r="K4367" s="26">
        <v>22.42</v>
      </c>
      <c r="L4367" s="26">
        <v>12.19</v>
      </c>
      <c r="M4367" s="26">
        <v>13.24</v>
      </c>
      <c r="N4367" s="26">
        <v>13.23</v>
      </c>
      <c r="O4367" s="199">
        <v>133.63</v>
      </c>
    </row>
    <row r="4368" spans="8:15" hidden="1" x14ac:dyDescent="0.25">
      <c r="H4368" s="189" t="s">
        <v>9353</v>
      </c>
      <c r="I4368" s="26" t="s">
        <v>9372</v>
      </c>
      <c r="J4368" s="26" t="s">
        <v>9373</v>
      </c>
      <c r="K4368" s="26">
        <v>10</v>
      </c>
      <c r="L4368" s="26">
        <v>10.63</v>
      </c>
      <c r="M4368" s="26">
        <v>10.28</v>
      </c>
      <c r="N4368" s="26">
        <v>11.26</v>
      </c>
      <c r="O4368" s="199">
        <v>38.85</v>
      </c>
    </row>
    <row r="4369" spans="8:15" hidden="1" x14ac:dyDescent="0.25">
      <c r="H4369" s="189" t="s">
        <v>9353</v>
      </c>
      <c r="I4369" s="26" t="s">
        <v>9374</v>
      </c>
      <c r="J4369" s="26" t="s">
        <v>9375</v>
      </c>
      <c r="K4369" s="26">
        <v>4.9400000000000004</v>
      </c>
      <c r="L4369" s="26"/>
      <c r="M4369" s="26"/>
      <c r="N4369" s="26"/>
      <c r="O4369" s="199">
        <v>15.71</v>
      </c>
    </row>
    <row r="4370" spans="8:15" hidden="1" x14ac:dyDescent="0.25">
      <c r="H4370" s="189" t="s">
        <v>9353</v>
      </c>
      <c r="I4370" s="26" t="s">
        <v>9376</v>
      </c>
      <c r="J4370" s="26" t="s">
        <v>9377</v>
      </c>
      <c r="K4370" s="26">
        <v>34.21</v>
      </c>
      <c r="L4370" s="26">
        <v>40.19</v>
      </c>
      <c r="M4370" s="26">
        <v>35.03</v>
      </c>
      <c r="N4370" s="26">
        <v>77.89</v>
      </c>
      <c r="O4370" s="199">
        <v>32.729999999999997</v>
      </c>
    </row>
    <row r="4371" spans="8:15" hidden="1" x14ac:dyDescent="0.25">
      <c r="H4371" s="189" t="s">
        <v>9353</v>
      </c>
      <c r="I4371" s="26" t="s">
        <v>9378</v>
      </c>
      <c r="J4371" s="26" t="s">
        <v>9379</v>
      </c>
      <c r="K4371" s="26">
        <v>25.18</v>
      </c>
      <c r="L4371" s="26">
        <v>22.48</v>
      </c>
      <c r="M4371" s="26">
        <v>21.86</v>
      </c>
      <c r="N4371" s="26">
        <v>26.33</v>
      </c>
      <c r="O4371" s="199">
        <v>132.22</v>
      </c>
    </row>
    <row r="4372" spans="8:15" hidden="1" x14ac:dyDescent="0.25">
      <c r="H4372" s="189" t="s">
        <v>9353</v>
      </c>
      <c r="I4372" s="26" t="s">
        <v>9380</v>
      </c>
      <c r="J4372" s="26" t="s">
        <v>9381</v>
      </c>
      <c r="K4372" s="26">
        <v>19.39</v>
      </c>
      <c r="L4372" s="26">
        <v>30.59</v>
      </c>
      <c r="M4372" s="26">
        <v>28.26</v>
      </c>
      <c r="N4372" s="26">
        <v>34.26</v>
      </c>
      <c r="O4372" s="199">
        <v>78.599999999999994</v>
      </c>
    </row>
    <row r="4373" spans="8:15" hidden="1" x14ac:dyDescent="0.25">
      <c r="H4373" s="189" t="s">
        <v>9353</v>
      </c>
      <c r="I4373" s="26" t="s">
        <v>9382</v>
      </c>
      <c r="J4373" s="26" t="s">
        <v>9383</v>
      </c>
      <c r="K4373" s="26">
        <v>13.06</v>
      </c>
      <c r="L4373" s="26">
        <v>86.73</v>
      </c>
      <c r="M4373" s="26">
        <v>74.150000000000006</v>
      </c>
      <c r="N4373" s="26">
        <v>52.76</v>
      </c>
      <c r="O4373" s="199">
        <v>26.97</v>
      </c>
    </row>
    <row r="4374" spans="8:15" hidden="1" x14ac:dyDescent="0.25">
      <c r="H4374" s="189" t="s">
        <v>9353</v>
      </c>
      <c r="I4374" s="26" t="s">
        <v>9384</v>
      </c>
      <c r="J4374" s="26" t="s">
        <v>9385</v>
      </c>
      <c r="K4374" s="26">
        <v>43.51</v>
      </c>
      <c r="L4374" s="26">
        <v>37.65</v>
      </c>
      <c r="M4374" s="26">
        <v>54.62</v>
      </c>
      <c r="N4374" s="26">
        <v>35.409999999999997</v>
      </c>
      <c r="O4374" s="199">
        <v>37.71</v>
      </c>
    </row>
    <row r="4375" spans="8:15" hidden="1" x14ac:dyDescent="0.25">
      <c r="H4375" s="189" t="s">
        <v>9353</v>
      </c>
      <c r="I4375" s="26" t="s">
        <v>9386</v>
      </c>
      <c r="J4375" s="26" t="s">
        <v>9387</v>
      </c>
      <c r="K4375" s="26">
        <v>18.850000000000001</v>
      </c>
      <c r="L4375" s="26">
        <v>38.909999999999997</v>
      </c>
      <c r="M4375" s="26">
        <v>36.770000000000003</v>
      </c>
      <c r="N4375" s="26">
        <v>45.93</v>
      </c>
      <c r="O4375" s="199">
        <v>80.209999999999994</v>
      </c>
    </row>
    <row r="4376" spans="8:15" hidden="1" x14ac:dyDescent="0.25">
      <c r="H4376" s="189" t="s">
        <v>9353</v>
      </c>
      <c r="I4376" s="26" t="s">
        <v>9388</v>
      </c>
      <c r="J4376" s="26" t="s">
        <v>9389</v>
      </c>
      <c r="K4376" s="26">
        <v>19.02</v>
      </c>
      <c r="L4376" s="26">
        <v>65.87</v>
      </c>
      <c r="M4376" s="26">
        <v>67.88</v>
      </c>
      <c r="N4376" s="26">
        <v>72.34</v>
      </c>
      <c r="O4376" s="199">
        <v>89.51</v>
      </c>
    </row>
    <row r="4377" spans="8:15" hidden="1" x14ac:dyDescent="0.25">
      <c r="H4377" s="189" t="s">
        <v>9353</v>
      </c>
      <c r="I4377" s="26" t="s">
        <v>9390</v>
      </c>
      <c r="J4377" s="26" t="s">
        <v>9391</v>
      </c>
      <c r="K4377" s="26">
        <v>18.010000000000002</v>
      </c>
      <c r="L4377" s="26">
        <v>40.74</v>
      </c>
      <c r="M4377" s="26">
        <v>61.85</v>
      </c>
      <c r="N4377" s="26">
        <v>44.81</v>
      </c>
      <c r="O4377" s="199">
        <v>72.040000000000006</v>
      </c>
    </row>
    <row r="4378" spans="8:15" hidden="1" x14ac:dyDescent="0.25">
      <c r="H4378" s="189" t="s">
        <v>9353</v>
      </c>
      <c r="I4378" s="26" t="s">
        <v>9392</v>
      </c>
      <c r="J4378" s="26" t="s">
        <v>423</v>
      </c>
      <c r="K4378" s="26">
        <v>12.62</v>
      </c>
      <c r="L4378" s="26">
        <v>28.46</v>
      </c>
      <c r="M4378" s="26">
        <v>17.37</v>
      </c>
      <c r="N4378" s="26">
        <v>25.66</v>
      </c>
      <c r="O4378" s="199">
        <v>188.78</v>
      </c>
    </row>
    <row r="4379" spans="8:15" hidden="1" x14ac:dyDescent="0.25">
      <c r="H4379" s="189" t="s">
        <v>9353</v>
      </c>
      <c r="I4379" s="26" t="s">
        <v>9393</v>
      </c>
      <c r="J4379" s="26" t="s">
        <v>9394</v>
      </c>
      <c r="K4379" s="26">
        <v>12.73</v>
      </c>
      <c r="L4379" s="26">
        <v>110.67</v>
      </c>
      <c r="M4379" s="26">
        <v>91.4</v>
      </c>
      <c r="N4379" s="26">
        <v>77.430000000000007</v>
      </c>
      <c r="O4379" s="199">
        <v>30.93</v>
      </c>
    </row>
    <row r="4380" spans="8:15" hidden="1" x14ac:dyDescent="0.25">
      <c r="H4380" s="189" t="s">
        <v>9353</v>
      </c>
      <c r="I4380" s="26" t="s">
        <v>9395</v>
      </c>
      <c r="J4380" s="26" t="s">
        <v>9396</v>
      </c>
      <c r="K4380" s="26">
        <v>31.86</v>
      </c>
      <c r="L4380" s="26">
        <v>11.52</v>
      </c>
      <c r="M4380" s="26">
        <v>12.21</v>
      </c>
      <c r="N4380" s="26">
        <v>12.24</v>
      </c>
      <c r="O4380" s="199">
        <v>240.38</v>
      </c>
    </row>
    <row r="4381" spans="8:15" hidden="1" x14ac:dyDescent="0.25">
      <c r="H4381" s="189" t="s">
        <v>9353</v>
      </c>
      <c r="I4381" s="26" t="s">
        <v>9397</v>
      </c>
      <c r="J4381" s="26" t="s">
        <v>9398</v>
      </c>
      <c r="K4381" s="26">
        <v>4.3600000000000003</v>
      </c>
      <c r="L4381" s="26">
        <v>139.46</v>
      </c>
      <c r="M4381" s="26"/>
      <c r="N4381" s="26">
        <v>65.56</v>
      </c>
      <c r="O4381" s="199">
        <v>22.86</v>
      </c>
    </row>
    <row r="4382" spans="8:15" hidden="1" x14ac:dyDescent="0.25">
      <c r="H4382" s="189" t="s">
        <v>9353</v>
      </c>
      <c r="I4382" s="26" t="s">
        <v>9399</v>
      </c>
      <c r="J4382" s="26" t="s">
        <v>9400</v>
      </c>
      <c r="K4382" s="26">
        <v>5.16</v>
      </c>
      <c r="L4382" s="26">
        <v>11.84</v>
      </c>
      <c r="M4382" s="26">
        <v>10.95</v>
      </c>
      <c r="N4382" s="26">
        <v>11.35</v>
      </c>
      <c r="O4382" s="199">
        <v>67.61</v>
      </c>
    </row>
    <row r="4383" spans="8:15" hidden="1" x14ac:dyDescent="0.25">
      <c r="H4383" s="189" t="s">
        <v>9353</v>
      </c>
      <c r="I4383" s="26" t="s">
        <v>9401</v>
      </c>
      <c r="J4383" s="26" t="s">
        <v>9402</v>
      </c>
      <c r="K4383" s="26">
        <v>7.85</v>
      </c>
      <c r="L4383" s="26">
        <v>14.64</v>
      </c>
      <c r="M4383" s="26">
        <v>14.84</v>
      </c>
      <c r="N4383" s="26">
        <v>17.28</v>
      </c>
      <c r="O4383" s="199">
        <v>45.52</v>
      </c>
    </row>
    <row r="4384" spans="8:15" hidden="1" x14ac:dyDescent="0.25">
      <c r="H4384" s="189" t="s">
        <v>9353</v>
      </c>
      <c r="I4384" s="26" t="s">
        <v>9403</v>
      </c>
      <c r="J4384" s="26" t="s">
        <v>9404</v>
      </c>
      <c r="K4384" s="26">
        <v>11.23</v>
      </c>
      <c r="L4384" s="26">
        <v>16.04</v>
      </c>
      <c r="M4384" s="26">
        <v>27.33</v>
      </c>
      <c r="N4384" s="26">
        <v>17.45</v>
      </c>
      <c r="O4384" s="199">
        <v>25.05</v>
      </c>
    </row>
    <row r="4385" spans="8:15" hidden="1" x14ac:dyDescent="0.25">
      <c r="H4385" s="189" t="s">
        <v>9353</v>
      </c>
      <c r="I4385" s="26" t="s">
        <v>9405</v>
      </c>
      <c r="J4385" s="26" t="s">
        <v>9406</v>
      </c>
      <c r="K4385" s="26">
        <v>7.62</v>
      </c>
      <c r="L4385" s="26">
        <v>13.8</v>
      </c>
      <c r="M4385" s="26">
        <v>11.09</v>
      </c>
      <c r="N4385" s="26">
        <v>14.29</v>
      </c>
      <c r="O4385" s="199">
        <v>297.86</v>
      </c>
    </row>
    <row r="4386" spans="8:15" hidden="1" x14ac:dyDescent="0.25">
      <c r="H4386" s="189" t="s">
        <v>9353</v>
      </c>
      <c r="I4386" s="26" t="s">
        <v>9407</v>
      </c>
      <c r="J4386" s="26" t="s">
        <v>9408</v>
      </c>
      <c r="K4386" s="26">
        <v>18.16</v>
      </c>
      <c r="L4386" s="26">
        <v>14.84</v>
      </c>
      <c r="M4386" s="26">
        <v>12.88</v>
      </c>
      <c r="N4386" s="26">
        <v>11.97</v>
      </c>
      <c r="O4386" s="199">
        <v>672.52</v>
      </c>
    </row>
    <row r="4387" spans="8:15" hidden="1" x14ac:dyDescent="0.25">
      <c r="H4387" s="189" t="s">
        <v>9353</v>
      </c>
      <c r="I4387" s="26" t="s">
        <v>9409</v>
      </c>
      <c r="J4387" s="26" t="s">
        <v>9410</v>
      </c>
      <c r="K4387" s="26">
        <v>19.399999999999999</v>
      </c>
      <c r="L4387" s="26">
        <v>25.96</v>
      </c>
      <c r="M4387" s="26">
        <v>32.130000000000003</v>
      </c>
      <c r="N4387" s="26">
        <v>26.92</v>
      </c>
      <c r="O4387" s="199">
        <v>112.45</v>
      </c>
    </row>
    <row r="4388" spans="8:15" hidden="1" x14ac:dyDescent="0.25">
      <c r="H4388" s="189" t="s">
        <v>9353</v>
      </c>
      <c r="I4388" s="26" t="s">
        <v>9411</v>
      </c>
      <c r="J4388" s="26" t="s">
        <v>9412</v>
      </c>
      <c r="K4388" s="26">
        <v>8.44</v>
      </c>
      <c r="L4388" s="26">
        <v>43.56</v>
      </c>
      <c r="M4388" s="26">
        <v>54.31</v>
      </c>
      <c r="N4388" s="26">
        <v>40.61</v>
      </c>
      <c r="O4388" s="199">
        <v>33.6</v>
      </c>
    </row>
    <row r="4389" spans="8:15" hidden="1" x14ac:dyDescent="0.25">
      <c r="H4389" s="189" t="s">
        <v>9353</v>
      </c>
      <c r="I4389" s="26" t="s">
        <v>9413</v>
      </c>
      <c r="J4389" s="26" t="s">
        <v>9414</v>
      </c>
      <c r="K4389" s="26">
        <v>24.27</v>
      </c>
      <c r="L4389" s="26">
        <v>22.31</v>
      </c>
      <c r="M4389" s="26">
        <v>15.06</v>
      </c>
      <c r="N4389" s="26">
        <v>26.69</v>
      </c>
      <c r="O4389" s="199">
        <v>276.41000000000003</v>
      </c>
    </row>
    <row r="4390" spans="8:15" hidden="1" x14ac:dyDescent="0.25">
      <c r="H4390" s="189" t="s">
        <v>9353</v>
      </c>
      <c r="I4390" s="26" t="s">
        <v>9415</v>
      </c>
      <c r="J4390" s="26" t="s">
        <v>9416</v>
      </c>
      <c r="K4390" s="26">
        <v>20.89</v>
      </c>
      <c r="L4390" s="26">
        <v>9.76</v>
      </c>
      <c r="M4390" s="26">
        <v>8.5399999999999991</v>
      </c>
      <c r="N4390" s="26">
        <v>10.79</v>
      </c>
      <c r="O4390" s="199">
        <v>75.67</v>
      </c>
    </row>
    <row r="4391" spans="8:15" hidden="1" x14ac:dyDescent="0.25">
      <c r="H4391" s="189" t="s">
        <v>9353</v>
      </c>
      <c r="I4391" s="26" t="s">
        <v>9417</v>
      </c>
      <c r="J4391" s="26" t="s">
        <v>9418</v>
      </c>
      <c r="K4391" s="26">
        <v>11.59</v>
      </c>
      <c r="L4391" s="26"/>
      <c r="M4391" s="26">
        <v>765.22</v>
      </c>
      <c r="N4391" s="26"/>
      <c r="O4391" s="199">
        <v>23.42</v>
      </c>
    </row>
    <row r="4392" spans="8:15" hidden="1" x14ac:dyDescent="0.25">
      <c r="H4392" s="189" t="s">
        <v>9353</v>
      </c>
      <c r="I4392" s="26" t="s">
        <v>9419</v>
      </c>
      <c r="J4392" s="26" t="s">
        <v>9420</v>
      </c>
      <c r="K4392" s="26">
        <v>24.78</v>
      </c>
      <c r="L4392" s="26">
        <v>17.23</v>
      </c>
      <c r="M4392" s="26">
        <v>14.13</v>
      </c>
      <c r="N4392" s="26">
        <v>18.47</v>
      </c>
      <c r="O4392" s="199">
        <v>145.01</v>
      </c>
    </row>
    <row r="4393" spans="8:15" hidden="1" x14ac:dyDescent="0.25">
      <c r="H4393" s="189" t="s">
        <v>9353</v>
      </c>
      <c r="I4393" s="26" t="s">
        <v>9421</v>
      </c>
      <c r="J4393" s="26" t="s">
        <v>9422</v>
      </c>
      <c r="K4393" s="26">
        <v>33.53</v>
      </c>
      <c r="L4393" s="26">
        <v>24.29</v>
      </c>
      <c r="M4393" s="26">
        <v>24.02</v>
      </c>
      <c r="N4393" s="26">
        <v>26.77</v>
      </c>
      <c r="O4393" s="199">
        <v>338.75</v>
      </c>
    </row>
    <row r="4394" spans="8:15" hidden="1" x14ac:dyDescent="0.25">
      <c r="H4394" s="189" t="s">
        <v>9353</v>
      </c>
      <c r="I4394" s="26" t="s">
        <v>9423</v>
      </c>
      <c r="J4394" s="26" t="s">
        <v>9424</v>
      </c>
      <c r="K4394" s="26">
        <v>48.16</v>
      </c>
      <c r="L4394" s="26">
        <v>14.4</v>
      </c>
      <c r="M4394" s="26">
        <v>19.64</v>
      </c>
      <c r="N4394" s="26">
        <v>17.09</v>
      </c>
      <c r="O4394" s="199">
        <v>62.08</v>
      </c>
    </row>
    <row r="4395" spans="8:15" hidden="1" x14ac:dyDescent="0.25">
      <c r="H4395" s="189" t="s">
        <v>9425</v>
      </c>
      <c r="I4395" s="26" t="s">
        <v>104</v>
      </c>
      <c r="J4395" s="26" t="s">
        <v>103</v>
      </c>
      <c r="K4395" s="26">
        <v>11</v>
      </c>
      <c r="L4395" s="26">
        <v>4.37</v>
      </c>
      <c r="M4395" s="26">
        <v>4.2</v>
      </c>
      <c r="N4395" s="26">
        <v>4.6900000000000004</v>
      </c>
      <c r="O4395" s="199">
        <v>2134.65</v>
      </c>
    </row>
    <row r="4396" spans="8:15" hidden="1" x14ac:dyDescent="0.25">
      <c r="H4396" s="189" t="s">
        <v>9425</v>
      </c>
      <c r="I4396" s="26" t="s">
        <v>9426</v>
      </c>
      <c r="J4396" s="26" t="s">
        <v>9427</v>
      </c>
      <c r="K4396" s="26">
        <v>3.09</v>
      </c>
      <c r="L4396" s="26">
        <v>9.44</v>
      </c>
      <c r="M4396" s="26">
        <v>9.18</v>
      </c>
      <c r="N4396" s="26">
        <v>10.15</v>
      </c>
      <c r="O4396" s="199">
        <v>176</v>
      </c>
    </row>
    <row r="4397" spans="8:15" hidden="1" x14ac:dyDescent="0.25">
      <c r="H4397" s="189" t="s">
        <v>9425</v>
      </c>
      <c r="I4397" s="26" t="s">
        <v>9428</v>
      </c>
      <c r="J4397" s="26" t="s">
        <v>9429</v>
      </c>
      <c r="K4397" s="26">
        <v>24.94</v>
      </c>
      <c r="L4397" s="26">
        <v>6.65</v>
      </c>
      <c r="M4397" s="26">
        <v>6.36</v>
      </c>
      <c r="N4397" s="26">
        <v>7.14</v>
      </c>
      <c r="O4397" s="199">
        <v>1646.94</v>
      </c>
    </row>
    <row r="4398" spans="8:15" hidden="1" x14ac:dyDescent="0.25">
      <c r="H4398" s="189" t="s">
        <v>9425</v>
      </c>
      <c r="I4398" s="26" t="s">
        <v>9430</v>
      </c>
      <c r="J4398" s="26" t="s">
        <v>9431</v>
      </c>
      <c r="K4398" s="26">
        <v>3.72</v>
      </c>
      <c r="L4398" s="26">
        <v>4.76</v>
      </c>
      <c r="M4398" s="26">
        <v>6.15</v>
      </c>
      <c r="N4398" s="26">
        <v>5</v>
      </c>
      <c r="O4398" s="199">
        <v>80.8</v>
      </c>
    </row>
    <row r="4399" spans="8:15" hidden="1" x14ac:dyDescent="0.25">
      <c r="H4399" s="189" t="s">
        <v>9425</v>
      </c>
      <c r="I4399" s="26" t="s">
        <v>9432</v>
      </c>
      <c r="J4399" s="26" t="s">
        <v>9433</v>
      </c>
      <c r="K4399" s="26">
        <v>4.3899999999999997</v>
      </c>
      <c r="L4399" s="26">
        <v>5.33</v>
      </c>
      <c r="M4399" s="26">
        <v>5.5</v>
      </c>
      <c r="N4399" s="26">
        <v>5.66</v>
      </c>
      <c r="O4399" s="199">
        <v>95.25</v>
      </c>
    </row>
    <row r="4400" spans="8:15" hidden="1" x14ac:dyDescent="0.25">
      <c r="H4400" s="189" t="s">
        <v>9425</v>
      </c>
      <c r="I4400" s="26" t="s">
        <v>9434</v>
      </c>
      <c r="J4400" s="26" t="s">
        <v>9435</v>
      </c>
      <c r="K4400" s="26">
        <v>2.12</v>
      </c>
      <c r="L4400" s="26">
        <v>9.9499999999999993</v>
      </c>
      <c r="M4400" s="26">
        <v>4.71</v>
      </c>
      <c r="N4400" s="26">
        <v>7.96</v>
      </c>
      <c r="O4400" s="199">
        <v>192.75</v>
      </c>
    </row>
    <row r="4401" spans="8:15" hidden="1" x14ac:dyDescent="0.25">
      <c r="H4401" s="189" t="s">
        <v>9425</v>
      </c>
      <c r="I4401" s="26" t="s">
        <v>9436</v>
      </c>
      <c r="J4401" s="26" t="s">
        <v>9437</v>
      </c>
      <c r="K4401" s="26">
        <v>3.44</v>
      </c>
      <c r="L4401" s="26">
        <v>5.89</v>
      </c>
      <c r="M4401" s="26">
        <v>4.29</v>
      </c>
      <c r="N4401" s="26">
        <v>6.49</v>
      </c>
      <c r="O4401" s="199">
        <v>200.22</v>
      </c>
    </row>
    <row r="4402" spans="8:15" hidden="1" x14ac:dyDescent="0.25">
      <c r="H4402" s="189" t="s">
        <v>9425</v>
      </c>
      <c r="I4402" s="26" t="s">
        <v>9438</v>
      </c>
      <c r="J4402" s="26" t="s">
        <v>9439</v>
      </c>
      <c r="K4402" s="26">
        <v>2.74</v>
      </c>
      <c r="L4402" s="26">
        <v>6.19</v>
      </c>
      <c r="M4402" s="26">
        <v>4.0199999999999996</v>
      </c>
      <c r="N4402" s="26">
        <v>6.57</v>
      </c>
      <c r="O4402" s="199">
        <v>152.22</v>
      </c>
    </row>
    <row r="4403" spans="8:15" hidden="1" x14ac:dyDescent="0.25">
      <c r="H4403" s="189" t="s">
        <v>9425</v>
      </c>
      <c r="I4403" s="26" t="s">
        <v>9440</v>
      </c>
      <c r="J4403" s="26" t="s">
        <v>9441</v>
      </c>
      <c r="K4403" s="26">
        <v>6.82</v>
      </c>
      <c r="L4403" s="26">
        <v>5.72</v>
      </c>
      <c r="M4403" s="26">
        <v>4.75</v>
      </c>
      <c r="N4403" s="26">
        <v>6.38</v>
      </c>
      <c r="O4403" s="199">
        <v>250.07</v>
      </c>
    </row>
    <row r="4404" spans="8:15" hidden="1" x14ac:dyDescent="0.25">
      <c r="H4404" s="189" t="s">
        <v>9425</v>
      </c>
      <c r="I4404" s="26" t="s">
        <v>9442</v>
      </c>
      <c r="J4404" s="26" t="s">
        <v>9443</v>
      </c>
      <c r="K4404" s="26">
        <v>7.1</v>
      </c>
      <c r="L4404" s="26">
        <v>4.72</v>
      </c>
      <c r="M4404" s="26">
        <v>4.5</v>
      </c>
      <c r="N4404" s="26">
        <v>4.07</v>
      </c>
      <c r="O4404" s="199">
        <v>2084</v>
      </c>
    </row>
    <row r="4405" spans="8:15" hidden="1" x14ac:dyDescent="0.25">
      <c r="H4405" s="189" t="s">
        <v>9425</v>
      </c>
      <c r="I4405" s="26" t="s">
        <v>9444</v>
      </c>
      <c r="J4405" s="26" t="s">
        <v>9445</v>
      </c>
      <c r="K4405" s="26">
        <v>5.75</v>
      </c>
      <c r="L4405" s="26">
        <v>3.57</v>
      </c>
      <c r="M4405" s="26">
        <v>3.78</v>
      </c>
      <c r="N4405" s="26">
        <v>3.66</v>
      </c>
      <c r="O4405" s="199">
        <v>915.11</v>
      </c>
    </row>
    <row r="4406" spans="8:15" hidden="1" x14ac:dyDescent="0.25">
      <c r="H4406" s="189" t="s">
        <v>9425</v>
      </c>
      <c r="I4406" s="26" t="s">
        <v>9446</v>
      </c>
      <c r="J4406" s="26" t="s">
        <v>52</v>
      </c>
      <c r="K4406" s="26">
        <v>3.74</v>
      </c>
      <c r="L4406" s="26">
        <v>4.76</v>
      </c>
      <c r="M4406" s="26">
        <v>3.44</v>
      </c>
      <c r="N4406" s="26">
        <v>4.6399999999999997</v>
      </c>
      <c r="O4406" s="199">
        <v>1637.46</v>
      </c>
    </row>
    <row r="4407" spans="8:15" hidden="1" x14ac:dyDescent="0.25">
      <c r="H4407" s="189" t="s">
        <v>9425</v>
      </c>
      <c r="I4407" s="26" t="s">
        <v>9447</v>
      </c>
      <c r="J4407" s="26" t="s">
        <v>59</v>
      </c>
      <c r="K4407" s="26">
        <v>32.61</v>
      </c>
      <c r="L4407" s="26">
        <v>5.7</v>
      </c>
      <c r="M4407" s="26">
        <v>5.43</v>
      </c>
      <c r="N4407" s="26">
        <v>5.96</v>
      </c>
      <c r="O4407" s="199">
        <v>8224.19</v>
      </c>
    </row>
    <row r="4408" spans="8:15" hidden="1" x14ac:dyDescent="0.25">
      <c r="H4408" s="189" t="s">
        <v>9425</v>
      </c>
      <c r="I4408" s="26" t="s">
        <v>9448</v>
      </c>
      <c r="J4408" s="26" t="s">
        <v>9449</v>
      </c>
      <c r="K4408" s="26">
        <v>5.53</v>
      </c>
      <c r="L4408" s="26">
        <v>5.38</v>
      </c>
      <c r="M4408" s="26">
        <v>4.83</v>
      </c>
      <c r="N4408" s="26">
        <v>5.94</v>
      </c>
      <c r="O4408" s="199">
        <v>118.96</v>
      </c>
    </row>
    <row r="4409" spans="8:15" hidden="1" x14ac:dyDescent="0.25">
      <c r="H4409" s="189" t="s">
        <v>9425</v>
      </c>
      <c r="I4409" s="26" t="s">
        <v>9450</v>
      </c>
      <c r="J4409" s="26" t="s">
        <v>9451</v>
      </c>
      <c r="K4409" s="26">
        <v>7.13</v>
      </c>
      <c r="L4409" s="26">
        <v>4.42</v>
      </c>
      <c r="M4409" s="26">
        <v>3.76</v>
      </c>
      <c r="N4409" s="26">
        <v>5.05</v>
      </c>
      <c r="O4409" s="199">
        <v>1281.6099999999999</v>
      </c>
    </row>
    <row r="4410" spans="8:15" hidden="1" x14ac:dyDescent="0.25">
      <c r="H4410" s="189" t="s">
        <v>9425</v>
      </c>
      <c r="I4410" s="26" t="s">
        <v>9452</v>
      </c>
      <c r="J4410" s="26" t="s">
        <v>9453</v>
      </c>
      <c r="K4410" s="26">
        <v>10.92</v>
      </c>
      <c r="L4410" s="26">
        <v>4.83</v>
      </c>
      <c r="M4410" s="26">
        <v>3.89</v>
      </c>
      <c r="N4410" s="26">
        <v>5.54</v>
      </c>
      <c r="O4410" s="199">
        <v>647.59</v>
      </c>
    </row>
    <row r="4411" spans="8:15" hidden="1" x14ac:dyDescent="0.25">
      <c r="H4411" s="189" t="s">
        <v>9425</v>
      </c>
      <c r="I4411" s="26" t="s">
        <v>9454</v>
      </c>
      <c r="J4411" s="26" t="s">
        <v>9455</v>
      </c>
      <c r="K4411" s="26">
        <v>3.58</v>
      </c>
      <c r="L4411" s="26">
        <v>6.29</v>
      </c>
      <c r="M4411" s="26">
        <v>5.97</v>
      </c>
      <c r="N4411" s="26">
        <v>6.56</v>
      </c>
      <c r="O4411" s="199">
        <v>159.11000000000001</v>
      </c>
    </row>
    <row r="4412" spans="8:15" hidden="1" x14ac:dyDescent="0.25">
      <c r="H4412" s="189" t="s">
        <v>9425</v>
      </c>
      <c r="I4412" s="26" t="s">
        <v>9456</v>
      </c>
      <c r="J4412" s="26" t="s">
        <v>9457</v>
      </c>
      <c r="K4412" s="26">
        <v>7.99</v>
      </c>
      <c r="L4412" s="26">
        <v>4.3600000000000003</v>
      </c>
      <c r="M4412" s="26">
        <v>3.87</v>
      </c>
      <c r="N4412" s="26">
        <v>4.49</v>
      </c>
      <c r="O4412" s="199">
        <v>826.46</v>
      </c>
    </row>
    <row r="4413" spans="8:15" hidden="1" x14ac:dyDescent="0.25">
      <c r="H4413" s="189" t="s">
        <v>9425</v>
      </c>
      <c r="I4413" s="26" t="s">
        <v>9458</v>
      </c>
      <c r="J4413" s="26" t="s">
        <v>9459</v>
      </c>
      <c r="K4413" s="26">
        <v>4.21</v>
      </c>
      <c r="L4413" s="26">
        <v>4.3899999999999997</v>
      </c>
      <c r="M4413" s="26">
        <v>3.42</v>
      </c>
      <c r="N4413" s="26">
        <v>4.6500000000000004</v>
      </c>
      <c r="O4413" s="199">
        <v>478.13</v>
      </c>
    </row>
    <row r="4414" spans="8:15" hidden="1" x14ac:dyDescent="0.25">
      <c r="H4414" s="189" t="s">
        <v>9425</v>
      </c>
      <c r="I4414" s="26" t="s">
        <v>9460</v>
      </c>
      <c r="J4414" s="26" t="s">
        <v>9461</v>
      </c>
      <c r="K4414" s="26">
        <v>7.47</v>
      </c>
      <c r="L4414" s="26">
        <v>6.84</v>
      </c>
      <c r="M4414" s="26">
        <v>7.06</v>
      </c>
      <c r="N4414" s="26">
        <v>7.46</v>
      </c>
      <c r="O4414" s="199">
        <v>204.74</v>
      </c>
    </row>
    <row r="4415" spans="8:15" hidden="1" x14ac:dyDescent="0.25">
      <c r="H4415" s="189" t="s">
        <v>9425</v>
      </c>
      <c r="I4415" s="26" t="s">
        <v>9462</v>
      </c>
      <c r="J4415" s="26" t="s">
        <v>9463</v>
      </c>
      <c r="K4415" s="26">
        <v>16.27</v>
      </c>
      <c r="L4415" s="26">
        <v>3.79</v>
      </c>
      <c r="M4415" s="26">
        <v>3.96</v>
      </c>
      <c r="N4415" s="26">
        <v>3.7</v>
      </c>
      <c r="O4415" s="199">
        <v>3379.98</v>
      </c>
    </row>
    <row r="4416" spans="8:15" hidden="1" x14ac:dyDescent="0.25">
      <c r="H4416" s="189" t="s">
        <v>9425</v>
      </c>
      <c r="I4416" s="26" t="s">
        <v>9464</v>
      </c>
      <c r="J4416" s="26" t="s">
        <v>9465</v>
      </c>
      <c r="K4416" s="26">
        <v>4.66</v>
      </c>
      <c r="L4416" s="26">
        <v>3.88</v>
      </c>
      <c r="M4416" s="26">
        <v>3.46</v>
      </c>
      <c r="N4416" s="26">
        <v>3.98</v>
      </c>
      <c r="O4416" s="199">
        <v>985.26</v>
      </c>
    </row>
    <row r="4417" spans="8:18" hidden="1" x14ac:dyDescent="0.25">
      <c r="H4417" s="189" t="s">
        <v>9425</v>
      </c>
      <c r="I4417" s="26" t="s">
        <v>9466</v>
      </c>
      <c r="J4417" s="26" t="s">
        <v>9467</v>
      </c>
      <c r="K4417" s="26">
        <v>5.6</v>
      </c>
      <c r="L4417" s="26">
        <v>5.47</v>
      </c>
      <c r="M4417" s="26">
        <v>5.17</v>
      </c>
      <c r="N4417" s="26">
        <v>5.9</v>
      </c>
      <c r="O4417" s="199">
        <v>147.79</v>
      </c>
    </row>
    <row r="4418" spans="8:18" hidden="1" x14ac:dyDescent="0.25">
      <c r="H4418" s="189" t="s">
        <v>9425</v>
      </c>
      <c r="I4418" s="26" t="s">
        <v>9468</v>
      </c>
      <c r="J4418" s="26" t="s">
        <v>9469</v>
      </c>
      <c r="K4418" s="26">
        <v>6.23</v>
      </c>
      <c r="L4418" s="26">
        <v>3.94</v>
      </c>
      <c r="M4418" s="26">
        <v>3.45</v>
      </c>
      <c r="N4418" s="26">
        <v>3.97</v>
      </c>
      <c r="O4418" s="199">
        <v>885.08</v>
      </c>
    </row>
    <row r="4419" spans="8:18" x14ac:dyDescent="0.25">
      <c r="H4419" s="189" t="s">
        <v>9425</v>
      </c>
      <c r="I4419" s="26" t="s">
        <v>9470</v>
      </c>
      <c r="J4419" s="26" t="s">
        <v>9471</v>
      </c>
      <c r="K4419" s="26">
        <v>3.72</v>
      </c>
      <c r="L4419" s="26">
        <v>4.9400000000000004</v>
      </c>
      <c r="M4419" s="26">
        <v>4.8899999999999997</v>
      </c>
      <c r="N4419" s="26">
        <v>5.0199999999999996</v>
      </c>
      <c r="O4419" s="199">
        <v>13019.37</v>
      </c>
    </row>
    <row r="4420" spans="8:18" hidden="1" x14ac:dyDescent="0.25">
      <c r="H4420" s="189" t="s">
        <v>9425</v>
      </c>
      <c r="I4420" s="26" t="s">
        <v>9472</v>
      </c>
      <c r="J4420" s="26" t="s">
        <v>9473</v>
      </c>
      <c r="K4420" s="26">
        <v>5.95</v>
      </c>
      <c r="L4420" s="26">
        <v>4.6900000000000004</v>
      </c>
      <c r="M4420" s="26">
        <v>4.8</v>
      </c>
      <c r="N4420" s="26">
        <v>4.8</v>
      </c>
      <c r="O4420" s="199">
        <v>4418.63</v>
      </c>
    </row>
    <row r="4421" spans="8:18" x14ac:dyDescent="0.25">
      <c r="H4421" s="189" t="s">
        <v>9425</v>
      </c>
      <c r="I4421" s="26" t="s">
        <v>9474</v>
      </c>
      <c r="J4421" s="26" t="s">
        <v>9475</v>
      </c>
      <c r="K4421" s="26">
        <v>4.8899999999999997</v>
      </c>
      <c r="L4421" s="26">
        <v>4.8099999999999996</v>
      </c>
      <c r="M4421" s="26">
        <v>5.0199999999999996</v>
      </c>
      <c r="N4421" s="26">
        <v>4.83</v>
      </c>
      <c r="O4421" s="199">
        <v>17428.27</v>
      </c>
      <c r="Q4421">
        <v>5000</v>
      </c>
      <c r="R4421">
        <f>Q4421*L4421</f>
        <v>24049.999999999996</v>
      </c>
    </row>
    <row r="4422" spans="8:18" hidden="1" x14ac:dyDescent="0.25">
      <c r="H4422" s="189" t="s">
        <v>9425</v>
      </c>
      <c r="I4422" s="26" t="s">
        <v>9476</v>
      </c>
      <c r="J4422" s="26" t="s">
        <v>9477</v>
      </c>
      <c r="K4422" s="26">
        <v>5.51</v>
      </c>
      <c r="L4422" s="26">
        <v>6.62</v>
      </c>
      <c r="M4422" s="26">
        <v>7.4</v>
      </c>
      <c r="N4422" s="26">
        <v>7.08</v>
      </c>
      <c r="O4422" s="199">
        <v>108.12</v>
      </c>
    </row>
    <row r="4423" spans="8:18" hidden="1" x14ac:dyDescent="0.25">
      <c r="H4423" s="189" t="s">
        <v>9425</v>
      </c>
      <c r="I4423" s="26" t="s">
        <v>9478</v>
      </c>
      <c r="J4423" s="26" t="s">
        <v>9479</v>
      </c>
      <c r="K4423" s="26">
        <v>8.1199999999999992</v>
      </c>
      <c r="L4423" s="26">
        <v>4.54</v>
      </c>
      <c r="M4423" s="26">
        <v>4.12</v>
      </c>
      <c r="N4423" s="26">
        <v>4.79</v>
      </c>
      <c r="O4423" s="199">
        <v>326.55</v>
      </c>
    </row>
    <row r="4424" spans="8:18" hidden="1" x14ac:dyDescent="0.25">
      <c r="H4424" s="189" t="s">
        <v>9425</v>
      </c>
      <c r="I4424" s="26" t="s">
        <v>9480</v>
      </c>
      <c r="J4424" s="26" t="s">
        <v>9481</v>
      </c>
      <c r="K4424" s="26">
        <v>5.08</v>
      </c>
      <c r="L4424" s="26">
        <v>5.75</v>
      </c>
      <c r="M4424" s="26">
        <v>5.08</v>
      </c>
      <c r="N4424" s="26">
        <v>5.91</v>
      </c>
      <c r="O4424" s="199">
        <v>5037.38</v>
      </c>
    </row>
    <row r="4425" spans="8:18" hidden="1" x14ac:dyDescent="0.25">
      <c r="H4425" s="189" t="s">
        <v>9425</v>
      </c>
      <c r="I4425" s="26" t="s">
        <v>9482</v>
      </c>
      <c r="J4425" s="26" t="s">
        <v>9483</v>
      </c>
      <c r="K4425" s="26">
        <v>4.18</v>
      </c>
      <c r="L4425" s="26">
        <v>4.97</v>
      </c>
      <c r="M4425" s="26">
        <v>4.7699999999999996</v>
      </c>
      <c r="N4425" s="26">
        <v>5.34</v>
      </c>
      <c r="O4425" s="199">
        <v>191.48</v>
      </c>
    </row>
    <row r="4426" spans="8:18" hidden="1" x14ac:dyDescent="0.25">
      <c r="H4426" s="189" t="s">
        <v>9425</v>
      </c>
      <c r="I4426" s="26" t="s">
        <v>9484</v>
      </c>
      <c r="J4426" s="26" t="s">
        <v>9485</v>
      </c>
      <c r="K4426" s="26">
        <v>3.12</v>
      </c>
      <c r="L4426" s="26">
        <v>4.04</v>
      </c>
      <c r="M4426" s="26">
        <v>3.83</v>
      </c>
      <c r="N4426" s="26">
        <v>4.1100000000000003</v>
      </c>
      <c r="O4426" s="199">
        <v>1843.47</v>
      </c>
    </row>
    <row r="4427" spans="8:18" hidden="1" x14ac:dyDescent="0.25">
      <c r="H4427" s="189" t="s">
        <v>9425</v>
      </c>
      <c r="I4427" s="26" t="s">
        <v>9486</v>
      </c>
      <c r="J4427" s="26" t="s">
        <v>9487</v>
      </c>
      <c r="K4427" s="26">
        <v>6.08</v>
      </c>
      <c r="L4427" s="26">
        <v>4.8600000000000003</v>
      </c>
      <c r="M4427" s="26">
        <v>4.2300000000000004</v>
      </c>
      <c r="N4427" s="26">
        <v>5.34</v>
      </c>
      <c r="O4427" s="199">
        <v>586.38</v>
      </c>
    </row>
    <row r="4428" spans="8:18" hidden="1" x14ac:dyDescent="0.25">
      <c r="H4428" s="189" t="s">
        <v>9425</v>
      </c>
      <c r="I4428" s="26" t="s">
        <v>9488</v>
      </c>
      <c r="J4428" s="26" t="s">
        <v>9489</v>
      </c>
      <c r="K4428" s="26">
        <v>13.66</v>
      </c>
      <c r="L4428" s="26">
        <v>4.67</v>
      </c>
      <c r="M4428" s="26">
        <v>4.67</v>
      </c>
      <c r="N4428" s="26">
        <v>5.19</v>
      </c>
      <c r="O4428" s="199">
        <v>520.98</v>
      </c>
    </row>
    <row r="4429" spans="8:18" hidden="1" x14ac:dyDescent="0.25">
      <c r="H4429" s="189" t="s">
        <v>9425</v>
      </c>
      <c r="I4429" s="26" t="s">
        <v>9490</v>
      </c>
      <c r="J4429" s="26" t="s">
        <v>9491</v>
      </c>
      <c r="K4429" s="26">
        <v>2.65</v>
      </c>
      <c r="L4429" s="26">
        <v>5.89</v>
      </c>
      <c r="M4429" s="26">
        <v>5.57</v>
      </c>
      <c r="N4429" s="26">
        <v>6.06</v>
      </c>
      <c r="O4429" s="199">
        <v>97.02</v>
      </c>
    </row>
    <row r="4430" spans="8:18" hidden="1" x14ac:dyDescent="0.25">
      <c r="H4430" s="189" t="s">
        <v>9425</v>
      </c>
      <c r="I4430" s="26" t="s">
        <v>9492</v>
      </c>
      <c r="J4430" s="26" t="s">
        <v>9493</v>
      </c>
      <c r="K4430" s="26">
        <v>2.5099999999999998</v>
      </c>
      <c r="L4430" s="26">
        <v>4.79</v>
      </c>
      <c r="M4430" s="26">
        <v>4.45</v>
      </c>
      <c r="N4430" s="26">
        <v>5.0599999999999996</v>
      </c>
      <c r="O4430" s="199">
        <v>689.36</v>
      </c>
    </row>
    <row r="4431" spans="8:18" x14ac:dyDescent="0.25">
      <c r="H4431" s="189" t="s">
        <v>9425</v>
      </c>
      <c r="I4431" s="26" t="s">
        <v>9494</v>
      </c>
      <c r="J4431" s="26" t="s">
        <v>624</v>
      </c>
      <c r="K4431" s="26">
        <v>6.72</v>
      </c>
      <c r="L4431" s="26">
        <v>5.0999999999999996</v>
      </c>
      <c r="M4431" s="26">
        <v>5.0199999999999996</v>
      </c>
      <c r="N4431" s="26">
        <v>5.19</v>
      </c>
      <c r="O4431" s="199">
        <v>16800.740000000002</v>
      </c>
    </row>
    <row r="4432" spans="8:18" hidden="1" x14ac:dyDescent="0.25">
      <c r="H4432" s="189" t="s">
        <v>9425</v>
      </c>
      <c r="I4432" s="26" t="s">
        <v>9495</v>
      </c>
      <c r="J4432" s="26" t="s">
        <v>9496</v>
      </c>
      <c r="K4432" s="26">
        <v>8.14</v>
      </c>
      <c r="L4432" s="26">
        <v>5.67</v>
      </c>
      <c r="M4432" s="26">
        <v>4.87</v>
      </c>
      <c r="N4432" s="26">
        <v>5.81</v>
      </c>
      <c r="O4432" s="199">
        <v>282.83</v>
      </c>
    </row>
    <row r="4433" spans="8:18" x14ac:dyDescent="0.25">
      <c r="H4433" s="189" t="s">
        <v>9425</v>
      </c>
      <c r="I4433" s="26" t="s">
        <v>9497</v>
      </c>
      <c r="J4433" s="26" t="s">
        <v>9498</v>
      </c>
      <c r="K4433" s="26">
        <v>3.97</v>
      </c>
      <c r="L4433" s="26">
        <v>5.12</v>
      </c>
      <c r="M4433" s="26">
        <v>4.87</v>
      </c>
      <c r="N4433" s="26">
        <v>5.14</v>
      </c>
      <c r="O4433" s="199">
        <v>11687.2</v>
      </c>
      <c r="Q4433">
        <f>Q4421*0.3035</f>
        <v>1517.5</v>
      </c>
      <c r="R4433" s="185">
        <f>Q4433/R4421</f>
        <v>6.3097713097713101E-2</v>
      </c>
    </row>
    <row r="4434" spans="8:18" hidden="1" x14ac:dyDescent="0.25">
      <c r="H4434" s="189" t="s">
        <v>9425</v>
      </c>
      <c r="I4434" s="26" t="s">
        <v>9499</v>
      </c>
      <c r="J4434" s="26" t="s">
        <v>9500</v>
      </c>
      <c r="K4434" s="26">
        <v>5.42</v>
      </c>
      <c r="L4434" s="26">
        <v>3.28</v>
      </c>
      <c r="M4434" s="26">
        <v>3.45</v>
      </c>
      <c r="N4434" s="26">
        <v>3.25</v>
      </c>
      <c r="O4434" s="199">
        <v>198.17</v>
      </c>
    </row>
    <row r="4435" spans="8:18" hidden="1" x14ac:dyDescent="0.25">
      <c r="H4435" s="189" t="s">
        <v>9425</v>
      </c>
      <c r="I4435" s="26" t="s">
        <v>9501</v>
      </c>
      <c r="J4435" s="26" t="s">
        <v>9502</v>
      </c>
      <c r="K4435" s="26">
        <v>5.8</v>
      </c>
      <c r="L4435" s="26">
        <v>4.33</v>
      </c>
      <c r="M4435" s="26">
        <v>3.94</v>
      </c>
      <c r="N4435" s="26">
        <v>4.57</v>
      </c>
      <c r="O4435" s="199">
        <v>2840.08</v>
      </c>
    </row>
    <row r="4436" spans="8:18" hidden="1" x14ac:dyDescent="0.25">
      <c r="H4436" s="189" t="s">
        <v>9425</v>
      </c>
      <c r="I4436" s="26" t="s">
        <v>9503</v>
      </c>
      <c r="J4436" s="26" t="s">
        <v>9504</v>
      </c>
      <c r="K4436" s="26">
        <v>4.34</v>
      </c>
      <c r="L4436" s="26">
        <v>4.8</v>
      </c>
      <c r="M4436" s="26">
        <v>4.04</v>
      </c>
      <c r="N4436" s="26">
        <v>5.21</v>
      </c>
      <c r="O4436" s="199">
        <v>78.25</v>
      </c>
    </row>
    <row r="4437" spans="8:18" hidden="1" x14ac:dyDescent="0.25">
      <c r="H4437" s="189" t="s">
        <v>9505</v>
      </c>
      <c r="I4437" s="26" t="s">
        <v>9506</v>
      </c>
      <c r="J4437" s="26" t="s">
        <v>9507</v>
      </c>
      <c r="K4437" s="26">
        <v>7.38</v>
      </c>
      <c r="L4437" s="26">
        <v>18.309999999999999</v>
      </c>
      <c r="M4437" s="26">
        <v>18.93</v>
      </c>
      <c r="N4437" s="26">
        <v>17.25</v>
      </c>
      <c r="O4437" s="199">
        <v>136.75</v>
      </c>
    </row>
    <row r="4438" spans="8:18" hidden="1" x14ac:dyDescent="0.25">
      <c r="H4438" s="189" t="s">
        <v>9505</v>
      </c>
      <c r="I4438" s="26" t="s">
        <v>9508</v>
      </c>
      <c r="J4438" s="26" t="s">
        <v>9509</v>
      </c>
      <c r="K4438" s="26">
        <v>5.16</v>
      </c>
      <c r="L4438" s="26"/>
      <c r="M4438" s="26"/>
      <c r="N4438" s="26"/>
      <c r="O4438" s="199">
        <v>58.53</v>
      </c>
    </row>
    <row r="4439" spans="8:18" hidden="1" x14ac:dyDescent="0.25">
      <c r="H4439" s="189" t="s">
        <v>9505</v>
      </c>
      <c r="I4439" s="26" t="s">
        <v>9510</v>
      </c>
      <c r="J4439" s="26" t="s">
        <v>9511</v>
      </c>
      <c r="K4439" s="26">
        <v>5.76</v>
      </c>
      <c r="L4439" s="26"/>
      <c r="M4439" s="26"/>
      <c r="N4439" s="26"/>
      <c r="O4439" s="199">
        <v>41.24</v>
      </c>
    </row>
    <row r="4440" spans="8:18" hidden="1" x14ac:dyDescent="0.25">
      <c r="H4440" s="189" t="s">
        <v>9505</v>
      </c>
      <c r="I4440" s="26" t="s">
        <v>9512</v>
      </c>
      <c r="J4440" s="26" t="s">
        <v>9513</v>
      </c>
      <c r="K4440" s="26">
        <v>3.57</v>
      </c>
      <c r="L4440" s="26"/>
      <c r="M4440" s="26"/>
      <c r="N4440" s="26">
        <v>195.1</v>
      </c>
      <c r="O4440" s="199">
        <v>35.020000000000003</v>
      </c>
    </row>
    <row r="4441" spans="8:18" hidden="1" x14ac:dyDescent="0.25">
      <c r="H4441" s="189" t="s">
        <v>9505</v>
      </c>
      <c r="I4441" s="26" t="s">
        <v>9514</v>
      </c>
      <c r="J4441" s="26" t="s">
        <v>9515</v>
      </c>
      <c r="K4441" s="26">
        <v>5.67</v>
      </c>
      <c r="L4441" s="26">
        <v>36.57</v>
      </c>
      <c r="M4441" s="26">
        <v>72.33</v>
      </c>
      <c r="N4441" s="26">
        <v>38.590000000000003</v>
      </c>
      <c r="O4441" s="199">
        <v>80.38</v>
      </c>
    </row>
    <row r="4442" spans="8:18" hidden="1" x14ac:dyDescent="0.25">
      <c r="H4442" s="189" t="s">
        <v>9505</v>
      </c>
      <c r="I4442" s="26" t="s">
        <v>9516</v>
      </c>
      <c r="J4442" s="26" t="s">
        <v>9517</v>
      </c>
      <c r="K4442" s="26">
        <v>7.12</v>
      </c>
      <c r="L4442" s="26"/>
      <c r="M4442" s="26"/>
      <c r="N4442" s="26"/>
      <c r="O4442" s="199">
        <v>97.87</v>
      </c>
    </row>
    <row r="4443" spans="8:18" hidden="1" x14ac:dyDescent="0.25">
      <c r="H4443" s="189" t="s">
        <v>9505</v>
      </c>
      <c r="I4443" s="26" t="s">
        <v>9518</v>
      </c>
      <c r="J4443" s="26" t="s">
        <v>9519</v>
      </c>
      <c r="K4443" s="26">
        <v>6.53</v>
      </c>
      <c r="L4443" s="26">
        <v>44.46</v>
      </c>
      <c r="M4443" s="26">
        <v>41.54</v>
      </c>
      <c r="N4443" s="26">
        <v>47.72</v>
      </c>
      <c r="O4443" s="199">
        <v>52.41</v>
      </c>
    </row>
    <row r="4444" spans="8:18" hidden="1" x14ac:dyDescent="0.25">
      <c r="H4444" s="189" t="s">
        <v>9505</v>
      </c>
      <c r="I4444" s="26" t="s">
        <v>9520</v>
      </c>
      <c r="J4444" s="26" t="s">
        <v>9521</v>
      </c>
      <c r="K4444" s="26">
        <v>7.7</v>
      </c>
      <c r="L4444" s="26"/>
      <c r="M4444" s="26">
        <v>94.17</v>
      </c>
      <c r="N4444" s="26"/>
      <c r="O4444" s="199">
        <v>113.86</v>
      </c>
    </row>
    <row r="4445" spans="8:18" hidden="1" x14ac:dyDescent="0.25">
      <c r="H4445" s="189" t="s">
        <v>9505</v>
      </c>
      <c r="I4445" s="26" t="s">
        <v>9522</v>
      </c>
      <c r="J4445" s="26" t="s">
        <v>9523</v>
      </c>
      <c r="K4445" s="26">
        <v>6.37</v>
      </c>
      <c r="L4445" s="26">
        <v>95.64</v>
      </c>
      <c r="M4445" s="26">
        <v>58.42</v>
      </c>
      <c r="N4445" s="26">
        <v>61.45</v>
      </c>
      <c r="O4445" s="199">
        <v>30.25</v>
      </c>
    </row>
    <row r="4446" spans="8:18" hidden="1" x14ac:dyDescent="0.25">
      <c r="H4446" s="189" t="s">
        <v>9505</v>
      </c>
      <c r="I4446" s="26" t="s">
        <v>9524</v>
      </c>
      <c r="J4446" s="26" t="s">
        <v>9525</v>
      </c>
      <c r="K4446" s="26">
        <v>1.67</v>
      </c>
      <c r="L4446" s="26"/>
      <c r="M4446" s="26"/>
      <c r="N4446" s="26"/>
      <c r="O4446" s="199">
        <v>15.19</v>
      </c>
    </row>
    <row r="4447" spans="8:18" hidden="1" x14ac:dyDescent="0.25">
      <c r="H4447" s="189" t="s">
        <v>9505</v>
      </c>
      <c r="I4447" s="26" t="s">
        <v>9526</v>
      </c>
      <c r="J4447" s="26" t="s">
        <v>9527</v>
      </c>
      <c r="K4447" s="26">
        <v>12.34</v>
      </c>
      <c r="L4447" s="26"/>
      <c r="M4447" s="26">
        <v>31.81</v>
      </c>
      <c r="N4447" s="26"/>
      <c r="O4447" s="199">
        <v>268.93</v>
      </c>
    </row>
    <row r="4448" spans="8:18" hidden="1" x14ac:dyDescent="0.25">
      <c r="H4448" s="189" t="s">
        <v>9505</v>
      </c>
      <c r="I4448" s="26" t="s">
        <v>9528</v>
      </c>
      <c r="J4448" s="26" t="s">
        <v>9529</v>
      </c>
      <c r="K4448" s="26">
        <v>9.23</v>
      </c>
      <c r="L4448" s="26"/>
      <c r="M4448" s="26">
        <v>72.36</v>
      </c>
      <c r="N4448" s="26"/>
      <c r="O4448" s="199">
        <v>34.729999999999997</v>
      </c>
    </row>
    <row r="4449" spans="8:15" hidden="1" x14ac:dyDescent="0.25">
      <c r="H4449" s="189" t="s">
        <v>9505</v>
      </c>
      <c r="I4449" s="26" t="s">
        <v>9530</v>
      </c>
      <c r="J4449" s="26" t="s">
        <v>9531</v>
      </c>
      <c r="K4449" s="26">
        <v>2.64</v>
      </c>
      <c r="L4449" s="26"/>
      <c r="M4449" s="26"/>
      <c r="N4449" s="26"/>
      <c r="O4449" s="199">
        <v>73.25</v>
      </c>
    </row>
    <row r="4450" spans="8:15" hidden="1" x14ac:dyDescent="0.25">
      <c r="H4450" s="189" t="s">
        <v>9505</v>
      </c>
      <c r="I4450" s="26" t="s">
        <v>9532</v>
      </c>
      <c r="J4450" s="26" t="s">
        <v>9533</v>
      </c>
      <c r="K4450" s="26">
        <v>5.5</v>
      </c>
      <c r="L4450" s="26">
        <v>25.93</v>
      </c>
      <c r="M4450" s="26">
        <v>21.74</v>
      </c>
      <c r="N4450" s="26">
        <v>25.96</v>
      </c>
      <c r="O4450" s="199">
        <v>104.56</v>
      </c>
    </row>
    <row r="4451" spans="8:15" hidden="1" x14ac:dyDescent="0.25">
      <c r="H4451" s="189" t="s">
        <v>9505</v>
      </c>
      <c r="I4451" s="26" t="s">
        <v>9534</v>
      </c>
      <c r="J4451" s="26" t="s">
        <v>9535</v>
      </c>
      <c r="K4451" s="26">
        <v>5.14</v>
      </c>
      <c r="L4451" s="26">
        <v>28.88</v>
      </c>
      <c r="M4451" s="26">
        <v>19.23</v>
      </c>
      <c r="N4451" s="26">
        <v>26.04</v>
      </c>
      <c r="O4451" s="199">
        <v>135.54</v>
      </c>
    </row>
    <row r="4452" spans="8:15" hidden="1" x14ac:dyDescent="0.25">
      <c r="H4452" s="189" t="s">
        <v>9505</v>
      </c>
      <c r="I4452" s="26" t="s">
        <v>9536</v>
      </c>
      <c r="J4452" s="26" t="s">
        <v>9537</v>
      </c>
      <c r="K4452" s="26">
        <v>7.82</v>
      </c>
      <c r="L4452" s="26"/>
      <c r="M4452" s="26">
        <v>56.56</v>
      </c>
      <c r="N4452" s="26"/>
      <c r="O4452" s="199">
        <v>229.41</v>
      </c>
    </row>
    <row r="4453" spans="8:15" hidden="1" x14ac:dyDescent="0.25">
      <c r="H4453" s="189" t="s">
        <v>9505</v>
      </c>
      <c r="I4453" s="26" t="s">
        <v>9538</v>
      </c>
      <c r="J4453" s="26" t="s">
        <v>9539</v>
      </c>
      <c r="K4453" s="26">
        <v>5.46</v>
      </c>
      <c r="L4453" s="26"/>
      <c r="M4453" s="26"/>
      <c r="N4453" s="26">
        <v>247.22</v>
      </c>
      <c r="O4453" s="199">
        <v>51.43</v>
      </c>
    </row>
    <row r="4454" spans="8:15" hidden="1" x14ac:dyDescent="0.25">
      <c r="H4454" s="189" t="s">
        <v>9505</v>
      </c>
      <c r="I4454" s="26" t="s">
        <v>9540</v>
      </c>
      <c r="J4454" s="26" t="s">
        <v>9541</v>
      </c>
      <c r="K4454" s="26">
        <v>27.47</v>
      </c>
      <c r="L4454" s="26">
        <v>27.26</v>
      </c>
      <c r="M4454" s="26">
        <v>20.54</v>
      </c>
      <c r="N4454" s="26">
        <v>28.16</v>
      </c>
      <c r="O4454" s="199">
        <v>513.89</v>
      </c>
    </row>
    <row r="4455" spans="8:15" hidden="1" x14ac:dyDescent="0.25">
      <c r="H4455" s="189" t="s">
        <v>9505</v>
      </c>
      <c r="I4455" s="26" t="s">
        <v>9542</v>
      </c>
      <c r="J4455" s="26" t="s">
        <v>9543</v>
      </c>
      <c r="K4455" s="26">
        <v>9.4600000000000009</v>
      </c>
      <c r="L4455" s="26">
        <v>128.66</v>
      </c>
      <c r="M4455" s="26"/>
      <c r="N4455" s="26">
        <v>125.38</v>
      </c>
      <c r="O4455" s="199">
        <v>38.69</v>
      </c>
    </row>
    <row r="4456" spans="8:15" hidden="1" x14ac:dyDescent="0.25">
      <c r="H4456" s="189" t="s">
        <v>9505</v>
      </c>
      <c r="I4456" s="26" t="s">
        <v>9544</v>
      </c>
      <c r="J4456" s="26" t="s">
        <v>9545</v>
      </c>
      <c r="K4456" s="26">
        <v>9.3699999999999992</v>
      </c>
      <c r="L4456" s="26"/>
      <c r="M4456" s="26"/>
      <c r="N4456" s="26"/>
      <c r="O4456" s="199">
        <v>34.909999999999997</v>
      </c>
    </row>
    <row r="4457" spans="8:15" hidden="1" x14ac:dyDescent="0.25">
      <c r="H4457" s="189" t="s">
        <v>9505</v>
      </c>
      <c r="I4457" s="26" t="s">
        <v>9546</v>
      </c>
      <c r="J4457" s="26" t="s">
        <v>9547</v>
      </c>
      <c r="K4457" s="26">
        <v>35.82</v>
      </c>
      <c r="L4457" s="26">
        <v>12.12</v>
      </c>
      <c r="M4457" s="26">
        <v>12.57</v>
      </c>
      <c r="N4457" s="26">
        <v>11.97</v>
      </c>
      <c r="O4457" s="199">
        <v>82.77</v>
      </c>
    </row>
    <row r="4458" spans="8:15" hidden="1" x14ac:dyDescent="0.25">
      <c r="H4458" s="189" t="s">
        <v>9505</v>
      </c>
      <c r="I4458" s="26" t="s">
        <v>9548</v>
      </c>
      <c r="J4458" s="26" t="s">
        <v>9549</v>
      </c>
      <c r="K4458" s="26">
        <v>27.12</v>
      </c>
      <c r="L4458" s="26">
        <v>28.12</v>
      </c>
      <c r="M4458" s="26">
        <v>28.94</v>
      </c>
      <c r="N4458" s="26">
        <v>27.32</v>
      </c>
      <c r="O4458" s="199">
        <v>113.09</v>
      </c>
    </row>
    <row r="4459" spans="8:15" hidden="1" x14ac:dyDescent="0.25">
      <c r="H4459" s="189" t="s">
        <v>9505</v>
      </c>
      <c r="I4459" s="26" t="s">
        <v>9550</v>
      </c>
      <c r="J4459" s="26" t="s">
        <v>9551</v>
      </c>
      <c r="K4459" s="26">
        <v>7.82</v>
      </c>
      <c r="L4459" s="26">
        <v>61.25</v>
      </c>
      <c r="M4459" s="26"/>
      <c r="N4459" s="26">
        <v>32.549999999999997</v>
      </c>
      <c r="O4459" s="199">
        <v>108.84</v>
      </c>
    </row>
    <row r="4460" spans="8:15" hidden="1" x14ac:dyDescent="0.25">
      <c r="H4460" s="189" t="s">
        <v>9505</v>
      </c>
      <c r="I4460" s="26" t="s">
        <v>9552</v>
      </c>
      <c r="J4460" s="26" t="s">
        <v>9553</v>
      </c>
      <c r="K4460" s="26">
        <v>12.34</v>
      </c>
      <c r="L4460" s="26">
        <v>17.73</v>
      </c>
      <c r="M4460" s="26">
        <v>8.06</v>
      </c>
      <c r="N4460" s="26"/>
      <c r="O4460" s="199">
        <v>49.08</v>
      </c>
    </row>
    <row r="4461" spans="8:15" hidden="1" x14ac:dyDescent="0.25">
      <c r="H4461" s="189" t="s">
        <v>9505</v>
      </c>
      <c r="I4461" s="26" t="s">
        <v>9554</v>
      </c>
      <c r="J4461" s="26" t="s">
        <v>9555</v>
      </c>
      <c r="K4461" s="26">
        <v>3.03</v>
      </c>
      <c r="L4461" s="26"/>
      <c r="M4461" s="26"/>
      <c r="N4461" s="26"/>
      <c r="O4461" s="199">
        <v>17.670000000000002</v>
      </c>
    </row>
    <row r="4462" spans="8:15" hidden="1" x14ac:dyDescent="0.25">
      <c r="H4462" s="189" t="s">
        <v>9505</v>
      </c>
      <c r="I4462" s="26" t="s">
        <v>9556</v>
      </c>
      <c r="J4462" s="26" t="s">
        <v>9557</v>
      </c>
      <c r="K4462" s="26">
        <v>7.15</v>
      </c>
      <c r="L4462" s="26">
        <v>96.34</v>
      </c>
      <c r="M4462" s="26">
        <v>67.75</v>
      </c>
      <c r="N4462" s="26">
        <v>348.75</v>
      </c>
      <c r="O4462" s="199">
        <v>76.31</v>
      </c>
    </row>
    <row r="4463" spans="8:15" hidden="1" x14ac:dyDescent="0.25">
      <c r="H4463" s="189" t="s">
        <v>9505</v>
      </c>
      <c r="I4463" s="26" t="s">
        <v>9558</v>
      </c>
      <c r="J4463" s="26" t="s">
        <v>9559</v>
      </c>
      <c r="K4463" s="26">
        <v>7.31</v>
      </c>
      <c r="L4463" s="26">
        <v>63.59</v>
      </c>
      <c r="M4463" s="26">
        <v>24.17</v>
      </c>
      <c r="N4463" s="26">
        <v>142.51</v>
      </c>
      <c r="O4463" s="199">
        <v>249.6</v>
      </c>
    </row>
    <row r="4464" spans="8:15" hidden="1" x14ac:dyDescent="0.25">
      <c r="H4464" s="189" t="s">
        <v>9505</v>
      </c>
      <c r="I4464" s="26" t="s">
        <v>9560</v>
      </c>
      <c r="J4464" s="26" t="s">
        <v>9561</v>
      </c>
      <c r="K4464" s="26">
        <v>10.31</v>
      </c>
      <c r="L4464" s="26"/>
      <c r="M4464" s="26">
        <v>90.89</v>
      </c>
      <c r="N4464" s="26"/>
      <c r="O4464" s="199">
        <v>82.04</v>
      </c>
    </row>
    <row r="4465" spans="8:15" hidden="1" x14ac:dyDescent="0.25">
      <c r="H4465" s="189" t="s">
        <v>9505</v>
      </c>
      <c r="I4465" s="26" t="s">
        <v>9562</v>
      </c>
      <c r="J4465" s="26" t="s">
        <v>9563</v>
      </c>
      <c r="K4465" s="26">
        <v>2.04</v>
      </c>
      <c r="L4465" s="26"/>
      <c r="M4465" s="26"/>
      <c r="N4465" s="26"/>
      <c r="O4465" s="199">
        <v>37.840000000000003</v>
      </c>
    </row>
    <row r="4466" spans="8:15" hidden="1" x14ac:dyDescent="0.25">
      <c r="H4466" s="189" t="s">
        <v>9505</v>
      </c>
      <c r="I4466" s="26" t="s">
        <v>9564</v>
      </c>
      <c r="J4466" s="26" t="s">
        <v>9565</v>
      </c>
      <c r="K4466" s="26">
        <v>5.67</v>
      </c>
      <c r="L4466" s="26">
        <v>181.15</v>
      </c>
      <c r="M4466" s="26">
        <v>100.18</v>
      </c>
      <c r="N4466" s="26">
        <v>119.68</v>
      </c>
      <c r="O4466" s="199">
        <v>40.29</v>
      </c>
    </row>
    <row r="4467" spans="8:15" hidden="1" x14ac:dyDescent="0.25">
      <c r="H4467" s="189" t="s">
        <v>9505</v>
      </c>
      <c r="I4467" s="26" t="s">
        <v>9566</v>
      </c>
      <c r="J4467" s="26" t="s">
        <v>9567</v>
      </c>
      <c r="K4467" s="26">
        <v>3.8</v>
      </c>
      <c r="L4467" s="26"/>
      <c r="M4467" s="26"/>
      <c r="N4467" s="26"/>
      <c r="O4467" s="199">
        <v>63.5</v>
      </c>
    </row>
    <row r="4468" spans="8:15" hidden="1" x14ac:dyDescent="0.25">
      <c r="H4468" s="189" t="s">
        <v>9505</v>
      </c>
      <c r="I4468" s="26" t="s">
        <v>9568</v>
      </c>
      <c r="J4468" s="26" t="s">
        <v>9569</v>
      </c>
      <c r="K4468" s="26">
        <v>3.14</v>
      </c>
      <c r="L4468" s="26">
        <v>45.12</v>
      </c>
      <c r="M4468" s="26">
        <v>44.04</v>
      </c>
      <c r="N4468" s="26">
        <v>48.03</v>
      </c>
      <c r="O4468" s="199">
        <v>157.02000000000001</v>
      </c>
    </row>
    <row r="4469" spans="8:15" hidden="1" x14ac:dyDescent="0.25">
      <c r="H4469" s="189" t="s">
        <v>9505</v>
      </c>
      <c r="I4469" s="26" t="s">
        <v>9570</v>
      </c>
      <c r="J4469" s="26" t="s">
        <v>9571</v>
      </c>
      <c r="K4469" s="26">
        <v>12.39</v>
      </c>
      <c r="L4469" s="26">
        <v>184.89</v>
      </c>
      <c r="M4469" s="26">
        <v>32.11</v>
      </c>
      <c r="N4469" s="26"/>
      <c r="O4469" s="199">
        <v>231.32</v>
      </c>
    </row>
    <row r="4470" spans="8:15" hidden="1" x14ac:dyDescent="0.25">
      <c r="H4470" s="189" t="s">
        <v>9505</v>
      </c>
      <c r="I4470" s="26" t="s">
        <v>9572</v>
      </c>
      <c r="J4470" s="26" t="s">
        <v>9573</v>
      </c>
      <c r="K4470" s="26">
        <v>10.3</v>
      </c>
      <c r="L4470" s="26"/>
      <c r="M4470" s="26"/>
      <c r="N4470" s="26">
        <v>1114.19</v>
      </c>
      <c r="O4470" s="199">
        <v>124.39</v>
      </c>
    </row>
    <row r="4471" spans="8:15" hidden="1" x14ac:dyDescent="0.25">
      <c r="H4471" s="189" t="s">
        <v>9505</v>
      </c>
      <c r="I4471" s="26" t="s">
        <v>9574</v>
      </c>
      <c r="J4471" s="26" t="s">
        <v>9575</v>
      </c>
      <c r="K4471" s="26">
        <v>19.22</v>
      </c>
      <c r="L4471" s="26"/>
      <c r="M4471" s="26">
        <v>65.42</v>
      </c>
      <c r="N4471" s="26"/>
      <c r="O4471" s="199">
        <v>86.14</v>
      </c>
    </row>
    <row r="4472" spans="8:15" hidden="1" x14ac:dyDescent="0.25">
      <c r="H4472" s="189" t="s">
        <v>9505</v>
      </c>
      <c r="I4472" s="26" t="s">
        <v>9576</v>
      </c>
      <c r="J4472" s="26" t="s">
        <v>9577</v>
      </c>
      <c r="K4472" s="26">
        <v>1.88</v>
      </c>
      <c r="L4472" s="26"/>
      <c r="M4472" s="26">
        <v>240.59</v>
      </c>
      <c r="N4472" s="26"/>
      <c r="O4472" s="199">
        <v>62.06</v>
      </c>
    </row>
    <row r="4473" spans="8:15" hidden="1" x14ac:dyDescent="0.25">
      <c r="H4473" s="189" t="s">
        <v>9505</v>
      </c>
      <c r="I4473" s="26" t="s">
        <v>9578</v>
      </c>
      <c r="J4473" s="26" t="s">
        <v>9579</v>
      </c>
      <c r="K4473" s="26">
        <v>14.28</v>
      </c>
      <c r="L4473" s="26"/>
      <c r="M4473" s="26">
        <v>40.119999999999997</v>
      </c>
      <c r="N4473" s="26"/>
      <c r="O4473" s="199">
        <v>90.56</v>
      </c>
    </row>
    <row r="4474" spans="8:15" hidden="1" x14ac:dyDescent="0.25">
      <c r="H4474" s="189" t="s">
        <v>9505</v>
      </c>
      <c r="I4474" s="26" t="s">
        <v>9580</v>
      </c>
      <c r="J4474" s="26" t="s">
        <v>9581</v>
      </c>
      <c r="K4474" s="26">
        <v>17</v>
      </c>
      <c r="L4474" s="26">
        <v>430.8</v>
      </c>
      <c r="M4474" s="26"/>
      <c r="N4474" s="26">
        <v>140.41999999999999</v>
      </c>
      <c r="O4474" s="199">
        <v>22.1</v>
      </c>
    </row>
    <row r="4475" spans="8:15" hidden="1" x14ac:dyDescent="0.25">
      <c r="H4475" s="189" t="s">
        <v>9505</v>
      </c>
      <c r="I4475" s="26" t="s">
        <v>9582</v>
      </c>
      <c r="J4475" s="26" t="s">
        <v>9583</v>
      </c>
      <c r="K4475" s="26">
        <v>2.58</v>
      </c>
      <c r="L4475" s="26">
        <v>63.53</v>
      </c>
      <c r="M4475" s="26">
        <v>60.22</v>
      </c>
      <c r="N4475" s="26">
        <v>38.71</v>
      </c>
      <c r="O4475" s="199">
        <v>8.1300000000000008</v>
      </c>
    </row>
    <row r="4476" spans="8:15" hidden="1" x14ac:dyDescent="0.25">
      <c r="H4476" s="189" t="s">
        <v>9584</v>
      </c>
      <c r="I4476" s="26" t="s">
        <v>9585</v>
      </c>
      <c r="J4476" s="26" t="s">
        <v>9586</v>
      </c>
      <c r="K4476" s="26">
        <v>8.6</v>
      </c>
      <c r="L4476" s="26">
        <v>327.52</v>
      </c>
      <c r="M4476" s="26">
        <v>30.3</v>
      </c>
      <c r="N4476" s="26">
        <v>319.94</v>
      </c>
      <c r="O4476" s="199">
        <v>31.46</v>
      </c>
    </row>
    <row r="4477" spans="8:15" hidden="1" x14ac:dyDescent="0.25">
      <c r="H4477" s="189" t="s">
        <v>9584</v>
      </c>
      <c r="I4477" s="26" t="s">
        <v>9587</v>
      </c>
      <c r="J4477" s="26" t="s">
        <v>9588</v>
      </c>
      <c r="K4477" s="26">
        <v>4.01</v>
      </c>
      <c r="L4477" s="26">
        <v>123.52</v>
      </c>
      <c r="M4477" s="26">
        <v>323.14999999999998</v>
      </c>
      <c r="N4477" s="26">
        <v>724.66</v>
      </c>
      <c r="O4477" s="199">
        <v>28.52</v>
      </c>
    </row>
    <row r="4478" spans="8:15" hidden="1" x14ac:dyDescent="0.25">
      <c r="H4478" s="189" t="s">
        <v>9584</v>
      </c>
      <c r="I4478" s="26" t="s">
        <v>9589</v>
      </c>
      <c r="J4478" s="26" t="s">
        <v>9590</v>
      </c>
      <c r="K4478" s="26">
        <v>4.7300000000000004</v>
      </c>
      <c r="L4478" s="26"/>
      <c r="M4478" s="26"/>
      <c r="N4478" s="26"/>
      <c r="O4478" s="199">
        <v>53.36</v>
      </c>
    </row>
    <row r="4479" spans="8:15" hidden="1" x14ac:dyDescent="0.25">
      <c r="H4479" s="189" t="s">
        <v>9584</v>
      </c>
      <c r="I4479" s="26" t="s">
        <v>9591</v>
      </c>
      <c r="J4479" s="26" t="s">
        <v>9592</v>
      </c>
      <c r="K4479" s="26">
        <v>8.9</v>
      </c>
      <c r="L4479" s="26">
        <v>51.81</v>
      </c>
      <c r="M4479" s="26"/>
      <c r="N4479" s="26">
        <v>20.21</v>
      </c>
      <c r="O4479" s="199">
        <v>21.44</v>
      </c>
    </row>
    <row r="4480" spans="8:15" hidden="1" x14ac:dyDescent="0.25">
      <c r="H4480" s="189" t="s">
        <v>9584</v>
      </c>
      <c r="I4480" s="26" t="s">
        <v>9593</v>
      </c>
      <c r="J4480" s="26" t="s">
        <v>9594</v>
      </c>
      <c r="K4480" s="26">
        <v>6.8</v>
      </c>
      <c r="L4480" s="26"/>
      <c r="M4480" s="26"/>
      <c r="N4480" s="26"/>
      <c r="O4480" s="199">
        <v>32.72</v>
      </c>
    </row>
    <row r="4481" spans="8:15" hidden="1" x14ac:dyDescent="0.25">
      <c r="H4481" s="189" t="s">
        <v>9584</v>
      </c>
      <c r="I4481" s="26" t="s">
        <v>9595</v>
      </c>
      <c r="J4481" s="26" t="s">
        <v>9596</v>
      </c>
      <c r="K4481" s="26">
        <v>2.37</v>
      </c>
      <c r="L4481" s="26">
        <v>62.76</v>
      </c>
      <c r="M4481" s="26">
        <v>58.46</v>
      </c>
      <c r="N4481" s="26">
        <v>58.07</v>
      </c>
      <c r="O4481" s="199">
        <v>34.630000000000003</v>
      </c>
    </row>
    <row r="4482" spans="8:15" hidden="1" x14ac:dyDescent="0.25">
      <c r="H4482" s="189" t="s">
        <v>9597</v>
      </c>
      <c r="I4482" s="26" t="s">
        <v>9598</v>
      </c>
      <c r="J4482" s="26" t="s">
        <v>9599</v>
      </c>
      <c r="K4482" s="26">
        <v>11.87</v>
      </c>
      <c r="L4482" s="26">
        <v>365.41</v>
      </c>
      <c r="M4482" s="26">
        <v>213.35</v>
      </c>
      <c r="N4482" s="26">
        <v>331.87</v>
      </c>
      <c r="O4482" s="199">
        <v>33.61</v>
      </c>
    </row>
    <row r="4483" spans="8:15" hidden="1" x14ac:dyDescent="0.25">
      <c r="H4483" s="189" t="s">
        <v>9597</v>
      </c>
      <c r="I4483" s="26" t="s">
        <v>9600</v>
      </c>
      <c r="J4483" s="26" t="s">
        <v>9601</v>
      </c>
      <c r="K4483" s="26">
        <v>18.22</v>
      </c>
      <c r="L4483" s="26">
        <v>56.84</v>
      </c>
      <c r="M4483" s="26">
        <v>47.89</v>
      </c>
      <c r="N4483" s="26">
        <v>43.14</v>
      </c>
      <c r="O4483" s="199">
        <v>284.33999999999997</v>
      </c>
    </row>
    <row r="4484" spans="8:15" hidden="1" x14ac:dyDescent="0.25">
      <c r="H4484" s="189" t="s">
        <v>9597</v>
      </c>
      <c r="I4484" s="26" t="s">
        <v>9602</v>
      </c>
      <c r="J4484" s="26" t="s">
        <v>9603</v>
      </c>
      <c r="K4484" s="26">
        <v>11.51</v>
      </c>
      <c r="L4484" s="26">
        <v>86.78</v>
      </c>
      <c r="M4484" s="26">
        <v>80.290000000000006</v>
      </c>
      <c r="N4484" s="26">
        <v>79.53</v>
      </c>
      <c r="O4484" s="199">
        <v>58.3</v>
      </c>
    </row>
    <row r="4485" spans="8:15" hidden="1" x14ac:dyDescent="0.25">
      <c r="H4485" s="189" t="s">
        <v>9597</v>
      </c>
      <c r="I4485" s="26" t="s">
        <v>9604</v>
      </c>
      <c r="J4485" s="26" t="s">
        <v>9605</v>
      </c>
      <c r="K4485" s="26">
        <v>9.7100000000000009</v>
      </c>
      <c r="L4485" s="26"/>
      <c r="M4485" s="26"/>
      <c r="N4485" s="26">
        <v>212.09</v>
      </c>
      <c r="O4485" s="199">
        <v>238.65</v>
      </c>
    </row>
    <row r="4486" spans="8:15" hidden="1" x14ac:dyDescent="0.25">
      <c r="H4486" s="189" t="s">
        <v>9597</v>
      </c>
      <c r="I4486" s="26" t="s">
        <v>9606</v>
      </c>
      <c r="J4486" s="26" t="s">
        <v>9607</v>
      </c>
      <c r="K4486" s="26">
        <v>11.63</v>
      </c>
      <c r="L4486" s="26">
        <v>17.45</v>
      </c>
      <c r="M4486" s="26">
        <v>22.8</v>
      </c>
      <c r="N4486" s="26">
        <v>12.77</v>
      </c>
      <c r="O4486" s="199">
        <v>121.64</v>
      </c>
    </row>
    <row r="4487" spans="8:15" hidden="1" x14ac:dyDescent="0.25">
      <c r="H4487" s="189" t="s">
        <v>9597</v>
      </c>
      <c r="I4487" s="26" t="s">
        <v>9608</v>
      </c>
      <c r="J4487" s="26" t="s">
        <v>9609</v>
      </c>
      <c r="K4487" s="26">
        <v>4.18</v>
      </c>
      <c r="L4487" s="26"/>
      <c r="M4487" s="26">
        <v>115.27</v>
      </c>
      <c r="N4487" s="26">
        <v>300.39</v>
      </c>
      <c r="O4487" s="199">
        <v>784.97</v>
      </c>
    </row>
    <row r="4488" spans="8:15" hidden="1" x14ac:dyDescent="0.25">
      <c r="H4488" s="189" t="s">
        <v>9597</v>
      </c>
      <c r="I4488" s="26" t="s">
        <v>9610</v>
      </c>
      <c r="J4488" s="26" t="s">
        <v>9611</v>
      </c>
      <c r="K4488" s="26">
        <v>2.23</v>
      </c>
      <c r="L4488" s="26"/>
      <c r="M4488" s="26"/>
      <c r="N4488" s="26"/>
      <c r="O4488" s="199">
        <v>125.61</v>
      </c>
    </row>
    <row r="4489" spans="8:15" hidden="1" x14ac:dyDescent="0.25">
      <c r="H4489" s="189" t="s">
        <v>9597</v>
      </c>
      <c r="I4489" s="26" t="s">
        <v>9612</v>
      </c>
      <c r="J4489" s="26" t="s">
        <v>9613</v>
      </c>
      <c r="K4489" s="26">
        <v>3.83</v>
      </c>
      <c r="L4489" s="26">
        <v>164.82</v>
      </c>
      <c r="M4489" s="26">
        <v>60.15</v>
      </c>
      <c r="N4489" s="26"/>
      <c r="O4489" s="199">
        <v>41.1</v>
      </c>
    </row>
    <row r="4490" spans="8:15" hidden="1" x14ac:dyDescent="0.25">
      <c r="H4490" s="189" t="s">
        <v>9597</v>
      </c>
      <c r="I4490" s="26" t="s">
        <v>575</v>
      </c>
      <c r="J4490" s="26" t="s">
        <v>573</v>
      </c>
      <c r="K4490" s="26">
        <v>4.8899999999999997</v>
      </c>
      <c r="L4490" s="26"/>
      <c r="M4490" s="26"/>
      <c r="N4490" s="26"/>
      <c r="O4490" s="199">
        <v>135.26</v>
      </c>
    </row>
    <row r="4491" spans="8:15" hidden="1" x14ac:dyDescent="0.25">
      <c r="H4491" s="189" t="s">
        <v>9597</v>
      </c>
      <c r="I4491" s="26" t="s">
        <v>9614</v>
      </c>
      <c r="J4491" s="26" t="s">
        <v>9615</v>
      </c>
      <c r="K4491" s="26">
        <v>15.41</v>
      </c>
      <c r="L4491" s="26">
        <v>404.97</v>
      </c>
      <c r="M4491" s="26">
        <v>104.8</v>
      </c>
      <c r="N4491" s="26">
        <v>54.52</v>
      </c>
      <c r="O4491" s="199">
        <v>178.3</v>
      </c>
    </row>
    <row r="4492" spans="8:15" hidden="1" x14ac:dyDescent="0.25">
      <c r="H4492" s="189" t="s">
        <v>9597</v>
      </c>
      <c r="I4492" s="26" t="s">
        <v>9616</v>
      </c>
      <c r="J4492" s="26" t="s">
        <v>9617</v>
      </c>
      <c r="K4492" s="26">
        <v>6.33</v>
      </c>
      <c r="L4492" s="26"/>
      <c r="M4492" s="26"/>
      <c r="N4492" s="26">
        <v>346.82</v>
      </c>
      <c r="O4492" s="199">
        <v>51.69</v>
      </c>
    </row>
    <row r="4493" spans="8:15" hidden="1" x14ac:dyDescent="0.25">
      <c r="H4493" s="189" t="s">
        <v>9597</v>
      </c>
      <c r="I4493" s="26" t="s">
        <v>9618</v>
      </c>
      <c r="J4493" s="26" t="s">
        <v>9619</v>
      </c>
      <c r="K4493" s="26">
        <v>4</v>
      </c>
      <c r="L4493" s="26">
        <v>90.26</v>
      </c>
      <c r="M4493" s="26">
        <v>103.72</v>
      </c>
      <c r="N4493" s="26">
        <v>20.21</v>
      </c>
      <c r="O4493" s="199">
        <v>1526.32</v>
      </c>
    </row>
    <row r="4494" spans="8:15" hidden="1" x14ac:dyDescent="0.25">
      <c r="H4494" s="189" t="s">
        <v>9597</v>
      </c>
      <c r="I4494" s="26" t="s">
        <v>9620</v>
      </c>
      <c r="J4494" s="26" t="s">
        <v>9621</v>
      </c>
      <c r="K4494" s="26">
        <v>3.38</v>
      </c>
      <c r="L4494" s="26">
        <v>128.78</v>
      </c>
      <c r="M4494" s="26">
        <v>173.8</v>
      </c>
      <c r="N4494" s="26">
        <v>176.6</v>
      </c>
      <c r="O4494" s="199">
        <v>153.1</v>
      </c>
    </row>
    <row r="4495" spans="8:15" hidden="1" x14ac:dyDescent="0.25">
      <c r="H4495" s="189" t="s">
        <v>9597</v>
      </c>
      <c r="I4495" s="26" t="s">
        <v>9622</v>
      </c>
      <c r="J4495" s="26" t="s">
        <v>9623</v>
      </c>
      <c r="K4495" s="26">
        <v>68.680000000000007</v>
      </c>
      <c r="L4495" s="26">
        <v>13.54</v>
      </c>
      <c r="M4495" s="26">
        <v>11.68</v>
      </c>
      <c r="N4495" s="26">
        <v>15</v>
      </c>
      <c r="O4495" s="199">
        <v>357.42</v>
      </c>
    </row>
    <row r="4496" spans="8:15" hidden="1" x14ac:dyDescent="0.25">
      <c r="H4496" s="189" t="s">
        <v>9597</v>
      </c>
      <c r="I4496" s="26" t="s">
        <v>9624</v>
      </c>
      <c r="J4496" s="26" t="s">
        <v>9625</v>
      </c>
      <c r="K4496" s="26">
        <v>9.4499999999999993</v>
      </c>
      <c r="L4496" s="26">
        <v>16.37</v>
      </c>
      <c r="M4496" s="26">
        <v>37.159999999999997</v>
      </c>
      <c r="N4496" s="26">
        <v>12.18</v>
      </c>
      <c r="O4496" s="199">
        <v>50.75</v>
      </c>
    </row>
    <row r="4497" spans="8:15" hidden="1" x14ac:dyDescent="0.25">
      <c r="H4497" s="189" t="s">
        <v>9597</v>
      </c>
      <c r="I4497" s="26" t="s">
        <v>9626</v>
      </c>
      <c r="J4497" s="26" t="s">
        <v>9627</v>
      </c>
      <c r="K4497" s="26">
        <v>24.17</v>
      </c>
      <c r="L4497" s="26">
        <v>62.29</v>
      </c>
      <c r="M4497" s="26">
        <v>115.3</v>
      </c>
      <c r="N4497" s="26">
        <v>45.85</v>
      </c>
      <c r="O4497" s="199">
        <v>183.67</v>
      </c>
    </row>
    <row r="4498" spans="8:15" hidden="1" x14ac:dyDescent="0.25">
      <c r="H4498" s="189" t="s">
        <v>9597</v>
      </c>
      <c r="I4498" s="26" t="s">
        <v>9628</v>
      </c>
      <c r="J4498" s="26" t="s">
        <v>9629</v>
      </c>
      <c r="K4498" s="26">
        <v>39.29</v>
      </c>
      <c r="L4498" s="26">
        <v>176.26</v>
      </c>
      <c r="M4498" s="26">
        <v>153.63</v>
      </c>
      <c r="N4498" s="26">
        <v>55.12</v>
      </c>
      <c r="O4498" s="199">
        <v>54.69</v>
      </c>
    </row>
    <row r="4499" spans="8:15" hidden="1" x14ac:dyDescent="0.25">
      <c r="H4499" s="189" t="s">
        <v>9597</v>
      </c>
      <c r="I4499" s="26" t="s">
        <v>9630</v>
      </c>
      <c r="J4499" s="26" t="s">
        <v>9631</v>
      </c>
      <c r="K4499" s="26">
        <v>25.02</v>
      </c>
      <c r="L4499" s="26">
        <v>12.42</v>
      </c>
      <c r="M4499" s="26">
        <v>15.63</v>
      </c>
      <c r="N4499" s="26">
        <v>11.23</v>
      </c>
      <c r="O4499" s="199">
        <v>170.19</v>
      </c>
    </row>
    <row r="4500" spans="8:15" hidden="1" x14ac:dyDescent="0.25">
      <c r="H4500" s="189" t="s">
        <v>9597</v>
      </c>
      <c r="I4500" s="26" t="s">
        <v>9632</v>
      </c>
      <c r="J4500" s="26" t="s">
        <v>9633</v>
      </c>
      <c r="K4500" s="26">
        <v>41.28</v>
      </c>
      <c r="L4500" s="26">
        <v>34.36</v>
      </c>
      <c r="M4500" s="26">
        <v>44.52</v>
      </c>
      <c r="N4500" s="26">
        <v>29.73</v>
      </c>
      <c r="O4500" s="199">
        <v>58.62</v>
      </c>
    </row>
    <row r="4501" spans="8:15" hidden="1" x14ac:dyDescent="0.25">
      <c r="H4501" s="189" t="s">
        <v>9597</v>
      </c>
      <c r="I4501" s="26" t="s">
        <v>9634</v>
      </c>
      <c r="J4501" s="26" t="s">
        <v>9635</v>
      </c>
      <c r="K4501" s="26">
        <v>43.45</v>
      </c>
      <c r="L4501" s="26">
        <v>62.84</v>
      </c>
      <c r="M4501" s="26">
        <v>59.93</v>
      </c>
      <c r="N4501" s="26">
        <v>48.26</v>
      </c>
      <c r="O4501" s="199">
        <v>29.84</v>
      </c>
    </row>
    <row r="4502" spans="8:15" hidden="1" x14ac:dyDescent="0.25">
      <c r="H4502" s="189" t="s">
        <v>9597</v>
      </c>
      <c r="I4502" s="26" t="s">
        <v>9636</v>
      </c>
      <c r="J4502" s="26" t="s">
        <v>9637</v>
      </c>
      <c r="K4502" s="26">
        <v>52.66</v>
      </c>
      <c r="L4502" s="26">
        <v>35.56</v>
      </c>
      <c r="M4502" s="26">
        <v>28.11</v>
      </c>
      <c r="N4502" s="26">
        <v>43.31</v>
      </c>
      <c r="O4502" s="199">
        <v>240.59</v>
      </c>
    </row>
    <row r="4503" spans="8:15" hidden="1" x14ac:dyDescent="0.25">
      <c r="H4503" s="189" t="s">
        <v>9597</v>
      </c>
      <c r="I4503" s="26" t="s">
        <v>9638</v>
      </c>
      <c r="J4503" s="26" t="s">
        <v>9639</v>
      </c>
      <c r="K4503" s="26">
        <v>11.1</v>
      </c>
      <c r="L4503" s="26"/>
      <c r="M4503" s="26"/>
      <c r="N4503" s="26">
        <v>127.86</v>
      </c>
      <c r="O4503" s="199">
        <v>118.64</v>
      </c>
    </row>
    <row r="4504" spans="8:15" hidden="1" x14ac:dyDescent="0.25">
      <c r="H4504" s="189" t="s">
        <v>9597</v>
      </c>
      <c r="I4504" s="26" t="s">
        <v>9640</v>
      </c>
      <c r="J4504" s="26" t="s">
        <v>9641</v>
      </c>
      <c r="K4504" s="26">
        <v>14.55</v>
      </c>
      <c r="L4504" s="26">
        <v>37.700000000000003</v>
      </c>
      <c r="M4504" s="26">
        <v>52.91</v>
      </c>
      <c r="N4504" s="26">
        <v>38.18</v>
      </c>
      <c r="O4504" s="199">
        <v>68.150000000000006</v>
      </c>
    </row>
    <row r="4505" spans="8:15" hidden="1" x14ac:dyDescent="0.25">
      <c r="H4505" s="189" t="s">
        <v>9597</v>
      </c>
      <c r="I4505" s="26" t="s">
        <v>9642</v>
      </c>
      <c r="J4505" s="26" t="s">
        <v>9643</v>
      </c>
      <c r="K4505" s="26">
        <v>9.7899999999999991</v>
      </c>
      <c r="L4505" s="26"/>
      <c r="M4505" s="26">
        <v>422.71</v>
      </c>
      <c r="N4505" s="26"/>
      <c r="O4505" s="199">
        <v>59.18</v>
      </c>
    </row>
    <row r="4506" spans="8:15" hidden="1" x14ac:dyDescent="0.25">
      <c r="H4506" s="189" t="s">
        <v>9597</v>
      </c>
      <c r="I4506" s="26" t="s">
        <v>9644</v>
      </c>
      <c r="J4506" s="26" t="s">
        <v>9645</v>
      </c>
      <c r="K4506" s="26">
        <v>10.130000000000001</v>
      </c>
      <c r="L4506" s="26">
        <v>22.43</v>
      </c>
      <c r="M4506" s="26">
        <v>18.11</v>
      </c>
      <c r="N4506" s="26">
        <v>19.489999999999998</v>
      </c>
      <c r="O4506" s="199">
        <v>71.5</v>
      </c>
    </row>
    <row r="4507" spans="8:15" hidden="1" x14ac:dyDescent="0.25">
      <c r="H4507" s="189" t="s">
        <v>9597</v>
      </c>
      <c r="I4507" s="26" t="s">
        <v>9646</v>
      </c>
      <c r="J4507" s="26" t="s">
        <v>9647</v>
      </c>
      <c r="K4507" s="26">
        <v>10.63</v>
      </c>
      <c r="L4507" s="26">
        <v>114.57</v>
      </c>
      <c r="M4507" s="26">
        <v>80.650000000000006</v>
      </c>
      <c r="N4507" s="26">
        <v>162.74</v>
      </c>
      <c r="O4507" s="199">
        <v>26.13</v>
      </c>
    </row>
    <row r="4508" spans="8:15" hidden="1" x14ac:dyDescent="0.25">
      <c r="H4508" s="189" t="s">
        <v>9597</v>
      </c>
      <c r="I4508" s="26" t="s">
        <v>9648</v>
      </c>
      <c r="J4508" s="26" t="s">
        <v>9649</v>
      </c>
      <c r="K4508" s="26">
        <v>6.67</v>
      </c>
      <c r="L4508" s="26">
        <v>83.25</v>
      </c>
      <c r="M4508" s="26">
        <v>82.85</v>
      </c>
      <c r="N4508" s="26">
        <v>26.71</v>
      </c>
      <c r="O4508" s="199">
        <v>38.520000000000003</v>
      </c>
    </row>
    <row r="4509" spans="8:15" hidden="1" x14ac:dyDescent="0.25">
      <c r="H4509" s="189" t="s">
        <v>9597</v>
      </c>
      <c r="I4509" s="26" t="s">
        <v>9650</v>
      </c>
      <c r="J4509" s="26" t="s">
        <v>9651</v>
      </c>
      <c r="K4509" s="26">
        <v>30.15</v>
      </c>
      <c r="L4509" s="26">
        <v>61.48</v>
      </c>
      <c r="M4509" s="26">
        <v>47.51</v>
      </c>
      <c r="N4509" s="26">
        <v>56.14</v>
      </c>
      <c r="O4509" s="199">
        <v>243.11</v>
      </c>
    </row>
    <row r="4510" spans="8:15" hidden="1" x14ac:dyDescent="0.25">
      <c r="H4510" s="189" t="s">
        <v>9597</v>
      </c>
      <c r="I4510" s="26" t="s">
        <v>9652</v>
      </c>
      <c r="J4510" s="26" t="s">
        <v>9653</v>
      </c>
      <c r="K4510" s="26">
        <v>10.89</v>
      </c>
      <c r="L4510" s="26">
        <v>23.27</v>
      </c>
      <c r="M4510" s="26">
        <v>26.79</v>
      </c>
      <c r="N4510" s="26">
        <v>23.73</v>
      </c>
      <c r="O4510" s="199">
        <v>138.25</v>
      </c>
    </row>
    <row r="4511" spans="8:15" hidden="1" x14ac:dyDescent="0.25">
      <c r="H4511" s="189" t="s">
        <v>9597</v>
      </c>
      <c r="I4511" s="26" t="s">
        <v>9654</v>
      </c>
      <c r="J4511" s="26" t="s">
        <v>9655</v>
      </c>
      <c r="K4511" s="26">
        <v>39.950000000000003</v>
      </c>
      <c r="L4511" s="26">
        <v>26.79</v>
      </c>
      <c r="M4511" s="26">
        <v>21.68</v>
      </c>
      <c r="N4511" s="26">
        <v>31.17</v>
      </c>
      <c r="O4511" s="199">
        <v>846.96</v>
      </c>
    </row>
    <row r="4512" spans="8:15" hidden="1" x14ac:dyDescent="0.25">
      <c r="H4512" s="189" t="s">
        <v>9597</v>
      </c>
      <c r="I4512" s="26" t="s">
        <v>9656</v>
      </c>
      <c r="J4512" s="26" t="s">
        <v>9657</v>
      </c>
      <c r="K4512" s="26">
        <v>17.760000000000002</v>
      </c>
      <c r="L4512" s="26"/>
      <c r="M4512" s="26"/>
      <c r="N4512" s="26"/>
      <c r="O4512" s="199">
        <v>46.48</v>
      </c>
    </row>
    <row r="4513" spans="8:15" hidden="1" x14ac:dyDescent="0.25">
      <c r="H4513" s="189" t="s">
        <v>9597</v>
      </c>
      <c r="I4513" s="26" t="s">
        <v>9658</v>
      </c>
      <c r="J4513" s="26" t="s">
        <v>9659</v>
      </c>
      <c r="K4513" s="26">
        <v>8.68</v>
      </c>
      <c r="L4513" s="26"/>
      <c r="M4513" s="26"/>
      <c r="N4513" s="26"/>
      <c r="O4513" s="199">
        <v>21.13</v>
      </c>
    </row>
    <row r="4514" spans="8:15" hidden="1" x14ac:dyDescent="0.25">
      <c r="H4514" s="189" t="s">
        <v>9597</v>
      </c>
      <c r="I4514" s="26" t="s">
        <v>9660</v>
      </c>
      <c r="J4514" s="26" t="s">
        <v>9661</v>
      </c>
      <c r="K4514" s="26">
        <v>3.91</v>
      </c>
      <c r="L4514" s="26"/>
      <c r="M4514" s="26"/>
      <c r="N4514" s="26"/>
      <c r="O4514" s="199">
        <v>121.85</v>
      </c>
    </row>
    <row r="4515" spans="8:15" hidden="1" x14ac:dyDescent="0.25">
      <c r="H4515" s="189" t="s">
        <v>9597</v>
      </c>
      <c r="I4515" s="26" t="s">
        <v>9662</v>
      </c>
      <c r="J4515" s="26" t="s">
        <v>9663</v>
      </c>
      <c r="K4515" s="26">
        <v>27.88</v>
      </c>
      <c r="L4515" s="26">
        <v>54.74</v>
      </c>
      <c r="M4515" s="26">
        <v>54.05</v>
      </c>
      <c r="N4515" s="26">
        <v>52.65</v>
      </c>
      <c r="O4515" s="199">
        <v>119.19</v>
      </c>
    </row>
    <row r="4516" spans="8:15" hidden="1" x14ac:dyDescent="0.25">
      <c r="H4516" s="189" t="s">
        <v>9597</v>
      </c>
      <c r="I4516" s="26" t="s">
        <v>9664</v>
      </c>
      <c r="J4516" s="26" t="s">
        <v>9665</v>
      </c>
      <c r="K4516" s="26">
        <v>18.329999999999998</v>
      </c>
      <c r="L4516" s="26">
        <v>680.5</v>
      </c>
      <c r="M4516" s="26">
        <v>74.319999999999993</v>
      </c>
      <c r="N4516" s="26">
        <v>35.840000000000003</v>
      </c>
      <c r="O4516" s="199">
        <v>626.96</v>
      </c>
    </row>
    <row r="4517" spans="8:15" hidden="1" x14ac:dyDescent="0.25">
      <c r="H4517" s="189" t="s">
        <v>9597</v>
      </c>
      <c r="I4517" s="26" t="s">
        <v>9666</v>
      </c>
      <c r="J4517" s="26" t="s">
        <v>9667</v>
      </c>
      <c r="K4517" s="26">
        <v>12.29</v>
      </c>
      <c r="L4517" s="26">
        <v>33.630000000000003</v>
      </c>
      <c r="M4517" s="26">
        <v>48.17</v>
      </c>
      <c r="N4517" s="26">
        <v>29.66</v>
      </c>
      <c r="O4517" s="199">
        <v>170.91</v>
      </c>
    </row>
    <row r="4518" spans="8:15" hidden="1" x14ac:dyDescent="0.25">
      <c r="H4518" s="189" t="s">
        <v>9597</v>
      </c>
      <c r="I4518" s="26" t="s">
        <v>9668</v>
      </c>
      <c r="J4518" s="26" t="s">
        <v>9669</v>
      </c>
      <c r="K4518" s="26">
        <v>4.6399999999999997</v>
      </c>
      <c r="L4518" s="26"/>
      <c r="M4518" s="26">
        <v>234.24</v>
      </c>
      <c r="N4518" s="26"/>
      <c r="O4518" s="199">
        <v>43.23</v>
      </c>
    </row>
    <row r="4519" spans="8:15" hidden="1" x14ac:dyDescent="0.25">
      <c r="H4519" s="189" t="s">
        <v>9597</v>
      </c>
      <c r="I4519" s="26" t="s">
        <v>9670</v>
      </c>
      <c r="J4519" s="26" t="s">
        <v>9671</v>
      </c>
      <c r="K4519" s="26">
        <v>6.24</v>
      </c>
      <c r="L4519" s="26"/>
      <c r="M4519" s="26">
        <v>195.39</v>
      </c>
      <c r="N4519" s="26"/>
      <c r="O4519" s="199">
        <v>17.489999999999998</v>
      </c>
    </row>
    <row r="4520" spans="8:15" hidden="1" x14ac:dyDescent="0.25">
      <c r="H4520" s="189" t="s">
        <v>9597</v>
      </c>
      <c r="I4520" s="26" t="s">
        <v>9672</v>
      </c>
      <c r="J4520" s="26" t="s">
        <v>9673</v>
      </c>
      <c r="K4520" s="26">
        <v>19.18</v>
      </c>
      <c r="L4520" s="26">
        <v>13.69</v>
      </c>
      <c r="M4520" s="26">
        <v>19.89</v>
      </c>
      <c r="N4520" s="26">
        <v>13.85</v>
      </c>
      <c r="O4520" s="199">
        <v>327.95</v>
      </c>
    </row>
    <row r="4521" spans="8:15" hidden="1" x14ac:dyDescent="0.25">
      <c r="H4521" s="189" t="s">
        <v>9597</v>
      </c>
      <c r="I4521" s="26" t="s">
        <v>9674</v>
      </c>
      <c r="J4521" s="26" t="s">
        <v>9675</v>
      </c>
      <c r="K4521" s="26">
        <v>9.7799999999999994</v>
      </c>
      <c r="L4521" s="26"/>
      <c r="M4521" s="26"/>
      <c r="N4521" s="26"/>
      <c r="O4521" s="199">
        <v>135.07</v>
      </c>
    </row>
    <row r="4522" spans="8:15" hidden="1" x14ac:dyDescent="0.25">
      <c r="H4522" s="189" t="s">
        <v>9597</v>
      </c>
      <c r="I4522" s="26" t="s">
        <v>9676</v>
      </c>
      <c r="J4522" s="26" t="s">
        <v>9677</v>
      </c>
      <c r="K4522" s="26">
        <v>6.58</v>
      </c>
      <c r="L4522" s="26">
        <v>168.54</v>
      </c>
      <c r="M4522" s="26">
        <v>90.93</v>
      </c>
      <c r="N4522" s="26">
        <v>136.32</v>
      </c>
      <c r="O4522" s="199">
        <v>33.409999999999997</v>
      </c>
    </row>
    <row r="4523" spans="8:15" hidden="1" x14ac:dyDescent="0.25">
      <c r="H4523" s="189" t="s">
        <v>9597</v>
      </c>
      <c r="I4523" s="26" t="s">
        <v>9678</v>
      </c>
      <c r="J4523" s="26" t="s">
        <v>9679</v>
      </c>
      <c r="K4523" s="26">
        <v>14.65</v>
      </c>
      <c r="L4523" s="26">
        <v>31.78</v>
      </c>
      <c r="M4523" s="26">
        <v>35.24</v>
      </c>
      <c r="N4523" s="26">
        <v>31.2</v>
      </c>
      <c r="O4523" s="199">
        <v>136.52000000000001</v>
      </c>
    </row>
    <row r="4524" spans="8:15" hidden="1" x14ac:dyDescent="0.25">
      <c r="H4524" s="189" t="s">
        <v>9597</v>
      </c>
      <c r="I4524" s="26" t="s">
        <v>9680</v>
      </c>
      <c r="J4524" s="26" t="s">
        <v>9681</v>
      </c>
      <c r="K4524" s="26">
        <v>2.54</v>
      </c>
      <c r="L4524" s="26"/>
      <c r="M4524" s="26"/>
      <c r="N4524" s="26"/>
      <c r="O4524" s="199">
        <v>87.41</v>
      </c>
    </row>
    <row r="4525" spans="8:15" hidden="1" x14ac:dyDescent="0.25">
      <c r="H4525" s="189" t="s">
        <v>9597</v>
      </c>
      <c r="I4525" s="26" t="s">
        <v>9682</v>
      </c>
      <c r="J4525" s="26" t="s">
        <v>9683</v>
      </c>
      <c r="K4525" s="26">
        <v>13.06</v>
      </c>
      <c r="L4525" s="26">
        <v>119.75</v>
      </c>
      <c r="M4525" s="26">
        <v>610.97</v>
      </c>
      <c r="N4525" s="26">
        <v>41.98</v>
      </c>
      <c r="O4525" s="199">
        <v>220.66</v>
      </c>
    </row>
    <row r="4526" spans="8:15" hidden="1" x14ac:dyDescent="0.25">
      <c r="H4526" s="189" t="s">
        <v>9597</v>
      </c>
      <c r="I4526" s="26" t="s">
        <v>9684</v>
      </c>
      <c r="J4526" s="26" t="s">
        <v>9685</v>
      </c>
      <c r="K4526" s="26">
        <v>10.3</v>
      </c>
      <c r="L4526" s="26"/>
      <c r="M4526" s="26"/>
      <c r="N4526" s="26"/>
      <c r="O4526" s="199">
        <v>335.56</v>
      </c>
    </row>
    <row r="4527" spans="8:15" hidden="1" x14ac:dyDescent="0.25">
      <c r="H4527" s="189" t="s">
        <v>9597</v>
      </c>
      <c r="I4527" s="26" t="s">
        <v>9686</v>
      </c>
      <c r="J4527" s="26" t="s">
        <v>9687</v>
      </c>
      <c r="K4527" s="26">
        <v>21.88</v>
      </c>
      <c r="L4527" s="26">
        <v>31.57</v>
      </c>
      <c r="M4527" s="26">
        <v>42.31</v>
      </c>
      <c r="N4527" s="26">
        <v>30.62</v>
      </c>
      <c r="O4527" s="199">
        <v>416.86</v>
      </c>
    </row>
    <row r="4528" spans="8:15" hidden="1" x14ac:dyDescent="0.25">
      <c r="H4528" s="189" t="s">
        <v>9597</v>
      </c>
      <c r="I4528" s="26" t="s">
        <v>319</v>
      </c>
      <c r="J4528" s="26" t="s">
        <v>313</v>
      </c>
      <c r="K4528" s="26">
        <v>31.95</v>
      </c>
      <c r="L4528" s="26">
        <v>23.46</v>
      </c>
      <c r="M4528" s="26">
        <v>26.21</v>
      </c>
      <c r="N4528" s="26">
        <v>24.92</v>
      </c>
      <c r="O4528" s="199">
        <v>2283.6</v>
      </c>
    </row>
    <row r="4529" spans="8:15" hidden="1" x14ac:dyDescent="0.25">
      <c r="H4529" s="189" t="s">
        <v>9597</v>
      </c>
      <c r="I4529" s="26" t="s">
        <v>9688</v>
      </c>
      <c r="J4529" s="26" t="s">
        <v>9689</v>
      </c>
      <c r="K4529" s="26">
        <v>16.95</v>
      </c>
      <c r="L4529" s="26">
        <v>19.760000000000002</v>
      </c>
      <c r="M4529" s="26">
        <v>19.78</v>
      </c>
      <c r="N4529" s="26">
        <v>21.63</v>
      </c>
      <c r="O4529" s="199">
        <v>143.05000000000001</v>
      </c>
    </row>
    <row r="4530" spans="8:15" hidden="1" x14ac:dyDescent="0.25">
      <c r="H4530" s="189" t="s">
        <v>9597</v>
      </c>
      <c r="I4530" s="26" t="s">
        <v>9690</v>
      </c>
      <c r="J4530" s="26" t="s">
        <v>9691</v>
      </c>
      <c r="K4530" s="26">
        <v>5.49</v>
      </c>
      <c r="L4530" s="26"/>
      <c r="M4530" s="26">
        <v>306.66000000000003</v>
      </c>
      <c r="N4530" s="26"/>
      <c r="O4530" s="199">
        <v>62.98</v>
      </c>
    </row>
    <row r="4531" spans="8:15" hidden="1" x14ac:dyDescent="0.25">
      <c r="H4531" s="189" t="s">
        <v>9597</v>
      </c>
      <c r="I4531" s="26" t="s">
        <v>9692</v>
      </c>
      <c r="J4531" s="26" t="s">
        <v>9693</v>
      </c>
      <c r="K4531" s="26">
        <v>16.53</v>
      </c>
      <c r="L4531" s="26">
        <v>264.31</v>
      </c>
      <c r="M4531" s="26">
        <v>52.6</v>
      </c>
      <c r="N4531" s="26"/>
      <c r="O4531" s="199">
        <v>70.739999999999995</v>
      </c>
    </row>
    <row r="4532" spans="8:15" hidden="1" x14ac:dyDescent="0.25">
      <c r="H4532" s="189" t="s">
        <v>9597</v>
      </c>
      <c r="I4532" s="26" t="s">
        <v>9694</v>
      </c>
      <c r="J4532" s="26" t="s">
        <v>9695</v>
      </c>
      <c r="K4532" s="26">
        <v>9.33</v>
      </c>
      <c r="L4532" s="26"/>
      <c r="M4532" s="26"/>
      <c r="N4532" s="26"/>
      <c r="O4532" s="199">
        <v>57.16</v>
      </c>
    </row>
    <row r="4533" spans="8:15" hidden="1" x14ac:dyDescent="0.25">
      <c r="H4533" s="189" t="s">
        <v>9597</v>
      </c>
      <c r="I4533" s="26" t="s">
        <v>9696</v>
      </c>
      <c r="J4533" s="26" t="s">
        <v>9697</v>
      </c>
      <c r="K4533" s="26">
        <v>7.08</v>
      </c>
      <c r="L4533" s="26">
        <v>137.88</v>
      </c>
      <c r="M4533" s="26">
        <v>126.02</v>
      </c>
      <c r="N4533" s="26">
        <v>219.98</v>
      </c>
      <c r="O4533" s="199">
        <v>46.13</v>
      </c>
    </row>
    <row r="4534" spans="8:15" hidden="1" x14ac:dyDescent="0.25">
      <c r="H4534" s="189" t="s">
        <v>9597</v>
      </c>
      <c r="I4534" s="26" t="s">
        <v>9698</v>
      </c>
      <c r="J4534" s="26" t="s">
        <v>9699</v>
      </c>
      <c r="K4534" s="26">
        <v>6.05</v>
      </c>
      <c r="L4534" s="26">
        <v>17.940000000000001</v>
      </c>
      <c r="M4534" s="26">
        <v>16.989999999999998</v>
      </c>
      <c r="N4534" s="26">
        <v>26.56</v>
      </c>
      <c r="O4534" s="199">
        <v>423.99</v>
      </c>
    </row>
    <row r="4535" spans="8:15" hidden="1" x14ac:dyDescent="0.25">
      <c r="H4535" s="189" t="s">
        <v>9597</v>
      </c>
      <c r="I4535" s="26" t="s">
        <v>9700</v>
      </c>
      <c r="J4535" s="26" t="s">
        <v>9701</v>
      </c>
      <c r="K4535" s="26">
        <v>14.47</v>
      </c>
      <c r="L4535" s="26">
        <v>41.3</v>
      </c>
      <c r="M4535" s="26">
        <v>35.43</v>
      </c>
      <c r="N4535" s="26">
        <v>41.36</v>
      </c>
      <c r="O4535" s="199">
        <v>97.3</v>
      </c>
    </row>
    <row r="4536" spans="8:15" hidden="1" x14ac:dyDescent="0.25">
      <c r="H4536" s="189" t="s">
        <v>9597</v>
      </c>
      <c r="I4536" s="26" t="s">
        <v>9702</v>
      </c>
      <c r="J4536" s="26" t="s">
        <v>9703</v>
      </c>
      <c r="K4536" s="26">
        <v>9.82</v>
      </c>
      <c r="L4536" s="26">
        <v>172.92</v>
      </c>
      <c r="M4536" s="26">
        <v>315.05</v>
      </c>
      <c r="N4536" s="26">
        <v>82.07</v>
      </c>
      <c r="O4536" s="199">
        <v>71.489999999999995</v>
      </c>
    </row>
    <row r="4537" spans="8:15" hidden="1" x14ac:dyDescent="0.25">
      <c r="H4537" s="189" t="s">
        <v>9597</v>
      </c>
      <c r="I4537" s="26" t="s">
        <v>9704</v>
      </c>
      <c r="J4537" s="26" t="s">
        <v>9705</v>
      </c>
      <c r="K4537" s="26">
        <v>12.25</v>
      </c>
      <c r="L4537" s="26">
        <v>104.02</v>
      </c>
      <c r="M4537" s="26">
        <v>91.99</v>
      </c>
      <c r="N4537" s="26">
        <v>72.14</v>
      </c>
      <c r="O4537" s="199">
        <v>44.8</v>
      </c>
    </row>
    <row r="4538" spans="8:15" hidden="1" x14ac:dyDescent="0.25">
      <c r="H4538" s="189" t="s">
        <v>9597</v>
      </c>
      <c r="I4538" s="26" t="s">
        <v>9706</v>
      </c>
      <c r="J4538" s="26" t="s">
        <v>9707</v>
      </c>
      <c r="K4538" s="26">
        <v>5.04</v>
      </c>
      <c r="L4538" s="26">
        <v>54.95</v>
      </c>
      <c r="M4538" s="26">
        <v>30.27</v>
      </c>
      <c r="N4538" s="26">
        <v>106.97</v>
      </c>
      <c r="O4538" s="199">
        <v>90.99</v>
      </c>
    </row>
    <row r="4539" spans="8:15" hidden="1" x14ac:dyDescent="0.25">
      <c r="H4539" s="189" t="s">
        <v>9597</v>
      </c>
      <c r="I4539" s="26" t="s">
        <v>9708</v>
      </c>
      <c r="J4539" s="26" t="s">
        <v>9709</v>
      </c>
      <c r="K4539" s="26">
        <v>9.06</v>
      </c>
      <c r="L4539" s="26">
        <v>46.75</v>
      </c>
      <c r="M4539" s="26">
        <v>43.43</v>
      </c>
      <c r="N4539" s="26">
        <v>50.26</v>
      </c>
      <c r="O4539" s="199">
        <v>69.900000000000006</v>
      </c>
    </row>
    <row r="4540" spans="8:15" hidden="1" x14ac:dyDescent="0.25">
      <c r="H4540" s="189" t="s">
        <v>9597</v>
      </c>
      <c r="I4540" s="26" t="s">
        <v>9710</v>
      </c>
      <c r="J4540" s="26" t="s">
        <v>9711</v>
      </c>
      <c r="K4540" s="26">
        <v>17.88</v>
      </c>
      <c r="L4540" s="26">
        <v>144.9</v>
      </c>
      <c r="M4540" s="26">
        <v>198.58</v>
      </c>
      <c r="N4540" s="26">
        <v>107.61</v>
      </c>
      <c r="O4540" s="199">
        <v>32.72</v>
      </c>
    </row>
    <row r="4541" spans="8:15" hidden="1" x14ac:dyDescent="0.25">
      <c r="H4541" s="189" t="s">
        <v>9597</v>
      </c>
      <c r="I4541" s="26" t="s">
        <v>9712</v>
      </c>
      <c r="J4541" s="26" t="s">
        <v>9713</v>
      </c>
      <c r="K4541" s="26">
        <v>9.36</v>
      </c>
      <c r="L4541" s="26">
        <v>71.02</v>
      </c>
      <c r="M4541" s="26">
        <v>34.1</v>
      </c>
      <c r="N4541" s="26">
        <v>71.64</v>
      </c>
      <c r="O4541" s="199">
        <v>138.91999999999999</v>
      </c>
    </row>
    <row r="4542" spans="8:15" hidden="1" x14ac:dyDescent="0.25">
      <c r="H4542" s="189" t="s">
        <v>9597</v>
      </c>
      <c r="I4542" s="26" t="s">
        <v>9714</v>
      </c>
      <c r="J4542" s="26" t="s">
        <v>9715</v>
      </c>
      <c r="K4542" s="26">
        <v>7.53</v>
      </c>
      <c r="L4542" s="26">
        <v>34</v>
      </c>
      <c r="M4542" s="26">
        <v>47.95</v>
      </c>
      <c r="N4542" s="26">
        <v>26.63</v>
      </c>
      <c r="O4542" s="199">
        <v>49.42</v>
      </c>
    </row>
    <row r="4543" spans="8:15" hidden="1" x14ac:dyDescent="0.25">
      <c r="H4543" s="189" t="s">
        <v>9597</v>
      </c>
      <c r="I4543" s="26" t="s">
        <v>9716</v>
      </c>
      <c r="J4543" s="26" t="s">
        <v>9717</v>
      </c>
      <c r="K4543" s="26">
        <v>5.89</v>
      </c>
      <c r="L4543" s="26"/>
      <c r="M4543" s="26"/>
      <c r="N4543" s="26"/>
      <c r="O4543" s="199">
        <v>15.83</v>
      </c>
    </row>
    <row r="4544" spans="8:15" hidden="1" x14ac:dyDescent="0.25">
      <c r="H4544" s="189" t="s">
        <v>9597</v>
      </c>
      <c r="I4544" s="26" t="s">
        <v>9718</v>
      </c>
      <c r="J4544" s="26" t="s">
        <v>9719</v>
      </c>
      <c r="K4544" s="26">
        <v>11.8</v>
      </c>
      <c r="L4544" s="26">
        <v>20.45</v>
      </c>
      <c r="M4544" s="26">
        <v>21.01</v>
      </c>
      <c r="N4544" s="26">
        <v>20.23</v>
      </c>
      <c r="O4544" s="199">
        <v>128.83000000000001</v>
      </c>
    </row>
    <row r="4545" spans="8:15" hidden="1" x14ac:dyDescent="0.25">
      <c r="H4545" s="189" t="s">
        <v>9597</v>
      </c>
      <c r="I4545" s="26" t="s">
        <v>9720</v>
      </c>
      <c r="J4545" s="26" t="s">
        <v>9721</v>
      </c>
      <c r="K4545" s="26">
        <v>54</v>
      </c>
      <c r="L4545" s="26">
        <v>18.95</v>
      </c>
      <c r="M4545" s="26">
        <v>31.43</v>
      </c>
      <c r="N4545" s="26">
        <v>18.27</v>
      </c>
      <c r="O4545" s="199">
        <v>378.67</v>
      </c>
    </row>
    <row r="4546" spans="8:15" hidden="1" x14ac:dyDescent="0.25">
      <c r="H4546" s="189" t="s">
        <v>9597</v>
      </c>
      <c r="I4546" s="26" t="s">
        <v>9722</v>
      </c>
      <c r="J4546" s="26" t="s">
        <v>9723</v>
      </c>
      <c r="K4546" s="26">
        <v>19.38</v>
      </c>
      <c r="L4546" s="26"/>
      <c r="M4546" s="26">
        <v>308.24</v>
      </c>
      <c r="N4546" s="26"/>
      <c r="O4546" s="199">
        <v>63.48</v>
      </c>
    </row>
    <row r="4547" spans="8:15" hidden="1" x14ac:dyDescent="0.25">
      <c r="H4547" s="189" t="s">
        <v>9597</v>
      </c>
      <c r="I4547" s="26" t="s">
        <v>9724</v>
      </c>
      <c r="J4547" s="26" t="s">
        <v>9725</v>
      </c>
      <c r="K4547" s="26">
        <v>46.34</v>
      </c>
      <c r="L4547" s="26"/>
      <c r="M4547" s="26"/>
      <c r="N4547" s="26"/>
      <c r="O4547" s="199">
        <v>114.19</v>
      </c>
    </row>
    <row r="4548" spans="8:15" hidden="1" x14ac:dyDescent="0.25">
      <c r="H4548" s="189" t="s">
        <v>9597</v>
      </c>
      <c r="I4548" s="26" t="s">
        <v>9726</v>
      </c>
      <c r="J4548" s="26" t="s">
        <v>9727</v>
      </c>
      <c r="K4548" s="26">
        <v>27.8</v>
      </c>
      <c r="L4548" s="26">
        <v>76.819999999999993</v>
      </c>
      <c r="M4548" s="26">
        <v>59.97</v>
      </c>
      <c r="N4548" s="26">
        <v>72.540000000000006</v>
      </c>
      <c r="O4548" s="199">
        <v>120.32</v>
      </c>
    </row>
    <row r="4549" spans="8:15" hidden="1" x14ac:dyDescent="0.25">
      <c r="H4549" s="189" t="s">
        <v>9597</v>
      </c>
      <c r="I4549" s="26" t="s">
        <v>9728</v>
      </c>
      <c r="J4549" s="26" t="s">
        <v>9729</v>
      </c>
      <c r="K4549" s="26">
        <v>12.4</v>
      </c>
      <c r="L4549" s="26"/>
      <c r="M4549" s="26"/>
      <c r="N4549" s="26"/>
      <c r="O4549" s="199">
        <v>19.29</v>
      </c>
    </row>
    <row r="4550" spans="8:15" hidden="1" x14ac:dyDescent="0.25">
      <c r="H4550" s="189" t="s">
        <v>9597</v>
      </c>
      <c r="I4550" s="26" t="s">
        <v>9730</v>
      </c>
      <c r="J4550" s="26" t="s">
        <v>9731</v>
      </c>
      <c r="K4550" s="26">
        <v>33.39</v>
      </c>
      <c r="L4550" s="26">
        <v>62.24</v>
      </c>
      <c r="M4550" s="26">
        <v>121.23</v>
      </c>
      <c r="N4550" s="26">
        <v>28.13</v>
      </c>
      <c r="O4550" s="199">
        <v>58.06</v>
      </c>
    </row>
    <row r="4551" spans="8:15" hidden="1" x14ac:dyDescent="0.25">
      <c r="H4551" s="189" t="s">
        <v>9597</v>
      </c>
      <c r="I4551" s="26" t="s">
        <v>9732</v>
      </c>
      <c r="J4551" s="26" t="s">
        <v>9733</v>
      </c>
      <c r="K4551" s="26">
        <v>20.87</v>
      </c>
      <c r="L4551" s="26">
        <v>37.21</v>
      </c>
      <c r="M4551" s="26">
        <v>43.52</v>
      </c>
      <c r="N4551" s="26">
        <v>39.92</v>
      </c>
      <c r="O4551" s="199">
        <v>56.84</v>
      </c>
    </row>
    <row r="4552" spans="8:15" hidden="1" x14ac:dyDescent="0.25">
      <c r="H4552" s="189" t="s">
        <v>9597</v>
      </c>
      <c r="I4552" s="26" t="s">
        <v>9734</v>
      </c>
      <c r="J4552" s="26" t="s">
        <v>9735</v>
      </c>
      <c r="K4552" s="26">
        <v>15.31</v>
      </c>
      <c r="L4552" s="26"/>
      <c r="M4552" s="26"/>
      <c r="N4552" s="26"/>
      <c r="O4552" s="199">
        <v>22.91</v>
      </c>
    </row>
    <row r="4553" spans="8:15" hidden="1" x14ac:dyDescent="0.25">
      <c r="H4553" s="189" t="s">
        <v>9597</v>
      </c>
      <c r="I4553" s="26" t="s">
        <v>9736</v>
      </c>
      <c r="J4553" s="26" t="s">
        <v>9737</v>
      </c>
      <c r="K4553" s="26">
        <v>37.75</v>
      </c>
      <c r="L4553" s="26">
        <v>50.93</v>
      </c>
      <c r="M4553" s="26">
        <v>48.66</v>
      </c>
      <c r="N4553" s="26">
        <v>26.87</v>
      </c>
      <c r="O4553" s="199">
        <v>64.430000000000007</v>
      </c>
    </row>
    <row r="4554" spans="8:15" hidden="1" x14ac:dyDescent="0.25">
      <c r="H4554" s="189" t="s">
        <v>9597</v>
      </c>
      <c r="I4554" s="26" t="s">
        <v>9738</v>
      </c>
      <c r="J4554" s="26" t="s">
        <v>9739</v>
      </c>
      <c r="K4554" s="26">
        <v>12.67</v>
      </c>
      <c r="L4554" s="26">
        <v>45.71</v>
      </c>
      <c r="M4554" s="26">
        <v>61.27</v>
      </c>
      <c r="N4554" s="26">
        <v>48.05</v>
      </c>
      <c r="O4554" s="199">
        <v>54.66</v>
      </c>
    </row>
    <row r="4555" spans="8:15" hidden="1" x14ac:dyDescent="0.25">
      <c r="H4555" s="189" t="s">
        <v>9597</v>
      </c>
      <c r="I4555" s="26" t="s">
        <v>9740</v>
      </c>
      <c r="J4555" s="26" t="s">
        <v>9741</v>
      </c>
      <c r="K4555" s="26">
        <v>32.770000000000003</v>
      </c>
      <c r="L4555" s="26">
        <v>34.130000000000003</v>
      </c>
      <c r="M4555" s="26">
        <v>18.690000000000001</v>
      </c>
      <c r="N4555" s="26">
        <v>33.9</v>
      </c>
      <c r="O4555" s="199">
        <v>104</v>
      </c>
    </row>
    <row r="4556" spans="8:15" hidden="1" x14ac:dyDescent="0.25">
      <c r="H4556" s="189" t="s">
        <v>9597</v>
      </c>
      <c r="I4556" s="26" t="s">
        <v>9742</v>
      </c>
      <c r="J4556" s="26" t="s">
        <v>9743</v>
      </c>
      <c r="K4556" s="26">
        <v>69.819999999999993</v>
      </c>
      <c r="L4556" s="26">
        <v>26.31</v>
      </c>
      <c r="M4556" s="26">
        <v>37.78</v>
      </c>
      <c r="N4556" s="26">
        <v>21.84</v>
      </c>
      <c r="O4556" s="199">
        <v>358.09</v>
      </c>
    </row>
    <row r="4557" spans="8:15" hidden="1" x14ac:dyDescent="0.25">
      <c r="H4557" s="189" t="s">
        <v>9597</v>
      </c>
      <c r="I4557" s="26" t="s">
        <v>9744</v>
      </c>
      <c r="J4557" s="26" t="s">
        <v>9745</v>
      </c>
      <c r="K4557" s="26">
        <v>18.79</v>
      </c>
      <c r="L4557" s="26">
        <v>26.51</v>
      </c>
      <c r="M4557" s="26">
        <v>36.07</v>
      </c>
      <c r="N4557" s="26">
        <v>21.15</v>
      </c>
      <c r="O4557" s="199">
        <v>146.66</v>
      </c>
    </row>
    <row r="4558" spans="8:15" hidden="1" x14ac:dyDescent="0.25">
      <c r="H4558" s="189" t="s">
        <v>9597</v>
      </c>
      <c r="I4558" s="26" t="s">
        <v>9746</v>
      </c>
      <c r="J4558" s="26" t="s">
        <v>9747</v>
      </c>
      <c r="K4558" s="26">
        <v>21.41</v>
      </c>
      <c r="L4558" s="26">
        <v>24.78</v>
      </c>
      <c r="M4558" s="26">
        <v>27.56</v>
      </c>
      <c r="N4558" s="26">
        <v>29.12</v>
      </c>
      <c r="O4558" s="199">
        <v>63.75</v>
      </c>
    </row>
    <row r="4559" spans="8:15" hidden="1" x14ac:dyDescent="0.25">
      <c r="H4559" s="189" t="s">
        <v>9597</v>
      </c>
      <c r="I4559" s="26" t="s">
        <v>9748</v>
      </c>
      <c r="J4559" s="26" t="s">
        <v>9749</v>
      </c>
      <c r="K4559" s="26">
        <v>21.48</v>
      </c>
      <c r="L4559" s="26">
        <v>11.34</v>
      </c>
      <c r="M4559" s="26">
        <v>30.7</v>
      </c>
      <c r="N4559" s="26">
        <v>9.9499999999999993</v>
      </c>
      <c r="O4559" s="199">
        <v>498.43</v>
      </c>
    </row>
    <row r="4560" spans="8:15" hidden="1" x14ac:dyDescent="0.25">
      <c r="H4560" s="189" t="s">
        <v>9597</v>
      </c>
      <c r="I4560" s="26" t="s">
        <v>9750</v>
      </c>
      <c r="J4560" s="26" t="s">
        <v>9751</v>
      </c>
      <c r="K4560" s="26">
        <v>27.57</v>
      </c>
      <c r="L4560" s="26">
        <v>30.76</v>
      </c>
      <c r="M4560" s="26">
        <v>33.520000000000003</v>
      </c>
      <c r="N4560" s="26">
        <v>32.869999999999997</v>
      </c>
      <c r="O4560" s="199">
        <v>63.46</v>
      </c>
    </row>
    <row r="4561" spans="8:15" hidden="1" x14ac:dyDescent="0.25">
      <c r="H4561" s="189" t="s">
        <v>9597</v>
      </c>
      <c r="I4561" s="26" t="s">
        <v>9752</v>
      </c>
      <c r="J4561" s="26" t="s">
        <v>9753</v>
      </c>
      <c r="K4561" s="26">
        <v>16.39</v>
      </c>
      <c r="L4561" s="26">
        <v>23.37</v>
      </c>
      <c r="M4561" s="26">
        <v>31.89</v>
      </c>
      <c r="N4561" s="26">
        <v>22.16</v>
      </c>
      <c r="O4561" s="199">
        <v>26.94</v>
      </c>
    </row>
    <row r="4562" spans="8:15" hidden="1" x14ac:dyDescent="0.25">
      <c r="H4562" s="189" t="s">
        <v>9597</v>
      </c>
      <c r="I4562" s="26" t="s">
        <v>9754</v>
      </c>
      <c r="J4562" s="26" t="s">
        <v>9755</v>
      </c>
      <c r="K4562" s="26">
        <v>14</v>
      </c>
      <c r="L4562" s="26">
        <v>50.75</v>
      </c>
      <c r="M4562" s="26">
        <v>61.82</v>
      </c>
      <c r="N4562" s="26">
        <v>46.15</v>
      </c>
      <c r="O4562" s="199">
        <v>41.01</v>
      </c>
    </row>
    <row r="4563" spans="8:15" hidden="1" x14ac:dyDescent="0.25">
      <c r="H4563" s="189" t="s">
        <v>9597</v>
      </c>
      <c r="I4563" s="26" t="s">
        <v>9756</v>
      </c>
      <c r="J4563" s="26" t="s">
        <v>9757</v>
      </c>
      <c r="K4563" s="26">
        <v>27.3</v>
      </c>
      <c r="L4563" s="26">
        <v>35.64</v>
      </c>
      <c r="M4563" s="26">
        <v>42.88</v>
      </c>
      <c r="N4563" s="26">
        <v>45.1</v>
      </c>
      <c r="O4563" s="199">
        <v>26.21</v>
      </c>
    </row>
    <row r="4564" spans="8:15" hidden="1" x14ac:dyDescent="0.25">
      <c r="H4564" s="189" t="s">
        <v>9597</v>
      </c>
      <c r="I4564" s="26" t="s">
        <v>9758</v>
      </c>
      <c r="J4564" s="26" t="s">
        <v>9759</v>
      </c>
      <c r="K4564" s="26">
        <v>28.17</v>
      </c>
      <c r="L4564" s="26">
        <v>37.92</v>
      </c>
      <c r="M4564" s="26">
        <v>29.91</v>
      </c>
      <c r="N4564" s="26">
        <v>49.41</v>
      </c>
      <c r="O4564" s="199">
        <v>52.34</v>
      </c>
    </row>
    <row r="4565" spans="8:15" hidden="1" x14ac:dyDescent="0.25">
      <c r="H4565" s="189" t="s">
        <v>9597</v>
      </c>
      <c r="I4565" s="26" t="s">
        <v>9760</v>
      </c>
      <c r="J4565" s="26" t="s">
        <v>9761</v>
      </c>
      <c r="K4565" s="26">
        <v>66.81</v>
      </c>
      <c r="L4565" s="26"/>
      <c r="M4565" s="26"/>
      <c r="N4565" s="26"/>
      <c r="O4565" s="199">
        <v>123.11</v>
      </c>
    </row>
    <row r="4566" spans="8:15" hidden="1" x14ac:dyDescent="0.25">
      <c r="H4566" s="189" t="s">
        <v>9597</v>
      </c>
      <c r="I4566" s="26" t="s">
        <v>9762</v>
      </c>
      <c r="J4566" s="26" t="s">
        <v>9763</v>
      </c>
      <c r="K4566" s="26">
        <v>40.700000000000003</v>
      </c>
      <c r="L4566" s="26">
        <v>27.6</v>
      </c>
      <c r="M4566" s="26">
        <v>26.12</v>
      </c>
      <c r="N4566" s="26">
        <v>25.67</v>
      </c>
      <c r="O4566" s="199">
        <v>112.35</v>
      </c>
    </row>
    <row r="4567" spans="8:15" hidden="1" x14ac:dyDescent="0.25">
      <c r="H4567" s="189" t="s">
        <v>9597</v>
      </c>
      <c r="I4567" s="26" t="s">
        <v>9764</v>
      </c>
      <c r="J4567" s="26" t="s">
        <v>9765</v>
      </c>
      <c r="K4567" s="26">
        <v>11.28</v>
      </c>
      <c r="L4567" s="26">
        <v>268.39</v>
      </c>
      <c r="M4567" s="26">
        <v>864.91</v>
      </c>
      <c r="N4567" s="26">
        <v>79.47</v>
      </c>
      <c r="O4567" s="199">
        <v>31.7</v>
      </c>
    </row>
    <row r="4568" spans="8:15" hidden="1" x14ac:dyDescent="0.25">
      <c r="H4568" s="189" t="s">
        <v>9597</v>
      </c>
      <c r="I4568" s="26" t="s">
        <v>9766</v>
      </c>
      <c r="J4568" s="26" t="s">
        <v>9767</v>
      </c>
      <c r="K4568" s="26">
        <v>20.99</v>
      </c>
      <c r="L4568" s="26">
        <v>16.670000000000002</v>
      </c>
      <c r="M4568" s="26">
        <v>21.03</v>
      </c>
      <c r="N4568" s="26">
        <v>13.1</v>
      </c>
      <c r="O4568" s="199">
        <v>34.159999999999997</v>
      </c>
    </row>
    <row r="4569" spans="8:15" hidden="1" x14ac:dyDescent="0.25">
      <c r="H4569" s="189" t="s">
        <v>9597</v>
      </c>
      <c r="I4569" s="26" t="s">
        <v>9768</v>
      </c>
      <c r="J4569" s="26" t="s">
        <v>9769</v>
      </c>
      <c r="K4569" s="26">
        <v>75.33</v>
      </c>
      <c r="L4569" s="26">
        <v>76.62</v>
      </c>
      <c r="M4569" s="26">
        <v>88.59</v>
      </c>
      <c r="N4569" s="26">
        <v>85.6</v>
      </c>
      <c r="O4569" s="199">
        <v>128.83000000000001</v>
      </c>
    </row>
    <row r="4570" spans="8:15" hidden="1" x14ac:dyDescent="0.25">
      <c r="H4570" s="189" t="s">
        <v>9597</v>
      </c>
      <c r="I4570" s="26" t="s">
        <v>9770</v>
      </c>
      <c r="J4570" s="26" t="s">
        <v>9771</v>
      </c>
      <c r="K4570" s="26">
        <v>39.17</v>
      </c>
      <c r="L4570" s="26">
        <v>24.47</v>
      </c>
      <c r="M4570" s="26">
        <v>23.47</v>
      </c>
      <c r="N4570" s="26">
        <v>25.45</v>
      </c>
      <c r="O4570" s="199">
        <v>43.41</v>
      </c>
    </row>
    <row r="4571" spans="8:15" hidden="1" x14ac:dyDescent="0.25">
      <c r="H4571" s="189" t="s">
        <v>9597</v>
      </c>
      <c r="I4571" s="26" t="s">
        <v>9772</v>
      </c>
      <c r="J4571" s="26" t="s">
        <v>9773</v>
      </c>
      <c r="K4571" s="26">
        <v>98.95</v>
      </c>
      <c r="L4571" s="26">
        <v>193.33</v>
      </c>
      <c r="M4571" s="26">
        <v>183.34</v>
      </c>
      <c r="N4571" s="26">
        <v>194.53</v>
      </c>
      <c r="O4571" s="199">
        <v>289.17</v>
      </c>
    </row>
    <row r="4572" spans="8:15" hidden="1" x14ac:dyDescent="0.25">
      <c r="H4572" s="189" t="s">
        <v>9597</v>
      </c>
      <c r="I4572" s="26" t="s">
        <v>9774</v>
      </c>
      <c r="J4572" s="26" t="s">
        <v>9775</v>
      </c>
      <c r="K4572" s="26">
        <v>6.58</v>
      </c>
      <c r="L4572" s="26">
        <v>85.93</v>
      </c>
      <c r="M4572" s="26">
        <v>115.36</v>
      </c>
      <c r="N4572" s="26">
        <v>102.06</v>
      </c>
      <c r="O4572" s="199">
        <v>52.85</v>
      </c>
    </row>
    <row r="4573" spans="8:15" hidden="1" x14ac:dyDescent="0.25">
      <c r="H4573" s="189" t="s">
        <v>9597</v>
      </c>
      <c r="I4573" s="26" t="s">
        <v>9776</v>
      </c>
      <c r="J4573" s="26" t="s">
        <v>9777</v>
      </c>
      <c r="K4573" s="26">
        <v>6.6</v>
      </c>
      <c r="L4573" s="26">
        <v>30.31</v>
      </c>
      <c r="M4573" s="26">
        <v>36.880000000000003</v>
      </c>
      <c r="N4573" s="26">
        <v>23.84</v>
      </c>
      <c r="O4573" s="199">
        <v>162.02000000000001</v>
      </c>
    </row>
    <row r="4574" spans="8:15" hidden="1" x14ac:dyDescent="0.25">
      <c r="H4574" s="189" t="s">
        <v>9597</v>
      </c>
      <c r="I4574" s="26" t="s">
        <v>9778</v>
      </c>
      <c r="J4574" s="26" t="s">
        <v>9779</v>
      </c>
      <c r="K4574" s="26">
        <v>11.07</v>
      </c>
      <c r="L4574" s="26">
        <v>74.7</v>
      </c>
      <c r="M4574" s="26"/>
      <c r="N4574" s="26">
        <v>313.07</v>
      </c>
      <c r="O4574" s="199">
        <v>133.22</v>
      </c>
    </row>
    <row r="4575" spans="8:15" hidden="1" x14ac:dyDescent="0.25">
      <c r="H4575" s="189" t="s">
        <v>9597</v>
      </c>
      <c r="I4575" s="26" t="s">
        <v>9780</v>
      </c>
      <c r="J4575" s="26" t="s">
        <v>9781</v>
      </c>
      <c r="K4575" s="26">
        <v>7.52</v>
      </c>
      <c r="L4575" s="26">
        <v>154.93</v>
      </c>
      <c r="M4575" s="26">
        <v>48.06</v>
      </c>
      <c r="N4575" s="26">
        <v>117.47</v>
      </c>
      <c r="O4575" s="199">
        <v>43.19</v>
      </c>
    </row>
    <row r="4576" spans="8:15" hidden="1" x14ac:dyDescent="0.25">
      <c r="H4576" s="189" t="s">
        <v>9597</v>
      </c>
      <c r="I4576" s="26" t="s">
        <v>9782</v>
      </c>
      <c r="J4576" s="26" t="s">
        <v>9783</v>
      </c>
      <c r="K4576" s="26">
        <v>4.93</v>
      </c>
      <c r="L4576" s="26"/>
      <c r="M4576" s="26"/>
      <c r="N4576" s="26"/>
      <c r="O4576" s="199">
        <v>53.94</v>
      </c>
    </row>
    <row r="4577" spans="8:15" hidden="1" x14ac:dyDescent="0.25">
      <c r="H4577" s="189" t="s">
        <v>9597</v>
      </c>
      <c r="I4577" s="26" t="s">
        <v>9784</v>
      </c>
      <c r="J4577" s="26" t="s">
        <v>9785</v>
      </c>
      <c r="K4577" s="26">
        <v>5.49</v>
      </c>
      <c r="L4577" s="26">
        <v>118.86</v>
      </c>
      <c r="M4577" s="26">
        <v>99.29</v>
      </c>
      <c r="N4577" s="26">
        <v>109.05</v>
      </c>
      <c r="O4577" s="199">
        <v>62.45</v>
      </c>
    </row>
    <row r="4578" spans="8:15" hidden="1" x14ac:dyDescent="0.25">
      <c r="H4578" s="189" t="s">
        <v>9597</v>
      </c>
      <c r="I4578" s="26" t="s">
        <v>9786</v>
      </c>
      <c r="J4578" s="26" t="s">
        <v>9787</v>
      </c>
      <c r="K4578" s="26">
        <v>21.88</v>
      </c>
      <c r="L4578" s="26">
        <v>32.18</v>
      </c>
      <c r="M4578" s="26">
        <v>54.7</v>
      </c>
      <c r="N4578" s="26">
        <v>32.65</v>
      </c>
      <c r="O4578" s="199">
        <v>211.7</v>
      </c>
    </row>
    <row r="4579" spans="8:15" hidden="1" x14ac:dyDescent="0.25">
      <c r="H4579" s="189" t="s">
        <v>9597</v>
      </c>
      <c r="I4579" s="26" t="s">
        <v>9788</v>
      </c>
      <c r="J4579" s="26" t="s">
        <v>9789</v>
      </c>
      <c r="K4579" s="26">
        <v>7.35</v>
      </c>
      <c r="L4579" s="26"/>
      <c r="M4579" s="26"/>
      <c r="N4579" s="26">
        <v>82.6</v>
      </c>
      <c r="O4579" s="199">
        <v>25.69</v>
      </c>
    </row>
    <row r="4580" spans="8:15" hidden="1" x14ac:dyDescent="0.25">
      <c r="H4580" s="189" t="s">
        <v>9597</v>
      </c>
      <c r="I4580" s="26" t="s">
        <v>9790</v>
      </c>
      <c r="J4580" s="26" t="s">
        <v>9791</v>
      </c>
      <c r="K4580" s="26">
        <v>6.26</v>
      </c>
      <c r="L4580" s="26">
        <v>67.17</v>
      </c>
      <c r="M4580" s="26">
        <v>68.930000000000007</v>
      </c>
      <c r="N4580" s="26">
        <v>32.06</v>
      </c>
      <c r="O4580" s="199">
        <v>72.239999999999995</v>
      </c>
    </row>
    <row r="4581" spans="8:15" hidden="1" x14ac:dyDescent="0.25">
      <c r="H4581" s="189" t="s">
        <v>9597</v>
      </c>
      <c r="I4581" s="26" t="s">
        <v>9792</v>
      </c>
      <c r="J4581" s="26" t="s">
        <v>9793</v>
      </c>
      <c r="K4581" s="26">
        <v>8.98</v>
      </c>
      <c r="L4581" s="26">
        <v>31.72</v>
      </c>
      <c r="M4581" s="26">
        <v>26.28</v>
      </c>
      <c r="N4581" s="26">
        <v>35.590000000000003</v>
      </c>
      <c r="O4581" s="199">
        <v>63.57</v>
      </c>
    </row>
    <row r="4582" spans="8:15" hidden="1" x14ac:dyDescent="0.25">
      <c r="H4582" s="189" t="s">
        <v>9597</v>
      </c>
      <c r="I4582" s="26" t="s">
        <v>9794</v>
      </c>
      <c r="J4582" s="26" t="s">
        <v>9795</v>
      </c>
      <c r="K4582" s="26">
        <v>7.8</v>
      </c>
      <c r="L4582" s="26">
        <v>52.4</v>
      </c>
      <c r="M4582" s="26">
        <v>19.29</v>
      </c>
      <c r="N4582" s="26">
        <v>134.12</v>
      </c>
      <c r="O4582" s="199">
        <v>85.34</v>
      </c>
    </row>
    <row r="4583" spans="8:15" hidden="1" x14ac:dyDescent="0.25">
      <c r="H4583" s="189" t="s">
        <v>9597</v>
      </c>
      <c r="I4583" s="26" t="s">
        <v>9796</v>
      </c>
      <c r="J4583" s="26" t="s">
        <v>9797</v>
      </c>
      <c r="K4583" s="26">
        <v>3.33</v>
      </c>
      <c r="L4583" s="26">
        <v>105.62</v>
      </c>
      <c r="M4583" s="26"/>
      <c r="N4583" s="26">
        <v>52.14</v>
      </c>
      <c r="O4583" s="199">
        <v>75.540000000000006</v>
      </c>
    </row>
    <row r="4584" spans="8:15" hidden="1" x14ac:dyDescent="0.25">
      <c r="H4584" s="189" t="s">
        <v>9597</v>
      </c>
      <c r="I4584" s="26" t="s">
        <v>9798</v>
      </c>
      <c r="J4584" s="26" t="s">
        <v>9799</v>
      </c>
      <c r="K4584" s="26">
        <v>3.89</v>
      </c>
      <c r="L4584" s="26">
        <v>438.06</v>
      </c>
      <c r="M4584" s="26">
        <v>39.64</v>
      </c>
      <c r="N4584" s="26"/>
      <c r="O4584" s="199">
        <v>21.36</v>
      </c>
    </row>
    <row r="4585" spans="8:15" hidden="1" x14ac:dyDescent="0.25">
      <c r="H4585" s="189" t="s">
        <v>9597</v>
      </c>
      <c r="I4585" s="26" t="s">
        <v>9800</v>
      </c>
      <c r="J4585" s="26" t="s">
        <v>9801</v>
      </c>
      <c r="K4585" s="26">
        <v>6.13</v>
      </c>
      <c r="L4585" s="26"/>
      <c r="M4585" s="26">
        <v>70.72</v>
      </c>
      <c r="N4585" s="26"/>
      <c r="O4585" s="199">
        <v>29.45</v>
      </c>
    </row>
    <row r="4586" spans="8:15" hidden="1" x14ac:dyDescent="0.25">
      <c r="H4586" s="189" t="s">
        <v>9597</v>
      </c>
      <c r="I4586" s="26" t="s">
        <v>9802</v>
      </c>
      <c r="J4586" s="26" t="s">
        <v>9803</v>
      </c>
      <c r="K4586" s="26">
        <v>6.67</v>
      </c>
      <c r="L4586" s="26">
        <v>47.91</v>
      </c>
      <c r="M4586" s="26">
        <v>24.94</v>
      </c>
      <c r="N4586" s="26">
        <v>59.95</v>
      </c>
      <c r="O4586" s="199">
        <v>168.71</v>
      </c>
    </row>
    <row r="4587" spans="8:15" hidden="1" x14ac:dyDescent="0.25">
      <c r="H4587" s="189" t="s">
        <v>9597</v>
      </c>
      <c r="I4587" s="26" t="s">
        <v>9804</v>
      </c>
      <c r="J4587" s="26" t="s">
        <v>9805</v>
      </c>
      <c r="K4587" s="26">
        <v>11.72</v>
      </c>
      <c r="L4587" s="26">
        <v>48.17</v>
      </c>
      <c r="M4587" s="26">
        <v>50.1</v>
      </c>
      <c r="N4587" s="26">
        <v>50.96</v>
      </c>
      <c r="O4587" s="199">
        <v>101.59</v>
      </c>
    </row>
    <row r="4588" spans="8:15" hidden="1" x14ac:dyDescent="0.25">
      <c r="H4588" s="189" t="s">
        <v>9597</v>
      </c>
      <c r="I4588" s="26" t="s">
        <v>9806</v>
      </c>
      <c r="J4588" s="26" t="s">
        <v>9807</v>
      </c>
      <c r="K4588" s="26">
        <v>15.46</v>
      </c>
      <c r="L4588" s="26"/>
      <c r="M4588" s="26"/>
      <c r="N4588" s="26"/>
      <c r="O4588" s="199">
        <v>72</v>
      </c>
    </row>
    <row r="4589" spans="8:15" hidden="1" x14ac:dyDescent="0.25">
      <c r="H4589" s="189" t="s">
        <v>9597</v>
      </c>
      <c r="I4589" s="26" t="s">
        <v>9808</v>
      </c>
      <c r="J4589" s="26" t="s">
        <v>9809</v>
      </c>
      <c r="K4589" s="26">
        <v>25.41</v>
      </c>
      <c r="L4589" s="26"/>
      <c r="M4589" s="26">
        <v>270.92</v>
      </c>
      <c r="N4589" s="26"/>
      <c r="O4589" s="199">
        <v>65.98</v>
      </c>
    </row>
    <row r="4590" spans="8:15" hidden="1" x14ac:dyDescent="0.25">
      <c r="H4590" s="189" t="s">
        <v>9597</v>
      </c>
      <c r="I4590" s="26" t="s">
        <v>9810</v>
      </c>
      <c r="J4590" s="26" t="s">
        <v>9811</v>
      </c>
      <c r="K4590" s="26">
        <v>16.309999999999999</v>
      </c>
      <c r="L4590" s="26">
        <v>22.41</v>
      </c>
      <c r="M4590" s="26">
        <v>20.75</v>
      </c>
      <c r="N4590" s="26">
        <v>29.2</v>
      </c>
      <c r="O4590" s="199">
        <v>59.27</v>
      </c>
    </row>
    <row r="4591" spans="8:15" hidden="1" x14ac:dyDescent="0.25">
      <c r="H4591" s="189" t="s">
        <v>9597</v>
      </c>
      <c r="I4591" s="26" t="s">
        <v>9812</v>
      </c>
      <c r="J4591" s="26" t="s">
        <v>9813</v>
      </c>
      <c r="K4591" s="26">
        <v>32.68</v>
      </c>
      <c r="L4591" s="26">
        <v>48.31</v>
      </c>
      <c r="M4591" s="26">
        <v>42.83</v>
      </c>
      <c r="N4591" s="26">
        <v>41.62</v>
      </c>
      <c r="O4591" s="199">
        <v>626.30999999999995</v>
      </c>
    </row>
    <row r="4592" spans="8:15" hidden="1" x14ac:dyDescent="0.25">
      <c r="H4592" s="189" t="s">
        <v>9597</v>
      </c>
      <c r="I4592" s="26" t="s">
        <v>9814</v>
      </c>
      <c r="J4592" s="26" t="s">
        <v>9815</v>
      </c>
      <c r="K4592" s="26">
        <v>13.68</v>
      </c>
      <c r="L4592" s="26">
        <v>20.57</v>
      </c>
      <c r="M4592" s="26">
        <v>61.37</v>
      </c>
      <c r="N4592" s="26">
        <v>27.79</v>
      </c>
      <c r="O4592" s="199">
        <v>680.37</v>
      </c>
    </row>
    <row r="4593" spans="8:15" hidden="1" x14ac:dyDescent="0.25">
      <c r="H4593" s="189" t="s">
        <v>9597</v>
      </c>
      <c r="I4593" s="26" t="s">
        <v>9816</v>
      </c>
      <c r="J4593" s="26" t="s">
        <v>9817</v>
      </c>
      <c r="K4593" s="26">
        <v>12.66</v>
      </c>
      <c r="L4593" s="26"/>
      <c r="M4593" s="26"/>
      <c r="N4593" s="26"/>
      <c r="O4593" s="199">
        <v>35.549999999999997</v>
      </c>
    </row>
    <row r="4594" spans="8:15" hidden="1" x14ac:dyDescent="0.25">
      <c r="H4594" s="189" t="s">
        <v>9597</v>
      </c>
      <c r="I4594" s="26" t="s">
        <v>9818</v>
      </c>
      <c r="J4594" s="26" t="s">
        <v>9819</v>
      </c>
      <c r="K4594" s="26">
        <v>76.7</v>
      </c>
      <c r="L4594" s="26">
        <v>224.06</v>
      </c>
      <c r="M4594" s="26"/>
      <c r="N4594" s="26">
        <v>121.4</v>
      </c>
      <c r="O4594" s="199">
        <v>350.81</v>
      </c>
    </row>
    <row r="4595" spans="8:15" hidden="1" x14ac:dyDescent="0.25">
      <c r="H4595" s="189" t="s">
        <v>9597</v>
      </c>
      <c r="I4595" s="26" t="s">
        <v>9820</v>
      </c>
      <c r="J4595" s="26" t="s">
        <v>9821</v>
      </c>
      <c r="K4595" s="26">
        <v>31.66</v>
      </c>
      <c r="L4595" s="26">
        <v>44.52</v>
      </c>
      <c r="M4595" s="26">
        <v>41.03</v>
      </c>
      <c r="N4595" s="26">
        <v>46.17</v>
      </c>
      <c r="O4595" s="199">
        <v>144.87</v>
      </c>
    </row>
    <row r="4596" spans="8:15" hidden="1" x14ac:dyDescent="0.25">
      <c r="H4596" s="189" t="s">
        <v>9597</v>
      </c>
      <c r="I4596" s="26" t="s">
        <v>9822</v>
      </c>
      <c r="J4596" s="26" t="s">
        <v>9823</v>
      </c>
      <c r="K4596" s="26">
        <v>22.49</v>
      </c>
      <c r="L4596" s="26">
        <v>28.49</v>
      </c>
      <c r="M4596" s="26">
        <v>28.16</v>
      </c>
      <c r="N4596" s="26">
        <v>24.54</v>
      </c>
      <c r="O4596" s="199">
        <v>194.02</v>
      </c>
    </row>
    <row r="4597" spans="8:15" hidden="1" x14ac:dyDescent="0.25">
      <c r="H4597" s="189" t="s">
        <v>9597</v>
      </c>
      <c r="I4597" s="26" t="s">
        <v>9824</v>
      </c>
      <c r="J4597" s="26" t="s">
        <v>9825</v>
      </c>
      <c r="K4597" s="26">
        <v>19.309999999999999</v>
      </c>
      <c r="L4597" s="26"/>
      <c r="M4597" s="26"/>
      <c r="N4597" s="26"/>
      <c r="O4597" s="199">
        <v>26.58</v>
      </c>
    </row>
    <row r="4598" spans="8:15" hidden="1" x14ac:dyDescent="0.25">
      <c r="H4598" s="189" t="s">
        <v>9597</v>
      </c>
      <c r="I4598" s="26" t="s">
        <v>9826</v>
      </c>
      <c r="J4598" s="26" t="s">
        <v>9827</v>
      </c>
      <c r="K4598" s="26">
        <v>8.6999999999999993</v>
      </c>
      <c r="L4598" s="26">
        <v>106.74</v>
      </c>
      <c r="M4598" s="26">
        <v>105.21</v>
      </c>
      <c r="N4598" s="26">
        <v>81.13</v>
      </c>
      <c r="O4598" s="199">
        <v>43.9</v>
      </c>
    </row>
    <row r="4599" spans="8:15" hidden="1" x14ac:dyDescent="0.25">
      <c r="H4599" s="189" t="s">
        <v>9597</v>
      </c>
      <c r="I4599" s="26" t="s">
        <v>9828</v>
      </c>
      <c r="J4599" s="26" t="s">
        <v>9829</v>
      </c>
      <c r="K4599" s="26">
        <v>10.53</v>
      </c>
      <c r="L4599" s="26">
        <v>42.06</v>
      </c>
      <c r="M4599" s="26">
        <v>42.14</v>
      </c>
      <c r="N4599" s="26">
        <v>37.909999999999997</v>
      </c>
      <c r="O4599" s="199">
        <v>28.23</v>
      </c>
    </row>
    <row r="4600" spans="8:15" hidden="1" x14ac:dyDescent="0.25">
      <c r="H4600" s="189" t="s">
        <v>9597</v>
      </c>
      <c r="I4600" s="26" t="s">
        <v>9830</v>
      </c>
      <c r="J4600" s="26" t="s">
        <v>9831</v>
      </c>
      <c r="K4600" s="26">
        <v>17.09</v>
      </c>
      <c r="L4600" s="26">
        <v>65.78</v>
      </c>
      <c r="M4600" s="26">
        <v>45.09</v>
      </c>
      <c r="N4600" s="26">
        <v>79.37</v>
      </c>
      <c r="O4600" s="199">
        <v>45.07</v>
      </c>
    </row>
    <row r="4601" spans="8:15" hidden="1" x14ac:dyDescent="0.25">
      <c r="H4601" s="189" t="s">
        <v>9597</v>
      </c>
      <c r="I4601" s="26" t="s">
        <v>9832</v>
      </c>
      <c r="J4601" s="26" t="s">
        <v>9833</v>
      </c>
      <c r="K4601" s="26">
        <v>12.65</v>
      </c>
      <c r="L4601" s="26">
        <v>52.1</v>
      </c>
      <c r="M4601" s="26"/>
      <c r="N4601" s="26">
        <v>18.739999999999998</v>
      </c>
      <c r="O4601" s="199">
        <v>37.78</v>
      </c>
    </row>
    <row r="4602" spans="8:15" hidden="1" x14ac:dyDescent="0.25">
      <c r="H4602" s="189" t="s">
        <v>9597</v>
      </c>
      <c r="I4602" s="26" t="s">
        <v>9834</v>
      </c>
      <c r="J4602" s="26" t="s">
        <v>9835</v>
      </c>
      <c r="K4602" s="26">
        <v>20.170000000000002</v>
      </c>
      <c r="L4602" s="26">
        <v>85.08</v>
      </c>
      <c r="M4602" s="26">
        <v>1450.59</v>
      </c>
      <c r="N4602" s="26">
        <v>121.21</v>
      </c>
      <c r="O4602" s="199">
        <v>116.59</v>
      </c>
    </row>
    <row r="4603" spans="8:15" hidden="1" x14ac:dyDescent="0.25">
      <c r="H4603" s="189" t="s">
        <v>9597</v>
      </c>
      <c r="I4603" s="26" t="s">
        <v>9836</v>
      </c>
      <c r="J4603" s="26" t="s">
        <v>9837</v>
      </c>
      <c r="K4603" s="26">
        <v>17.98</v>
      </c>
      <c r="L4603" s="26">
        <v>29.85</v>
      </c>
      <c r="M4603" s="26">
        <v>27.15</v>
      </c>
      <c r="N4603" s="26">
        <v>32.47</v>
      </c>
      <c r="O4603" s="199">
        <v>42.7</v>
      </c>
    </row>
    <row r="4604" spans="8:15" hidden="1" x14ac:dyDescent="0.25">
      <c r="H4604" s="189" t="s">
        <v>9597</v>
      </c>
      <c r="I4604" s="26" t="s">
        <v>9838</v>
      </c>
      <c r="J4604" s="26" t="s">
        <v>9839</v>
      </c>
      <c r="K4604" s="26">
        <v>6.93</v>
      </c>
      <c r="L4604" s="26"/>
      <c r="M4604" s="26"/>
      <c r="N4604" s="26">
        <v>163.72</v>
      </c>
      <c r="O4604" s="199">
        <v>31.69</v>
      </c>
    </row>
    <row r="4605" spans="8:15" hidden="1" x14ac:dyDescent="0.25">
      <c r="H4605" s="189" t="s">
        <v>9597</v>
      </c>
      <c r="I4605" s="26" t="s">
        <v>9840</v>
      </c>
      <c r="J4605" s="26" t="s">
        <v>9841</v>
      </c>
      <c r="K4605" s="26">
        <v>13.1</v>
      </c>
      <c r="L4605" s="26">
        <v>95.97</v>
      </c>
      <c r="M4605" s="26">
        <v>108.16</v>
      </c>
      <c r="N4605" s="26">
        <v>52.41</v>
      </c>
      <c r="O4605" s="199">
        <v>28.6</v>
      </c>
    </row>
    <row r="4606" spans="8:15" hidden="1" x14ac:dyDescent="0.25">
      <c r="H4606" s="189" t="s">
        <v>9597</v>
      </c>
      <c r="I4606" s="26" t="s">
        <v>9842</v>
      </c>
      <c r="J4606" s="26" t="s">
        <v>9843</v>
      </c>
      <c r="K4606" s="26">
        <v>19.420000000000002</v>
      </c>
      <c r="L4606" s="26"/>
      <c r="M4606" s="26"/>
      <c r="N4606" s="26"/>
      <c r="O4606" s="199">
        <v>94.85</v>
      </c>
    </row>
    <row r="4607" spans="8:15" hidden="1" x14ac:dyDescent="0.25">
      <c r="H4607" s="189" t="s">
        <v>9597</v>
      </c>
      <c r="I4607" s="26" t="s">
        <v>9844</v>
      </c>
      <c r="J4607" s="26" t="s">
        <v>9845</v>
      </c>
      <c r="K4607" s="26">
        <v>39.159999999999997</v>
      </c>
      <c r="L4607" s="26">
        <v>44.33</v>
      </c>
      <c r="M4607" s="26">
        <v>66.13</v>
      </c>
      <c r="N4607" s="26">
        <v>37.35</v>
      </c>
      <c r="O4607" s="199">
        <v>165.52</v>
      </c>
    </row>
    <row r="4608" spans="8:15" hidden="1" x14ac:dyDescent="0.25">
      <c r="H4608" s="189" t="s">
        <v>9597</v>
      </c>
      <c r="I4608" s="26" t="s">
        <v>9846</v>
      </c>
      <c r="J4608" s="26" t="s">
        <v>9847</v>
      </c>
      <c r="K4608" s="26">
        <v>20.29</v>
      </c>
      <c r="L4608" s="26">
        <v>34.92</v>
      </c>
      <c r="M4608" s="26">
        <v>87.66</v>
      </c>
      <c r="N4608" s="26">
        <v>31.42</v>
      </c>
      <c r="O4608" s="199">
        <v>60.77</v>
      </c>
    </row>
    <row r="4609" spans="8:15" hidden="1" x14ac:dyDescent="0.25">
      <c r="H4609" s="189" t="s">
        <v>9597</v>
      </c>
      <c r="I4609" s="26" t="s">
        <v>9848</v>
      </c>
      <c r="J4609" s="26" t="s">
        <v>9849</v>
      </c>
      <c r="K4609" s="26">
        <v>11.16</v>
      </c>
      <c r="L4609" s="26"/>
      <c r="M4609" s="26"/>
      <c r="N4609" s="26"/>
      <c r="O4609" s="199">
        <v>29.64</v>
      </c>
    </row>
    <row r="4610" spans="8:15" hidden="1" x14ac:dyDescent="0.25">
      <c r="H4610" s="189" t="s">
        <v>9597</v>
      </c>
      <c r="I4610" s="26" t="s">
        <v>9850</v>
      </c>
      <c r="J4610" s="26" t="s">
        <v>9851</v>
      </c>
      <c r="K4610" s="26">
        <v>19.97</v>
      </c>
      <c r="L4610" s="26">
        <v>83.32</v>
      </c>
      <c r="M4610" s="26">
        <v>68.78</v>
      </c>
      <c r="N4610" s="26">
        <v>96.12</v>
      </c>
      <c r="O4610" s="199">
        <v>53.73</v>
      </c>
    </row>
    <row r="4611" spans="8:15" hidden="1" x14ac:dyDescent="0.25">
      <c r="H4611" s="189" t="s">
        <v>9597</v>
      </c>
      <c r="I4611" s="26" t="s">
        <v>9852</v>
      </c>
      <c r="J4611" s="26" t="s">
        <v>9853</v>
      </c>
      <c r="K4611" s="26">
        <v>10.33</v>
      </c>
      <c r="L4611" s="26">
        <v>62.2</v>
      </c>
      <c r="M4611" s="26">
        <v>59.31</v>
      </c>
      <c r="N4611" s="26">
        <v>64.89</v>
      </c>
      <c r="O4611" s="199">
        <v>27.89</v>
      </c>
    </row>
    <row r="4612" spans="8:15" hidden="1" x14ac:dyDescent="0.25">
      <c r="H4612" s="189" t="s">
        <v>9597</v>
      </c>
      <c r="I4612" s="26" t="s">
        <v>9854</v>
      </c>
      <c r="J4612" s="26" t="s">
        <v>9855</v>
      </c>
      <c r="K4612" s="26">
        <v>26.27</v>
      </c>
      <c r="L4612" s="26">
        <v>405.32</v>
      </c>
      <c r="M4612" s="26">
        <v>253.47</v>
      </c>
      <c r="N4612" s="26">
        <v>285.11</v>
      </c>
      <c r="O4612" s="199">
        <v>40.15</v>
      </c>
    </row>
    <row r="4613" spans="8:15" hidden="1" x14ac:dyDescent="0.25">
      <c r="H4613" s="189" t="s">
        <v>9597</v>
      </c>
      <c r="I4613" s="26" t="s">
        <v>9856</v>
      </c>
      <c r="J4613" s="26" t="s">
        <v>9857</v>
      </c>
      <c r="K4613" s="26">
        <v>25.09</v>
      </c>
      <c r="L4613" s="26"/>
      <c r="M4613" s="26"/>
      <c r="N4613" s="26"/>
      <c r="O4613" s="199">
        <v>46.69</v>
      </c>
    </row>
    <row r="4614" spans="8:15" hidden="1" x14ac:dyDescent="0.25">
      <c r="H4614" s="189" t="s">
        <v>9597</v>
      </c>
      <c r="I4614" s="26" t="s">
        <v>9858</v>
      </c>
      <c r="J4614" s="26" t="s">
        <v>9859</v>
      </c>
      <c r="K4614" s="26">
        <v>35.72</v>
      </c>
      <c r="L4614" s="26">
        <v>21.5</v>
      </c>
      <c r="M4614" s="26">
        <v>26.05</v>
      </c>
      <c r="N4614" s="26">
        <v>17.27</v>
      </c>
      <c r="O4614" s="199">
        <v>147.11000000000001</v>
      </c>
    </row>
    <row r="4615" spans="8:15" hidden="1" x14ac:dyDescent="0.25">
      <c r="H4615" s="189" t="s">
        <v>9597</v>
      </c>
      <c r="I4615" s="26" t="s">
        <v>9860</v>
      </c>
      <c r="J4615" s="26" t="s">
        <v>9861</v>
      </c>
      <c r="K4615" s="26">
        <v>25.05</v>
      </c>
      <c r="L4615" s="26">
        <v>67.36</v>
      </c>
      <c r="M4615" s="26">
        <v>76.900000000000006</v>
      </c>
      <c r="N4615" s="26">
        <v>64.06</v>
      </c>
      <c r="O4615" s="199">
        <v>192.92</v>
      </c>
    </row>
    <row r="4616" spans="8:15" hidden="1" x14ac:dyDescent="0.25">
      <c r="H4616" s="189" t="s">
        <v>9597</v>
      </c>
      <c r="I4616" s="26" t="s">
        <v>9862</v>
      </c>
      <c r="J4616" s="26" t="s">
        <v>9863</v>
      </c>
      <c r="K4616" s="26">
        <v>14.89</v>
      </c>
      <c r="L4616" s="26">
        <v>29.39</v>
      </c>
      <c r="M4616" s="26">
        <v>37.17</v>
      </c>
      <c r="N4616" s="26">
        <v>24.41</v>
      </c>
      <c r="O4616" s="199">
        <v>44.49</v>
      </c>
    </row>
    <row r="4617" spans="8:15" hidden="1" x14ac:dyDescent="0.25">
      <c r="H4617" s="189" t="s">
        <v>9597</v>
      </c>
      <c r="I4617" s="26" t="s">
        <v>9864</v>
      </c>
      <c r="J4617" s="26" t="s">
        <v>9865</v>
      </c>
      <c r="K4617" s="26">
        <v>17.43</v>
      </c>
      <c r="L4617" s="26"/>
      <c r="M4617" s="26"/>
      <c r="N4617" s="26"/>
      <c r="O4617" s="199">
        <v>39.67</v>
      </c>
    </row>
    <row r="4618" spans="8:15" hidden="1" x14ac:dyDescent="0.25">
      <c r="H4618" s="189" t="s">
        <v>9597</v>
      </c>
      <c r="I4618" s="26" t="s">
        <v>9866</v>
      </c>
      <c r="J4618" s="26" t="s">
        <v>9867</v>
      </c>
      <c r="K4618" s="26">
        <v>18.22</v>
      </c>
      <c r="L4618" s="26">
        <v>20.29</v>
      </c>
      <c r="M4618" s="26">
        <v>30.96</v>
      </c>
      <c r="N4618" s="26">
        <v>12.83</v>
      </c>
      <c r="O4618" s="199">
        <v>41.81</v>
      </c>
    </row>
    <row r="4619" spans="8:15" hidden="1" x14ac:dyDescent="0.25">
      <c r="H4619" s="189" t="s">
        <v>9597</v>
      </c>
      <c r="I4619" s="26" t="s">
        <v>9868</v>
      </c>
      <c r="J4619" s="26" t="s">
        <v>9869</v>
      </c>
      <c r="K4619" s="26">
        <v>14.74</v>
      </c>
      <c r="L4619" s="26">
        <v>55.84</v>
      </c>
      <c r="M4619" s="26">
        <v>91.82</v>
      </c>
      <c r="N4619" s="26">
        <v>34.31</v>
      </c>
      <c r="O4619" s="199">
        <v>49.46</v>
      </c>
    </row>
    <row r="4620" spans="8:15" hidden="1" x14ac:dyDescent="0.25">
      <c r="H4620" s="189" t="s">
        <v>9597</v>
      </c>
      <c r="I4620" s="26" t="s">
        <v>9870</v>
      </c>
      <c r="J4620" s="26" t="s">
        <v>9871</v>
      </c>
      <c r="K4620" s="26">
        <v>36.159999999999997</v>
      </c>
      <c r="L4620" s="26">
        <v>86.1</v>
      </c>
      <c r="M4620" s="26">
        <v>135.04</v>
      </c>
      <c r="N4620" s="26">
        <v>65.81</v>
      </c>
      <c r="O4620" s="199">
        <v>63.57</v>
      </c>
    </row>
    <row r="4621" spans="8:15" hidden="1" x14ac:dyDescent="0.25">
      <c r="H4621" s="189" t="s">
        <v>9597</v>
      </c>
      <c r="I4621" s="26" t="s">
        <v>9872</v>
      </c>
      <c r="J4621" s="26" t="s">
        <v>9873</v>
      </c>
      <c r="K4621" s="26">
        <v>13.93</v>
      </c>
      <c r="L4621" s="26">
        <v>100.14</v>
      </c>
      <c r="M4621" s="26">
        <v>50.07</v>
      </c>
      <c r="N4621" s="26">
        <v>73.67</v>
      </c>
      <c r="O4621" s="199">
        <v>33.43</v>
      </c>
    </row>
    <row r="4622" spans="8:15" hidden="1" x14ac:dyDescent="0.25">
      <c r="H4622" s="189" t="s">
        <v>9597</v>
      </c>
      <c r="I4622" s="26" t="s">
        <v>9874</v>
      </c>
      <c r="J4622" s="26" t="s">
        <v>9875</v>
      </c>
      <c r="K4622" s="26">
        <v>21.37</v>
      </c>
      <c r="L4622" s="26">
        <v>48.15</v>
      </c>
      <c r="M4622" s="26">
        <v>36.53</v>
      </c>
      <c r="N4622" s="26">
        <v>53.5</v>
      </c>
      <c r="O4622" s="199">
        <v>31.97</v>
      </c>
    </row>
    <row r="4623" spans="8:15" hidden="1" x14ac:dyDescent="0.25">
      <c r="H4623" s="189" t="s">
        <v>9597</v>
      </c>
      <c r="I4623" s="26" t="s">
        <v>9876</v>
      </c>
      <c r="J4623" s="26" t="s">
        <v>9877</v>
      </c>
      <c r="K4623" s="26">
        <v>39.700000000000003</v>
      </c>
      <c r="L4623" s="26">
        <v>17.77</v>
      </c>
      <c r="M4623" s="26">
        <v>20.36</v>
      </c>
      <c r="N4623" s="26">
        <v>17.940000000000001</v>
      </c>
      <c r="O4623" s="199">
        <v>40.47</v>
      </c>
    </row>
    <row r="4624" spans="8:15" hidden="1" x14ac:dyDescent="0.25">
      <c r="H4624" s="189" t="s">
        <v>9597</v>
      </c>
      <c r="I4624" s="26" t="s">
        <v>9878</v>
      </c>
      <c r="J4624" s="26" t="s">
        <v>9879</v>
      </c>
      <c r="K4624" s="26">
        <v>95.33</v>
      </c>
      <c r="L4624" s="26">
        <v>27.94</v>
      </c>
      <c r="M4624" s="26">
        <v>23.62</v>
      </c>
      <c r="N4624" s="26">
        <v>33.9</v>
      </c>
      <c r="O4624" s="199">
        <v>387.45</v>
      </c>
    </row>
    <row r="4625" spans="8:15" hidden="1" x14ac:dyDescent="0.25">
      <c r="H4625" s="189" t="s">
        <v>9597</v>
      </c>
      <c r="I4625" s="26" t="s">
        <v>9880</v>
      </c>
      <c r="J4625" s="26" t="s">
        <v>9881</v>
      </c>
      <c r="K4625" s="26">
        <v>22.3</v>
      </c>
      <c r="L4625" s="26"/>
      <c r="M4625" s="26"/>
      <c r="N4625" s="26"/>
      <c r="O4625" s="199">
        <v>28.54</v>
      </c>
    </row>
    <row r="4626" spans="8:15" hidden="1" x14ac:dyDescent="0.25">
      <c r="H4626" s="189" t="s">
        <v>9597</v>
      </c>
      <c r="I4626" s="26" t="s">
        <v>9882</v>
      </c>
      <c r="J4626" s="26" t="s">
        <v>9883</v>
      </c>
      <c r="K4626" s="26">
        <v>10.16</v>
      </c>
      <c r="L4626" s="26"/>
      <c r="M4626" s="26"/>
      <c r="N4626" s="26">
        <v>84.12</v>
      </c>
      <c r="O4626" s="199">
        <v>42.13</v>
      </c>
    </row>
    <row r="4627" spans="8:15" hidden="1" x14ac:dyDescent="0.25">
      <c r="H4627" s="189" t="s">
        <v>9597</v>
      </c>
      <c r="I4627" s="26" t="s">
        <v>9884</v>
      </c>
      <c r="J4627" s="26" t="s">
        <v>9885</v>
      </c>
      <c r="K4627" s="26">
        <v>30.04</v>
      </c>
      <c r="L4627" s="26">
        <v>61.46</v>
      </c>
      <c r="M4627" s="26">
        <v>108.09</v>
      </c>
      <c r="N4627" s="26">
        <v>40.590000000000003</v>
      </c>
      <c r="O4627" s="199">
        <v>51.96</v>
      </c>
    </row>
    <row r="4628" spans="8:15" hidden="1" x14ac:dyDescent="0.25">
      <c r="H4628" s="189" t="s">
        <v>9597</v>
      </c>
      <c r="I4628" s="26" t="s">
        <v>9886</v>
      </c>
      <c r="J4628" s="26" t="s">
        <v>9887</v>
      </c>
      <c r="K4628" s="26">
        <v>26.95</v>
      </c>
      <c r="L4628" s="26">
        <v>28.56</v>
      </c>
      <c r="M4628" s="26">
        <v>63.31</v>
      </c>
      <c r="N4628" s="26">
        <v>21.54</v>
      </c>
      <c r="O4628" s="199">
        <v>38.94</v>
      </c>
    </row>
    <row r="4629" spans="8:15" hidden="1" x14ac:dyDescent="0.25">
      <c r="H4629" s="189" t="s">
        <v>9597</v>
      </c>
      <c r="I4629" s="26" t="s">
        <v>9888</v>
      </c>
      <c r="J4629" s="26" t="s">
        <v>9889</v>
      </c>
      <c r="K4629" s="26">
        <v>40.71</v>
      </c>
      <c r="L4629" s="26">
        <v>86.49</v>
      </c>
      <c r="M4629" s="26">
        <v>91.39</v>
      </c>
      <c r="N4629" s="26">
        <v>88.9</v>
      </c>
      <c r="O4629" s="199">
        <v>30.61</v>
      </c>
    </row>
    <row r="4630" spans="8:15" hidden="1" x14ac:dyDescent="0.25">
      <c r="H4630" s="189" t="s">
        <v>9597</v>
      </c>
      <c r="I4630" s="26" t="s">
        <v>9890</v>
      </c>
      <c r="J4630" s="26" t="s">
        <v>9891</v>
      </c>
      <c r="K4630" s="26">
        <v>38.229999999999997</v>
      </c>
      <c r="L4630" s="26">
        <v>29.61</v>
      </c>
      <c r="M4630" s="26">
        <v>33.07</v>
      </c>
      <c r="N4630" s="26">
        <v>28.81</v>
      </c>
      <c r="O4630" s="199">
        <v>45.88</v>
      </c>
    </row>
    <row r="4631" spans="8:15" hidden="1" x14ac:dyDescent="0.25">
      <c r="H4631" s="189" t="s">
        <v>9597</v>
      </c>
      <c r="I4631" s="26" t="s">
        <v>9892</v>
      </c>
      <c r="J4631" s="26" t="s">
        <v>9893</v>
      </c>
      <c r="K4631" s="26">
        <v>18.86</v>
      </c>
      <c r="L4631" s="26"/>
      <c r="M4631" s="26"/>
      <c r="N4631" s="26"/>
      <c r="O4631" s="199">
        <v>35.86</v>
      </c>
    </row>
    <row r="4632" spans="8:15" hidden="1" x14ac:dyDescent="0.25">
      <c r="H4632" s="189" t="s">
        <v>9597</v>
      </c>
      <c r="I4632" s="26" t="s">
        <v>9894</v>
      </c>
      <c r="J4632" s="26" t="s">
        <v>9895</v>
      </c>
      <c r="K4632" s="26">
        <v>45.55</v>
      </c>
      <c r="L4632" s="26">
        <v>18.7</v>
      </c>
      <c r="M4632" s="26">
        <v>24.52</v>
      </c>
      <c r="N4632" s="26">
        <v>17.98</v>
      </c>
      <c r="O4632" s="199">
        <v>54.97</v>
      </c>
    </row>
    <row r="4633" spans="8:15" hidden="1" x14ac:dyDescent="0.25">
      <c r="H4633" s="189" t="s">
        <v>9597</v>
      </c>
      <c r="I4633" s="26" t="s">
        <v>9896</v>
      </c>
      <c r="J4633" s="26" t="s">
        <v>9897</v>
      </c>
      <c r="K4633" s="26">
        <v>17.61</v>
      </c>
      <c r="L4633" s="26"/>
      <c r="M4633" s="26"/>
      <c r="N4633" s="26"/>
      <c r="O4633" s="199">
        <v>23.25</v>
      </c>
    </row>
    <row r="4634" spans="8:15" hidden="1" x14ac:dyDescent="0.25">
      <c r="H4634" s="189" t="s">
        <v>9597</v>
      </c>
      <c r="I4634" s="26" t="s">
        <v>9898</v>
      </c>
      <c r="J4634" s="26" t="s">
        <v>9899</v>
      </c>
      <c r="K4634" s="26">
        <v>47.1</v>
      </c>
      <c r="L4634" s="26">
        <v>96.43</v>
      </c>
      <c r="M4634" s="26">
        <v>141.83000000000001</v>
      </c>
      <c r="N4634" s="26">
        <v>76.44</v>
      </c>
      <c r="O4634" s="199">
        <v>36.409999999999997</v>
      </c>
    </row>
    <row r="4635" spans="8:15" hidden="1" x14ac:dyDescent="0.25">
      <c r="H4635" s="189" t="s">
        <v>9597</v>
      </c>
      <c r="I4635" s="26" t="s">
        <v>9900</v>
      </c>
      <c r="J4635" s="26" t="s">
        <v>9901</v>
      </c>
      <c r="K4635" s="26">
        <v>13.92</v>
      </c>
      <c r="L4635" s="26">
        <v>56.52</v>
      </c>
      <c r="M4635" s="26">
        <v>80.63</v>
      </c>
      <c r="N4635" s="26">
        <v>49.66</v>
      </c>
      <c r="O4635" s="199">
        <v>57.54</v>
      </c>
    </row>
    <row r="4636" spans="8:15" hidden="1" x14ac:dyDescent="0.25">
      <c r="H4636" s="189" t="s">
        <v>9597</v>
      </c>
      <c r="I4636" s="26" t="s">
        <v>9902</v>
      </c>
      <c r="J4636" s="26" t="s">
        <v>9903</v>
      </c>
      <c r="K4636" s="26">
        <v>10.1</v>
      </c>
      <c r="L4636" s="26">
        <v>98.35</v>
      </c>
      <c r="M4636" s="26">
        <v>131.63</v>
      </c>
      <c r="N4636" s="26">
        <v>48.1</v>
      </c>
      <c r="O4636" s="199">
        <v>63.65</v>
      </c>
    </row>
    <row r="4637" spans="8:15" hidden="1" x14ac:dyDescent="0.25">
      <c r="H4637" s="189" t="s">
        <v>9597</v>
      </c>
      <c r="I4637" s="26" t="s">
        <v>9904</v>
      </c>
      <c r="J4637" s="26" t="s">
        <v>9905</v>
      </c>
      <c r="K4637" s="26">
        <v>51.3</v>
      </c>
      <c r="L4637" s="26">
        <v>30.43</v>
      </c>
      <c r="M4637" s="26">
        <v>138</v>
      </c>
      <c r="N4637" s="26">
        <v>24.18</v>
      </c>
      <c r="O4637" s="199">
        <v>48.45</v>
      </c>
    </row>
    <row r="4638" spans="8:15" hidden="1" x14ac:dyDescent="0.25">
      <c r="H4638" s="189" t="s">
        <v>9597</v>
      </c>
      <c r="I4638" s="26" t="s">
        <v>9906</v>
      </c>
      <c r="J4638" s="26" t="s">
        <v>9907</v>
      </c>
      <c r="K4638" s="26">
        <v>16.579999999999998</v>
      </c>
      <c r="L4638" s="26"/>
      <c r="M4638" s="26"/>
      <c r="N4638" s="26">
        <v>280.77</v>
      </c>
      <c r="O4638" s="199">
        <v>23.88</v>
      </c>
    </row>
    <row r="4639" spans="8:15" hidden="1" x14ac:dyDescent="0.25">
      <c r="H4639" s="189" t="s">
        <v>9597</v>
      </c>
      <c r="I4639" s="26" t="s">
        <v>9908</v>
      </c>
      <c r="J4639" s="26" t="s">
        <v>9909</v>
      </c>
      <c r="K4639" s="26">
        <v>29.4</v>
      </c>
      <c r="L4639" s="26">
        <v>84.93</v>
      </c>
      <c r="M4639" s="26">
        <v>83.52</v>
      </c>
      <c r="N4639" s="26">
        <v>92.59</v>
      </c>
      <c r="O4639" s="199">
        <v>31.36</v>
      </c>
    </row>
    <row r="4640" spans="8:15" hidden="1" x14ac:dyDescent="0.25">
      <c r="H4640" s="189" t="s">
        <v>9597</v>
      </c>
      <c r="I4640" s="26" t="s">
        <v>9910</v>
      </c>
      <c r="J4640" s="26" t="s">
        <v>9911</v>
      </c>
      <c r="K4640" s="26">
        <v>26.28</v>
      </c>
      <c r="L4640" s="26"/>
      <c r="M4640" s="26">
        <v>188.62</v>
      </c>
      <c r="N4640" s="26">
        <v>99.49</v>
      </c>
      <c r="O4640" s="199">
        <v>27.11</v>
      </c>
    </row>
    <row r="4641" spans="8:15" hidden="1" x14ac:dyDescent="0.25">
      <c r="H4641" s="189" t="s">
        <v>9597</v>
      </c>
      <c r="I4641" s="26" t="s">
        <v>9912</v>
      </c>
      <c r="J4641" s="26" t="s">
        <v>9913</v>
      </c>
      <c r="K4641" s="26">
        <v>58.98</v>
      </c>
      <c r="L4641" s="26"/>
      <c r="M4641" s="26">
        <v>332.7</v>
      </c>
      <c r="N4641" s="26"/>
      <c r="O4641" s="199">
        <v>70.78</v>
      </c>
    </row>
    <row r="4642" spans="8:15" hidden="1" x14ac:dyDescent="0.25">
      <c r="H4642" s="189" t="s">
        <v>9597</v>
      </c>
      <c r="I4642" s="26" t="s">
        <v>9914</v>
      </c>
      <c r="J4642" s="26" t="s">
        <v>9915</v>
      </c>
      <c r="K4642" s="26">
        <v>24.48</v>
      </c>
      <c r="L4642" s="26">
        <v>47.38</v>
      </c>
      <c r="M4642" s="26">
        <v>95.75</v>
      </c>
      <c r="N4642" s="26">
        <v>32.65</v>
      </c>
      <c r="O4642" s="199">
        <v>23.8</v>
      </c>
    </row>
    <row r="4643" spans="8:15" hidden="1" x14ac:dyDescent="0.25">
      <c r="H4643" s="189" t="s">
        <v>9597</v>
      </c>
      <c r="I4643" s="26" t="s">
        <v>9916</v>
      </c>
      <c r="J4643" s="26" t="s">
        <v>9917</v>
      </c>
      <c r="K4643" s="26">
        <v>46</v>
      </c>
      <c r="L4643" s="26">
        <v>26.57</v>
      </c>
      <c r="M4643" s="26">
        <v>35.299999999999997</v>
      </c>
      <c r="N4643" s="26">
        <v>26.15</v>
      </c>
      <c r="O4643" s="199">
        <v>41.4</v>
      </c>
    </row>
    <row r="4644" spans="8:15" hidden="1" x14ac:dyDescent="0.25">
      <c r="H4644" s="189" t="s">
        <v>9597</v>
      </c>
      <c r="I4644" s="26" t="s">
        <v>9918</v>
      </c>
      <c r="J4644" s="26" t="s">
        <v>9919</v>
      </c>
      <c r="K4644" s="26">
        <v>53.3</v>
      </c>
      <c r="L4644" s="26">
        <v>39.67</v>
      </c>
      <c r="M4644" s="26">
        <v>69.459999999999994</v>
      </c>
      <c r="N4644" s="26">
        <v>27.66</v>
      </c>
      <c r="O4644" s="199">
        <v>42.64</v>
      </c>
    </row>
    <row r="4645" spans="8:15" hidden="1" x14ac:dyDescent="0.25">
      <c r="H4645" s="189" t="s">
        <v>9597</v>
      </c>
      <c r="I4645" s="26" t="s">
        <v>9920</v>
      </c>
      <c r="J4645" s="26" t="s">
        <v>9921</v>
      </c>
      <c r="K4645" s="26">
        <v>43.17</v>
      </c>
      <c r="L4645" s="26">
        <v>35.56</v>
      </c>
      <c r="M4645" s="26">
        <v>40.049999999999997</v>
      </c>
      <c r="N4645" s="26">
        <v>34.520000000000003</v>
      </c>
      <c r="O4645" s="199">
        <v>31.34</v>
      </c>
    </row>
    <row r="4646" spans="8:15" hidden="1" x14ac:dyDescent="0.25">
      <c r="H4646" s="189" t="s">
        <v>9597</v>
      </c>
      <c r="I4646" s="26" t="s">
        <v>9922</v>
      </c>
      <c r="J4646" s="26" t="s">
        <v>9923</v>
      </c>
      <c r="K4646" s="26">
        <v>23.27</v>
      </c>
      <c r="L4646" s="26">
        <v>71.64</v>
      </c>
      <c r="M4646" s="26">
        <v>265.07</v>
      </c>
      <c r="N4646" s="26">
        <v>39.67</v>
      </c>
      <c r="O4646" s="199">
        <v>54.36</v>
      </c>
    </row>
    <row r="4647" spans="8:15" hidden="1" x14ac:dyDescent="0.25">
      <c r="H4647" s="189" t="s">
        <v>9597</v>
      </c>
      <c r="I4647" s="26" t="s">
        <v>9924</v>
      </c>
      <c r="J4647" s="26" t="s">
        <v>9925</v>
      </c>
      <c r="K4647" s="26">
        <v>29.69</v>
      </c>
      <c r="L4647" s="26">
        <v>39.61</v>
      </c>
      <c r="M4647" s="26">
        <v>43.82</v>
      </c>
      <c r="N4647" s="26">
        <v>40.98</v>
      </c>
      <c r="O4647" s="199">
        <v>43.78</v>
      </c>
    </row>
    <row r="4648" spans="8:15" hidden="1" x14ac:dyDescent="0.25">
      <c r="H4648" s="189" t="s">
        <v>9597</v>
      </c>
      <c r="I4648" s="26" t="s">
        <v>9926</v>
      </c>
      <c r="J4648" s="26" t="s">
        <v>9927</v>
      </c>
      <c r="K4648" s="26">
        <v>24.67</v>
      </c>
      <c r="L4648" s="26">
        <v>61.07</v>
      </c>
      <c r="M4648" s="26">
        <v>69.290000000000006</v>
      </c>
      <c r="N4648" s="26">
        <v>56.9</v>
      </c>
      <c r="O4648" s="199">
        <v>25.3</v>
      </c>
    </row>
    <row r="4649" spans="8:15" hidden="1" x14ac:dyDescent="0.25">
      <c r="H4649" s="189" t="s">
        <v>9597</v>
      </c>
      <c r="I4649" s="26" t="s">
        <v>9928</v>
      </c>
      <c r="J4649" s="26" t="s">
        <v>9929</v>
      </c>
      <c r="K4649" s="26">
        <v>17.100000000000001</v>
      </c>
      <c r="L4649" s="26">
        <v>688.23</v>
      </c>
      <c r="M4649" s="26"/>
      <c r="N4649" s="26">
        <v>41.11</v>
      </c>
      <c r="O4649" s="199">
        <v>28.91</v>
      </c>
    </row>
    <row r="4650" spans="8:15" hidden="1" x14ac:dyDescent="0.25">
      <c r="H4650" s="189" t="s">
        <v>9597</v>
      </c>
      <c r="I4650" s="26" t="s">
        <v>9930</v>
      </c>
      <c r="J4650" s="26" t="s">
        <v>9931</v>
      </c>
      <c r="K4650" s="26">
        <v>18.09</v>
      </c>
      <c r="L4650" s="26">
        <v>73.459999999999994</v>
      </c>
      <c r="M4650" s="26">
        <v>155.65</v>
      </c>
      <c r="N4650" s="26">
        <v>39</v>
      </c>
      <c r="O4650" s="199">
        <v>72.36</v>
      </c>
    </row>
    <row r="4651" spans="8:15" hidden="1" x14ac:dyDescent="0.25">
      <c r="H4651" s="189" t="s">
        <v>9597</v>
      </c>
      <c r="I4651" s="26" t="s">
        <v>9932</v>
      </c>
      <c r="J4651" s="26" t="s">
        <v>9933</v>
      </c>
      <c r="K4651" s="26">
        <v>24.16</v>
      </c>
      <c r="L4651" s="26"/>
      <c r="M4651" s="26"/>
      <c r="N4651" s="26">
        <v>71.680000000000007</v>
      </c>
      <c r="O4651" s="199">
        <v>23.15</v>
      </c>
    </row>
    <row r="4652" spans="8:15" hidden="1" x14ac:dyDescent="0.25">
      <c r="H4652" s="189" t="s">
        <v>9597</v>
      </c>
      <c r="I4652" s="26" t="s">
        <v>9934</v>
      </c>
      <c r="J4652" s="26" t="s">
        <v>345</v>
      </c>
      <c r="K4652" s="26">
        <v>58.56</v>
      </c>
      <c r="L4652" s="26"/>
      <c r="M4652" s="26"/>
      <c r="N4652" s="26">
        <v>266.77999999999997</v>
      </c>
      <c r="O4652" s="199">
        <v>46.85</v>
      </c>
    </row>
    <row r="4653" spans="8:15" hidden="1" x14ac:dyDescent="0.25">
      <c r="H4653" s="189" t="s">
        <v>9597</v>
      </c>
      <c r="I4653" s="26" t="s">
        <v>9935</v>
      </c>
      <c r="J4653" s="26" t="s">
        <v>9936</v>
      </c>
      <c r="K4653" s="26">
        <v>12.77</v>
      </c>
      <c r="L4653" s="26">
        <v>104.96</v>
      </c>
      <c r="M4653" s="26">
        <v>187.73</v>
      </c>
      <c r="N4653" s="26">
        <v>39.93</v>
      </c>
      <c r="O4653" s="199">
        <v>105.87</v>
      </c>
    </row>
    <row r="4654" spans="8:15" hidden="1" x14ac:dyDescent="0.25">
      <c r="H4654" s="189" t="s">
        <v>9597</v>
      </c>
      <c r="I4654" s="26" t="s">
        <v>9937</v>
      </c>
      <c r="J4654" s="26" t="s">
        <v>9938</v>
      </c>
      <c r="K4654" s="26">
        <v>43.81</v>
      </c>
      <c r="L4654" s="26">
        <v>63.48</v>
      </c>
      <c r="M4654" s="26">
        <v>57.2</v>
      </c>
      <c r="N4654" s="26">
        <v>67.58</v>
      </c>
      <c r="O4654" s="199">
        <v>58.98</v>
      </c>
    </row>
    <row r="4655" spans="8:15" hidden="1" x14ac:dyDescent="0.25">
      <c r="H4655" s="189" t="s">
        <v>9597</v>
      </c>
      <c r="I4655" s="26" t="s">
        <v>9939</v>
      </c>
      <c r="J4655" s="26" t="s">
        <v>9940</v>
      </c>
      <c r="K4655" s="26">
        <v>36.33</v>
      </c>
      <c r="L4655" s="26">
        <v>30.05</v>
      </c>
      <c r="M4655" s="26">
        <v>23.74</v>
      </c>
      <c r="N4655" s="26">
        <v>32.24</v>
      </c>
      <c r="O4655" s="199">
        <v>35.49</v>
      </c>
    </row>
    <row r="4656" spans="8:15" hidden="1" x14ac:dyDescent="0.25">
      <c r="H4656" s="189" t="s">
        <v>9597</v>
      </c>
      <c r="I4656" s="26" t="s">
        <v>9941</v>
      </c>
      <c r="J4656" s="26" t="s">
        <v>9942</v>
      </c>
      <c r="K4656" s="26">
        <v>28.07</v>
      </c>
      <c r="L4656" s="26">
        <v>38.29</v>
      </c>
      <c r="M4656" s="26">
        <v>73.790000000000006</v>
      </c>
      <c r="N4656" s="26">
        <v>30.09</v>
      </c>
      <c r="O4656" s="199">
        <v>42.42</v>
      </c>
    </row>
    <row r="4657" spans="8:15" hidden="1" x14ac:dyDescent="0.25">
      <c r="H4657" s="189" t="s">
        <v>9597</v>
      </c>
      <c r="I4657" s="26" t="s">
        <v>9943</v>
      </c>
      <c r="J4657" s="26" t="s">
        <v>9944</v>
      </c>
      <c r="K4657" s="26">
        <v>15.72</v>
      </c>
      <c r="L4657" s="26">
        <v>119.23</v>
      </c>
      <c r="M4657" s="26">
        <v>387.03</v>
      </c>
      <c r="N4657" s="26">
        <v>65.88</v>
      </c>
      <c r="O4657" s="199">
        <v>32.49</v>
      </c>
    </row>
    <row r="4658" spans="8:15" hidden="1" x14ac:dyDescent="0.25">
      <c r="H4658" s="189" t="s">
        <v>9597</v>
      </c>
      <c r="I4658" s="26" t="s">
        <v>9945</v>
      </c>
      <c r="J4658" s="26" t="s">
        <v>9946</v>
      </c>
      <c r="K4658" s="26">
        <v>47.46</v>
      </c>
      <c r="L4658" s="26">
        <v>48.49</v>
      </c>
      <c r="M4658" s="26">
        <v>111.17</v>
      </c>
      <c r="N4658" s="26">
        <v>25.43</v>
      </c>
      <c r="O4658" s="199">
        <v>26.22</v>
      </c>
    </row>
    <row r="4659" spans="8:15" hidden="1" x14ac:dyDescent="0.25">
      <c r="H4659" s="189" t="s">
        <v>9597</v>
      </c>
      <c r="I4659" s="26" t="s">
        <v>9947</v>
      </c>
      <c r="J4659" s="26" t="s">
        <v>9948</v>
      </c>
      <c r="K4659" s="26">
        <v>55.47</v>
      </c>
      <c r="L4659" s="26">
        <v>33.96</v>
      </c>
      <c r="M4659" s="26">
        <v>31.25</v>
      </c>
      <c r="N4659" s="26">
        <v>39.32</v>
      </c>
      <c r="O4659" s="199">
        <v>32.53</v>
      </c>
    </row>
    <row r="4660" spans="8:15" hidden="1" x14ac:dyDescent="0.25">
      <c r="H4660" s="189" t="s">
        <v>9597</v>
      </c>
      <c r="I4660" s="26" t="s">
        <v>9949</v>
      </c>
      <c r="J4660" s="26" t="s">
        <v>9950</v>
      </c>
      <c r="K4660" s="26">
        <v>16.350000000000001</v>
      </c>
      <c r="L4660" s="26"/>
      <c r="M4660" s="26">
        <v>19.3</v>
      </c>
      <c r="N4660" s="26"/>
      <c r="O4660" s="199">
        <v>30.48</v>
      </c>
    </row>
    <row r="4661" spans="8:15" hidden="1" x14ac:dyDescent="0.25">
      <c r="H4661" s="189" t="s">
        <v>9597</v>
      </c>
      <c r="I4661" s="26" t="s">
        <v>9951</v>
      </c>
      <c r="J4661" s="26" t="s">
        <v>9952</v>
      </c>
      <c r="K4661" s="26">
        <v>35.450000000000003</v>
      </c>
      <c r="L4661" s="26">
        <v>75.64</v>
      </c>
      <c r="M4661" s="26"/>
      <c r="N4661" s="26">
        <v>29.81</v>
      </c>
      <c r="O4661" s="199">
        <v>25.59</v>
      </c>
    </row>
    <row r="4662" spans="8:15" hidden="1" x14ac:dyDescent="0.25">
      <c r="H4662" s="189" t="s">
        <v>9597</v>
      </c>
      <c r="I4662" s="26" t="s">
        <v>9953</v>
      </c>
      <c r="J4662" s="26" t="s">
        <v>9954</v>
      </c>
      <c r="K4662" s="26">
        <v>23.94</v>
      </c>
      <c r="L4662" s="26">
        <v>47.86</v>
      </c>
      <c r="M4662" s="26">
        <v>53.48</v>
      </c>
      <c r="N4662" s="26">
        <v>42.25</v>
      </c>
      <c r="O4662" s="199">
        <v>40.75</v>
      </c>
    </row>
    <row r="4663" spans="8:15" hidden="1" x14ac:dyDescent="0.25">
      <c r="H4663" s="189" t="s">
        <v>9597</v>
      </c>
      <c r="I4663" s="26" t="s">
        <v>9955</v>
      </c>
      <c r="J4663" s="26" t="s">
        <v>9956</v>
      </c>
      <c r="K4663" s="26">
        <v>34.93</v>
      </c>
      <c r="L4663" s="26">
        <v>38.17</v>
      </c>
      <c r="M4663" s="26">
        <v>49.15</v>
      </c>
      <c r="N4663" s="26">
        <v>34.42</v>
      </c>
      <c r="O4663" s="199">
        <v>52.4</v>
      </c>
    </row>
    <row r="4664" spans="8:15" hidden="1" x14ac:dyDescent="0.25">
      <c r="H4664" s="189" t="s">
        <v>9597</v>
      </c>
      <c r="I4664" s="26" t="s">
        <v>9957</v>
      </c>
      <c r="J4664" s="26" t="s">
        <v>9958</v>
      </c>
      <c r="K4664" s="26">
        <v>32.64</v>
      </c>
      <c r="L4664" s="26">
        <v>27.16</v>
      </c>
      <c r="M4664" s="26">
        <v>26.77</v>
      </c>
      <c r="N4664" s="26">
        <v>27.95</v>
      </c>
      <c r="O4664" s="199">
        <v>33.08</v>
      </c>
    </row>
    <row r="4665" spans="8:15" hidden="1" x14ac:dyDescent="0.25">
      <c r="H4665" s="189" t="s">
        <v>9597</v>
      </c>
      <c r="I4665" s="26" t="s">
        <v>9959</v>
      </c>
      <c r="J4665" s="26" t="s">
        <v>9960</v>
      </c>
      <c r="K4665" s="26">
        <v>38.659999999999997</v>
      </c>
      <c r="L4665" s="26">
        <v>47.97</v>
      </c>
      <c r="M4665" s="26">
        <v>41.7</v>
      </c>
      <c r="N4665" s="26">
        <v>67.22</v>
      </c>
      <c r="O4665" s="199">
        <v>44.94</v>
      </c>
    </row>
    <row r="4666" spans="8:15" hidden="1" x14ac:dyDescent="0.25">
      <c r="H4666" s="189" t="s">
        <v>9597</v>
      </c>
      <c r="I4666" s="26" t="s">
        <v>9961</v>
      </c>
      <c r="J4666" s="26" t="s">
        <v>9962</v>
      </c>
      <c r="K4666" s="26">
        <v>49</v>
      </c>
      <c r="L4666" s="26">
        <v>33.93</v>
      </c>
      <c r="M4666" s="26">
        <v>34.83</v>
      </c>
      <c r="N4666" s="26">
        <v>32.75</v>
      </c>
      <c r="O4666" s="199">
        <v>37.24</v>
      </c>
    </row>
    <row r="4667" spans="8:15" hidden="1" x14ac:dyDescent="0.25">
      <c r="H4667" s="189" t="s">
        <v>9597</v>
      </c>
      <c r="I4667" s="26" t="s">
        <v>9963</v>
      </c>
      <c r="J4667" s="26" t="s">
        <v>9964</v>
      </c>
      <c r="K4667" s="26">
        <v>17.73</v>
      </c>
      <c r="L4667" s="26">
        <v>38.6</v>
      </c>
      <c r="M4667" s="26">
        <v>47.58</v>
      </c>
      <c r="N4667" s="26">
        <v>29.77</v>
      </c>
      <c r="O4667" s="199">
        <v>50.26</v>
      </c>
    </row>
    <row r="4668" spans="8:15" hidden="1" x14ac:dyDescent="0.25">
      <c r="H4668" s="189" t="s">
        <v>9597</v>
      </c>
      <c r="I4668" s="26" t="s">
        <v>9965</v>
      </c>
      <c r="J4668" s="26" t="s">
        <v>9966</v>
      </c>
      <c r="K4668" s="26">
        <v>46.75</v>
      </c>
      <c r="L4668" s="26">
        <v>54.34</v>
      </c>
      <c r="M4668" s="26">
        <v>59.29</v>
      </c>
      <c r="N4668" s="26">
        <v>62.95</v>
      </c>
      <c r="O4668" s="199">
        <v>46.75</v>
      </c>
    </row>
    <row r="4669" spans="8:15" hidden="1" x14ac:dyDescent="0.25">
      <c r="H4669" s="189" t="s">
        <v>9597</v>
      </c>
      <c r="I4669" s="26" t="s">
        <v>9967</v>
      </c>
      <c r="J4669" s="26" t="s">
        <v>9968</v>
      </c>
      <c r="K4669" s="26">
        <v>65.849999999999994</v>
      </c>
      <c r="L4669" s="26">
        <v>113.45</v>
      </c>
      <c r="M4669" s="26">
        <v>110.25</v>
      </c>
      <c r="N4669" s="26">
        <v>123.89</v>
      </c>
      <c r="O4669" s="199">
        <v>76.2</v>
      </c>
    </row>
    <row r="4670" spans="8:15" hidden="1" x14ac:dyDescent="0.25">
      <c r="H4670" s="189" t="s">
        <v>9597</v>
      </c>
      <c r="I4670" s="26" t="s">
        <v>9969</v>
      </c>
      <c r="J4670" s="26" t="s">
        <v>9970</v>
      </c>
      <c r="K4670" s="26">
        <v>52.35</v>
      </c>
      <c r="L4670" s="26">
        <v>62.99</v>
      </c>
      <c r="M4670" s="26">
        <v>79.73</v>
      </c>
      <c r="N4670" s="26">
        <v>57.47</v>
      </c>
      <c r="O4670" s="199">
        <v>67.36</v>
      </c>
    </row>
    <row r="4671" spans="8:15" hidden="1" x14ac:dyDescent="0.25">
      <c r="H4671" s="189" t="s">
        <v>9597</v>
      </c>
      <c r="I4671" s="26" t="s">
        <v>9971</v>
      </c>
      <c r="J4671" s="26" t="s">
        <v>9972</v>
      </c>
      <c r="K4671" s="26">
        <v>0</v>
      </c>
      <c r="L4671" s="26"/>
      <c r="M4671" s="26"/>
      <c r="N4671" s="26"/>
      <c r="O4671" s="199"/>
    </row>
    <row r="4672" spans="8:15" hidden="1" x14ac:dyDescent="0.25">
      <c r="H4672" s="189" t="s">
        <v>9597</v>
      </c>
      <c r="I4672" s="26" t="s">
        <v>9973</v>
      </c>
      <c r="J4672" s="26" t="s">
        <v>9974</v>
      </c>
      <c r="K4672" s="26">
        <v>0</v>
      </c>
      <c r="L4672" s="26"/>
      <c r="M4672" s="26"/>
      <c r="N4672" s="26"/>
      <c r="O4672" s="199"/>
    </row>
    <row r="4673" spans="8:15" hidden="1" x14ac:dyDescent="0.25">
      <c r="H4673" s="189" t="s">
        <v>9597</v>
      </c>
      <c r="I4673" s="26" t="s">
        <v>9975</v>
      </c>
      <c r="J4673" s="26" t="s">
        <v>9976</v>
      </c>
      <c r="K4673" s="26">
        <v>19.02</v>
      </c>
      <c r="L4673" s="26"/>
      <c r="M4673" s="26"/>
      <c r="N4673" s="26">
        <v>1118.46</v>
      </c>
      <c r="O4673" s="199">
        <v>53.56</v>
      </c>
    </row>
    <row r="4674" spans="8:15" hidden="1" x14ac:dyDescent="0.25">
      <c r="H4674" s="189" t="s">
        <v>9597</v>
      </c>
      <c r="I4674" s="26" t="s">
        <v>9977</v>
      </c>
      <c r="J4674" s="26" t="s">
        <v>9978</v>
      </c>
      <c r="K4674" s="26">
        <v>4.4800000000000004</v>
      </c>
      <c r="L4674" s="26">
        <v>186.95</v>
      </c>
      <c r="M4674" s="26">
        <v>189.77</v>
      </c>
      <c r="N4674" s="26">
        <v>188.78</v>
      </c>
      <c r="O4674" s="199">
        <v>34.409999999999997</v>
      </c>
    </row>
    <row r="4675" spans="8:15" hidden="1" x14ac:dyDescent="0.25">
      <c r="H4675" s="189" t="s">
        <v>9597</v>
      </c>
      <c r="I4675" s="26" t="s">
        <v>9979</v>
      </c>
      <c r="J4675" s="26" t="s">
        <v>9980</v>
      </c>
      <c r="K4675" s="26">
        <v>16.899999999999999</v>
      </c>
      <c r="L4675" s="26">
        <v>34.549999999999997</v>
      </c>
      <c r="M4675" s="26">
        <v>35.81</v>
      </c>
      <c r="N4675" s="26">
        <v>25.96</v>
      </c>
      <c r="O4675" s="199">
        <v>397.43</v>
      </c>
    </row>
    <row r="4676" spans="8:15" hidden="1" x14ac:dyDescent="0.25">
      <c r="H4676" s="189" t="s">
        <v>9597</v>
      </c>
      <c r="I4676" s="26" t="s">
        <v>9981</v>
      </c>
      <c r="J4676" s="26" t="s">
        <v>9982</v>
      </c>
      <c r="K4676" s="26">
        <v>7.59</v>
      </c>
      <c r="L4676" s="26"/>
      <c r="M4676" s="26"/>
      <c r="N4676" s="26"/>
      <c r="O4676" s="199">
        <v>45.01</v>
      </c>
    </row>
    <row r="4677" spans="8:15" hidden="1" x14ac:dyDescent="0.25">
      <c r="H4677" s="189" t="s">
        <v>9597</v>
      </c>
      <c r="I4677" s="26" t="s">
        <v>9983</v>
      </c>
      <c r="J4677" s="26" t="s">
        <v>9984</v>
      </c>
      <c r="K4677" s="26">
        <v>7.99</v>
      </c>
      <c r="L4677" s="26">
        <v>64.39</v>
      </c>
      <c r="M4677" s="26">
        <v>58.09</v>
      </c>
      <c r="N4677" s="26">
        <v>67.17</v>
      </c>
      <c r="O4677" s="199">
        <v>49.67</v>
      </c>
    </row>
    <row r="4678" spans="8:15" hidden="1" x14ac:dyDescent="0.25">
      <c r="H4678" s="189" t="s">
        <v>9597</v>
      </c>
      <c r="I4678" s="26" t="s">
        <v>9985</v>
      </c>
      <c r="J4678" s="26" t="s">
        <v>9986</v>
      </c>
      <c r="K4678" s="26">
        <v>10.220000000000001</v>
      </c>
      <c r="L4678" s="26"/>
      <c r="M4678" s="26">
        <v>703.47</v>
      </c>
      <c r="N4678" s="26">
        <v>64.2</v>
      </c>
      <c r="O4678" s="199">
        <v>44.64</v>
      </c>
    </row>
    <row r="4679" spans="8:15" hidden="1" x14ac:dyDescent="0.25">
      <c r="H4679" s="189" t="s">
        <v>9597</v>
      </c>
      <c r="I4679" s="26" t="s">
        <v>9987</v>
      </c>
      <c r="J4679" s="26" t="s">
        <v>9988</v>
      </c>
      <c r="K4679" s="26">
        <v>7.98</v>
      </c>
      <c r="L4679" s="26">
        <v>55.34</v>
      </c>
      <c r="M4679" s="26">
        <v>65.64</v>
      </c>
      <c r="N4679" s="26">
        <v>66.38</v>
      </c>
      <c r="O4679" s="199">
        <v>66.459999999999994</v>
      </c>
    </row>
    <row r="4680" spans="8:15" hidden="1" x14ac:dyDescent="0.25">
      <c r="H4680" s="189" t="s">
        <v>9597</v>
      </c>
      <c r="I4680" s="26" t="s">
        <v>9989</v>
      </c>
      <c r="J4680" s="26" t="s">
        <v>9990</v>
      </c>
      <c r="K4680" s="26">
        <v>32.92</v>
      </c>
      <c r="L4680" s="26">
        <v>49.41</v>
      </c>
      <c r="M4680" s="26">
        <v>34.869999999999997</v>
      </c>
      <c r="N4680" s="26">
        <v>56.04</v>
      </c>
      <c r="O4680" s="199">
        <v>149.86000000000001</v>
      </c>
    </row>
    <row r="4681" spans="8:15" hidden="1" x14ac:dyDescent="0.25">
      <c r="H4681" s="189" t="s">
        <v>9597</v>
      </c>
      <c r="I4681" s="26" t="s">
        <v>9991</v>
      </c>
      <c r="J4681" s="26" t="s">
        <v>9992</v>
      </c>
      <c r="K4681" s="26">
        <v>11.79</v>
      </c>
      <c r="L4681" s="26">
        <v>158.16</v>
      </c>
      <c r="M4681" s="26">
        <v>75.19</v>
      </c>
      <c r="N4681" s="26">
        <v>79.37</v>
      </c>
      <c r="O4681" s="199">
        <v>111.37</v>
      </c>
    </row>
    <row r="4682" spans="8:15" hidden="1" x14ac:dyDescent="0.25">
      <c r="H4682" s="189" t="s">
        <v>9597</v>
      </c>
      <c r="I4682" s="26" t="s">
        <v>9993</v>
      </c>
      <c r="J4682" s="26" t="s">
        <v>9994</v>
      </c>
      <c r="K4682" s="26">
        <v>96.56</v>
      </c>
      <c r="L4682" s="26">
        <v>20.38</v>
      </c>
      <c r="M4682" s="26">
        <v>22.12</v>
      </c>
      <c r="N4682" s="26">
        <v>21.58</v>
      </c>
      <c r="O4682" s="199">
        <v>217.26</v>
      </c>
    </row>
    <row r="4683" spans="8:15" hidden="1" x14ac:dyDescent="0.25">
      <c r="H4683" s="189" t="s">
        <v>9597</v>
      </c>
      <c r="I4683" s="26" t="s">
        <v>9995</v>
      </c>
      <c r="J4683" s="26" t="s">
        <v>9996</v>
      </c>
      <c r="K4683" s="26">
        <v>3.4</v>
      </c>
      <c r="L4683" s="26"/>
      <c r="M4683" s="26">
        <v>147.55000000000001</v>
      </c>
      <c r="N4683" s="26"/>
      <c r="O4683" s="199">
        <v>141.79</v>
      </c>
    </row>
    <row r="4684" spans="8:15" hidden="1" x14ac:dyDescent="0.25">
      <c r="H4684" s="189" t="s">
        <v>9597</v>
      </c>
      <c r="I4684" s="26" t="s">
        <v>9997</v>
      </c>
      <c r="J4684" s="26" t="s">
        <v>9998</v>
      </c>
      <c r="K4684" s="26">
        <v>2.0099999999999998</v>
      </c>
      <c r="L4684" s="26">
        <v>30.86</v>
      </c>
      <c r="M4684" s="26"/>
      <c r="N4684" s="26">
        <v>91.58</v>
      </c>
      <c r="O4684" s="199">
        <v>55.55</v>
      </c>
    </row>
    <row r="4685" spans="8:15" hidden="1" x14ac:dyDescent="0.25">
      <c r="H4685" s="189" t="s">
        <v>9597</v>
      </c>
      <c r="I4685" s="26" t="s">
        <v>9999</v>
      </c>
      <c r="J4685" s="26" t="s">
        <v>10000</v>
      </c>
      <c r="K4685" s="26">
        <v>6.15</v>
      </c>
      <c r="L4685" s="26"/>
      <c r="M4685" s="26"/>
      <c r="N4685" s="26"/>
      <c r="O4685" s="199">
        <v>220.69</v>
      </c>
    </row>
    <row r="4686" spans="8:15" hidden="1" x14ac:dyDescent="0.25">
      <c r="H4686" s="189" t="s">
        <v>9597</v>
      </c>
      <c r="I4686" s="26" t="s">
        <v>10001</v>
      </c>
      <c r="J4686" s="26" t="s">
        <v>10002</v>
      </c>
      <c r="K4686" s="26">
        <v>3.41</v>
      </c>
      <c r="L4686" s="26"/>
      <c r="M4686" s="26"/>
      <c r="N4686" s="26"/>
      <c r="O4686" s="199">
        <v>9.73</v>
      </c>
    </row>
    <row r="4687" spans="8:15" hidden="1" x14ac:dyDescent="0.25">
      <c r="H4687" s="189" t="s">
        <v>9597</v>
      </c>
      <c r="I4687" s="26" t="s">
        <v>10003</v>
      </c>
      <c r="J4687" s="26" t="s">
        <v>10004</v>
      </c>
      <c r="K4687" s="26">
        <v>15.16</v>
      </c>
      <c r="L4687" s="26">
        <v>12.2</v>
      </c>
      <c r="M4687" s="26">
        <v>21.81</v>
      </c>
      <c r="N4687" s="26">
        <v>10.94</v>
      </c>
      <c r="O4687" s="199">
        <v>334.69</v>
      </c>
    </row>
    <row r="4688" spans="8:15" hidden="1" x14ac:dyDescent="0.25">
      <c r="H4688" s="189" t="s">
        <v>9597</v>
      </c>
      <c r="I4688" s="26" t="s">
        <v>10005</v>
      </c>
      <c r="J4688" s="26" t="s">
        <v>10006</v>
      </c>
      <c r="K4688" s="26">
        <v>30.62</v>
      </c>
      <c r="L4688" s="26">
        <v>24.25</v>
      </c>
      <c r="M4688" s="26">
        <v>35.43</v>
      </c>
      <c r="N4688" s="26">
        <v>18.61</v>
      </c>
      <c r="O4688" s="199">
        <v>29.49</v>
      </c>
    </row>
    <row r="4689" spans="8:15" hidden="1" x14ac:dyDescent="0.25">
      <c r="H4689" s="189" t="s">
        <v>9597</v>
      </c>
      <c r="I4689" s="26" t="s">
        <v>10007</v>
      </c>
      <c r="J4689" s="26" t="s">
        <v>10008</v>
      </c>
      <c r="K4689" s="26">
        <v>6.96</v>
      </c>
      <c r="L4689" s="26"/>
      <c r="M4689" s="26"/>
      <c r="N4689" s="26"/>
      <c r="O4689" s="199">
        <v>14.56</v>
      </c>
    </row>
    <row r="4690" spans="8:15" hidden="1" x14ac:dyDescent="0.25">
      <c r="H4690" s="189" t="s">
        <v>9597</v>
      </c>
      <c r="I4690" s="26" t="s">
        <v>10009</v>
      </c>
      <c r="J4690" s="26" t="s">
        <v>10010</v>
      </c>
      <c r="K4690" s="26">
        <v>38.39</v>
      </c>
      <c r="L4690" s="26"/>
      <c r="M4690" s="26"/>
      <c r="N4690" s="26">
        <v>151.1</v>
      </c>
      <c r="O4690" s="199">
        <v>54.52</v>
      </c>
    </row>
    <row r="4691" spans="8:15" hidden="1" x14ac:dyDescent="0.25">
      <c r="H4691" s="189" t="s">
        <v>9597</v>
      </c>
      <c r="I4691" s="26" t="s">
        <v>10011</v>
      </c>
      <c r="J4691" s="26" t="s">
        <v>10012</v>
      </c>
      <c r="K4691" s="26">
        <v>22.47</v>
      </c>
      <c r="L4691" s="26">
        <v>18.84</v>
      </c>
      <c r="M4691" s="26">
        <v>23.42</v>
      </c>
      <c r="N4691" s="26">
        <v>17.75</v>
      </c>
      <c r="O4691" s="199">
        <v>189.17</v>
      </c>
    </row>
    <row r="4692" spans="8:15" hidden="1" x14ac:dyDescent="0.25">
      <c r="H4692" s="189" t="s">
        <v>9597</v>
      </c>
      <c r="I4692" s="26" t="s">
        <v>10013</v>
      </c>
      <c r="J4692" s="26" t="s">
        <v>10014</v>
      </c>
      <c r="K4692" s="26">
        <v>56.03</v>
      </c>
      <c r="L4692" s="26">
        <v>24.01</v>
      </c>
      <c r="M4692" s="26">
        <v>29.18</v>
      </c>
      <c r="N4692" s="26">
        <v>16.16</v>
      </c>
      <c r="O4692" s="199">
        <v>130.06</v>
      </c>
    </row>
    <row r="4693" spans="8:15" hidden="1" x14ac:dyDescent="0.25">
      <c r="H4693" s="189" t="s">
        <v>9597</v>
      </c>
      <c r="I4693" s="26" t="s">
        <v>10015</v>
      </c>
      <c r="J4693" s="26" t="s">
        <v>10016</v>
      </c>
      <c r="K4693" s="26">
        <v>76.87</v>
      </c>
      <c r="L4693" s="26">
        <v>20.059999999999999</v>
      </c>
      <c r="M4693" s="26">
        <v>21.72</v>
      </c>
      <c r="N4693" s="26">
        <v>21.72</v>
      </c>
      <c r="O4693" s="199">
        <v>556.73</v>
      </c>
    </row>
    <row r="4694" spans="8:15" hidden="1" x14ac:dyDescent="0.25">
      <c r="H4694" s="189" t="s">
        <v>9597</v>
      </c>
      <c r="I4694" s="26" t="s">
        <v>10017</v>
      </c>
      <c r="J4694" s="26" t="s">
        <v>10018</v>
      </c>
      <c r="K4694" s="26">
        <v>84.62</v>
      </c>
      <c r="L4694" s="26">
        <v>36.4</v>
      </c>
      <c r="M4694" s="26">
        <v>40.549999999999997</v>
      </c>
      <c r="N4694" s="26">
        <v>33.69</v>
      </c>
      <c r="O4694" s="199">
        <v>93.99</v>
      </c>
    </row>
    <row r="4695" spans="8:15" hidden="1" x14ac:dyDescent="0.25">
      <c r="H4695" s="189" t="s">
        <v>9597</v>
      </c>
      <c r="I4695" s="26" t="s">
        <v>10019</v>
      </c>
      <c r="J4695" s="26" t="s">
        <v>10020</v>
      </c>
      <c r="K4695" s="26">
        <v>12.56</v>
      </c>
      <c r="L4695" s="26">
        <v>27.28</v>
      </c>
      <c r="M4695" s="26">
        <v>26.5</v>
      </c>
      <c r="N4695" s="26">
        <v>21.76</v>
      </c>
      <c r="O4695" s="199">
        <v>85.12</v>
      </c>
    </row>
    <row r="4696" spans="8:15" hidden="1" x14ac:dyDescent="0.25">
      <c r="H4696" s="189" t="s">
        <v>9597</v>
      </c>
      <c r="I4696" s="26" t="s">
        <v>10021</v>
      </c>
      <c r="J4696" s="26" t="s">
        <v>10022</v>
      </c>
      <c r="K4696" s="26">
        <v>8.06</v>
      </c>
      <c r="L4696" s="26">
        <v>24.37</v>
      </c>
      <c r="M4696" s="26">
        <v>21.81</v>
      </c>
      <c r="N4696" s="26">
        <v>29.97</v>
      </c>
      <c r="O4696" s="199">
        <v>80.47</v>
      </c>
    </row>
    <row r="4697" spans="8:15" hidden="1" x14ac:dyDescent="0.25">
      <c r="H4697" s="189" t="s">
        <v>9597</v>
      </c>
      <c r="I4697" s="26" t="s">
        <v>10023</v>
      </c>
      <c r="J4697" s="26" t="s">
        <v>10024</v>
      </c>
      <c r="K4697" s="26">
        <v>24.18</v>
      </c>
      <c r="L4697" s="26">
        <v>25.64</v>
      </c>
      <c r="M4697" s="26">
        <v>29.29</v>
      </c>
      <c r="N4697" s="26">
        <v>21.79</v>
      </c>
      <c r="O4697" s="199">
        <v>38.9</v>
      </c>
    </row>
    <row r="4698" spans="8:15" hidden="1" x14ac:dyDescent="0.25">
      <c r="H4698" s="189" t="s">
        <v>9597</v>
      </c>
      <c r="I4698" s="26" t="s">
        <v>10025</v>
      </c>
      <c r="J4698" s="26" t="s">
        <v>10026</v>
      </c>
      <c r="K4698" s="26">
        <v>12.42</v>
      </c>
      <c r="L4698" s="26">
        <v>29.57</v>
      </c>
      <c r="M4698" s="26">
        <v>41.95</v>
      </c>
      <c r="N4698" s="26">
        <v>24.92</v>
      </c>
      <c r="O4698" s="199">
        <v>40.53</v>
      </c>
    </row>
    <row r="4699" spans="8:15" hidden="1" x14ac:dyDescent="0.25">
      <c r="H4699" s="189" t="s">
        <v>9597</v>
      </c>
      <c r="I4699" s="26" t="s">
        <v>10027</v>
      </c>
      <c r="J4699" s="26" t="s">
        <v>10028</v>
      </c>
      <c r="K4699" s="26">
        <v>35.69</v>
      </c>
      <c r="L4699" s="26"/>
      <c r="M4699" s="26"/>
      <c r="N4699" s="26">
        <v>76.78</v>
      </c>
      <c r="O4699" s="199">
        <v>82.96</v>
      </c>
    </row>
    <row r="4700" spans="8:15" hidden="1" x14ac:dyDescent="0.25">
      <c r="H4700" s="189" t="s">
        <v>9597</v>
      </c>
      <c r="I4700" s="26" t="s">
        <v>10029</v>
      </c>
      <c r="J4700" s="26" t="s">
        <v>10030</v>
      </c>
      <c r="K4700" s="26">
        <v>7.59</v>
      </c>
      <c r="L4700" s="26"/>
      <c r="M4700" s="26"/>
      <c r="N4700" s="26">
        <v>48.53</v>
      </c>
      <c r="O4700" s="199">
        <v>42.12</v>
      </c>
    </row>
    <row r="4701" spans="8:15" hidden="1" x14ac:dyDescent="0.25">
      <c r="H4701" s="189" t="s">
        <v>9597</v>
      </c>
      <c r="I4701" s="26" t="s">
        <v>10031</v>
      </c>
      <c r="J4701" s="26" t="s">
        <v>10032</v>
      </c>
      <c r="K4701" s="26">
        <v>27.43</v>
      </c>
      <c r="L4701" s="26">
        <v>113.65</v>
      </c>
      <c r="M4701" s="26">
        <v>128.52000000000001</v>
      </c>
      <c r="N4701" s="26">
        <v>106.03</v>
      </c>
      <c r="O4701" s="199">
        <v>69.89</v>
      </c>
    </row>
    <row r="4702" spans="8:15" hidden="1" x14ac:dyDescent="0.25">
      <c r="H4702" s="189" t="s">
        <v>9597</v>
      </c>
      <c r="I4702" s="26" t="s">
        <v>10033</v>
      </c>
      <c r="J4702" s="26" t="s">
        <v>10034</v>
      </c>
      <c r="K4702" s="26">
        <v>28.7</v>
      </c>
      <c r="L4702" s="26">
        <v>23.57</v>
      </c>
      <c r="M4702" s="26">
        <v>25.96</v>
      </c>
      <c r="N4702" s="26">
        <v>16.43</v>
      </c>
      <c r="O4702" s="199">
        <v>131.69999999999999</v>
      </c>
    </row>
    <row r="4703" spans="8:15" hidden="1" x14ac:dyDescent="0.25">
      <c r="H4703" s="189" t="s">
        <v>9597</v>
      </c>
      <c r="I4703" s="26" t="s">
        <v>10035</v>
      </c>
      <c r="J4703" s="26" t="s">
        <v>10036</v>
      </c>
      <c r="K4703" s="26">
        <v>18.63</v>
      </c>
      <c r="L4703" s="26">
        <v>72.62</v>
      </c>
      <c r="M4703" s="26">
        <v>77.02</v>
      </c>
      <c r="N4703" s="26">
        <v>38.479999999999997</v>
      </c>
      <c r="O4703" s="199">
        <v>72.53</v>
      </c>
    </row>
    <row r="4704" spans="8:15" hidden="1" x14ac:dyDescent="0.25">
      <c r="H4704" s="189" t="s">
        <v>9597</v>
      </c>
      <c r="I4704" s="26" t="s">
        <v>10037</v>
      </c>
      <c r="J4704" s="26" t="s">
        <v>10038</v>
      </c>
      <c r="K4704" s="26">
        <v>30</v>
      </c>
      <c r="L4704" s="26"/>
      <c r="M4704" s="26"/>
      <c r="N4704" s="26"/>
      <c r="O4704" s="199">
        <v>51.41</v>
      </c>
    </row>
    <row r="4705" spans="8:15" hidden="1" x14ac:dyDescent="0.25">
      <c r="H4705" s="189" t="s">
        <v>9597</v>
      </c>
      <c r="I4705" s="26" t="s">
        <v>10039</v>
      </c>
      <c r="J4705" s="26" t="s">
        <v>10040</v>
      </c>
      <c r="K4705" s="26">
        <v>9.91</v>
      </c>
      <c r="L4705" s="26">
        <v>220.73</v>
      </c>
      <c r="M4705" s="26"/>
      <c r="N4705" s="26">
        <v>27.67</v>
      </c>
      <c r="O4705" s="199">
        <v>43.51</v>
      </c>
    </row>
    <row r="4706" spans="8:15" hidden="1" x14ac:dyDescent="0.25">
      <c r="H4706" s="189" t="s">
        <v>9597</v>
      </c>
      <c r="I4706" s="26" t="s">
        <v>10041</v>
      </c>
      <c r="J4706" s="26" t="s">
        <v>10042</v>
      </c>
      <c r="K4706" s="26">
        <v>17.37</v>
      </c>
      <c r="L4706" s="26">
        <v>18.62</v>
      </c>
      <c r="M4706" s="26">
        <v>23.59</v>
      </c>
      <c r="N4706" s="26">
        <v>21.3</v>
      </c>
      <c r="O4706" s="199">
        <v>92.44</v>
      </c>
    </row>
    <row r="4707" spans="8:15" hidden="1" x14ac:dyDescent="0.25">
      <c r="H4707" s="189" t="s">
        <v>9597</v>
      </c>
      <c r="I4707" s="26" t="s">
        <v>10043</v>
      </c>
      <c r="J4707" s="26" t="s">
        <v>10044</v>
      </c>
      <c r="K4707" s="26">
        <v>16.66</v>
      </c>
      <c r="L4707" s="26">
        <v>60.74</v>
      </c>
      <c r="M4707" s="26">
        <v>39.43</v>
      </c>
      <c r="N4707" s="26">
        <v>65.260000000000005</v>
      </c>
      <c r="O4707" s="199">
        <v>35.020000000000003</v>
      </c>
    </row>
    <row r="4708" spans="8:15" hidden="1" x14ac:dyDescent="0.25">
      <c r="H4708" s="189" t="s">
        <v>9597</v>
      </c>
      <c r="I4708" s="26" t="s">
        <v>10045</v>
      </c>
      <c r="J4708" s="26" t="s">
        <v>10046</v>
      </c>
      <c r="K4708" s="26">
        <v>11.31</v>
      </c>
      <c r="L4708" s="26">
        <v>175.21</v>
      </c>
      <c r="M4708" s="26">
        <v>50.07</v>
      </c>
      <c r="N4708" s="26">
        <v>91.83</v>
      </c>
      <c r="O4708" s="199">
        <v>72.16</v>
      </c>
    </row>
    <row r="4709" spans="8:15" hidden="1" x14ac:dyDescent="0.25">
      <c r="H4709" s="189" t="s">
        <v>9597</v>
      </c>
      <c r="I4709" s="26" t="s">
        <v>10047</v>
      </c>
      <c r="J4709" s="26" t="s">
        <v>10048</v>
      </c>
      <c r="K4709" s="26">
        <v>22.06</v>
      </c>
      <c r="L4709" s="26">
        <v>21.94</v>
      </c>
      <c r="M4709" s="26">
        <v>22.68</v>
      </c>
      <c r="N4709" s="26">
        <v>19.829999999999998</v>
      </c>
      <c r="O4709" s="199">
        <v>88.42</v>
      </c>
    </row>
    <row r="4710" spans="8:15" hidden="1" x14ac:dyDescent="0.25">
      <c r="H4710" s="189" t="s">
        <v>9597</v>
      </c>
      <c r="I4710" s="26" t="s">
        <v>10049</v>
      </c>
      <c r="J4710" s="26" t="s">
        <v>10050</v>
      </c>
      <c r="K4710" s="26">
        <v>21.57</v>
      </c>
      <c r="L4710" s="26">
        <v>23.59</v>
      </c>
      <c r="M4710" s="26">
        <v>20.55</v>
      </c>
      <c r="N4710" s="26">
        <v>23.17</v>
      </c>
      <c r="O4710" s="199">
        <v>30.83</v>
      </c>
    </row>
    <row r="4711" spans="8:15" hidden="1" x14ac:dyDescent="0.25">
      <c r="H4711" s="189" t="s">
        <v>9597</v>
      </c>
      <c r="I4711" s="26" t="s">
        <v>10051</v>
      </c>
      <c r="J4711" s="26" t="s">
        <v>10052</v>
      </c>
      <c r="K4711" s="26">
        <v>15.26</v>
      </c>
      <c r="L4711" s="26">
        <v>44.41</v>
      </c>
      <c r="M4711" s="26">
        <v>41.21</v>
      </c>
      <c r="N4711" s="26">
        <v>39.78</v>
      </c>
      <c r="O4711" s="199">
        <v>62.13</v>
      </c>
    </row>
    <row r="4712" spans="8:15" hidden="1" x14ac:dyDescent="0.25">
      <c r="H4712" s="189" t="s">
        <v>9597</v>
      </c>
      <c r="I4712" s="26" t="s">
        <v>10053</v>
      </c>
      <c r="J4712" s="26" t="s">
        <v>10054</v>
      </c>
      <c r="K4712" s="26">
        <v>15.46</v>
      </c>
      <c r="L4712" s="26">
        <v>33.729999999999997</v>
      </c>
      <c r="M4712" s="26">
        <v>45.05</v>
      </c>
      <c r="N4712" s="26">
        <v>34.22</v>
      </c>
      <c r="O4712" s="199">
        <v>32.9</v>
      </c>
    </row>
    <row r="4713" spans="8:15" hidden="1" x14ac:dyDescent="0.25">
      <c r="H4713" s="189" t="s">
        <v>9597</v>
      </c>
      <c r="I4713" s="26" t="s">
        <v>10055</v>
      </c>
      <c r="J4713" s="26" t="s">
        <v>10056</v>
      </c>
      <c r="K4713" s="26">
        <v>26.96</v>
      </c>
      <c r="L4713" s="26">
        <v>41.99</v>
      </c>
      <c r="M4713" s="26">
        <v>59.7</v>
      </c>
      <c r="N4713" s="26">
        <v>46.94</v>
      </c>
      <c r="O4713" s="199">
        <v>23.72</v>
      </c>
    </row>
    <row r="4714" spans="8:15" hidden="1" x14ac:dyDescent="0.25">
      <c r="H4714" s="189" t="s">
        <v>9597</v>
      </c>
      <c r="I4714" s="26" t="s">
        <v>10057</v>
      </c>
      <c r="J4714" s="26" t="s">
        <v>10058</v>
      </c>
      <c r="K4714" s="26">
        <v>14.94</v>
      </c>
      <c r="L4714" s="26">
        <v>28.54</v>
      </c>
      <c r="M4714" s="26">
        <v>24.26</v>
      </c>
      <c r="N4714" s="26">
        <v>27.5</v>
      </c>
      <c r="O4714" s="199">
        <v>39.520000000000003</v>
      </c>
    </row>
    <row r="4715" spans="8:15" hidden="1" x14ac:dyDescent="0.25">
      <c r="H4715" s="189" t="s">
        <v>9597</v>
      </c>
      <c r="I4715" s="26" t="s">
        <v>10059</v>
      </c>
      <c r="J4715" s="26" t="s">
        <v>10060</v>
      </c>
      <c r="K4715" s="26">
        <v>64.459999999999994</v>
      </c>
      <c r="L4715" s="26">
        <v>68.08</v>
      </c>
      <c r="M4715" s="26">
        <v>81.06</v>
      </c>
      <c r="N4715" s="26">
        <v>58.12</v>
      </c>
      <c r="O4715" s="199">
        <v>47.45</v>
      </c>
    </row>
    <row r="4716" spans="8:15" hidden="1" x14ac:dyDescent="0.25">
      <c r="H4716" s="189" t="s">
        <v>9597</v>
      </c>
      <c r="I4716" s="26" t="s">
        <v>10061</v>
      </c>
      <c r="J4716" s="26" t="s">
        <v>10062</v>
      </c>
      <c r="K4716" s="26">
        <v>30.71</v>
      </c>
      <c r="L4716" s="26">
        <v>95.28</v>
      </c>
      <c r="M4716" s="26">
        <v>94.37</v>
      </c>
      <c r="N4716" s="26">
        <v>118.38</v>
      </c>
      <c r="O4716" s="199">
        <v>141.38999999999999</v>
      </c>
    </row>
    <row r="4717" spans="8:15" hidden="1" x14ac:dyDescent="0.25">
      <c r="H4717" s="189" t="s">
        <v>9597</v>
      </c>
      <c r="I4717" s="26" t="s">
        <v>10063</v>
      </c>
      <c r="J4717" s="26" t="s">
        <v>10064</v>
      </c>
      <c r="K4717" s="26">
        <v>22</v>
      </c>
      <c r="L4717" s="26">
        <v>251.97</v>
      </c>
      <c r="M4717" s="26"/>
      <c r="N4717" s="26">
        <v>121.08</v>
      </c>
      <c r="O4717" s="199">
        <v>35.42</v>
      </c>
    </row>
    <row r="4718" spans="8:15" hidden="1" x14ac:dyDescent="0.25">
      <c r="H4718" s="189" t="s">
        <v>9597</v>
      </c>
      <c r="I4718" s="26" t="s">
        <v>10065</v>
      </c>
      <c r="J4718" s="26" t="s">
        <v>10066</v>
      </c>
      <c r="K4718" s="26">
        <v>23.46</v>
      </c>
      <c r="L4718" s="26"/>
      <c r="M4718" s="26"/>
      <c r="N4718" s="26"/>
      <c r="O4718" s="199">
        <v>23.46</v>
      </c>
    </row>
    <row r="4719" spans="8:15" hidden="1" x14ac:dyDescent="0.25">
      <c r="H4719" s="189" t="s">
        <v>9597</v>
      </c>
      <c r="I4719" s="26" t="s">
        <v>10067</v>
      </c>
      <c r="J4719" s="26" t="s">
        <v>10068</v>
      </c>
      <c r="K4719" s="26">
        <v>49.39</v>
      </c>
      <c r="L4719" s="26"/>
      <c r="M4719" s="26"/>
      <c r="N4719" s="26"/>
      <c r="O4719" s="199">
        <v>39.619999999999997</v>
      </c>
    </row>
    <row r="4720" spans="8:15" hidden="1" x14ac:dyDescent="0.25">
      <c r="H4720" s="189" t="s">
        <v>9597</v>
      </c>
      <c r="I4720" s="26" t="s">
        <v>10069</v>
      </c>
      <c r="J4720" s="26" t="s">
        <v>10070</v>
      </c>
      <c r="K4720" s="26">
        <v>49.87</v>
      </c>
      <c r="L4720" s="26">
        <v>62.51</v>
      </c>
      <c r="M4720" s="26">
        <v>64.03</v>
      </c>
      <c r="N4720" s="26">
        <v>51.19</v>
      </c>
      <c r="O4720" s="199">
        <v>49.87</v>
      </c>
    </row>
    <row r="4721" spans="8:15" hidden="1" x14ac:dyDescent="0.25">
      <c r="H4721" s="189" t="s">
        <v>9597</v>
      </c>
      <c r="I4721" s="26" t="s">
        <v>10071</v>
      </c>
      <c r="J4721" s="26" t="s">
        <v>10072</v>
      </c>
      <c r="K4721" s="26">
        <v>4.59</v>
      </c>
      <c r="L4721" s="26"/>
      <c r="M4721" s="26"/>
      <c r="N4721" s="26">
        <v>60.8</v>
      </c>
      <c r="O4721" s="199">
        <v>153</v>
      </c>
    </row>
    <row r="4722" spans="8:15" hidden="1" x14ac:dyDescent="0.25">
      <c r="H4722" s="189" t="s">
        <v>9597</v>
      </c>
      <c r="I4722" s="26" t="s">
        <v>10073</v>
      </c>
      <c r="J4722" s="26" t="s">
        <v>10074</v>
      </c>
      <c r="K4722" s="26">
        <v>11.39</v>
      </c>
      <c r="L4722" s="26"/>
      <c r="M4722" s="26"/>
      <c r="N4722" s="26">
        <v>206.94</v>
      </c>
      <c r="O4722" s="199">
        <v>45.71</v>
      </c>
    </row>
    <row r="4723" spans="8:15" hidden="1" x14ac:dyDescent="0.25">
      <c r="H4723" s="189" t="s">
        <v>9597</v>
      </c>
      <c r="I4723" s="26" t="s">
        <v>10075</v>
      </c>
      <c r="J4723" s="26" t="s">
        <v>10076</v>
      </c>
      <c r="K4723" s="26">
        <v>19.559999999999999</v>
      </c>
      <c r="L4723" s="26">
        <v>110.14</v>
      </c>
      <c r="M4723" s="26">
        <v>177.55</v>
      </c>
      <c r="N4723" s="26">
        <v>81.760000000000005</v>
      </c>
      <c r="O4723" s="199">
        <v>78.55</v>
      </c>
    </row>
    <row r="4724" spans="8:15" hidden="1" x14ac:dyDescent="0.25">
      <c r="H4724" s="189" t="s">
        <v>9597</v>
      </c>
      <c r="I4724" s="26" t="s">
        <v>10077</v>
      </c>
      <c r="J4724" s="26" t="s">
        <v>10078</v>
      </c>
      <c r="K4724" s="26">
        <v>17.100000000000001</v>
      </c>
      <c r="L4724" s="26">
        <v>74.599999999999994</v>
      </c>
      <c r="M4724" s="26">
        <v>78.66</v>
      </c>
      <c r="N4724" s="26">
        <v>65.239999999999995</v>
      </c>
      <c r="O4724" s="199">
        <v>68.819999999999993</v>
      </c>
    </row>
    <row r="4725" spans="8:15" hidden="1" x14ac:dyDescent="0.25">
      <c r="H4725" s="189" t="s">
        <v>9597</v>
      </c>
      <c r="I4725" s="26" t="s">
        <v>10079</v>
      </c>
      <c r="J4725" s="26" t="s">
        <v>10080</v>
      </c>
      <c r="K4725" s="26">
        <v>88.69</v>
      </c>
      <c r="L4725" s="26">
        <v>95.08</v>
      </c>
      <c r="M4725" s="26">
        <v>152.06</v>
      </c>
      <c r="N4725" s="26">
        <v>63.06</v>
      </c>
      <c r="O4725" s="199">
        <v>80.14</v>
      </c>
    </row>
    <row r="4726" spans="8:15" hidden="1" x14ac:dyDescent="0.25">
      <c r="H4726" s="189" t="s">
        <v>9597</v>
      </c>
      <c r="I4726" s="26" t="s">
        <v>10081</v>
      </c>
      <c r="J4726" s="26" t="s">
        <v>10082</v>
      </c>
      <c r="K4726" s="26">
        <v>27.95</v>
      </c>
      <c r="L4726" s="26">
        <v>28.93</v>
      </c>
      <c r="M4726" s="26">
        <v>35</v>
      </c>
      <c r="N4726" s="26">
        <v>18.43</v>
      </c>
      <c r="O4726" s="199">
        <v>37.590000000000003</v>
      </c>
    </row>
    <row r="4727" spans="8:15" hidden="1" x14ac:dyDescent="0.25">
      <c r="H4727" s="189" t="s">
        <v>9597</v>
      </c>
      <c r="I4727" s="26" t="s">
        <v>10083</v>
      </c>
      <c r="J4727" s="26" t="s">
        <v>10084</v>
      </c>
      <c r="K4727" s="26">
        <v>11.25</v>
      </c>
      <c r="L4727" s="26">
        <v>57.95</v>
      </c>
      <c r="M4727" s="26">
        <v>488.86</v>
      </c>
      <c r="N4727" s="26">
        <v>29.91</v>
      </c>
      <c r="O4727" s="199">
        <v>93.58</v>
      </c>
    </row>
    <row r="4728" spans="8:15" hidden="1" x14ac:dyDescent="0.25">
      <c r="H4728" s="189" t="s">
        <v>9597</v>
      </c>
      <c r="I4728" s="26" t="s">
        <v>10085</v>
      </c>
      <c r="J4728" s="26" t="s">
        <v>10086</v>
      </c>
      <c r="K4728" s="26">
        <v>35.53</v>
      </c>
      <c r="L4728" s="26">
        <v>88.51</v>
      </c>
      <c r="M4728" s="26">
        <v>112.69</v>
      </c>
      <c r="N4728" s="26">
        <v>78.72</v>
      </c>
      <c r="O4728" s="199">
        <v>45.96</v>
      </c>
    </row>
    <row r="4729" spans="8:15" hidden="1" x14ac:dyDescent="0.25">
      <c r="H4729" s="189" t="s">
        <v>9597</v>
      </c>
      <c r="I4729" s="26" t="s">
        <v>10087</v>
      </c>
      <c r="J4729" s="26" t="s">
        <v>10088</v>
      </c>
      <c r="K4729" s="26">
        <v>24.3</v>
      </c>
      <c r="L4729" s="26">
        <v>57.88</v>
      </c>
      <c r="M4729" s="26">
        <v>187.91</v>
      </c>
      <c r="N4729" s="26">
        <v>40.76</v>
      </c>
      <c r="O4729" s="199">
        <v>38.450000000000003</v>
      </c>
    </row>
    <row r="4730" spans="8:15" hidden="1" x14ac:dyDescent="0.25">
      <c r="H4730" s="189" t="s">
        <v>9597</v>
      </c>
      <c r="I4730" s="26" t="s">
        <v>10089</v>
      </c>
      <c r="J4730" s="26" t="s">
        <v>10090</v>
      </c>
      <c r="K4730" s="26">
        <v>22.38</v>
      </c>
      <c r="L4730" s="26"/>
      <c r="M4730" s="26"/>
      <c r="N4730" s="26"/>
      <c r="O4730" s="199">
        <v>26.86</v>
      </c>
    </row>
    <row r="4731" spans="8:15" hidden="1" x14ac:dyDescent="0.25">
      <c r="H4731" s="189" t="s">
        <v>9597</v>
      </c>
      <c r="I4731" s="26" t="s">
        <v>10091</v>
      </c>
      <c r="J4731" s="26" t="s">
        <v>10092</v>
      </c>
      <c r="K4731" s="26">
        <v>19.3</v>
      </c>
      <c r="L4731" s="26"/>
      <c r="M4731" s="26"/>
      <c r="N4731" s="26"/>
      <c r="O4731" s="199">
        <v>14.67</v>
      </c>
    </row>
    <row r="4732" spans="8:15" hidden="1" x14ac:dyDescent="0.25">
      <c r="H4732" s="189" t="s">
        <v>9597</v>
      </c>
      <c r="I4732" s="26" t="s">
        <v>10093</v>
      </c>
      <c r="J4732" s="26" t="s">
        <v>10094</v>
      </c>
      <c r="K4732" s="26">
        <v>15.11</v>
      </c>
      <c r="L4732" s="26">
        <v>46.28</v>
      </c>
      <c r="M4732" s="26">
        <v>35.68</v>
      </c>
      <c r="N4732" s="26">
        <v>38.21</v>
      </c>
      <c r="O4732" s="199">
        <v>43.34</v>
      </c>
    </row>
    <row r="4733" spans="8:15" hidden="1" x14ac:dyDescent="0.25">
      <c r="H4733" s="189" t="s">
        <v>9597</v>
      </c>
      <c r="I4733" s="26" t="s">
        <v>10095</v>
      </c>
      <c r="J4733" s="26" t="s">
        <v>10096</v>
      </c>
      <c r="K4733" s="26">
        <v>30.12</v>
      </c>
      <c r="L4733" s="26">
        <v>90.07</v>
      </c>
      <c r="M4733" s="26">
        <v>183.73</v>
      </c>
      <c r="N4733" s="26">
        <v>64.47</v>
      </c>
      <c r="O4733" s="199">
        <v>26.51</v>
      </c>
    </row>
    <row r="4734" spans="8:15" hidden="1" x14ac:dyDescent="0.25">
      <c r="H4734" s="189" t="s">
        <v>9597</v>
      </c>
      <c r="I4734" s="26" t="s">
        <v>10097</v>
      </c>
      <c r="J4734" s="26" t="s">
        <v>10098</v>
      </c>
      <c r="K4734" s="26">
        <v>43.2</v>
      </c>
      <c r="L4734" s="26">
        <v>147.57</v>
      </c>
      <c r="M4734" s="26">
        <v>111.61</v>
      </c>
      <c r="N4734" s="26">
        <v>266.89</v>
      </c>
      <c r="O4734" s="199">
        <v>69.36</v>
      </c>
    </row>
    <row r="4735" spans="8:15" hidden="1" x14ac:dyDescent="0.25">
      <c r="H4735" s="189" t="s">
        <v>9597</v>
      </c>
      <c r="I4735" s="26" t="s">
        <v>10099</v>
      </c>
      <c r="J4735" s="26" t="s">
        <v>10100</v>
      </c>
      <c r="K4735" s="26">
        <v>31.55</v>
      </c>
      <c r="L4735" s="26"/>
      <c r="M4735" s="26"/>
      <c r="N4735" s="26"/>
      <c r="O4735" s="199">
        <v>126.2</v>
      </c>
    </row>
    <row r="4736" spans="8:15" hidden="1" x14ac:dyDescent="0.25">
      <c r="H4736" s="189" t="s">
        <v>9597</v>
      </c>
      <c r="I4736" s="26" t="s">
        <v>10101</v>
      </c>
      <c r="J4736" s="26" t="s">
        <v>10102</v>
      </c>
      <c r="K4736" s="26">
        <v>19.05</v>
      </c>
      <c r="L4736" s="26">
        <v>897.62</v>
      </c>
      <c r="M4736" s="26"/>
      <c r="N4736" s="26">
        <v>191.99</v>
      </c>
      <c r="O4736" s="199">
        <v>63.91</v>
      </c>
    </row>
    <row r="4737" spans="8:15" hidden="1" x14ac:dyDescent="0.25">
      <c r="H4737" s="189" t="s">
        <v>9597</v>
      </c>
      <c r="I4737" s="26" t="s">
        <v>10103</v>
      </c>
      <c r="J4737" s="26" t="s">
        <v>10104</v>
      </c>
      <c r="K4737" s="26">
        <v>82.36</v>
      </c>
      <c r="L4737" s="26">
        <v>58.09</v>
      </c>
      <c r="M4737" s="26">
        <v>53.37</v>
      </c>
      <c r="N4737" s="26">
        <v>63.28</v>
      </c>
      <c r="O4737" s="199">
        <v>329.45</v>
      </c>
    </row>
    <row r="4738" spans="8:15" hidden="1" x14ac:dyDescent="0.25">
      <c r="H4738" s="189" t="s">
        <v>9597</v>
      </c>
      <c r="I4738" s="26" t="s">
        <v>10105</v>
      </c>
      <c r="J4738" s="26" t="s">
        <v>10106</v>
      </c>
      <c r="K4738" s="26">
        <v>83.2</v>
      </c>
      <c r="L4738" s="26">
        <v>42.31</v>
      </c>
      <c r="M4738" s="26">
        <v>32.43</v>
      </c>
      <c r="N4738" s="26">
        <v>54.91</v>
      </c>
      <c r="O4738" s="199">
        <v>166.4</v>
      </c>
    </row>
    <row r="4739" spans="8:15" hidden="1" x14ac:dyDescent="0.25">
      <c r="H4739" s="189" t="s">
        <v>9597</v>
      </c>
      <c r="I4739" s="26" t="s">
        <v>10107</v>
      </c>
      <c r="J4739" s="26" t="s">
        <v>10108</v>
      </c>
      <c r="K4739" s="26">
        <v>15.49</v>
      </c>
      <c r="L4739" s="26">
        <v>377.04</v>
      </c>
      <c r="M4739" s="26"/>
      <c r="N4739" s="26">
        <v>125.13</v>
      </c>
      <c r="O4739" s="199">
        <v>69.709999999999994</v>
      </c>
    </row>
    <row r="4740" spans="8:15" hidden="1" x14ac:dyDescent="0.25">
      <c r="H4740" s="189" t="s">
        <v>9597</v>
      </c>
      <c r="I4740" s="26" t="s">
        <v>10109</v>
      </c>
      <c r="J4740" s="26" t="s">
        <v>10110</v>
      </c>
      <c r="K4740" s="26">
        <v>218.7</v>
      </c>
      <c r="L4740" s="26">
        <v>187.7</v>
      </c>
      <c r="M4740" s="26">
        <v>201.88</v>
      </c>
      <c r="N4740" s="26">
        <v>195.67</v>
      </c>
      <c r="O4740" s="199">
        <v>115.47</v>
      </c>
    </row>
    <row r="4741" spans="8:15" hidden="1" x14ac:dyDescent="0.25">
      <c r="H4741" s="189" t="s">
        <v>9597</v>
      </c>
      <c r="I4741" s="26" t="s">
        <v>10111</v>
      </c>
      <c r="J4741" s="26" t="s">
        <v>10112</v>
      </c>
      <c r="K4741" s="26">
        <v>30.59</v>
      </c>
      <c r="L4741" s="26">
        <v>55.54</v>
      </c>
      <c r="M4741" s="26">
        <v>44.44</v>
      </c>
      <c r="N4741" s="26">
        <v>54.58</v>
      </c>
      <c r="O4741" s="199">
        <v>24.47</v>
      </c>
    </row>
    <row r="4742" spans="8:15" hidden="1" x14ac:dyDescent="0.25">
      <c r="H4742" s="189" t="s">
        <v>9597</v>
      </c>
      <c r="I4742" s="26" t="s">
        <v>10113</v>
      </c>
      <c r="J4742" s="26" t="s">
        <v>10114</v>
      </c>
      <c r="K4742" s="26">
        <v>25.11</v>
      </c>
      <c r="L4742" s="26"/>
      <c r="M4742" s="26"/>
      <c r="N4742" s="26">
        <v>131.33000000000001</v>
      </c>
      <c r="O4742" s="199">
        <v>58.95</v>
      </c>
    </row>
    <row r="4743" spans="8:15" hidden="1" x14ac:dyDescent="0.25">
      <c r="H4743" s="189" t="s">
        <v>9597</v>
      </c>
      <c r="I4743" s="26" t="s">
        <v>10115</v>
      </c>
      <c r="J4743" s="26" t="s">
        <v>10116</v>
      </c>
      <c r="K4743" s="26">
        <v>9.18</v>
      </c>
      <c r="L4743" s="26">
        <v>791.72</v>
      </c>
      <c r="M4743" s="26">
        <v>356.57</v>
      </c>
      <c r="N4743" s="26">
        <v>1288.83</v>
      </c>
      <c r="O4743" s="199">
        <v>135.61000000000001</v>
      </c>
    </row>
    <row r="4744" spans="8:15" hidden="1" x14ac:dyDescent="0.25">
      <c r="H4744" s="189" t="s">
        <v>9597</v>
      </c>
      <c r="I4744" s="26" t="s">
        <v>10117</v>
      </c>
      <c r="J4744" s="26" t="s">
        <v>10118</v>
      </c>
      <c r="K4744" s="26">
        <v>20.5</v>
      </c>
      <c r="L4744" s="26">
        <v>113.19</v>
      </c>
      <c r="M4744" s="26">
        <v>125.51</v>
      </c>
      <c r="N4744" s="26">
        <v>95.67</v>
      </c>
      <c r="O4744" s="199">
        <v>94.5</v>
      </c>
    </row>
    <row r="4745" spans="8:15" hidden="1" x14ac:dyDescent="0.25">
      <c r="H4745" s="189" t="s">
        <v>9597</v>
      </c>
      <c r="I4745" s="26" t="s">
        <v>10119</v>
      </c>
      <c r="J4745" s="26" t="s">
        <v>10120</v>
      </c>
      <c r="K4745" s="26">
        <v>47.4</v>
      </c>
      <c r="L4745" s="26">
        <v>54.04</v>
      </c>
      <c r="M4745" s="26">
        <v>44.35</v>
      </c>
      <c r="N4745" s="26">
        <v>47.31</v>
      </c>
      <c r="O4745" s="199">
        <v>35.659999999999997</v>
      </c>
    </row>
    <row r="4746" spans="8:15" hidden="1" x14ac:dyDescent="0.25">
      <c r="H4746" s="189" t="s">
        <v>9597</v>
      </c>
      <c r="I4746" s="26" t="s">
        <v>10121</v>
      </c>
      <c r="J4746" s="26" t="s">
        <v>10122</v>
      </c>
      <c r="K4746" s="26">
        <v>14.42</v>
      </c>
      <c r="L4746" s="26">
        <v>55.23</v>
      </c>
      <c r="M4746" s="26">
        <v>108.47</v>
      </c>
      <c r="N4746" s="26">
        <v>41.5</v>
      </c>
      <c r="O4746" s="199">
        <v>19.23</v>
      </c>
    </row>
    <row r="4747" spans="8:15" hidden="1" x14ac:dyDescent="0.25">
      <c r="H4747" s="189" t="s">
        <v>9597</v>
      </c>
      <c r="I4747" s="26" t="s">
        <v>10123</v>
      </c>
      <c r="J4747" s="26" t="s">
        <v>10124</v>
      </c>
      <c r="K4747" s="26">
        <v>49.88</v>
      </c>
      <c r="L4747" s="26"/>
      <c r="M4747" s="26"/>
      <c r="N4747" s="26">
        <v>117.57</v>
      </c>
      <c r="O4747" s="199">
        <v>44.83</v>
      </c>
    </row>
    <row r="4748" spans="8:15" hidden="1" x14ac:dyDescent="0.25">
      <c r="H4748" s="189" t="s">
        <v>9597</v>
      </c>
      <c r="I4748" s="26" t="s">
        <v>10125</v>
      </c>
      <c r="J4748" s="26" t="s">
        <v>10126</v>
      </c>
      <c r="K4748" s="26">
        <v>38.29</v>
      </c>
      <c r="L4748" s="26">
        <v>636.02</v>
      </c>
      <c r="M4748" s="26"/>
      <c r="N4748" s="26">
        <v>61.31</v>
      </c>
      <c r="O4748" s="199">
        <v>33.79</v>
      </c>
    </row>
    <row r="4749" spans="8:15" hidden="1" x14ac:dyDescent="0.25">
      <c r="H4749" s="189" t="s">
        <v>9597</v>
      </c>
      <c r="I4749" s="26" t="s">
        <v>10127</v>
      </c>
      <c r="J4749" s="26" t="s">
        <v>10128</v>
      </c>
      <c r="K4749" s="26">
        <v>19.07</v>
      </c>
      <c r="L4749" s="26">
        <v>27.85</v>
      </c>
      <c r="M4749" s="26">
        <v>68.989999999999995</v>
      </c>
      <c r="N4749" s="26">
        <v>20.51</v>
      </c>
      <c r="O4749" s="199">
        <v>33.21</v>
      </c>
    </row>
    <row r="4750" spans="8:15" hidden="1" x14ac:dyDescent="0.25">
      <c r="H4750" s="189" t="s">
        <v>9597</v>
      </c>
      <c r="I4750" s="26" t="s">
        <v>10129</v>
      </c>
      <c r="J4750" s="26" t="s">
        <v>10130</v>
      </c>
      <c r="K4750" s="26">
        <v>23.99</v>
      </c>
      <c r="L4750" s="26">
        <v>88.88</v>
      </c>
      <c r="M4750" s="26">
        <v>112.65</v>
      </c>
      <c r="N4750" s="26">
        <v>78.05</v>
      </c>
      <c r="O4750" s="199">
        <v>37.229999999999997</v>
      </c>
    </row>
    <row r="4751" spans="8:15" hidden="1" x14ac:dyDescent="0.25">
      <c r="H4751" s="189" t="s">
        <v>9597</v>
      </c>
      <c r="I4751" s="26" t="s">
        <v>10131</v>
      </c>
      <c r="J4751" s="26" t="s">
        <v>10132</v>
      </c>
      <c r="K4751" s="26">
        <v>89.59</v>
      </c>
      <c r="L4751" s="26">
        <v>94.1</v>
      </c>
      <c r="M4751" s="26">
        <v>102.02</v>
      </c>
      <c r="N4751" s="26">
        <v>58.48</v>
      </c>
      <c r="O4751" s="199">
        <v>97.1</v>
      </c>
    </row>
    <row r="4752" spans="8:15" hidden="1" x14ac:dyDescent="0.25">
      <c r="H4752" s="189" t="s">
        <v>9597</v>
      </c>
      <c r="I4752" s="26" t="s">
        <v>10133</v>
      </c>
      <c r="J4752" s="26" t="s">
        <v>10134</v>
      </c>
      <c r="K4752" s="26">
        <v>43.38</v>
      </c>
      <c r="L4752" s="26">
        <v>35.51</v>
      </c>
      <c r="M4752" s="26">
        <v>51.54</v>
      </c>
      <c r="N4752" s="26">
        <v>27.2</v>
      </c>
      <c r="O4752" s="199">
        <v>68.72</v>
      </c>
    </row>
    <row r="4753" spans="8:15" hidden="1" x14ac:dyDescent="0.25">
      <c r="H4753" s="189" t="s">
        <v>9597</v>
      </c>
      <c r="I4753" s="26" t="s">
        <v>10135</v>
      </c>
      <c r="J4753" s="26" t="s">
        <v>10136</v>
      </c>
      <c r="K4753" s="26">
        <v>9.1999999999999993</v>
      </c>
      <c r="L4753" s="26">
        <v>22.77</v>
      </c>
      <c r="M4753" s="26">
        <v>24.73</v>
      </c>
      <c r="N4753" s="26">
        <v>21.1</v>
      </c>
      <c r="O4753" s="199">
        <v>4.5999999999999996</v>
      </c>
    </row>
    <row r="4754" spans="8:15" hidden="1" x14ac:dyDescent="0.25">
      <c r="H4754" s="189" t="s">
        <v>9597</v>
      </c>
      <c r="I4754" s="26" t="s">
        <v>10137</v>
      </c>
      <c r="J4754" s="26" t="s">
        <v>10138</v>
      </c>
      <c r="K4754" s="26">
        <v>4.66</v>
      </c>
      <c r="L4754" s="26">
        <v>49.19</v>
      </c>
      <c r="M4754" s="26">
        <v>179.67</v>
      </c>
      <c r="N4754" s="26">
        <v>17.78</v>
      </c>
      <c r="O4754" s="199">
        <v>19.649999999999999</v>
      </c>
    </row>
    <row r="4755" spans="8:15" hidden="1" x14ac:dyDescent="0.25">
      <c r="H4755" s="189" t="s">
        <v>9597</v>
      </c>
      <c r="I4755" s="26" t="s">
        <v>10139</v>
      </c>
      <c r="J4755" s="26" t="s">
        <v>10140</v>
      </c>
      <c r="K4755" s="26">
        <v>12.37</v>
      </c>
      <c r="L4755" s="26">
        <v>26.18</v>
      </c>
      <c r="M4755" s="26">
        <v>21.09</v>
      </c>
      <c r="N4755" s="26">
        <v>32.96</v>
      </c>
      <c r="O4755" s="199">
        <v>17.46</v>
      </c>
    </row>
    <row r="4756" spans="8:15" hidden="1" x14ac:dyDescent="0.25">
      <c r="H4756" s="189" t="s">
        <v>9597</v>
      </c>
      <c r="I4756" s="26" t="s">
        <v>10141</v>
      </c>
      <c r="J4756" s="26" t="s">
        <v>10142</v>
      </c>
      <c r="K4756" s="26">
        <v>6.72</v>
      </c>
      <c r="L4756" s="26">
        <v>14.75</v>
      </c>
      <c r="M4756" s="26">
        <v>14.5</v>
      </c>
      <c r="N4756" s="26">
        <v>15.59</v>
      </c>
      <c r="O4756" s="199">
        <v>5.42</v>
      </c>
    </row>
    <row r="4757" spans="8:15" hidden="1" x14ac:dyDescent="0.25">
      <c r="H4757" s="189" t="s">
        <v>9597</v>
      </c>
      <c r="I4757" s="26" t="s">
        <v>10143</v>
      </c>
      <c r="J4757" s="26" t="s">
        <v>10144</v>
      </c>
      <c r="K4757" s="26">
        <v>11.51</v>
      </c>
      <c r="L4757" s="26">
        <v>10.71</v>
      </c>
      <c r="M4757" s="26">
        <v>9.77</v>
      </c>
      <c r="N4757" s="26">
        <v>13.16</v>
      </c>
      <c r="O4757" s="199">
        <v>5.41</v>
      </c>
    </row>
    <row r="4758" spans="8:15" hidden="1" x14ac:dyDescent="0.25">
      <c r="H4758" s="189" t="s">
        <v>9597</v>
      </c>
      <c r="I4758" s="26" t="s">
        <v>10145</v>
      </c>
      <c r="J4758" s="26" t="s">
        <v>10146</v>
      </c>
      <c r="K4758" s="26">
        <v>4.59</v>
      </c>
      <c r="L4758" s="26">
        <v>14.43</v>
      </c>
      <c r="M4758" s="26">
        <v>26.78</v>
      </c>
      <c r="N4758" s="26">
        <v>10.72</v>
      </c>
      <c r="O4758" s="199">
        <v>4.87</v>
      </c>
    </row>
    <row r="4759" spans="8:15" hidden="1" x14ac:dyDescent="0.25">
      <c r="H4759" s="189" t="s">
        <v>9597</v>
      </c>
      <c r="I4759" s="26" t="s">
        <v>10147</v>
      </c>
      <c r="J4759" s="26" t="s">
        <v>10148</v>
      </c>
      <c r="K4759" s="26">
        <v>8.15</v>
      </c>
      <c r="L4759" s="26">
        <v>21.14</v>
      </c>
      <c r="M4759" s="26">
        <v>32.979999999999997</v>
      </c>
      <c r="N4759" s="26">
        <v>20.51</v>
      </c>
      <c r="O4759" s="199">
        <v>5.75</v>
      </c>
    </row>
    <row r="4760" spans="8:15" hidden="1" x14ac:dyDescent="0.25">
      <c r="H4760" s="189" t="s">
        <v>9597</v>
      </c>
      <c r="I4760" s="26" t="s">
        <v>10149</v>
      </c>
      <c r="J4760" s="26" t="s">
        <v>10150</v>
      </c>
      <c r="K4760" s="26">
        <v>6.34</v>
      </c>
      <c r="L4760" s="26">
        <v>12.26</v>
      </c>
      <c r="M4760" s="26">
        <v>17.899999999999999</v>
      </c>
      <c r="N4760" s="26">
        <v>9.5</v>
      </c>
      <c r="O4760" s="199">
        <v>6.21</v>
      </c>
    </row>
    <row r="4761" spans="8:15" hidden="1" x14ac:dyDescent="0.25">
      <c r="H4761" s="189" t="s">
        <v>9597</v>
      </c>
      <c r="I4761" s="26" t="s">
        <v>10151</v>
      </c>
      <c r="J4761" s="26" t="s">
        <v>10152</v>
      </c>
      <c r="K4761" s="26">
        <v>7.51</v>
      </c>
      <c r="L4761" s="26">
        <v>11.45</v>
      </c>
      <c r="M4761" s="26">
        <v>11.9</v>
      </c>
      <c r="N4761" s="26">
        <v>10.28</v>
      </c>
      <c r="O4761" s="199">
        <v>6.01</v>
      </c>
    </row>
    <row r="4762" spans="8:15" hidden="1" x14ac:dyDescent="0.25">
      <c r="H4762" s="189" t="s">
        <v>9597</v>
      </c>
      <c r="I4762" s="26" t="s">
        <v>10153</v>
      </c>
      <c r="J4762" s="26" t="s">
        <v>10154</v>
      </c>
      <c r="K4762" s="26">
        <v>7.96</v>
      </c>
      <c r="L4762" s="26">
        <v>17.47</v>
      </c>
      <c r="M4762" s="26">
        <v>14.22</v>
      </c>
      <c r="N4762" s="26">
        <v>17.899999999999999</v>
      </c>
      <c r="O4762" s="199">
        <v>5.89</v>
      </c>
    </row>
    <row r="4763" spans="8:15" hidden="1" x14ac:dyDescent="0.25">
      <c r="H4763" s="189" t="s">
        <v>9597</v>
      </c>
      <c r="I4763" s="26" t="s">
        <v>10155</v>
      </c>
      <c r="J4763" s="26" t="s">
        <v>10156</v>
      </c>
      <c r="K4763" s="26">
        <v>12.4</v>
      </c>
      <c r="L4763" s="26">
        <v>200.29</v>
      </c>
      <c r="M4763" s="26"/>
      <c r="N4763" s="26">
        <v>21.75</v>
      </c>
      <c r="O4763" s="199">
        <v>9.48</v>
      </c>
    </row>
    <row r="4764" spans="8:15" hidden="1" x14ac:dyDescent="0.25">
      <c r="H4764" s="189" t="s">
        <v>9597</v>
      </c>
      <c r="I4764" s="26" t="s">
        <v>10157</v>
      </c>
      <c r="J4764" s="26" t="s">
        <v>10158</v>
      </c>
      <c r="K4764" s="26">
        <v>6.33</v>
      </c>
      <c r="L4764" s="26">
        <v>18.59</v>
      </c>
      <c r="M4764" s="26">
        <v>22.8</v>
      </c>
      <c r="N4764" s="26">
        <v>15.18</v>
      </c>
      <c r="O4764" s="199">
        <v>9.73</v>
      </c>
    </row>
    <row r="4765" spans="8:15" hidden="1" x14ac:dyDescent="0.25">
      <c r="H4765" s="189" t="s">
        <v>9597</v>
      </c>
      <c r="I4765" s="26" t="s">
        <v>10159</v>
      </c>
      <c r="J4765" s="26" t="s">
        <v>10160</v>
      </c>
      <c r="K4765" s="26">
        <v>3.91</v>
      </c>
      <c r="L4765" s="26">
        <v>8.94</v>
      </c>
      <c r="M4765" s="26">
        <v>13.18</v>
      </c>
      <c r="N4765" s="26">
        <v>6.54</v>
      </c>
      <c r="O4765" s="199">
        <v>8.61</v>
      </c>
    </row>
    <row r="4766" spans="8:15" hidden="1" x14ac:dyDescent="0.25">
      <c r="H4766" s="189" t="s">
        <v>10161</v>
      </c>
      <c r="I4766" s="26" t="s">
        <v>10162</v>
      </c>
      <c r="J4766" s="26" t="s">
        <v>10163</v>
      </c>
      <c r="K4766" s="26">
        <v>18.62</v>
      </c>
      <c r="L4766" s="26">
        <v>15.65</v>
      </c>
      <c r="M4766" s="26">
        <v>14.35</v>
      </c>
      <c r="N4766" s="26">
        <v>16.809999999999999</v>
      </c>
      <c r="O4766" s="199">
        <v>187.56</v>
      </c>
    </row>
    <row r="4767" spans="8:15" hidden="1" x14ac:dyDescent="0.25">
      <c r="H4767" s="189" t="s">
        <v>10161</v>
      </c>
      <c r="I4767" s="26" t="s">
        <v>10164</v>
      </c>
      <c r="J4767" s="26" t="s">
        <v>10165</v>
      </c>
      <c r="K4767" s="26">
        <v>6.17</v>
      </c>
      <c r="L4767" s="26">
        <v>4.95</v>
      </c>
      <c r="M4767" s="26">
        <v>4.6100000000000003</v>
      </c>
      <c r="N4767" s="26">
        <v>4.4400000000000004</v>
      </c>
      <c r="O4767" s="199">
        <v>106.76</v>
      </c>
    </row>
    <row r="4768" spans="8:15" hidden="1" x14ac:dyDescent="0.25">
      <c r="H4768" s="189" t="s">
        <v>10161</v>
      </c>
      <c r="I4768" s="26" t="s">
        <v>10166</v>
      </c>
      <c r="J4768" s="26" t="s">
        <v>10167</v>
      </c>
      <c r="K4768" s="26">
        <v>3.15</v>
      </c>
      <c r="L4768" s="26">
        <v>122.16</v>
      </c>
      <c r="M4768" s="26"/>
      <c r="N4768" s="26">
        <v>200.22</v>
      </c>
      <c r="O4768" s="199">
        <v>20.350000000000001</v>
      </c>
    </row>
    <row r="4769" spans="8:15" hidden="1" x14ac:dyDescent="0.25">
      <c r="H4769" s="189" t="s">
        <v>10161</v>
      </c>
      <c r="I4769" s="26" t="s">
        <v>10168</v>
      </c>
      <c r="J4769" s="26" t="s">
        <v>10169</v>
      </c>
      <c r="K4769" s="26">
        <v>8.27</v>
      </c>
      <c r="L4769" s="26"/>
      <c r="M4769" s="26"/>
      <c r="N4769" s="26"/>
      <c r="O4769" s="199">
        <v>24.81</v>
      </c>
    </row>
    <row r="4770" spans="8:15" hidden="1" x14ac:dyDescent="0.25">
      <c r="H4770" s="189" t="s">
        <v>10161</v>
      </c>
      <c r="I4770" s="26" t="s">
        <v>10170</v>
      </c>
      <c r="J4770" s="26" t="s">
        <v>10171</v>
      </c>
      <c r="K4770" s="26">
        <v>4.71</v>
      </c>
      <c r="L4770" s="26">
        <v>188.32</v>
      </c>
      <c r="M4770" s="26"/>
      <c r="N4770" s="26">
        <v>112.67</v>
      </c>
      <c r="O4770" s="199">
        <v>88.23</v>
      </c>
    </row>
    <row r="4771" spans="8:15" hidden="1" x14ac:dyDescent="0.25">
      <c r="H4771" s="189" t="s">
        <v>10161</v>
      </c>
      <c r="I4771" s="26" t="s">
        <v>10172</v>
      </c>
      <c r="J4771" s="26" t="s">
        <v>10173</v>
      </c>
      <c r="K4771" s="26">
        <v>11.59</v>
      </c>
      <c r="L4771" s="26">
        <v>6.09</v>
      </c>
      <c r="M4771" s="26">
        <v>4.3</v>
      </c>
      <c r="N4771" s="26">
        <v>8.2100000000000009</v>
      </c>
      <c r="O4771" s="199">
        <v>130.09</v>
      </c>
    </row>
    <row r="4772" spans="8:15" hidden="1" x14ac:dyDescent="0.25">
      <c r="H4772" s="189" t="s">
        <v>10161</v>
      </c>
      <c r="I4772" s="26" t="s">
        <v>10174</v>
      </c>
      <c r="J4772" s="26" t="s">
        <v>10175</v>
      </c>
      <c r="K4772" s="26">
        <v>11.39</v>
      </c>
      <c r="L4772" s="26">
        <v>12.15</v>
      </c>
      <c r="M4772" s="26">
        <v>12.42</v>
      </c>
      <c r="N4772" s="26">
        <v>10.42</v>
      </c>
      <c r="O4772" s="199">
        <v>129.32</v>
      </c>
    </row>
    <row r="4773" spans="8:15" hidden="1" x14ac:dyDescent="0.25">
      <c r="H4773" s="189" t="s">
        <v>10161</v>
      </c>
      <c r="I4773" s="26" t="s">
        <v>10176</v>
      </c>
      <c r="J4773" s="26" t="s">
        <v>10177</v>
      </c>
      <c r="K4773" s="26">
        <v>4.49</v>
      </c>
      <c r="L4773" s="26">
        <v>9.26</v>
      </c>
      <c r="M4773" s="26">
        <v>22.84</v>
      </c>
      <c r="N4773" s="26">
        <v>8.49</v>
      </c>
      <c r="O4773" s="199">
        <v>50.22</v>
      </c>
    </row>
    <row r="4774" spans="8:15" hidden="1" x14ac:dyDescent="0.25">
      <c r="H4774" s="189" t="s">
        <v>10161</v>
      </c>
      <c r="I4774" s="26" t="s">
        <v>10178</v>
      </c>
      <c r="J4774" s="26" t="s">
        <v>10179</v>
      </c>
      <c r="K4774" s="26">
        <v>9.25</v>
      </c>
      <c r="L4774" s="26">
        <v>63.96</v>
      </c>
      <c r="M4774" s="26">
        <v>29.7</v>
      </c>
      <c r="N4774" s="26">
        <v>41.04</v>
      </c>
      <c r="O4774" s="199">
        <v>445.2</v>
      </c>
    </row>
    <row r="4775" spans="8:15" hidden="1" x14ac:dyDescent="0.25">
      <c r="H4775" s="189" t="s">
        <v>10161</v>
      </c>
      <c r="I4775" s="26" t="s">
        <v>10180</v>
      </c>
      <c r="J4775" s="26" t="s">
        <v>10181</v>
      </c>
      <c r="K4775" s="26">
        <v>4.71</v>
      </c>
      <c r="L4775" s="26">
        <v>14.09</v>
      </c>
      <c r="M4775" s="26">
        <v>11.75</v>
      </c>
      <c r="N4775" s="26">
        <v>17.510000000000002</v>
      </c>
      <c r="O4775" s="199">
        <v>54.23</v>
      </c>
    </row>
    <row r="4776" spans="8:15" hidden="1" x14ac:dyDescent="0.25">
      <c r="H4776" s="189" t="s">
        <v>10161</v>
      </c>
      <c r="I4776" s="26" t="s">
        <v>10182</v>
      </c>
      <c r="J4776" s="26" t="s">
        <v>10183</v>
      </c>
      <c r="K4776" s="26">
        <v>11.08</v>
      </c>
      <c r="L4776" s="26">
        <v>28.71</v>
      </c>
      <c r="M4776" s="26">
        <v>25.57</v>
      </c>
      <c r="N4776" s="26">
        <v>27.7</v>
      </c>
      <c r="O4776" s="199">
        <v>279.49</v>
      </c>
    </row>
    <row r="4777" spans="8:15" hidden="1" x14ac:dyDescent="0.25">
      <c r="H4777" s="189" t="s">
        <v>10161</v>
      </c>
      <c r="I4777" s="26" t="s">
        <v>10184</v>
      </c>
      <c r="J4777" s="26" t="s">
        <v>556</v>
      </c>
      <c r="K4777" s="26">
        <v>26.71</v>
      </c>
      <c r="L4777" s="26">
        <v>34.68</v>
      </c>
      <c r="M4777" s="26">
        <v>52.72</v>
      </c>
      <c r="N4777" s="26">
        <v>50.31</v>
      </c>
      <c r="O4777" s="199">
        <v>413.65</v>
      </c>
    </row>
    <row r="4778" spans="8:15" hidden="1" x14ac:dyDescent="0.25">
      <c r="H4778" s="189" t="s">
        <v>10161</v>
      </c>
      <c r="I4778" s="26" t="s">
        <v>10185</v>
      </c>
      <c r="J4778" s="26" t="s">
        <v>10186</v>
      </c>
      <c r="K4778" s="26">
        <v>8.57</v>
      </c>
      <c r="L4778" s="26">
        <v>8.36</v>
      </c>
      <c r="M4778" s="26">
        <v>8.33</v>
      </c>
      <c r="N4778" s="26">
        <v>7.99</v>
      </c>
      <c r="O4778" s="199">
        <v>128.44999999999999</v>
      </c>
    </row>
    <row r="4779" spans="8:15" hidden="1" x14ac:dyDescent="0.25">
      <c r="H4779" s="189" t="s">
        <v>10187</v>
      </c>
      <c r="I4779" s="26" t="s">
        <v>10188</v>
      </c>
      <c r="J4779" s="26" t="s">
        <v>10189</v>
      </c>
      <c r="K4779" s="26">
        <v>2.37</v>
      </c>
      <c r="L4779" s="26"/>
      <c r="M4779" s="26"/>
      <c r="N4779" s="26"/>
      <c r="O4779" s="199">
        <v>64.38</v>
      </c>
    </row>
    <row r="4780" spans="8:15" hidden="1" x14ac:dyDescent="0.25">
      <c r="H4780" s="189" t="s">
        <v>10187</v>
      </c>
      <c r="I4780" s="26" t="s">
        <v>10190</v>
      </c>
      <c r="J4780" s="26" t="s">
        <v>10191</v>
      </c>
      <c r="K4780" s="26">
        <v>6.82</v>
      </c>
      <c r="L4780" s="26">
        <v>34.08</v>
      </c>
      <c r="M4780" s="26">
        <v>46.14</v>
      </c>
      <c r="N4780" s="26">
        <v>11.42</v>
      </c>
      <c r="O4780" s="199">
        <v>367.77</v>
      </c>
    </row>
    <row r="4781" spans="8:15" hidden="1" x14ac:dyDescent="0.25">
      <c r="H4781" s="189" t="s">
        <v>10187</v>
      </c>
      <c r="I4781" s="26" t="s">
        <v>10192</v>
      </c>
      <c r="J4781" s="26" t="s">
        <v>10193</v>
      </c>
      <c r="K4781" s="26">
        <v>7.69</v>
      </c>
      <c r="L4781" s="26"/>
      <c r="M4781" s="26"/>
      <c r="N4781" s="26">
        <v>75.86</v>
      </c>
      <c r="O4781" s="199">
        <v>42.78</v>
      </c>
    </row>
    <row r="4782" spans="8:15" hidden="1" x14ac:dyDescent="0.25">
      <c r="H4782" s="189" t="s">
        <v>10187</v>
      </c>
      <c r="I4782" s="26" t="s">
        <v>10194</v>
      </c>
      <c r="J4782" s="26" t="s">
        <v>10195</v>
      </c>
      <c r="K4782" s="26">
        <v>2.0099999999999998</v>
      </c>
      <c r="L4782" s="26"/>
      <c r="M4782" s="26">
        <v>40.020000000000003</v>
      </c>
      <c r="N4782" s="26"/>
      <c r="O4782" s="199">
        <v>32.07</v>
      </c>
    </row>
    <row r="4783" spans="8:15" hidden="1" x14ac:dyDescent="0.25">
      <c r="H4783" s="189" t="s">
        <v>10187</v>
      </c>
      <c r="I4783" s="26" t="s">
        <v>10196</v>
      </c>
      <c r="J4783" s="26" t="s">
        <v>10197</v>
      </c>
      <c r="K4783" s="26">
        <v>27.73</v>
      </c>
      <c r="L4783" s="26">
        <v>49.21</v>
      </c>
      <c r="M4783" s="26">
        <v>55.58</v>
      </c>
      <c r="N4783" s="26">
        <v>57.41</v>
      </c>
      <c r="O4783" s="199">
        <v>38.270000000000003</v>
      </c>
    </row>
    <row r="4784" spans="8:15" hidden="1" x14ac:dyDescent="0.25">
      <c r="H4784" s="189" t="s">
        <v>10187</v>
      </c>
      <c r="I4784" s="26" t="s">
        <v>10198</v>
      </c>
      <c r="J4784" s="26" t="s">
        <v>10199</v>
      </c>
      <c r="K4784" s="26">
        <v>8.43</v>
      </c>
      <c r="L4784" s="26">
        <v>17.8</v>
      </c>
      <c r="M4784" s="26">
        <v>14.66</v>
      </c>
      <c r="N4784" s="26">
        <v>24.54</v>
      </c>
      <c r="O4784" s="199">
        <v>67.319999999999993</v>
      </c>
    </row>
    <row r="4785" spans="8:15" hidden="1" x14ac:dyDescent="0.25">
      <c r="H4785" s="189" t="s">
        <v>10187</v>
      </c>
      <c r="I4785" s="26" t="s">
        <v>10200</v>
      </c>
      <c r="J4785" s="26" t="s">
        <v>10201</v>
      </c>
      <c r="K4785" s="26">
        <v>4.16</v>
      </c>
      <c r="L4785" s="26"/>
      <c r="M4785" s="26">
        <v>613.79999999999995</v>
      </c>
      <c r="N4785" s="26"/>
      <c r="O4785" s="199">
        <v>43.4</v>
      </c>
    </row>
    <row r="4786" spans="8:15" hidden="1" x14ac:dyDescent="0.25">
      <c r="H4786" s="189" t="s">
        <v>10187</v>
      </c>
      <c r="I4786" s="26" t="s">
        <v>10202</v>
      </c>
      <c r="J4786" s="26" t="s">
        <v>10203</v>
      </c>
      <c r="K4786" s="26">
        <v>7.77</v>
      </c>
      <c r="L4786" s="26">
        <v>23.92</v>
      </c>
      <c r="M4786" s="26">
        <v>23.51</v>
      </c>
      <c r="N4786" s="26">
        <v>34.619999999999997</v>
      </c>
      <c r="O4786" s="199">
        <v>26.16</v>
      </c>
    </row>
    <row r="4787" spans="8:15" hidden="1" x14ac:dyDescent="0.25">
      <c r="H4787" s="189" t="s">
        <v>10187</v>
      </c>
      <c r="I4787" s="26" t="s">
        <v>10204</v>
      </c>
      <c r="J4787" s="26" t="s">
        <v>10205</v>
      </c>
      <c r="K4787" s="26">
        <v>11.31</v>
      </c>
      <c r="L4787" s="26">
        <v>30.34</v>
      </c>
      <c r="M4787" s="26">
        <v>35.909999999999997</v>
      </c>
      <c r="N4787" s="26">
        <v>22.74</v>
      </c>
      <c r="O4787" s="199">
        <v>27.82</v>
      </c>
    </row>
    <row r="4788" spans="8:15" hidden="1" x14ac:dyDescent="0.25">
      <c r="H4788" s="189" t="s">
        <v>10187</v>
      </c>
      <c r="I4788" s="26" t="s">
        <v>10206</v>
      </c>
      <c r="J4788" s="26" t="s">
        <v>10207</v>
      </c>
      <c r="K4788" s="26">
        <v>6.94</v>
      </c>
      <c r="L4788" s="26"/>
      <c r="M4788" s="26">
        <v>488.02</v>
      </c>
      <c r="N4788" s="26"/>
      <c r="O4788" s="199">
        <v>38.770000000000003</v>
      </c>
    </row>
    <row r="4789" spans="8:15" hidden="1" x14ac:dyDescent="0.25">
      <c r="H4789" s="189" t="s">
        <v>10187</v>
      </c>
      <c r="I4789" s="26" t="s">
        <v>10208</v>
      </c>
      <c r="J4789" s="26" t="s">
        <v>10209</v>
      </c>
      <c r="K4789" s="26">
        <v>25.21</v>
      </c>
      <c r="L4789" s="26">
        <v>68.28</v>
      </c>
      <c r="M4789" s="26">
        <v>70.3</v>
      </c>
      <c r="N4789" s="26">
        <v>62.79</v>
      </c>
      <c r="O4789" s="199">
        <v>97.14</v>
      </c>
    </row>
    <row r="4790" spans="8:15" hidden="1" x14ac:dyDescent="0.25">
      <c r="H4790" s="189" t="s">
        <v>10187</v>
      </c>
      <c r="I4790" s="26" t="s">
        <v>10210</v>
      </c>
      <c r="J4790" s="26" t="s">
        <v>10211</v>
      </c>
      <c r="K4790" s="26">
        <v>21.93</v>
      </c>
      <c r="L4790" s="26"/>
      <c r="M4790" s="26">
        <v>305.3</v>
      </c>
      <c r="N4790" s="26"/>
      <c r="O4790" s="199">
        <v>20.149999999999999</v>
      </c>
    </row>
    <row r="4791" spans="8:15" hidden="1" x14ac:dyDescent="0.25">
      <c r="H4791" s="189" t="s">
        <v>10187</v>
      </c>
      <c r="I4791" s="26" t="s">
        <v>10212</v>
      </c>
      <c r="J4791" s="26" t="s">
        <v>10213</v>
      </c>
      <c r="K4791" s="26">
        <v>14.53</v>
      </c>
      <c r="L4791" s="26">
        <v>56.01</v>
      </c>
      <c r="M4791" s="26">
        <v>63.48</v>
      </c>
      <c r="N4791" s="26">
        <v>54.23</v>
      </c>
      <c r="O4791" s="199">
        <v>28</v>
      </c>
    </row>
    <row r="4792" spans="8:15" hidden="1" x14ac:dyDescent="0.25">
      <c r="H4792" s="189" t="s">
        <v>10187</v>
      </c>
      <c r="I4792" s="26" t="s">
        <v>10214</v>
      </c>
      <c r="J4792" s="26" t="s">
        <v>10215</v>
      </c>
      <c r="K4792" s="26">
        <v>26.3</v>
      </c>
      <c r="L4792" s="26">
        <v>71.11</v>
      </c>
      <c r="M4792" s="26">
        <v>134.63</v>
      </c>
      <c r="N4792" s="26">
        <v>61.81</v>
      </c>
      <c r="O4792" s="199">
        <v>22.86</v>
      </c>
    </row>
    <row r="4793" spans="8:15" hidden="1" x14ac:dyDescent="0.25">
      <c r="H4793" s="189" t="s">
        <v>10187</v>
      </c>
      <c r="I4793" s="26" t="s">
        <v>10216</v>
      </c>
      <c r="J4793" s="26" t="s">
        <v>10217</v>
      </c>
      <c r="K4793" s="26">
        <v>23.28</v>
      </c>
      <c r="L4793" s="26">
        <v>42.68</v>
      </c>
      <c r="M4793" s="26">
        <v>67.650000000000006</v>
      </c>
      <c r="N4793" s="26">
        <v>36.65</v>
      </c>
      <c r="O4793" s="199">
        <v>18.3</v>
      </c>
    </row>
    <row r="4794" spans="8:15" hidden="1" x14ac:dyDescent="0.25">
      <c r="H4794" s="189" t="s">
        <v>10187</v>
      </c>
      <c r="I4794" s="26" t="s">
        <v>10218</v>
      </c>
      <c r="J4794" s="26" t="s">
        <v>10219</v>
      </c>
      <c r="K4794" s="26">
        <v>7.99</v>
      </c>
      <c r="L4794" s="26"/>
      <c r="M4794" s="26">
        <v>115.18</v>
      </c>
      <c r="N4794" s="26"/>
      <c r="O4794" s="199">
        <v>19.190000000000001</v>
      </c>
    </row>
    <row r="4795" spans="8:15" hidden="1" x14ac:dyDescent="0.25">
      <c r="H4795" s="189" t="s">
        <v>10187</v>
      </c>
      <c r="I4795" s="26" t="s">
        <v>10220</v>
      </c>
      <c r="J4795" s="26" t="s">
        <v>10221</v>
      </c>
      <c r="K4795" s="26">
        <v>21.86</v>
      </c>
      <c r="L4795" s="26">
        <v>67.2</v>
      </c>
      <c r="M4795" s="26">
        <v>112.66</v>
      </c>
      <c r="N4795" s="26">
        <v>76.11</v>
      </c>
      <c r="O4795" s="199">
        <v>22.38</v>
      </c>
    </row>
    <row r="4796" spans="8:15" hidden="1" x14ac:dyDescent="0.25">
      <c r="H4796" s="189" t="s">
        <v>10187</v>
      </c>
      <c r="I4796" s="26" t="s">
        <v>10222</v>
      </c>
      <c r="J4796" s="26" t="s">
        <v>10223</v>
      </c>
      <c r="K4796" s="26">
        <v>21.91</v>
      </c>
      <c r="L4796" s="26">
        <v>40.159999999999997</v>
      </c>
      <c r="M4796" s="26">
        <v>70.78</v>
      </c>
      <c r="N4796" s="26">
        <v>28.95</v>
      </c>
      <c r="O4796" s="199">
        <v>26.29</v>
      </c>
    </row>
    <row r="4797" spans="8:15" hidden="1" x14ac:dyDescent="0.25">
      <c r="H4797" s="189" t="s">
        <v>10187</v>
      </c>
      <c r="I4797" s="26" t="s">
        <v>10224</v>
      </c>
      <c r="J4797" s="26" t="s">
        <v>10225</v>
      </c>
      <c r="K4797" s="26">
        <v>11.01</v>
      </c>
      <c r="L4797" s="26">
        <v>19.29</v>
      </c>
      <c r="M4797" s="26">
        <v>21.25</v>
      </c>
      <c r="N4797" s="26">
        <v>19.43</v>
      </c>
      <c r="O4797" s="199">
        <v>58.72</v>
      </c>
    </row>
    <row r="4798" spans="8:15" hidden="1" x14ac:dyDescent="0.25">
      <c r="H4798" s="189" t="s">
        <v>10187</v>
      </c>
      <c r="I4798" s="26" t="s">
        <v>10226</v>
      </c>
      <c r="J4798" s="26" t="s">
        <v>10227</v>
      </c>
      <c r="K4798" s="26">
        <v>9.7100000000000009</v>
      </c>
      <c r="L4798" s="26">
        <v>38.06</v>
      </c>
      <c r="M4798" s="26">
        <v>29.22</v>
      </c>
      <c r="N4798" s="26">
        <v>51.53</v>
      </c>
      <c r="O4798" s="199">
        <v>25.9</v>
      </c>
    </row>
    <row r="4799" spans="8:15" hidden="1" x14ac:dyDescent="0.25">
      <c r="H4799" s="189" t="s">
        <v>10187</v>
      </c>
      <c r="I4799" s="26" t="s">
        <v>10228</v>
      </c>
      <c r="J4799" s="26" t="s">
        <v>10229</v>
      </c>
      <c r="K4799" s="26">
        <v>4.5999999999999996</v>
      </c>
      <c r="L4799" s="26"/>
      <c r="M4799" s="26"/>
      <c r="N4799" s="26"/>
      <c r="O4799" s="199">
        <v>20.190000000000001</v>
      </c>
    </row>
    <row r="4800" spans="8:15" hidden="1" x14ac:dyDescent="0.25">
      <c r="H4800" s="189" t="s">
        <v>10187</v>
      </c>
      <c r="I4800" s="26" t="s">
        <v>10230</v>
      </c>
      <c r="J4800" s="26" t="s">
        <v>10231</v>
      </c>
      <c r="K4800" s="26">
        <v>3.83</v>
      </c>
      <c r="L4800" s="26"/>
      <c r="M4800" s="26"/>
      <c r="N4800" s="26">
        <v>439.94</v>
      </c>
      <c r="O4800" s="199">
        <v>46.27</v>
      </c>
    </row>
    <row r="4801" spans="8:15" hidden="1" x14ac:dyDescent="0.25">
      <c r="H4801" s="189" t="s">
        <v>10187</v>
      </c>
      <c r="I4801" s="26" t="s">
        <v>10232</v>
      </c>
      <c r="J4801" s="26" t="s">
        <v>10233</v>
      </c>
      <c r="K4801" s="26">
        <v>8.1999999999999993</v>
      </c>
      <c r="L4801" s="26">
        <v>9.3800000000000008</v>
      </c>
      <c r="M4801" s="26">
        <v>9.11</v>
      </c>
      <c r="N4801" s="26">
        <v>9.76</v>
      </c>
      <c r="O4801" s="199">
        <v>182.17</v>
      </c>
    </row>
    <row r="4802" spans="8:15" hidden="1" x14ac:dyDescent="0.25">
      <c r="H4802" s="189" t="s">
        <v>10187</v>
      </c>
      <c r="I4802" s="26" t="s">
        <v>10234</v>
      </c>
      <c r="J4802" s="26" t="s">
        <v>10235</v>
      </c>
      <c r="K4802" s="26">
        <v>13.48</v>
      </c>
      <c r="L4802" s="26">
        <v>12.4</v>
      </c>
      <c r="M4802" s="26">
        <v>12.4</v>
      </c>
      <c r="N4802" s="26">
        <v>14.05</v>
      </c>
      <c r="O4802" s="199">
        <v>137.87</v>
      </c>
    </row>
    <row r="4803" spans="8:15" hidden="1" x14ac:dyDescent="0.25">
      <c r="H4803" s="189" t="s">
        <v>10187</v>
      </c>
      <c r="I4803" s="26" t="s">
        <v>10236</v>
      </c>
      <c r="J4803" s="26" t="s">
        <v>10237</v>
      </c>
      <c r="K4803" s="26">
        <v>7.45</v>
      </c>
      <c r="L4803" s="26">
        <v>10.87</v>
      </c>
      <c r="M4803" s="26">
        <v>10.82</v>
      </c>
      <c r="N4803" s="26">
        <v>12.5</v>
      </c>
      <c r="O4803" s="199">
        <v>64.069999999999993</v>
      </c>
    </row>
    <row r="4804" spans="8:15" hidden="1" x14ac:dyDescent="0.25">
      <c r="H4804" s="189" t="s">
        <v>10187</v>
      </c>
      <c r="I4804" s="26" t="s">
        <v>10238</v>
      </c>
      <c r="J4804" s="26" t="s">
        <v>10239</v>
      </c>
      <c r="K4804" s="26">
        <v>8.76</v>
      </c>
      <c r="L4804" s="26">
        <v>18.02</v>
      </c>
      <c r="M4804" s="26">
        <v>17.18</v>
      </c>
      <c r="N4804" s="26">
        <v>18.13</v>
      </c>
      <c r="O4804" s="199">
        <v>149.25</v>
      </c>
    </row>
    <row r="4805" spans="8:15" hidden="1" x14ac:dyDescent="0.25">
      <c r="H4805" s="189" t="s">
        <v>10187</v>
      </c>
      <c r="I4805" s="26" t="s">
        <v>10240</v>
      </c>
      <c r="J4805" s="26" t="s">
        <v>10241</v>
      </c>
      <c r="K4805" s="26">
        <v>5.59</v>
      </c>
      <c r="L4805" s="26">
        <v>13.39</v>
      </c>
      <c r="M4805" s="26">
        <v>23.18</v>
      </c>
      <c r="N4805" s="26">
        <v>13.77</v>
      </c>
      <c r="O4805" s="199">
        <v>1604.27</v>
      </c>
    </row>
    <row r="4806" spans="8:15" hidden="1" x14ac:dyDescent="0.25">
      <c r="H4806" s="189" t="s">
        <v>10187</v>
      </c>
      <c r="I4806" s="26" t="s">
        <v>10242</v>
      </c>
      <c r="J4806" s="26" t="s">
        <v>10243</v>
      </c>
      <c r="K4806" s="26">
        <v>4.4400000000000004</v>
      </c>
      <c r="L4806" s="26">
        <v>18.63</v>
      </c>
      <c r="M4806" s="26">
        <v>29.49</v>
      </c>
      <c r="N4806" s="26">
        <v>16.420000000000002</v>
      </c>
      <c r="O4806" s="199">
        <v>44.1</v>
      </c>
    </row>
    <row r="4807" spans="8:15" hidden="1" x14ac:dyDescent="0.25">
      <c r="H4807" s="189" t="s">
        <v>10187</v>
      </c>
      <c r="I4807" s="26" t="s">
        <v>10244</v>
      </c>
      <c r="J4807" s="26" t="s">
        <v>10245</v>
      </c>
      <c r="K4807" s="26">
        <v>7.54</v>
      </c>
      <c r="L4807" s="26">
        <v>43.27</v>
      </c>
      <c r="M4807" s="26">
        <v>31.08</v>
      </c>
      <c r="N4807" s="26">
        <v>49.66</v>
      </c>
      <c r="O4807" s="199">
        <v>23.15</v>
      </c>
    </row>
    <row r="4808" spans="8:15" hidden="1" x14ac:dyDescent="0.25">
      <c r="H4808" s="189" t="s">
        <v>10187</v>
      </c>
      <c r="I4808" s="26" t="s">
        <v>10246</v>
      </c>
      <c r="J4808" s="26" t="s">
        <v>10247</v>
      </c>
      <c r="K4808" s="26">
        <v>12.84</v>
      </c>
      <c r="L4808" s="26"/>
      <c r="M4808" s="26"/>
      <c r="N4808" s="26"/>
      <c r="O4808" s="199">
        <v>17.12</v>
      </c>
    </row>
    <row r="4809" spans="8:15" hidden="1" x14ac:dyDescent="0.25">
      <c r="H4809" s="189" t="s">
        <v>10187</v>
      </c>
      <c r="I4809" s="26" t="s">
        <v>10248</v>
      </c>
      <c r="J4809" s="26" t="s">
        <v>10249</v>
      </c>
      <c r="K4809" s="26">
        <v>7.83</v>
      </c>
      <c r="L4809" s="26">
        <v>39.54</v>
      </c>
      <c r="M4809" s="26">
        <v>29.02</v>
      </c>
      <c r="N4809" s="26">
        <v>55.1</v>
      </c>
      <c r="O4809" s="199">
        <v>22.86</v>
      </c>
    </row>
    <row r="4810" spans="8:15" hidden="1" x14ac:dyDescent="0.25">
      <c r="H4810" s="189" t="s">
        <v>10187</v>
      </c>
      <c r="I4810" s="26" t="s">
        <v>10250</v>
      </c>
      <c r="J4810" s="26" t="s">
        <v>10251</v>
      </c>
      <c r="K4810" s="26">
        <v>11.62</v>
      </c>
      <c r="L4810" s="26">
        <v>42.63</v>
      </c>
      <c r="M4810" s="26">
        <v>43.2</v>
      </c>
      <c r="N4810" s="26">
        <v>42.88</v>
      </c>
      <c r="O4810" s="199">
        <v>28.53</v>
      </c>
    </row>
    <row r="4811" spans="8:15" hidden="1" x14ac:dyDescent="0.25">
      <c r="H4811" s="189" t="s">
        <v>10187</v>
      </c>
      <c r="I4811" s="26" t="s">
        <v>10252</v>
      </c>
      <c r="J4811" s="26" t="s">
        <v>10253</v>
      </c>
      <c r="K4811" s="26">
        <v>19.87</v>
      </c>
      <c r="L4811" s="26">
        <v>11.98</v>
      </c>
      <c r="M4811" s="26">
        <v>11.52</v>
      </c>
      <c r="N4811" s="26">
        <v>12.73</v>
      </c>
      <c r="O4811" s="199">
        <v>51.19</v>
      </c>
    </row>
    <row r="4812" spans="8:15" hidden="1" x14ac:dyDescent="0.25">
      <c r="H4812" s="189" t="s">
        <v>10187</v>
      </c>
      <c r="I4812" s="26" t="s">
        <v>10254</v>
      </c>
      <c r="J4812" s="26" t="s">
        <v>10255</v>
      </c>
      <c r="K4812" s="26">
        <v>9.19</v>
      </c>
      <c r="L4812" s="26">
        <v>30.57</v>
      </c>
      <c r="M4812" s="26">
        <v>30.71</v>
      </c>
      <c r="N4812" s="26">
        <v>36.299999999999997</v>
      </c>
      <c r="O4812" s="199">
        <v>72.02</v>
      </c>
    </row>
    <row r="4813" spans="8:15" hidden="1" x14ac:dyDescent="0.25">
      <c r="H4813" s="189" t="s">
        <v>10187</v>
      </c>
      <c r="I4813" s="26" t="s">
        <v>10256</v>
      </c>
      <c r="J4813" s="26" t="s">
        <v>10257</v>
      </c>
      <c r="K4813" s="26">
        <v>6.43</v>
      </c>
      <c r="L4813" s="26"/>
      <c r="M4813" s="26"/>
      <c r="N4813" s="26"/>
      <c r="O4813" s="199">
        <v>25.26</v>
      </c>
    </row>
    <row r="4814" spans="8:15" hidden="1" x14ac:dyDescent="0.25">
      <c r="H4814" s="189" t="s">
        <v>10187</v>
      </c>
      <c r="I4814" s="26" t="s">
        <v>10258</v>
      </c>
      <c r="J4814" s="26" t="s">
        <v>10259</v>
      </c>
      <c r="K4814" s="26">
        <v>24.75</v>
      </c>
      <c r="L4814" s="26">
        <v>26.37</v>
      </c>
      <c r="M4814" s="26">
        <v>29.64</v>
      </c>
      <c r="N4814" s="26">
        <v>30.53</v>
      </c>
      <c r="O4814" s="199">
        <v>44.06</v>
      </c>
    </row>
    <row r="4815" spans="8:15" hidden="1" x14ac:dyDescent="0.25">
      <c r="H4815" s="189" t="s">
        <v>10187</v>
      </c>
      <c r="I4815" s="26" t="s">
        <v>10260</v>
      </c>
      <c r="J4815" s="26" t="s">
        <v>10261</v>
      </c>
      <c r="K4815" s="26">
        <v>14.89</v>
      </c>
      <c r="L4815" s="26">
        <v>57.11</v>
      </c>
      <c r="M4815" s="26">
        <v>62.15</v>
      </c>
      <c r="N4815" s="26">
        <v>45.72</v>
      </c>
      <c r="O4815" s="199">
        <v>21.52</v>
      </c>
    </row>
    <row r="4816" spans="8:15" hidden="1" x14ac:dyDescent="0.25">
      <c r="H4816" s="189" t="s">
        <v>10187</v>
      </c>
      <c r="I4816" s="26" t="s">
        <v>10262</v>
      </c>
      <c r="J4816" s="26" t="s">
        <v>10263</v>
      </c>
      <c r="K4816" s="26">
        <v>4.97</v>
      </c>
      <c r="L4816" s="26">
        <v>14.94</v>
      </c>
      <c r="M4816" s="26">
        <v>14.43</v>
      </c>
      <c r="N4816" s="26">
        <v>14.48</v>
      </c>
      <c r="O4816" s="199">
        <v>526.30999999999995</v>
      </c>
    </row>
    <row r="4817" spans="8:15" hidden="1" x14ac:dyDescent="0.25">
      <c r="H4817" s="189" t="s">
        <v>10187</v>
      </c>
      <c r="I4817" s="26" t="s">
        <v>10264</v>
      </c>
      <c r="J4817" s="26" t="s">
        <v>10265</v>
      </c>
      <c r="K4817" s="26">
        <v>17.420000000000002</v>
      </c>
      <c r="L4817" s="26">
        <v>18.3</v>
      </c>
      <c r="M4817" s="26">
        <v>52.21</v>
      </c>
      <c r="N4817" s="26">
        <v>14.32</v>
      </c>
      <c r="O4817" s="199">
        <v>32.869999999999997</v>
      </c>
    </row>
    <row r="4818" spans="8:15" hidden="1" x14ac:dyDescent="0.25">
      <c r="H4818" s="189" t="s">
        <v>10187</v>
      </c>
      <c r="I4818" s="26" t="s">
        <v>10266</v>
      </c>
      <c r="J4818" s="26" t="s">
        <v>10267</v>
      </c>
      <c r="K4818" s="26">
        <v>39</v>
      </c>
      <c r="L4818" s="26">
        <v>19.46</v>
      </c>
      <c r="M4818" s="26">
        <v>23.93</v>
      </c>
      <c r="N4818" s="26">
        <v>21.61</v>
      </c>
      <c r="O4818" s="199">
        <v>552.33000000000004</v>
      </c>
    </row>
    <row r="4819" spans="8:15" hidden="1" x14ac:dyDescent="0.25">
      <c r="H4819" s="189" t="s">
        <v>10187</v>
      </c>
      <c r="I4819" s="26" t="s">
        <v>10268</v>
      </c>
      <c r="J4819" s="26" t="s">
        <v>10269</v>
      </c>
      <c r="K4819" s="26">
        <v>9.4700000000000006</v>
      </c>
      <c r="L4819" s="26">
        <v>27.48</v>
      </c>
      <c r="M4819" s="26">
        <v>39.520000000000003</v>
      </c>
      <c r="N4819" s="26">
        <v>25.15</v>
      </c>
      <c r="O4819" s="199">
        <v>35.630000000000003</v>
      </c>
    </row>
    <row r="4820" spans="8:15" hidden="1" x14ac:dyDescent="0.25">
      <c r="H4820" s="189" t="s">
        <v>10187</v>
      </c>
      <c r="I4820" s="26" t="s">
        <v>10270</v>
      </c>
      <c r="J4820" s="26" t="s">
        <v>10271</v>
      </c>
      <c r="K4820" s="26">
        <v>17.04</v>
      </c>
      <c r="L4820" s="26">
        <v>33.799999999999997</v>
      </c>
      <c r="M4820" s="26">
        <v>89.82</v>
      </c>
      <c r="N4820" s="26">
        <v>29.08</v>
      </c>
      <c r="O4820" s="199">
        <v>14.84</v>
      </c>
    </row>
    <row r="4821" spans="8:15" hidden="1" x14ac:dyDescent="0.25">
      <c r="H4821" s="189" t="s">
        <v>10187</v>
      </c>
      <c r="I4821" s="26" t="s">
        <v>10272</v>
      </c>
      <c r="J4821" s="26" t="s">
        <v>10273</v>
      </c>
      <c r="K4821" s="26">
        <v>9.3699999999999992</v>
      </c>
      <c r="L4821" s="26">
        <v>35.36</v>
      </c>
      <c r="M4821" s="26">
        <v>2512.63</v>
      </c>
      <c r="N4821" s="26">
        <v>39.020000000000003</v>
      </c>
      <c r="O4821" s="199">
        <v>44.98</v>
      </c>
    </row>
    <row r="4822" spans="8:15" hidden="1" x14ac:dyDescent="0.25">
      <c r="H4822" s="189" t="s">
        <v>10187</v>
      </c>
      <c r="I4822" s="26" t="s">
        <v>10274</v>
      </c>
      <c r="J4822" s="26" t="s">
        <v>10275</v>
      </c>
      <c r="K4822" s="26">
        <v>31.23</v>
      </c>
      <c r="L4822" s="26">
        <v>18.88</v>
      </c>
      <c r="M4822" s="26">
        <v>14.71</v>
      </c>
      <c r="N4822" s="26">
        <v>27.77</v>
      </c>
      <c r="O4822" s="199">
        <v>65.790000000000006</v>
      </c>
    </row>
    <row r="4823" spans="8:15" hidden="1" x14ac:dyDescent="0.25">
      <c r="H4823" s="189" t="s">
        <v>10187</v>
      </c>
      <c r="I4823" s="26" t="s">
        <v>10276</v>
      </c>
      <c r="J4823" s="26" t="s">
        <v>10277</v>
      </c>
      <c r="K4823" s="26">
        <v>3.22</v>
      </c>
      <c r="L4823" s="26">
        <v>12.05</v>
      </c>
      <c r="M4823" s="26">
        <v>21.73</v>
      </c>
      <c r="N4823" s="26">
        <v>13.19</v>
      </c>
      <c r="O4823" s="199">
        <v>4.4000000000000004</v>
      </c>
    </row>
    <row r="4824" spans="8:15" hidden="1" x14ac:dyDescent="0.25">
      <c r="H4824" s="189" t="s">
        <v>10278</v>
      </c>
      <c r="I4824" s="26" t="s">
        <v>10279</v>
      </c>
      <c r="J4824" s="26" t="s">
        <v>10280</v>
      </c>
      <c r="K4824" s="26">
        <v>4.4400000000000004</v>
      </c>
      <c r="L4824" s="26"/>
      <c r="M4824" s="26"/>
      <c r="N4824" s="26">
        <v>69.89</v>
      </c>
      <c r="O4824" s="199">
        <v>132.30000000000001</v>
      </c>
    </row>
    <row r="4825" spans="8:15" hidden="1" x14ac:dyDescent="0.25">
      <c r="H4825" s="189" t="s">
        <v>10278</v>
      </c>
      <c r="I4825" s="26" t="s">
        <v>10281</v>
      </c>
      <c r="J4825" s="26" t="s">
        <v>10282</v>
      </c>
      <c r="K4825" s="26">
        <v>11.08</v>
      </c>
      <c r="L4825" s="26"/>
      <c r="M4825" s="26"/>
      <c r="N4825" s="26"/>
      <c r="O4825" s="199">
        <v>77.040000000000006</v>
      </c>
    </row>
    <row r="4826" spans="8:15" hidden="1" x14ac:dyDescent="0.25">
      <c r="H4826" s="189" t="s">
        <v>10278</v>
      </c>
      <c r="I4826" s="26" t="s">
        <v>10283</v>
      </c>
      <c r="J4826" s="26" t="s">
        <v>10284</v>
      </c>
      <c r="K4826" s="26">
        <v>15.01</v>
      </c>
      <c r="L4826" s="26">
        <v>21.31</v>
      </c>
      <c r="M4826" s="26">
        <v>30.86</v>
      </c>
      <c r="N4826" s="26">
        <v>18.43</v>
      </c>
      <c r="O4826" s="199">
        <v>27.75</v>
      </c>
    </row>
    <row r="4827" spans="8:15" hidden="1" x14ac:dyDescent="0.25">
      <c r="H4827" s="189" t="s">
        <v>10278</v>
      </c>
      <c r="I4827" s="26" t="s">
        <v>10285</v>
      </c>
      <c r="J4827" s="26" t="s">
        <v>10286</v>
      </c>
      <c r="K4827" s="26">
        <v>5.29</v>
      </c>
      <c r="L4827" s="26">
        <v>36.53</v>
      </c>
      <c r="M4827" s="26">
        <v>20.13</v>
      </c>
      <c r="N4827" s="26">
        <v>46.3</v>
      </c>
      <c r="O4827" s="199">
        <v>24.74</v>
      </c>
    </row>
    <row r="4828" spans="8:15" hidden="1" x14ac:dyDescent="0.25">
      <c r="H4828" s="189" t="s">
        <v>10278</v>
      </c>
      <c r="I4828" s="26" t="s">
        <v>10287</v>
      </c>
      <c r="J4828" s="26" t="s">
        <v>10288</v>
      </c>
      <c r="K4828" s="26">
        <v>3.34</v>
      </c>
      <c r="L4828" s="26">
        <v>116.57</v>
      </c>
      <c r="M4828" s="26">
        <v>60.98</v>
      </c>
      <c r="N4828" s="26">
        <v>33.909999999999997</v>
      </c>
      <c r="O4828" s="199">
        <v>39.880000000000003</v>
      </c>
    </row>
    <row r="4829" spans="8:15" hidden="1" x14ac:dyDescent="0.25">
      <c r="H4829" s="189" t="s">
        <v>10278</v>
      </c>
      <c r="I4829" s="26" t="s">
        <v>10289</v>
      </c>
      <c r="J4829" s="26" t="s">
        <v>10290</v>
      </c>
      <c r="K4829" s="26">
        <v>12.14</v>
      </c>
      <c r="L4829" s="26">
        <v>14.13</v>
      </c>
      <c r="M4829" s="26">
        <v>13.56</v>
      </c>
      <c r="N4829" s="26">
        <v>12.08</v>
      </c>
      <c r="O4829" s="199">
        <v>339.27</v>
      </c>
    </row>
    <row r="4830" spans="8:15" hidden="1" x14ac:dyDescent="0.25">
      <c r="H4830" s="189" t="s">
        <v>10278</v>
      </c>
      <c r="I4830" s="26" t="s">
        <v>10291</v>
      </c>
      <c r="J4830" s="26" t="s">
        <v>10292</v>
      </c>
      <c r="K4830" s="26">
        <v>8.8699999999999992</v>
      </c>
      <c r="L4830" s="26"/>
      <c r="M4830" s="26">
        <v>316.89</v>
      </c>
      <c r="N4830" s="26"/>
      <c r="O4830" s="199">
        <v>51.41</v>
      </c>
    </row>
    <row r="4831" spans="8:15" hidden="1" x14ac:dyDescent="0.25">
      <c r="H4831" s="189" t="s">
        <v>10278</v>
      </c>
      <c r="I4831" s="26" t="s">
        <v>10293</v>
      </c>
      <c r="J4831" s="26" t="s">
        <v>10294</v>
      </c>
      <c r="K4831" s="26">
        <v>3.37</v>
      </c>
      <c r="L4831" s="26">
        <v>30.87</v>
      </c>
      <c r="M4831" s="26">
        <v>25.37</v>
      </c>
      <c r="N4831" s="26">
        <v>38.33</v>
      </c>
      <c r="O4831" s="199">
        <v>51.61</v>
      </c>
    </row>
    <row r="4832" spans="8:15" hidden="1" x14ac:dyDescent="0.25">
      <c r="H4832" s="189" t="s">
        <v>10278</v>
      </c>
      <c r="I4832" s="26" t="s">
        <v>10295</v>
      </c>
      <c r="J4832" s="26" t="s">
        <v>10296</v>
      </c>
      <c r="K4832" s="26">
        <v>10.37</v>
      </c>
      <c r="L4832" s="26">
        <v>66.91</v>
      </c>
      <c r="M4832" s="26">
        <v>81.900000000000006</v>
      </c>
      <c r="N4832" s="26">
        <v>39.54</v>
      </c>
      <c r="O4832" s="199">
        <v>138.38999999999999</v>
      </c>
    </row>
    <row r="4833" spans="8:15" hidden="1" x14ac:dyDescent="0.25">
      <c r="H4833" s="189" t="s">
        <v>10278</v>
      </c>
      <c r="I4833" s="26" t="s">
        <v>10297</v>
      </c>
      <c r="J4833" s="26" t="s">
        <v>10298</v>
      </c>
      <c r="K4833" s="26">
        <v>7.25</v>
      </c>
      <c r="L4833" s="26">
        <v>88.37</v>
      </c>
      <c r="M4833" s="26">
        <v>37.39</v>
      </c>
      <c r="N4833" s="26">
        <v>423.14</v>
      </c>
      <c r="O4833" s="199">
        <v>35.86</v>
      </c>
    </row>
    <row r="4834" spans="8:15" hidden="1" x14ac:dyDescent="0.25">
      <c r="H4834" s="189" t="s">
        <v>10278</v>
      </c>
      <c r="I4834" s="26" t="s">
        <v>10299</v>
      </c>
      <c r="J4834" s="26" t="s">
        <v>10300</v>
      </c>
      <c r="K4834" s="26">
        <v>3.24</v>
      </c>
      <c r="L4834" s="26"/>
      <c r="M4834" s="26">
        <v>243.8</v>
      </c>
      <c r="N4834" s="26"/>
      <c r="O4834" s="199">
        <v>34.340000000000003</v>
      </c>
    </row>
    <row r="4835" spans="8:15" hidden="1" x14ac:dyDescent="0.25">
      <c r="H4835" s="189" t="s">
        <v>10278</v>
      </c>
      <c r="I4835" s="26" t="s">
        <v>269</v>
      </c>
      <c r="J4835" s="26" t="s">
        <v>263</v>
      </c>
      <c r="K4835" s="26">
        <v>16.16</v>
      </c>
      <c r="L4835" s="26">
        <v>28.83</v>
      </c>
      <c r="M4835" s="26">
        <v>26.34</v>
      </c>
      <c r="N4835" s="26">
        <v>37.049999999999997</v>
      </c>
      <c r="O4835" s="199">
        <v>69.39</v>
      </c>
    </row>
    <row r="4836" spans="8:15" hidden="1" x14ac:dyDescent="0.25">
      <c r="H4836" s="189" t="s">
        <v>10278</v>
      </c>
      <c r="I4836" s="26" t="s">
        <v>10301</v>
      </c>
      <c r="J4836" s="26" t="s">
        <v>10302</v>
      </c>
      <c r="K4836" s="26">
        <v>6.21</v>
      </c>
      <c r="L4836" s="26">
        <v>99.24</v>
      </c>
      <c r="M4836" s="26">
        <v>187.04</v>
      </c>
      <c r="N4836" s="26">
        <v>68.56</v>
      </c>
      <c r="O4836" s="199">
        <v>21.49</v>
      </c>
    </row>
    <row r="4837" spans="8:15" hidden="1" x14ac:dyDescent="0.25">
      <c r="H4837" s="189" t="s">
        <v>10278</v>
      </c>
      <c r="I4837" s="26" t="s">
        <v>10303</v>
      </c>
      <c r="J4837" s="26" t="s">
        <v>10304</v>
      </c>
      <c r="K4837" s="26">
        <v>11.96</v>
      </c>
      <c r="L4837" s="26"/>
      <c r="M4837" s="26">
        <v>74.28</v>
      </c>
      <c r="N4837" s="26"/>
      <c r="O4837" s="199">
        <v>32.51</v>
      </c>
    </row>
    <row r="4838" spans="8:15" hidden="1" x14ac:dyDescent="0.25">
      <c r="H4838" s="189" t="s">
        <v>10278</v>
      </c>
      <c r="I4838" s="26" t="s">
        <v>10305</v>
      </c>
      <c r="J4838" s="26" t="s">
        <v>10306</v>
      </c>
      <c r="K4838" s="26">
        <v>40.409999999999997</v>
      </c>
      <c r="L4838" s="26">
        <v>45.51</v>
      </c>
      <c r="M4838" s="26">
        <v>43</v>
      </c>
      <c r="N4838" s="26">
        <v>37.1</v>
      </c>
      <c r="O4838" s="199">
        <v>36.159999999999997</v>
      </c>
    </row>
    <row r="4839" spans="8:15" hidden="1" x14ac:dyDescent="0.25">
      <c r="H4839" s="189" t="s">
        <v>10278</v>
      </c>
      <c r="I4839" s="26" t="s">
        <v>10307</v>
      </c>
      <c r="J4839" s="26" t="s">
        <v>10308</v>
      </c>
      <c r="K4839" s="26">
        <v>2.5</v>
      </c>
      <c r="L4839" s="26">
        <v>37.020000000000003</v>
      </c>
      <c r="M4839" s="26">
        <v>37.200000000000003</v>
      </c>
      <c r="N4839" s="26">
        <v>27.75</v>
      </c>
      <c r="O4839" s="199">
        <v>57.65</v>
      </c>
    </row>
    <row r="4840" spans="8:15" hidden="1" x14ac:dyDescent="0.25">
      <c r="H4840" s="189" t="s">
        <v>10278</v>
      </c>
      <c r="I4840" s="26" t="s">
        <v>10309</v>
      </c>
      <c r="J4840" s="26" t="s">
        <v>10310</v>
      </c>
      <c r="K4840" s="26">
        <v>5.55</v>
      </c>
      <c r="L4840" s="26">
        <v>179.54</v>
      </c>
      <c r="M4840" s="26">
        <v>62.74</v>
      </c>
      <c r="N4840" s="26">
        <v>126.58</v>
      </c>
      <c r="O4840" s="199">
        <v>19.5</v>
      </c>
    </row>
    <row r="4841" spans="8:15" hidden="1" x14ac:dyDescent="0.25">
      <c r="H4841" s="189" t="s">
        <v>10278</v>
      </c>
      <c r="I4841" s="26" t="s">
        <v>10311</v>
      </c>
      <c r="J4841" s="26" t="s">
        <v>10312</v>
      </c>
      <c r="K4841" s="26">
        <v>3.57</v>
      </c>
      <c r="L4841" s="26">
        <v>20.420000000000002</v>
      </c>
      <c r="M4841" s="26">
        <v>16.12</v>
      </c>
      <c r="N4841" s="26">
        <v>12.71</v>
      </c>
      <c r="O4841" s="199">
        <v>54.15</v>
      </c>
    </row>
    <row r="4842" spans="8:15" hidden="1" x14ac:dyDescent="0.25">
      <c r="H4842" s="189" t="s">
        <v>10278</v>
      </c>
      <c r="I4842" s="26" t="s">
        <v>10313</v>
      </c>
      <c r="J4842" s="26" t="s">
        <v>10314</v>
      </c>
      <c r="K4842" s="26">
        <v>7.45</v>
      </c>
      <c r="L4842" s="26">
        <v>16.420000000000002</v>
      </c>
      <c r="M4842" s="26">
        <v>20.309999999999999</v>
      </c>
      <c r="N4842" s="26">
        <v>17.260000000000002</v>
      </c>
      <c r="O4842" s="199">
        <v>22.26</v>
      </c>
    </row>
    <row r="4843" spans="8:15" hidden="1" x14ac:dyDescent="0.25">
      <c r="H4843" s="189" t="s">
        <v>10278</v>
      </c>
      <c r="I4843" s="26" t="s">
        <v>10315</v>
      </c>
      <c r="J4843" s="26" t="s">
        <v>10316</v>
      </c>
      <c r="K4843" s="26">
        <v>3.46</v>
      </c>
      <c r="L4843" s="26">
        <v>34.130000000000003</v>
      </c>
      <c r="M4843" s="26"/>
      <c r="N4843" s="26">
        <v>16.510000000000002</v>
      </c>
      <c r="O4843" s="199">
        <v>63.9</v>
      </c>
    </row>
    <row r="4844" spans="8:15" hidden="1" x14ac:dyDescent="0.25">
      <c r="H4844" s="189" t="s">
        <v>10278</v>
      </c>
      <c r="I4844" s="26" t="s">
        <v>10317</v>
      </c>
      <c r="J4844" s="26" t="s">
        <v>10318</v>
      </c>
      <c r="K4844" s="26">
        <v>2.1</v>
      </c>
      <c r="L4844" s="26"/>
      <c r="M4844" s="26"/>
      <c r="N4844" s="26"/>
      <c r="O4844" s="199">
        <v>93.88</v>
      </c>
    </row>
    <row r="4845" spans="8:15" hidden="1" x14ac:dyDescent="0.25">
      <c r="H4845" s="189" t="s">
        <v>10278</v>
      </c>
      <c r="I4845" s="26" t="s">
        <v>10319</v>
      </c>
      <c r="J4845" s="26" t="s">
        <v>10320</v>
      </c>
      <c r="K4845" s="26">
        <v>11.38</v>
      </c>
      <c r="L4845" s="26"/>
      <c r="M4845" s="26"/>
      <c r="N4845" s="26">
        <v>68.03</v>
      </c>
      <c r="O4845" s="199">
        <v>20.13</v>
      </c>
    </row>
    <row r="4846" spans="8:15" hidden="1" x14ac:dyDescent="0.25">
      <c r="H4846" s="189" t="s">
        <v>10278</v>
      </c>
      <c r="I4846" s="26" t="s">
        <v>10321</v>
      </c>
      <c r="J4846" s="26" t="s">
        <v>10322</v>
      </c>
      <c r="K4846" s="26">
        <v>6.15</v>
      </c>
      <c r="L4846" s="26">
        <v>26.48</v>
      </c>
      <c r="M4846" s="26">
        <v>53.87</v>
      </c>
      <c r="N4846" s="26">
        <v>18.010000000000002</v>
      </c>
      <c r="O4846" s="199">
        <v>110.89</v>
      </c>
    </row>
    <row r="4847" spans="8:15" hidden="1" x14ac:dyDescent="0.25">
      <c r="H4847" s="189" t="s">
        <v>10278</v>
      </c>
      <c r="I4847" s="26" t="s">
        <v>10323</v>
      </c>
      <c r="J4847" s="26" t="s">
        <v>10324</v>
      </c>
      <c r="K4847" s="26">
        <v>6.39</v>
      </c>
      <c r="L4847" s="26"/>
      <c r="M4847" s="26"/>
      <c r="N4847" s="26">
        <v>37.46</v>
      </c>
      <c r="O4847" s="199">
        <v>85.42</v>
      </c>
    </row>
    <row r="4848" spans="8:15" hidden="1" x14ac:dyDescent="0.25">
      <c r="H4848" s="189" t="s">
        <v>10278</v>
      </c>
      <c r="I4848" s="26" t="s">
        <v>10325</v>
      </c>
      <c r="J4848" s="26" t="s">
        <v>10326</v>
      </c>
      <c r="K4848" s="26">
        <v>14.29</v>
      </c>
      <c r="L4848" s="26">
        <v>18.21</v>
      </c>
      <c r="M4848" s="26">
        <v>12.63</v>
      </c>
      <c r="N4848" s="26">
        <v>23.66</v>
      </c>
      <c r="O4848" s="199">
        <v>39.79</v>
      </c>
    </row>
    <row r="4849" spans="8:15" hidden="1" x14ac:dyDescent="0.25">
      <c r="H4849" s="189" t="s">
        <v>10278</v>
      </c>
      <c r="I4849" s="26" t="s">
        <v>10327</v>
      </c>
      <c r="J4849" s="26" t="s">
        <v>10328</v>
      </c>
      <c r="K4849" s="26">
        <v>16.41</v>
      </c>
      <c r="L4849" s="26">
        <v>31.85</v>
      </c>
      <c r="M4849" s="26">
        <v>39.83</v>
      </c>
      <c r="N4849" s="26">
        <v>23.31</v>
      </c>
      <c r="O4849" s="199">
        <v>29.29</v>
      </c>
    </row>
    <row r="4850" spans="8:15" hidden="1" x14ac:dyDescent="0.25">
      <c r="H4850" s="189" t="s">
        <v>10278</v>
      </c>
      <c r="I4850" s="26" t="s">
        <v>10329</v>
      </c>
      <c r="J4850" s="26" t="s">
        <v>10330</v>
      </c>
      <c r="K4850" s="26">
        <v>17.77</v>
      </c>
      <c r="L4850" s="26">
        <v>23.37</v>
      </c>
      <c r="M4850" s="26">
        <v>34.72</v>
      </c>
      <c r="N4850" s="26">
        <v>17.66</v>
      </c>
      <c r="O4850" s="199">
        <v>125.45</v>
      </c>
    </row>
    <row r="4851" spans="8:15" hidden="1" x14ac:dyDescent="0.25">
      <c r="H4851" s="189" t="s">
        <v>10278</v>
      </c>
      <c r="I4851" s="26" t="s">
        <v>10331</v>
      </c>
      <c r="J4851" s="26" t="s">
        <v>10332</v>
      </c>
      <c r="K4851" s="26">
        <v>30.43</v>
      </c>
      <c r="L4851" s="26"/>
      <c r="M4851" s="26"/>
      <c r="N4851" s="26"/>
      <c r="O4851" s="199">
        <v>62.27</v>
      </c>
    </row>
    <row r="4852" spans="8:15" hidden="1" x14ac:dyDescent="0.25">
      <c r="H4852" s="189" t="s">
        <v>10278</v>
      </c>
      <c r="I4852" s="26" t="s">
        <v>10333</v>
      </c>
      <c r="J4852" s="26" t="s">
        <v>10334</v>
      </c>
      <c r="K4852" s="26">
        <v>14.37</v>
      </c>
      <c r="L4852" s="26"/>
      <c r="M4852" s="26"/>
      <c r="N4852" s="26">
        <v>28.29</v>
      </c>
      <c r="O4852" s="199">
        <v>58.04</v>
      </c>
    </row>
    <row r="4853" spans="8:15" hidden="1" x14ac:dyDescent="0.25">
      <c r="H4853" s="189" t="s">
        <v>10278</v>
      </c>
      <c r="I4853" s="26" t="s">
        <v>10335</v>
      </c>
      <c r="J4853" s="26" t="s">
        <v>10336</v>
      </c>
      <c r="K4853" s="26">
        <v>41.62</v>
      </c>
      <c r="L4853" s="26">
        <v>13.99</v>
      </c>
      <c r="M4853" s="26">
        <v>16.170000000000002</v>
      </c>
      <c r="N4853" s="26">
        <v>15.28</v>
      </c>
      <c r="O4853" s="199">
        <v>64.61</v>
      </c>
    </row>
    <row r="4854" spans="8:15" hidden="1" x14ac:dyDescent="0.25">
      <c r="H4854" s="189" t="s">
        <v>10278</v>
      </c>
      <c r="I4854" s="26" t="s">
        <v>10337</v>
      </c>
      <c r="J4854" s="26" t="s">
        <v>10338</v>
      </c>
      <c r="K4854" s="26">
        <v>21.06</v>
      </c>
      <c r="L4854" s="26">
        <v>14.69</v>
      </c>
      <c r="M4854" s="26">
        <v>14.83</v>
      </c>
      <c r="N4854" s="26">
        <v>14.97</v>
      </c>
      <c r="O4854" s="199">
        <v>69.959999999999994</v>
      </c>
    </row>
    <row r="4855" spans="8:15" hidden="1" x14ac:dyDescent="0.25">
      <c r="H4855" s="189" t="s">
        <v>10278</v>
      </c>
      <c r="I4855" s="26" t="s">
        <v>10339</v>
      </c>
      <c r="J4855" s="26" t="s">
        <v>10340</v>
      </c>
      <c r="K4855" s="26">
        <v>7.38</v>
      </c>
      <c r="L4855" s="26">
        <v>27.16</v>
      </c>
      <c r="M4855" s="26">
        <v>33.72</v>
      </c>
      <c r="N4855" s="26">
        <v>21.75</v>
      </c>
      <c r="O4855" s="199">
        <v>30.58</v>
      </c>
    </row>
    <row r="4856" spans="8:15" hidden="1" x14ac:dyDescent="0.25">
      <c r="H4856" s="189" t="s">
        <v>10278</v>
      </c>
      <c r="I4856" s="26" t="s">
        <v>10341</v>
      </c>
      <c r="J4856" s="26" t="s">
        <v>10342</v>
      </c>
      <c r="K4856" s="26">
        <v>12.92</v>
      </c>
      <c r="L4856" s="26">
        <v>24.67</v>
      </c>
      <c r="M4856" s="26">
        <v>23.6</v>
      </c>
      <c r="N4856" s="26">
        <v>29.8</v>
      </c>
      <c r="O4856" s="199">
        <v>18.899999999999999</v>
      </c>
    </row>
    <row r="4857" spans="8:15" hidden="1" x14ac:dyDescent="0.25">
      <c r="H4857" s="189" t="s">
        <v>10343</v>
      </c>
      <c r="I4857" s="26" t="s">
        <v>650</v>
      </c>
      <c r="J4857" s="26" t="s">
        <v>648</v>
      </c>
      <c r="K4857" s="26">
        <v>4.38</v>
      </c>
      <c r="L4857" s="26">
        <v>34.54</v>
      </c>
      <c r="M4857" s="26">
        <v>14.63</v>
      </c>
      <c r="N4857" s="26">
        <v>39.32</v>
      </c>
      <c r="O4857" s="199">
        <v>1096.75</v>
      </c>
    </row>
    <row r="4858" spans="8:15" hidden="1" x14ac:dyDescent="0.25">
      <c r="H4858" s="189" t="s">
        <v>10343</v>
      </c>
      <c r="I4858" s="26" t="s">
        <v>10344</v>
      </c>
      <c r="J4858" s="26" t="s">
        <v>10345</v>
      </c>
      <c r="K4858" s="26">
        <v>7.59</v>
      </c>
      <c r="L4858" s="26">
        <v>31.12</v>
      </c>
      <c r="M4858" s="26">
        <v>16.25</v>
      </c>
      <c r="N4858" s="26">
        <v>76.92</v>
      </c>
      <c r="O4858" s="199">
        <v>177.64</v>
      </c>
    </row>
    <row r="4859" spans="8:15" hidden="1" x14ac:dyDescent="0.25">
      <c r="H4859" s="189" t="s">
        <v>10343</v>
      </c>
      <c r="I4859" s="26" t="s">
        <v>10346</v>
      </c>
      <c r="J4859" s="26" t="s">
        <v>10347</v>
      </c>
      <c r="K4859" s="26">
        <v>12.77</v>
      </c>
      <c r="L4859" s="26"/>
      <c r="M4859" s="26"/>
      <c r="N4859" s="26"/>
      <c r="O4859" s="199">
        <v>114.42</v>
      </c>
    </row>
    <row r="4860" spans="8:15" hidden="1" x14ac:dyDescent="0.25">
      <c r="H4860" s="189" t="s">
        <v>10343</v>
      </c>
      <c r="I4860" s="26" t="s">
        <v>10348</v>
      </c>
      <c r="J4860" s="26" t="s">
        <v>10349</v>
      </c>
      <c r="K4860" s="26">
        <v>6.69</v>
      </c>
      <c r="L4860" s="26">
        <v>15.38</v>
      </c>
      <c r="M4860" s="26">
        <v>15.97</v>
      </c>
      <c r="N4860" s="26">
        <v>16.850000000000001</v>
      </c>
      <c r="O4860" s="199">
        <v>291.94</v>
      </c>
    </row>
    <row r="4861" spans="8:15" hidden="1" x14ac:dyDescent="0.25">
      <c r="H4861" s="189" t="s">
        <v>10343</v>
      </c>
      <c r="I4861" s="26" t="s">
        <v>10350</v>
      </c>
      <c r="J4861" s="26" t="s">
        <v>10351</v>
      </c>
      <c r="K4861" s="26">
        <v>3.64</v>
      </c>
      <c r="L4861" s="26">
        <v>49.78</v>
      </c>
      <c r="M4861" s="26">
        <v>25.39</v>
      </c>
      <c r="N4861" s="26">
        <v>79.510000000000005</v>
      </c>
      <c r="O4861" s="199">
        <v>198.18</v>
      </c>
    </row>
    <row r="4862" spans="8:15" hidden="1" x14ac:dyDescent="0.25">
      <c r="H4862" s="189" t="s">
        <v>10343</v>
      </c>
      <c r="I4862" s="26" t="s">
        <v>10352</v>
      </c>
      <c r="J4862" s="26" t="s">
        <v>10353</v>
      </c>
      <c r="K4862" s="26">
        <v>14.6</v>
      </c>
      <c r="L4862" s="26">
        <v>13.46</v>
      </c>
      <c r="M4862" s="26">
        <v>12.26</v>
      </c>
      <c r="N4862" s="26">
        <v>14.03</v>
      </c>
      <c r="O4862" s="199">
        <v>1112.68</v>
      </c>
    </row>
    <row r="4863" spans="8:15" hidden="1" x14ac:dyDescent="0.25">
      <c r="H4863" s="189" t="s">
        <v>10343</v>
      </c>
      <c r="I4863" s="26" t="s">
        <v>158</v>
      </c>
      <c r="J4863" s="26" t="s">
        <v>157</v>
      </c>
      <c r="K4863" s="26">
        <v>5.73</v>
      </c>
      <c r="L4863" s="26">
        <v>17.440000000000001</v>
      </c>
      <c r="M4863" s="26">
        <v>14.32</v>
      </c>
      <c r="N4863" s="26">
        <v>20.98</v>
      </c>
      <c r="O4863" s="199">
        <v>316.87</v>
      </c>
    </row>
    <row r="4864" spans="8:15" hidden="1" x14ac:dyDescent="0.25">
      <c r="H4864" s="189" t="s">
        <v>10343</v>
      </c>
      <c r="I4864" s="26" t="s">
        <v>10354</v>
      </c>
      <c r="J4864" s="26" t="s">
        <v>10355</v>
      </c>
      <c r="K4864" s="26">
        <v>5.62</v>
      </c>
      <c r="L4864" s="26">
        <v>30.75</v>
      </c>
      <c r="M4864" s="26">
        <v>25.97</v>
      </c>
      <c r="N4864" s="26">
        <v>35.119999999999997</v>
      </c>
      <c r="O4864" s="199">
        <v>201.75</v>
      </c>
    </row>
    <row r="4865" spans="8:15" hidden="1" x14ac:dyDescent="0.25">
      <c r="H4865" s="189" t="s">
        <v>10343</v>
      </c>
      <c r="I4865" s="26" t="s">
        <v>10356</v>
      </c>
      <c r="J4865" s="26" t="s">
        <v>10357</v>
      </c>
      <c r="K4865" s="26">
        <v>9.14</v>
      </c>
      <c r="L4865" s="26"/>
      <c r="M4865" s="26">
        <v>89.29</v>
      </c>
      <c r="N4865" s="26"/>
      <c r="O4865" s="199">
        <v>176.87</v>
      </c>
    </row>
    <row r="4866" spans="8:15" hidden="1" x14ac:dyDescent="0.25">
      <c r="H4866" s="189" t="s">
        <v>10343</v>
      </c>
      <c r="I4866" s="26" t="s">
        <v>10358</v>
      </c>
      <c r="J4866" s="26" t="s">
        <v>10359</v>
      </c>
      <c r="K4866" s="26">
        <v>6.56</v>
      </c>
      <c r="L4866" s="26">
        <v>37.47</v>
      </c>
      <c r="M4866" s="26">
        <v>20.54</v>
      </c>
      <c r="N4866" s="26">
        <v>68.5</v>
      </c>
      <c r="O4866" s="199">
        <v>293.2</v>
      </c>
    </row>
    <row r="4867" spans="8:15" hidden="1" x14ac:dyDescent="0.25">
      <c r="H4867" s="189" t="s">
        <v>10343</v>
      </c>
      <c r="I4867" s="26" t="s">
        <v>10360</v>
      </c>
      <c r="J4867" s="26" t="s">
        <v>10361</v>
      </c>
      <c r="K4867" s="26">
        <v>9.31</v>
      </c>
      <c r="L4867" s="26">
        <v>13.83</v>
      </c>
      <c r="M4867" s="26">
        <v>12.47</v>
      </c>
      <c r="N4867" s="26">
        <v>14.7</v>
      </c>
      <c r="O4867" s="199">
        <v>894.92</v>
      </c>
    </row>
    <row r="4868" spans="8:15" hidden="1" x14ac:dyDescent="0.25">
      <c r="H4868" s="189" t="s">
        <v>10343</v>
      </c>
      <c r="I4868" s="26" t="s">
        <v>10362</v>
      </c>
      <c r="J4868" s="26" t="s">
        <v>10363</v>
      </c>
      <c r="K4868" s="26">
        <v>5.79</v>
      </c>
      <c r="L4868" s="26">
        <v>56.64</v>
      </c>
      <c r="M4868" s="26">
        <v>38.5</v>
      </c>
      <c r="N4868" s="26">
        <v>60.71</v>
      </c>
      <c r="O4868" s="199">
        <v>243.32</v>
      </c>
    </row>
    <row r="4869" spans="8:15" hidden="1" x14ac:dyDescent="0.25">
      <c r="H4869" s="189" t="s">
        <v>10343</v>
      </c>
      <c r="I4869" s="26" t="s">
        <v>10364</v>
      </c>
      <c r="J4869" s="26" t="s">
        <v>10365</v>
      </c>
      <c r="K4869" s="26">
        <v>8.14</v>
      </c>
      <c r="L4869" s="26">
        <v>32.61</v>
      </c>
      <c r="M4869" s="26">
        <v>20.37</v>
      </c>
      <c r="N4869" s="26">
        <v>50.59</v>
      </c>
      <c r="O4869" s="199">
        <v>213.68</v>
      </c>
    </row>
    <row r="4870" spans="8:15" hidden="1" x14ac:dyDescent="0.25">
      <c r="H4870" s="189" t="s">
        <v>10343</v>
      </c>
      <c r="I4870" s="26" t="s">
        <v>10366</v>
      </c>
      <c r="J4870" s="26" t="s">
        <v>10367</v>
      </c>
      <c r="K4870" s="26">
        <v>8.1999999999999993</v>
      </c>
      <c r="L4870" s="26">
        <v>24.43</v>
      </c>
      <c r="M4870" s="26">
        <v>18.600000000000001</v>
      </c>
      <c r="N4870" s="26">
        <v>36.81</v>
      </c>
      <c r="O4870" s="199">
        <v>330.82</v>
      </c>
    </row>
    <row r="4871" spans="8:15" hidden="1" x14ac:dyDescent="0.25">
      <c r="H4871" s="189" t="s">
        <v>10343</v>
      </c>
      <c r="I4871" s="26" t="s">
        <v>10368</v>
      </c>
      <c r="J4871" s="26" t="s">
        <v>10369</v>
      </c>
      <c r="K4871" s="26">
        <v>13.5</v>
      </c>
      <c r="L4871" s="26">
        <v>129.72999999999999</v>
      </c>
      <c r="M4871" s="26">
        <v>176.67</v>
      </c>
      <c r="N4871" s="26">
        <v>78.44</v>
      </c>
      <c r="O4871" s="199">
        <v>364.5</v>
      </c>
    </row>
    <row r="4872" spans="8:15" hidden="1" x14ac:dyDescent="0.25">
      <c r="H4872" s="189" t="s">
        <v>10343</v>
      </c>
      <c r="I4872" s="26" t="s">
        <v>10370</v>
      </c>
      <c r="J4872" s="26" t="s">
        <v>10371</v>
      </c>
      <c r="K4872" s="26">
        <v>15.13</v>
      </c>
      <c r="L4872" s="26">
        <v>28.94</v>
      </c>
      <c r="M4872" s="26">
        <v>28.39</v>
      </c>
      <c r="N4872" s="26">
        <v>28.19</v>
      </c>
      <c r="O4872" s="199">
        <v>2399.16</v>
      </c>
    </row>
    <row r="4873" spans="8:15" hidden="1" x14ac:dyDescent="0.25">
      <c r="H4873" s="189" t="s">
        <v>10343</v>
      </c>
      <c r="I4873" s="26" t="s">
        <v>10372</v>
      </c>
      <c r="J4873" s="26" t="s">
        <v>10373</v>
      </c>
      <c r="K4873" s="26">
        <v>21.52</v>
      </c>
      <c r="L4873" s="26">
        <v>14.89</v>
      </c>
      <c r="M4873" s="26">
        <v>14.11</v>
      </c>
      <c r="N4873" s="26">
        <v>14.96</v>
      </c>
      <c r="O4873" s="199">
        <v>3189.38</v>
      </c>
    </row>
    <row r="4874" spans="8:15" hidden="1" x14ac:dyDescent="0.25">
      <c r="H4874" s="189" t="s">
        <v>10343</v>
      </c>
      <c r="I4874" s="26" t="s">
        <v>10374</v>
      </c>
      <c r="J4874" s="26" t="s">
        <v>10375</v>
      </c>
      <c r="K4874" s="26">
        <v>6.69</v>
      </c>
      <c r="L4874" s="26">
        <v>15.55</v>
      </c>
      <c r="M4874" s="26">
        <v>12.74</v>
      </c>
      <c r="N4874" s="26">
        <v>14.61</v>
      </c>
      <c r="O4874" s="199">
        <v>429.85</v>
      </c>
    </row>
    <row r="4875" spans="8:15" hidden="1" x14ac:dyDescent="0.25">
      <c r="H4875" s="189" t="s">
        <v>10343</v>
      </c>
      <c r="I4875" s="26" t="s">
        <v>10376</v>
      </c>
      <c r="J4875" s="26" t="s">
        <v>10377</v>
      </c>
      <c r="K4875" s="26">
        <v>7.65</v>
      </c>
      <c r="L4875" s="26"/>
      <c r="M4875" s="26">
        <v>80.09</v>
      </c>
      <c r="N4875" s="26"/>
      <c r="O4875" s="199">
        <v>218.73</v>
      </c>
    </row>
    <row r="4876" spans="8:15" hidden="1" x14ac:dyDescent="0.25">
      <c r="H4876" s="189" t="s">
        <v>10343</v>
      </c>
      <c r="I4876" s="26" t="s">
        <v>10378</v>
      </c>
      <c r="J4876" s="26" t="s">
        <v>109</v>
      </c>
      <c r="K4876" s="26">
        <v>9.08</v>
      </c>
      <c r="L4876" s="26">
        <v>22.1</v>
      </c>
      <c r="M4876" s="26">
        <v>19.34</v>
      </c>
      <c r="N4876" s="26">
        <v>28.22</v>
      </c>
      <c r="O4876" s="199">
        <v>338.17</v>
      </c>
    </row>
    <row r="4877" spans="8:15" hidden="1" x14ac:dyDescent="0.25">
      <c r="H4877" s="189" t="s">
        <v>10343</v>
      </c>
      <c r="I4877" s="26" t="s">
        <v>10379</v>
      </c>
      <c r="J4877" s="26" t="s">
        <v>10380</v>
      </c>
      <c r="K4877" s="26">
        <v>8.07</v>
      </c>
      <c r="L4877" s="26">
        <v>34.22</v>
      </c>
      <c r="M4877" s="26">
        <v>29.01</v>
      </c>
      <c r="N4877" s="26">
        <v>48.25</v>
      </c>
      <c r="O4877" s="199">
        <v>182.5</v>
      </c>
    </row>
    <row r="4878" spans="8:15" hidden="1" x14ac:dyDescent="0.25">
      <c r="H4878" s="189" t="s">
        <v>10343</v>
      </c>
      <c r="I4878" s="26" t="s">
        <v>10381</v>
      </c>
      <c r="J4878" s="26" t="s">
        <v>10382</v>
      </c>
      <c r="K4878" s="26">
        <v>4.1100000000000003</v>
      </c>
      <c r="L4878" s="26">
        <v>47.37</v>
      </c>
      <c r="M4878" s="26">
        <v>29.56</v>
      </c>
      <c r="N4878" s="26">
        <v>88.27</v>
      </c>
      <c r="O4878" s="199">
        <v>273.11</v>
      </c>
    </row>
    <row r="4879" spans="8:15" hidden="1" x14ac:dyDescent="0.25">
      <c r="H4879" s="189" t="s">
        <v>10343</v>
      </c>
      <c r="I4879" s="26" t="s">
        <v>10383</v>
      </c>
      <c r="J4879" s="26" t="s">
        <v>10384</v>
      </c>
      <c r="K4879" s="26">
        <v>11.22</v>
      </c>
      <c r="L4879" s="26">
        <v>36.72</v>
      </c>
      <c r="M4879" s="26">
        <v>35.82</v>
      </c>
      <c r="N4879" s="26">
        <v>33.799999999999997</v>
      </c>
      <c r="O4879" s="199">
        <v>119.03</v>
      </c>
    </row>
    <row r="4880" spans="8:15" hidden="1" x14ac:dyDescent="0.25">
      <c r="H4880" s="189" t="s">
        <v>10343</v>
      </c>
      <c r="I4880" s="26" t="s">
        <v>10385</v>
      </c>
      <c r="J4880" s="26" t="s">
        <v>10386</v>
      </c>
      <c r="K4880" s="26">
        <v>9.8800000000000008</v>
      </c>
      <c r="L4880" s="26">
        <v>22.98</v>
      </c>
      <c r="M4880" s="26">
        <v>16.850000000000001</v>
      </c>
      <c r="N4880" s="26">
        <v>19.72</v>
      </c>
      <c r="O4880" s="199">
        <v>1290.74</v>
      </c>
    </row>
    <row r="4881" spans="8:15" hidden="1" x14ac:dyDescent="0.25">
      <c r="H4881" s="189" t="s">
        <v>10343</v>
      </c>
      <c r="I4881" s="26" t="s">
        <v>10387</v>
      </c>
      <c r="J4881" s="26" t="s">
        <v>10388</v>
      </c>
      <c r="K4881" s="26">
        <v>5.48</v>
      </c>
      <c r="L4881" s="26"/>
      <c r="M4881" s="26">
        <v>53.26</v>
      </c>
      <c r="N4881" s="26"/>
      <c r="O4881" s="199">
        <v>114.02</v>
      </c>
    </row>
    <row r="4882" spans="8:15" hidden="1" x14ac:dyDescent="0.25">
      <c r="H4882" s="189" t="s">
        <v>10343</v>
      </c>
      <c r="I4882" s="26" t="s">
        <v>10389</v>
      </c>
      <c r="J4882" s="26" t="s">
        <v>10390</v>
      </c>
      <c r="K4882" s="26">
        <v>7.66</v>
      </c>
      <c r="L4882" s="26">
        <v>53.74</v>
      </c>
      <c r="M4882" s="26">
        <v>30.44</v>
      </c>
      <c r="N4882" s="26">
        <v>82.18</v>
      </c>
      <c r="O4882" s="199">
        <v>248.57</v>
      </c>
    </row>
    <row r="4883" spans="8:15" hidden="1" x14ac:dyDescent="0.25">
      <c r="H4883" s="189" t="s">
        <v>10343</v>
      </c>
      <c r="I4883" s="26" t="s">
        <v>10391</v>
      </c>
      <c r="J4883" s="26" t="s">
        <v>25</v>
      </c>
      <c r="K4883" s="26">
        <v>4.7300000000000004</v>
      </c>
      <c r="L4883" s="26">
        <v>19.93</v>
      </c>
      <c r="M4883" s="26">
        <v>16.899999999999999</v>
      </c>
      <c r="N4883" s="26">
        <v>18.809999999999999</v>
      </c>
      <c r="O4883" s="199">
        <v>222.2</v>
      </c>
    </row>
    <row r="4884" spans="8:15" hidden="1" x14ac:dyDescent="0.25">
      <c r="H4884" s="189" t="s">
        <v>10343</v>
      </c>
      <c r="I4884" s="26" t="s">
        <v>10392</v>
      </c>
      <c r="J4884" s="26" t="s">
        <v>10393</v>
      </c>
      <c r="K4884" s="26">
        <v>6.97</v>
      </c>
      <c r="L4884" s="26">
        <v>36.869999999999997</v>
      </c>
      <c r="M4884" s="26">
        <v>14.82</v>
      </c>
      <c r="N4884" s="26">
        <v>82.3</v>
      </c>
      <c r="O4884" s="199">
        <v>485.71</v>
      </c>
    </row>
    <row r="4885" spans="8:15" hidden="1" x14ac:dyDescent="0.25">
      <c r="H4885" s="189" t="s">
        <v>10343</v>
      </c>
      <c r="I4885" s="26" t="s">
        <v>10394</v>
      </c>
      <c r="J4885" s="26" t="s">
        <v>10395</v>
      </c>
      <c r="K4885" s="26">
        <v>8.85</v>
      </c>
      <c r="L4885" s="26">
        <v>17.63</v>
      </c>
      <c r="M4885" s="26">
        <v>19.77</v>
      </c>
      <c r="N4885" s="26">
        <v>24.98</v>
      </c>
      <c r="O4885" s="199">
        <v>751.95</v>
      </c>
    </row>
    <row r="4886" spans="8:15" hidden="1" x14ac:dyDescent="0.25">
      <c r="H4886" s="189" t="s">
        <v>10343</v>
      </c>
      <c r="I4886" s="26" t="s">
        <v>10396</v>
      </c>
      <c r="J4886" s="26" t="s">
        <v>10397</v>
      </c>
      <c r="K4886" s="26">
        <v>13.88</v>
      </c>
      <c r="L4886" s="26">
        <v>14.19</v>
      </c>
      <c r="M4886" s="26">
        <v>12.77</v>
      </c>
      <c r="N4886" s="26">
        <v>14.95</v>
      </c>
      <c r="O4886" s="199">
        <v>1207.08</v>
      </c>
    </row>
    <row r="4887" spans="8:15" hidden="1" x14ac:dyDescent="0.25">
      <c r="H4887" s="189" t="s">
        <v>10343</v>
      </c>
      <c r="I4887" s="26" t="s">
        <v>10398</v>
      </c>
      <c r="J4887" s="26" t="s">
        <v>10399</v>
      </c>
      <c r="K4887" s="26">
        <v>16.18</v>
      </c>
      <c r="L4887" s="26">
        <v>36.090000000000003</v>
      </c>
      <c r="M4887" s="26">
        <v>35.979999999999997</v>
      </c>
      <c r="N4887" s="26">
        <v>42.75</v>
      </c>
      <c r="O4887" s="199">
        <v>524.72</v>
      </c>
    </row>
    <row r="4888" spans="8:15" hidden="1" x14ac:dyDescent="0.25">
      <c r="H4888" s="189" t="s">
        <v>10343</v>
      </c>
      <c r="I4888" s="26" t="s">
        <v>10400</v>
      </c>
      <c r="J4888" s="26" t="s">
        <v>10401</v>
      </c>
      <c r="K4888" s="26">
        <v>24.48</v>
      </c>
      <c r="L4888" s="26">
        <v>25.54</v>
      </c>
      <c r="M4888" s="26">
        <v>22.04</v>
      </c>
      <c r="N4888" s="26">
        <v>25.29</v>
      </c>
      <c r="O4888" s="199">
        <v>1898.84</v>
      </c>
    </row>
    <row r="4889" spans="8:15" hidden="1" x14ac:dyDescent="0.25">
      <c r="H4889" s="189" t="s">
        <v>10343</v>
      </c>
      <c r="I4889" s="26" t="s">
        <v>10402</v>
      </c>
      <c r="J4889" s="26" t="s">
        <v>10403</v>
      </c>
      <c r="K4889" s="26">
        <v>3.68</v>
      </c>
      <c r="L4889" s="26"/>
      <c r="M4889" s="26">
        <v>59.77</v>
      </c>
      <c r="N4889" s="26"/>
      <c r="O4889" s="199">
        <v>250.84</v>
      </c>
    </row>
    <row r="4890" spans="8:15" hidden="1" x14ac:dyDescent="0.25">
      <c r="H4890" s="189" t="s">
        <v>10343</v>
      </c>
      <c r="I4890" s="26" t="s">
        <v>10404</v>
      </c>
      <c r="J4890" s="26" t="s">
        <v>10405</v>
      </c>
      <c r="K4890" s="26">
        <v>8</v>
      </c>
      <c r="L4890" s="26">
        <v>19.34</v>
      </c>
      <c r="M4890" s="26">
        <v>17.920000000000002</v>
      </c>
      <c r="N4890" s="26">
        <v>24.49</v>
      </c>
      <c r="O4890" s="199">
        <v>371.5</v>
      </c>
    </row>
    <row r="4891" spans="8:15" hidden="1" x14ac:dyDescent="0.25">
      <c r="H4891" s="189" t="s">
        <v>10343</v>
      </c>
      <c r="I4891" s="26" t="s">
        <v>10406</v>
      </c>
      <c r="J4891" s="26" t="s">
        <v>469</v>
      </c>
      <c r="K4891" s="26">
        <v>20.420000000000002</v>
      </c>
      <c r="L4891" s="26">
        <v>95.22</v>
      </c>
      <c r="M4891" s="26">
        <v>101.47</v>
      </c>
      <c r="N4891" s="26">
        <v>100.84</v>
      </c>
      <c r="O4891" s="199">
        <v>558.15</v>
      </c>
    </row>
    <row r="4892" spans="8:15" hidden="1" x14ac:dyDescent="0.25">
      <c r="H4892" s="189" t="s">
        <v>10343</v>
      </c>
      <c r="I4892" s="26" t="s">
        <v>10407</v>
      </c>
      <c r="J4892" s="26" t="s">
        <v>10408</v>
      </c>
      <c r="K4892" s="26">
        <v>3.2</v>
      </c>
      <c r="L4892" s="26"/>
      <c r="M4892" s="26">
        <v>25.13</v>
      </c>
      <c r="N4892" s="26"/>
      <c r="O4892" s="199">
        <v>277.3</v>
      </c>
    </row>
    <row r="4893" spans="8:15" hidden="1" x14ac:dyDescent="0.25">
      <c r="H4893" s="189" t="s">
        <v>10343</v>
      </c>
      <c r="I4893" s="26" t="s">
        <v>10409</v>
      </c>
      <c r="J4893" s="26" t="s">
        <v>10410</v>
      </c>
      <c r="K4893" s="26">
        <v>8.01</v>
      </c>
      <c r="L4893" s="26">
        <v>43.6</v>
      </c>
      <c r="M4893" s="26">
        <v>37</v>
      </c>
      <c r="N4893" s="26">
        <v>50.06</v>
      </c>
      <c r="O4893" s="199">
        <v>258.92</v>
      </c>
    </row>
    <row r="4894" spans="8:15" hidden="1" x14ac:dyDescent="0.25">
      <c r="H4894" s="189" t="s">
        <v>10343</v>
      </c>
      <c r="I4894" s="26" t="s">
        <v>10411</v>
      </c>
      <c r="J4894" s="26" t="s">
        <v>10412</v>
      </c>
      <c r="K4894" s="26">
        <v>14.47</v>
      </c>
      <c r="L4894" s="26">
        <v>11.85</v>
      </c>
      <c r="M4894" s="26">
        <v>11.22</v>
      </c>
      <c r="N4894" s="26">
        <v>11.2</v>
      </c>
      <c r="O4894" s="199">
        <v>1288.5</v>
      </c>
    </row>
    <row r="4895" spans="8:15" hidden="1" x14ac:dyDescent="0.25">
      <c r="H4895" s="189" t="s">
        <v>10343</v>
      </c>
      <c r="I4895" s="26" t="s">
        <v>10413</v>
      </c>
      <c r="J4895" s="26" t="s">
        <v>10414</v>
      </c>
      <c r="K4895" s="26">
        <v>7.64</v>
      </c>
      <c r="L4895" s="26">
        <v>5022.74</v>
      </c>
      <c r="M4895" s="26">
        <v>61.07</v>
      </c>
      <c r="N4895" s="26">
        <v>935.4</v>
      </c>
      <c r="O4895" s="199">
        <v>360.36</v>
      </c>
    </row>
    <row r="4896" spans="8:15" hidden="1" x14ac:dyDescent="0.25">
      <c r="H4896" s="189" t="s">
        <v>10343</v>
      </c>
      <c r="I4896" s="26" t="s">
        <v>10415</v>
      </c>
      <c r="J4896" s="26" t="s">
        <v>10416</v>
      </c>
      <c r="K4896" s="26">
        <v>3.87</v>
      </c>
      <c r="L4896" s="26">
        <v>45</v>
      </c>
      <c r="M4896" s="26">
        <v>53.71</v>
      </c>
      <c r="N4896" s="26">
        <v>168.59</v>
      </c>
      <c r="O4896" s="199">
        <v>179.68</v>
      </c>
    </row>
    <row r="4897" spans="8:15" hidden="1" x14ac:dyDescent="0.25">
      <c r="H4897" s="189" t="s">
        <v>10343</v>
      </c>
      <c r="I4897" s="26" t="s">
        <v>10417</v>
      </c>
      <c r="J4897" s="26" t="s">
        <v>10418</v>
      </c>
      <c r="K4897" s="26">
        <v>6.42</v>
      </c>
      <c r="L4897" s="26">
        <v>18.12</v>
      </c>
      <c r="M4897" s="26">
        <v>15.43</v>
      </c>
      <c r="N4897" s="26">
        <v>21.02</v>
      </c>
      <c r="O4897" s="199">
        <v>554.42999999999995</v>
      </c>
    </row>
    <row r="4898" spans="8:15" hidden="1" x14ac:dyDescent="0.25">
      <c r="H4898" s="189" t="s">
        <v>10343</v>
      </c>
      <c r="I4898" s="26" t="s">
        <v>10419</v>
      </c>
      <c r="J4898" s="26" t="s">
        <v>10420</v>
      </c>
      <c r="K4898" s="26">
        <v>10.29</v>
      </c>
      <c r="L4898" s="26">
        <v>31.32</v>
      </c>
      <c r="M4898" s="26">
        <v>24.27</v>
      </c>
      <c r="N4898" s="26">
        <v>37.979999999999997</v>
      </c>
      <c r="O4898" s="199">
        <v>291.39</v>
      </c>
    </row>
    <row r="4899" spans="8:15" hidden="1" x14ac:dyDescent="0.25">
      <c r="H4899" s="189" t="s">
        <v>10343</v>
      </c>
      <c r="I4899" s="26" t="s">
        <v>10421</v>
      </c>
      <c r="J4899" s="26" t="s">
        <v>10422</v>
      </c>
      <c r="K4899" s="26">
        <v>8.1199999999999992</v>
      </c>
      <c r="L4899" s="26">
        <v>17.63</v>
      </c>
      <c r="M4899" s="26">
        <v>14.64</v>
      </c>
      <c r="N4899" s="26">
        <v>23.43</v>
      </c>
      <c r="O4899" s="199">
        <v>406.61</v>
      </c>
    </row>
    <row r="4900" spans="8:15" hidden="1" x14ac:dyDescent="0.25">
      <c r="H4900" s="189" t="s">
        <v>10343</v>
      </c>
      <c r="I4900" s="26" t="s">
        <v>10423</v>
      </c>
      <c r="J4900" s="26" t="s">
        <v>10424</v>
      </c>
      <c r="K4900" s="26">
        <v>15.54</v>
      </c>
      <c r="L4900" s="26">
        <v>11.53</v>
      </c>
      <c r="M4900" s="26">
        <v>10.76</v>
      </c>
      <c r="N4900" s="26">
        <v>12.76</v>
      </c>
      <c r="O4900" s="199">
        <v>1410.2</v>
      </c>
    </row>
    <row r="4901" spans="8:15" hidden="1" x14ac:dyDescent="0.25">
      <c r="H4901" s="189" t="s">
        <v>10343</v>
      </c>
      <c r="I4901" s="26" t="s">
        <v>10425</v>
      </c>
      <c r="J4901" s="26" t="s">
        <v>10426</v>
      </c>
      <c r="K4901" s="26">
        <v>10.97</v>
      </c>
      <c r="L4901" s="26">
        <v>32.619999999999997</v>
      </c>
      <c r="M4901" s="26">
        <v>23.61</v>
      </c>
      <c r="N4901" s="26">
        <v>37.729999999999997</v>
      </c>
      <c r="O4901" s="199">
        <v>304.75</v>
      </c>
    </row>
    <row r="4902" spans="8:15" hidden="1" x14ac:dyDescent="0.25">
      <c r="H4902" s="189" t="s">
        <v>10343</v>
      </c>
      <c r="I4902" s="26" t="s">
        <v>10427</v>
      </c>
      <c r="J4902" s="26" t="s">
        <v>151</v>
      </c>
      <c r="K4902" s="26">
        <v>16.149999999999999</v>
      </c>
      <c r="L4902" s="26">
        <v>21.44</v>
      </c>
      <c r="M4902" s="26">
        <v>15.57</v>
      </c>
      <c r="N4902" s="26">
        <v>23.35</v>
      </c>
      <c r="O4902" s="199">
        <v>744.64</v>
      </c>
    </row>
    <row r="4903" spans="8:15" hidden="1" x14ac:dyDescent="0.25">
      <c r="H4903" s="189" t="s">
        <v>10343</v>
      </c>
      <c r="I4903" s="26" t="s">
        <v>10428</v>
      </c>
      <c r="J4903" s="26" t="s">
        <v>10429</v>
      </c>
      <c r="K4903" s="26">
        <v>9.89</v>
      </c>
      <c r="L4903" s="26">
        <v>20.87</v>
      </c>
      <c r="M4903" s="26">
        <v>21.04</v>
      </c>
      <c r="N4903" s="26">
        <v>23.19</v>
      </c>
      <c r="O4903" s="199">
        <v>383.55</v>
      </c>
    </row>
    <row r="4904" spans="8:15" hidden="1" x14ac:dyDescent="0.25">
      <c r="H4904" s="189" t="s">
        <v>10343</v>
      </c>
      <c r="I4904" s="26" t="s">
        <v>10430</v>
      </c>
      <c r="J4904" s="26" t="s">
        <v>10431</v>
      </c>
      <c r="K4904" s="26">
        <v>11.08</v>
      </c>
      <c r="L4904" s="26">
        <v>13.96</v>
      </c>
      <c r="M4904" s="26">
        <v>11.84</v>
      </c>
      <c r="N4904" s="26">
        <v>15.07</v>
      </c>
      <c r="O4904" s="199">
        <v>1169.18</v>
      </c>
    </row>
    <row r="4905" spans="8:15" hidden="1" x14ac:dyDescent="0.25">
      <c r="H4905" s="189" t="s">
        <v>10343</v>
      </c>
      <c r="I4905" s="26" t="s">
        <v>10432</v>
      </c>
      <c r="J4905" s="26" t="s">
        <v>10433</v>
      </c>
      <c r="K4905" s="26">
        <v>7.17</v>
      </c>
      <c r="L4905" s="26">
        <v>27.25</v>
      </c>
      <c r="M4905" s="26">
        <v>20.5</v>
      </c>
      <c r="N4905" s="26">
        <v>27.48</v>
      </c>
      <c r="O4905" s="199">
        <v>590.24</v>
      </c>
    </row>
    <row r="4906" spans="8:15" hidden="1" x14ac:dyDescent="0.25">
      <c r="H4906" s="189" t="s">
        <v>10343</v>
      </c>
      <c r="I4906" s="26" t="s">
        <v>10434</v>
      </c>
      <c r="J4906" s="26" t="s">
        <v>10435</v>
      </c>
      <c r="K4906" s="26">
        <v>8.01</v>
      </c>
      <c r="L4906" s="26">
        <v>39.799999999999997</v>
      </c>
      <c r="M4906" s="26">
        <v>32.369999999999997</v>
      </c>
      <c r="N4906" s="26">
        <v>45.73</v>
      </c>
      <c r="O4906" s="199">
        <v>295.27999999999997</v>
      </c>
    </row>
    <row r="4907" spans="8:15" hidden="1" x14ac:dyDescent="0.25">
      <c r="H4907" s="189" t="s">
        <v>10343</v>
      </c>
      <c r="I4907" s="26" t="s">
        <v>10436</v>
      </c>
      <c r="J4907" s="26" t="s">
        <v>10437</v>
      </c>
      <c r="K4907" s="26">
        <v>36.79</v>
      </c>
      <c r="L4907" s="26">
        <v>24.27</v>
      </c>
      <c r="M4907" s="26">
        <v>24.94</v>
      </c>
      <c r="N4907" s="26">
        <v>23.38</v>
      </c>
      <c r="O4907" s="199">
        <v>1775.95</v>
      </c>
    </row>
    <row r="4908" spans="8:15" hidden="1" x14ac:dyDescent="0.25">
      <c r="H4908" s="189" t="s">
        <v>10438</v>
      </c>
      <c r="I4908" s="26" t="s">
        <v>10439</v>
      </c>
      <c r="J4908" s="26" t="s">
        <v>10440</v>
      </c>
      <c r="K4908" s="26">
        <v>47.66</v>
      </c>
      <c r="L4908" s="26">
        <v>30.6</v>
      </c>
      <c r="M4908" s="26">
        <v>28.89</v>
      </c>
      <c r="N4908" s="26">
        <v>39.35</v>
      </c>
      <c r="O4908" s="199">
        <v>306.92</v>
      </c>
    </row>
    <row r="4909" spans="8:15" hidden="1" x14ac:dyDescent="0.25">
      <c r="H4909" s="189" t="s">
        <v>10438</v>
      </c>
      <c r="I4909" s="26" t="s">
        <v>69</v>
      </c>
      <c r="J4909" s="26" t="s">
        <v>68</v>
      </c>
      <c r="K4909" s="26">
        <v>53.84</v>
      </c>
      <c r="L4909" s="26">
        <v>22.35</v>
      </c>
      <c r="M4909" s="26">
        <v>17.100000000000001</v>
      </c>
      <c r="N4909" s="26">
        <v>32.24</v>
      </c>
      <c r="O4909" s="199">
        <v>967.43</v>
      </c>
    </row>
    <row r="4910" spans="8:15" hidden="1" x14ac:dyDescent="0.25">
      <c r="H4910" s="189" t="s">
        <v>10438</v>
      </c>
      <c r="I4910" s="26" t="s">
        <v>10441</v>
      </c>
      <c r="J4910" s="26" t="s">
        <v>10442</v>
      </c>
      <c r="K4910" s="26">
        <v>8.76</v>
      </c>
      <c r="L4910" s="26">
        <v>161.69</v>
      </c>
      <c r="M4910" s="26">
        <v>164.34</v>
      </c>
      <c r="N4910" s="26">
        <v>115.61</v>
      </c>
      <c r="O4910" s="199">
        <v>20.98</v>
      </c>
    </row>
    <row r="4911" spans="8:15" hidden="1" x14ac:dyDescent="0.25">
      <c r="H4911" s="189" t="s">
        <v>10438</v>
      </c>
      <c r="I4911" s="26" t="s">
        <v>80</v>
      </c>
      <c r="J4911" s="26" t="s">
        <v>79</v>
      </c>
      <c r="K4911" s="26">
        <v>16.989999999999998</v>
      </c>
      <c r="L4911" s="26">
        <v>8.41</v>
      </c>
      <c r="M4911" s="26">
        <v>9.2899999999999991</v>
      </c>
      <c r="N4911" s="26">
        <v>11.1</v>
      </c>
      <c r="O4911" s="199">
        <v>197.62</v>
      </c>
    </row>
    <row r="4912" spans="8:15" hidden="1" x14ac:dyDescent="0.25">
      <c r="H4912" s="189" t="s">
        <v>10438</v>
      </c>
      <c r="I4912" s="26" t="s">
        <v>10443</v>
      </c>
      <c r="J4912" s="26" t="s">
        <v>10444</v>
      </c>
      <c r="K4912" s="26">
        <v>7.03</v>
      </c>
      <c r="L4912" s="26">
        <v>15.6</v>
      </c>
      <c r="M4912" s="26">
        <v>13.8</v>
      </c>
      <c r="N4912" s="26">
        <v>17.13</v>
      </c>
      <c r="O4912" s="199">
        <v>98.42</v>
      </c>
    </row>
    <row r="4913" spans="8:15" hidden="1" x14ac:dyDescent="0.25">
      <c r="H4913" s="189" t="s">
        <v>10438</v>
      </c>
      <c r="I4913" s="26" t="s">
        <v>10445</v>
      </c>
      <c r="J4913" s="26" t="s">
        <v>10446</v>
      </c>
      <c r="K4913" s="26">
        <v>5.7</v>
      </c>
      <c r="L4913" s="26">
        <v>92.67</v>
      </c>
      <c r="M4913" s="26">
        <v>121.04</v>
      </c>
      <c r="N4913" s="26">
        <v>86.87</v>
      </c>
      <c r="O4913" s="199">
        <v>35.799999999999997</v>
      </c>
    </row>
    <row r="4914" spans="8:15" hidden="1" x14ac:dyDescent="0.25">
      <c r="H4914" s="189" t="s">
        <v>10438</v>
      </c>
      <c r="I4914" s="26" t="s">
        <v>10447</v>
      </c>
      <c r="J4914" s="26" t="s">
        <v>10448</v>
      </c>
      <c r="K4914" s="26">
        <v>11.23</v>
      </c>
      <c r="L4914" s="26">
        <v>40.78</v>
      </c>
      <c r="M4914" s="26">
        <v>19.63</v>
      </c>
      <c r="N4914" s="26">
        <v>26.75</v>
      </c>
      <c r="O4914" s="199">
        <v>96.12</v>
      </c>
    </row>
    <row r="4915" spans="8:15" hidden="1" x14ac:dyDescent="0.25">
      <c r="H4915" s="189" t="s">
        <v>10438</v>
      </c>
      <c r="I4915" s="26" t="s">
        <v>10449</v>
      </c>
      <c r="J4915" s="26" t="s">
        <v>10450</v>
      </c>
      <c r="K4915" s="26">
        <v>48</v>
      </c>
      <c r="L4915" s="26">
        <v>16.399999999999999</v>
      </c>
      <c r="M4915" s="26">
        <v>12.63</v>
      </c>
      <c r="N4915" s="26">
        <v>19.37</v>
      </c>
      <c r="O4915" s="199">
        <v>474.33</v>
      </c>
    </row>
    <row r="4916" spans="8:15" hidden="1" x14ac:dyDescent="0.25">
      <c r="H4916" s="189" t="s">
        <v>10438</v>
      </c>
      <c r="I4916" s="26" t="s">
        <v>10451</v>
      </c>
      <c r="J4916" s="26" t="s">
        <v>10452</v>
      </c>
      <c r="K4916" s="26">
        <v>7.32</v>
      </c>
      <c r="L4916" s="26">
        <v>66.12</v>
      </c>
      <c r="M4916" s="26">
        <v>71.45</v>
      </c>
      <c r="N4916" s="26">
        <v>48.09</v>
      </c>
      <c r="O4916" s="199">
        <v>45.14</v>
      </c>
    </row>
    <row r="4917" spans="8:15" hidden="1" x14ac:dyDescent="0.25">
      <c r="H4917" s="189" t="s">
        <v>10438</v>
      </c>
      <c r="I4917" s="26" t="s">
        <v>10453</v>
      </c>
      <c r="J4917" s="26" t="s">
        <v>10454</v>
      </c>
      <c r="K4917" s="26">
        <v>6.38</v>
      </c>
      <c r="L4917" s="26">
        <v>41.61</v>
      </c>
      <c r="M4917" s="26">
        <v>49.49</v>
      </c>
      <c r="N4917" s="26">
        <v>34.29</v>
      </c>
      <c r="O4917" s="199">
        <v>36.83</v>
      </c>
    </row>
    <row r="4918" spans="8:15" hidden="1" x14ac:dyDescent="0.25">
      <c r="H4918" s="189" t="s">
        <v>10438</v>
      </c>
      <c r="I4918" s="26" t="s">
        <v>10455</v>
      </c>
      <c r="J4918" s="26" t="s">
        <v>10456</v>
      </c>
      <c r="K4918" s="26">
        <v>7.59</v>
      </c>
      <c r="L4918" s="26">
        <v>69.02</v>
      </c>
      <c r="M4918" s="26">
        <v>77.8</v>
      </c>
      <c r="N4918" s="26">
        <v>31.51</v>
      </c>
      <c r="O4918" s="199">
        <v>56.32</v>
      </c>
    </row>
    <row r="4919" spans="8:15" hidden="1" x14ac:dyDescent="0.25">
      <c r="H4919" s="189" t="s">
        <v>10438</v>
      </c>
      <c r="I4919" s="26" t="s">
        <v>10457</v>
      </c>
      <c r="J4919" s="26" t="s">
        <v>10458</v>
      </c>
      <c r="K4919" s="26">
        <v>6.75</v>
      </c>
      <c r="L4919" s="26">
        <v>63.93</v>
      </c>
      <c r="M4919" s="26">
        <v>93.86</v>
      </c>
      <c r="N4919" s="26">
        <v>77.97</v>
      </c>
      <c r="O4919" s="199">
        <v>34.26</v>
      </c>
    </row>
    <row r="4920" spans="8:15" hidden="1" x14ac:dyDescent="0.25">
      <c r="H4920" s="189" t="s">
        <v>10438</v>
      </c>
      <c r="I4920" s="26" t="s">
        <v>10459</v>
      </c>
      <c r="J4920" s="26" t="s">
        <v>10460</v>
      </c>
      <c r="K4920" s="26">
        <v>16.18</v>
      </c>
      <c r="L4920" s="26">
        <v>23.41</v>
      </c>
      <c r="M4920" s="26">
        <v>12.52</v>
      </c>
      <c r="N4920" s="26">
        <v>28.85</v>
      </c>
      <c r="O4920" s="199">
        <v>95.07</v>
      </c>
    </row>
    <row r="4921" spans="8:15" hidden="1" x14ac:dyDescent="0.25">
      <c r="H4921" s="189" t="s">
        <v>10438</v>
      </c>
      <c r="I4921" s="26" t="s">
        <v>10461</v>
      </c>
      <c r="J4921" s="26" t="s">
        <v>10462</v>
      </c>
      <c r="K4921" s="26">
        <v>25.63</v>
      </c>
      <c r="L4921" s="26">
        <v>24.6</v>
      </c>
      <c r="M4921" s="26">
        <v>21.76</v>
      </c>
      <c r="N4921" s="26">
        <v>28.76</v>
      </c>
      <c r="O4921" s="199">
        <v>135.88999999999999</v>
      </c>
    </row>
    <row r="4922" spans="8:15" hidden="1" x14ac:dyDescent="0.25">
      <c r="H4922" s="189" t="s">
        <v>10438</v>
      </c>
      <c r="I4922" s="26" t="s">
        <v>10463</v>
      </c>
      <c r="J4922" s="26" t="s">
        <v>10464</v>
      </c>
      <c r="K4922" s="26">
        <v>20.05</v>
      </c>
      <c r="L4922" s="26">
        <v>52.11</v>
      </c>
      <c r="M4922" s="26">
        <v>41.02</v>
      </c>
      <c r="N4922" s="26">
        <v>53.13</v>
      </c>
      <c r="O4922" s="199">
        <v>171.1</v>
      </c>
    </row>
    <row r="4923" spans="8:15" hidden="1" x14ac:dyDescent="0.25">
      <c r="H4923" s="189" t="s">
        <v>10438</v>
      </c>
      <c r="I4923" s="26" t="s">
        <v>10465</v>
      </c>
      <c r="J4923" s="26" t="s">
        <v>10466</v>
      </c>
      <c r="K4923" s="26">
        <v>9.92</v>
      </c>
      <c r="L4923" s="26">
        <v>34.11</v>
      </c>
      <c r="M4923" s="26">
        <v>26.12</v>
      </c>
      <c r="N4923" s="26">
        <v>38.06</v>
      </c>
      <c r="O4923" s="199">
        <v>80.77</v>
      </c>
    </row>
    <row r="4924" spans="8:15" hidden="1" x14ac:dyDescent="0.25">
      <c r="H4924" s="189" t="s">
        <v>10438</v>
      </c>
      <c r="I4924" s="26" t="s">
        <v>10467</v>
      </c>
      <c r="J4924" s="26" t="s">
        <v>10468</v>
      </c>
      <c r="K4924" s="26">
        <v>7.02</v>
      </c>
      <c r="L4924" s="26">
        <v>19.690000000000001</v>
      </c>
      <c r="M4924" s="26">
        <v>19.48</v>
      </c>
      <c r="N4924" s="26">
        <v>21.07</v>
      </c>
      <c r="O4924" s="199">
        <v>35.32</v>
      </c>
    </row>
    <row r="4925" spans="8:15" hidden="1" x14ac:dyDescent="0.25">
      <c r="H4925" s="189" t="s">
        <v>10438</v>
      </c>
      <c r="I4925" s="26" t="s">
        <v>10469</v>
      </c>
      <c r="J4925" s="26" t="s">
        <v>10470</v>
      </c>
      <c r="K4925" s="26">
        <v>8.4700000000000006</v>
      </c>
      <c r="L4925" s="26">
        <v>68.260000000000005</v>
      </c>
      <c r="M4925" s="26">
        <v>49.66</v>
      </c>
      <c r="N4925" s="26">
        <v>86.49</v>
      </c>
      <c r="O4925" s="199">
        <v>119.53</v>
      </c>
    </row>
    <row r="4926" spans="8:15" hidden="1" x14ac:dyDescent="0.25">
      <c r="H4926" s="189" t="s">
        <v>10438</v>
      </c>
      <c r="I4926" s="26" t="s">
        <v>10471</v>
      </c>
      <c r="J4926" s="26" t="s">
        <v>10472</v>
      </c>
      <c r="K4926" s="26">
        <v>3.03</v>
      </c>
      <c r="L4926" s="26"/>
      <c r="M4926" s="26"/>
      <c r="N4926" s="26"/>
      <c r="O4926" s="199">
        <v>23.23</v>
      </c>
    </row>
    <row r="4927" spans="8:15" hidden="1" x14ac:dyDescent="0.25">
      <c r="H4927" s="189" t="s">
        <v>10438</v>
      </c>
      <c r="I4927" s="26" t="s">
        <v>10473</v>
      </c>
      <c r="J4927" s="26" t="s">
        <v>10474</v>
      </c>
      <c r="K4927" s="26">
        <v>9</v>
      </c>
      <c r="L4927" s="26">
        <v>34.35</v>
      </c>
      <c r="M4927" s="26">
        <v>31.4</v>
      </c>
      <c r="N4927" s="26">
        <v>35.840000000000003</v>
      </c>
      <c r="O4927" s="199">
        <v>29.79</v>
      </c>
    </row>
    <row r="4928" spans="8:15" hidden="1" x14ac:dyDescent="0.25">
      <c r="H4928" s="189" t="s">
        <v>10438</v>
      </c>
      <c r="I4928" s="26" t="s">
        <v>10475</v>
      </c>
      <c r="J4928" s="26" t="s">
        <v>10476</v>
      </c>
      <c r="K4928" s="26">
        <v>24.09</v>
      </c>
      <c r="L4928" s="26">
        <v>13.79</v>
      </c>
      <c r="M4928" s="26">
        <v>12.53</v>
      </c>
      <c r="N4928" s="26">
        <v>17.04</v>
      </c>
      <c r="O4928" s="199">
        <v>402.47</v>
      </c>
    </row>
    <row r="4929" spans="8:15" hidden="1" x14ac:dyDescent="0.25">
      <c r="H4929" s="189" t="s">
        <v>10438</v>
      </c>
      <c r="I4929" s="26" t="s">
        <v>10477</v>
      </c>
      <c r="J4929" s="26" t="s">
        <v>10478</v>
      </c>
      <c r="K4929" s="26">
        <v>11.12</v>
      </c>
      <c r="L4929" s="26">
        <v>50.81</v>
      </c>
      <c r="M4929" s="26">
        <v>49.76</v>
      </c>
      <c r="N4929" s="26">
        <v>53.6</v>
      </c>
      <c r="O4929" s="199">
        <v>56.79</v>
      </c>
    </row>
    <row r="4930" spans="8:15" hidden="1" x14ac:dyDescent="0.25">
      <c r="H4930" s="189" t="s">
        <v>10438</v>
      </c>
      <c r="I4930" s="26" t="s">
        <v>343</v>
      </c>
      <c r="J4930" s="26" t="s">
        <v>341</v>
      </c>
      <c r="K4930" s="26">
        <v>17.18</v>
      </c>
      <c r="L4930" s="26">
        <v>21.8</v>
      </c>
      <c r="M4930" s="26">
        <v>19.27</v>
      </c>
      <c r="N4930" s="26">
        <v>32.89</v>
      </c>
      <c r="O4930" s="199">
        <v>58.62</v>
      </c>
    </row>
    <row r="4931" spans="8:15" hidden="1" x14ac:dyDescent="0.25">
      <c r="H4931" s="189" t="s">
        <v>10438</v>
      </c>
      <c r="I4931" s="26" t="s">
        <v>10479</v>
      </c>
      <c r="J4931" s="26" t="s">
        <v>10480</v>
      </c>
      <c r="K4931" s="26">
        <v>24.36</v>
      </c>
      <c r="L4931" s="26">
        <v>12.88</v>
      </c>
      <c r="M4931" s="26">
        <v>11.15</v>
      </c>
      <c r="N4931" s="26">
        <v>16.41</v>
      </c>
      <c r="O4931" s="199">
        <v>142.26</v>
      </c>
    </row>
    <row r="4932" spans="8:15" hidden="1" x14ac:dyDescent="0.25">
      <c r="H4932" s="189" t="s">
        <v>10438</v>
      </c>
      <c r="I4932" s="26" t="s">
        <v>10481</v>
      </c>
      <c r="J4932" s="26" t="s">
        <v>10482</v>
      </c>
      <c r="K4932" s="26">
        <v>10.86</v>
      </c>
      <c r="L4932" s="26"/>
      <c r="M4932" s="26"/>
      <c r="N4932" s="26"/>
      <c r="O4932" s="199">
        <v>43.49</v>
      </c>
    </row>
    <row r="4933" spans="8:15" hidden="1" x14ac:dyDescent="0.25">
      <c r="H4933" s="189" t="s">
        <v>10438</v>
      </c>
      <c r="I4933" s="26" t="s">
        <v>10483</v>
      </c>
      <c r="J4933" s="26" t="s">
        <v>10484</v>
      </c>
      <c r="K4933" s="26">
        <v>39.35</v>
      </c>
      <c r="L4933" s="26">
        <v>34.5</v>
      </c>
      <c r="M4933" s="26">
        <v>35.15</v>
      </c>
      <c r="N4933" s="26">
        <v>37.700000000000003</v>
      </c>
      <c r="O4933" s="199">
        <v>38.14</v>
      </c>
    </row>
    <row r="4934" spans="8:15" hidden="1" x14ac:dyDescent="0.25">
      <c r="H4934" s="189" t="s">
        <v>10438</v>
      </c>
      <c r="I4934" s="26" t="s">
        <v>10485</v>
      </c>
      <c r="J4934" s="26" t="s">
        <v>10486</v>
      </c>
      <c r="K4934" s="26">
        <v>12.32</v>
      </c>
      <c r="L4934" s="26">
        <v>27.2</v>
      </c>
      <c r="M4934" s="26">
        <v>30.82</v>
      </c>
      <c r="N4934" s="26">
        <v>24.6</v>
      </c>
      <c r="O4934" s="199">
        <v>28.56</v>
      </c>
    </row>
    <row r="4935" spans="8:15" hidden="1" x14ac:dyDescent="0.25">
      <c r="H4935" s="189" t="s">
        <v>10438</v>
      </c>
      <c r="I4935" s="26" t="s">
        <v>10487</v>
      </c>
      <c r="J4935" s="26" t="s">
        <v>10488</v>
      </c>
      <c r="K4935" s="26">
        <v>18.95</v>
      </c>
      <c r="L4935" s="26">
        <v>90.14</v>
      </c>
      <c r="M4935" s="26">
        <v>95.66</v>
      </c>
      <c r="N4935" s="26">
        <v>80.42</v>
      </c>
      <c r="O4935" s="199">
        <v>79.13</v>
      </c>
    </row>
    <row r="4936" spans="8:15" hidden="1" x14ac:dyDescent="0.25">
      <c r="H4936" s="189" t="s">
        <v>10438</v>
      </c>
      <c r="I4936" s="26" t="s">
        <v>10489</v>
      </c>
      <c r="J4936" s="26" t="s">
        <v>10490</v>
      </c>
      <c r="K4936" s="26">
        <v>4.67</v>
      </c>
      <c r="L4936" s="26">
        <v>22.72</v>
      </c>
      <c r="M4936" s="26">
        <v>20.28</v>
      </c>
      <c r="N4936" s="26">
        <v>22.48</v>
      </c>
      <c r="O4936" s="199">
        <v>140.29</v>
      </c>
    </row>
    <row r="4937" spans="8:15" hidden="1" x14ac:dyDescent="0.25">
      <c r="H4937" s="189" t="s">
        <v>10438</v>
      </c>
      <c r="I4937" s="26" t="s">
        <v>10491</v>
      </c>
      <c r="J4937" s="26" t="s">
        <v>10492</v>
      </c>
      <c r="K4937" s="26">
        <v>7.2</v>
      </c>
      <c r="L4937" s="26">
        <v>30.95</v>
      </c>
      <c r="M4937" s="26">
        <v>27.83</v>
      </c>
      <c r="N4937" s="26">
        <v>39.47</v>
      </c>
      <c r="O4937" s="199">
        <v>75.31</v>
      </c>
    </row>
    <row r="4938" spans="8:15" hidden="1" x14ac:dyDescent="0.25">
      <c r="H4938" s="189" t="s">
        <v>10438</v>
      </c>
      <c r="I4938" s="26" t="s">
        <v>10493</v>
      </c>
      <c r="J4938" s="26" t="s">
        <v>10494</v>
      </c>
      <c r="K4938" s="26">
        <v>3.43</v>
      </c>
      <c r="L4938" s="26"/>
      <c r="M4938" s="26"/>
      <c r="N4938" s="26"/>
      <c r="O4938" s="199">
        <v>22.84</v>
      </c>
    </row>
    <row r="4939" spans="8:15" hidden="1" x14ac:dyDescent="0.25">
      <c r="H4939" s="189" t="s">
        <v>10438</v>
      </c>
      <c r="I4939" s="26" t="s">
        <v>10495</v>
      </c>
      <c r="J4939" s="26" t="s">
        <v>10496</v>
      </c>
      <c r="K4939" s="26">
        <v>5.48</v>
      </c>
      <c r="L4939" s="26"/>
      <c r="M4939" s="26"/>
      <c r="N4939" s="26"/>
      <c r="O4939" s="199">
        <v>36.24</v>
      </c>
    </row>
    <row r="4940" spans="8:15" hidden="1" x14ac:dyDescent="0.25">
      <c r="H4940" s="189" t="s">
        <v>10438</v>
      </c>
      <c r="I4940" s="26" t="s">
        <v>10497</v>
      </c>
      <c r="J4940" s="26" t="s">
        <v>10498</v>
      </c>
      <c r="K4940" s="26">
        <v>11.17</v>
      </c>
      <c r="L4940" s="26">
        <v>23.33</v>
      </c>
      <c r="M4940" s="26">
        <v>19.82</v>
      </c>
      <c r="N4940" s="26">
        <v>28.7</v>
      </c>
      <c r="O4940" s="199">
        <v>78.34</v>
      </c>
    </row>
    <row r="4941" spans="8:15" hidden="1" x14ac:dyDescent="0.25">
      <c r="H4941" s="189" t="s">
        <v>10438</v>
      </c>
      <c r="I4941" s="26" t="s">
        <v>10499</v>
      </c>
      <c r="J4941" s="26" t="s">
        <v>10500</v>
      </c>
      <c r="K4941" s="26">
        <v>6.46</v>
      </c>
      <c r="L4941" s="26"/>
      <c r="M4941" s="26"/>
      <c r="N4941" s="26"/>
      <c r="O4941" s="199">
        <v>22.63</v>
      </c>
    </row>
    <row r="4942" spans="8:15" hidden="1" x14ac:dyDescent="0.25">
      <c r="H4942" s="189" t="s">
        <v>10438</v>
      </c>
      <c r="I4942" s="26" t="s">
        <v>10501</v>
      </c>
      <c r="J4942" s="26" t="s">
        <v>10502</v>
      </c>
      <c r="K4942" s="26">
        <v>15.88</v>
      </c>
      <c r="L4942" s="26">
        <v>29.35</v>
      </c>
      <c r="M4942" s="26">
        <v>32.96</v>
      </c>
      <c r="N4942" s="26">
        <v>23.35</v>
      </c>
      <c r="O4942" s="199">
        <v>25.41</v>
      </c>
    </row>
    <row r="4943" spans="8:15" hidden="1" x14ac:dyDescent="0.25">
      <c r="H4943" s="189" t="s">
        <v>10438</v>
      </c>
      <c r="I4943" s="26" t="s">
        <v>10503</v>
      </c>
      <c r="J4943" s="26" t="s">
        <v>10504</v>
      </c>
      <c r="K4943" s="26">
        <v>10.1</v>
      </c>
      <c r="L4943" s="26">
        <v>61.74</v>
      </c>
      <c r="M4943" s="26">
        <v>47.58</v>
      </c>
      <c r="N4943" s="26">
        <v>118.63</v>
      </c>
      <c r="O4943" s="199">
        <v>30.64</v>
      </c>
    </row>
    <row r="4944" spans="8:15" hidden="1" x14ac:dyDescent="0.25">
      <c r="H4944" s="189" t="s">
        <v>10438</v>
      </c>
      <c r="I4944" s="26" t="s">
        <v>10505</v>
      </c>
      <c r="J4944" s="26" t="s">
        <v>10506</v>
      </c>
      <c r="K4944" s="26">
        <v>25.38</v>
      </c>
      <c r="L4944" s="26">
        <v>70.56</v>
      </c>
      <c r="M4944" s="26">
        <v>28.43</v>
      </c>
      <c r="N4944" s="26">
        <v>82.68</v>
      </c>
      <c r="O4944" s="199">
        <v>36.75</v>
      </c>
    </row>
    <row r="4945" spans="8:15" hidden="1" x14ac:dyDescent="0.25">
      <c r="H4945" s="189" t="s">
        <v>10438</v>
      </c>
      <c r="I4945" s="26" t="s">
        <v>10507</v>
      </c>
      <c r="J4945" s="26" t="s">
        <v>10508</v>
      </c>
      <c r="K4945" s="26">
        <v>20.54</v>
      </c>
      <c r="L4945" s="26">
        <v>100.32</v>
      </c>
      <c r="M4945" s="26">
        <v>66.239999999999995</v>
      </c>
      <c r="N4945" s="26">
        <v>98.34</v>
      </c>
      <c r="O4945" s="199">
        <v>32.86</v>
      </c>
    </row>
    <row r="4946" spans="8:15" hidden="1" x14ac:dyDescent="0.25">
      <c r="H4946" s="189" t="s">
        <v>10438</v>
      </c>
      <c r="I4946" s="26" t="s">
        <v>10509</v>
      </c>
      <c r="J4946" s="26" t="s">
        <v>10510</v>
      </c>
      <c r="K4946" s="26">
        <v>43.81</v>
      </c>
      <c r="L4946" s="26">
        <v>33.19</v>
      </c>
      <c r="M4946" s="26">
        <v>24.02</v>
      </c>
      <c r="N4946" s="26">
        <v>45.32</v>
      </c>
      <c r="O4946" s="199">
        <v>30.73</v>
      </c>
    </row>
    <row r="4947" spans="8:15" hidden="1" x14ac:dyDescent="0.25">
      <c r="H4947" s="189" t="s">
        <v>10438</v>
      </c>
      <c r="I4947" s="26" t="s">
        <v>10511</v>
      </c>
      <c r="J4947" s="26" t="s">
        <v>10512</v>
      </c>
      <c r="K4947" s="26">
        <v>7.53</v>
      </c>
      <c r="L4947" s="26">
        <v>186.99</v>
      </c>
      <c r="M4947" s="26">
        <v>461.9</v>
      </c>
      <c r="N4947" s="26">
        <v>84</v>
      </c>
      <c r="O4947" s="199">
        <v>28.11</v>
      </c>
    </row>
    <row r="4948" spans="8:15" hidden="1" x14ac:dyDescent="0.25">
      <c r="H4948" s="189" t="s">
        <v>10438</v>
      </c>
      <c r="I4948" s="26" t="s">
        <v>10513</v>
      </c>
      <c r="J4948" s="26" t="s">
        <v>112</v>
      </c>
      <c r="K4948" s="26">
        <v>52.3</v>
      </c>
      <c r="L4948" s="26">
        <v>42.98</v>
      </c>
      <c r="M4948" s="26">
        <v>36.35</v>
      </c>
      <c r="N4948" s="26">
        <v>50.31</v>
      </c>
      <c r="O4948" s="199">
        <v>717.28</v>
      </c>
    </row>
    <row r="4949" spans="8:15" hidden="1" x14ac:dyDescent="0.25">
      <c r="H4949" s="189" t="s">
        <v>10438</v>
      </c>
      <c r="I4949" s="26" t="s">
        <v>10514</v>
      </c>
      <c r="J4949" s="26" t="s">
        <v>10515</v>
      </c>
      <c r="K4949" s="26">
        <v>41.4</v>
      </c>
      <c r="L4949" s="26">
        <v>29.29</v>
      </c>
      <c r="M4949" s="26">
        <v>20.39</v>
      </c>
      <c r="N4949" s="26">
        <v>65.930000000000007</v>
      </c>
      <c r="O4949" s="199">
        <v>230.55</v>
      </c>
    </row>
    <row r="4950" spans="8:15" hidden="1" x14ac:dyDescent="0.25">
      <c r="H4950" s="189" t="s">
        <v>10438</v>
      </c>
      <c r="I4950" s="26" t="s">
        <v>10516</v>
      </c>
      <c r="J4950" s="26" t="s">
        <v>10517</v>
      </c>
      <c r="K4950" s="26">
        <v>5.88</v>
      </c>
      <c r="L4950" s="26"/>
      <c r="M4950" s="26"/>
      <c r="N4950" s="26"/>
      <c r="O4950" s="199">
        <v>33.74</v>
      </c>
    </row>
    <row r="4951" spans="8:15" hidden="1" x14ac:dyDescent="0.25">
      <c r="H4951" s="189" t="s">
        <v>10438</v>
      </c>
      <c r="I4951" s="26" t="s">
        <v>10518</v>
      </c>
      <c r="J4951" s="26" t="s">
        <v>10519</v>
      </c>
      <c r="K4951" s="26">
        <v>2.73</v>
      </c>
      <c r="L4951" s="26">
        <v>160.1</v>
      </c>
      <c r="M4951" s="26">
        <v>53.38</v>
      </c>
      <c r="N4951" s="26">
        <v>119.23</v>
      </c>
      <c r="O4951" s="199">
        <v>94.23</v>
      </c>
    </row>
    <row r="4952" spans="8:15" hidden="1" x14ac:dyDescent="0.25">
      <c r="H4952" s="189" t="s">
        <v>10438</v>
      </c>
      <c r="I4952" s="26" t="s">
        <v>10520</v>
      </c>
      <c r="J4952" s="26" t="s">
        <v>10521</v>
      </c>
      <c r="K4952" s="26">
        <v>17.36</v>
      </c>
      <c r="L4952" s="26">
        <v>19.239999999999998</v>
      </c>
      <c r="M4952" s="26">
        <v>15.53</v>
      </c>
      <c r="N4952" s="26">
        <v>21.16</v>
      </c>
      <c r="O4952" s="199">
        <v>98.46</v>
      </c>
    </row>
    <row r="4953" spans="8:15" hidden="1" x14ac:dyDescent="0.25">
      <c r="H4953" s="189" t="s">
        <v>10438</v>
      </c>
      <c r="I4953" s="26" t="s">
        <v>10522</v>
      </c>
      <c r="J4953" s="26" t="s">
        <v>10523</v>
      </c>
      <c r="K4953" s="26">
        <v>32.58</v>
      </c>
      <c r="L4953" s="26">
        <v>22.5</v>
      </c>
      <c r="M4953" s="26">
        <v>17.37</v>
      </c>
      <c r="N4953" s="26">
        <v>29.12</v>
      </c>
      <c r="O4953" s="199">
        <v>250.95</v>
      </c>
    </row>
    <row r="4954" spans="8:15" hidden="1" x14ac:dyDescent="0.25">
      <c r="H4954" s="189" t="s">
        <v>10438</v>
      </c>
      <c r="I4954" s="26" t="s">
        <v>10524</v>
      </c>
      <c r="J4954" s="26" t="s">
        <v>54</v>
      </c>
      <c r="K4954" s="26">
        <v>31.19</v>
      </c>
      <c r="L4954" s="26">
        <v>12.11</v>
      </c>
      <c r="M4954" s="26">
        <v>9.02</v>
      </c>
      <c r="N4954" s="26">
        <v>12.78</v>
      </c>
      <c r="O4954" s="199">
        <v>507.08</v>
      </c>
    </row>
    <row r="4955" spans="8:15" hidden="1" x14ac:dyDescent="0.25">
      <c r="H4955" s="189" t="s">
        <v>10438</v>
      </c>
      <c r="I4955" s="26" t="s">
        <v>10525</v>
      </c>
      <c r="J4955" s="26" t="s">
        <v>10526</v>
      </c>
      <c r="K4955" s="26">
        <v>8.4499999999999993</v>
      </c>
      <c r="L4955" s="26">
        <v>37.770000000000003</v>
      </c>
      <c r="M4955" s="26">
        <v>19.36</v>
      </c>
      <c r="N4955" s="26">
        <v>62.17</v>
      </c>
      <c r="O4955" s="199">
        <v>65.06</v>
      </c>
    </row>
    <row r="4956" spans="8:15" hidden="1" x14ac:dyDescent="0.25">
      <c r="H4956" s="189" t="s">
        <v>10438</v>
      </c>
      <c r="I4956" s="26" t="s">
        <v>10527</v>
      </c>
      <c r="J4956" s="26" t="s">
        <v>10528</v>
      </c>
      <c r="K4956" s="26">
        <v>18.54</v>
      </c>
      <c r="L4956" s="26">
        <v>36.04</v>
      </c>
      <c r="M4956" s="26">
        <v>31.46</v>
      </c>
      <c r="N4956" s="26">
        <v>36.67</v>
      </c>
      <c r="O4956" s="199">
        <v>140.53</v>
      </c>
    </row>
    <row r="4957" spans="8:15" hidden="1" x14ac:dyDescent="0.25">
      <c r="H4957" s="189" t="s">
        <v>10438</v>
      </c>
      <c r="I4957" s="26" t="s">
        <v>10529</v>
      </c>
      <c r="J4957" s="26" t="s">
        <v>10530</v>
      </c>
      <c r="K4957" s="26">
        <v>267.08</v>
      </c>
      <c r="L4957" s="26">
        <v>59.71</v>
      </c>
      <c r="M4957" s="26">
        <v>52.29</v>
      </c>
      <c r="N4957" s="26">
        <v>65.17</v>
      </c>
      <c r="O4957" s="199">
        <v>1611.34</v>
      </c>
    </row>
    <row r="4958" spans="8:15" hidden="1" x14ac:dyDescent="0.25">
      <c r="H4958" s="189" t="s">
        <v>10438</v>
      </c>
      <c r="I4958" s="26" t="s">
        <v>10531</v>
      </c>
      <c r="J4958" s="26" t="s">
        <v>10532</v>
      </c>
      <c r="K4958" s="26">
        <v>11.3</v>
      </c>
      <c r="L4958" s="26">
        <v>15.88</v>
      </c>
      <c r="M4958" s="26">
        <v>20.78</v>
      </c>
      <c r="N4958" s="26">
        <v>15.98</v>
      </c>
      <c r="O4958" s="199">
        <v>48.52</v>
      </c>
    </row>
    <row r="4959" spans="8:15" hidden="1" x14ac:dyDescent="0.25">
      <c r="H4959" s="189" t="s">
        <v>10438</v>
      </c>
      <c r="I4959" s="26" t="s">
        <v>10533</v>
      </c>
      <c r="J4959" s="26" t="s">
        <v>10534</v>
      </c>
      <c r="K4959" s="26">
        <v>1.92</v>
      </c>
      <c r="L4959" s="26"/>
      <c r="M4959" s="26"/>
      <c r="N4959" s="26"/>
      <c r="O4959" s="199">
        <v>266.19</v>
      </c>
    </row>
    <row r="4960" spans="8:15" hidden="1" x14ac:dyDescent="0.25">
      <c r="H4960" s="189" t="s">
        <v>10438</v>
      </c>
      <c r="I4960" s="26" t="s">
        <v>10535</v>
      </c>
      <c r="J4960" s="26" t="s">
        <v>10536</v>
      </c>
      <c r="K4960" s="26">
        <v>14.28</v>
      </c>
      <c r="L4960" s="26">
        <v>24.7</v>
      </c>
      <c r="M4960" s="26">
        <v>15.14</v>
      </c>
      <c r="N4960" s="26"/>
      <c r="O4960" s="199">
        <v>214.16</v>
      </c>
    </row>
    <row r="4961" spans="8:15" hidden="1" x14ac:dyDescent="0.25">
      <c r="H4961" s="189" t="s">
        <v>10438</v>
      </c>
      <c r="I4961" s="26" t="s">
        <v>10537</v>
      </c>
      <c r="J4961" s="26" t="s">
        <v>10538</v>
      </c>
      <c r="K4961" s="26">
        <v>19.45</v>
      </c>
      <c r="L4961" s="26">
        <v>22.78</v>
      </c>
      <c r="M4961" s="26">
        <v>20.62</v>
      </c>
      <c r="N4961" s="26">
        <v>26.17</v>
      </c>
      <c r="O4961" s="199">
        <v>113.7</v>
      </c>
    </row>
    <row r="4962" spans="8:15" hidden="1" x14ac:dyDescent="0.25">
      <c r="H4962" s="189" t="s">
        <v>10438</v>
      </c>
      <c r="I4962" s="26" t="s">
        <v>10539</v>
      </c>
      <c r="J4962" s="26" t="s">
        <v>10540</v>
      </c>
      <c r="K4962" s="26">
        <v>26.66</v>
      </c>
      <c r="L4962" s="26">
        <v>9.85</v>
      </c>
      <c r="M4962" s="26">
        <v>9.17</v>
      </c>
      <c r="N4962" s="26">
        <v>11.32</v>
      </c>
      <c r="O4962" s="199">
        <v>245.8</v>
      </c>
    </row>
    <row r="4963" spans="8:15" hidden="1" x14ac:dyDescent="0.25">
      <c r="H4963" s="189" t="s">
        <v>10438</v>
      </c>
      <c r="I4963" s="26" t="s">
        <v>10541</v>
      </c>
      <c r="J4963" s="26" t="s">
        <v>10542</v>
      </c>
      <c r="K4963" s="26">
        <v>5.38</v>
      </c>
      <c r="L4963" s="26">
        <v>20.89</v>
      </c>
      <c r="M4963" s="26">
        <v>13.39</v>
      </c>
      <c r="N4963" s="26">
        <v>38.61</v>
      </c>
      <c r="O4963" s="199">
        <v>138.27000000000001</v>
      </c>
    </row>
    <row r="4964" spans="8:15" hidden="1" x14ac:dyDescent="0.25">
      <c r="H4964" s="189" t="s">
        <v>10438</v>
      </c>
      <c r="I4964" s="26" t="s">
        <v>10543</v>
      </c>
      <c r="J4964" s="26" t="s">
        <v>10544</v>
      </c>
      <c r="K4964" s="26">
        <v>5.86</v>
      </c>
      <c r="L4964" s="26"/>
      <c r="M4964" s="26">
        <v>18.14</v>
      </c>
      <c r="N4964" s="26"/>
      <c r="O4964" s="199">
        <v>46.41</v>
      </c>
    </row>
    <row r="4965" spans="8:15" hidden="1" x14ac:dyDescent="0.25">
      <c r="H4965" s="189" t="s">
        <v>10438</v>
      </c>
      <c r="I4965" s="26" t="s">
        <v>10545</v>
      </c>
      <c r="J4965" s="26" t="s">
        <v>10546</v>
      </c>
      <c r="K4965" s="26">
        <v>8.42</v>
      </c>
      <c r="L4965" s="26">
        <v>87.76</v>
      </c>
      <c r="M4965" s="26">
        <v>64.73</v>
      </c>
      <c r="N4965" s="26">
        <v>92.76</v>
      </c>
      <c r="O4965" s="199">
        <v>44.97</v>
      </c>
    </row>
    <row r="4966" spans="8:15" hidden="1" x14ac:dyDescent="0.25">
      <c r="H4966" s="189" t="s">
        <v>10438</v>
      </c>
      <c r="I4966" s="26" t="s">
        <v>10547</v>
      </c>
      <c r="J4966" s="26" t="s">
        <v>10548</v>
      </c>
      <c r="K4966" s="26">
        <v>9.93</v>
      </c>
      <c r="L4966" s="26"/>
      <c r="M4966" s="26"/>
      <c r="N4966" s="26"/>
      <c r="O4966" s="199">
        <v>12.09</v>
      </c>
    </row>
    <row r="4967" spans="8:15" hidden="1" x14ac:dyDescent="0.25">
      <c r="H4967" s="189" t="s">
        <v>10438</v>
      </c>
      <c r="I4967" s="26" t="s">
        <v>10549</v>
      </c>
      <c r="J4967" s="26" t="s">
        <v>10550</v>
      </c>
      <c r="K4967" s="26">
        <v>19.170000000000002</v>
      </c>
      <c r="L4967" s="26">
        <v>18.54</v>
      </c>
      <c r="M4967" s="26">
        <v>13.5</v>
      </c>
      <c r="N4967" s="26">
        <v>20.239999999999998</v>
      </c>
      <c r="O4967" s="199">
        <v>120.66</v>
      </c>
    </row>
    <row r="4968" spans="8:15" hidden="1" x14ac:dyDescent="0.25">
      <c r="H4968" s="189" t="s">
        <v>10438</v>
      </c>
      <c r="I4968" s="26" t="s">
        <v>10551</v>
      </c>
      <c r="J4968" s="26" t="s">
        <v>10552</v>
      </c>
      <c r="K4968" s="26">
        <v>30.08</v>
      </c>
      <c r="L4968" s="26"/>
      <c r="M4968" s="26">
        <v>731.51</v>
      </c>
      <c r="N4968" s="26"/>
      <c r="O4968" s="199">
        <v>147.24</v>
      </c>
    </row>
    <row r="4969" spans="8:15" hidden="1" x14ac:dyDescent="0.25">
      <c r="H4969" s="189" t="s">
        <v>10438</v>
      </c>
      <c r="I4969" s="26" t="s">
        <v>10553</v>
      </c>
      <c r="J4969" s="26" t="s">
        <v>10554</v>
      </c>
      <c r="K4969" s="26">
        <v>63.84</v>
      </c>
      <c r="L4969" s="26">
        <v>20.76</v>
      </c>
      <c r="M4969" s="26">
        <v>19.399999999999999</v>
      </c>
      <c r="N4969" s="26">
        <v>24.03</v>
      </c>
      <c r="O4969" s="199">
        <v>97.93</v>
      </c>
    </row>
    <row r="4970" spans="8:15" hidden="1" x14ac:dyDescent="0.25">
      <c r="H4970" s="189" t="s">
        <v>10438</v>
      </c>
      <c r="I4970" s="26" t="s">
        <v>10555</v>
      </c>
      <c r="J4970" s="26" t="s">
        <v>10556</v>
      </c>
      <c r="K4970" s="26">
        <v>23.05</v>
      </c>
      <c r="L4970" s="26">
        <v>20.34</v>
      </c>
      <c r="M4970" s="26">
        <v>17.66</v>
      </c>
      <c r="N4970" s="26">
        <v>20.74</v>
      </c>
      <c r="O4970" s="199">
        <v>99.36</v>
      </c>
    </row>
    <row r="4971" spans="8:15" hidden="1" x14ac:dyDescent="0.25">
      <c r="H4971" s="189" t="s">
        <v>10438</v>
      </c>
      <c r="I4971" s="26" t="s">
        <v>10557</v>
      </c>
      <c r="J4971" s="26" t="s">
        <v>10558</v>
      </c>
      <c r="K4971" s="26">
        <v>18.95</v>
      </c>
      <c r="L4971" s="26"/>
      <c r="M4971" s="26">
        <v>75.11</v>
      </c>
      <c r="N4971" s="26"/>
      <c r="O4971" s="199">
        <v>18.93</v>
      </c>
    </row>
    <row r="4972" spans="8:15" hidden="1" x14ac:dyDescent="0.25">
      <c r="H4972" s="189" t="s">
        <v>10438</v>
      </c>
      <c r="I4972" s="26" t="s">
        <v>10559</v>
      </c>
      <c r="J4972" s="26" t="s">
        <v>10560</v>
      </c>
      <c r="K4972" s="26">
        <v>18.68</v>
      </c>
      <c r="L4972" s="26">
        <v>32.14</v>
      </c>
      <c r="M4972" s="26">
        <v>37.92</v>
      </c>
      <c r="N4972" s="26">
        <v>38.04</v>
      </c>
      <c r="O4972" s="199">
        <v>76.56</v>
      </c>
    </row>
    <row r="4973" spans="8:15" hidden="1" x14ac:dyDescent="0.25">
      <c r="H4973" s="189" t="s">
        <v>10438</v>
      </c>
      <c r="I4973" s="26" t="s">
        <v>10561</v>
      </c>
      <c r="J4973" s="26" t="s">
        <v>10562</v>
      </c>
      <c r="K4973" s="26">
        <v>13.18</v>
      </c>
      <c r="L4973" s="26">
        <v>42.78</v>
      </c>
      <c r="M4973" s="26">
        <v>18.05</v>
      </c>
      <c r="N4973" s="26">
        <v>66.97</v>
      </c>
      <c r="O4973" s="199">
        <v>124.15</v>
      </c>
    </row>
    <row r="4974" spans="8:15" hidden="1" x14ac:dyDescent="0.25">
      <c r="H4974" s="189" t="s">
        <v>10438</v>
      </c>
      <c r="I4974" s="26" t="s">
        <v>10563</v>
      </c>
      <c r="J4974" s="26" t="s">
        <v>10564</v>
      </c>
      <c r="K4974" s="26">
        <v>18.079999999999998</v>
      </c>
      <c r="L4974" s="26"/>
      <c r="M4974" s="26">
        <v>13.4</v>
      </c>
      <c r="N4974" s="26"/>
      <c r="O4974" s="199">
        <v>199.97</v>
      </c>
    </row>
    <row r="4975" spans="8:15" hidden="1" x14ac:dyDescent="0.25">
      <c r="H4975" s="189" t="s">
        <v>10438</v>
      </c>
      <c r="I4975" s="26" t="s">
        <v>10565</v>
      </c>
      <c r="J4975" s="26" t="s">
        <v>10566</v>
      </c>
      <c r="K4975" s="26">
        <v>39.76</v>
      </c>
      <c r="L4975" s="26">
        <v>28.06</v>
      </c>
      <c r="M4975" s="26">
        <v>44.47</v>
      </c>
      <c r="N4975" s="26">
        <v>28.89</v>
      </c>
      <c r="O4975" s="199">
        <v>80.25</v>
      </c>
    </row>
    <row r="4976" spans="8:15" hidden="1" x14ac:dyDescent="0.25">
      <c r="H4976" s="189" t="s">
        <v>10438</v>
      </c>
      <c r="I4976" s="26" t="s">
        <v>10567</v>
      </c>
      <c r="J4976" s="26" t="s">
        <v>10568</v>
      </c>
      <c r="K4976" s="26">
        <v>11.25</v>
      </c>
      <c r="L4976" s="26"/>
      <c r="M4976" s="26"/>
      <c r="N4976" s="26"/>
      <c r="O4976" s="199">
        <v>24.72</v>
      </c>
    </row>
    <row r="4977" spans="8:15" hidden="1" x14ac:dyDescent="0.25">
      <c r="H4977" s="189" t="s">
        <v>10438</v>
      </c>
      <c r="I4977" s="26" t="s">
        <v>10569</v>
      </c>
      <c r="J4977" s="26" t="s">
        <v>10570</v>
      </c>
      <c r="K4977" s="26">
        <v>10.78</v>
      </c>
      <c r="L4977" s="26">
        <v>14.4</v>
      </c>
      <c r="M4977" s="26">
        <v>22.22</v>
      </c>
      <c r="N4977" s="26">
        <v>16.59</v>
      </c>
      <c r="O4977" s="199">
        <v>47.42</v>
      </c>
    </row>
    <row r="4978" spans="8:15" hidden="1" x14ac:dyDescent="0.25">
      <c r="H4978" s="189" t="s">
        <v>10438</v>
      </c>
      <c r="I4978" s="26" t="s">
        <v>10571</v>
      </c>
      <c r="J4978" s="26" t="s">
        <v>10572</v>
      </c>
      <c r="K4978" s="26">
        <v>15.41</v>
      </c>
      <c r="L4978" s="26">
        <v>68.95</v>
      </c>
      <c r="M4978" s="26">
        <v>50.24</v>
      </c>
      <c r="N4978" s="26">
        <v>71.959999999999994</v>
      </c>
      <c r="O4978" s="199">
        <v>61.66</v>
      </c>
    </row>
    <row r="4979" spans="8:15" hidden="1" x14ac:dyDescent="0.25">
      <c r="H4979" s="189" t="s">
        <v>10438</v>
      </c>
      <c r="I4979" s="26" t="s">
        <v>10573</v>
      </c>
      <c r="J4979" s="26" t="s">
        <v>10574</v>
      </c>
      <c r="K4979" s="26">
        <v>6.26</v>
      </c>
      <c r="L4979" s="26"/>
      <c r="M4979" s="26"/>
      <c r="N4979" s="26"/>
      <c r="O4979" s="199">
        <v>8.01</v>
      </c>
    </row>
    <row r="4980" spans="8:15" hidden="1" x14ac:dyDescent="0.25">
      <c r="H4980" s="189" t="s">
        <v>10438</v>
      </c>
      <c r="I4980" s="26" t="s">
        <v>10575</v>
      </c>
      <c r="J4980" s="26" t="s">
        <v>10576</v>
      </c>
      <c r="K4980" s="26">
        <v>3.17</v>
      </c>
      <c r="L4980" s="26">
        <v>41.8</v>
      </c>
      <c r="M4980" s="26">
        <v>18.809999999999999</v>
      </c>
      <c r="N4980" s="26">
        <v>55.16</v>
      </c>
      <c r="O4980" s="199">
        <v>8.1999999999999993</v>
      </c>
    </row>
    <row r="4981" spans="8:15" hidden="1" x14ac:dyDescent="0.25">
      <c r="H4981" s="189" t="s">
        <v>10577</v>
      </c>
      <c r="I4981" s="26" t="s">
        <v>10578</v>
      </c>
      <c r="J4981" s="26" t="s">
        <v>10579</v>
      </c>
      <c r="K4981" s="26">
        <v>8.7799999999999994</v>
      </c>
      <c r="L4981" s="26">
        <v>129.88999999999999</v>
      </c>
      <c r="M4981" s="26"/>
      <c r="N4981" s="26">
        <v>91.67</v>
      </c>
      <c r="O4981" s="199">
        <v>53.91</v>
      </c>
    </row>
    <row r="4982" spans="8:15" hidden="1" x14ac:dyDescent="0.25">
      <c r="H4982" s="189" t="s">
        <v>10577</v>
      </c>
      <c r="I4982" s="26" t="s">
        <v>10580</v>
      </c>
      <c r="J4982" s="26" t="s">
        <v>10581</v>
      </c>
      <c r="K4982" s="26">
        <v>14.7</v>
      </c>
      <c r="L4982" s="26"/>
      <c r="M4982" s="26"/>
      <c r="N4982" s="26"/>
      <c r="O4982" s="199">
        <v>193.59</v>
      </c>
    </row>
    <row r="4983" spans="8:15" hidden="1" x14ac:dyDescent="0.25">
      <c r="H4983" s="189" t="s">
        <v>10577</v>
      </c>
      <c r="I4983" s="26" t="s">
        <v>10582</v>
      </c>
      <c r="J4983" s="26" t="s">
        <v>10583</v>
      </c>
      <c r="K4983" s="26">
        <v>13.78</v>
      </c>
      <c r="L4983" s="26">
        <v>56.23</v>
      </c>
      <c r="M4983" s="26">
        <v>81.3</v>
      </c>
      <c r="N4983" s="26">
        <v>47.89</v>
      </c>
      <c r="O4983" s="199">
        <v>121.26</v>
      </c>
    </row>
    <row r="4984" spans="8:15" hidden="1" x14ac:dyDescent="0.25">
      <c r="H4984" s="189" t="s">
        <v>10577</v>
      </c>
      <c r="I4984" s="26" t="s">
        <v>10584</v>
      </c>
      <c r="J4984" s="26" t="s">
        <v>10585</v>
      </c>
      <c r="K4984" s="26">
        <v>8.3699999999999992</v>
      </c>
      <c r="L4984" s="26">
        <v>8.75</v>
      </c>
      <c r="M4984" s="26">
        <v>8.33</v>
      </c>
      <c r="N4984" s="26">
        <v>20.77</v>
      </c>
      <c r="O4984" s="199">
        <v>32.89</v>
      </c>
    </row>
    <row r="4985" spans="8:15" hidden="1" x14ac:dyDescent="0.25">
      <c r="H4985" s="189" t="s">
        <v>10577</v>
      </c>
      <c r="I4985" s="26" t="s">
        <v>10586</v>
      </c>
      <c r="J4985" s="26" t="s">
        <v>10587</v>
      </c>
      <c r="K4985" s="26">
        <v>9.43</v>
      </c>
      <c r="L4985" s="26">
        <v>36.869999999999997</v>
      </c>
      <c r="M4985" s="26">
        <v>113.31</v>
      </c>
      <c r="N4985" s="26">
        <v>38.28</v>
      </c>
      <c r="O4985" s="199">
        <v>89.33</v>
      </c>
    </row>
    <row r="4986" spans="8:15" hidden="1" x14ac:dyDescent="0.25">
      <c r="H4986" s="189" t="s">
        <v>10577</v>
      </c>
      <c r="I4986" s="26" t="s">
        <v>10588</v>
      </c>
      <c r="J4986" s="26" t="s">
        <v>10589</v>
      </c>
      <c r="K4986" s="26">
        <v>3.29</v>
      </c>
      <c r="L4986" s="26"/>
      <c r="M4986" s="26"/>
      <c r="N4986" s="26"/>
      <c r="O4986" s="199">
        <v>33.69</v>
      </c>
    </row>
    <row r="4987" spans="8:15" hidden="1" x14ac:dyDescent="0.25">
      <c r="H4987" s="189" t="s">
        <v>10577</v>
      </c>
      <c r="I4987" s="26" t="s">
        <v>10590</v>
      </c>
      <c r="J4987" s="26" t="s">
        <v>10591</v>
      </c>
      <c r="K4987" s="26">
        <v>6.01</v>
      </c>
      <c r="L4987" s="26"/>
      <c r="M4987" s="26">
        <v>36.43</v>
      </c>
      <c r="N4987" s="26"/>
      <c r="O4987" s="199">
        <v>29.98</v>
      </c>
    </row>
    <row r="4988" spans="8:15" hidden="1" x14ac:dyDescent="0.25">
      <c r="H4988" s="189" t="s">
        <v>10577</v>
      </c>
      <c r="I4988" s="26" t="s">
        <v>10592</v>
      </c>
      <c r="J4988" s="26" t="s">
        <v>10593</v>
      </c>
      <c r="K4988" s="26">
        <v>18.760000000000002</v>
      </c>
      <c r="L4988" s="26">
        <v>11.83</v>
      </c>
      <c r="M4988" s="26">
        <v>10.220000000000001</v>
      </c>
      <c r="N4988" s="26">
        <v>27.98</v>
      </c>
      <c r="O4988" s="199">
        <v>21.89</v>
      </c>
    </row>
    <row r="4989" spans="8:15" hidden="1" x14ac:dyDescent="0.25">
      <c r="H4989" s="189" t="s">
        <v>10577</v>
      </c>
      <c r="I4989" s="26" t="s">
        <v>10594</v>
      </c>
      <c r="J4989" s="26" t="s">
        <v>10595</v>
      </c>
      <c r="K4989" s="26">
        <v>36.25</v>
      </c>
      <c r="L4989" s="26">
        <v>137.66999999999999</v>
      </c>
      <c r="M4989" s="26"/>
      <c r="N4989" s="26">
        <v>116.49</v>
      </c>
      <c r="O4989" s="199">
        <v>55.64</v>
      </c>
    </row>
    <row r="4990" spans="8:15" hidden="1" x14ac:dyDescent="0.25">
      <c r="H4990" s="189" t="s">
        <v>10577</v>
      </c>
      <c r="I4990" s="26" t="s">
        <v>10596</v>
      </c>
      <c r="J4990" s="26" t="s">
        <v>10597</v>
      </c>
      <c r="K4990" s="26">
        <v>3.03</v>
      </c>
      <c r="L4990" s="26">
        <v>74.319999999999993</v>
      </c>
      <c r="M4990" s="26">
        <v>81.05</v>
      </c>
      <c r="N4990" s="26">
        <v>76.260000000000005</v>
      </c>
      <c r="O4990" s="199">
        <v>58.99</v>
      </c>
    </row>
    <row r="4991" spans="8:15" hidden="1" x14ac:dyDescent="0.25">
      <c r="H4991" s="189" t="s">
        <v>10577</v>
      </c>
      <c r="I4991" s="26" t="s">
        <v>10598</v>
      </c>
      <c r="J4991" s="26" t="s">
        <v>10599</v>
      </c>
      <c r="K4991" s="26">
        <v>8.08</v>
      </c>
      <c r="L4991" s="26">
        <v>34.159999999999997</v>
      </c>
      <c r="M4991" s="26">
        <v>60.08</v>
      </c>
      <c r="N4991" s="26">
        <v>38.01</v>
      </c>
      <c r="O4991" s="199">
        <v>87.44</v>
      </c>
    </row>
    <row r="4992" spans="8:15" hidden="1" x14ac:dyDescent="0.25">
      <c r="H4992" s="189" t="s">
        <v>10577</v>
      </c>
      <c r="I4992" s="26" t="s">
        <v>10600</v>
      </c>
      <c r="J4992" s="26" t="s">
        <v>10601</v>
      </c>
      <c r="K4992" s="26">
        <v>6.08</v>
      </c>
      <c r="L4992" s="26">
        <v>82.22</v>
      </c>
      <c r="M4992" s="26">
        <v>126.85</v>
      </c>
      <c r="N4992" s="26">
        <v>160.38</v>
      </c>
      <c r="O4992" s="199">
        <v>32.090000000000003</v>
      </c>
    </row>
    <row r="4993" spans="8:15" hidden="1" x14ac:dyDescent="0.25">
      <c r="H4993" s="189" t="s">
        <v>10577</v>
      </c>
      <c r="I4993" s="26" t="s">
        <v>10602</v>
      </c>
      <c r="J4993" s="26" t="s">
        <v>10603</v>
      </c>
      <c r="K4993" s="26">
        <v>7.57</v>
      </c>
      <c r="L4993" s="26">
        <v>42.79</v>
      </c>
      <c r="M4993" s="26">
        <v>24.09</v>
      </c>
      <c r="N4993" s="26">
        <v>45.05</v>
      </c>
      <c r="O4993" s="199">
        <v>28.88</v>
      </c>
    </row>
    <row r="4994" spans="8:15" hidden="1" x14ac:dyDescent="0.25">
      <c r="H4994" s="189" t="s">
        <v>10577</v>
      </c>
      <c r="I4994" s="26" t="s">
        <v>10604</v>
      </c>
      <c r="J4994" s="26" t="s">
        <v>139</v>
      </c>
      <c r="K4994" s="26">
        <v>10.7</v>
      </c>
      <c r="L4994" s="26">
        <v>47.07</v>
      </c>
      <c r="M4994" s="26">
        <v>36.36</v>
      </c>
      <c r="N4994" s="26">
        <v>43.5</v>
      </c>
      <c r="O4994" s="199">
        <v>31.31</v>
      </c>
    </row>
    <row r="4995" spans="8:15" hidden="1" x14ac:dyDescent="0.25">
      <c r="H4995" s="189" t="s">
        <v>10577</v>
      </c>
      <c r="I4995" s="26" t="s">
        <v>10605</v>
      </c>
      <c r="J4995" s="26" t="s">
        <v>10606</v>
      </c>
      <c r="K4995" s="26">
        <v>5.93</v>
      </c>
      <c r="L4995" s="26"/>
      <c r="M4995" s="26">
        <v>154.88</v>
      </c>
      <c r="N4995" s="26"/>
      <c r="O4995" s="199">
        <v>34.479999999999997</v>
      </c>
    </row>
    <row r="4996" spans="8:15" hidden="1" x14ac:dyDescent="0.25">
      <c r="H4996" s="189" t="s">
        <v>10577</v>
      </c>
      <c r="I4996" s="26" t="s">
        <v>10607</v>
      </c>
      <c r="J4996" s="26" t="s">
        <v>10608</v>
      </c>
      <c r="K4996" s="26">
        <v>13.09</v>
      </c>
      <c r="L4996" s="26">
        <v>23.17</v>
      </c>
      <c r="M4996" s="26">
        <v>12.11</v>
      </c>
      <c r="N4996" s="26">
        <v>23.86</v>
      </c>
      <c r="O4996" s="199">
        <v>232.7</v>
      </c>
    </row>
    <row r="4997" spans="8:15" hidden="1" x14ac:dyDescent="0.25">
      <c r="H4997" s="189" t="s">
        <v>10577</v>
      </c>
      <c r="I4997" s="26" t="s">
        <v>10609</v>
      </c>
      <c r="J4997" s="26" t="s">
        <v>10610</v>
      </c>
      <c r="K4997" s="26">
        <v>7.66</v>
      </c>
      <c r="L4997" s="26">
        <v>19.809999999999999</v>
      </c>
      <c r="M4997" s="26">
        <v>18.190000000000001</v>
      </c>
      <c r="N4997" s="26">
        <v>22.45</v>
      </c>
      <c r="O4997" s="199">
        <v>18.079999999999998</v>
      </c>
    </row>
    <row r="4998" spans="8:15" hidden="1" x14ac:dyDescent="0.25">
      <c r="H4998" s="189" t="s">
        <v>10577</v>
      </c>
      <c r="I4998" s="26" t="s">
        <v>10611</v>
      </c>
      <c r="J4998" s="26" t="s">
        <v>10612</v>
      </c>
      <c r="K4998" s="26">
        <v>10.48</v>
      </c>
      <c r="L4998" s="26">
        <v>19.010000000000002</v>
      </c>
      <c r="M4998" s="26">
        <v>25.67</v>
      </c>
      <c r="N4998" s="26">
        <v>17.48</v>
      </c>
      <c r="O4998" s="199">
        <v>144.41</v>
      </c>
    </row>
    <row r="4999" spans="8:15" hidden="1" x14ac:dyDescent="0.25">
      <c r="H4999" s="189" t="s">
        <v>10577</v>
      </c>
      <c r="I4999" s="26" t="s">
        <v>10613</v>
      </c>
      <c r="J4999" s="26" t="s">
        <v>10614</v>
      </c>
      <c r="K4999" s="26">
        <v>6.34</v>
      </c>
      <c r="L4999" s="26">
        <v>16.32</v>
      </c>
      <c r="M4999" s="26">
        <v>73.48</v>
      </c>
      <c r="N4999" s="26">
        <v>16.97</v>
      </c>
      <c r="O4999" s="199">
        <v>10.47</v>
      </c>
    </row>
    <row r="5000" spans="8:15" hidden="1" x14ac:dyDescent="0.25">
      <c r="H5000" s="189" t="s">
        <v>10615</v>
      </c>
      <c r="I5000" s="26" t="s">
        <v>10616</v>
      </c>
      <c r="J5000" s="26" t="s">
        <v>10617</v>
      </c>
      <c r="K5000" s="26">
        <v>14.66</v>
      </c>
      <c r="L5000" s="26">
        <v>91.63</v>
      </c>
      <c r="M5000" s="26">
        <v>96.92</v>
      </c>
      <c r="N5000" s="26">
        <v>24.92</v>
      </c>
      <c r="O5000" s="199">
        <v>204.15</v>
      </c>
    </row>
    <row r="5001" spans="8:15" hidden="1" x14ac:dyDescent="0.25">
      <c r="H5001" s="189" t="s">
        <v>10615</v>
      </c>
      <c r="I5001" s="26" t="s">
        <v>10618</v>
      </c>
      <c r="J5001" s="26" t="s">
        <v>10619</v>
      </c>
      <c r="K5001" s="26">
        <v>9.65</v>
      </c>
      <c r="L5001" s="26">
        <v>23.44</v>
      </c>
      <c r="M5001" s="26">
        <v>21.72</v>
      </c>
      <c r="N5001" s="26">
        <v>23.78</v>
      </c>
      <c r="O5001" s="199">
        <v>38.979999999999997</v>
      </c>
    </row>
    <row r="5002" spans="8:15" hidden="1" x14ac:dyDescent="0.25">
      <c r="H5002" s="189" t="s">
        <v>10615</v>
      </c>
      <c r="I5002" s="26" t="s">
        <v>10620</v>
      </c>
      <c r="J5002" s="26" t="s">
        <v>10621</v>
      </c>
      <c r="K5002" s="26">
        <v>4.24</v>
      </c>
      <c r="L5002" s="26"/>
      <c r="M5002" s="26">
        <v>502.49</v>
      </c>
      <c r="N5002" s="26"/>
      <c r="O5002" s="199">
        <v>32.26</v>
      </c>
    </row>
    <row r="5003" spans="8:15" hidden="1" x14ac:dyDescent="0.25">
      <c r="H5003" s="189" t="s">
        <v>10615</v>
      </c>
      <c r="I5003" s="26" t="s">
        <v>10622</v>
      </c>
      <c r="J5003" s="26" t="s">
        <v>10623</v>
      </c>
      <c r="K5003" s="26">
        <v>8.58</v>
      </c>
      <c r="L5003" s="26">
        <v>68.94</v>
      </c>
      <c r="M5003" s="26">
        <v>50.34</v>
      </c>
      <c r="N5003" s="26">
        <v>141.87</v>
      </c>
      <c r="O5003" s="199">
        <v>19.48</v>
      </c>
    </row>
    <row r="5004" spans="8:15" hidden="1" x14ac:dyDescent="0.25">
      <c r="H5004" s="189" t="s">
        <v>10615</v>
      </c>
      <c r="I5004" s="26" t="s">
        <v>10624</v>
      </c>
      <c r="J5004" s="26" t="s">
        <v>10625</v>
      </c>
      <c r="K5004" s="26">
        <v>10.73</v>
      </c>
      <c r="L5004" s="26">
        <v>23.29</v>
      </c>
      <c r="M5004" s="26">
        <v>20.45</v>
      </c>
      <c r="N5004" s="26">
        <v>25.26</v>
      </c>
      <c r="O5004" s="199">
        <v>35.549999999999997</v>
      </c>
    </row>
    <row r="5005" spans="8:15" hidden="1" x14ac:dyDescent="0.25">
      <c r="H5005" s="189" t="s">
        <v>10615</v>
      </c>
      <c r="I5005" s="26" t="s">
        <v>10626</v>
      </c>
      <c r="J5005" s="26" t="s">
        <v>10627</v>
      </c>
      <c r="K5005" s="26">
        <v>32.29</v>
      </c>
      <c r="L5005" s="26">
        <v>35.119999999999997</v>
      </c>
      <c r="M5005" s="26">
        <v>27.9</v>
      </c>
      <c r="N5005" s="26">
        <v>35.83</v>
      </c>
      <c r="O5005" s="199">
        <v>324.68</v>
      </c>
    </row>
    <row r="5006" spans="8:15" hidden="1" x14ac:dyDescent="0.25">
      <c r="H5006" s="189" t="s">
        <v>10615</v>
      </c>
      <c r="I5006" s="26" t="s">
        <v>10628</v>
      </c>
      <c r="J5006" s="26" t="s">
        <v>10629</v>
      </c>
      <c r="K5006" s="26">
        <v>67.8</v>
      </c>
      <c r="L5006" s="26">
        <v>30.58</v>
      </c>
      <c r="M5006" s="26">
        <v>46.3</v>
      </c>
      <c r="N5006" s="26">
        <v>24.68</v>
      </c>
      <c r="O5006" s="199">
        <v>45.21</v>
      </c>
    </row>
    <row r="5007" spans="8:15" hidden="1" x14ac:dyDescent="0.25">
      <c r="H5007" s="189" t="s">
        <v>10615</v>
      </c>
      <c r="I5007" s="26" t="s">
        <v>10630</v>
      </c>
      <c r="J5007" s="26" t="s">
        <v>10631</v>
      </c>
      <c r="K5007" s="26">
        <v>40.4</v>
      </c>
      <c r="L5007" s="26">
        <v>20.85</v>
      </c>
      <c r="M5007" s="26">
        <v>22.33</v>
      </c>
      <c r="N5007" s="26">
        <v>11.82</v>
      </c>
      <c r="O5007" s="199">
        <v>26.13</v>
      </c>
    </row>
    <row r="5008" spans="8:15" hidden="1" x14ac:dyDescent="0.25">
      <c r="H5008" s="189" t="s">
        <v>10615</v>
      </c>
      <c r="I5008" s="26" t="s">
        <v>10632</v>
      </c>
      <c r="J5008" s="26" t="s">
        <v>10633</v>
      </c>
      <c r="K5008" s="26">
        <v>16.22</v>
      </c>
      <c r="L5008" s="26">
        <v>26.33</v>
      </c>
      <c r="M5008" s="26">
        <v>26.39</v>
      </c>
      <c r="N5008" s="26">
        <v>30.06</v>
      </c>
      <c r="O5008" s="199">
        <v>25.95</v>
      </c>
    </row>
    <row r="5009" spans="8:15" hidden="1" x14ac:dyDescent="0.25">
      <c r="H5009" s="189" t="s">
        <v>10615</v>
      </c>
      <c r="I5009" s="26" t="s">
        <v>10634</v>
      </c>
      <c r="J5009" s="26" t="s">
        <v>10635</v>
      </c>
      <c r="K5009" s="26">
        <v>34.78</v>
      </c>
      <c r="L5009" s="26">
        <v>18.440000000000001</v>
      </c>
      <c r="M5009" s="26">
        <v>18.47</v>
      </c>
      <c r="N5009" s="26">
        <v>16.3</v>
      </c>
      <c r="O5009" s="199">
        <v>37.56</v>
      </c>
    </row>
    <row r="5010" spans="8:15" hidden="1" x14ac:dyDescent="0.25">
      <c r="H5010" s="189" t="s">
        <v>10615</v>
      </c>
      <c r="I5010" s="26" t="s">
        <v>10636</v>
      </c>
      <c r="J5010" s="26" t="s">
        <v>10637</v>
      </c>
      <c r="K5010" s="26">
        <v>26.08</v>
      </c>
      <c r="L5010" s="26">
        <v>41.45</v>
      </c>
      <c r="M5010" s="26">
        <v>46.61</v>
      </c>
      <c r="N5010" s="26">
        <v>32.340000000000003</v>
      </c>
      <c r="O5010" s="199">
        <v>20.96</v>
      </c>
    </row>
    <row r="5011" spans="8:15" hidden="1" x14ac:dyDescent="0.25">
      <c r="H5011" s="189" t="s">
        <v>10615</v>
      </c>
      <c r="I5011" s="26" t="s">
        <v>10638</v>
      </c>
      <c r="J5011" s="26" t="s">
        <v>10639</v>
      </c>
      <c r="K5011" s="26">
        <v>16.63</v>
      </c>
      <c r="L5011" s="26">
        <v>25.72</v>
      </c>
      <c r="M5011" s="26">
        <v>38.979999999999997</v>
      </c>
      <c r="N5011" s="26">
        <v>25.81</v>
      </c>
      <c r="O5011" s="199">
        <v>75.69</v>
      </c>
    </row>
    <row r="5012" spans="8:15" hidden="1" x14ac:dyDescent="0.25">
      <c r="H5012" s="189" t="s">
        <v>10615</v>
      </c>
      <c r="I5012" s="26" t="s">
        <v>10640</v>
      </c>
      <c r="J5012" s="26" t="s">
        <v>10641</v>
      </c>
      <c r="K5012" s="26">
        <v>23.17</v>
      </c>
      <c r="L5012" s="26">
        <v>24.33</v>
      </c>
      <c r="M5012" s="26">
        <v>28.76</v>
      </c>
      <c r="N5012" s="26">
        <v>20.149999999999999</v>
      </c>
      <c r="O5012" s="199">
        <v>243.79</v>
      </c>
    </row>
    <row r="5013" spans="8:15" hidden="1" x14ac:dyDescent="0.25">
      <c r="H5013" s="189" t="s">
        <v>10615</v>
      </c>
      <c r="I5013" s="26" t="s">
        <v>10642</v>
      </c>
      <c r="J5013" s="26" t="s">
        <v>10643</v>
      </c>
      <c r="K5013" s="26">
        <v>7</v>
      </c>
      <c r="L5013" s="26">
        <v>27.22</v>
      </c>
      <c r="M5013" s="26">
        <v>35.65</v>
      </c>
      <c r="N5013" s="26">
        <v>33.49</v>
      </c>
      <c r="O5013" s="199">
        <v>67.86</v>
      </c>
    </row>
    <row r="5014" spans="8:15" hidden="1" x14ac:dyDescent="0.25">
      <c r="H5014" s="189" t="s">
        <v>10615</v>
      </c>
      <c r="I5014" s="26" t="s">
        <v>10644</v>
      </c>
      <c r="J5014" s="26" t="s">
        <v>10645</v>
      </c>
      <c r="K5014" s="26">
        <v>4.63</v>
      </c>
      <c r="L5014" s="26">
        <v>25.8</v>
      </c>
      <c r="M5014" s="26">
        <v>20.05</v>
      </c>
      <c r="N5014" s="26">
        <v>31.03</v>
      </c>
      <c r="O5014" s="199">
        <v>89.42</v>
      </c>
    </row>
    <row r="5015" spans="8:15" hidden="1" x14ac:dyDescent="0.25">
      <c r="H5015" s="189" t="s">
        <v>10615</v>
      </c>
      <c r="I5015" s="26" t="s">
        <v>10646</v>
      </c>
      <c r="J5015" s="26" t="s">
        <v>10647</v>
      </c>
      <c r="K5015" s="26">
        <v>5.18</v>
      </c>
      <c r="L5015" s="26">
        <v>12.41</v>
      </c>
      <c r="M5015" s="26">
        <v>13.77</v>
      </c>
      <c r="N5015" s="26">
        <v>12.96</v>
      </c>
      <c r="O5015" s="199">
        <v>43.63</v>
      </c>
    </row>
    <row r="5016" spans="8:15" hidden="1" x14ac:dyDescent="0.25">
      <c r="H5016" s="189" t="s">
        <v>10615</v>
      </c>
      <c r="I5016" s="26" t="s">
        <v>10648</v>
      </c>
      <c r="J5016" s="26" t="s">
        <v>10649</v>
      </c>
      <c r="K5016" s="26">
        <v>12.33</v>
      </c>
      <c r="L5016" s="26">
        <v>47.33</v>
      </c>
      <c r="M5016" s="26">
        <v>37.479999999999997</v>
      </c>
      <c r="N5016" s="26">
        <v>55.71</v>
      </c>
      <c r="O5016" s="199">
        <v>127.37</v>
      </c>
    </row>
    <row r="5017" spans="8:15" hidden="1" x14ac:dyDescent="0.25">
      <c r="H5017" s="189" t="s">
        <v>10615</v>
      </c>
      <c r="I5017" s="26" t="s">
        <v>10650</v>
      </c>
      <c r="J5017" s="26" t="s">
        <v>10651</v>
      </c>
      <c r="K5017" s="26">
        <v>5.41</v>
      </c>
      <c r="L5017" s="26">
        <v>23.9</v>
      </c>
      <c r="M5017" s="26"/>
      <c r="N5017" s="26">
        <v>26.91</v>
      </c>
      <c r="O5017" s="199">
        <v>112.58</v>
      </c>
    </row>
    <row r="5018" spans="8:15" hidden="1" x14ac:dyDescent="0.25">
      <c r="H5018" s="189" t="s">
        <v>10615</v>
      </c>
      <c r="I5018" s="26" t="s">
        <v>10652</v>
      </c>
      <c r="J5018" s="26" t="s">
        <v>10653</v>
      </c>
      <c r="K5018" s="26">
        <v>11.49</v>
      </c>
      <c r="L5018" s="26"/>
      <c r="M5018" s="26"/>
      <c r="N5018" s="26"/>
      <c r="O5018" s="199">
        <v>29.87</v>
      </c>
    </row>
    <row r="5019" spans="8:15" hidden="1" x14ac:dyDescent="0.25">
      <c r="H5019" s="189" t="s">
        <v>10615</v>
      </c>
      <c r="I5019" s="26" t="s">
        <v>10654</v>
      </c>
      <c r="J5019" s="26" t="s">
        <v>10655</v>
      </c>
      <c r="K5019" s="26">
        <v>8.67</v>
      </c>
      <c r="L5019" s="26"/>
      <c r="M5019" s="26"/>
      <c r="N5019" s="26"/>
      <c r="O5019" s="199">
        <v>67.56</v>
      </c>
    </row>
    <row r="5020" spans="8:15" hidden="1" x14ac:dyDescent="0.25">
      <c r="H5020" s="189" t="s">
        <v>10615</v>
      </c>
      <c r="I5020" s="26" t="s">
        <v>10656</v>
      </c>
      <c r="J5020" s="26" t="s">
        <v>10657</v>
      </c>
      <c r="K5020" s="26">
        <v>12.88</v>
      </c>
      <c r="L5020" s="26">
        <v>70.489999999999995</v>
      </c>
      <c r="M5020" s="26">
        <v>162.28</v>
      </c>
      <c r="N5020" s="26">
        <v>46.7</v>
      </c>
      <c r="O5020" s="199">
        <v>95.21</v>
      </c>
    </row>
    <row r="5021" spans="8:15" hidden="1" x14ac:dyDescent="0.25">
      <c r="H5021" s="189" t="s">
        <v>10615</v>
      </c>
      <c r="I5021" s="26" t="s">
        <v>10658</v>
      </c>
      <c r="J5021" s="26" t="s">
        <v>10659</v>
      </c>
      <c r="K5021" s="26">
        <v>33.79</v>
      </c>
      <c r="L5021" s="26">
        <v>19.170000000000002</v>
      </c>
      <c r="M5021" s="26">
        <v>17.45</v>
      </c>
      <c r="N5021" s="26">
        <v>22.52</v>
      </c>
      <c r="O5021" s="199">
        <v>270.32</v>
      </c>
    </row>
    <row r="5022" spans="8:15" hidden="1" x14ac:dyDescent="0.25">
      <c r="H5022" s="189" t="s">
        <v>10615</v>
      </c>
      <c r="I5022" s="26" t="s">
        <v>10660</v>
      </c>
      <c r="J5022" s="26" t="s">
        <v>10661</v>
      </c>
      <c r="K5022" s="26">
        <v>4.53</v>
      </c>
      <c r="L5022" s="26">
        <v>46.26</v>
      </c>
      <c r="M5022" s="26">
        <v>26.54</v>
      </c>
      <c r="N5022" s="26">
        <v>119.49</v>
      </c>
      <c r="O5022" s="199">
        <v>42.45</v>
      </c>
    </row>
    <row r="5023" spans="8:15" hidden="1" x14ac:dyDescent="0.25">
      <c r="H5023" s="189" t="s">
        <v>10615</v>
      </c>
      <c r="I5023" s="26" t="s">
        <v>10662</v>
      </c>
      <c r="J5023" s="26" t="s">
        <v>10663</v>
      </c>
      <c r="K5023" s="26">
        <v>2.5</v>
      </c>
      <c r="L5023" s="26"/>
      <c r="M5023" s="26"/>
      <c r="N5023" s="26"/>
      <c r="O5023" s="199">
        <v>29.52</v>
      </c>
    </row>
    <row r="5024" spans="8:15" hidden="1" x14ac:dyDescent="0.25">
      <c r="H5024" s="189" t="s">
        <v>10615</v>
      </c>
      <c r="I5024" s="26" t="s">
        <v>10664</v>
      </c>
      <c r="J5024" s="26" t="s">
        <v>10665</v>
      </c>
      <c r="K5024" s="26">
        <v>7.63</v>
      </c>
      <c r="L5024" s="26"/>
      <c r="M5024" s="26">
        <v>241.08</v>
      </c>
      <c r="N5024" s="26"/>
      <c r="O5024" s="199">
        <v>58.95</v>
      </c>
    </row>
    <row r="5025" spans="8:15" hidden="1" x14ac:dyDescent="0.25">
      <c r="H5025" s="189" t="s">
        <v>10615</v>
      </c>
      <c r="I5025" s="26" t="s">
        <v>10666</v>
      </c>
      <c r="J5025" s="26" t="s">
        <v>10667</v>
      </c>
      <c r="K5025" s="26">
        <v>9.3800000000000008</v>
      </c>
      <c r="L5025" s="26"/>
      <c r="M5025" s="26"/>
      <c r="N5025" s="26">
        <v>13.42</v>
      </c>
      <c r="O5025" s="199">
        <v>54.55</v>
      </c>
    </row>
    <row r="5026" spans="8:15" hidden="1" x14ac:dyDescent="0.25">
      <c r="H5026" s="189" t="s">
        <v>10615</v>
      </c>
      <c r="I5026" s="26" t="s">
        <v>10668</v>
      </c>
      <c r="J5026" s="26" t="s">
        <v>10669</v>
      </c>
      <c r="K5026" s="26">
        <v>7.65</v>
      </c>
      <c r="L5026" s="26">
        <v>26.07</v>
      </c>
      <c r="M5026" s="26">
        <v>21.28</v>
      </c>
      <c r="N5026" s="26">
        <v>35.99</v>
      </c>
      <c r="O5026" s="199">
        <v>79.06</v>
      </c>
    </row>
    <row r="5027" spans="8:15" hidden="1" x14ac:dyDescent="0.25">
      <c r="H5027" s="189" t="s">
        <v>10615</v>
      </c>
      <c r="I5027" s="26" t="s">
        <v>10670</v>
      </c>
      <c r="J5027" s="26" t="s">
        <v>10671</v>
      </c>
      <c r="K5027" s="26">
        <v>6.06</v>
      </c>
      <c r="L5027" s="26">
        <v>100.82</v>
      </c>
      <c r="M5027" s="26">
        <v>61.86</v>
      </c>
      <c r="N5027" s="26">
        <v>89.67</v>
      </c>
      <c r="O5027" s="199">
        <v>34.31</v>
      </c>
    </row>
    <row r="5028" spans="8:15" hidden="1" x14ac:dyDescent="0.25">
      <c r="H5028" s="189" t="s">
        <v>10615</v>
      </c>
      <c r="I5028" s="26" t="s">
        <v>10672</v>
      </c>
      <c r="J5028" s="26" t="s">
        <v>10673</v>
      </c>
      <c r="K5028" s="26">
        <v>20.38</v>
      </c>
      <c r="L5028" s="26">
        <v>23.91</v>
      </c>
      <c r="M5028" s="26">
        <v>25.97</v>
      </c>
      <c r="N5028" s="26">
        <v>24.63</v>
      </c>
      <c r="O5028" s="199">
        <v>179.83</v>
      </c>
    </row>
    <row r="5029" spans="8:15" hidden="1" x14ac:dyDescent="0.25">
      <c r="H5029" s="189" t="s">
        <v>10615</v>
      </c>
      <c r="I5029" s="26" t="s">
        <v>10674</v>
      </c>
      <c r="J5029" s="26" t="s">
        <v>10675</v>
      </c>
      <c r="K5029" s="26">
        <v>6.07</v>
      </c>
      <c r="L5029" s="26"/>
      <c r="M5029" s="26"/>
      <c r="N5029" s="26">
        <v>153.16</v>
      </c>
      <c r="O5029" s="199">
        <v>20.64</v>
      </c>
    </row>
    <row r="5030" spans="8:15" hidden="1" x14ac:dyDescent="0.25">
      <c r="H5030" s="189" t="s">
        <v>10615</v>
      </c>
      <c r="I5030" s="26" t="s">
        <v>10676</v>
      </c>
      <c r="J5030" s="26" t="s">
        <v>10677</v>
      </c>
      <c r="K5030" s="26">
        <v>8.92</v>
      </c>
      <c r="L5030" s="26">
        <v>30.71</v>
      </c>
      <c r="M5030" s="26">
        <v>33.26</v>
      </c>
      <c r="N5030" s="26">
        <v>35.950000000000003</v>
      </c>
      <c r="O5030" s="199">
        <v>32.299999999999997</v>
      </c>
    </row>
    <row r="5031" spans="8:15" hidden="1" x14ac:dyDescent="0.25">
      <c r="H5031" s="189" t="s">
        <v>10615</v>
      </c>
      <c r="I5031" s="26" t="s">
        <v>10678</v>
      </c>
      <c r="J5031" s="26" t="s">
        <v>10679</v>
      </c>
      <c r="K5031" s="26">
        <v>14.09</v>
      </c>
      <c r="L5031" s="26">
        <v>13.65</v>
      </c>
      <c r="M5031" s="26">
        <v>12.88</v>
      </c>
      <c r="N5031" s="26">
        <v>14.34</v>
      </c>
      <c r="O5031" s="199">
        <v>41.63</v>
      </c>
    </row>
    <row r="5032" spans="8:15" hidden="1" x14ac:dyDescent="0.25">
      <c r="H5032" s="189" t="s">
        <v>10615</v>
      </c>
      <c r="I5032" s="26" t="s">
        <v>10680</v>
      </c>
      <c r="J5032" s="26" t="s">
        <v>10681</v>
      </c>
      <c r="K5032" s="26">
        <v>6.98</v>
      </c>
      <c r="L5032" s="26"/>
      <c r="M5032" s="26"/>
      <c r="N5032" s="26"/>
      <c r="O5032" s="199">
        <v>34.590000000000003</v>
      </c>
    </row>
    <row r="5033" spans="8:15" hidden="1" x14ac:dyDescent="0.25">
      <c r="H5033" s="189" t="s">
        <v>10615</v>
      </c>
      <c r="I5033" s="26" t="s">
        <v>10682</v>
      </c>
      <c r="J5033" s="26" t="s">
        <v>10683</v>
      </c>
      <c r="K5033" s="26">
        <v>10.95</v>
      </c>
      <c r="L5033" s="26"/>
      <c r="M5033" s="26"/>
      <c r="N5033" s="26"/>
      <c r="O5033" s="199">
        <v>10.95</v>
      </c>
    </row>
    <row r="5034" spans="8:15" hidden="1" x14ac:dyDescent="0.25">
      <c r="H5034" s="189" t="s">
        <v>10615</v>
      </c>
      <c r="I5034" s="26" t="s">
        <v>10684</v>
      </c>
      <c r="J5034" s="26" t="s">
        <v>10685</v>
      </c>
      <c r="K5034" s="26">
        <v>18.18</v>
      </c>
      <c r="L5034" s="26">
        <v>14.98</v>
      </c>
      <c r="M5034" s="26">
        <v>12.54</v>
      </c>
      <c r="N5034" s="26">
        <v>16.96</v>
      </c>
      <c r="O5034" s="199">
        <v>77.13</v>
      </c>
    </row>
    <row r="5035" spans="8:15" hidden="1" x14ac:dyDescent="0.25">
      <c r="H5035" s="189" t="s">
        <v>10615</v>
      </c>
      <c r="I5035" s="26" t="s">
        <v>10686</v>
      </c>
      <c r="J5035" s="26" t="s">
        <v>10687</v>
      </c>
      <c r="K5035" s="26">
        <v>26.79</v>
      </c>
      <c r="L5035" s="26">
        <v>47.32</v>
      </c>
      <c r="M5035" s="26">
        <v>82.35</v>
      </c>
      <c r="N5035" s="26">
        <v>54</v>
      </c>
      <c r="O5035" s="199">
        <v>151.36000000000001</v>
      </c>
    </row>
    <row r="5036" spans="8:15" hidden="1" x14ac:dyDescent="0.25">
      <c r="H5036" s="189" t="s">
        <v>10615</v>
      </c>
      <c r="I5036" s="26" t="s">
        <v>10688</v>
      </c>
      <c r="J5036" s="26" t="s">
        <v>10689</v>
      </c>
      <c r="K5036" s="26">
        <v>18.149999999999999</v>
      </c>
      <c r="L5036" s="26">
        <v>24.55</v>
      </c>
      <c r="M5036" s="26">
        <v>40.4</v>
      </c>
      <c r="N5036" s="26">
        <v>23.87</v>
      </c>
      <c r="O5036" s="199">
        <v>74.72</v>
      </c>
    </row>
    <row r="5037" spans="8:15" hidden="1" x14ac:dyDescent="0.25">
      <c r="H5037" s="189" t="s">
        <v>10615</v>
      </c>
      <c r="I5037" s="26" t="s">
        <v>10690</v>
      </c>
      <c r="J5037" s="26" t="s">
        <v>10691</v>
      </c>
      <c r="K5037" s="26">
        <v>15.9</v>
      </c>
      <c r="L5037" s="26">
        <v>18.89</v>
      </c>
      <c r="M5037" s="26">
        <v>20.37</v>
      </c>
      <c r="N5037" s="26">
        <v>20.57</v>
      </c>
      <c r="O5037" s="199">
        <v>117.15</v>
      </c>
    </row>
    <row r="5038" spans="8:15" hidden="1" x14ac:dyDescent="0.25">
      <c r="H5038" s="189" t="s">
        <v>10615</v>
      </c>
      <c r="I5038" s="26" t="s">
        <v>10692</v>
      </c>
      <c r="J5038" s="26" t="s">
        <v>10693</v>
      </c>
      <c r="K5038" s="26">
        <v>34.4</v>
      </c>
      <c r="L5038" s="26">
        <v>37.369999999999997</v>
      </c>
      <c r="M5038" s="26">
        <v>277.08999999999997</v>
      </c>
      <c r="N5038" s="26">
        <v>23.69</v>
      </c>
      <c r="O5038" s="199">
        <v>47.86</v>
      </c>
    </row>
    <row r="5039" spans="8:15" hidden="1" x14ac:dyDescent="0.25">
      <c r="H5039" s="189" t="s">
        <v>10615</v>
      </c>
      <c r="I5039" s="26" t="s">
        <v>10694</v>
      </c>
      <c r="J5039" s="26" t="s">
        <v>10695</v>
      </c>
      <c r="K5039" s="26">
        <v>18.68</v>
      </c>
      <c r="L5039" s="26">
        <v>31.57</v>
      </c>
      <c r="M5039" s="26">
        <v>38.340000000000003</v>
      </c>
      <c r="N5039" s="26">
        <v>26.25</v>
      </c>
      <c r="O5039" s="199">
        <v>57.83</v>
      </c>
    </row>
    <row r="5040" spans="8:15" hidden="1" x14ac:dyDescent="0.25">
      <c r="H5040" s="189" t="s">
        <v>10615</v>
      </c>
      <c r="I5040" s="26" t="s">
        <v>10696</v>
      </c>
      <c r="J5040" s="26" t="s">
        <v>10697</v>
      </c>
      <c r="K5040" s="26">
        <v>43.28</v>
      </c>
      <c r="L5040" s="26">
        <v>47.74</v>
      </c>
      <c r="M5040" s="26">
        <v>46.27</v>
      </c>
      <c r="N5040" s="26">
        <v>59.59</v>
      </c>
      <c r="O5040" s="199">
        <v>83.46</v>
      </c>
    </row>
    <row r="5041" spans="8:15" hidden="1" x14ac:dyDescent="0.25">
      <c r="H5041" s="189" t="s">
        <v>10615</v>
      </c>
      <c r="I5041" s="26" t="s">
        <v>10698</v>
      </c>
      <c r="J5041" s="26" t="s">
        <v>10699</v>
      </c>
      <c r="K5041" s="26">
        <v>12.17</v>
      </c>
      <c r="L5041" s="26">
        <v>157.13999999999999</v>
      </c>
      <c r="M5041" s="26"/>
      <c r="N5041" s="26">
        <v>422.52</v>
      </c>
      <c r="O5041" s="199">
        <v>188.66</v>
      </c>
    </row>
    <row r="5042" spans="8:15" hidden="1" x14ac:dyDescent="0.25">
      <c r="H5042" s="189" t="s">
        <v>10615</v>
      </c>
      <c r="I5042" s="26" t="s">
        <v>10700</v>
      </c>
      <c r="J5042" s="26" t="s">
        <v>10701</v>
      </c>
      <c r="K5042" s="26">
        <v>7.27</v>
      </c>
      <c r="L5042" s="26">
        <v>145.24</v>
      </c>
      <c r="M5042" s="26"/>
      <c r="N5042" s="26">
        <v>200.26</v>
      </c>
      <c r="O5042" s="199">
        <v>27.97</v>
      </c>
    </row>
    <row r="5043" spans="8:15" hidden="1" x14ac:dyDescent="0.25">
      <c r="H5043" s="189" t="s">
        <v>10615</v>
      </c>
      <c r="I5043" s="26" t="s">
        <v>10702</v>
      </c>
      <c r="J5043" s="26" t="s">
        <v>10703</v>
      </c>
      <c r="K5043" s="26">
        <v>13.1</v>
      </c>
      <c r="L5043" s="26">
        <v>23.35</v>
      </c>
      <c r="M5043" s="26">
        <v>19.82</v>
      </c>
      <c r="N5043" s="26">
        <v>29.6</v>
      </c>
      <c r="O5043" s="199">
        <v>35.880000000000003</v>
      </c>
    </row>
    <row r="5044" spans="8:15" hidden="1" x14ac:dyDescent="0.25">
      <c r="H5044" s="189" t="s">
        <v>10615</v>
      </c>
      <c r="I5044" s="26" t="s">
        <v>10704</v>
      </c>
      <c r="J5044" s="26" t="s">
        <v>10705</v>
      </c>
      <c r="K5044" s="26">
        <v>11.8</v>
      </c>
      <c r="L5044" s="26"/>
      <c r="M5044" s="26">
        <v>11.36</v>
      </c>
      <c r="N5044" s="26"/>
      <c r="O5044" s="199">
        <v>34.049999999999997</v>
      </c>
    </row>
    <row r="5045" spans="8:15" hidden="1" x14ac:dyDescent="0.25">
      <c r="H5045" s="189" t="s">
        <v>10615</v>
      </c>
      <c r="I5045" s="26" t="s">
        <v>10706</v>
      </c>
      <c r="J5045" s="26" t="s">
        <v>10707</v>
      </c>
      <c r="K5045" s="26">
        <v>15.9</v>
      </c>
      <c r="L5045" s="26">
        <v>84.49</v>
      </c>
      <c r="M5045" s="26">
        <v>99.44</v>
      </c>
      <c r="N5045" s="26">
        <v>66.209999999999994</v>
      </c>
      <c r="O5045" s="199">
        <v>84.67</v>
      </c>
    </row>
    <row r="5046" spans="8:15" hidden="1" x14ac:dyDescent="0.25">
      <c r="H5046" s="189" t="s">
        <v>10615</v>
      </c>
      <c r="I5046" s="26" t="s">
        <v>10708</v>
      </c>
      <c r="J5046" s="26" t="s">
        <v>10709</v>
      </c>
      <c r="K5046" s="26">
        <v>8.26</v>
      </c>
      <c r="L5046" s="26">
        <v>20.190000000000001</v>
      </c>
      <c r="M5046" s="26">
        <v>17.54</v>
      </c>
      <c r="N5046" s="26">
        <v>23.1</v>
      </c>
      <c r="O5046" s="199">
        <v>40.74</v>
      </c>
    </row>
    <row r="5047" spans="8:15" hidden="1" x14ac:dyDescent="0.25">
      <c r="H5047" s="189" t="s">
        <v>10615</v>
      </c>
      <c r="I5047" s="26" t="s">
        <v>10710</v>
      </c>
      <c r="J5047" s="26" t="s">
        <v>10711</v>
      </c>
      <c r="K5047" s="26">
        <v>3.6</v>
      </c>
      <c r="L5047" s="26"/>
      <c r="M5047" s="26"/>
      <c r="N5047" s="26"/>
      <c r="O5047" s="199">
        <v>17.43</v>
      </c>
    </row>
    <row r="5048" spans="8:15" hidden="1" x14ac:dyDescent="0.25">
      <c r="H5048" s="189" t="s">
        <v>10615</v>
      </c>
      <c r="I5048" s="26" t="s">
        <v>10712</v>
      </c>
      <c r="J5048" s="26" t="s">
        <v>10713</v>
      </c>
      <c r="K5048" s="26">
        <v>7.69</v>
      </c>
      <c r="L5048" s="26"/>
      <c r="M5048" s="26"/>
      <c r="N5048" s="26"/>
      <c r="O5048" s="199">
        <v>11.63</v>
      </c>
    </row>
    <row r="5049" spans="8:15" hidden="1" x14ac:dyDescent="0.25">
      <c r="H5049" s="189" t="s">
        <v>10615</v>
      </c>
      <c r="I5049" s="26" t="s">
        <v>10714</v>
      </c>
      <c r="J5049" s="26" t="s">
        <v>10715</v>
      </c>
      <c r="K5049" s="26">
        <v>8</v>
      </c>
      <c r="L5049" s="26">
        <v>83.72</v>
      </c>
      <c r="M5049" s="26">
        <v>71.290000000000006</v>
      </c>
      <c r="N5049" s="26">
        <v>49.96</v>
      </c>
      <c r="O5049" s="199">
        <v>39.979999999999997</v>
      </c>
    </row>
    <row r="5050" spans="8:15" hidden="1" x14ac:dyDescent="0.25">
      <c r="H5050" s="189" t="s">
        <v>10615</v>
      </c>
      <c r="I5050" s="26" t="s">
        <v>10716</v>
      </c>
      <c r="J5050" s="26" t="s">
        <v>10717</v>
      </c>
      <c r="K5050" s="26">
        <v>7.56</v>
      </c>
      <c r="L5050" s="26">
        <v>75.25</v>
      </c>
      <c r="M5050" s="26">
        <v>28.69</v>
      </c>
      <c r="N5050" s="26">
        <v>106.32</v>
      </c>
      <c r="O5050" s="199">
        <v>68.37</v>
      </c>
    </row>
    <row r="5051" spans="8:15" hidden="1" x14ac:dyDescent="0.25">
      <c r="H5051" s="189" t="s">
        <v>10615</v>
      </c>
      <c r="I5051" s="26" t="s">
        <v>10718</v>
      </c>
      <c r="J5051" s="26" t="s">
        <v>10719</v>
      </c>
      <c r="K5051" s="26">
        <v>3.78</v>
      </c>
      <c r="L5051" s="26"/>
      <c r="M5051" s="26">
        <v>77.650000000000006</v>
      </c>
      <c r="N5051" s="26"/>
      <c r="O5051" s="199">
        <v>52.96</v>
      </c>
    </row>
    <row r="5052" spans="8:15" hidden="1" x14ac:dyDescent="0.25">
      <c r="H5052" s="189" t="s">
        <v>10615</v>
      </c>
      <c r="I5052" s="26" t="s">
        <v>10720</v>
      </c>
      <c r="J5052" s="26" t="s">
        <v>10721</v>
      </c>
      <c r="K5052" s="26">
        <v>3.95</v>
      </c>
      <c r="L5052" s="26">
        <v>46.26</v>
      </c>
      <c r="M5052" s="26">
        <v>42.91</v>
      </c>
      <c r="N5052" s="26">
        <v>52.84</v>
      </c>
      <c r="O5052" s="199">
        <v>56.15</v>
      </c>
    </row>
    <row r="5053" spans="8:15" hidden="1" x14ac:dyDescent="0.25">
      <c r="H5053" s="189" t="s">
        <v>10615</v>
      </c>
      <c r="I5053" s="26" t="s">
        <v>10722</v>
      </c>
      <c r="J5053" s="26" t="s">
        <v>10723</v>
      </c>
      <c r="K5053" s="26">
        <v>5.45</v>
      </c>
      <c r="L5053" s="26"/>
      <c r="M5053" s="26">
        <v>153.16999999999999</v>
      </c>
      <c r="N5053" s="26"/>
      <c r="O5053" s="199">
        <v>22.83</v>
      </c>
    </row>
    <row r="5054" spans="8:15" hidden="1" x14ac:dyDescent="0.25">
      <c r="H5054" s="189" t="s">
        <v>10615</v>
      </c>
      <c r="I5054" s="26" t="s">
        <v>10724</v>
      </c>
      <c r="J5054" s="26" t="s">
        <v>10725</v>
      </c>
      <c r="K5054" s="26">
        <v>19.809999999999999</v>
      </c>
      <c r="L5054" s="26"/>
      <c r="M5054" s="26"/>
      <c r="N5054" s="26"/>
      <c r="O5054" s="199">
        <v>67.040000000000006</v>
      </c>
    </row>
    <row r="5055" spans="8:15" hidden="1" x14ac:dyDescent="0.25">
      <c r="H5055" s="189" t="s">
        <v>10615</v>
      </c>
      <c r="I5055" s="26" t="s">
        <v>10726</v>
      </c>
      <c r="J5055" s="26" t="s">
        <v>10727</v>
      </c>
      <c r="K5055" s="26">
        <v>46.42</v>
      </c>
      <c r="L5055" s="26">
        <v>15.49</v>
      </c>
      <c r="M5055" s="26">
        <v>13.77</v>
      </c>
      <c r="N5055" s="26">
        <v>20.78</v>
      </c>
      <c r="O5055" s="199">
        <v>607.51</v>
      </c>
    </row>
    <row r="5056" spans="8:15" hidden="1" x14ac:dyDescent="0.25">
      <c r="H5056" s="189" t="s">
        <v>10615</v>
      </c>
      <c r="I5056" s="26" t="s">
        <v>10728</v>
      </c>
      <c r="J5056" s="26" t="s">
        <v>10729</v>
      </c>
      <c r="K5056" s="26">
        <v>10.68</v>
      </c>
      <c r="L5056" s="26">
        <v>31.68</v>
      </c>
      <c r="M5056" s="26">
        <v>52.4</v>
      </c>
      <c r="N5056" s="26">
        <v>29.71</v>
      </c>
      <c r="O5056" s="199">
        <v>67.11</v>
      </c>
    </row>
    <row r="5057" spans="8:15" hidden="1" x14ac:dyDescent="0.25">
      <c r="H5057" s="189" t="s">
        <v>10615</v>
      </c>
      <c r="I5057" s="26" t="s">
        <v>10730</v>
      </c>
      <c r="J5057" s="26" t="s">
        <v>10731</v>
      </c>
      <c r="K5057" s="26">
        <v>17.36</v>
      </c>
      <c r="L5057" s="26">
        <v>48.49</v>
      </c>
      <c r="M5057" s="26">
        <v>64.2</v>
      </c>
      <c r="N5057" s="26">
        <v>47.27</v>
      </c>
      <c r="O5057" s="199">
        <v>42.12</v>
      </c>
    </row>
    <row r="5058" spans="8:15" hidden="1" x14ac:dyDescent="0.25">
      <c r="H5058" s="189" t="s">
        <v>10615</v>
      </c>
      <c r="I5058" s="26" t="s">
        <v>10732</v>
      </c>
      <c r="J5058" s="26" t="s">
        <v>10733</v>
      </c>
      <c r="K5058" s="26">
        <v>17.600000000000001</v>
      </c>
      <c r="L5058" s="26">
        <v>62.66</v>
      </c>
      <c r="M5058" s="26">
        <v>57.79</v>
      </c>
      <c r="N5058" s="26">
        <v>71.03</v>
      </c>
      <c r="O5058" s="199">
        <v>42.88</v>
      </c>
    </row>
    <row r="5059" spans="8:15" hidden="1" x14ac:dyDescent="0.25">
      <c r="H5059" s="189" t="s">
        <v>10615</v>
      </c>
      <c r="I5059" s="26" t="s">
        <v>10734</v>
      </c>
      <c r="J5059" s="26" t="s">
        <v>10735</v>
      </c>
      <c r="K5059" s="26">
        <v>6.73</v>
      </c>
      <c r="L5059" s="26"/>
      <c r="M5059" s="26">
        <v>123.03</v>
      </c>
      <c r="N5059" s="26">
        <v>202.57</v>
      </c>
      <c r="O5059" s="199">
        <v>27.36</v>
      </c>
    </row>
    <row r="5060" spans="8:15" hidden="1" x14ac:dyDescent="0.25">
      <c r="H5060" s="189" t="s">
        <v>10615</v>
      </c>
      <c r="I5060" s="26" t="s">
        <v>10736</v>
      </c>
      <c r="J5060" s="26" t="s">
        <v>10737</v>
      </c>
      <c r="K5060" s="26">
        <v>18.38</v>
      </c>
      <c r="L5060" s="26">
        <v>20.66</v>
      </c>
      <c r="M5060" s="26">
        <v>17.13</v>
      </c>
      <c r="N5060" s="26">
        <v>21.24</v>
      </c>
      <c r="O5060" s="199">
        <v>86.13</v>
      </c>
    </row>
    <row r="5061" spans="8:15" hidden="1" x14ac:dyDescent="0.25">
      <c r="H5061" s="189" t="s">
        <v>10615</v>
      </c>
      <c r="I5061" s="26" t="s">
        <v>10738</v>
      </c>
      <c r="J5061" s="26" t="s">
        <v>10739</v>
      </c>
      <c r="K5061" s="26">
        <v>26.78</v>
      </c>
      <c r="L5061" s="26">
        <v>15.5</v>
      </c>
      <c r="M5061" s="26">
        <v>17.47</v>
      </c>
      <c r="N5061" s="26">
        <v>18.100000000000001</v>
      </c>
      <c r="O5061" s="199">
        <v>419.42</v>
      </c>
    </row>
    <row r="5062" spans="8:15" hidden="1" x14ac:dyDescent="0.25">
      <c r="H5062" s="189" t="s">
        <v>10615</v>
      </c>
      <c r="I5062" s="26" t="s">
        <v>10740</v>
      </c>
      <c r="J5062" s="26" t="s">
        <v>10741</v>
      </c>
      <c r="K5062" s="26">
        <v>20</v>
      </c>
      <c r="L5062" s="26">
        <v>24.92</v>
      </c>
      <c r="M5062" s="26">
        <v>21.8</v>
      </c>
      <c r="N5062" s="26">
        <v>26.65</v>
      </c>
      <c r="O5062" s="199">
        <v>129.91</v>
      </c>
    </row>
    <row r="5063" spans="8:15" hidden="1" x14ac:dyDescent="0.25">
      <c r="H5063" s="189" t="s">
        <v>10615</v>
      </c>
      <c r="I5063" s="26" t="s">
        <v>10742</v>
      </c>
      <c r="J5063" s="26" t="s">
        <v>10743</v>
      </c>
      <c r="K5063" s="26">
        <v>22.07</v>
      </c>
      <c r="L5063" s="26"/>
      <c r="M5063" s="26">
        <v>422.46</v>
      </c>
      <c r="N5063" s="26"/>
      <c r="O5063" s="199">
        <v>34.369999999999997</v>
      </c>
    </row>
    <row r="5064" spans="8:15" hidden="1" x14ac:dyDescent="0.25">
      <c r="H5064" s="189" t="s">
        <v>10615</v>
      </c>
      <c r="I5064" s="26" t="s">
        <v>10744</v>
      </c>
      <c r="J5064" s="26" t="s">
        <v>10745</v>
      </c>
      <c r="K5064" s="26">
        <v>12.96</v>
      </c>
      <c r="L5064" s="26"/>
      <c r="M5064" s="26">
        <v>424.6</v>
      </c>
      <c r="N5064" s="26"/>
      <c r="O5064" s="199">
        <v>52.38</v>
      </c>
    </row>
    <row r="5065" spans="8:15" hidden="1" x14ac:dyDescent="0.25">
      <c r="H5065" s="189" t="s">
        <v>10615</v>
      </c>
      <c r="I5065" s="26" t="s">
        <v>10746</v>
      </c>
      <c r="J5065" s="26" t="s">
        <v>10747</v>
      </c>
      <c r="K5065" s="26">
        <v>9.01</v>
      </c>
      <c r="L5065" s="26"/>
      <c r="M5065" s="26"/>
      <c r="N5065" s="26"/>
      <c r="O5065" s="199">
        <v>24.8</v>
      </c>
    </row>
    <row r="5066" spans="8:15" hidden="1" x14ac:dyDescent="0.25">
      <c r="H5066" s="189" t="s">
        <v>10615</v>
      </c>
      <c r="I5066" s="26" t="s">
        <v>10748</v>
      </c>
      <c r="J5066" s="26" t="s">
        <v>10749</v>
      </c>
      <c r="K5066" s="26">
        <v>20.239999999999998</v>
      </c>
      <c r="L5066" s="26">
        <v>105.95</v>
      </c>
      <c r="M5066" s="26">
        <v>77.2</v>
      </c>
      <c r="N5066" s="26">
        <v>108.96</v>
      </c>
      <c r="O5066" s="199">
        <v>71.27</v>
      </c>
    </row>
    <row r="5067" spans="8:15" hidden="1" x14ac:dyDescent="0.25">
      <c r="H5067" s="189" t="s">
        <v>10615</v>
      </c>
      <c r="I5067" s="26" t="s">
        <v>10750</v>
      </c>
      <c r="J5067" s="26" t="s">
        <v>10751</v>
      </c>
      <c r="K5067" s="26">
        <v>8.19</v>
      </c>
      <c r="L5067" s="26">
        <v>72.38</v>
      </c>
      <c r="M5067" s="26">
        <v>44.09</v>
      </c>
      <c r="N5067" s="26">
        <v>73.39</v>
      </c>
      <c r="O5067" s="199">
        <v>33.369999999999997</v>
      </c>
    </row>
    <row r="5068" spans="8:15" hidden="1" x14ac:dyDescent="0.25">
      <c r="H5068" s="189" t="s">
        <v>10615</v>
      </c>
      <c r="I5068" s="26" t="s">
        <v>10752</v>
      </c>
      <c r="J5068" s="26" t="s">
        <v>10753</v>
      </c>
      <c r="K5068" s="26">
        <v>14.48</v>
      </c>
      <c r="L5068" s="26">
        <v>15.8</v>
      </c>
      <c r="M5068" s="26"/>
      <c r="N5068" s="26">
        <v>15.58</v>
      </c>
      <c r="O5068" s="199">
        <v>44.69</v>
      </c>
    </row>
    <row r="5069" spans="8:15" hidden="1" x14ac:dyDescent="0.25">
      <c r="H5069" s="189" t="s">
        <v>10615</v>
      </c>
      <c r="I5069" s="26" t="s">
        <v>10754</v>
      </c>
      <c r="J5069" s="26" t="s">
        <v>10755</v>
      </c>
      <c r="K5069" s="26">
        <v>6.43</v>
      </c>
      <c r="L5069" s="26">
        <v>80.37</v>
      </c>
      <c r="M5069" s="26">
        <v>45.39</v>
      </c>
      <c r="N5069" s="26">
        <v>55.81</v>
      </c>
      <c r="O5069" s="199">
        <v>19.059999999999999</v>
      </c>
    </row>
    <row r="5070" spans="8:15" hidden="1" x14ac:dyDescent="0.25">
      <c r="H5070" s="189" t="s">
        <v>10615</v>
      </c>
      <c r="I5070" s="26" t="s">
        <v>10756</v>
      </c>
      <c r="J5070" s="26" t="s">
        <v>10757</v>
      </c>
      <c r="K5070" s="26">
        <v>8.0299999999999994</v>
      </c>
      <c r="L5070" s="26">
        <v>36.479999999999997</v>
      </c>
      <c r="M5070" s="26">
        <v>31.72</v>
      </c>
      <c r="N5070" s="26">
        <v>35.54</v>
      </c>
      <c r="O5070" s="199">
        <v>33</v>
      </c>
    </row>
    <row r="5071" spans="8:15" hidden="1" x14ac:dyDescent="0.25">
      <c r="H5071" s="189" t="s">
        <v>10615</v>
      </c>
      <c r="I5071" s="26" t="s">
        <v>10758</v>
      </c>
      <c r="J5071" s="26" t="s">
        <v>10759</v>
      </c>
      <c r="K5071" s="26">
        <v>14.09</v>
      </c>
      <c r="L5071" s="26"/>
      <c r="M5071" s="26">
        <v>107923.41</v>
      </c>
      <c r="N5071" s="26"/>
      <c r="O5071" s="199">
        <v>20.29</v>
      </c>
    </row>
    <row r="5072" spans="8:15" hidden="1" x14ac:dyDescent="0.25">
      <c r="H5072" s="189" t="s">
        <v>10615</v>
      </c>
      <c r="I5072" s="26" t="s">
        <v>10760</v>
      </c>
      <c r="J5072" s="26" t="s">
        <v>10761</v>
      </c>
      <c r="K5072" s="26">
        <v>7.63</v>
      </c>
      <c r="L5072" s="26"/>
      <c r="M5072" s="26"/>
      <c r="N5072" s="26">
        <v>4415.91</v>
      </c>
      <c r="O5072" s="199">
        <v>73.5</v>
      </c>
    </row>
    <row r="5073" spans="8:15" hidden="1" x14ac:dyDescent="0.25">
      <c r="H5073" s="189" t="s">
        <v>10615</v>
      </c>
      <c r="I5073" s="26" t="s">
        <v>10762</v>
      </c>
      <c r="J5073" s="26" t="s">
        <v>10763</v>
      </c>
      <c r="K5073" s="26">
        <v>21.54</v>
      </c>
      <c r="L5073" s="26"/>
      <c r="M5073" s="26">
        <v>246.11</v>
      </c>
      <c r="N5073" s="26"/>
      <c r="O5073" s="199">
        <v>34.61</v>
      </c>
    </row>
    <row r="5074" spans="8:15" hidden="1" x14ac:dyDescent="0.25">
      <c r="H5074" s="189" t="s">
        <v>10615</v>
      </c>
      <c r="I5074" s="26" t="s">
        <v>10764</v>
      </c>
      <c r="J5074" s="26" t="s">
        <v>10765</v>
      </c>
      <c r="K5074" s="26">
        <v>31</v>
      </c>
      <c r="L5074" s="26">
        <v>43.63</v>
      </c>
      <c r="M5074" s="26">
        <v>35.43</v>
      </c>
      <c r="N5074" s="26">
        <v>71.67</v>
      </c>
      <c r="O5074" s="199">
        <v>55.1</v>
      </c>
    </row>
    <row r="5075" spans="8:15" hidden="1" x14ac:dyDescent="0.25">
      <c r="H5075" s="189" t="s">
        <v>10615</v>
      </c>
      <c r="I5075" s="26" t="s">
        <v>10766</v>
      </c>
      <c r="J5075" s="26" t="s">
        <v>10767</v>
      </c>
      <c r="K5075" s="26">
        <v>20.39</v>
      </c>
      <c r="L5075" s="26">
        <v>93.52</v>
      </c>
      <c r="M5075" s="26">
        <v>124.69</v>
      </c>
      <c r="N5075" s="26">
        <v>95.44</v>
      </c>
      <c r="O5075" s="199">
        <v>27.19</v>
      </c>
    </row>
    <row r="5076" spans="8:15" hidden="1" x14ac:dyDescent="0.25">
      <c r="H5076" s="189" t="s">
        <v>10615</v>
      </c>
      <c r="I5076" s="26" t="s">
        <v>10768</v>
      </c>
      <c r="J5076" s="26" t="s">
        <v>10769</v>
      </c>
      <c r="K5076" s="26">
        <v>15.52</v>
      </c>
      <c r="L5076" s="26">
        <v>46.53</v>
      </c>
      <c r="M5076" s="26">
        <v>39.07</v>
      </c>
      <c r="N5076" s="26">
        <v>41.29</v>
      </c>
      <c r="O5076" s="199">
        <v>65.930000000000007</v>
      </c>
    </row>
    <row r="5077" spans="8:15" hidden="1" x14ac:dyDescent="0.25">
      <c r="H5077" s="189" t="s">
        <v>10615</v>
      </c>
      <c r="I5077" s="26" t="s">
        <v>10770</v>
      </c>
      <c r="J5077" s="26" t="s">
        <v>10771</v>
      </c>
      <c r="K5077" s="26">
        <v>61.26</v>
      </c>
      <c r="L5077" s="26">
        <v>50.88</v>
      </c>
      <c r="M5077" s="26">
        <v>45.75</v>
      </c>
      <c r="N5077" s="26">
        <v>81.86</v>
      </c>
      <c r="O5077" s="199">
        <v>54.54</v>
      </c>
    </row>
    <row r="5078" spans="8:15" hidden="1" x14ac:dyDescent="0.25">
      <c r="H5078" s="189" t="s">
        <v>10615</v>
      </c>
      <c r="I5078" s="26" t="s">
        <v>10772</v>
      </c>
      <c r="J5078" s="26" t="s">
        <v>10773</v>
      </c>
      <c r="K5078" s="26">
        <v>16.5</v>
      </c>
      <c r="L5078" s="26">
        <v>65.23</v>
      </c>
      <c r="M5078" s="26">
        <v>131.32</v>
      </c>
      <c r="N5078" s="26">
        <v>44.83</v>
      </c>
      <c r="O5078" s="199">
        <v>25.9</v>
      </c>
    </row>
    <row r="5079" spans="8:15" hidden="1" x14ac:dyDescent="0.25">
      <c r="H5079" s="189" t="s">
        <v>10615</v>
      </c>
      <c r="I5079" s="26" t="s">
        <v>10774</v>
      </c>
      <c r="J5079" s="26" t="s">
        <v>10775</v>
      </c>
      <c r="K5079" s="26">
        <v>72.349999999999994</v>
      </c>
      <c r="L5079" s="26">
        <v>19.52</v>
      </c>
      <c r="M5079" s="26">
        <v>16.760000000000002</v>
      </c>
      <c r="N5079" s="26">
        <v>24.06</v>
      </c>
      <c r="O5079" s="199">
        <v>251.92</v>
      </c>
    </row>
    <row r="5080" spans="8:15" hidden="1" x14ac:dyDescent="0.25">
      <c r="H5080" s="189" t="s">
        <v>10615</v>
      </c>
      <c r="I5080" s="26" t="s">
        <v>10776</v>
      </c>
      <c r="J5080" s="26" t="s">
        <v>10777</v>
      </c>
      <c r="K5080" s="26">
        <v>25.65</v>
      </c>
      <c r="L5080" s="26">
        <v>110.86</v>
      </c>
      <c r="M5080" s="26">
        <v>64.819999999999993</v>
      </c>
      <c r="N5080" s="26">
        <v>355.58</v>
      </c>
      <c r="O5080" s="199">
        <v>145.34</v>
      </c>
    </row>
    <row r="5081" spans="8:15" hidden="1" x14ac:dyDescent="0.25">
      <c r="H5081" s="189" t="s">
        <v>10615</v>
      </c>
      <c r="I5081" s="26" t="s">
        <v>10778</v>
      </c>
      <c r="J5081" s="26" t="s">
        <v>10779</v>
      </c>
      <c r="K5081" s="26">
        <v>130.34</v>
      </c>
      <c r="L5081" s="26">
        <v>40.78</v>
      </c>
      <c r="M5081" s="26">
        <v>42.75</v>
      </c>
      <c r="N5081" s="26">
        <v>42.11</v>
      </c>
      <c r="O5081" s="199">
        <v>362.99</v>
      </c>
    </row>
    <row r="5082" spans="8:15" hidden="1" x14ac:dyDescent="0.25">
      <c r="H5082" s="189" t="s">
        <v>10615</v>
      </c>
      <c r="I5082" s="26" t="s">
        <v>10780</v>
      </c>
      <c r="J5082" s="26" t="s">
        <v>10781</v>
      </c>
      <c r="K5082" s="26">
        <v>75.430000000000007</v>
      </c>
      <c r="L5082" s="26">
        <v>122.87</v>
      </c>
      <c r="M5082" s="26">
        <v>270.69</v>
      </c>
      <c r="N5082" s="26">
        <v>318.47000000000003</v>
      </c>
      <c r="O5082" s="199">
        <v>83.27</v>
      </c>
    </row>
    <row r="5083" spans="8:15" hidden="1" x14ac:dyDescent="0.25">
      <c r="H5083" s="189" t="s">
        <v>10615</v>
      </c>
      <c r="I5083" s="26" t="s">
        <v>10782</v>
      </c>
      <c r="J5083" s="26" t="s">
        <v>10783</v>
      </c>
      <c r="K5083" s="26">
        <v>68.75</v>
      </c>
      <c r="L5083" s="26">
        <v>50.81</v>
      </c>
      <c r="M5083" s="26">
        <v>53.88</v>
      </c>
      <c r="N5083" s="26">
        <v>45.66</v>
      </c>
      <c r="O5083" s="199">
        <v>187.74</v>
      </c>
    </row>
    <row r="5084" spans="8:15" hidden="1" x14ac:dyDescent="0.25">
      <c r="H5084" s="189" t="s">
        <v>10615</v>
      </c>
      <c r="I5084" s="26" t="s">
        <v>10784</v>
      </c>
      <c r="J5084" s="26" t="s">
        <v>10785</v>
      </c>
      <c r="K5084" s="26">
        <v>18.829999999999998</v>
      </c>
      <c r="L5084" s="26">
        <v>41.63</v>
      </c>
      <c r="M5084" s="26">
        <v>71.849999999999994</v>
      </c>
      <c r="N5084" s="26">
        <v>42.24</v>
      </c>
      <c r="O5084" s="199">
        <v>54.47</v>
      </c>
    </row>
    <row r="5085" spans="8:15" hidden="1" x14ac:dyDescent="0.25">
      <c r="H5085" s="189" t="s">
        <v>10615</v>
      </c>
      <c r="I5085" s="26" t="s">
        <v>10786</v>
      </c>
      <c r="J5085" s="26" t="s">
        <v>10787</v>
      </c>
      <c r="K5085" s="26">
        <v>23.58</v>
      </c>
      <c r="L5085" s="26">
        <v>114.76</v>
      </c>
      <c r="M5085" s="26">
        <v>77.37</v>
      </c>
      <c r="N5085" s="26">
        <v>74.67</v>
      </c>
      <c r="O5085" s="199">
        <v>33.07</v>
      </c>
    </row>
    <row r="5086" spans="8:15" hidden="1" x14ac:dyDescent="0.25">
      <c r="H5086" s="189" t="s">
        <v>10615</v>
      </c>
      <c r="I5086" s="26" t="s">
        <v>10788</v>
      </c>
      <c r="J5086" s="26" t="s">
        <v>10789</v>
      </c>
      <c r="K5086" s="26">
        <v>27.1</v>
      </c>
      <c r="L5086" s="26">
        <v>49.24</v>
      </c>
      <c r="M5086" s="26">
        <v>26.68</v>
      </c>
      <c r="N5086" s="26">
        <v>21.19</v>
      </c>
      <c r="O5086" s="199">
        <v>28.46</v>
      </c>
    </row>
    <row r="5087" spans="8:15" hidden="1" x14ac:dyDescent="0.25">
      <c r="H5087" s="189" t="s">
        <v>10615</v>
      </c>
      <c r="I5087" s="26" t="s">
        <v>10790</v>
      </c>
      <c r="J5087" s="26" t="s">
        <v>10791</v>
      </c>
      <c r="K5087" s="26">
        <v>21.4</v>
      </c>
      <c r="L5087" s="26">
        <v>59.44</v>
      </c>
      <c r="M5087" s="26">
        <v>46.6</v>
      </c>
      <c r="N5087" s="26">
        <v>56.49</v>
      </c>
      <c r="O5087" s="199">
        <v>20.02</v>
      </c>
    </row>
    <row r="5088" spans="8:15" hidden="1" x14ac:dyDescent="0.25">
      <c r="H5088" s="189" t="s">
        <v>10615</v>
      </c>
      <c r="I5088" s="26" t="s">
        <v>10792</v>
      </c>
      <c r="J5088" s="26" t="s">
        <v>10793</v>
      </c>
      <c r="K5088" s="26">
        <v>87.85</v>
      </c>
      <c r="L5088" s="26">
        <v>18.350000000000001</v>
      </c>
      <c r="M5088" s="26">
        <v>16.59</v>
      </c>
      <c r="N5088" s="26">
        <v>20.8</v>
      </c>
      <c r="O5088" s="199">
        <v>74.08</v>
      </c>
    </row>
    <row r="5089" spans="8:15" hidden="1" x14ac:dyDescent="0.25">
      <c r="H5089" s="189" t="s">
        <v>10615</v>
      </c>
      <c r="I5089" s="26" t="s">
        <v>10794</v>
      </c>
      <c r="J5089" s="26" t="s">
        <v>10795</v>
      </c>
      <c r="K5089" s="26">
        <v>26.4</v>
      </c>
      <c r="L5089" s="26"/>
      <c r="M5089" s="26">
        <v>192.14</v>
      </c>
      <c r="N5089" s="26"/>
      <c r="O5089" s="199">
        <v>16.899999999999999</v>
      </c>
    </row>
    <row r="5090" spans="8:15" hidden="1" x14ac:dyDescent="0.25">
      <c r="H5090" s="189" t="s">
        <v>10615</v>
      </c>
      <c r="I5090" s="26" t="s">
        <v>10796</v>
      </c>
      <c r="J5090" s="26" t="s">
        <v>10797</v>
      </c>
      <c r="K5090" s="26">
        <v>30.14</v>
      </c>
      <c r="L5090" s="26">
        <v>15.65</v>
      </c>
      <c r="M5090" s="26">
        <v>14.96</v>
      </c>
      <c r="N5090" s="26">
        <v>16.16</v>
      </c>
      <c r="O5090" s="199">
        <v>30.14</v>
      </c>
    </row>
    <row r="5091" spans="8:15" hidden="1" x14ac:dyDescent="0.25">
      <c r="H5091" s="189" t="s">
        <v>10615</v>
      </c>
      <c r="I5091" s="26" t="s">
        <v>10798</v>
      </c>
      <c r="J5091" s="26" t="s">
        <v>10799</v>
      </c>
      <c r="K5091" s="26">
        <v>23.93</v>
      </c>
      <c r="L5091" s="26"/>
      <c r="M5091" s="26">
        <v>71.56</v>
      </c>
      <c r="N5091" s="26"/>
      <c r="O5091" s="199">
        <v>35.159999999999997</v>
      </c>
    </row>
    <row r="5092" spans="8:15" hidden="1" x14ac:dyDescent="0.25">
      <c r="H5092" s="189" t="s">
        <v>10615</v>
      </c>
      <c r="I5092" s="26" t="s">
        <v>10800</v>
      </c>
      <c r="J5092" s="26" t="s">
        <v>10801</v>
      </c>
      <c r="K5092" s="26">
        <v>21.35</v>
      </c>
      <c r="L5092" s="26">
        <v>227.03</v>
      </c>
      <c r="M5092" s="26">
        <v>113.33</v>
      </c>
      <c r="N5092" s="26">
        <v>100.43</v>
      </c>
      <c r="O5092" s="199">
        <v>20.43</v>
      </c>
    </row>
    <row r="5093" spans="8:15" hidden="1" x14ac:dyDescent="0.25">
      <c r="H5093" s="189" t="s">
        <v>10615</v>
      </c>
      <c r="I5093" s="26" t="s">
        <v>10802</v>
      </c>
      <c r="J5093" s="26" t="s">
        <v>10803</v>
      </c>
      <c r="K5093" s="26">
        <v>35.270000000000003</v>
      </c>
      <c r="L5093" s="26"/>
      <c r="M5093" s="26"/>
      <c r="N5093" s="26"/>
      <c r="O5093" s="199">
        <v>35.21</v>
      </c>
    </row>
    <row r="5094" spans="8:15" hidden="1" x14ac:dyDescent="0.25">
      <c r="H5094" s="189" t="s">
        <v>10615</v>
      </c>
      <c r="I5094" s="26" t="s">
        <v>10804</v>
      </c>
      <c r="J5094" s="26" t="s">
        <v>10805</v>
      </c>
      <c r="K5094" s="26">
        <v>30.35</v>
      </c>
      <c r="L5094" s="26"/>
      <c r="M5094" s="26"/>
      <c r="N5094" s="26">
        <v>262.88</v>
      </c>
      <c r="O5094" s="199">
        <v>39.729999999999997</v>
      </c>
    </row>
    <row r="5095" spans="8:15" hidden="1" x14ac:dyDescent="0.25">
      <c r="H5095" s="189" t="s">
        <v>10615</v>
      </c>
      <c r="I5095" s="26" t="s">
        <v>10806</v>
      </c>
      <c r="J5095" s="26" t="s">
        <v>10807</v>
      </c>
      <c r="K5095" s="26">
        <v>16.52</v>
      </c>
      <c r="L5095" s="26">
        <v>156.22</v>
      </c>
      <c r="M5095" s="26">
        <v>155.62</v>
      </c>
      <c r="N5095" s="26">
        <v>96.33</v>
      </c>
      <c r="O5095" s="199">
        <v>25.91</v>
      </c>
    </row>
    <row r="5096" spans="8:15" hidden="1" x14ac:dyDescent="0.25">
      <c r="H5096" s="189" t="s">
        <v>10615</v>
      </c>
      <c r="I5096" s="26" t="s">
        <v>10808</v>
      </c>
      <c r="J5096" s="26" t="s">
        <v>10809</v>
      </c>
      <c r="K5096" s="26">
        <v>17.64</v>
      </c>
      <c r="L5096" s="26">
        <v>36.25</v>
      </c>
      <c r="M5096" s="26">
        <v>42.24</v>
      </c>
      <c r="N5096" s="26">
        <v>40.36</v>
      </c>
      <c r="O5096" s="199">
        <v>26.46</v>
      </c>
    </row>
    <row r="5097" spans="8:15" hidden="1" x14ac:dyDescent="0.25">
      <c r="H5097" s="189" t="s">
        <v>10615</v>
      </c>
      <c r="I5097" s="26" t="s">
        <v>10810</v>
      </c>
      <c r="J5097" s="26" t="s">
        <v>10811</v>
      </c>
      <c r="K5097" s="26">
        <v>43.27</v>
      </c>
      <c r="L5097" s="26">
        <v>49.74</v>
      </c>
      <c r="M5097" s="26">
        <v>54.38</v>
      </c>
      <c r="N5097" s="26">
        <v>57.04</v>
      </c>
      <c r="O5097" s="199">
        <v>72.900000000000006</v>
      </c>
    </row>
    <row r="5098" spans="8:15" hidden="1" x14ac:dyDescent="0.25">
      <c r="H5098" s="189" t="s">
        <v>10615</v>
      </c>
      <c r="I5098" s="26" t="s">
        <v>10812</v>
      </c>
      <c r="J5098" s="26" t="s">
        <v>10813</v>
      </c>
      <c r="K5098" s="26">
        <v>24.15</v>
      </c>
      <c r="L5098" s="26">
        <v>1094.6500000000001</v>
      </c>
      <c r="M5098" s="26"/>
      <c r="N5098" s="26">
        <v>187.72</v>
      </c>
      <c r="O5098" s="199">
        <v>33.130000000000003</v>
      </c>
    </row>
    <row r="5099" spans="8:15" hidden="1" x14ac:dyDescent="0.25">
      <c r="H5099" s="189" t="s">
        <v>10615</v>
      </c>
      <c r="I5099" s="26" t="s">
        <v>10814</v>
      </c>
      <c r="J5099" s="26" t="s">
        <v>10815</v>
      </c>
      <c r="K5099" s="26">
        <v>20.53</v>
      </c>
      <c r="L5099" s="26"/>
      <c r="M5099" s="26">
        <v>86.16</v>
      </c>
      <c r="N5099" s="26"/>
      <c r="O5099" s="199">
        <v>30.12</v>
      </c>
    </row>
    <row r="5100" spans="8:15" hidden="1" x14ac:dyDescent="0.25">
      <c r="H5100" s="189" t="s">
        <v>10615</v>
      </c>
      <c r="I5100" s="26" t="s">
        <v>10816</v>
      </c>
      <c r="J5100" s="26" t="s">
        <v>10817</v>
      </c>
      <c r="K5100" s="26">
        <v>17.66</v>
      </c>
      <c r="L5100" s="26"/>
      <c r="M5100" s="26"/>
      <c r="N5100" s="26"/>
      <c r="O5100" s="199">
        <v>41.28</v>
      </c>
    </row>
    <row r="5101" spans="8:15" hidden="1" x14ac:dyDescent="0.25">
      <c r="H5101" s="189" t="s">
        <v>10615</v>
      </c>
      <c r="I5101" s="26" t="s">
        <v>10818</v>
      </c>
      <c r="J5101" s="26" t="s">
        <v>10819</v>
      </c>
      <c r="K5101" s="26">
        <v>30.38</v>
      </c>
      <c r="L5101" s="26">
        <v>53.77</v>
      </c>
      <c r="M5101" s="26">
        <v>46.48</v>
      </c>
      <c r="N5101" s="26">
        <v>48.59</v>
      </c>
      <c r="O5101" s="199">
        <v>80.790000000000006</v>
      </c>
    </row>
    <row r="5102" spans="8:15" hidden="1" x14ac:dyDescent="0.25">
      <c r="H5102" s="189" t="s">
        <v>10615</v>
      </c>
      <c r="I5102" s="26" t="s">
        <v>10820</v>
      </c>
      <c r="J5102" s="26" t="s">
        <v>10821</v>
      </c>
      <c r="K5102" s="26">
        <v>24.94</v>
      </c>
      <c r="L5102" s="26"/>
      <c r="M5102" s="26"/>
      <c r="N5102" s="26">
        <v>167.39</v>
      </c>
      <c r="O5102" s="199">
        <v>37.79</v>
      </c>
    </row>
    <row r="5103" spans="8:15" hidden="1" x14ac:dyDescent="0.25">
      <c r="H5103" s="189" t="s">
        <v>10615</v>
      </c>
      <c r="I5103" s="26" t="s">
        <v>10822</v>
      </c>
      <c r="J5103" s="26" t="s">
        <v>10823</v>
      </c>
      <c r="K5103" s="26">
        <v>28.69</v>
      </c>
      <c r="L5103" s="26">
        <v>46.7</v>
      </c>
      <c r="M5103" s="26">
        <v>37.92</v>
      </c>
      <c r="N5103" s="26">
        <v>43.91</v>
      </c>
      <c r="O5103" s="199">
        <v>23.87</v>
      </c>
    </row>
    <row r="5104" spans="8:15" hidden="1" x14ac:dyDescent="0.25">
      <c r="H5104" s="189" t="s">
        <v>10615</v>
      </c>
      <c r="I5104" s="26" t="s">
        <v>10824</v>
      </c>
      <c r="J5104" s="26" t="s">
        <v>10825</v>
      </c>
      <c r="K5104" s="26">
        <v>10.58</v>
      </c>
      <c r="L5104" s="26">
        <v>26.49</v>
      </c>
      <c r="M5104" s="26">
        <v>22.11</v>
      </c>
      <c r="N5104" s="26">
        <v>25.09</v>
      </c>
      <c r="O5104" s="199">
        <v>40.090000000000003</v>
      </c>
    </row>
    <row r="5105" spans="8:15" hidden="1" x14ac:dyDescent="0.25">
      <c r="H5105" s="189" t="s">
        <v>10615</v>
      </c>
      <c r="I5105" s="26" t="s">
        <v>10826</v>
      </c>
      <c r="J5105" s="26" t="s">
        <v>10827</v>
      </c>
      <c r="K5105" s="26">
        <v>34.44</v>
      </c>
      <c r="L5105" s="26">
        <v>33.44</v>
      </c>
      <c r="M5105" s="26">
        <v>28.73</v>
      </c>
      <c r="N5105" s="26">
        <v>39.299999999999997</v>
      </c>
      <c r="O5105" s="199">
        <v>198.99</v>
      </c>
    </row>
    <row r="5106" spans="8:15" hidden="1" x14ac:dyDescent="0.25">
      <c r="H5106" s="189" t="s">
        <v>10615</v>
      </c>
      <c r="I5106" s="26" t="s">
        <v>10828</v>
      </c>
      <c r="J5106" s="26" t="s">
        <v>10829</v>
      </c>
      <c r="K5106" s="26">
        <v>24.78</v>
      </c>
      <c r="L5106" s="26">
        <v>54.94</v>
      </c>
      <c r="M5106" s="26">
        <v>94.23</v>
      </c>
      <c r="N5106" s="26">
        <v>27.29</v>
      </c>
      <c r="O5106" s="199">
        <v>20.260000000000002</v>
      </c>
    </row>
    <row r="5107" spans="8:15" hidden="1" x14ac:dyDescent="0.25">
      <c r="H5107" s="189" t="s">
        <v>10615</v>
      </c>
      <c r="I5107" s="26" t="s">
        <v>10830</v>
      </c>
      <c r="J5107" s="26" t="s">
        <v>10831</v>
      </c>
      <c r="K5107" s="26">
        <v>16.71</v>
      </c>
      <c r="L5107" s="26">
        <v>60</v>
      </c>
      <c r="M5107" s="26">
        <v>82.95</v>
      </c>
      <c r="N5107" s="26">
        <v>48.27</v>
      </c>
      <c r="O5107" s="199">
        <v>29.72</v>
      </c>
    </row>
    <row r="5108" spans="8:15" hidden="1" x14ac:dyDescent="0.25">
      <c r="H5108" s="189" t="s">
        <v>10615</v>
      </c>
      <c r="I5108" s="26" t="s">
        <v>10832</v>
      </c>
      <c r="J5108" s="26" t="s">
        <v>10833</v>
      </c>
      <c r="K5108" s="26">
        <v>35.85</v>
      </c>
      <c r="L5108" s="26">
        <v>2199.4699999999998</v>
      </c>
      <c r="M5108" s="26">
        <v>446.85</v>
      </c>
      <c r="N5108" s="26">
        <v>45.53</v>
      </c>
      <c r="O5108" s="199">
        <v>17.920000000000002</v>
      </c>
    </row>
    <row r="5109" spans="8:15" hidden="1" x14ac:dyDescent="0.25">
      <c r="H5109" s="189" t="s">
        <v>10615</v>
      </c>
      <c r="I5109" s="26" t="s">
        <v>10834</v>
      </c>
      <c r="J5109" s="26" t="s">
        <v>10835</v>
      </c>
      <c r="K5109" s="26">
        <v>30.58</v>
      </c>
      <c r="L5109" s="26">
        <v>51.39</v>
      </c>
      <c r="M5109" s="26">
        <v>47.59</v>
      </c>
      <c r="N5109" s="26">
        <v>51.83</v>
      </c>
      <c r="O5109" s="199">
        <v>33.72</v>
      </c>
    </row>
    <row r="5110" spans="8:15" hidden="1" x14ac:dyDescent="0.25">
      <c r="H5110" s="189" t="s">
        <v>10615</v>
      </c>
      <c r="I5110" s="26" t="s">
        <v>10836</v>
      </c>
      <c r="J5110" s="26" t="s">
        <v>10837</v>
      </c>
      <c r="K5110" s="26">
        <v>51.56</v>
      </c>
      <c r="L5110" s="26">
        <v>98.12</v>
      </c>
      <c r="M5110" s="26">
        <v>127.46</v>
      </c>
      <c r="N5110" s="26">
        <v>98.96</v>
      </c>
      <c r="O5110" s="199">
        <v>38.1</v>
      </c>
    </row>
    <row r="5111" spans="8:15" hidden="1" x14ac:dyDescent="0.25">
      <c r="H5111" s="189" t="s">
        <v>10615</v>
      </c>
      <c r="I5111" s="26" t="s">
        <v>10838</v>
      </c>
      <c r="J5111" s="26" t="s">
        <v>10839</v>
      </c>
      <c r="K5111" s="26">
        <v>29.6</v>
      </c>
      <c r="L5111" s="26">
        <v>44.8</v>
      </c>
      <c r="M5111" s="26">
        <v>53.65</v>
      </c>
      <c r="N5111" s="26">
        <v>42.11</v>
      </c>
      <c r="O5111" s="199">
        <v>35.520000000000003</v>
      </c>
    </row>
    <row r="5112" spans="8:15" hidden="1" x14ac:dyDescent="0.25">
      <c r="H5112" s="189" t="s">
        <v>10615</v>
      </c>
      <c r="I5112" s="26" t="s">
        <v>10840</v>
      </c>
      <c r="J5112" s="26" t="s">
        <v>10841</v>
      </c>
      <c r="K5112" s="26">
        <v>18.649999999999999</v>
      </c>
      <c r="L5112" s="26">
        <v>33.19</v>
      </c>
      <c r="M5112" s="26">
        <v>42.74</v>
      </c>
      <c r="N5112" s="26">
        <v>36.659999999999997</v>
      </c>
      <c r="O5112" s="199">
        <v>28.04</v>
      </c>
    </row>
    <row r="5113" spans="8:15" hidden="1" x14ac:dyDescent="0.25">
      <c r="H5113" s="189" t="s">
        <v>10615</v>
      </c>
      <c r="I5113" s="26" t="s">
        <v>10842</v>
      </c>
      <c r="J5113" s="26" t="s">
        <v>10843</v>
      </c>
      <c r="K5113" s="26">
        <v>41.45</v>
      </c>
      <c r="L5113" s="26">
        <v>32.46</v>
      </c>
      <c r="M5113" s="26">
        <v>31.63</v>
      </c>
      <c r="N5113" s="26">
        <v>43.71</v>
      </c>
      <c r="O5113" s="199">
        <v>30.16</v>
      </c>
    </row>
    <row r="5114" spans="8:15" hidden="1" x14ac:dyDescent="0.25">
      <c r="H5114" s="189" t="s">
        <v>10615</v>
      </c>
      <c r="I5114" s="26" t="s">
        <v>10844</v>
      </c>
      <c r="J5114" s="26" t="s">
        <v>10845</v>
      </c>
      <c r="K5114" s="26">
        <v>33.92</v>
      </c>
      <c r="L5114" s="26">
        <v>28.68</v>
      </c>
      <c r="M5114" s="26">
        <v>36.1</v>
      </c>
      <c r="N5114" s="26">
        <v>25.9</v>
      </c>
      <c r="O5114" s="199">
        <v>42.33</v>
      </c>
    </row>
    <row r="5115" spans="8:15" hidden="1" x14ac:dyDescent="0.25">
      <c r="H5115" s="189" t="s">
        <v>10615</v>
      </c>
      <c r="I5115" s="26" t="s">
        <v>10846</v>
      </c>
      <c r="J5115" s="26" t="s">
        <v>10847</v>
      </c>
      <c r="K5115" s="26">
        <v>25.65</v>
      </c>
      <c r="L5115" s="26">
        <v>117.45</v>
      </c>
      <c r="M5115" s="26">
        <v>123.1</v>
      </c>
      <c r="N5115" s="26">
        <v>159.11000000000001</v>
      </c>
      <c r="O5115" s="199">
        <v>34.200000000000003</v>
      </c>
    </row>
    <row r="5116" spans="8:15" hidden="1" x14ac:dyDescent="0.25">
      <c r="H5116" s="189" t="s">
        <v>10615</v>
      </c>
      <c r="I5116" s="26" t="s">
        <v>10848</v>
      </c>
      <c r="J5116" s="26" t="s">
        <v>10849</v>
      </c>
      <c r="K5116" s="26">
        <v>37.81</v>
      </c>
      <c r="L5116" s="26">
        <v>89.38</v>
      </c>
      <c r="M5116" s="26">
        <v>83.2</v>
      </c>
      <c r="N5116" s="26">
        <v>36.53</v>
      </c>
      <c r="O5116" s="199">
        <v>158.80000000000001</v>
      </c>
    </row>
    <row r="5117" spans="8:15" hidden="1" x14ac:dyDescent="0.25">
      <c r="H5117" s="189" t="s">
        <v>10615</v>
      </c>
      <c r="I5117" s="26" t="s">
        <v>10850</v>
      </c>
      <c r="J5117" s="26" t="s">
        <v>10851</v>
      </c>
      <c r="K5117" s="26">
        <v>17.649999999999999</v>
      </c>
      <c r="L5117" s="26"/>
      <c r="M5117" s="26"/>
      <c r="N5117" s="26">
        <v>32.270000000000003</v>
      </c>
      <c r="O5117" s="199">
        <v>85.81</v>
      </c>
    </row>
    <row r="5118" spans="8:15" hidden="1" x14ac:dyDescent="0.25">
      <c r="H5118" s="189" t="s">
        <v>10615</v>
      </c>
      <c r="I5118" s="26" t="s">
        <v>10852</v>
      </c>
      <c r="J5118" s="26" t="s">
        <v>10853</v>
      </c>
      <c r="K5118" s="26">
        <v>60.72</v>
      </c>
      <c r="L5118" s="26">
        <v>41.32</v>
      </c>
      <c r="M5118" s="26">
        <v>46.9</v>
      </c>
      <c r="N5118" s="26">
        <v>50.49</v>
      </c>
      <c r="O5118" s="199">
        <v>35.53</v>
      </c>
    </row>
    <row r="5119" spans="8:15" hidden="1" x14ac:dyDescent="0.25">
      <c r="H5119" s="189" t="s">
        <v>10615</v>
      </c>
      <c r="I5119" s="26" t="s">
        <v>10854</v>
      </c>
      <c r="J5119" s="26" t="s">
        <v>10855</v>
      </c>
      <c r="K5119" s="26">
        <v>77.67</v>
      </c>
      <c r="L5119" s="26">
        <v>43.51</v>
      </c>
      <c r="M5119" s="26">
        <v>66.819999999999993</v>
      </c>
      <c r="N5119" s="26">
        <v>41.67</v>
      </c>
      <c r="O5119" s="199">
        <v>48.6</v>
      </c>
    </row>
    <row r="5120" spans="8:15" hidden="1" x14ac:dyDescent="0.25">
      <c r="H5120" s="189" t="s">
        <v>10615</v>
      </c>
      <c r="I5120" s="26" t="s">
        <v>10856</v>
      </c>
      <c r="J5120" s="26" t="s">
        <v>10857</v>
      </c>
      <c r="K5120" s="26">
        <v>79.349999999999994</v>
      </c>
      <c r="L5120" s="26">
        <v>33.840000000000003</v>
      </c>
      <c r="M5120" s="26">
        <v>29.97</v>
      </c>
      <c r="N5120" s="26">
        <v>46.87</v>
      </c>
      <c r="O5120" s="199">
        <v>95.22</v>
      </c>
    </row>
    <row r="5121" spans="8:15" hidden="1" x14ac:dyDescent="0.25">
      <c r="H5121" s="189" t="s">
        <v>10615</v>
      </c>
      <c r="I5121" s="26" t="s">
        <v>10858</v>
      </c>
      <c r="J5121" s="26" t="s">
        <v>10859</v>
      </c>
      <c r="K5121" s="26">
        <v>48.38</v>
      </c>
      <c r="L5121" s="26">
        <v>38.82</v>
      </c>
      <c r="M5121" s="26">
        <v>35.619999999999997</v>
      </c>
      <c r="N5121" s="26">
        <v>47.4</v>
      </c>
      <c r="O5121" s="199">
        <v>53.17</v>
      </c>
    </row>
    <row r="5122" spans="8:15" hidden="1" x14ac:dyDescent="0.25">
      <c r="H5122" s="189" t="s">
        <v>10615</v>
      </c>
      <c r="I5122" s="26" t="s">
        <v>10860</v>
      </c>
      <c r="J5122" s="26" t="s">
        <v>10861</v>
      </c>
      <c r="K5122" s="26">
        <v>40.22</v>
      </c>
      <c r="L5122" s="26">
        <v>42.84</v>
      </c>
      <c r="M5122" s="26">
        <v>61.14</v>
      </c>
      <c r="N5122" s="26">
        <v>33.67</v>
      </c>
      <c r="O5122" s="199">
        <v>42.79</v>
      </c>
    </row>
    <row r="5123" spans="8:15" hidden="1" x14ac:dyDescent="0.25">
      <c r="H5123" s="189" t="s">
        <v>10615</v>
      </c>
      <c r="I5123" s="26" t="s">
        <v>10862</v>
      </c>
      <c r="J5123" s="26" t="s">
        <v>10863</v>
      </c>
      <c r="K5123" s="26">
        <v>34.54</v>
      </c>
      <c r="L5123" s="26">
        <v>31.1</v>
      </c>
      <c r="M5123" s="26">
        <v>27.28</v>
      </c>
      <c r="N5123" s="26">
        <v>26.47</v>
      </c>
      <c r="O5123" s="199">
        <v>26.25</v>
      </c>
    </row>
    <row r="5124" spans="8:15" hidden="1" x14ac:dyDescent="0.25">
      <c r="H5124" s="189" t="s">
        <v>10615</v>
      </c>
      <c r="I5124" s="26" t="s">
        <v>10864</v>
      </c>
      <c r="J5124" s="26" t="s">
        <v>10865</v>
      </c>
      <c r="K5124" s="26">
        <v>50.54</v>
      </c>
      <c r="L5124" s="26">
        <v>85.14</v>
      </c>
      <c r="M5124" s="26">
        <v>116.57</v>
      </c>
      <c r="N5124" s="26">
        <v>42.95</v>
      </c>
      <c r="O5124" s="199">
        <v>34.369999999999997</v>
      </c>
    </row>
    <row r="5125" spans="8:15" hidden="1" x14ac:dyDescent="0.25">
      <c r="H5125" s="189" t="s">
        <v>10615</v>
      </c>
      <c r="I5125" s="26" t="s">
        <v>10866</v>
      </c>
      <c r="J5125" s="26" t="s">
        <v>10867</v>
      </c>
      <c r="K5125" s="26">
        <v>70.16</v>
      </c>
      <c r="L5125" s="26">
        <v>64.98</v>
      </c>
      <c r="M5125" s="26">
        <v>687.4</v>
      </c>
      <c r="N5125" s="26">
        <v>55.49</v>
      </c>
      <c r="O5125" s="199">
        <v>37.42</v>
      </c>
    </row>
    <row r="5126" spans="8:15" hidden="1" x14ac:dyDescent="0.25">
      <c r="H5126" s="189" t="s">
        <v>10615</v>
      </c>
      <c r="I5126" s="26" t="s">
        <v>10868</v>
      </c>
      <c r="J5126" s="26" t="s">
        <v>10869</v>
      </c>
      <c r="K5126" s="26">
        <v>33.880000000000003</v>
      </c>
      <c r="L5126" s="26">
        <v>34.4</v>
      </c>
      <c r="M5126" s="26">
        <v>23.51</v>
      </c>
      <c r="N5126" s="26">
        <v>36.97</v>
      </c>
      <c r="O5126" s="199">
        <v>44.72</v>
      </c>
    </row>
    <row r="5127" spans="8:15" hidden="1" x14ac:dyDescent="0.25">
      <c r="H5127" s="189" t="s">
        <v>10615</v>
      </c>
      <c r="I5127" s="26" t="s">
        <v>10870</v>
      </c>
      <c r="J5127" s="26" t="s">
        <v>10871</v>
      </c>
      <c r="K5127" s="26">
        <v>56.87</v>
      </c>
      <c r="L5127" s="26">
        <v>39.36</v>
      </c>
      <c r="M5127" s="26"/>
      <c r="N5127" s="26">
        <v>34.06</v>
      </c>
      <c r="O5127" s="199">
        <v>30.33</v>
      </c>
    </row>
    <row r="5128" spans="8:15" hidden="1" x14ac:dyDescent="0.25">
      <c r="H5128" s="189" t="s">
        <v>10615</v>
      </c>
      <c r="I5128" s="26" t="s">
        <v>10872</v>
      </c>
      <c r="J5128" s="26" t="s">
        <v>10873</v>
      </c>
      <c r="K5128" s="26">
        <v>22.69</v>
      </c>
      <c r="L5128" s="26">
        <v>18.36</v>
      </c>
      <c r="M5128" s="26">
        <v>19</v>
      </c>
      <c r="N5128" s="26">
        <v>19.239999999999998</v>
      </c>
      <c r="O5128" s="199">
        <v>136.13999999999999</v>
      </c>
    </row>
    <row r="5129" spans="8:15" hidden="1" x14ac:dyDescent="0.25">
      <c r="H5129" s="189" t="s">
        <v>10615</v>
      </c>
      <c r="I5129" s="26" t="s">
        <v>10874</v>
      </c>
      <c r="J5129" s="26" t="s">
        <v>10875</v>
      </c>
      <c r="K5129" s="26">
        <v>12.26</v>
      </c>
      <c r="L5129" s="26">
        <v>20.04</v>
      </c>
      <c r="M5129" s="26">
        <v>20.92</v>
      </c>
      <c r="N5129" s="26">
        <v>16.010000000000002</v>
      </c>
      <c r="O5129" s="199">
        <v>4.4400000000000004</v>
      </c>
    </row>
    <row r="5130" spans="8:15" hidden="1" x14ac:dyDescent="0.25">
      <c r="H5130" s="189" t="s">
        <v>10615</v>
      </c>
      <c r="I5130" s="26" t="s">
        <v>10876</v>
      </c>
      <c r="J5130" s="26" t="s">
        <v>10877</v>
      </c>
      <c r="K5130" s="26">
        <v>12.48</v>
      </c>
      <c r="L5130" s="26">
        <v>92.93</v>
      </c>
      <c r="M5130" s="26">
        <v>98.46</v>
      </c>
      <c r="N5130" s="26">
        <v>89.32</v>
      </c>
      <c r="O5130" s="199">
        <v>63.49</v>
      </c>
    </row>
    <row r="5131" spans="8:15" hidden="1" x14ac:dyDescent="0.25">
      <c r="H5131" s="189" t="s">
        <v>10615</v>
      </c>
      <c r="I5131" s="26" t="s">
        <v>10878</v>
      </c>
      <c r="J5131" s="26" t="s">
        <v>10879</v>
      </c>
      <c r="K5131" s="26">
        <v>5.7</v>
      </c>
      <c r="L5131" s="26">
        <v>45.3</v>
      </c>
      <c r="M5131" s="26">
        <v>69.98</v>
      </c>
      <c r="N5131" s="26">
        <v>58.34</v>
      </c>
      <c r="O5131" s="199">
        <v>21.85</v>
      </c>
    </row>
    <row r="5132" spans="8:15" hidden="1" x14ac:dyDescent="0.25">
      <c r="H5132" s="189" t="s">
        <v>10615</v>
      </c>
      <c r="I5132" s="26" t="s">
        <v>10880</v>
      </c>
      <c r="J5132" s="26" t="s">
        <v>10881</v>
      </c>
      <c r="K5132" s="26">
        <v>8.68</v>
      </c>
      <c r="L5132" s="26">
        <v>21.26</v>
      </c>
      <c r="M5132" s="26">
        <v>24.38</v>
      </c>
      <c r="N5132" s="26">
        <v>28.32</v>
      </c>
      <c r="O5132" s="199">
        <v>40.36</v>
      </c>
    </row>
    <row r="5133" spans="8:15" hidden="1" x14ac:dyDescent="0.25">
      <c r="H5133" s="189" t="s">
        <v>10615</v>
      </c>
      <c r="I5133" s="26" t="s">
        <v>10882</v>
      </c>
      <c r="J5133" s="26" t="s">
        <v>10883</v>
      </c>
      <c r="K5133" s="26">
        <v>17.329999999999998</v>
      </c>
      <c r="L5133" s="26">
        <v>24.1</v>
      </c>
      <c r="M5133" s="26">
        <v>28.65</v>
      </c>
      <c r="N5133" s="26">
        <v>24.8</v>
      </c>
      <c r="O5133" s="199">
        <v>29.46</v>
      </c>
    </row>
    <row r="5134" spans="8:15" hidden="1" x14ac:dyDescent="0.25">
      <c r="H5134" s="189" t="s">
        <v>10615</v>
      </c>
      <c r="I5134" s="26" t="s">
        <v>10884</v>
      </c>
      <c r="J5134" s="26" t="s">
        <v>10885</v>
      </c>
      <c r="K5134" s="26">
        <v>9.52</v>
      </c>
      <c r="L5134" s="26">
        <v>19.489999999999998</v>
      </c>
      <c r="M5134" s="26">
        <v>31.42</v>
      </c>
      <c r="N5134" s="26">
        <v>17.54</v>
      </c>
      <c r="O5134" s="199">
        <v>117.42</v>
      </c>
    </row>
    <row r="5135" spans="8:15" hidden="1" x14ac:dyDescent="0.25">
      <c r="H5135" s="189" t="s">
        <v>10615</v>
      </c>
      <c r="I5135" s="26" t="s">
        <v>10886</v>
      </c>
      <c r="J5135" s="26" t="s">
        <v>10887</v>
      </c>
      <c r="K5135" s="26">
        <v>6.52</v>
      </c>
      <c r="L5135" s="26"/>
      <c r="M5135" s="26"/>
      <c r="N5135" s="26"/>
      <c r="O5135" s="199">
        <v>32.08</v>
      </c>
    </row>
    <row r="5136" spans="8:15" hidden="1" x14ac:dyDescent="0.25">
      <c r="H5136" s="189" t="s">
        <v>10615</v>
      </c>
      <c r="I5136" s="26" t="s">
        <v>10888</v>
      </c>
      <c r="J5136" s="26" t="s">
        <v>10889</v>
      </c>
      <c r="K5136" s="26">
        <v>9.56</v>
      </c>
      <c r="L5136" s="26"/>
      <c r="M5136" s="26"/>
      <c r="N5136" s="26"/>
      <c r="O5136" s="199">
        <v>18.7</v>
      </c>
    </row>
    <row r="5137" spans="8:15" hidden="1" x14ac:dyDescent="0.25">
      <c r="H5137" s="189" t="s">
        <v>10615</v>
      </c>
      <c r="I5137" s="26" t="s">
        <v>10890</v>
      </c>
      <c r="J5137" s="26" t="s">
        <v>10891</v>
      </c>
      <c r="K5137" s="26">
        <v>10.51</v>
      </c>
      <c r="L5137" s="26">
        <v>73.349999999999994</v>
      </c>
      <c r="M5137" s="26">
        <v>53.57</v>
      </c>
      <c r="N5137" s="26">
        <v>85.09</v>
      </c>
      <c r="O5137" s="199">
        <v>157.47</v>
      </c>
    </row>
    <row r="5138" spans="8:15" hidden="1" x14ac:dyDescent="0.25">
      <c r="H5138" s="189" t="s">
        <v>10615</v>
      </c>
      <c r="I5138" s="26" t="s">
        <v>10892</v>
      </c>
      <c r="J5138" s="26" t="s">
        <v>10893</v>
      </c>
      <c r="K5138" s="26">
        <v>13.28</v>
      </c>
      <c r="L5138" s="26">
        <v>74.5</v>
      </c>
      <c r="M5138" s="26">
        <v>50.3</v>
      </c>
      <c r="N5138" s="26">
        <v>47.16</v>
      </c>
      <c r="O5138" s="199">
        <v>19.440000000000001</v>
      </c>
    </row>
    <row r="5139" spans="8:15" hidden="1" x14ac:dyDescent="0.25">
      <c r="H5139" s="189" t="s">
        <v>10615</v>
      </c>
      <c r="I5139" s="26" t="s">
        <v>10894</v>
      </c>
      <c r="J5139" s="26" t="s">
        <v>10895</v>
      </c>
      <c r="K5139" s="26">
        <v>11.75</v>
      </c>
      <c r="L5139" s="26">
        <v>6.74</v>
      </c>
      <c r="M5139" s="26">
        <v>9.0299999999999994</v>
      </c>
      <c r="N5139" s="26">
        <v>5.39</v>
      </c>
      <c r="O5139" s="199">
        <v>228.94</v>
      </c>
    </row>
    <row r="5140" spans="8:15" hidden="1" x14ac:dyDescent="0.25">
      <c r="H5140" s="189" t="s">
        <v>10615</v>
      </c>
      <c r="I5140" s="26" t="s">
        <v>10896</v>
      </c>
      <c r="J5140" s="26" t="s">
        <v>10897</v>
      </c>
      <c r="K5140" s="26">
        <v>9</v>
      </c>
      <c r="L5140" s="26">
        <v>15.46</v>
      </c>
      <c r="M5140" s="26">
        <v>25.19</v>
      </c>
      <c r="N5140" s="26">
        <v>12.64</v>
      </c>
      <c r="O5140" s="199">
        <v>48.74</v>
      </c>
    </row>
    <row r="5141" spans="8:15" hidden="1" x14ac:dyDescent="0.25">
      <c r="H5141" s="189" t="s">
        <v>10615</v>
      </c>
      <c r="I5141" s="26" t="s">
        <v>10898</v>
      </c>
      <c r="J5141" s="26" t="s">
        <v>10899</v>
      </c>
      <c r="K5141" s="26">
        <v>11.44</v>
      </c>
      <c r="L5141" s="26"/>
      <c r="M5141" s="26"/>
      <c r="N5141" s="26">
        <v>990.32</v>
      </c>
      <c r="O5141" s="199">
        <v>54.25</v>
      </c>
    </row>
    <row r="5142" spans="8:15" hidden="1" x14ac:dyDescent="0.25">
      <c r="H5142" s="189" t="s">
        <v>10615</v>
      </c>
      <c r="I5142" s="26" t="s">
        <v>10900</v>
      </c>
      <c r="J5142" s="26" t="s">
        <v>10901</v>
      </c>
      <c r="K5142" s="26">
        <v>12.17</v>
      </c>
      <c r="L5142" s="26"/>
      <c r="M5142" s="26"/>
      <c r="N5142" s="26">
        <v>360.57</v>
      </c>
      <c r="O5142" s="199">
        <v>65.989999999999995</v>
      </c>
    </row>
    <row r="5143" spans="8:15" hidden="1" x14ac:dyDescent="0.25">
      <c r="H5143" s="189" t="s">
        <v>10615</v>
      </c>
      <c r="I5143" s="26" t="s">
        <v>10902</v>
      </c>
      <c r="J5143" s="26" t="s">
        <v>129</v>
      </c>
      <c r="K5143" s="26">
        <v>15.29</v>
      </c>
      <c r="L5143" s="26">
        <v>37.770000000000003</v>
      </c>
      <c r="M5143" s="26">
        <v>32.25</v>
      </c>
      <c r="N5143" s="26">
        <v>34.67</v>
      </c>
      <c r="O5143" s="199">
        <v>28.94</v>
      </c>
    </row>
    <row r="5144" spans="8:15" hidden="1" x14ac:dyDescent="0.25">
      <c r="H5144" s="189" t="s">
        <v>10615</v>
      </c>
      <c r="I5144" s="26" t="s">
        <v>10903</v>
      </c>
      <c r="J5144" s="26" t="s">
        <v>10904</v>
      </c>
      <c r="K5144" s="26">
        <v>12.63</v>
      </c>
      <c r="L5144" s="26">
        <v>115.12</v>
      </c>
      <c r="M5144" s="26">
        <v>2138.35</v>
      </c>
      <c r="N5144" s="26">
        <v>114.36</v>
      </c>
      <c r="O5144" s="199">
        <v>91.47</v>
      </c>
    </row>
    <row r="5145" spans="8:15" hidden="1" x14ac:dyDescent="0.25">
      <c r="H5145" s="189" t="s">
        <v>10615</v>
      </c>
      <c r="I5145" s="26" t="s">
        <v>10905</v>
      </c>
      <c r="J5145" s="26" t="s">
        <v>10906</v>
      </c>
      <c r="K5145" s="26">
        <v>3.67</v>
      </c>
      <c r="L5145" s="26">
        <v>105.04</v>
      </c>
      <c r="M5145" s="26">
        <v>41.91</v>
      </c>
      <c r="N5145" s="26">
        <v>109.44</v>
      </c>
      <c r="O5145" s="199">
        <v>159.26</v>
      </c>
    </row>
    <row r="5146" spans="8:15" hidden="1" x14ac:dyDescent="0.25">
      <c r="H5146" s="189" t="s">
        <v>10615</v>
      </c>
      <c r="I5146" s="26" t="s">
        <v>10907</v>
      </c>
      <c r="J5146" s="26" t="s">
        <v>10908</v>
      </c>
      <c r="K5146" s="26">
        <v>12.88</v>
      </c>
      <c r="L5146" s="26">
        <v>8.32</v>
      </c>
      <c r="M5146" s="26">
        <v>6.82</v>
      </c>
      <c r="N5146" s="26">
        <v>9.0299999999999994</v>
      </c>
      <c r="O5146" s="199">
        <v>229.33</v>
      </c>
    </row>
    <row r="5147" spans="8:15" hidden="1" x14ac:dyDescent="0.25">
      <c r="H5147" s="189" t="s">
        <v>10615</v>
      </c>
      <c r="I5147" s="26" t="s">
        <v>10909</v>
      </c>
      <c r="J5147" s="26" t="s">
        <v>10910</v>
      </c>
      <c r="K5147" s="26">
        <v>5.85</v>
      </c>
      <c r="L5147" s="26">
        <v>9.0399999999999991</v>
      </c>
      <c r="M5147" s="26">
        <v>11.26</v>
      </c>
      <c r="N5147" s="26">
        <v>9.43</v>
      </c>
      <c r="O5147" s="199">
        <v>38.119999999999997</v>
      </c>
    </row>
    <row r="5148" spans="8:15" hidden="1" x14ac:dyDescent="0.25">
      <c r="H5148" s="189" t="s">
        <v>10615</v>
      </c>
      <c r="I5148" s="26" t="s">
        <v>10911</v>
      </c>
      <c r="J5148" s="26" t="s">
        <v>10912</v>
      </c>
      <c r="K5148" s="26">
        <v>22.52</v>
      </c>
      <c r="L5148" s="26">
        <v>24.76</v>
      </c>
      <c r="M5148" s="26">
        <v>19.07</v>
      </c>
      <c r="N5148" s="26">
        <v>32.549999999999997</v>
      </c>
      <c r="O5148" s="199">
        <v>53.02</v>
      </c>
    </row>
    <row r="5149" spans="8:15" hidden="1" x14ac:dyDescent="0.25">
      <c r="H5149" s="189" t="s">
        <v>10615</v>
      </c>
      <c r="I5149" s="26" t="s">
        <v>10913</v>
      </c>
      <c r="J5149" s="26" t="s">
        <v>10914</v>
      </c>
      <c r="K5149" s="26">
        <v>11.65</v>
      </c>
      <c r="L5149" s="26">
        <v>27.84</v>
      </c>
      <c r="M5149" s="26">
        <v>33.950000000000003</v>
      </c>
      <c r="N5149" s="26">
        <v>29.58</v>
      </c>
      <c r="O5149" s="199">
        <v>24</v>
      </c>
    </row>
    <row r="5150" spans="8:15" hidden="1" x14ac:dyDescent="0.25">
      <c r="H5150" s="189" t="s">
        <v>10615</v>
      </c>
      <c r="I5150" s="26" t="s">
        <v>10915</v>
      </c>
      <c r="J5150" s="26" t="s">
        <v>10916</v>
      </c>
      <c r="K5150" s="26">
        <v>32.4</v>
      </c>
      <c r="L5150" s="26">
        <v>257.08999999999997</v>
      </c>
      <c r="M5150" s="26">
        <v>57.29</v>
      </c>
      <c r="N5150" s="26">
        <v>178.61</v>
      </c>
      <c r="O5150" s="199">
        <v>39.11</v>
      </c>
    </row>
    <row r="5151" spans="8:15" hidden="1" x14ac:dyDescent="0.25">
      <c r="H5151" s="189" t="s">
        <v>10615</v>
      </c>
      <c r="I5151" s="26" t="s">
        <v>10917</v>
      </c>
      <c r="J5151" s="26" t="s">
        <v>10918</v>
      </c>
      <c r="K5151" s="26">
        <v>12.95</v>
      </c>
      <c r="L5151" s="26">
        <v>19.45</v>
      </c>
      <c r="M5151" s="26">
        <v>21.77</v>
      </c>
      <c r="N5151" s="26">
        <v>18.489999999999998</v>
      </c>
      <c r="O5151" s="199">
        <v>53.05</v>
      </c>
    </row>
    <row r="5152" spans="8:15" hidden="1" x14ac:dyDescent="0.25">
      <c r="H5152" s="189" t="s">
        <v>10615</v>
      </c>
      <c r="I5152" s="26" t="s">
        <v>10919</v>
      </c>
      <c r="J5152" s="26" t="s">
        <v>10920</v>
      </c>
      <c r="K5152" s="26">
        <v>20.149999999999999</v>
      </c>
      <c r="L5152" s="26">
        <v>26.15</v>
      </c>
      <c r="M5152" s="26">
        <v>26.1</v>
      </c>
      <c r="N5152" s="26">
        <v>37.74</v>
      </c>
      <c r="O5152" s="199">
        <v>20.149999999999999</v>
      </c>
    </row>
    <row r="5153" spans="8:15" hidden="1" x14ac:dyDescent="0.25">
      <c r="H5153" s="189" t="s">
        <v>10615</v>
      </c>
      <c r="I5153" s="26" t="s">
        <v>10921</v>
      </c>
      <c r="J5153" s="26" t="s">
        <v>10922</v>
      </c>
      <c r="K5153" s="26">
        <v>15.61</v>
      </c>
      <c r="L5153" s="26"/>
      <c r="M5153" s="26">
        <v>82.91</v>
      </c>
      <c r="N5153" s="26"/>
      <c r="O5153" s="199">
        <v>49.64</v>
      </c>
    </row>
    <row r="5154" spans="8:15" hidden="1" x14ac:dyDescent="0.25">
      <c r="H5154" s="189" t="s">
        <v>10615</v>
      </c>
      <c r="I5154" s="26" t="s">
        <v>10923</v>
      </c>
      <c r="J5154" s="26" t="s">
        <v>10924</v>
      </c>
      <c r="K5154" s="26">
        <v>16.899999999999999</v>
      </c>
      <c r="L5154" s="26">
        <v>35.840000000000003</v>
      </c>
      <c r="M5154" s="26">
        <v>39.619999999999997</v>
      </c>
      <c r="N5154" s="26">
        <v>26.85</v>
      </c>
      <c r="O5154" s="199">
        <v>76.05</v>
      </c>
    </row>
    <row r="5155" spans="8:15" hidden="1" x14ac:dyDescent="0.25">
      <c r="H5155" s="189" t="s">
        <v>10615</v>
      </c>
      <c r="I5155" s="26" t="s">
        <v>10925</v>
      </c>
      <c r="J5155" s="26" t="s">
        <v>10926</v>
      </c>
      <c r="K5155" s="26">
        <v>14.91</v>
      </c>
      <c r="L5155" s="26">
        <v>62.9</v>
      </c>
      <c r="M5155" s="26">
        <v>94.97</v>
      </c>
      <c r="N5155" s="26">
        <v>69.069999999999993</v>
      </c>
      <c r="O5155" s="199">
        <v>20.87</v>
      </c>
    </row>
    <row r="5156" spans="8:15" hidden="1" x14ac:dyDescent="0.25">
      <c r="H5156" s="189" t="s">
        <v>10615</v>
      </c>
      <c r="I5156" s="26" t="s">
        <v>10927</v>
      </c>
      <c r="J5156" s="26" t="s">
        <v>10928</v>
      </c>
      <c r="K5156" s="26">
        <v>6.47</v>
      </c>
      <c r="L5156" s="26">
        <v>46.07</v>
      </c>
      <c r="M5156" s="26">
        <v>36.799999999999997</v>
      </c>
      <c r="N5156" s="26">
        <v>48.04</v>
      </c>
      <c r="O5156" s="199">
        <v>84.52</v>
      </c>
    </row>
    <row r="5157" spans="8:15" hidden="1" x14ac:dyDescent="0.25">
      <c r="H5157" s="189" t="s">
        <v>10615</v>
      </c>
      <c r="I5157" s="26" t="s">
        <v>10929</v>
      </c>
      <c r="J5157" s="26" t="s">
        <v>10930</v>
      </c>
      <c r="K5157" s="26">
        <v>25.4</v>
      </c>
      <c r="L5157" s="26">
        <v>26.24</v>
      </c>
      <c r="M5157" s="26">
        <v>29.2</v>
      </c>
      <c r="N5157" s="26">
        <v>23.2</v>
      </c>
      <c r="O5157" s="199">
        <v>63.43</v>
      </c>
    </row>
    <row r="5158" spans="8:15" hidden="1" x14ac:dyDescent="0.25">
      <c r="H5158" s="189" t="s">
        <v>10615</v>
      </c>
      <c r="I5158" s="26" t="s">
        <v>10931</v>
      </c>
      <c r="J5158" s="26" t="s">
        <v>10932</v>
      </c>
      <c r="K5158" s="26">
        <v>0</v>
      </c>
      <c r="L5158" s="26"/>
      <c r="M5158" s="26"/>
      <c r="N5158" s="26"/>
      <c r="O5158" s="199"/>
    </row>
    <row r="5159" spans="8:15" hidden="1" x14ac:dyDescent="0.25">
      <c r="H5159" s="189" t="s">
        <v>10615</v>
      </c>
      <c r="I5159" s="26" t="s">
        <v>10933</v>
      </c>
      <c r="J5159" s="26" t="s">
        <v>10934</v>
      </c>
      <c r="K5159" s="26">
        <v>28.4</v>
      </c>
      <c r="L5159" s="26">
        <v>27.12</v>
      </c>
      <c r="M5159" s="26">
        <v>22.2</v>
      </c>
      <c r="N5159" s="26">
        <v>26.61</v>
      </c>
      <c r="O5159" s="199">
        <v>119.46</v>
      </c>
    </row>
    <row r="5160" spans="8:15" hidden="1" x14ac:dyDescent="0.25">
      <c r="H5160" s="189" t="s">
        <v>10615</v>
      </c>
      <c r="I5160" s="26" t="s">
        <v>10935</v>
      </c>
      <c r="J5160" s="26" t="s">
        <v>10936</v>
      </c>
      <c r="K5160" s="26">
        <v>25.74</v>
      </c>
      <c r="L5160" s="26">
        <v>22.93</v>
      </c>
      <c r="M5160" s="26">
        <v>21.83</v>
      </c>
      <c r="N5160" s="26">
        <v>24.39</v>
      </c>
      <c r="O5160" s="199">
        <v>27.9</v>
      </c>
    </row>
    <row r="5161" spans="8:15" hidden="1" x14ac:dyDescent="0.25">
      <c r="H5161" s="189" t="s">
        <v>10615</v>
      </c>
      <c r="I5161" s="26" t="s">
        <v>10937</v>
      </c>
      <c r="J5161" s="26" t="s">
        <v>10938</v>
      </c>
      <c r="K5161" s="26">
        <v>25.65</v>
      </c>
      <c r="L5161" s="26">
        <v>18.489999999999998</v>
      </c>
      <c r="M5161" s="26">
        <v>22</v>
      </c>
      <c r="N5161" s="26">
        <v>20.48</v>
      </c>
      <c r="O5161" s="199">
        <v>34.32</v>
      </c>
    </row>
    <row r="5162" spans="8:15" hidden="1" x14ac:dyDescent="0.25">
      <c r="H5162" s="189" t="s">
        <v>10615</v>
      </c>
      <c r="I5162" s="26" t="s">
        <v>10939</v>
      </c>
      <c r="J5162" s="26" t="s">
        <v>10940</v>
      </c>
      <c r="K5162" s="26">
        <v>45.7</v>
      </c>
      <c r="L5162" s="26">
        <v>25.19</v>
      </c>
      <c r="M5162" s="26">
        <v>44.28</v>
      </c>
      <c r="N5162" s="26">
        <v>29.87</v>
      </c>
      <c r="O5162" s="199">
        <v>91.68</v>
      </c>
    </row>
    <row r="5163" spans="8:15" hidden="1" x14ac:dyDescent="0.25">
      <c r="H5163" s="189" t="s">
        <v>10615</v>
      </c>
      <c r="I5163" s="26" t="s">
        <v>10941</v>
      </c>
      <c r="J5163" s="26" t="s">
        <v>10942</v>
      </c>
      <c r="K5163" s="26">
        <v>9.3699999999999992</v>
      </c>
      <c r="L5163" s="26">
        <v>29.54</v>
      </c>
      <c r="M5163" s="26">
        <v>22.14</v>
      </c>
      <c r="N5163" s="26">
        <v>28.67</v>
      </c>
      <c r="O5163" s="199">
        <v>27.71</v>
      </c>
    </row>
    <row r="5164" spans="8:15" hidden="1" x14ac:dyDescent="0.25">
      <c r="H5164" s="189" t="s">
        <v>10615</v>
      </c>
      <c r="I5164" s="26" t="s">
        <v>10943</v>
      </c>
      <c r="J5164" s="26" t="s">
        <v>10944</v>
      </c>
      <c r="K5164" s="26">
        <v>25.7</v>
      </c>
      <c r="L5164" s="26">
        <v>18.3</v>
      </c>
      <c r="M5164" s="26">
        <v>15.37</v>
      </c>
      <c r="N5164" s="26">
        <v>24.34</v>
      </c>
      <c r="O5164" s="199">
        <v>240.44</v>
      </c>
    </row>
    <row r="5165" spans="8:15" hidden="1" x14ac:dyDescent="0.25">
      <c r="H5165" s="189" t="s">
        <v>10615</v>
      </c>
      <c r="I5165" s="26" t="s">
        <v>10945</v>
      </c>
      <c r="J5165" s="26" t="s">
        <v>10946</v>
      </c>
      <c r="K5165" s="26">
        <v>13.02</v>
      </c>
      <c r="L5165" s="26">
        <v>27.31</v>
      </c>
      <c r="M5165" s="26">
        <v>19.170000000000002</v>
      </c>
      <c r="N5165" s="26">
        <v>39.15</v>
      </c>
      <c r="O5165" s="199">
        <v>26.36</v>
      </c>
    </row>
    <row r="5166" spans="8:15" hidden="1" x14ac:dyDescent="0.25">
      <c r="H5166" s="189" t="s">
        <v>10615</v>
      </c>
      <c r="I5166" s="26" t="s">
        <v>10947</v>
      </c>
      <c r="J5166" s="26" t="s">
        <v>10948</v>
      </c>
      <c r="K5166" s="26">
        <v>49.75</v>
      </c>
      <c r="L5166" s="26">
        <v>16.63</v>
      </c>
      <c r="M5166" s="26">
        <v>15.14</v>
      </c>
      <c r="N5166" s="26">
        <v>20.04</v>
      </c>
      <c r="O5166" s="199">
        <v>251.91</v>
      </c>
    </row>
    <row r="5167" spans="8:15" hidden="1" x14ac:dyDescent="0.25">
      <c r="H5167" s="189" t="s">
        <v>10615</v>
      </c>
      <c r="I5167" s="26" t="s">
        <v>10949</v>
      </c>
      <c r="J5167" s="26" t="s">
        <v>10950</v>
      </c>
      <c r="K5167" s="26">
        <v>12.15</v>
      </c>
      <c r="L5167" s="26">
        <v>11.43</v>
      </c>
      <c r="M5167" s="26">
        <v>11.32</v>
      </c>
      <c r="N5167" s="26">
        <v>12.3</v>
      </c>
      <c r="O5167" s="199">
        <v>37.6</v>
      </c>
    </row>
    <row r="5168" spans="8:15" hidden="1" x14ac:dyDescent="0.25">
      <c r="H5168" s="189" t="s">
        <v>10615</v>
      </c>
      <c r="I5168" s="26" t="s">
        <v>10951</v>
      </c>
      <c r="J5168" s="26" t="s">
        <v>10952</v>
      </c>
      <c r="K5168" s="26">
        <v>0</v>
      </c>
      <c r="L5168" s="26"/>
      <c r="M5168" s="26"/>
      <c r="N5168" s="26"/>
      <c r="O5168" s="199"/>
    </row>
    <row r="5169" spans="8:15" hidden="1" x14ac:dyDescent="0.25">
      <c r="H5169" s="189" t="s">
        <v>10615</v>
      </c>
      <c r="I5169" s="26" t="s">
        <v>10953</v>
      </c>
      <c r="J5169" s="26" t="s">
        <v>10954</v>
      </c>
      <c r="K5169" s="26">
        <v>50.53</v>
      </c>
      <c r="L5169" s="26">
        <v>76.69</v>
      </c>
      <c r="M5169" s="26">
        <v>58.85</v>
      </c>
      <c r="N5169" s="26">
        <v>91.01</v>
      </c>
      <c r="O5169" s="199">
        <v>58.69</v>
      </c>
    </row>
    <row r="5170" spans="8:15" hidden="1" x14ac:dyDescent="0.25">
      <c r="H5170" s="189" t="s">
        <v>10615</v>
      </c>
      <c r="I5170" s="26" t="s">
        <v>10955</v>
      </c>
      <c r="J5170" s="26" t="s">
        <v>10956</v>
      </c>
      <c r="K5170" s="26">
        <v>17.3</v>
      </c>
      <c r="L5170" s="26">
        <v>49.94</v>
      </c>
      <c r="M5170" s="26">
        <v>44.34</v>
      </c>
      <c r="N5170" s="26">
        <v>58.17</v>
      </c>
      <c r="O5170" s="199">
        <v>145.03</v>
      </c>
    </row>
    <row r="5171" spans="8:15" hidden="1" x14ac:dyDescent="0.25">
      <c r="H5171" s="189" t="s">
        <v>10615</v>
      </c>
      <c r="I5171" s="26" t="s">
        <v>10957</v>
      </c>
      <c r="J5171" s="26" t="s">
        <v>10958</v>
      </c>
      <c r="K5171" s="26">
        <v>12.86</v>
      </c>
      <c r="L5171" s="26">
        <v>123.2</v>
      </c>
      <c r="M5171" s="26">
        <v>101.23</v>
      </c>
      <c r="N5171" s="26">
        <v>109.36</v>
      </c>
      <c r="O5171" s="199">
        <v>23.58</v>
      </c>
    </row>
    <row r="5172" spans="8:15" hidden="1" x14ac:dyDescent="0.25">
      <c r="H5172" s="189" t="s">
        <v>10615</v>
      </c>
      <c r="I5172" s="26" t="s">
        <v>10959</v>
      </c>
      <c r="J5172" s="26" t="s">
        <v>10960</v>
      </c>
      <c r="K5172" s="26">
        <v>36.1</v>
      </c>
      <c r="L5172" s="26"/>
      <c r="M5172" s="26"/>
      <c r="N5172" s="26"/>
      <c r="O5172" s="199">
        <v>74.540000000000006</v>
      </c>
    </row>
    <row r="5173" spans="8:15" hidden="1" x14ac:dyDescent="0.25">
      <c r="H5173" s="189" t="s">
        <v>10615</v>
      </c>
      <c r="I5173" s="26" t="s">
        <v>10961</v>
      </c>
      <c r="J5173" s="26" t="s">
        <v>10962</v>
      </c>
      <c r="K5173" s="26">
        <v>13.85</v>
      </c>
      <c r="L5173" s="26">
        <v>43.12</v>
      </c>
      <c r="M5173" s="26">
        <v>54.18</v>
      </c>
      <c r="N5173" s="26">
        <v>44.42</v>
      </c>
      <c r="O5173" s="199">
        <v>74.23</v>
      </c>
    </row>
    <row r="5174" spans="8:15" hidden="1" x14ac:dyDescent="0.25">
      <c r="H5174" s="189" t="s">
        <v>10615</v>
      </c>
      <c r="I5174" s="26" t="s">
        <v>10963</v>
      </c>
      <c r="J5174" s="26" t="s">
        <v>10964</v>
      </c>
      <c r="K5174" s="26">
        <v>29.6</v>
      </c>
      <c r="L5174" s="26">
        <v>43.16</v>
      </c>
      <c r="M5174" s="26">
        <v>62.21</v>
      </c>
      <c r="N5174" s="26">
        <v>57.84</v>
      </c>
      <c r="O5174" s="199">
        <v>61.57</v>
      </c>
    </row>
    <row r="5175" spans="8:15" hidden="1" x14ac:dyDescent="0.25">
      <c r="H5175" s="189" t="s">
        <v>10615</v>
      </c>
      <c r="I5175" s="26" t="s">
        <v>10965</v>
      </c>
      <c r="J5175" s="26" t="s">
        <v>10966</v>
      </c>
      <c r="K5175" s="26">
        <v>20.48</v>
      </c>
      <c r="L5175" s="26">
        <v>17.29</v>
      </c>
      <c r="M5175" s="26">
        <v>17.71</v>
      </c>
      <c r="N5175" s="26">
        <v>19.3</v>
      </c>
      <c r="O5175" s="199">
        <v>69.13</v>
      </c>
    </row>
    <row r="5176" spans="8:15" hidden="1" x14ac:dyDescent="0.25">
      <c r="H5176" s="189" t="s">
        <v>10615</v>
      </c>
      <c r="I5176" s="26" t="s">
        <v>10967</v>
      </c>
      <c r="J5176" s="26" t="s">
        <v>10968</v>
      </c>
      <c r="K5176" s="26">
        <v>23.5</v>
      </c>
      <c r="L5176" s="26"/>
      <c r="M5176" s="26">
        <v>228.88</v>
      </c>
      <c r="N5176" s="26"/>
      <c r="O5176" s="199">
        <v>25.4</v>
      </c>
    </row>
    <row r="5177" spans="8:15" hidden="1" x14ac:dyDescent="0.25">
      <c r="H5177" s="189" t="s">
        <v>10615</v>
      </c>
      <c r="I5177" s="26" t="s">
        <v>10969</v>
      </c>
      <c r="J5177" s="26" t="s">
        <v>10970</v>
      </c>
      <c r="K5177" s="26">
        <v>11.85</v>
      </c>
      <c r="L5177" s="26">
        <v>20.7</v>
      </c>
      <c r="M5177" s="26">
        <v>21.62</v>
      </c>
      <c r="N5177" s="26">
        <v>21.13</v>
      </c>
      <c r="O5177" s="199">
        <v>57.82</v>
      </c>
    </row>
    <row r="5178" spans="8:15" hidden="1" x14ac:dyDescent="0.25">
      <c r="H5178" s="189" t="s">
        <v>10615</v>
      </c>
      <c r="I5178" s="26" t="s">
        <v>10971</v>
      </c>
      <c r="J5178" s="26" t="s">
        <v>10972</v>
      </c>
      <c r="K5178" s="26">
        <v>8.59</v>
      </c>
      <c r="L5178" s="26">
        <v>135.97</v>
      </c>
      <c r="M5178" s="26">
        <v>131.08000000000001</v>
      </c>
      <c r="N5178" s="26">
        <v>127.49</v>
      </c>
      <c r="O5178" s="199">
        <v>46.54</v>
      </c>
    </row>
    <row r="5179" spans="8:15" hidden="1" x14ac:dyDescent="0.25">
      <c r="H5179" s="189" t="s">
        <v>10615</v>
      </c>
      <c r="I5179" s="26" t="s">
        <v>10973</v>
      </c>
      <c r="J5179" s="26" t="s">
        <v>10974</v>
      </c>
      <c r="K5179" s="26">
        <v>7.49</v>
      </c>
      <c r="L5179" s="26"/>
      <c r="M5179" s="26"/>
      <c r="N5179" s="26"/>
      <c r="O5179" s="199">
        <v>38.08</v>
      </c>
    </row>
    <row r="5180" spans="8:15" hidden="1" x14ac:dyDescent="0.25">
      <c r="H5180" s="189" t="s">
        <v>10615</v>
      </c>
      <c r="I5180" s="26" t="s">
        <v>10975</v>
      </c>
      <c r="J5180" s="26" t="s">
        <v>10976</v>
      </c>
      <c r="K5180" s="26">
        <v>36.5</v>
      </c>
      <c r="L5180" s="26">
        <v>42.38</v>
      </c>
      <c r="M5180" s="26">
        <v>44.47</v>
      </c>
      <c r="N5180" s="26">
        <v>42.91</v>
      </c>
      <c r="O5180" s="199">
        <v>49.64</v>
      </c>
    </row>
    <row r="5181" spans="8:15" hidden="1" x14ac:dyDescent="0.25">
      <c r="H5181" s="189" t="s">
        <v>10615</v>
      </c>
      <c r="I5181" s="26" t="s">
        <v>10977</v>
      </c>
      <c r="J5181" s="26" t="s">
        <v>10978</v>
      </c>
      <c r="K5181" s="26">
        <v>32.840000000000003</v>
      </c>
      <c r="L5181" s="26">
        <v>33.26</v>
      </c>
      <c r="M5181" s="26">
        <v>30.48</v>
      </c>
      <c r="N5181" s="26">
        <v>32.14</v>
      </c>
      <c r="O5181" s="199">
        <v>49.85</v>
      </c>
    </row>
    <row r="5182" spans="8:15" hidden="1" x14ac:dyDescent="0.25">
      <c r="H5182" s="189" t="s">
        <v>10615</v>
      </c>
      <c r="I5182" s="26" t="s">
        <v>10979</v>
      </c>
      <c r="J5182" s="26" t="s">
        <v>10980</v>
      </c>
      <c r="K5182" s="26">
        <v>31.26</v>
      </c>
      <c r="L5182" s="26">
        <v>47.64</v>
      </c>
      <c r="M5182" s="26">
        <v>52.95</v>
      </c>
      <c r="N5182" s="26">
        <v>41.74</v>
      </c>
      <c r="O5182" s="199">
        <v>138.16</v>
      </c>
    </row>
    <row r="5183" spans="8:15" hidden="1" x14ac:dyDescent="0.25">
      <c r="H5183" s="189" t="s">
        <v>10615</v>
      </c>
      <c r="I5183" s="26" t="s">
        <v>10981</v>
      </c>
      <c r="J5183" s="26" t="s">
        <v>10982</v>
      </c>
      <c r="K5183" s="26">
        <v>36.1</v>
      </c>
      <c r="L5183" s="26">
        <v>45.27</v>
      </c>
      <c r="M5183" s="26">
        <v>814.85</v>
      </c>
      <c r="N5183" s="26">
        <v>45.6</v>
      </c>
      <c r="O5183" s="199">
        <v>69.37</v>
      </c>
    </row>
    <row r="5184" spans="8:15" hidden="1" x14ac:dyDescent="0.25">
      <c r="H5184" s="189" t="s">
        <v>10615</v>
      </c>
      <c r="I5184" s="26" t="s">
        <v>10983</v>
      </c>
      <c r="J5184" s="26" t="s">
        <v>10984</v>
      </c>
      <c r="K5184" s="26">
        <v>26.78</v>
      </c>
      <c r="L5184" s="26">
        <v>68.239999999999995</v>
      </c>
      <c r="M5184" s="26">
        <v>51.88</v>
      </c>
      <c r="N5184" s="26">
        <v>63.88</v>
      </c>
      <c r="O5184" s="199">
        <v>46.96</v>
      </c>
    </row>
    <row r="5185" spans="8:15" hidden="1" x14ac:dyDescent="0.25">
      <c r="H5185" s="189" t="s">
        <v>10615</v>
      </c>
      <c r="I5185" s="26" t="s">
        <v>10985</v>
      </c>
      <c r="J5185" s="26" t="s">
        <v>10986</v>
      </c>
      <c r="K5185" s="26">
        <v>77.28</v>
      </c>
      <c r="L5185" s="26">
        <v>82.89</v>
      </c>
      <c r="M5185" s="26">
        <v>74.86</v>
      </c>
      <c r="N5185" s="26">
        <v>95.75</v>
      </c>
      <c r="O5185" s="199">
        <v>73.41</v>
      </c>
    </row>
    <row r="5186" spans="8:15" hidden="1" x14ac:dyDescent="0.25">
      <c r="H5186" s="189" t="s">
        <v>10615</v>
      </c>
      <c r="I5186" s="26" t="s">
        <v>10987</v>
      </c>
      <c r="J5186" s="26" t="s">
        <v>10988</v>
      </c>
      <c r="K5186" s="26">
        <v>43.32</v>
      </c>
      <c r="L5186" s="26">
        <v>70.56</v>
      </c>
      <c r="M5186" s="26"/>
      <c r="N5186" s="26">
        <v>101</v>
      </c>
      <c r="O5186" s="199">
        <v>36.729999999999997</v>
      </c>
    </row>
    <row r="5187" spans="8:15" hidden="1" x14ac:dyDescent="0.25">
      <c r="H5187" s="189" t="s">
        <v>10615</v>
      </c>
      <c r="I5187" s="26" t="s">
        <v>10989</v>
      </c>
      <c r="J5187" s="26" t="s">
        <v>10990</v>
      </c>
      <c r="K5187" s="26">
        <v>65.05</v>
      </c>
      <c r="L5187" s="26">
        <v>87.73</v>
      </c>
      <c r="M5187" s="26">
        <v>2793.52</v>
      </c>
      <c r="N5187" s="26">
        <v>108.58</v>
      </c>
      <c r="O5187" s="199">
        <v>49.22</v>
      </c>
    </row>
    <row r="5188" spans="8:15" hidden="1" x14ac:dyDescent="0.25">
      <c r="H5188" s="189" t="s">
        <v>10615</v>
      </c>
      <c r="I5188" s="26" t="s">
        <v>10991</v>
      </c>
      <c r="J5188" s="26" t="s">
        <v>10992</v>
      </c>
      <c r="K5188" s="26">
        <v>28.8</v>
      </c>
      <c r="L5188" s="26"/>
      <c r="M5188" s="26">
        <v>87.54</v>
      </c>
      <c r="N5188" s="26"/>
      <c r="O5188" s="199">
        <v>19.399999999999999</v>
      </c>
    </row>
    <row r="5189" spans="8:15" hidden="1" x14ac:dyDescent="0.25">
      <c r="H5189" s="189" t="s">
        <v>10615</v>
      </c>
      <c r="I5189" s="26" t="s">
        <v>10993</v>
      </c>
      <c r="J5189" s="26" t="s">
        <v>10994</v>
      </c>
      <c r="K5189" s="26">
        <v>30.29</v>
      </c>
      <c r="L5189" s="26">
        <v>32.270000000000003</v>
      </c>
      <c r="M5189" s="26">
        <v>29.29</v>
      </c>
      <c r="N5189" s="26">
        <v>39.6</v>
      </c>
      <c r="O5189" s="199">
        <v>17.96</v>
      </c>
    </row>
    <row r="5190" spans="8:15" hidden="1" x14ac:dyDescent="0.25">
      <c r="H5190" s="189" t="s">
        <v>10615</v>
      </c>
      <c r="I5190" s="26" t="s">
        <v>10995</v>
      </c>
      <c r="J5190" s="26" t="s">
        <v>10996</v>
      </c>
      <c r="K5190" s="26">
        <v>25.16</v>
      </c>
      <c r="L5190" s="26">
        <v>23.67</v>
      </c>
      <c r="M5190" s="26">
        <v>62.19</v>
      </c>
      <c r="N5190" s="26">
        <v>33.909999999999997</v>
      </c>
      <c r="O5190" s="199">
        <v>112.38</v>
      </c>
    </row>
    <row r="5191" spans="8:15" hidden="1" x14ac:dyDescent="0.25">
      <c r="H5191" s="189" t="s">
        <v>10615</v>
      </c>
      <c r="I5191" s="26" t="s">
        <v>10997</v>
      </c>
      <c r="J5191" s="26" t="s">
        <v>10998</v>
      </c>
      <c r="K5191" s="26">
        <v>45.66</v>
      </c>
      <c r="L5191" s="26">
        <v>35.590000000000003</v>
      </c>
      <c r="M5191" s="26">
        <v>29.95</v>
      </c>
      <c r="N5191" s="26">
        <v>35.99</v>
      </c>
      <c r="O5191" s="199">
        <v>29.23</v>
      </c>
    </row>
    <row r="5192" spans="8:15" hidden="1" x14ac:dyDescent="0.25">
      <c r="H5192" s="189" t="s">
        <v>10615</v>
      </c>
      <c r="I5192" s="26" t="s">
        <v>10999</v>
      </c>
      <c r="J5192" s="26" t="s">
        <v>11000</v>
      </c>
      <c r="K5192" s="26">
        <v>22.88</v>
      </c>
      <c r="L5192" s="26">
        <v>29.66</v>
      </c>
      <c r="M5192" s="26">
        <v>39.01</v>
      </c>
      <c r="N5192" s="26">
        <v>25.81</v>
      </c>
      <c r="O5192" s="199">
        <v>46.37</v>
      </c>
    </row>
    <row r="5193" spans="8:15" hidden="1" x14ac:dyDescent="0.25">
      <c r="H5193" s="189" t="s">
        <v>10615</v>
      </c>
      <c r="I5193" s="26" t="s">
        <v>11001</v>
      </c>
      <c r="J5193" s="26" t="s">
        <v>11002</v>
      </c>
      <c r="K5193" s="26">
        <v>37.47</v>
      </c>
      <c r="L5193" s="26">
        <v>23.84</v>
      </c>
      <c r="M5193" s="26">
        <v>49.04</v>
      </c>
      <c r="N5193" s="26">
        <v>19.27</v>
      </c>
      <c r="O5193" s="199">
        <v>30.28</v>
      </c>
    </row>
    <row r="5194" spans="8:15" hidden="1" x14ac:dyDescent="0.25">
      <c r="H5194" s="189" t="s">
        <v>10615</v>
      </c>
      <c r="I5194" s="26" t="s">
        <v>11003</v>
      </c>
      <c r="J5194" s="26" t="s">
        <v>11004</v>
      </c>
      <c r="K5194" s="26">
        <v>20.45</v>
      </c>
      <c r="L5194" s="26">
        <v>21.68</v>
      </c>
      <c r="M5194" s="26">
        <v>22.36</v>
      </c>
      <c r="N5194" s="26">
        <v>22.77</v>
      </c>
      <c r="O5194" s="199">
        <v>82.72</v>
      </c>
    </row>
    <row r="5195" spans="8:15" hidden="1" x14ac:dyDescent="0.25">
      <c r="H5195" s="189" t="s">
        <v>10615</v>
      </c>
      <c r="I5195" s="26" t="s">
        <v>11005</v>
      </c>
      <c r="J5195" s="26" t="s">
        <v>11006</v>
      </c>
      <c r="K5195" s="26">
        <v>44.54</v>
      </c>
      <c r="L5195" s="26">
        <v>124.97</v>
      </c>
      <c r="M5195" s="26">
        <v>147.6</v>
      </c>
      <c r="N5195" s="26">
        <v>373.8</v>
      </c>
      <c r="O5195" s="199">
        <v>202.41</v>
      </c>
    </row>
    <row r="5196" spans="8:15" hidden="1" x14ac:dyDescent="0.25">
      <c r="H5196" s="189" t="s">
        <v>10615</v>
      </c>
      <c r="I5196" s="26" t="s">
        <v>11007</v>
      </c>
      <c r="J5196" s="26" t="s">
        <v>11008</v>
      </c>
      <c r="K5196" s="26">
        <v>19.57</v>
      </c>
      <c r="L5196" s="26">
        <v>1181.4100000000001</v>
      </c>
      <c r="M5196" s="26">
        <v>116.35</v>
      </c>
      <c r="N5196" s="26">
        <v>93.08</v>
      </c>
      <c r="O5196" s="199">
        <v>67.42</v>
      </c>
    </row>
    <row r="5197" spans="8:15" hidden="1" x14ac:dyDescent="0.25">
      <c r="H5197" s="189" t="s">
        <v>10615</v>
      </c>
      <c r="I5197" s="26" t="s">
        <v>11009</v>
      </c>
      <c r="J5197" s="26" t="s">
        <v>11010</v>
      </c>
      <c r="K5197" s="26">
        <v>44</v>
      </c>
      <c r="L5197" s="26"/>
      <c r="M5197" s="26">
        <v>294.47000000000003</v>
      </c>
      <c r="N5197" s="26"/>
      <c r="O5197" s="199">
        <v>33.74</v>
      </c>
    </row>
    <row r="5198" spans="8:15" hidden="1" x14ac:dyDescent="0.25">
      <c r="H5198" s="189" t="s">
        <v>10615</v>
      </c>
      <c r="I5198" s="26" t="s">
        <v>11011</v>
      </c>
      <c r="J5198" s="26" t="s">
        <v>11012</v>
      </c>
      <c r="K5198" s="26">
        <v>34.25</v>
      </c>
      <c r="L5198" s="26">
        <v>44.24</v>
      </c>
      <c r="M5198" s="26">
        <v>114.77</v>
      </c>
      <c r="N5198" s="26">
        <v>31.68</v>
      </c>
      <c r="O5198" s="199">
        <v>47.06</v>
      </c>
    </row>
    <row r="5199" spans="8:15" hidden="1" x14ac:dyDescent="0.25">
      <c r="H5199" s="189" t="s">
        <v>10615</v>
      </c>
      <c r="I5199" s="26" t="s">
        <v>11013</v>
      </c>
      <c r="J5199" s="26" t="s">
        <v>11014</v>
      </c>
      <c r="K5199" s="26">
        <v>10.26</v>
      </c>
      <c r="L5199" s="26"/>
      <c r="M5199" s="26"/>
      <c r="N5199" s="26"/>
      <c r="O5199" s="199">
        <v>53.53</v>
      </c>
    </row>
    <row r="5200" spans="8:15" hidden="1" x14ac:dyDescent="0.25">
      <c r="H5200" s="189" t="s">
        <v>10615</v>
      </c>
      <c r="I5200" s="26" t="s">
        <v>11015</v>
      </c>
      <c r="J5200" s="26" t="s">
        <v>11016</v>
      </c>
      <c r="K5200" s="26">
        <v>34.44</v>
      </c>
      <c r="L5200" s="26">
        <v>77.42</v>
      </c>
      <c r="M5200" s="26">
        <v>477.71</v>
      </c>
      <c r="N5200" s="26">
        <v>52.81</v>
      </c>
      <c r="O5200" s="199">
        <v>35.6</v>
      </c>
    </row>
    <row r="5201" spans="8:15" hidden="1" x14ac:dyDescent="0.25">
      <c r="H5201" s="189" t="s">
        <v>10615</v>
      </c>
      <c r="I5201" s="26" t="s">
        <v>11017</v>
      </c>
      <c r="J5201" s="26" t="s">
        <v>11018</v>
      </c>
      <c r="K5201" s="26">
        <v>236.99</v>
      </c>
      <c r="L5201" s="26">
        <v>52.13</v>
      </c>
      <c r="M5201" s="26">
        <v>45.45</v>
      </c>
      <c r="N5201" s="26">
        <v>72.3</v>
      </c>
      <c r="O5201" s="199">
        <v>346.7</v>
      </c>
    </row>
    <row r="5202" spans="8:15" hidden="1" x14ac:dyDescent="0.25">
      <c r="H5202" s="189" t="s">
        <v>10615</v>
      </c>
      <c r="I5202" s="26" t="s">
        <v>11019</v>
      </c>
      <c r="J5202" s="26" t="s">
        <v>11020</v>
      </c>
      <c r="K5202" s="26">
        <v>36.89</v>
      </c>
      <c r="L5202" s="26"/>
      <c r="M5202" s="26">
        <v>40.61</v>
      </c>
      <c r="N5202" s="26"/>
      <c r="O5202" s="199">
        <v>48.55</v>
      </c>
    </row>
    <row r="5203" spans="8:15" hidden="1" x14ac:dyDescent="0.25">
      <c r="H5203" s="189" t="s">
        <v>10615</v>
      </c>
      <c r="I5203" s="26" t="s">
        <v>11021</v>
      </c>
      <c r="J5203" s="26" t="s">
        <v>11022</v>
      </c>
      <c r="K5203" s="26">
        <v>34.89</v>
      </c>
      <c r="L5203" s="26">
        <v>157.66</v>
      </c>
      <c r="M5203" s="26">
        <v>99.68</v>
      </c>
      <c r="N5203" s="26">
        <v>145.6</v>
      </c>
      <c r="O5203" s="199">
        <v>13.97</v>
      </c>
    </row>
    <row r="5204" spans="8:15" hidden="1" x14ac:dyDescent="0.25">
      <c r="H5204" s="189" t="s">
        <v>10615</v>
      </c>
      <c r="I5204" s="26" t="s">
        <v>11023</v>
      </c>
      <c r="J5204" s="26" t="s">
        <v>11024</v>
      </c>
      <c r="K5204" s="26">
        <v>19.649999999999999</v>
      </c>
      <c r="L5204" s="26">
        <v>32.700000000000003</v>
      </c>
      <c r="M5204" s="26">
        <v>37.159999999999997</v>
      </c>
      <c r="N5204" s="26">
        <v>72.87</v>
      </c>
      <c r="O5204" s="199">
        <v>23.2</v>
      </c>
    </row>
    <row r="5205" spans="8:15" hidden="1" x14ac:dyDescent="0.25">
      <c r="H5205" s="189" t="s">
        <v>10615</v>
      </c>
      <c r="I5205" s="26" t="s">
        <v>11025</v>
      </c>
      <c r="J5205" s="26" t="s">
        <v>11026</v>
      </c>
      <c r="K5205" s="26">
        <v>29.52</v>
      </c>
      <c r="L5205" s="26">
        <v>32.659999999999997</v>
      </c>
      <c r="M5205" s="26">
        <v>104.7</v>
      </c>
      <c r="N5205" s="26">
        <v>24.76</v>
      </c>
      <c r="O5205" s="199">
        <v>17.54</v>
      </c>
    </row>
    <row r="5206" spans="8:15" hidden="1" x14ac:dyDescent="0.25">
      <c r="H5206" s="189" t="s">
        <v>10615</v>
      </c>
      <c r="I5206" s="26" t="s">
        <v>11027</v>
      </c>
      <c r="J5206" s="26" t="s">
        <v>11028</v>
      </c>
      <c r="K5206" s="26">
        <v>43.14</v>
      </c>
      <c r="L5206" s="26">
        <v>45.63</v>
      </c>
      <c r="M5206" s="26">
        <v>210.04</v>
      </c>
      <c r="N5206" s="26">
        <v>36.25</v>
      </c>
      <c r="O5206" s="199">
        <v>44.08</v>
      </c>
    </row>
    <row r="5207" spans="8:15" hidden="1" x14ac:dyDescent="0.25">
      <c r="H5207" s="189" t="s">
        <v>10615</v>
      </c>
      <c r="I5207" s="26" t="s">
        <v>11029</v>
      </c>
      <c r="J5207" s="26" t="s">
        <v>11030</v>
      </c>
      <c r="K5207" s="26">
        <v>5.46</v>
      </c>
      <c r="L5207" s="26"/>
      <c r="M5207" s="26"/>
      <c r="N5207" s="26">
        <v>158.63</v>
      </c>
      <c r="O5207" s="199">
        <v>67.06</v>
      </c>
    </row>
    <row r="5208" spans="8:15" hidden="1" x14ac:dyDescent="0.25">
      <c r="H5208" s="189" t="s">
        <v>10615</v>
      </c>
      <c r="I5208" s="26" t="s">
        <v>11031</v>
      </c>
      <c r="J5208" s="26" t="s">
        <v>11032</v>
      </c>
      <c r="K5208" s="26">
        <v>19.48</v>
      </c>
      <c r="L5208" s="26">
        <v>34.25</v>
      </c>
      <c r="M5208" s="26">
        <v>51.55</v>
      </c>
      <c r="N5208" s="26">
        <v>34.58</v>
      </c>
      <c r="O5208" s="199">
        <v>28.22</v>
      </c>
    </row>
    <row r="5209" spans="8:15" hidden="1" x14ac:dyDescent="0.25">
      <c r="H5209" s="189" t="s">
        <v>10615</v>
      </c>
      <c r="I5209" s="26" t="s">
        <v>11033</v>
      </c>
      <c r="J5209" s="26" t="s">
        <v>11034</v>
      </c>
      <c r="K5209" s="26">
        <v>26.16</v>
      </c>
      <c r="L5209" s="26"/>
      <c r="M5209" s="26"/>
      <c r="N5209" s="26"/>
      <c r="O5209" s="199">
        <v>21.2</v>
      </c>
    </row>
    <row r="5210" spans="8:15" hidden="1" x14ac:dyDescent="0.25">
      <c r="H5210" s="189" t="s">
        <v>10615</v>
      </c>
      <c r="I5210" s="26" t="s">
        <v>11035</v>
      </c>
      <c r="J5210" s="26" t="s">
        <v>11036</v>
      </c>
      <c r="K5210" s="26">
        <v>25.23</v>
      </c>
      <c r="L5210" s="26">
        <v>19.48</v>
      </c>
      <c r="M5210" s="26">
        <v>35.020000000000003</v>
      </c>
      <c r="N5210" s="26">
        <v>19.02</v>
      </c>
      <c r="O5210" s="199">
        <v>19.48</v>
      </c>
    </row>
    <row r="5211" spans="8:15" hidden="1" x14ac:dyDescent="0.25">
      <c r="H5211" s="189" t="s">
        <v>10615</v>
      </c>
      <c r="I5211" s="26" t="s">
        <v>11037</v>
      </c>
      <c r="J5211" s="26" t="s">
        <v>11038</v>
      </c>
      <c r="K5211" s="26">
        <v>36.28</v>
      </c>
      <c r="L5211" s="26">
        <v>35.71</v>
      </c>
      <c r="M5211" s="26">
        <v>31.67</v>
      </c>
      <c r="N5211" s="26">
        <v>39.619999999999997</v>
      </c>
      <c r="O5211" s="199">
        <v>48.76</v>
      </c>
    </row>
    <row r="5212" spans="8:15" hidden="1" x14ac:dyDescent="0.25">
      <c r="H5212" s="189" t="s">
        <v>10615</v>
      </c>
      <c r="I5212" s="26" t="s">
        <v>11039</v>
      </c>
      <c r="J5212" s="26" t="s">
        <v>11040</v>
      </c>
      <c r="K5212" s="26">
        <v>28.16</v>
      </c>
      <c r="L5212" s="26">
        <v>37.630000000000003</v>
      </c>
      <c r="M5212" s="26">
        <v>33.81</v>
      </c>
      <c r="N5212" s="26">
        <v>45.13</v>
      </c>
      <c r="O5212" s="199">
        <v>54.82</v>
      </c>
    </row>
    <row r="5213" spans="8:15" hidden="1" x14ac:dyDescent="0.25">
      <c r="H5213" s="189" t="s">
        <v>10615</v>
      </c>
      <c r="I5213" s="26" t="s">
        <v>11041</v>
      </c>
      <c r="J5213" s="26" t="s">
        <v>11042</v>
      </c>
      <c r="K5213" s="26">
        <v>37.67</v>
      </c>
      <c r="L5213" s="26">
        <v>41.2</v>
      </c>
      <c r="M5213" s="26">
        <v>28.73</v>
      </c>
      <c r="N5213" s="26">
        <v>49.55</v>
      </c>
      <c r="O5213" s="199">
        <v>56.01</v>
      </c>
    </row>
    <row r="5214" spans="8:15" hidden="1" x14ac:dyDescent="0.25">
      <c r="H5214" s="189" t="s">
        <v>10615</v>
      </c>
      <c r="I5214" s="26" t="s">
        <v>11043</v>
      </c>
      <c r="J5214" s="26" t="s">
        <v>11044</v>
      </c>
      <c r="K5214" s="26">
        <v>81.25</v>
      </c>
      <c r="L5214" s="26">
        <v>65.52</v>
      </c>
      <c r="M5214" s="26">
        <v>94.09</v>
      </c>
      <c r="N5214" s="26">
        <v>40.54</v>
      </c>
      <c r="O5214" s="199">
        <v>82.98</v>
      </c>
    </row>
    <row r="5215" spans="8:15" hidden="1" x14ac:dyDescent="0.25">
      <c r="H5215" s="189" t="s">
        <v>10615</v>
      </c>
      <c r="I5215" s="26" t="s">
        <v>11045</v>
      </c>
      <c r="J5215" s="26" t="s">
        <v>11046</v>
      </c>
      <c r="K5215" s="26">
        <v>85.98</v>
      </c>
      <c r="L5215" s="26">
        <v>82.78</v>
      </c>
      <c r="M5215" s="26">
        <v>78.599999999999994</v>
      </c>
      <c r="N5215" s="26">
        <v>89.11</v>
      </c>
      <c r="O5215" s="199">
        <v>98.71</v>
      </c>
    </row>
    <row r="5216" spans="8:15" hidden="1" x14ac:dyDescent="0.25">
      <c r="H5216" s="189" t="s">
        <v>10615</v>
      </c>
      <c r="I5216" s="26" t="s">
        <v>11047</v>
      </c>
      <c r="J5216" s="26" t="s">
        <v>11048</v>
      </c>
      <c r="K5216" s="26">
        <v>25.09</v>
      </c>
      <c r="L5216" s="26">
        <v>58.34</v>
      </c>
      <c r="M5216" s="26">
        <v>63.89</v>
      </c>
      <c r="N5216" s="26">
        <v>62.01</v>
      </c>
      <c r="O5216" s="199">
        <v>116.29</v>
      </c>
    </row>
    <row r="5217" spans="8:15" hidden="1" x14ac:dyDescent="0.25">
      <c r="H5217" s="189" t="s">
        <v>10615</v>
      </c>
      <c r="I5217" s="26" t="s">
        <v>11049</v>
      </c>
      <c r="J5217" s="26" t="s">
        <v>11050</v>
      </c>
      <c r="K5217" s="26">
        <v>28.51</v>
      </c>
      <c r="L5217" s="26">
        <v>25.13</v>
      </c>
      <c r="M5217" s="26">
        <v>41.68</v>
      </c>
      <c r="N5217" s="26">
        <v>20.23</v>
      </c>
      <c r="O5217" s="199">
        <v>25.21</v>
      </c>
    </row>
    <row r="5218" spans="8:15" hidden="1" x14ac:dyDescent="0.25">
      <c r="H5218" s="189" t="s">
        <v>10615</v>
      </c>
      <c r="I5218" s="26" t="s">
        <v>11051</v>
      </c>
      <c r="J5218" s="26" t="s">
        <v>11052</v>
      </c>
      <c r="K5218" s="26">
        <v>4.09</v>
      </c>
      <c r="L5218" s="26">
        <v>11.76</v>
      </c>
      <c r="M5218" s="26">
        <v>10.64</v>
      </c>
      <c r="N5218" s="26">
        <v>11.83</v>
      </c>
      <c r="O5218" s="199">
        <v>218.14</v>
      </c>
    </row>
    <row r="5219" spans="8:15" hidden="1" x14ac:dyDescent="0.25">
      <c r="H5219" s="189" t="s">
        <v>10615</v>
      </c>
      <c r="I5219" s="26" t="s">
        <v>11053</v>
      </c>
      <c r="J5219" s="26" t="s">
        <v>11054</v>
      </c>
      <c r="K5219" s="26">
        <v>28.22</v>
      </c>
      <c r="L5219" s="26">
        <v>106.19</v>
      </c>
      <c r="M5219" s="26">
        <v>137.47999999999999</v>
      </c>
      <c r="N5219" s="26">
        <v>117.84</v>
      </c>
      <c r="O5219" s="199">
        <v>116.88</v>
      </c>
    </row>
    <row r="5220" spans="8:15" hidden="1" x14ac:dyDescent="0.25">
      <c r="H5220" s="189" t="s">
        <v>10615</v>
      </c>
      <c r="I5220" s="26" t="s">
        <v>11055</v>
      </c>
      <c r="J5220" s="26" t="s">
        <v>11056</v>
      </c>
      <c r="K5220" s="26">
        <v>31.2</v>
      </c>
      <c r="L5220" s="26">
        <v>46.85</v>
      </c>
      <c r="M5220" s="26">
        <v>271.83999999999997</v>
      </c>
      <c r="N5220" s="26">
        <v>46.67</v>
      </c>
      <c r="O5220" s="199">
        <v>22.23</v>
      </c>
    </row>
    <row r="5221" spans="8:15" hidden="1" x14ac:dyDescent="0.25">
      <c r="H5221" s="189" t="s">
        <v>10615</v>
      </c>
      <c r="I5221" s="26" t="s">
        <v>11057</v>
      </c>
      <c r="J5221" s="26" t="s">
        <v>11058</v>
      </c>
      <c r="K5221" s="26">
        <v>43.42</v>
      </c>
      <c r="L5221" s="26">
        <v>60.68</v>
      </c>
      <c r="M5221" s="26"/>
      <c r="N5221" s="26">
        <v>18.54</v>
      </c>
      <c r="O5221" s="199">
        <v>53.68</v>
      </c>
    </row>
    <row r="5222" spans="8:15" hidden="1" x14ac:dyDescent="0.25">
      <c r="H5222" s="189" t="s">
        <v>10615</v>
      </c>
      <c r="I5222" s="26" t="s">
        <v>11059</v>
      </c>
      <c r="J5222" s="26" t="s">
        <v>11060</v>
      </c>
      <c r="K5222" s="26">
        <v>140.68</v>
      </c>
      <c r="L5222" s="26">
        <v>23.26</v>
      </c>
      <c r="M5222" s="26">
        <v>20.84</v>
      </c>
      <c r="N5222" s="26">
        <v>30.56</v>
      </c>
      <c r="O5222" s="199">
        <v>217.81</v>
      </c>
    </row>
    <row r="5223" spans="8:15" hidden="1" x14ac:dyDescent="0.25">
      <c r="H5223" s="189" t="s">
        <v>10615</v>
      </c>
      <c r="I5223" s="26" t="s">
        <v>11061</v>
      </c>
      <c r="J5223" s="26" t="s">
        <v>11062</v>
      </c>
      <c r="K5223" s="26">
        <v>21.92</v>
      </c>
      <c r="L5223" s="26">
        <v>18.760000000000002</v>
      </c>
      <c r="M5223" s="26">
        <v>18.66</v>
      </c>
      <c r="N5223" s="26">
        <v>27.81</v>
      </c>
      <c r="O5223" s="199">
        <v>74.22</v>
      </c>
    </row>
    <row r="5224" spans="8:15" hidden="1" x14ac:dyDescent="0.25">
      <c r="H5224" s="189" t="s">
        <v>10615</v>
      </c>
      <c r="I5224" s="26" t="s">
        <v>11063</v>
      </c>
      <c r="J5224" s="26" t="s">
        <v>11064</v>
      </c>
      <c r="K5224" s="26">
        <v>26.09</v>
      </c>
      <c r="L5224" s="26">
        <v>30.65</v>
      </c>
      <c r="M5224" s="26">
        <v>21.85</v>
      </c>
      <c r="N5224" s="26">
        <v>37.020000000000003</v>
      </c>
      <c r="O5224" s="199">
        <v>33.4</v>
      </c>
    </row>
    <row r="5225" spans="8:15" hidden="1" x14ac:dyDescent="0.25">
      <c r="H5225" s="189" t="s">
        <v>10615</v>
      </c>
      <c r="I5225" s="26" t="s">
        <v>11065</v>
      </c>
      <c r="J5225" s="26" t="s">
        <v>11066</v>
      </c>
      <c r="K5225" s="26">
        <v>122.45</v>
      </c>
      <c r="L5225" s="26">
        <v>92.36</v>
      </c>
      <c r="M5225" s="26">
        <v>88.98</v>
      </c>
      <c r="N5225" s="26">
        <v>135.56</v>
      </c>
      <c r="O5225" s="199">
        <v>97.23</v>
      </c>
    </row>
    <row r="5226" spans="8:15" hidden="1" x14ac:dyDescent="0.25">
      <c r="H5226" s="189" t="s">
        <v>10615</v>
      </c>
      <c r="I5226" s="26" t="s">
        <v>11067</v>
      </c>
      <c r="J5226" s="26" t="s">
        <v>11068</v>
      </c>
      <c r="K5226" s="26">
        <v>46.12</v>
      </c>
      <c r="L5226" s="26">
        <v>60.32</v>
      </c>
      <c r="M5226" s="26">
        <v>78.180000000000007</v>
      </c>
      <c r="N5226" s="26">
        <v>61.19</v>
      </c>
      <c r="O5226" s="199">
        <v>67.64</v>
      </c>
    </row>
    <row r="5227" spans="8:15" hidden="1" x14ac:dyDescent="0.25">
      <c r="H5227" s="189" t="s">
        <v>10615</v>
      </c>
      <c r="I5227" s="26" t="s">
        <v>11069</v>
      </c>
      <c r="J5227" s="26" t="s">
        <v>11070</v>
      </c>
      <c r="K5227" s="26">
        <v>49.98</v>
      </c>
      <c r="L5227" s="26">
        <v>41.32</v>
      </c>
      <c r="M5227" s="26">
        <v>40</v>
      </c>
      <c r="N5227" s="26">
        <v>64.5</v>
      </c>
      <c r="O5227" s="199">
        <v>40.14</v>
      </c>
    </row>
    <row r="5228" spans="8:15" hidden="1" x14ac:dyDescent="0.25">
      <c r="H5228" s="189" t="s">
        <v>10615</v>
      </c>
      <c r="I5228" s="26" t="s">
        <v>11071</v>
      </c>
      <c r="J5228" s="26" t="s">
        <v>11072</v>
      </c>
      <c r="K5228" s="26">
        <v>42.27</v>
      </c>
      <c r="L5228" s="26">
        <v>11.33</v>
      </c>
      <c r="M5228" s="26">
        <v>10.039999999999999</v>
      </c>
      <c r="N5228" s="26">
        <v>18.170000000000002</v>
      </c>
      <c r="O5228" s="199">
        <v>143.33000000000001</v>
      </c>
    </row>
    <row r="5229" spans="8:15" hidden="1" x14ac:dyDescent="0.25">
      <c r="H5229" s="189" t="s">
        <v>10615</v>
      </c>
      <c r="I5229" s="26" t="s">
        <v>11073</v>
      </c>
      <c r="J5229" s="26" t="s">
        <v>11074</v>
      </c>
      <c r="K5229" s="26">
        <v>36.14</v>
      </c>
      <c r="L5229" s="26">
        <v>23.38</v>
      </c>
      <c r="M5229" s="26">
        <v>24.76</v>
      </c>
      <c r="N5229" s="26">
        <v>29.01</v>
      </c>
      <c r="O5229" s="199">
        <v>26.26</v>
      </c>
    </row>
    <row r="5230" spans="8:15" hidden="1" x14ac:dyDescent="0.25">
      <c r="H5230" s="189" t="s">
        <v>10615</v>
      </c>
      <c r="I5230" s="26" t="s">
        <v>11075</v>
      </c>
      <c r="J5230" s="26" t="s">
        <v>11076</v>
      </c>
      <c r="K5230" s="26">
        <v>42.65</v>
      </c>
      <c r="L5230" s="26">
        <v>18.47</v>
      </c>
      <c r="M5230" s="26">
        <v>23.54</v>
      </c>
      <c r="N5230" s="26">
        <v>22.87</v>
      </c>
      <c r="O5230" s="199">
        <v>86.99</v>
      </c>
    </row>
    <row r="5231" spans="8:15" hidden="1" x14ac:dyDescent="0.25">
      <c r="H5231" s="189" t="s">
        <v>10615</v>
      </c>
      <c r="I5231" s="26" t="s">
        <v>11077</v>
      </c>
      <c r="J5231" s="26" t="s">
        <v>11078</v>
      </c>
      <c r="K5231" s="26">
        <v>26.93</v>
      </c>
      <c r="L5231" s="26">
        <v>27.32</v>
      </c>
      <c r="M5231" s="26">
        <v>26.72</v>
      </c>
      <c r="N5231" s="26">
        <v>29.41</v>
      </c>
      <c r="O5231" s="199">
        <v>116.61</v>
      </c>
    </row>
    <row r="5232" spans="8:15" hidden="1" x14ac:dyDescent="0.25">
      <c r="H5232" s="189" t="s">
        <v>10615</v>
      </c>
      <c r="I5232" s="26" t="s">
        <v>11079</v>
      </c>
      <c r="J5232" s="26" t="s">
        <v>11080</v>
      </c>
      <c r="K5232" s="26">
        <v>33.49</v>
      </c>
      <c r="L5232" s="26">
        <v>32.450000000000003</v>
      </c>
      <c r="M5232" s="26"/>
      <c r="N5232" s="26">
        <v>49.06</v>
      </c>
      <c r="O5232" s="199">
        <v>32.74</v>
      </c>
    </row>
    <row r="5233" spans="8:15" hidden="1" x14ac:dyDescent="0.25">
      <c r="H5233" s="189" t="s">
        <v>10615</v>
      </c>
      <c r="I5233" s="26" t="s">
        <v>11081</v>
      </c>
      <c r="J5233" s="26" t="s">
        <v>11082</v>
      </c>
      <c r="K5233" s="26">
        <v>38.82</v>
      </c>
      <c r="L5233" s="26">
        <v>30.47</v>
      </c>
      <c r="M5233" s="26">
        <v>36.17</v>
      </c>
      <c r="N5233" s="26">
        <v>41.89</v>
      </c>
      <c r="O5233" s="199">
        <v>108.35</v>
      </c>
    </row>
    <row r="5234" spans="8:15" hidden="1" x14ac:dyDescent="0.25">
      <c r="H5234" s="189" t="s">
        <v>10615</v>
      </c>
      <c r="I5234" s="26" t="s">
        <v>11083</v>
      </c>
      <c r="J5234" s="26" t="s">
        <v>11084</v>
      </c>
      <c r="K5234" s="26">
        <v>78</v>
      </c>
      <c r="L5234" s="26">
        <v>37.64</v>
      </c>
      <c r="M5234" s="26">
        <v>37.82</v>
      </c>
      <c r="N5234" s="26">
        <v>47.81</v>
      </c>
      <c r="O5234" s="199">
        <v>46.13</v>
      </c>
    </row>
    <row r="5235" spans="8:15" hidden="1" x14ac:dyDescent="0.25">
      <c r="H5235" s="189" t="s">
        <v>10615</v>
      </c>
      <c r="I5235" s="26" t="s">
        <v>11085</v>
      </c>
      <c r="J5235" s="26" t="s">
        <v>11086</v>
      </c>
      <c r="K5235" s="26">
        <v>94.5</v>
      </c>
      <c r="L5235" s="26">
        <v>110.93</v>
      </c>
      <c r="M5235" s="26">
        <v>128.56</v>
      </c>
      <c r="N5235" s="26">
        <v>134.22999999999999</v>
      </c>
      <c r="O5235" s="199">
        <v>88.84</v>
      </c>
    </row>
    <row r="5236" spans="8:15" hidden="1" x14ac:dyDescent="0.25">
      <c r="H5236" s="189" t="s">
        <v>10615</v>
      </c>
      <c r="I5236" s="26" t="s">
        <v>11087</v>
      </c>
      <c r="J5236" s="26" t="s">
        <v>11088</v>
      </c>
      <c r="K5236" s="26">
        <v>65.75</v>
      </c>
      <c r="L5236" s="26">
        <v>56.69</v>
      </c>
      <c r="M5236" s="26">
        <v>59.45</v>
      </c>
      <c r="N5236" s="26">
        <v>63.26</v>
      </c>
      <c r="O5236" s="199">
        <v>86.41</v>
      </c>
    </row>
    <row r="5237" spans="8:15" hidden="1" x14ac:dyDescent="0.25">
      <c r="H5237" s="189" t="s">
        <v>10615</v>
      </c>
      <c r="I5237" s="26" t="s">
        <v>11089</v>
      </c>
      <c r="J5237" s="26" t="s">
        <v>11090</v>
      </c>
      <c r="K5237" s="26">
        <v>32.869999999999997</v>
      </c>
      <c r="L5237" s="26">
        <v>24.05</v>
      </c>
      <c r="M5237" s="26">
        <v>23.21</v>
      </c>
      <c r="N5237" s="26">
        <v>24.23</v>
      </c>
      <c r="O5237" s="199">
        <v>34.33</v>
      </c>
    </row>
    <row r="5238" spans="8:15" hidden="1" x14ac:dyDescent="0.25">
      <c r="H5238" s="189" t="s">
        <v>10615</v>
      </c>
      <c r="I5238" s="26" t="s">
        <v>11091</v>
      </c>
      <c r="J5238" s="26" t="s">
        <v>11092</v>
      </c>
      <c r="K5238" s="26">
        <v>61.76</v>
      </c>
      <c r="L5238" s="26">
        <v>30.26</v>
      </c>
      <c r="M5238" s="26">
        <v>35.840000000000003</v>
      </c>
      <c r="N5238" s="26">
        <v>32.659999999999997</v>
      </c>
      <c r="O5238" s="199">
        <v>24.7</v>
      </c>
    </row>
    <row r="5239" spans="8:15" hidden="1" x14ac:dyDescent="0.25">
      <c r="H5239" s="189" t="s">
        <v>10615</v>
      </c>
      <c r="I5239" s="26" t="s">
        <v>11093</v>
      </c>
      <c r="J5239" s="26" t="s">
        <v>11094</v>
      </c>
      <c r="K5239" s="26">
        <v>40.47</v>
      </c>
      <c r="L5239" s="26">
        <v>38.93</v>
      </c>
      <c r="M5239" s="26">
        <v>53.37</v>
      </c>
      <c r="N5239" s="26">
        <v>41.02</v>
      </c>
      <c r="O5239" s="199">
        <v>38.51</v>
      </c>
    </row>
    <row r="5240" spans="8:15" hidden="1" x14ac:dyDescent="0.25">
      <c r="H5240" s="189" t="s">
        <v>10615</v>
      </c>
      <c r="I5240" s="26" t="s">
        <v>11095</v>
      </c>
      <c r="J5240" s="26" t="s">
        <v>11096</v>
      </c>
      <c r="K5240" s="26">
        <v>48.9</v>
      </c>
      <c r="L5240" s="26">
        <v>50.49</v>
      </c>
      <c r="M5240" s="26">
        <v>54.92</v>
      </c>
      <c r="N5240" s="26">
        <v>52.64</v>
      </c>
      <c r="O5240" s="199">
        <v>112.29</v>
      </c>
    </row>
    <row r="5241" spans="8:15" hidden="1" x14ac:dyDescent="0.25">
      <c r="H5241" s="189" t="s">
        <v>10615</v>
      </c>
      <c r="I5241" s="26" t="s">
        <v>11097</v>
      </c>
      <c r="J5241" s="26" t="s">
        <v>277</v>
      </c>
      <c r="K5241" s="26">
        <v>43.35</v>
      </c>
      <c r="L5241" s="26">
        <v>34.24</v>
      </c>
      <c r="M5241" s="26">
        <v>33.36</v>
      </c>
      <c r="N5241" s="26">
        <v>42.7</v>
      </c>
      <c r="O5241" s="199">
        <v>340.7</v>
      </c>
    </row>
    <row r="5242" spans="8:15" hidden="1" x14ac:dyDescent="0.25">
      <c r="H5242" s="189" t="s">
        <v>10615</v>
      </c>
      <c r="I5242" s="26" t="s">
        <v>11098</v>
      </c>
      <c r="J5242" s="26" t="s">
        <v>11099</v>
      </c>
      <c r="K5242" s="26">
        <v>102.73</v>
      </c>
      <c r="L5242" s="26">
        <v>46.21</v>
      </c>
      <c r="M5242" s="26">
        <v>41.86</v>
      </c>
      <c r="N5242" s="26">
        <v>50.91</v>
      </c>
      <c r="O5242" s="199">
        <v>123.73</v>
      </c>
    </row>
    <row r="5243" spans="8:15" hidden="1" x14ac:dyDescent="0.25">
      <c r="H5243" s="189" t="s">
        <v>10615</v>
      </c>
      <c r="I5243" s="26" t="s">
        <v>11100</v>
      </c>
      <c r="J5243" s="26" t="s">
        <v>11101</v>
      </c>
      <c r="K5243" s="26">
        <v>8.35</v>
      </c>
      <c r="L5243" s="26">
        <v>10.48</v>
      </c>
      <c r="M5243" s="26">
        <v>10.7</v>
      </c>
      <c r="N5243" s="26">
        <v>12.2</v>
      </c>
      <c r="O5243" s="199">
        <v>6.13</v>
      </c>
    </row>
    <row r="5244" spans="8:15" hidden="1" x14ac:dyDescent="0.25">
      <c r="H5244" s="189" t="s">
        <v>10615</v>
      </c>
      <c r="I5244" s="26" t="s">
        <v>11102</v>
      </c>
      <c r="J5244" s="26" t="s">
        <v>11103</v>
      </c>
      <c r="K5244" s="26">
        <v>4.62</v>
      </c>
      <c r="L5244" s="26">
        <v>13.21</v>
      </c>
      <c r="M5244" s="26">
        <v>18.78</v>
      </c>
      <c r="N5244" s="26">
        <v>12.4</v>
      </c>
      <c r="O5244" s="199">
        <v>4.0199999999999996</v>
      </c>
    </row>
    <row r="5245" spans="8:15" hidden="1" x14ac:dyDescent="0.25">
      <c r="H5245" s="189" t="s">
        <v>10615</v>
      </c>
      <c r="I5245" s="26" t="s">
        <v>11104</v>
      </c>
      <c r="J5245" s="26" t="s">
        <v>11105</v>
      </c>
      <c r="K5245" s="26">
        <v>2.79</v>
      </c>
      <c r="L5245" s="26">
        <v>14.46</v>
      </c>
      <c r="M5245" s="26">
        <v>15.38</v>
      </c>
      <c r="N5245" s="26">
        <v>14.13</v>
      </c>
      <c r="O5245" s="199">
        <v>4.95</v>
      </c>
    </row>
    <row r="5246" spans="8:15" hidden="1" x14ac:dyDescent="0.25">
      <c r="H5246" s="189" t="s">
        <v>10615</v>
      </c>
      <c r="I5246" s="26" t="s">
        <v>11106</v>
      </c>
      <c r="J5246" s="26" t="s">
        <v>11107</v>
      </c>
      <c r="K5246" s="26">
        <v>3.99</v>
      </c>
      <c r="L5246" s="26">
        <v>13.07</v>
      </c>
      <c r="M5246" s="26">
        <v>18.23</v>
      </c>
      <c r="N5246" s="26">
        <v>12.53</v>
      </c>
      <c r="O5246" s="199">
        <v>5.61</v>
      </c>
    </row>
    <row r="5247" spans="8:15" hidden="1" x14ac:dyDescent="0.25">
      <c r="H5247" s="189" t="s">
        <v>10615</v>
      </c>
      <c r="I5247" s="26" t="s">
        <v>11108</v>
      </c>
      <c r="J5247" s="26" t="s">
        <v>11109</v>
      </c>
      <c r="K5247" s="26">
        <v>8.33</v>
      </c>
      <c r="L5247" s="26">
        <v>15.52</v>
      </c>
      <c r="M5247" s="26">
        <v>24.78</v>
      </c>
      <c r="N5247" s="26">
        <v>16.52</v>
      </c>
      <c r="O5247" s="199">
        <v>10.47</v>
      </c>
    </row>
    <row r="5248" spans="8:15" hidden="1" x14ac:dyDescent="0.25">
      <c r="H5248" s="189" t="s">
        <v>10615</v>
      </c>
      <c r="I5248" s="26" t="s">
        <v>11110</v>
      </c>
      <c r="J5248" s="26" t="s">
        <v>11111</v>
      </c>
      <c r="K5248" s="26">
        <v>6.03</v>
      </c>
      <c r="L5248" s="26">
        <v>11.53</v>
      </c>
      <c r="M5248" s="26">
        <v>12.89</v>
      </c>
      <c r="N5248" s="26">
        <v>13.04</v>
      </c>
      <c r="O5248" s="199">
        <v>6.21</v>
      </c>
    </row>
    <row r="5249" spans="8:15" hidden="1" x14ac:dyDescent="0.25">
      <c r="H5249" s="189" t="s">
        <v>10615</v>
      </c>
      <c r="I5249" s="26" t="s">
        <v>11112</v>
      </c>
      <c r="J5249" s="26" t="s">
        <v>11113</v>
      </c>
      <c r="K5249" s="26">
        <v>8.65</v>
      </c>
      <c r="L5249" s="26">
        <v>6.77</v>
      </c>
      <c r="M5249" s="26">
        <v>5.86</v>
      </c>
      <c r="N5249" s="26">
        <v>8.39</v>
      </c>
      <c r="O5249" s="199">
        <v>39.14</v>
      </c>
    </row>
    <row r="5250" spans="8:15" hidden="1" x14ac:dyDescent="0.25">
      <c r="H5250" s="189" t="s">
        <v>10615</v>
      </c>
      <c r="I5250" s="26" t="s">
        <v>11114</v>
      </c>
      <c r="J5250" s="26" t="s">
        <v>11115</v>
      </c>
      <c r="K5250" s="26">
        <v>11.76</v>
      </c>
      <c r="L5250" s="26">
        <v>10.039999999999999</v>
      </c>
      <c r="M5250" s="26">
        <v>7.33</v>
      </c>
      <c r="N5250" s="26">
        <v>13.62</v>
      </c>
      <c r="O5250" s="199">
        <v>10.59</v>
      </c>
    </row>
    <row r="5251" spans="8:15" hidden="1" x14ac:dyDescent="0.25">
      <c r="H5251" s="189" t="s">
        <v>10615</v>
      </c>
      <c r="I5251" s="26" t="s">
        <v>11116</v>
      </c>
      <c r="J5251" s="26" t="s">
        <v>11117</v>
      </c>
      <c r="K5251" s="26">
        <v>42.1</v>
      </c>
      <c r="L5251" s="26">
        <v>19.41</v>
      </c>
      <c r="M5251" s="26">
        <v>21.13</v>
      </c>
      <c r="N5251" s="26">
        <v>21.74</v>
      </c>
      <c r="O5251" s="199">
        <v>98.3</v>
      </c>
    </row>
    <row r="5252" spans="8:15" hidden="1" x14ac:dyDescent="0.25">
      <c r="H5252" s="189" t="s">
        <v>10615</v>
      </c>
      <c r="I5252" s="26" t="s">
        <v>11118</v>
      </c>
      <c r="J5252" s="26" t="s">
        <v>11119</v>
      </c>
      <c r="K5252" s="26">
        <v>4.1900000000000004</v>
      </c>
      <c r="L5252" s="26">
        <v>12.63</v>
      </c>
      <c r="M5252" s="26">
        <v>24.73</v>
      </c>
      <c r="N5252" s="26">
        <v>12.78</v>
      </c>
      <c r="O5252" s="199">
        <v>4.8099999999999996</v>
      </c>
    </row>
    <row r="5253" spans="8:15" hidden="1" x14ac:dyDescent="0.25">
      <c r="H5253" s="189" t="s">
        <v>10615</v>
      </c>
      <c r="I5253" s="26" t="s">
        <v>11120</v>
      </c>
      <c r="J5253" s="26" t="s">
        <v>11121</v>
      </c>
      <c r="K5253" s="26">
        <v>6.65</v>
      </c>
      <c r="L5253" s="26">
        <v>12.49</v>
      </c>
      <c r="M5253" s="26">
        <v>12.19</v>
      </c>
      <c r="N5253" s="26">
        <v>11.11</v>
      </c>
      <c r="O5253" s="199">
        <v>4.5599999999999996</v>
      </c>
    </row>
    <row r="5254" spans="8:15" hidden="1" x14ac:dyDescent="0.25">
      <c r="H5254" s="189" t="s">
        <v>10615</v>
      </c>
      <c r="I5254" s="26" t="s">
        <v>11122</v>
      </c>
      <c r="J5254" s="26" t="s">
        <v>11123</v>
      </c>
      <c r="K5254" s="26">
        <v>12.96</v>
      </c>
      <c r="L5254" s="26">
        <v>28.73</v>
      </c>
      <c r="M5254" s="26">
        <v>29.13</v>
      </c>
      <c r="N5254" s="26">
        <v>28.35</v>
      </c>
      <c r="O5254" s="199">
        <v>9.91</v>
      </c>
    </row>
    <row r="5255" spans="8:15" hidden="1" x14ac:dyDescent="0.25">
      <c r="H5255" s="189" t="s">
        <v>10615</v>
      </c>
      <c r="I5255" s="26" t="s">
        <v>11124</v>
      </c>
      <c r="J5255" s="26" t="s">
        <v>11125</v>
      </c>
      <c r="K5255" s="26">
        <v>2.96</v>
      </c>
      <c r="L5255" s="26">
        <v>23.73</v>
      </c>
      <c r="M5255" s="26">
        <v>20.28</v>
      </c>
      <c r="N5255" s="26">
        <v>22.56</v>
      </c>
      <c r="O5255" s="199">
        <v>4.25</v>
      </c>
    </row>
    <row r="5256" spans="8:15" hidden="1" x14ac:dyDescent="0.25">
      <c r="H5256" s="189" t="s">
        <v>11126</v>
      </c>
      <c r="I5256" s="26" t="s">
        <v>11127</v>
      </c>
      <c r="J5256" s="26" t="s">
        <v>11128</v>
      </c>
      <c r="K5256" s="26">
        <v>4.7699999999999996</v>
      </c>
      <c r="L5256" s="26">
        <v>14.54</v>
      </c>
      <c r="M5256" s="26">
        <v>14.06</v>
      </c>
      <c r="N5256" s="26">
        <v>18.100000000000001</v>
      </c>
      <c r="O5256" s="199">
        <v>51.22</v>
      </c>
    </row>
    <row r="5257" spans="8:15" hidden="1" x14ac:dyDescent="0.25">
      <c r="H5257" s="189" t="s">
        <v>11126</v>
      </c>
      <c r="I5257" s="26" t="s">
        <v>11129</v>
      </c>
      <c r="J5257" s="26" t="s">
        <v>11130</v>
      </c>
      <c r="K5257" s="26">
        <v>2.76</v>
      </c>
      <c r="L5257" s="26"/>
      <c r="M5257" s="26"/>
      <c r="N5257" s="26"/>
      <c r="O5257" s="199">
        <v>41.85</v>
      </c>
    </row>
    <row r="5258" spans="8:15" hidden="1" x14ac:dyDescent="0.25">
      <c r="H5258" s="189" t="s">
        <v>11126</v>
      </c>
      <c r="I5258" s="26" t="s">
        <v>11131</v>
      </c>
      <c r="J5258" s="26" t="s">
        <v>11132</v>
      </c>
      <c r="K5258" s="26">
        <v>4.2699999999999996</v>
      </c>
      <c r="L5258" s="26">
        <v>11.13</v>
      </c>
      <c r="M5258" s="26">
        <v>9.25</v>
      </c>
      <c r="N5258" s="26">
        <v>8.91</v>
      </c>
      <c r="O5258" s="199">
        <v>113.38</v>
      </c>
    </row>
    <row r="5259" spans="8:15" hidden="1" x14ac:dyDescent="0.25">
      <c r="H5259" s="189" t="s">
        <v>11126</v>
      </c>
      <c r="I5259" s="26" t="s">
        <v>11133</v>
      </c>
      <c r="J5259" s="26" t="s">
        <v>11134</v>
      </c>
      <c r="K5259" s="26">
        <v>9.0399999999999991</v>
      </c>
      <c r="L5259" s="26"/>
      <c r="M5259" s="26"/>
      <c r="N5259" s="26"/>
      <c r="O5259" s="199">
        <v>76.38</v>
      </c>
    </row>
    <row r="5260" spans="8:15" hidden="1" x14ac:dyDescent="0.25">
      <c r="H5260" s="189" t="s">
        <v>11126</v>
      </c>
      <c r="I5260" s="26" t="s">
        <v>11135</v>
      </c>
      <c r="J5260" s="26" t="s">
        <v>11136</v>
      </c>
      <c r="K5260" s="26">
        <v>1.53</v>
      </c>
      <c r="L5260" s="26"/>
      <c r="M5260" s="26"/>
      <c r="N5260" s="26"/>
      <c r="O5260" s="199">
        <v>26.87</v>
      </c>
    </row>
    <row r="5261" spans="8:15" hidden="1" x14ac:dyDescent="0.25">
      <c r="H5261" s="189" t="s">
        <v>11126</v>
      </c>
      <c r="I5261" s="26" t="s">
        <v>11137</v>
      </c>
      <c r="J5261" s="26" t="s">
        <v>11138</v>
      </c>
      <c r="K5261" s="26">
        <v>5.26</v>
      </c>
      <c r="L5261" s="26">
        <v>36.130000000000003</v>
      </c>
      <c r="M5261" s="26">
        <v>27.54</v>
      </c>
      <c r="N5261" s="26">
        <v>37.85</v>
      </c>
      <c r="O5261" s="199">
        <v>70.48</v>
      </c>
    </row>
    <row r="5262" spans="8:15" hidden="1" x14ac:dyDescent="0.25">
      <c r="H5262" s="189" t="s">
        <v>11126</v>
      </c>
      <c r="I5262" s="26" t="s">
        <v>11139</v>
      </c>
      <c r="J5262" s="26" t="s">
        <v>11140</v>
      </c>
      <c r="K5262" s="26">
        <v>2.06</v>
      </c>
      <c r="L5262" s="26"/>
      <c r="M5262" s="26"/>
      <c r="N5262" s="26"/>
      <c r="O5262" s="199">
        <v>31.67</v>
      </c>
    </row>
    <row r="5263" spans="8:15" hidden="1" x14ac:dyDescent="0.25">
      <c r="H5263" s="189" t="s">
        <v>11126</v>
      </c>
      <c r="I5263" s="26" t="s">
        <v>11141</v>
      </c>
      <c r="J5263" s="26" t="s">
        <v>11142</v>
      </c>
      <c r="K5263" s="26">
        <v>4.95</v>
      </c>
      <c r="L5263" s="26"/>
      <c r="M5263" s="26"/>
      <c r="N5263" s="26">
        <v>194.23</v>
      </c>
      <c r="O5263" s="199">
        <v>18.690000000000001</v>
      </c>
    </row>
    <row r="5264" spans="8:15" hidden="1" x14ac:dyDescent="0.25">
      <c r="H5264" s="189" t="s">
        <v>11126</v>
      </c>
      <c r="I5264" s="26" t="s">
        <v>11143</v>
      </c>
      <c r="J5264" s="26" t="s">
        <v>11144</v>
      </c>
      <c r="K5264" s="26">
        <v>7.92</v>
      </c>
      <c r="L5264" s="26"/>
      <c r="M5264" s="26"/>
      <c r="N5264" s="26"/>
      <c r="O5264" s="199">
        <v>33.229999999999997</v>
      </c>
    </row>
    <row r="5265" spans="8:15" hidden="1" x14ac:dyDescent="0.25">
      <c r="H5265" s="189" t="s">
        <v>11126</v>
      </c>
      <c r="I5265" s="26" t="s">
        <v>11145</v>
      </c>
      <c r="J5265" s="26" t="s">
        <v>11146</v>
      </c>
      <c r="K5265" s="26">
        <v>14.05</v>
      </c>
      <c r="L5265" s="26">
        <v>82.29</v>
      </c>
      <c r="M5265" s="26">
        <v>39.01</v>
      </c>
      <c r="N5265" s="26">
        <v>200.54</v>
      </c>
      <c r="O5265" s="199">
        <v>22.43</v>
      </c>
    </row>
    <row r="5266" spans="8:15" hidden="1" x14ac:dyDescent="0.25">
      <c r="H5266" s="189" t="s">
        <v>11126</v>
      </c>
      <c r="I5266" s="26" t="s">
        <v>11147</v>
      </c>
      <c r="J5266" s="26" t="s">
        <v>11148</v>
      </c>
      <c r="K5266" s="26">
        <v>7.84</v>
      </c>
      <c r="L5266" s="26"/>
      <c r="M5266" s="26">
        <v>125.73</v>
      </c>
      <c r="N5266" s="26"/>
      <c r="O5266" s="199">
        <v>21.33</v>
      </c>
    </row>
    <row r="5267" spans="8:15" hidden="1" x14ac:dyDescent="0.25">
      <c r="H5267" s="189" t="s">
        <v>11126</v>
      </c>
      <c r="I5267" s="26" t="s">
        <v>11149</v>
      </c>
      <c r="J5267" s="26" t="s">
        <v>11150</v>
      </c>
      <c r="K5267" s="26">
        <v>4.1500000000000004</v>
      </c>
      <c r="L5267" s="26"/>
      <c r="M5267" s="26"/>
      <c r="N5267" s="26">
        <v>263.27</v>
      </c>
      <c r="O5267" s="199">
        <v>29.62</v>
      </c>
    </row>
    <row r="5268" spans="8:15" hidden="1" x14ac:dyDescent="0.25">
      <c r="H5268" s="189" t="s">
        <v>11126</v>
      </c>
      <c r="I5268" s="26" t="s">
        <v>11151</v>
      </c>
      <c r="J5268" s="26" t="s">
        <v>11152</v>
      </c>
      <c r="K5268" s="26">
        <v>13.06</v>
      </c>
      <c r="L5268" s="26">
        <v>82.96</v>
      </c>
      <c r="M5268" s="26">
        <v>115.72</v>
      </c>
      <c r="N5268" s="26">
        <v>91.9</v>
      </c>
      <c r="O5268" s="199">
        <v>17.41</v>
      </c>
    </row>
    <row r="5269" spans="8:15" hidden="1" x14ac:dyDescent="0.25">
      <c r="H5269" s="189" t="s">
        <v>11126</v>
      </c>
      <c r="I5269" s="26" t="s">
        <v>11153</v>
      </c>
      <c r="J5269" s="26" t="s">
        <v>11154</v>
      </c>
      <c r="K5269" s="26">
        <v>10.220000000000001</v>
      </c>
      <c r="L5269" s="26"/>
      <c r="M5269" s="26">
        <v>300.75</v>
      </c>
      <c r="N5269" s="26"/>
      <c r="O5269" s="199">
        <v>13.83</v>
      </c>
    </row>
    <row r="5270" spans="8:15" hidden="1" x14ac:dyDescent="0.25">
      <c r="H5270" s="189" t="s">
        <v>11126</v>
      </c>
      <c r="I5270" s="26" t="s">
        <v>11155</v>
      </c>
      <c r="J5270" s="26" t="s">
        <v>11156</v>
      </c>
      <c r="K5270" s="26">
        <v>14.06</v>
      </c>
      <c r="L5270" s="26"/>
      <c r="M5270" s="26">
        <v>90.79</v>
      </c>
      <c r="N5270" s="26"/>
      <c r="O5270" s="199">
        <v>21.14</v>
      </c>
    </row>
    <row r="5271" spans="8:15" hidden="1" x14ac:dyDescent="0.25">
      <c r="H5271" s="189" t="s">
        <v>11126</v>
      </c>
      <c r="I5271" s="26" t="s">
        <v>11157</v>
      </c>
      <c r="J5271" s="26" t="s">
        <v>11158</v>
      </c>
      <c r="K5271" s="26">
        <v>13.76</v>
      </c>
      <c r="L5271" s="26">
        <v>44.6</v>
      </c>
      <c r="M5271" s="26">
        <v>33.299999999999997</v>
      </c>
      <c r="N5271" s="26">
        <v>37.119999999999997</v>
      </c>
      <c r="O5271" s="199">
        <v>25</v>
      </c>
    </row>
    <row r="5272" spans="8:15" hidden="1" x14ac:dyDescent="0.25">
      <c r="H5272" s="189" t="s">
        <v>11126</v>
      </c>
      <c r="I5272" s="26" t="s">
        <v>11159</v>
      </c>
      <c r="J5272" s="26" t="s">
        <v>11160</v>
      </c>
      <c r="K5272" s="26">
        <v>10.029999999999999</v>
      </c>
      <c r="L5272" s="26"/>
      <c r="M5272" s="26">
        <v>242.41</v>
      </c>
      <c r="N5272" s="26">
        <v>314.60000000000002</v>
      </c>
      <c r="O5272" s="199">
        <v>20.87</v>
      </c>
    </row>
    <row r="5273" spans="8:15" hidden="1" x14ac:dyDescent="0.25">
      <c r="H5273" s="189" t="s">
        <v>11126</v>
      </c>
      <c r="I5273" s="26" t="s">
        <v>11161</v>
      </c>
      <c r="J5273" s="26" t="s">
        <v>11162</v>
      </c>
      <c r="K5273" s="26">
        <v>19.82</v>
      </c>
      <c r="L5273" s="26">
        <v>60.88</v>
      </c>
      <c r="M5273" s="26">
        <v>39.17</v>
      </c>
      <c r="N5273" s="26">
        <v>104.07</v>
      </c>
      <c r="O5273" s="199">
        <v>23.86</v>
      </c>
    </row>
    <row r="5274" spans="8:15" hidden="1" x14ac:dyDescent="0.25">
      <c r="H5274" s="189" t="s">
        <v>11126</v>
      </c>
      <c r="I5274" s="26" t="s">
        <v>11163</v>
      </c>
      <c r="J5274" s="26" t="s">
        <v>11164</v>
      </c>
      <c r="K5274" s="26">
        <v>15.48</v>
      </c>
      <c r="L5274" s="26">
        <v>25.18</v>
      </c>
      <c r="M5274" s="26">
        <v>37.75</v>
      </c>
      <c r="N5274" s="26">
        <v>16.87</v>
      </c>
      <c r="O5274" s="199">
        <v>27.86</v>
      </c>
    </row>
    <row r="5275" spans="8:15" hidden="1" x14ac:dyDescent="0.25">
      <c r="H5275" s="189" t="s">
        <v>11126</v>
      </c>
      <c r="I5275" s="26" t="s">
        <v>11165</v>
      </c>
      <c r="J5275" s="26" t="s">
        <v>11166</v>
      </c>
      <c r="K5275" s="26">
        <v>4.9800000000000004</v>
      </c>
      <c r="L5275" s="26"/>
      <c r="M5275" s="26">
        <v>475.25</v>
      </c>
      <c r="N5275" s="26">
        <v>340.31</v>
      </c>
      <c r="O5275" s="199">
        <v>21.18</v>
      </c>
    </row>
    <row r="5276" spans="8:15" hidden="1" x14ac:dyDescent="0.25">
      <c r="H5276" s="189" t="s">
        <v>11126</v>
      </c>
      <c r="I5276" s="26" t="s">
        <v>11167</v>
      </c>
      <c r="J5276" s="26" t="s">
        <v>11168</v>
      </c>
      <c r="K5276" s="26">
        <v>6.87</v>
      </c>
      <c r="L5276" s="26"/>
      <c r="M5276" s="26"/>
      <c r="N5276" s="26"/>
      <c r="O5276" s="199">
        <v>18.04</v>
      </c>
    </row>
    <row r="5277" spans="8:15" hidden="1" x14ac:dyDescent="0.25">
      <c r="H5277" s="189" t="s">
        <v>11126</v>
      </c>
      <c r="I5277" s="26" t="s">
        <v>11169</v>
      </c>
      <c r="J5277" s="26" t="s">
        <v>11170</v>
      </c>
      <c r="K5277" s="26">
        <v>7.48</v>
      </c>
      <c r="L5277" s="26">
        <v>14.72</v>
      </c>
      <c r="M5277" s="26">
        <v>14.48</v>
      </c>
      <c r="N5277" s="26">
        <v>17.329999999999998</v>
      </c>
      <c r="O5277" s="199">
        <v>84.75</v>
      </c>
    </row>
    <row r="5278" spans="8:15" hidden="1" x14ac:dyDescent="0.25">
      <c r="H5278" s="189" t="s">
        <v>11126</v>
      </c>
      <c r="I5278" s="26" t="s">
        <v>11171</v>
      </c>
      <c r="J5278" s="26" t="s">
        <v>11172</v>
      </c>
      <c r="K5278" s="26">
        <v>3.27</v>
      </c>
      <c r="L5278" s="26"/>
      <c r="M5278" s="26">
        <v>30.87</v>
      </c>
      <c r="N5278" s="26"/>
      <c r="O5278" s="199">
        <v>18.97</v>
      </c>
    </row>
    <row r="5279" spans="8:15" hidden="1" x14ac:dyDescent="0.25">
      <c r="H5279" s="189" t="s">
        <v>11126</v>
      </c>
      <c r="I5279" s="26" t="s">
        <v>11173</v>
      </c>
      <c r="J5279" s="26" t="s">
        <v>11174</v>
      </c>
      <c r="K5279" s="26">
        <v>18.07</v>
      </c>
      <c r="L5279" s="26">
        <v>217.31</v>
      </c>
      <c r="M5279" s="26">
        <v>78.010000000000005</v>
      </c>
      <c r="N5279" s="26">
        <v>182.23</v>
      </c>
      <c r="O5279" s="199">
        <v>97.52</v>
      </c>
    </row>
    <row r="5280" spans="8:15" hidden="1" x14ac:dyDescent="0.25">
      <c r="H5280" s="189" t="s">
        <v>11126</v>
      </c>
      <c r="I5280" s="26" t="s">
        <v>11175</v>
      </c>
      <c r="J5280" s="26" t="s">
        <v>11176</v>
      </c>
      <c r="K5280" s="26">
        <v>18.7</v>
      </c>
      <c r="L5280" s="26">
        <v>17.489999999999998</v>
      </c>
      <c r="M5280" s="26">
        <v>17.260000000000002</v>
      </c>
      <c r="N5280" s="26">
        <v>20.73</v>
      </c>
      <c r="O5280" s="199">
        <v>24.43</v>
      </c>
    </row>
    <row r="5281" spans="8:15" hidden="1" x14ac:dyDescent="0.25">
      <c r="H5281" s="189" t="s">
        <v>11126</v>
      </c>
      <c r="I5281" s="26" t="s">
        <v>11177</v>
      </c>
      <c r="J5281" s="26" t="s">
        <v>11178</v>
      </c>
      <c r="K5281" s="26">
        <v>3.38</v>
      </c>
      <c r="L5281" s="26"/>
      <c r="M5281" s="26">
        <v>81</v>
      </c>
      <c r="N5281" s="26"/>
      <c r="O5281" s="199">
        <v>20.14</v>
      </c>
    </row>
    <row r="5282" spans="8:15" hidden="1" x14ac:dyDescent="0.25">
      <c r="H5282" s="189" t="s">
        <v>11126</v>
      </c>
      <c r="I5282" s="26" t="s">
        <v>11179</v>
      </c>
      <c r="J5282" s="26" t="s">
        <v>11180</v>
      </c>
      <c r="K5282" s="26">
        <v>17.739999999999998</v>
      </c>
      <c r="L5282" s="26">
        <v>18.670000000000002</v>
      </c>
      <c r="M5282" s="26">
        <v>25.51</v>
      </c>
      <c r="N5282" s="26">
        <v>25.14</v>
      </c>
      <c r="O5282" s="199">
        <v>37.85</v>
      </c>
    </row>
    <row r="5283" spans="8:15" hidden="1" x14ac:dyDescent="0.25">
      <c r="H5283" s="189" t="s">
        <v>11126</v>
      </c>
      <c r="I5283" s="26" t="s">
        <v>11181</v>
      </c>
      <c r="J5283" s="26" t="s">
        <v>11182</v>
      </c>
      <c r="K5283" s="26">
        <v>20.46</v>
      </c>
      <c r="L5283" s="26"/>
      <c r="M5283" s="26"/>
      <c r="N5283" s="26"/>
      <c r="O5283" s="199">
        <v>20.309999999999999</v>
      </c>
    </row>
    <row r="5284" spans="8:15" hidden="1" x14ac:dyDescent="0.25">
      <c r="H5284" s="189" t="s">
        <v>11126</v>
      </c>
      <c r="I5284" s="26" t="s">
        <v>11183</v>
      </c>
      <c r="J5284" s="26" t="s">
        <v>11184</v>
      </c>
      <c r="K5284" s="26">
        <v>16.600000000000001</v>
      </c>
      <c r="L5284" s="26">
        <v>11.27</v>
      </c>
      <c r="M5284" s="26">
        <v>10.81</v>
      </c>
      <c r="N5284" s="26">
        <v>11.62</v>
      </c>
      <c r="O5284" s="199">
        <v>23.24</v>
      </c>
    </row>
    <row r="5285" spans="8:15" hidden="1" x14ac:dyDescent="0.25">
      <c r="H5285" s="189" t="s">
        <v>11185</v>
      </c>
      <c r="I5285" s="26" t="s">
        <v>11186</v>
      </c>
      <c r="J5285" s="26" t="s">
        <v>11187</v>
      </c>
      <c r="K5285" s="26">
        <v>2.73</v>
      </c>
      <c r="L5285" s="26">
        <v>49.64</v>
      </c>
      <c r="M5285" s="26">
        <v>59.5</v>
      </c>
      <c r="N5285" s="26">
        <v>40.380000000000003</v>
      </c>
      <c r="O5285" s="199">
        <v>65.39</v>
      </c>
    </row>
    <row r="5286" spans="8:15" hidden="1" x14ac:dyDescent="0.25">
      <c r="H5286" s="189" t="s">
        <v>11185</v>
      </c>
      <c r="I5286" s="26" t="s">
        <v>11188</v>
      </c>
      <c r="J5286" s="26" t="s">
        <v>11189</v>
      </c>
      <c r="K5286" s="26">
        <v>4.0999999999999996</v>
      </c>
      <c r="L5286" s="26">
        <v>116.51</v>
      </c>
      <c r="M5286" s="26">
        <v>82.01</v>
      </c>
      <c r="N5286" s="26">
        <v>128.37</v>
      </c>
      <c r="O5286" s="199">
        <v>19.09</v>
      </c>
    </row>
    <row r="5287" spans="8:15" hidden="1" x14ac:dyDescent="0.25">
      <c r="H5287" s="189" t="s">
        <v>11185</v>
      </c>
      <c r="I5287" s="26" t="s">
        <v>11190</v>
      </c>
      <c r="J5287" s="26" t="s">
        <v>11191</v>
      </c>
      <c r="K5287" s="26">
        <v>2.1800000000000002</v>
      </c>
      <c r="L5287" s="26"/>
      <c r="M5287" s="26">
        <v>63.93</v>
      </c>
      <c r="N5287" s="26"/>
      <c r="O5287" s="199">
        <v>85.45</v>
      </c>
    </row>
    <row r="5288" spans="8:15" hidden="1" x14ac:dyDescent="0.25">
      <c r="H5288" s="189" t="s">
        <v>11185</v>
      </c>
      <c r="I5288" s="26" t="s">
        <v>11192</v>
      </c>
      <c r="J5288" s="26" t="s">
        <v>11193</v>
      </c>
      <c r="K5288" s="26">
        <v>7.65</v>
      </c>
      <c r="L5288" s="26"/>
      <c r="M5288" s="26"/>
      <c r="N5288" s="26">
        <v>36.39</v>
      </c>
      <c r="O5288" s="199">
        <v>72.33</v>
      </c>
    </row>
    <row r="5289" spans="8:15" hidden="1" x14ac:dyDescent="0.25">
      <c r="H5289" s="189" t="s">
        <v>11185</v>
      </c>
      <c r="I5289" s="26" t="s">
        <v>11194</v>
      </c>
      <c r="J5289" s="26" t="s">
        <v>11195</v>
      </c>
      <c r="K5289" s="26">
        <v>6</v>
      </c>
      <c r="L5289" s="26"/>
      <c r="M5289" s="26">
        <v>32.47</v>
      </c>
      <c r="N5289" s="26"/>
      <c r="O5289" s="199">
        <v>27.23</v>
      </c>
    </row>
    <row r="5290" spans="8:15" hidden="1" x14ac:dyDescent="0.25">
      <c r="H5290" s="189" t="s">
        <v>11185</v>
      </c>
      <c r="I5290" s="26" t="s">
        <v>11196</v>
      </c>
      <c r="J5290" s="26" t="s">
        <v>11197</v>
      </c>
      <c r="K5290" s="26">
        <v>32.700000000000003</v>
      </c>
      <c r="L5290" s="26">
        <v>77.319999999999993</v>
      </c>
      <c r="M5290" s="26"/>
      <c r="N5290" s="26">
        <v>42.68</v>
      </c>
      <c r="O5290" s="199">
        <v>27.6</v>
      </c>
    </row>
    <row r="5291" spans="8:15" hidden="1" x14ac:dyDescent="0.25">
      <c r="H5291" s="189" t="s">
        <v>11185</v>
      </c>
      <c r="I5291" s="26" t="s">
        <v>11198</v>
      </c>
      <c r="J5291" s="26" t="s">
        <v>11199</v>
      </c>
      <c r="K5291" s="26">
        <v>6.95</v>
      </c>
      <c r="L5291" s="26">
        <v>19.77</v>
      </c>
      <c r="M5291" s="26">
        <v>23.86</v>
      </c>
      <c r="N5291" s="26">
        <v>14.41</v>
      </c>
      <c r="O5291" s="199">
        <v>21.61</v>
      </c>
    </row>
    <row r="5292" spans="8:15" hidden="1" x14ac:dyDescent="0.25">
      <c r="H5292" s="189" t="s">
        <v>11185</v>
      </c>
      <c r="I5292" s="26" t="s">
        <v>11200</v>
      </c>
      <c r="J5292" s="26" t="s">
        <v>11201</v>
      </c>
      <c r="K5292" s="26">
        <v>7.2</v>
      </c>
      <c r="L5292" s="26">
        <v>998.72</v>
      </c>
      <c r="M5292" s="26"/>
      <c r="N5292" s="26">
        <v>26.77</v>
      </c>
      <c r="O5292" s="199">
        <v>16.559999999999999</v>
      </c>
    </row>
    <row r="5293" spans="8:15" hidden="1" x14ac:dyDescent="0.25">
      <c r="H5293" s="189" t="s">
        <v>11185</v>
      </c>
      <c r="I5293" s="26" t="s">
        <v>11202</v>
      </c>
      <c r="J5293" s="26" t="s">
        <v>11203</v>
      </c>
      <c r="K5293" s="26">
        <v>5.15</v>
      </c>
      <c r="L5293" s="26"/>
      <c r="M5293" s="26"/>
      <c r="N5293" s="26"/>
      <c r="O5293" s="199">
        <v>19.579999999999998</v>
      </c>
    </row>
    <row r="5294" spans="8:15" hidden="1" x14ac:dyDescent="0.25">
      <c r="H5294" s="189" t="s">
        <v>11185</v>
      </c>
      <c r="I5294" s="26" t="s">
        <v>11204</v>
      </c>
      <c r="J5294" s="26" t="s">
        <v>11205</v>
      </c>
      <c r="K5294" s="26">
        <v>11.48</v>
      </c>
      <c r="L5294" s="26">
        <v>99.74</v>
      </c>
      <c r="M5294" s="26">
        <v>425.62</v>
      </c>
      <c r="N5294" s="26">
        <v>219.37</v>
      </c>
      <c r="O5294" s="199">
        <v>78.83</v>
      </c>
    </row>
    <row r="5295" spans="8:15" hidden="1" x14ac:dyDescent="0.25">
      <c r="H5295" s="189" t="s">
        <v>11185</v>
      </c>
      <c r="I5295" s="26" t="s">
        <v>11206</v>
      </c>
      <c r="J5295" s="26" t="s">
        <v>11207</v>
      </c>
      <c r="K5295" s="26">
        <v>11.39</v>
      </c>
      <c r="L5295" s="26"/>
      <c r="M5295" s="26"/>
      <c r="N5295" s="26"/>
      <c r="O5295" s="199">
        <v>15.85</v>
      </c>
    </row>
    <row r="5296" spans="8:15" hidden="1" x14ac:dyDescent="0.25">
      <c r="H5296" s="189" t="s">
        <v>11185</v>
      </c>
      <c r="I5296" s="26" t="s">
        <v>11208</v>
      </c>
      <c r="J5296" s="26" t="s">
        <v>11209</v>
      </c>
      <c r="K5296" s="26">
        <v>2.0699999999999998</v>
      </c>
      <c r="L5296" s="26">
        <v>34.03</v>
      </c>
      <c r="M5296" s="26"/>
      <c r="N5296" s="26"/>
      <c r="O5296" s="199">
        <v>59.27</v>
      </c>
    </row>
    <row r="5297" spans="8:15" hidden="1" x14ac:dyDescent="0.25">
      <c r="H5297" s="189" t="s">
        <v>11185</v>
      </c>
      <c r="I5297" s="26" t="s">
        <v>11210</v>
      </c>
      <c r="J5297" s="26" t="s">
        <v>11211</v>
      </c>
      <c r="K5297" s="26">
        <v>9.84</v>
      </c>
      <c r="L5297" s="26">
        <v>969.72</v>
      </c>
      <c r="M5297" s="26">
        <v>64.98</v>
      </c>
      <c r="N5297" s="26"/>
      <c r="O5297" s="199">
        <v>19.78</v>
      </c>
    </row>
    <row r="5298" spans="8:15" hidden="1" x14ac:dyDescent="0.25">
      <c r="H5298" s="189" t="s">
        <v>11185</v>
      </c>
      <c r="I5298" s="26" t="s">
        <v>11212</v>
      </c>
      <c r="J5298" s="26" t="s">
        <v>11213</v>
      </c>
      <c r="K5298" s="26">
        <v>12.29</v>
      </c>
      <c r="L5298" s="26"/>
      <c r="M5298" s="26">
        <v>1366.8</v>
      </c>
      <c r="N5298" s="26"/>
      <c r="O5298" s="199">
        <v>27.56</v>
      </c>
    </row>
    <row r="5299" spans="8:15" hidden="1" x14ac:dyDescent="0.25">
      <c r="H5299" s="189" t="s">
        <v>11185</v>
      </c>
      <c r="I5299" s="26" t="s">
        <v>11214</v>
      </c>
      <c r="J5299" s="26" t="s">
        <v>11215</v>
      </c>
      <c r="K5299" s="26">
        <v>5.04</v>
      </c>
      <c r="L5299" s="26"/>
      <c r="M5299" s="26"/>
      <c r="N5299" s="26"/>
      <c r="O5299" s="199">
        <v>65.52</v>
      </c>
    </row>
    <row r="5300" spans="8:15" hidden="1" x14ac:dyDescent="0.25">
      <c r="H5300" s="189" t="s">
        <v>11185</v>
      </c>
      <c r="I5300" s="26" t="s">
        <v>11216</v>
      </c>
      <c r="J5300" s="26" t="s">
        <v>11217</v>
      </c>
      <c r="K5300" s="26">
        <v>6.01</v>
      </c>
      <c r="L5300" s="26">
        <v>11.35</v>
      </c>
      <c r="M5300" s="26">
        <v>11.73</v>
      </c>
      <c r="N5300" s="26">
        <v>12.52</v>
      </c>
      <c r="O5300" s="199">
        <v>40.61</v>
      </c>
    </row>
    <row r="5301" spans="8:15" hidden="1" x14ac:dyDescent="0.25">
      <c r="H5301" s="189" t="s">
        <v>11185</v>
      </c>
      <c r="I5301" s="26" t="s">
        <v>11218</v>
      </c>
      <c r="J5301" s="26" t="s">
        <v>11219</v>
      </c>
      <c r="K5301" s="26">
        <v>4.3</v>
      </c>
      <c r="L5301" s="26">
        <v>33.729999999999997</v>
      </c>
      <c r="M5301" s="26">
        <v>26.06</v>
      </c>
      <c r="N5301" s="26">
        <v>38.86</v>
      </c>
      <c r="O5301" s="199">
        <v>36.590000000000003</v>
      </c>
    </row>
    <row r="5302" spans="8:15" hidden="1" x14ac:dyDescent="0.25">
      <c r="H5302" s="189" t="s">
        <v>11185</v>
      </c>
      <c r="I5302" s="26" t="s">
        <v>11220</v>
      </c>
      <c r="J5302" s="26" t="s">
        <v>11221</v>
      </c>
      <c r="K5302" s="26">
        <v>10.89</v>
      </c>
      <c r="L5302" s="26">
        <v>31.11</v>
      </c>
      <c r="M5302" s="26">
        <v>43.82</v>
      </c>
      <c r="N5302" s="26">
        <v>28.01</v>
      </c>
      <c r="O5302" s="199">
        <v>10.07</v>
      </c>
    </row>
    <row r="5303" spans="8:15" ht="14.4" hidden="1" thickBot="1" x14ac:dyDescent="0.3">
      <c r="H5303" s="191" t="s">
        <v>11222</v>
      </c>
      <c r="I5303" s="193"/>
      <c r="J5303" s="193"/>
      <c r="K5303" s="193"/>
      <c r="L5303" s="193"/>
      <c r="M5303" s="193"/>
      <c r="N5303" s="193"/>
      <c r="O5303" s="200"/>
    </row>
  </sheetData>
  <autoFilter ref="H3:O5303" xr:uid="{00000000-0009-0000-0000-000017000000}">
    <filterColumn colId="7">
      <filters>
        <filter val="10,593.61"/>
        <filter val="11,687.20"/>
        <filter val="13,019.37"/>
        <filter val="14,037.71"/>
        <filter val="16,800.74"/>
        <filter val="17,428.27"/>
        <filter val="21,329.97"/>
        <filter val="21,996.02"/>
        <filter val="8,735.45"/>
        <filter val="9,860.59"/>
      </filters>
    </filterColumn>
  </autoFilter>
  <phoneticPr fontId="2" type="noConversion"/>
  <conditionalFormatting sqref="E4:E113">
    <cfRule type="top10" dxfId="89" priority="2" percent="1" rank="10"/>
  </conditionalFormatting>
  <conditionalFormatting sqref="O4:O5302">
    <cfRule type="top10" dxfId="88" priority="1" rank="10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P74"/>
  <sheetViews>
    <sheetView showGridLines="0" topLeftCell="A35" zoomScale="90" zoomScaleNormal="90" workbookViewId="0">
      <selection activeCell="P41" sqref="P41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88671875" bestFit="1" customWidth="1"/>
    <col min="6" max="6" width="12.88671875" bestFit="1" customWidth="1"/>
    <col min="7" max="7" width="12.88671875" customWidth="1"/>
    <col min="9" max="9" width="9" style="1" bestFit="1" customWidth="1"/>
    <col min="10" max="10" width="10.77734375" customWidth="1"/>
    <col min="11" max="11" width="14.21875" style="12" bestFit="1" customWidth="1"/>
    <col min="12" max="12" width="10.77734375" customWidth="1"/>
    <col min="13" max="13" width="14.77734375" bestFit="1" customWidth="1"/>
    <col min="14" max="14" width="5.77734375" customWidth="1"/>
    <col min="16" max="16" width="14.77734375" bestFit="1" customWidth="1"/>
  </cols>
  <sheetData>
    <row r="1" spans="1:13" ht="20.25" customHeight="1" thickBot="1" x14ac:dyDescent="0.3">
      <c r="A1" s="104" t="s">
        <v>144</v>
      </c>
      <c r="D1" s="7" t="s">
        <v>184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201">
        <v>45150</v>
      </c>
      <c r="E3" s="202" t="s">
        <v>424</v>
      </c>
      <c r="F3" s="203" t="s">
        <v>423</v>
      </c>
      <c r="G3" s="203">
        <v>600056</v>
      </c>
      <c r="H3" s="203" t="s">
        <v>0</v>
      </c>
      <c r="I3" s="210">
        <v>2000</v>
      </c>
      <c r="J3" s="204"/>
      <c r="K3" s="204"/>
      <c r="L3" s="205">
        <v>13.48</v>
      </c>
      <c r="M3" s="206">
        <f t="shared" ref="M3:M8" si="0">L3*I3</f>
        <v>26960</v>
      </c>
    </row>
    <row r="4" spans="1:13" ht="20.25" customHeight="1" x14ac:dyDescent="0.25">
      <c r="C4">
        <v>2</v>
      </c>
      <c r="D4" s="201">
        <v>45150</v>
      </c>
      <c r="E4" s="202" t="s">
        <v>427</v>
      </c>
      <c r="F4" s="203" t="s">
        <v>426</v>
      </c>
      <c r="G4" s="203">
        <v>300159</v>
      </c>
      <c r="H4" s="203" t="s">
        <v>0</v>
      </c>
      <c r="I4" s="210">
        <v>5000</v>
      </c>
      <c r="J4" s="204"/>
      <c r="K4" s="204"/>
      <c r="L4" s="205">
        <v>3.25</v>
      </c>
      <c r="M4" s="206">
        <f t="shared" si="0"/>
        <v>16250</v>
      </c>
    </row>
    <row r="5" spans="1:13" ht="20.25" customHeight="1" x14ac:dyDescent="0.25">
      <c r="C5">
        <v>3</v>
      </c>
      <c r="D5" s="201">
        <v>45150</v>
      </c>
      <c r="E5" s="202" t="s">
        <v>428</v>
      </c>
      <c r="F5" s="203" t="s">
        <v>430</v>
      </c>
      <c r="G5" s="203" t="s">
        <v>432</v>
      </c>
      <c r="H5" s="203" t="s">
        <v>0</v>
      </c>
      <c r="I5" s="210">
        <v>5000</v>
      </c>
      <c r="J5" s="204"/>
      <c r="K5" s="204"/>
      <c r="L5" s="205">
        <v>4.2699999999999996</v>
      </c>
      <c r="M5" s="206">
        <f t="shared" si="0"/>
        <v>21349.999999999996</v>
      </c>
    </row>
    <row r="6" spans="1:13" ht="20.25" customHeight="1" x14ac:dyDescent="0.25">
      <c r="C6">
        <v>4</v>
      </c>
      <c r="D6" s="201">
        <v>45374</v>
      </c>
      <c r="E6" s="202" t="s">
        <v>234</v>
      </c>
      <c r="F6" s="203" t="s">
        <v>423</v>
      </c>
      <c r="G6" s="203">
        <v>600056</v>
      </c>
      <c r="H6" s="203" t="s">
        <v>57</v>
      </c>
      <c r="I6" s="210">
        <v>-2000</v>
      </c>
      <c r="J6" s="204"/>
      <c r="K6" s="204"/>
      <c r="L6" s="205">
        <v>11.1</v>
      </c>
      <c r="M6" s="206">
        <f t="shared" si="0"/>
        <v>-22200</v>
      </c>
    </row>
    <row r="7" spans="1:13" ht="20.25" customHeight="1" x14ac:dyDescent="0.25">
      <c r="C7">
        <v>5</v>
      </c>
      <c r="D7" s="201">
        <v>45374</v>
      </c>
      <c r="E7" s="202" t="s">
        <v>234</v>
      </c>
      <c r="F7" s="203" t="s">
        <v>425</v>
      </c>
      <c r="G7" s="203">
        <v>300159</v>
      </c>
      <c r="H7" s="203" t="s">
        <v>57</v>
      </c>
      <c r="I7" s="210">
        <v>-5000</v>
      </c>
      <c r="J7" s="204"/>
      <c r="K7" s="204"/>
      <c r="L7" s="205">
        <v>2.25</v>
      </c>
      <c r="M7" s="206">
        <f t="shared" si="0"/>
        <v>-11250</v>
      </c>
    </row>
    <row r="8" spans="1:13" ht="20.25" customHeight="1" x14ac:dyDescent="0.25">
      <c r="C8">
        <v>6</v>
      </c>
      <c r="D8" s="201">
        <v>45374</v>
      </c>
      <c r="E8" s="202" t="s">
        <v>234</v>
      </c>
      <c r="F8" s="203" t="s">
        <v>429</v>
      </c>
      <c r="G8" s="203" t="s">
        <v>431</v>
      </c>
      <c r="H8" s="203" t="s">
        <v>57</v>
      </c>
      <c r="I8" s="210">
        <v>-5000</v>
      </c>
      <c r="J8" s="204"/>
      <c r="K8" s="204"/>
      <c r="L8" s="205">
        <v>2.61</v>
      </c>
      <c r="M8" s="206">
        <f t="shared" si="0"/>
        <v>-13050</v>
      </c>
    </row>
    <row r="9" spans="1:13" ht="20.25" customHeight="1" x14ac:dyDescent="0.25">
      <c r="C9">
        <v>7</v>
      </c>
      <c r="D9" s="201">
        <v>45276</v>
      </c>
      <c r="E9" s="202" t="s">
        <v>47</v>
      </c>
      <c r="F9" s="203" t="s">
        <v>331</v>
      </c>
      <c r="G9" s="203">
        <v>1797</v>
      </c>
      <c r="H9" s="203" t="s">
        <v>0</v>
      </c>
      <c r="I9" s="210">
        <v>200</v>
      </c>
      <c r="J9" s="204"/>
      <c r="K9" s="204"/>
      <c r="L9" s="205">
        <v>26.25</v>
      </c>
      <c r="M9" s="206">
        <f t="shared" ref="M9:M41" si="1">L9*I9</f>
        <v>5250</v>
      </c>
    </row>
    <row r="10" spans="1:13" ht="20.25" customHeight="1" x14ac:dyDescent="0.25">
      <c r="C10">
        <v>8</v>
      </c>
      <c r="D10" s="201">
        <v>45367</v>
      </c>
      <c r="E10" s="202" t="s">
        <v>223</v>
      </c>
      <c r="F10" s="203" t="s">
        <v>289</v>
      </c>
      <c r="G10" s="203" t="s">
        <v>291</v>
      </c>
      <c r="H10" s="203" t="s">
        <v>0</v>
      </c>
      <c r="I10" s="210">
        <v>20</v>
      </c>
      <c r="J10" s="204"/>
      <c r="K10" s="204"/>
      <c r="L10" s="205">
        <v>1360.4759999999999</v>
      </c>
      <c r="M10" s="206">
        <f t="shared" si="1"/>
        <v>27209.519999999997</v>
      </c>
    </row>
    <row r="11" spans="1:13" ht="20.25" customHeight="1" x14ac:dyDescent="0.25">
      <c r="C11">
        <v>9</v>
      </c>
      <c r="D11" s="201">
        <v>45367</v>
      </c>
      <c r="E11" s="202" t="s">
        <v>223</v>
      </c>
      <c r="F11" s="203" t="s">
        <v>475</v>
      </c>
      <c r="G11" s="203" t="s">
        <v>477</v>
      </c>
      <c r="H11" s="203" t="s">
        <v>0</v>
      </c>
      <c r="I11" s="210">
        <v>30</v>
      </c>
      <c r="J11" s="204"/>
      <c r="K11" s="204"/>
      <c r="L11" s="205">
        <v>3775.98</v>
      </c>
      <c r="M11" s="206">
        <f t="shared" si="1"/>
        <v>113279.4</v>
      </c>
    </row>
    <row r="12" spans="1:13" ht="20.25" customHeight="1" x14ac:dyDescent="0.25">
      <c r="C12">
        <v>10</v>
      </c>
      <c r="D12" s="201">
        <v>45367</v>
      </c>
      <c r="E12" s="202" t="s">
        <v>223</v>
      </c>
      <c r="F12" s="203" t="s">
        <v>246</v>
      </c>
      <c r="G12" s="203" t="s">
        <v>248</v>
      </c>
      <c r="H12" s="203" t="s">
        <v>0</v>
      </c>
      <c r="I12" s="210">
        <v>20</v>
      </c>
      <c r="J12" s="204"/>
      <c r="K12" s="204"/>
      <c r="L12" s="205">
        <v>6851.2860000000001</v>
      </c>
      <c r="M12" s="206">
        <f t="shared" si="1"/>
        <v>137025.72</v>
      </c>
    </row>
    <row r="13" spans="1:13" ht="20.25" customHeight="1" x14ac:dyDescent="0.25">
      <c r="C13">
        <v>11</v>
      </c>
      <c r="D13" s="201">
        <v>45367</v>
      </c>
      <c r="E13" s="202" t="s">
        <v>223</v>
      </c>
      <c r="F13" s="203" t="s">
        <v>11303</v>
      </c>
      <c r="G13" s="203" t="s">
        <v>11305</v>
      </c>
      <c r="H13" s="203" t="s">
        <v>0</v>
      </c>
      <c r="I13" s="210">
        <v>30</v>
      </c>
      <c r="J13" s="204"/>
      <c r="K13" s="204"/>
      <c r="L13" s="205">
        <v>3248.076</v>
      </c>
      <c r="M13" s="206">
        <f t="shared" si="1"/>
        <v>97442.28</v>
      </c>
    </row>
    <row r="14" spans="1:13" ht="20.25" customHeight="1" x14ac:dyDescent="0.25">
      <c r="C14">
        <v>12</v>
      </c>
      <c r="D14" s="201">
        <v>45374</v>
      </c>
      <c r="E14" s="202" t="s">
        <v>223</v>
      </c>
      <c r="F14" s="203" t="s">
        <v>246</v>
      </c>
      <c r="G14" s="203" t="s">
        <v>248</v>
      </c>
      <c r="H14" s="203" t="s">
        <v>0</v>
      </c>
      <c r="I14" s="210">
        <v>50</v>
      </c>
      <c r="J14" s="204"/>
      <c r="K14" s="204"/>
      <c r="L14" s="205">
        <v>7354.5419999999995</v>
      </c>
      <c r="M14" s="206">
        <f t="shared" si="1"/>
        <v>367727.1</v>
      </c>
    </row>
    <row r="15" spans="1:13" ht="20.25" customHeight="1" x14ac:dyDescent="0.25">
      <c r="C15">
        <v>13</v>
      </c>
      <c r="D15" s="201">
        <v>45374</v>
      </c>
      <c r="E15" s="202" t="s">
        <v>223</v>
      </c>
      <c r="F15" s="203" t="s">
        <v>11303</v>
      </c>
      <c r="G15" s="203" t="s">
        <v>11305</v>
      </c>
      <c r="H15" s="203" t="s">
        <v>0</v>
      </c>
      <c r="I15" s="210">
        <v>40</v>
      </c>
      <c r="J15" s="204"/>
      <c r="K15" s="204"/>
      <c r="L15" s="205">
        <v>3344.172</v>
      </c>
      <c r="M15" s="206">
        <f t="shared" si="1"/>
        <v>133766.88</v>
      </c>
    </row>
    <row r="16" spans="1:13" ht="20.25" customHeight="1" x14ac:dyDescent="0.25">
      <c r="C16">
        <v>14</v>
      </c>
      <c r="D16" s="201">
        <v>45374</v>
      </c>
      <c r="E16" s="202" t="s">
        <v>223</v>
      </c>
      <c r="F16" s="203" t="s">
        <v>11481</v>
      </c>
      <c r="G16" s="203" t="s">
        <v>11479</v>
      </c>
      <c r="H16" s="203" t="s">
        <v>0</v>
      </c>
      <c r="I16" s="210">
        <v>40</v>
      </c>
      <c r="J16" s="204"/>
      <c r="K16" s="204"/>
      <c r="L16" s="205">
        <v>1326.78</v>
      </c>
      <c r="M16" s="206">
        <f t="shared" si="1"/>
        <v>53071.199999999997</v>
      </c>
    </row>
    <row r="17" spans="3:13" ht="20.25" customHeight="1" x14ac:dyDescent="0.25">
      <c r="C17">
        <v>15</v>
      </c>
      <c r="D17" s="201">
        <v>45374</v>
      </c>
      <c r="E17" s="202" t="s">
        <v>47</v>
      </c>
      <c r="F17" s="203" t="s">
        <v>77</v>
      </c>
      <c r="G17" s="203" t="s">
        <v>11848</v>
      </c>
      <c r="H17" s="203" t="s">
        <v>0</v>
      </c>
      <c r="I17" s="210">
        <v>200</v>
      </c>
      <c r="J17" s="204"/>
      <c r="K17" s="204"/>
      <c r="L17" s="205">
        <v>14.8</v>
      </c>
      <c r="M17" s="206">
        <f t="shared" si="1"/>
        <v>2960</v>
      </c>
    </row>
    <row r="18" spans="3:13" ht="20.25" customHeight="1" x14ac:dyDescent="0.25">
      <c r="C18">
        <v>16</v>
      </c>
      <c r="D18" s="201">
        <v>45374</v>
      </c>
      <c r="E18" s="202" t="s">
        <v>223</v>
      </c>
      <c r="F18" s="203" t="s">
        <v>11483</v>
      </c>
      <c r="G18" s="203" t="s">
        <v>11485</v>
      </c>
      <c r="H18" s="203" t="s">
        <v>0</v>
      </c>
      <c r="I18" s="210">
        <v>40</v>
      </c>
      <c r="J18" s="204"/>
      <c r="K18" s="204"/>
      <c r="L18" s="205">
        <v>1096.212</v>
      </c>
      <c r="M18" s="206">
        <f t="shared" si="1"/>
        <v>43848.479999999996</v>
      </c>
    </row>
    <row r="19" spans="3:13" ht="20.25" customHeight="1" x14ac:dyDescent="0.25">
      <c r="C19">
        <v>17</v>
      </c>
      <c r="D19" s="201">
        <v>45451</v>
      </c>
      <c r="E19" s="202" t="s">
        <v>47</v>
      </c>
      <c r="F19" s="203" t="s">
        <v>331</v>
      </c>
      <c r="G19" s="203">
        <v>1797</v>
      </c>
      <c r="H19" s="203" t="s">
        <v>57</v>
      </c>
      <c r="I19" s="210">
        <v>-200</v>
      </c>
      <c r="J19" s="204"/>
      <c r="K19" s="204"/>
      <c r="L19" s="205">
        <v>15.32</v>
      </c>
      <c r="M19" s="206">
        <f t="shared" si="1"/>
        <v>-3064</v>
      </c>
    </row>
    <row r="20" spans="3:13" ht="20.25" customHeight="1" x14ac:dyDescent="0.25">
      <c r="C20">
        <v>18</v>
      </c>
      <c r="D20" s="201">
        <v>45451</v>
      </c>
      <c r="E20" s="202" t="s">
        <v>223</v>
      </c>
      <c r="F20" s="203" t="s">
        <v>215</v>
      </c>
      <c r="G20" s="203" t="s">
        <v>221</v>
      </c>
      <c r="H20" s="203" t="s">
        <v>0</v>
      </c>
      <c r="I20" s="210">
        <v>3</v>
      </c>
      <c r="J20" s="204"/>
      <c r="K20" s="204"/>
      <c r="L20" s="205">
        <v>1122.42</v>
      </c>
      <c r="M20" s="206">
        <f t="shared" si="1"/>
        <v>3367.26</v>
      </c>
    </row>
    <row r="21" spans="3:13" ht="20.25" customHeight="1" x14ac:dyDescent="0.25">
      <c r="C21">
        <v>19</v>
      </c>
      <c r="D21" s="201">
        <v>45458</v>
      </c>
      <c r="E21" s="202" t="s">
        <v>223</v>
      </c>
      <c r="F21" s="203" t="s">
        <v>246</v>
      </c>
      <c r="G21" s="203" t="s">
        <v>248</v>
      </c>
      <c r="H21" s="203" t="s">
        <v>11719</v>
      </c>
      <c r="I21" s="210">
        <v>630</v>
      </c>
      <c r="J21" s="204"/>
      <c r="K21" s="204"/>
      <c r="L21" s="205">
        <v>0</v>
      </c>
      <c r="M21" s="206">
        <f t="shared" si="1"/>
        <v>0</v>
      </c>
    </row>
    <row r="22" spans="3:13" ht="20.25" customHeight="1" x14ac:dyDescent="0.25">
      <c r="C22">
        <v>20</v>
      </c>
      <c r="D22" s="201">
        <v>45458</v>
      </c>
      <c r="E22" s="202" t="s">
        <v>223</v>
      </c>
      <c r="F22" s="203" t="s">
        <v>246</v>
      </c>
      <c r="G22" s="203" t="s">
        <v>248</v>
      </c>
      <c r="H22" s="203" t="s">
        <v>57</v>
      </c>
      <c r="I22" s="210">
        <v>-100</v>
      </c>
      <c r="J22" s="204"/>
      <c r="K22" s="204"/>
      <c r="L22" s="205">
        <v>1028.664</v>
      </c>
      <c r="M22" s="206">
        <f t="shared" si="1"/>
        <v>-102866.4</v>
      </c>
    </row>
    <row r="23" spans="3:13" ht="20.25" customHeight="1" x14ac:dyDescent="0.25">
      <c r="C23">
        <v>21</v>
      </c>
      <c r="D23" s="201">
        <v>45458</v>
      </c>
      <c r="E23" s="202" t="s">
        <v>223</v>
      </c>
      <c r="F23" s="203" t="s">
        <v>215</v>
      </c>
      <c r="G23" s="203" t="s">
        <v>221</v>
      </c>
      <c r="H23" s="203" t="s">
        <v>0</v>
      </c>
      <c r="I23" s="210">
        <v>37</v>
      </c>
      <c r="J23" s="204"/>
      <c r="K23" s="204"/>
      <c r="L23" s="205">
        <v>1162.0439999999999</v>
      </c>
      <c r="M23" s="206">
        <f t="shared" si="1"/>
        <v>42995.627999999997</v>
      </c>
    </row>
    <row r="24" spans="3:13" ht="20.25" customHeight="1" x14ac:dyDescent="0.25">
      <c r="C24">
        <v>22</v>
      </c>
      <c r="D24" s="201">
        <v>45458</v>
      </c>
      <c r="E24" s="202" t="s">
        <v>223</v>
      </c>
      <c r="F24" s="203" t="s">
        <v>359</v>
      </c>
      <c r="G24" s="203" t="s">
        <v>361</v>
      </c>
      <c r="H24" s="203" t="s">
        <v>0</v>
      </c>
      <c r="I24" s="210">
        <v>36</v>
      </c>
      <c r="J24" s="204"/>
      <c r="K24" s="204"/>
      <c r="L24" s="205">
        <v>1657.422</v>
      </c>
      <c r="M24" s="206">
        <f t="shared" si="1"/>
        <v>59667.192000000003</v>
      </c>
    </row>
    <row r="25" spans="3:13" ht="20.25" customHeight="1" x14ac:dyDescent="0.25">
      <c r="C25">
        <v>23</v>
      </c>
      <c r="D25" s="201">
        <v>45528</v>
      </c>
      <c r="E25" s="202" t="s">
        <v>223</v>
      </c>
      <c r="F25" s="203" t="s">
        <v>289</v>
      </c>
      <c r="G25" s="203" t="s">
        <v>291</v>
      </c>
      <c r="H25" s="203" t="s">
        <v>57</v>
      </c>
      <c r="I25" s="210">
        <v>-20</v>
      </c>
      <c r="J25" s="204"/>
      <c r="K25" s="204"/>
      <c r="L25" s="205">
        <v>1380.9119999999998</v>
      </c>
      <c r="M25" s="206">
        <f t="shared" si="1"/>
        <v>-27618.239999999998</v>
      </c>
    </row>
    <row r="26" spans="3:13" ht="20.25" customHeight="1" x14ac:dyDescent="0.25">
      <c r="C26">
        <v>24</v>
      </c>
      <c r="D26" s="201">
        <v>45528</v>
      </c>
      <c r="E26" s="202" t="s">
        <v>223</v>
      </c>
      <c r="F26" s="203" t="s">
        <v>475</v>
      </c>
      <c r="G26" s="203" t="s">
        <v>477</v>
      </c>
      <c r="H26" s="203" t="s">
        <v>57</v>
      </c>
      <c r="I26" s="210">
        <v>-30</v>
      </c>
      <c r="J26" s="204"/>
      <c r="K26" s="204"/>
      <c r="L26" s="205">
        <v>4118.3999999999996</v>
      </c>
      <c r="M26" s="206">
        <f t="shared" si="1"/>
        <v>-123551.99999999999</v>
      </c>
    </row>
    <row r="27" spans="3:13" ht="20.25" customHeight="1" x14ac:dyDescent="0.25">
      <c r="C27">
        <v>25</v>
      </c>
      <c r="D27" s="201">
        <v>45528</v>
      </c>
      <c r="E27" s="202" t="s">
        <v>223</v>
      </c>
      <c r="F27" s="203" t="s">
        <v>246</v>
      </c>
      <c r="G27" s="203" t="s">
        <v>248</v>
      </c>
      <c r="H27" s="203" t="s">
        <v>57</v>
      </c>
      <c r="I27" s="210">
        <v>-600</v>
      </c>
      <c r="J27" s="204"/>
      <c r="K27" s="204"/>
      <c r="L27" s="205">
        <v>1009.086</v>
      </c>
      <c r="M27" s="206">
        <f t="shared" si="1"/>
        <v>-605451.6</v>
      </c>
    </row>
    <row r="28" spans="3:13" ht="20.25" customHeight="1" x14ac:dyDescent="0.25">
      <c r="C28">
        <v>26</v>
      </c>
      <c r="D28" s="201">
        <v>45528</v>
      </c>
      <c r="E28" s="202" t="s">
        <v>223</v>
      </c>
      <c r="F28" s="203" t="s">
        <v>11303</v>
      </c>
      <c r="G28" s="203" t="s">
        <v>11305</v>
      </c>
      <c r="H28" s="203" t="s">
        <v>57</v>
      </c>
      <c r="I28" s="210">
        <v>-70</v>
      </c>
      <c r="J28" s="204"/>
      <c r="K28" s="204"/>
      <c r="L28" s="205">
        <v>3250.962</v>
      </c>
      <c r="M28" s="206">
        <f t="shared" si="1"/>
        <v>-227567.34</v>
      </c>
    </row>
    <row r="29" spans="3:13" ht="20.25" customHeight="1" x14ac:dyDescent="0.25">
      <c r="C29">
        <v>27</v>
      </c>
      <c r="D29" s="201">
        <v>45528</v>
      </c>
      <c r="E29" s="202" t="s">
        <v>223</v>
      </c>
      <c r="F29" s="203" t="s">
        <v>11481</v>
      </c>
      <c r="G29" s="203" t="s">
        <v>11479</v>
      </c>
      <c r="H29" s="203" t="s">
        <v>57</v>
      </c>
      <c r="I29" s="210">
        <v>-40</v>
      </c>
      <c r="J29" s="204"/>
      <c r="K29" s="204"/>
      <c r="L29" s="205">
        <v>1353.3</v>
      </c>
      <c r="M29" s="206">
        <f t="shared" si="1"/>
        <v>-54132</v>
      </c>
    </row>
    <row r="30" spans="3:13" ht="20.25" customHeight="1" x14ac:dyDescent="0.25">
      <c r="C30">
        <v>28</v>
      </c>
      <c r="D30" s="201">
        <v>45528</v>
      </c>
      <c r="E30" s="202" t="s">
        <v>47</v>
      </c>
      <c r="F30" s="203" t="s">
        <v>77</v>
      </c>
      <c r="G30" s="203" t="s">
        <v>11847</v>
      </c>
      <c r="H30" s="203" t="s">
        <v>57</v>
      </c>
      <c r="I30" s="210">
        <v>-200</v>
      </c>
      <c r="J30" s="204"/>
      <c r="K30" s="204"/>
      <c r="L30" s="205">
        <v>18.82</v>
      </c>
      <c r="M30" s="206">
        <f t="shared" si="1"/>
        <v>-3764</v>
      </c>
    </row>
    <row r="31" spans="3:13" ht="20.25" customHeight="1" x14ac:dyDescent="0.25">
      <c r="C31">
        <v>29</v>
      </c>
      <c r="D31" s="201">
        <v>45528</v>
      </c>
      <c r="E31" s="202" t="s">
        <v>223</v>
      </c>
      <c r="F31" s="203" t="s">
        <v>11483</v>
      </c>
      <c r="G31" s="203" t="s">
        <v>11485</v>
      </c>
      <c r="H31" s="203" t="s">
        <v>57</v>
      </c>
      <c r="I31" s="210">
        <v>-40</v>
      </c>
      <c r="J31" s="204"/>
      <c r="K31" s="204"/>
      <c r="L31" s="205">
        <v>1335.9839999999999</v>
      </c>
      <c r="M31" s="206">
        <f t="shared" si="1"/>
        <v>-53439.360000000001</v>
      </c>
    </row>
    <row r="32" spans="3:13" ht="20.25" customHeight="1" x14ac:dyDescent="0.25">
      <c r="C32">
        <v>30</v>
      </c>
      <c r="D32" s="201">
        <v>45528</v>
      </c>
      <c r="E32" s="202" t="s">
        <v>223</v>
      </c>
      <c r="F32" s="203" t="s">
        <v>215</v>
      </c>
      <c r="G32" s="203" t="s">
        <v>221</v>
      </c>
      <c r="H32" s="203" t="s">
        <v>57</v>
      </c>
      <c r="I32" s="210">
        <v>-40</v>
      </c>
      <c r="J32" s="204"/>
      <c r="K32" s="204"/>
      <c r="L32" s="205">
        <v>1090.9860000000001</v>
      </c>
      <c r="M32" s="206">
        <f t="shared" si="1"/>
        <v>-43639.44</v>
      </c>
    </row>
    <row r="33" spans="3:16" ht="20.25" customHeight="1" x14ac:dyDescent="0.25">
      <c r="C33">
        <v>31</v>
      </c>
      <c r="D33" s="201">
        <v>45528</v>
      </c>
      <c r="E33" s="202" t="s">
        <v>223</v>
      </c>
      <c r="F33" s="203" t="s">
        <v>359</v>
      </c>
      <c r="G33" s="203" t="s">
        <v>361</v>
      </c>
      <c r="H33" s="203" t="s">
        <v>57</v>
      </c>
      <c r="I33" s="210">
        <v>-36</v>
      </c>
      <c r="J33" s="204"/>
      <c r="K33" s="204"/>
      <c r="L33" s="205">
        <v>1769.3520000000001</v>
      </c>
      <c r="M33" s="206">
        <f t="shared" si="1"/>
        <v>-63696.672000000006</v>
      </c>
    </row>
    <row r="34" spans="3:16" ht="20.25" customHeight="1" x14ac:dyDescent="0.25">
      <c r="D34" s="34">
        <v>45570</v>
      </c>
      <c r="E34" s="47" t="s">
        <v>235</v>
      </c>
      <c r="F34" s="35" t="s">
        <v>10361</v>
      </c>
      <c r="G34" s="35" t="s">
        <v>10360</v>
      </c>
      <c r="H34" s="35" t="s">
        <v>0</v>
      </c>
      <c r="I34" s="208">
        <v>16906</v>
      </c>
      <c r="J34" s="15"/>
      <c r="K34" s="15"/>
      <c r="L34" s="131">
        <v>11.83</v>
      </c>
      <c r="M34" s="46">
        <f t="shared" si="1"/>
        <v>199997.98</v>
      </c>
    </row>
    <row r="35" spans="3:16" ht="20.25" customHeight="1" x14ac:dyDescent="0.25">
      <c r="D35" s="34">
        <v>45570</v>
      </c>
      <c r="E35" s="47" t="s">
        <v>235</v>
      </c>
      <c r="F35" s="35" t="s">
        <v>10373</v>
      </c>
      <c r="G35" s="35" t="s">
        <v>10372</v>
      </c>
      <c r="H35" s="35" t="s">
        <v>0</v>
      </c>
      <c r="I35" s="208">
        <v>7352</v>
      </c>
      <c r="J35" s="15"/>
      <c r="K35" s="15"/>
      <c r="L35" s="131">
        <v>27.2</v>
      </c>
      <c r="M35" s="46">
        <f t="shared" si="1"/>
        <v>199974.39999999999</v>
      </c>
    </row>
    <row r="36" spans="3:16" ht="20.25" customHeight="1" x14ac:dyDescent="0.25">
      <c r="D36" s="34">
        <v>45570</v>
      </c>
      <c r="E36" s="47" t="s">
        <v>235</v>
      </c>
      <c r="F36" s="35" t="s">
        <v>10397</v>
      </c>
      <c r="G36" s="35" t="s">
        <v>10396</v>
      </c>
      <c r="H36" s="35" t="s">
        <v>0</v>
      </c>
      <c r="I36" s="208">
        <v>10288</v>
      </c>
      <c r="J36" s="15"/>
      <c r="K36" s="15"/>
      <c r="L36" s="131">
        <v>19.440000000000001</v>
      </c>
      <c r="M36" s="46">
        <f t="shared" si="1"/>
        <v>199998.72</v>
      </c>
    </row>
    <row r="37" spans="3:16" ht="20.25" customHeight="1" x14ac:dyDescent="0.25">
      <c r="D37" s="34">
        <v>45570</v>
      </c>
      <c r="E37" s="47" t="s">
        <v>39</v>
      </c>
      <c r="F37" s="35" t="s">
        <v>77</v>
      </c>
      <c r="G37" s="35" t="s">
        <v>11847</v>
      </c>
      <c r="H37" s="35" t="s">
        <v>0</v>
      </c>
      <c r="I37" s="208">
        <v>4073</v>
      </c>
      <c r="J37" s="15"/>
      <c r="K37" s="15"/>
      <c r="L37" s="131">
        <v>24.55</v>
      </c>
      <c r="M37" s="46">
        <f t="shared" si="1"/>
        <v>99992.150000000009</v>
      </c>
    </row>
    <row r="38" spans="3:16" ht="20.25" customHeight="1" x14ac:dyDescent="0.25">
      <c r="D38" s="34">
        <v>45570</v>
      </c>
      <c r="E38" s="47" t="s">
        <v>223</v>
      </c>
      <c r="F38" s="35" t="s">
        <v>215</v>
      </c>
      <c r="G38" s="35" t="s">
        <v>221</v>
      </c>
      <c r="H38" s="35" t="s">
        <v>0</v>
      </c>
      <c r="I38" s="208">
        <v>83</v>
      </c>
      <c r="J38" s="15"/>
      <c r="K38" s="15"/>
      <c r="L38" s="131">
        <v>1203.306</v>
      </c>
      <c r="M38" s="46">
        <f t="shared" si="1"/>
        <v>99874.398000000001</v>
      </c>
    </row>
    <row r="39" spans="3:16" ht="20.25" customHeight="1" x14ac:dyDescent="0.25">
      <c r="D39" s="34">
        <v>45605</v>
      </c>
      <c r="E39" s="47" t="s">
        <v>223</v>
      </c>
      <c r="F39" s="35" t="s">
        <v>246</v>
      </c>
      <c r="G39" s="35" t="s">
        <v>248</v>
      </c>
      <c r="H39" s="35" t="s">
        <v>0</v>
      </c>
      <c r="I39" s="208">
        <v>175</v>
      </c>
      <c r="J39" s="15"/>
      <c r="K39" s="15"/>
      <c r="L39" s="131">
        <v>1151.5139999999999</v>
      </c>
      <c r="M39" s="46">
        <f t="shared" si="1"/>
        <v>201514.94999999998</v>
      </c>
    </row>
    <row r="40" spans="3:16" ht="20.25" customHeight="1" x14ac:dyDescent="0.25">
      <c r="D40" s="34">
        <v>45605</v>
      </c>
      <c r="E40" s="47" t="s">
        <v>223</v>
      </c>
      <c r="F40" s="35" t="s">
        <v>217</v>
      </c>
      <c r="G40" s="35" t="s">
        <v>219</v>
      </c>
      <c r="H40" s="35" t="s">
        <v>0</v>
      </c>
      <c r="I40" s="208">
        <v>80</v>
      </c>
      <c r="J40" s="15"/>
      <c r="K40" s="15"/>
      <c r="L40" s="131">
        <v>2505.5160000000001</v>
      </c>
      <c r="M40" s="46">
        <f t="shared" si="1"/>
        <v>200441.28</v>
      </c>
    </row>
    <row r="41" spans="3:16" ht="20.25" customHeight="1" x14ac:dyDescent="0.25">
      <c r="D41" s="34"/>
      <c r="E41" s="47"/>
      <c r="F41" s="35"/>
      <c r="G41" s="35"/>
      <c r="H41" s="35"/>
      <c r="I41" s="208"/>
      <c r="J41" s="15"/>
      <c r="K41" s="15"/>
      <c r="L41" s="131"/>
      <c r="M41" s="46">
        <f t="shared" si="1"/>
        <v>0</v>
      </c>
    </row>
    <row r="42" spans="3:16" ht="20.25" customHeight="1" thickBot="1" x14ac:dyDescent="0.3">
      <c r="D42" s="9" t="s">
        <v>41</v>
      </c>
      <c r="E42" s="20"/>
      <c r="F42" s="20"/>
      <c r="G42" s="20"/>
      <c r="H42" s="20"/>
      <c r="I42" s="20"/>
      <c r="J42" s="20"/>
      <c r="K42" s="20"/>
      <c r="L42" s="20"/>
      <c r="M42" s="21">
        <f>SUM(M3:M41)</f>
        <v>998673.48600000003</v>
      </c>
    </row>
    <row r="43" spans="3:16" ht="20.25" customHeight="1" thickBot="1" x14ac:dyDescent="0.3">
      <c r="D43" s="2" t="s">
        <v>3</v>
      </c>
      <c r="E43" s="3" t="s">
        <v>32</v>
      </c>
      <c r="F43" s="3" t="s">
        <v>18</v>
      </c>
      <c r="G43" s="3" t="s">
        <v>19</v>
      </c>
      <c r="H43" s="3" t="s">
        <v>83</v>
      </c>
      <c r="I43" s="3" t="s">
        <v>1</v>
      </c>
      <c r="J43" s="3" t="s">
        <v>10</v>
      </c>
      <c r="K43" s="3" t="s">
        <v>17</v>
      </c>
      <c r="L43" s="3" t="s">
        <v>12362</v>
      </c>
      <c r="M43" s="13" t="s">
        <v>4</v>
      </c>
    </row>
    <row r="44" spans="3:16" ht="20.25" customHeight="1" thickTop="1" x14ac:dyDescent="0.25">
      <c r="D44" s="51">
        <f>全班!$R$1</f>
        <v>46011</v>
      </c>
      <c r="E44" s="52" t="s">
        <v>234</v>
      </c>
      <c r="F44" s="53" t="s">
        <v>10361</v>
      </c>
      <c r="G44" s="53" t="s">
        <v>10360</v>
      </c>
      <c r="H44" s="38" t="s">
        <v>75</v>
      </c>
      <c r="I44" s="38">
        <f>SUMIFS($I$34:$I$42,$G$34:$G$42,G44)</f>
        <v>16906</v>
      </c>
      <c r="J44" s="64">
        <f t="shared" ref="J44" si="2">K44/I44</f>
        <v>11.83</v>
      </c>
      <c r="K44" s="64">
        <f>SUMIFS($M$34:$M$42,$G$34:$G$42,G44)</f>
        <v>199997.98</v>
      </c>
      <c r="L44" s="225">
        <f>VLOOKUP(G44,股价!C:D,2,FALSE)</f>
        <v>13.17</v>
      </c>
      <c r="M44" s="41">
        <f t="shared" ref="M44" si="3">IFERROR(I44*L44,0)</f>
        <v>222652.02</v>
      </c>
    </row>
    <row r="45" spans="3:16" ht="20.25" customHeight="1" x14ac:dyDescent="0.25">
      <c r="D45" s="51">
        <f>全班!$R$1</f>
        <v>46011</v>
      </c>
      <c r="E45" s="52" t="s">
        <v>234</v>
      </c>
      <c r="F45" s="53" t="s">
        <v>10373</v>
      </c>
      <c r="G45" s="53" t="s">
        <v>10372</v>
      </c>
      <c r="H45" s="38" t="s">
        <v>75</v>
      </c>
      <c r="I45" s="38">
        <f t="shared" ref="I45:I48" si="4">SUMIFS($I$34:$I$42,$G$34:$G$42,G45)</f>
        <v>7352</v>
      </c>
      <c r="J45" s="64">
        <f t="shared" ref="J45:J48" si="5">K45/I45</f>
        <v>27.2</v>
      </c>
      <c r="K45" s="64">
        <f t="shared" ref="K45:K48" si="6">SUMIFS($M$34:$M$42,$G$34:$G$42,G45)</f>
        <v>199974.39999999999</v>
      </c>
      <c r="L45" s="225">
        <f>VLOOKUP(G45,股价!C:D,2,FALSE)</f>
        <v>28.68</v>
      </c>
      <c r="M45" s="41">
        <f t="shared" ref="M45:M48" si="7">IFERROR(I45*L45,0)</f>
        <v>210855.36</v>
      </c>
    </row>
    <row r="46" spans="3:16" ht="20.25" customHeight="1" x14ac:dyDescent="0.25">
      <c r="D46" s="51">
        <f>全班!$R$1</f>
        <v>46011</v>
      </c>
      <c r="E46" s="52" t="s">
        <v>234</v>
      </c>
      <c r="F46" s="53" t="s">
        <v>10397</v>
      </c>
      <c r="G46" s="53" t="s">
        <v>10396</v>
      </c>
      <c r="H46" s="38" t="s">
        <v>75</v>
      </c>
      <c r="I46" s="38">
        <f t="shared" si="4"/>
        <v>10288</v>
      </c>
      <c r="J46" s="64">
        <f t="shared" si="5"/>
        <v>19.440000000000001</v>
      </c>
      <c r="K46" s="64">
        <f t="shared" si="6"/>
        <v>199998.72</v>
      </c>
      <c r="L46" s="225">
        <f>VLOOKUP(G46,股价!C:D,2,FALSE)</f>
        <v>16.82</v>
      </c>
      <c r="M46" s="41">
        <f t="shared" si="7"/>
        <v>173044.16</v>
      </c>
      <c r="P46" s="12"/>
    </row>
    <row r="47" spans="3:16" ht="20.25" customHeight="1" x14ac:dyDescent="0.25">
      <c r="D47" s="51">
        <f>全班!$R$1</f>
        <v>46011</v>
      </c>
      <c r="E47" s="52" t="s">
        <v>47</v>
      </c>
      <c r="F47" s="53" t="s">
        <v>77</v>
      </c>
      <c r="G47" s="53" t="s">
        <v>11847</v>
      </c>
      <c r="H47" s="38" t="s">
        <v>75</v>
      </c>
      <c r="I47" s="38">
        <f t="shared" si="4"/>
        <v>4073</v>
      </c>
      <c r="J47" s="64">
        <f t="shared" si="5"/>
        <v>24.55</v>
      </c>
      <c r="K47" s="64">
        <f t="shared" si="6"/>
        <v>99992.150000000009</v>
      </c>
      <c r="L47" s="225">
        <f>VLOOKUP(G47,股价!C:D,2,FALSE)</f>
        <v>40.54</v>
      </c>
      <c r="M47" s="41">
        <f t="shared" si="7"/>
        <v>165119.41999999998</v>
      </c>
    </row>
    <row r="48" spans="3:16" ht="20.25" customHeight="1" x14ac:dyDescent="0.25">
      <c r="D48" s="51">
        <f>全班!$R$1</f>
        <v>46011</v>
      </c>
      <c r="E48" s="52" t="s">
        <v>223</v>
      </c>
      <c r="F48" s="53" t="s">
        <v>215</v>
      </c>
      <c r="G48" s="53" t="s">
        <v>221</v>
      </c>
      <c r="H48" s="38" t="s">
        <v>75</v>
      </c>
      <c r="I48" s="38">
        <f t="shared" si="4"/>
        <v>83</v>
      </c>
      <c r="J48" s="64">
        <f t="shared" si="5"/>
        <v>1203.306</v>
      </c>
      <c r="K48" s="64">
        <f t="shared" si="6"/>
        <v>99874.398000000001</v>
      </c>
      <c r="L48" s="225">
        <f>VLOOKUP(G48,股价!C:D,2,FALSE)</f>
        <v>854.178</v>
      </c>
      <c r="M48" s="41">
        <f t="shared" si="7"/>
        <v>70896.774000000005</v>
      </c>
    </row>
    <row r="49" spans="4:16" ht="20.25" customHeight="1" x14ac:dyDescent="0.25">
      <c r="D49" s="51">
        <f>全班!$R$1</f>
        <v>46011</v>
      </c>
      <c r="E49" s="52" t="s">
        <v>223</v>
      </c>
      <c r="F49" s="53" t="s">
        <v>246</v>
      </c>
      <c r="G49" s="53" t="s">
        <v>248</v>
      </c>
      <c r="H49" s="38" t="s">
        <v>75</v>
      </c>
      <c r="I49" s="38">
        <f t="shared" ref="I49:I50" si="8">SUMIFS($I$34:$I$42,$G$34:$G$42,G49)</f>
        <v>175</v>
      </c>
      <c r="J49" s="64">
        <f t="shared" ref="J49:J50" si="9">K49/I49</f>
        <v>1151.5139999999999</v>
      </c>
      <c r="K49" s="64">
        <f t="shared" ref="K49:K50" si="10">SUMIFS($M$34:$M$42,$G$34:$G$42,G49)</f>
        <v>201514.94999999998</v>
      </c>
      <c r="L49" s="225">
        <f>VLOOKUP(G49,股价!C:D,2,FALSE)</f>
        <v>1411.722</v>
      </c>
      <c r="M49" s="41">
        <f t="shared" ref="M49:M50" si="11">IFERROR(I49*L49,0)</f>
        <v>247051.35</v>
      </c>
    </row>
    <row r="50" spans="4:16" ht="20.25" customHeight="1" x14ac:dyDescent="0.25">
      <c r="D50" s="51">
        <f>全班!$R$1</f>
        <v>46011</v>
      </c>
      <c r="E50" s="52" t="s">
        <v>223</v>
      </c>
      <c r="F50" s="53" t="s">
        <v>217</v>
      </c>
      <c r="G50" s="53" t="s">
        <v>219</v>
      </c>
      <c r="H50" s="38" t="s">
        <v>75</v>
      </c>
      <c r="I50" s="38">
        <f t="shared" si="8"/>
        <v>80</v>
      </c>
      <c r="J50" s="64">
        <f t="shared" si="9"/>
        <v>2505.5160000000001</v>
      </c>
      <c r="K50" s="64">
        <f t="shared" si="10"/>
        <v>200441.28</v>
      </c>
      <c r="L50" s="225">
        <f>VLOOKUP(G50,股价!C:D,2,FALSE)</f>
        <v>3753.3599999999997</v>
      </c>
      <c r="M50" s="41">
        <f t="shared" si="11"/>
        <v>300268.79999999999</v>
      </c>
      <c r="P50" s="17"/>
    </row>
    <row r="51" spans="4:16" ht="20.25" customHeight="1" x14ac:dyDescent="0.25">
      <c r="D51" s="42"/>
      <c r="E51" s="48"/>
      <c r="F51" s="43"/>
      <c r="G51" s="43"/>
      <c r="H51" s="43"/>
      <c r="I51" s="43"/>
      <c r="J51" s="43"/>
      <c r="K51" s="43"/>
      <c r="L51" s="44"/>
      <c r="M51" s="45"/>
    </row>
    <row r="52" spans="4:16" ht="20.25" customHeight="1" x14ac:dyDescent="0.25">
      <c r="D52" s="10" t="s">
        <v>11</v>
      </c>
      <c r="E52" s="15"/>
      <c r="F52" s="7"/>
      <c r="G52" s="7"/>
      <c r="H52" s="7"/>
      <c r="I52" s="8"/>
      <c r="J52" s="8"/>
      <c r="K52" s="8"/>
      <c r="L52" s="7"/>
      <c r="M52" s="90">
        <f>SUM(M44:M51)</f>
        <v>1389887.8840000001</v>
      </c>
    </row>
    <row r="53" spans="4:16" ht="20.25" customHeight="1" x14ac:dyDescent="0.25">
      <c r="D53" s="78" t="s">
        <v>86</v>
      </c>
      <c r="E53" s="79"/>
      <c r="F53" s="80"/>
      <c r="G53" s="80"/>
      <c r="H53" s="80"/>
      <c r="I53" s="77"/>
      <c r="J53" s="77"/>
      <c r="K53" s="77"/>
      <c r="L53" s="80"/>
      <c r="M53" s="91">
        <f>L66</f>
        <v>13.65</v>
      </c>
    </row>
    <row r="54" spans="4:16" ht="20.25" customHeight="1" x14ac:dyDescent="0.25">
      <c r="D54" s="10" t="s">
        <v>12</v>
      </c>
      <c r="E54" s="15"/>
      <c r="F54" s="11"/>
      <c r="G54" s="11"/>
      <c r="H54" s="7"/>
      <c r="I54" s="8"/>
      <c r="J54" s="8"/>
      <c r="K54" s="8"/>
      <c r="L54" s="7"/>
      <c r="M54" s="90">
        <f>M59-M42+M53</f>
        <v>1340.1639999999666</v>
      </c>
    </row>
    <row r="55" spans="4:16" ht="20.25" customHeight="1" thickBot="1" x14ac:dyDescent="0.3">
      <c r="D55" s="9" t="s">
        <v>14</v>
      </c>
      <c r="E55" s="20"/>
      <c r="F55" s="23"/>
      <c r="G55" s="23"/>
      <c r="H55" s="24"/>
      <c r="I55" s="20"/>
      <c r="J55" s="20"/>
      <c r="K55" s="20"/>
      <c r="L55" s="24"/>
      <c r="M55" s="92">
        <f>M52+M54</f>
        <v>1391228.048</v>
      </c>
    </row>
    <row r="56" spans="4:16" ht="20.25" customHeight="1" x14ac:dyDescent="0.25">
      <c r="D56" s="10" t="s">
        <v>13</v>
      </c>
      <c r="E56" s="15"/>
      <c r="F56" s="14"/>
      <c r="G56" s="14"/>
      <c r="H56" s="7"/>
      <c r="I56" s="8"/>
      <c r="J56" s="8"/>
      <c r="K56" s="8"/>
      <c r="L56" s="7"/>
      <c r="M56" s="90">
        <f>M55-M59</f>
        <v>391228.04799999995</v>
      </c>
    </row>
    <row r="57" spans="4:16" ht="20.25" customHeight="1" thickBot="1" x14ac:dyDescent="0.3">
      <c r="D57" s="9" t="s">
        <v>6</v>
      </c>
      <c r="E57" s="20"/>
      <c r="F57" s="16"/>
      <c r="G57" s="16"/>
      <c r="H57" s="5"/>
      <c r="I57" s="6"/>
      <c r="J57" s="6"/>
      <c r="K57" s="6"/>
      <c r="L57" s="5"/>
      <c r="M57" s="22">
        <f>M56/M59</f>
        <v>0.39122804799999994</v>
      </c>
    </row>
    <row r="58" spans="4:16" ht="20.25" customHeight="1" x14ac:dyDescent="0.25"/>
    <row r="59" spans="4:16" ht="20.25" customHeight="1" thickBot="1" x14ac:dyDescent="0.3">
      <c r="D59" s="15" t="s">
        <v>8</v>
      </c>
      <c r="E59" s="15"/>
      <c r="F59" s="18"/>
      <c r="G59" s="18"/>
      <c r="L59" s="18"/>
      <c r="M59" s="18">
        <f>本金与余额!D22</f>
        <v>1000000</v>
      </c>
    </row>
    <row r="60" spans="4:16" ht="18" customHeight="1" thickBot="1" x14ac:dyDescent="0.3">
      <c r="D60" s="2" t="s">
        <v>90</v>
      </c>
      <c r="E60" s="3" t="s">
        <v>32</v>
      </c>
      <c r="F60" s="3" t="s">
        <v>18</v>
      </c>
      <c r="G60" s="3" t="s">
        <v>19</v>
      </c>
      <c r="H60" s="3" t="s">
        <v>83</v>
      </c>
      <c r="I60" s="3" t="s">
        <v>1</v>
      </c>
      <c r="J60" s="3" t="s">
        <v>87</v>
      </c>
      <c r="K60" s="3" t="s">
        <v>84</v>
      </c>
      <c r="L60" s="3" t="s">
        <v>85</v>
      </c>
      <c r="M60" s="13" t="s">
        <v>91</v>
      </c>
    </row>
    <row r="61" spans="4:16" ht="18" customHeight="1" thickTop="1" x14ac:dyDescent="0.25">
      <c r="D61" s="34">
        <v>45458</v>
      </c>
      <c r="E61" s="47" t="s">
        <v>223</v>
      </c>
      <c r="F61" s="8" t="s">
        <v>246</v>
      </c>
      <c r="G61" s="8" t="s">
        <v>248</v>
      </c>
      <c r="H61" s="8" t="s">
        <v>11719</v>
      </c>
      <c r="I61" s="8">
        <v>70</v>
      </c>
      <c r="J61" s="70" t="s">
        <v>11720</v>
      </c>
      <c r="K61" s="70">
        <v>700</v>
      </c>
      <c r="L61" s="7"/>
      <c r="M61" s="76"/>
    </row>
    <row r="62" spans="4:16" ht="18" customHeight="1" x14ac:dyDescent="0.25">
      <c r="D62" s="34">
        <v>45819</v>
      </c>
      <c r="E62" s="47" t="s">
        <v>223</v>
      </c>
      <c r="F62" s="35" t="s">
        <v>246</v>
      </c>
      <c r="G62" s="35" t="s">
        <v>248</v>
      </c>
      <c r="H62" s="8" t="s">
        <v>11744</v>
      </c>
      <c r="I62" s="8">
        <v>175</v>
      </c>
      <c r="J62" s="70" t="s">
        <v>12323</v>
      </c>
      <c r="K62" s="70" t="s">
        <v>12323</v>
      </c>
      <c r="L62" s="7">
        <f>I62*0.01*7.8</f>
        <v>13.65</v>
      </c>
      <c r="M62" s="76">
        <v>45819</v>
      </c>
    </row>
    <row r="63" spans="4:16" ht="18" customHeight="1" x14ac:dyDescent="0.25">
      <c r="D63" s="34"/>
      <c r="E63" s="47"/>
      <c r="F63" s="35"/>
      <c r="G63" s="35"/>
      <c r="H63" s="8"/>
      <c r="I63" s="8"/>
      <c r="J63" s="70"/>
      <c r="K63" s="70"/>
      <c r="L63" s="7"/>
      <c r="M63" s="71"/>
    </row>
    <row r="64" spans="4:16" ht="18" customHeight="1" x14ac:dyDescent="0.25">
      <c r="D64" s="34"/>
      <c r="E64" s="47"/>
      <c r="F64" s="35"/>
      <c r="G64" s="35"/>
      <c r="H64" s="8"/>
      <c r="I64" s="8"/>
      <c r="J64" s="70"/>
      <c r="K64" s="70"/>
      <c r="L64" s="7"/>
      <c r="M64" s="71"/>
    </row>
    <row r="65" spans="4:13" ht="18" customHeight="1" x14ac:dyDescent="0.25">
      <c r="D65" s="34"/>
      <c r="E65" s="47"/>
      <c r="F65" s="35"/>
      <c r="G65" s="35"/>
      <c r="H65" s="8"/>
      <c r="I65" s="8"/>
      <c r="J65" s="70"/>
      <c r="K65" s="70"/>
      <c r="M65" s="76"/>
    </row>
    <row r="66" spans="4:13" ht="18" customHeight="1" thickBot="1" x14ac:dyDescent="0.3">
      <c r="D66" s="62" t="s">
        <v>86</v>
      </c>
      <c r="E66" s="4"/>
      <c r="F66" s="4"/>
      <c r="G66" s="4"/>
      <c r="H66" s="4"/>
      <c r="I66" s="73"/>
      <c r="J66" s="4"/>
      <c r="K66" s="74"/>
      <c r="L66" s="75">
        <f>SUM(L61:L65)</f>
        <v>13.65</v>
      </c>
      <c r="M66" s="63"/>
    </row>
    <row r="68" spans="4:13" ht="18" customHeight="1" x14ac:dyDescent="0.25">
      <c r="D68" s="82"/>
    </row>
    <row r="69" spans="4:13" ht="18" customHeight="1" x14ac:dyDescent="0.25">
      <c r="D69" s="35"/>
    </row>
    <row r="70" spans="4:13" ht="18" customHeight="1" x14ac:dyDescent="0.25">
      <c r="D70" s="35"/>
    </row>
    <row r="71" spans="4:13" ht="18" customHeight="1" x14ac:dyDescent="0.25">
      <c r="D71" s="35"/>
    </row>
    <row r="72" spans="4:13" ht="18" customHeight="1" x14ac:dyDescent="0.25">
      <c r="D72" s="35"/>
    </row>
    <row r="73" spans="4:13" ht="18" customHeight="1" x14ac:dyDescent="0.25">
      <c r="D73" s="35"/>
    </row>
    <row r="74" spans="4:13" ht="18" customHeight="1" x14ac:dyDescent="0.25">
      <c r="D74" s="35"/>
    </row>
  </sheetData>
  <phoneticPr fontId="2" type="noConversion"/>
  <conditionalFormatting sqref="I3:M41">
    <cfRule type="cellIs" dxfId="87" priority="1" operator="lessThan">
      <formula>0</formula>
    </cfRule>
  </conditionalFormatting>
  <conditionalFormatting sqref="M56">
    <cfRule type="cellIs" dxfId="86" priority="6" operator="lessThanOrEqual">
      <formula>0</formula>
    </cfRule>
  </conditionalFormatting>
  <conditionalFormatting sqref="M57">
    <cfRule type="cellIs" dxfId="85" priority="5" operator="lessThan">
      <formula>0</formula>
    </cfRule>
  </conditionalFormatting>
  <hyperlinks>
    <hyperlink ref="A1" location="全班!A1" display="back" xr:uid="{00000000-0004-0000-1B00-000000000000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M146"/>
  <sheetViews>
    <sheetView showGridLines="0" topLeftCell="A109" zoomScale="90" zoomScaleNormal="90" workbookViewId="0">
      <selection activeCell="D114" sqref="D114:M129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3" style="1" bestFit="1" customWidth="1"/>
    <col min="10" max="10" width="11.6640625" bestFit="1" customWidth="1"/>
    <col min="11" max="11" width="13" style="12" bestFit="1" customWidth="1"/>
    <col min="12" max="12" width="11.6640625" bestFit="1" customWidth="1"/>
    <col min="13" max="13" width="15.886718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186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hidden="1" customHeight="1" thickTop="1" x14ac:dyDescent="0.25">
      <c r="D3" s="158">
        <v>45416</v>
      </c>
      <c r="E3" s="159" t="s">
        <v>234</v>
      </c>
      <c r="F3" s="160" t="s">
        <v>10849</v>
      </c>
      <c r="G3" s="160" t="s">
        <v>10848</v>
      </c>
      <c r="H3" s="160" t="s">
        <v>40</v>
      </c>
      <c r="I3" s="222">
        <v>1000</v>
      </c>
      <c r="J3" s="160"/>
      <c r="K3" s="160"/>
      <c r="L3" s="228">
        <v>34.99</v>
      </c>
      <c r="M3" s="162">
        <f t="shared" ref="M3:M11" si="0">L3*I3</f>
        <v>34990</v>
      </c>
    </row>
    <row r="4" spans="1:13" ht="20.25" hidden="1" customHeight="1" x14ac:dyDescent="0.25">
      <c r="D4" s="158">
        <v>45423</v>
      </c>
      <c r="E4" s="159" t="s">
        <v>234</v>
      </c>
      <c r="F4" s="160" t="s">
        <v>10849</v>
      </c>
      <c r="G4" s="160" t="s">
        <v>10848</v>
      </c>
      <c r="H4" s="160" t="s">
        <v>57</v>
      </c>
      <c r="I4" s="222">
        <v>-400</v>
      </c>
      <c r="J4" s="160"/>
      <c r="K4" s="160"/>
      <c r="L4" s="228">
        <v>34.5</v>
      </c>
      <c r="M4" s="162">
        <f t="shared" si="0"/>
        <v>-13800</v>
      </c>
    </row>
    <row r="5" spans="1:13" ht="20.25" hidden="1" customHeight="1" x14ac:dyDescent="0.25">
      <c r="D5" s="158">
        <v>45430</v>
      </c>
      <c r="E5" s="159" t="s">
        <v>234</v>
      </c>
      <c r="F5" s="160" t="s">
        <v>10849</v>
      </c>
      <c r="G5" s="160" t="s">
        <v>10848</v>
      </c>
      <c r="H5" s="160" t="s">
        <v>57</v>
      </c>
      <c r="I5" s="222">
        <v>-600</v>
      </c>
      <c r="J5" s="160"/>
      <c r="K5" s="160"/>
      <c r="L5" s="228">
        <v>34.99</v>
      </c>
      <c r="M5" s="162">
        <f t="shared" si="0"/>
        <v>-20994</v>
      </c>
    </row>
    <row r="6" spans="1:13" ht="20.25" hidden="1" customHeight="1" x14ac:dyDescent="0.25">
      <c r="D6" s="158">
        <v>45416</v>
      </c>
      <c r="E6" s="159" t="s">
        <v>39</v>
      </c>
      <c r="F6" s="160" t="s">
        <v>11611</v>
      </c>
      <c r="G6" s="160">
        <v>6618</v>
      </c>
      <c r="H6" s="160" t="s">
        <v>40</v>
      </c>
      <c r="I6" s="222">
        <v>2000</v>
      </c>
      <c r="J6" s="160"/>
      <c r="K6" s="160"/>
      <c r="L6" s="228">
        <v>30.5</v>
      </c>
      <c r="M6" s="162">
        <f t="shared" si="0"/>
        <v>61000</v>
      </c>
    </row>
    <row r="7" spans="1:13" ht="20.25" hidden="1" customHeight="1" x14ac:dyDescent="0.25">
      <c r="D7" s="158">
        <v>45423</v>
      </c>
      <c r="E7" s="159" t="s">
        <v>47</v>
      </c>
      <c r="F7" s="160" t="s">
        <v>11611</v>
      </c>
      <c r="G7" s="160">
        <v>6618</v>
      </c>
      <c r="H7" s="160" t="s">
        <v>57</v>
      </c>
      <c r="I7" s="222">
        <v>-1000</v>
      </c>
      <c r="J7" s="160"/>
      <c r="K7" s="160"/>
      <c r="L7" s="228">
        <v>29.5</v>
      </c>
      <c r="M7" s="162">
        <f t="shared" si="0"/>
        <v>-29500</v>
      </c>
    </row>
    <row r="8" spans="1:13" ht="20.25" hidden="1" customHeight="1" x14ac:dyDescent="0.25">
      <c r="D8" s="158">
        <v>45430</v>
      </c>
      <c r="E8" s="159" t="s">
        <v>47</v>
      </c>
      <c r="F8" s="160" t="s">
        <v>11611</v>
      </c>
      <c r="G8" s="160">
        <v>6618</v>
      </c>
      <c r="H8" s="160" t="s">
        <v>57</v>
      </c>
      <c r="I8" s="222">
        <v>-1000</v>
      </c>
      <c r="J8" s="160"/>
      <c r="K8" s="160"/>
      <c r="L8" s="228">
        <v>30.3</v>
      </c>
      <c r="M8" s="162">
        <f t="shared" si="0"/>
        <v>-30300</v>
      </c>
    </row>
    <row r="9" spans="1:13" ht="20.25" hidden="1" customHeight="1" x14ac:dyDescent="0.25">
      <c r="D9" s="158">
        <v>45430</v>
      </c>
      <c r="E9" s="159" t="s">
        <v>47</v>
      </c>
      <c r="F9" s="160" t="s">
        <v>11674</v>
      </c>
      <c r="G9" s="160">
        <v>9633</v>
      </c>
      <c r="H9" s="160" t="s">
        <v>0</v>
      </c>
      <c r="I9" s="222">
        <v>30</v>
      </c>
      <c r="J9" s="160"/>
      <c r="K9" s="160"/>
      <c r="L9" s="228">
        <v>46.4</v>
      </c>
      <c r="M9" s="162">
        <f>L9*I9</f>
        <v>1392</v>
      </c>
    </row>
    <row r="10" spans="1:13" ht="20.25" hidden="1" customHeight="1" x14ac:dyDescent="0.25">
      <c r="D10" s="158">
        <v>45437</v>
      </c>
      <c r="E10" s="159" t="s">
        <v>47</v>
      </c>
      <c r="F10" s="160" t="s">
        <v>11674</v>
      </c>
      <c r="G10" s="160">
        <v>9633</v>
      </c>
      <c r="H10" s="160" t="s">
        <v>57</v>
      </c>
      <c r="I10" s="222">
        <v>-30</v>
      </c>
      <c r="J10" s="160"/>
      <c r="K10" s="160"/>
      <c r="L10" s="228">
        <v>43.35</v>
      </c>
      <c r="M10" s="162">
        <f>L10*I10</f>
        <v>-1300.5</v>
      </c>
    </row>
    <row r="11" spans="1:13" ht="20.25" hidden="1" customHeight="1" x14ac:dyDescent="0.25">
      <c r="C11">
        <v>1</v>
      </c>
      <c r="D11" s="158">
        <v>45402</v>
      </c>
      <c r="E11" s="159" t="s">
        <v>235</v>
      </c>
      <c r="F11" s="160" t="s">
        <v>1686</v>
      </c>
      <c r="G11" s="160" t="s">
        <v>1685</v>
      </c>
      <c r="H11" s="160" t="s">
        <v>0</v>
      </c>
      <c r="I11" s="222">
        <v>11344</v>
      </c>
      <c r="J11" s="160"/>
      <c r="K11" s="160"/>
      <c r="L11" s="228">
        <v>22.92</v>
      </c>
      <c r="M11" s="162">
        <f t="shared" si="0"/>
        <v>260004.48000000001</v>
      </c>
    </row>
    <row r="12" spans="1:13" ht="20.25" hidden="1" customHeight="1" x14ac:dyDescent="0.25">
      <c r="C12">
        <v>5</v>
      </c>
      <c r="D12" s="158">
        <v>45409</v>
      </c>
      <c r="E12" s="159" t="s">
        <v>234</v>
      </c>
      <c r="F12" s="160" t="s">
        <v>1686</v>
      </c>
      <c r="G12" s="160" t="s">
        <v>1685</v>
      </c>
      <c r="H12" s="160" t="s">
        <v>57</v>
      </c>
      <c r="I12" s="222">
        <v>-10667</v>
      </c>
      <c r="J12" s="160"/>
      <c r="K12" s="160"/>
      <c r="L12" s="228">
        <v>22.5</v>
      </c>
      <c r="M12" s="162">
        <f t="shared" ref="M12:M17" si="1">L12*I12</f>
        <v>-240007.5</v>
      </c>
    </row>
    <row r="13" spans="1:13" ht="20.25" hidden="1" customHeight="1" x14ac:dyDescent="0.25">
      <c r="D13" s="158">
        <v>45416</v>
      </c>
      <c r="E13" s="159" t="s">
        <v>234</v>
      </c>
      <c r="F13" s="160" t="s">
        <v>1686</v>
      </c>
      <c r="G13" s="160" t="s">
        <v>1685</v>
      </c>
      <c r="H13" s="160" t="s">
        <v>0</v>
      </c>
      <c r="I13" s="222">
        <v>60</v>
      </c>
      <c r="J13" s="160"/>
      <c r="K13" s="160"/>
      <c r="L13" s="228">
        <v>23.96</v>
      </c>
      <c r="M13" s="162">
        <f t="shared" si="1"/>
        <v>1437.6000000000001</v>
      </c>
    </row>
    <row r="14" spans="1:13" ht="20.25" hidden="1" customHeight="1" x14ac:dyDescent="0.25">
      <c r="D14" s="158">
        <v>45423</v>
      </c>
      <c r="E14" s="159" t="s">
        <v>234</v>
      </c>
      <c r="F14" s="160" t="s">
        <v>1686</v>
      </c>
      <c r="G14" s="160" t="s">
        <v>1685</v>
      </c>
      <c r="H14" s="160" t="s">
        <v>57</v>
      </c>
      <c r="I14" s="222">
        <v>-237</v>
      </c>
      <c r="J14" s="160"/>
      <c r="K14" s="160"/>
      <c r="L14" s="228">
        <v>24.39</v>
      </c>
      <c r="M14" s="162">
        <f t="shared" si="1"/>
        <v>-5780.43</v>
      </c>
    </row>
    <row r="15" spans="1:13" ht="20.25" hidden="1" customHeight="1" x14ac:dyDescent="0.25">
      <c r="D15" s="158">
        <v>45437</v>
      </c>
      <c r="E15" s="159" t="s">
        <v>234</v>
      </c>
      <c r="F15" s="160" t="s">
        <v>1686</v>
      </c>
      <c r="G15" s="160" t="s">
        <v>1685</v>
      </c>
      <c r="H15" s="160" t="s">
        <v>57</v>
      </c>
      <c r="I15" s="222">
        <v>-500</v>
      </c>
      <c r="J15" s="160"/>
      <c r="K15" s="160"/>
      <c r="L15" s="228">
        <v>22.56</v>
      </c>
      <c r="M15" s="162">
        <f t="shared" si="1"/>
        <v>-11280</v>
      </c>
    </row>
    <row r="16" spans="1:13" ht="20.25" hidden="1" customHeight="1" x14ac:dyDescent="0.25">
      <c r="D16" s="158">
        <v>45444</v>
      </c>
      <c r="E16" s="159" t="s">
        <v>234</v>
      </c>
      <c r="F16" s="160" t="s">
        <v>5037</v>
      </c>
      <c r="G16" s="160" t="s">
        <v>5036</v>
      </c>
      <c r="H16" s="160" t="s">
        <v>0</v>
      </c>
      <c r="I16" s="222">
        <v>1200</v>
      </c>
      <c r="J16" s="160"/>
      <c r="K16" s="160"/>
      <c r="L16" s="228">
        <v>17.809999999999999</v>
      </c>
      <c r="M16" s="162">
        <f t="shared" si="1"/>
        <v>21372</v>
      </c>
    </row>
    <row r="17" spans="4:13" ht="20.25" hidden="1" customHeight="1" x14ac:dyDescent="0.25">
      <c r="D17" s="158">
        <v>45451</v>
      </c>
      <c r="E17" s="159" t="s">
        <v>234</v>
      </c>
      <c r="F17" s="160" t="s">
        <v>5037</v>
      </c>
      <c r="G17" s="160" t="s">
        <v>5036</v>
      </c>
      <c r="H17" s="160" t="s">
        <v>57</v>
      </c>
      <c r="I17" s="222">
        <v>-1200</v>
      </c>
      <c r="J17" s="160"/>
      <c r="K17" s="160"/>
      <c r="L17" s="228">
        <v>14.4</v>
      </c>
      <c r="M17" s="162">
        <f t="shared" si="1"/>
        <v>-17280</v>
      </c>
    </row>
    <row r="18" spans="4:13" ht="20.25" hidden="1" customHeight="1" x14ac:dyDescent="0.25">
      <c r="D18" s="158">
        <v>45458</v>
      </c>
      <c r="E18" s="159" t="s">
        <v>223</v>
      </c>
      <c r="F18" s="160" t="s">
        <v>11469</v>
      </c>
      <c r="G18" s="160" t="s">
        <v>11467</v>
      </c>
      <c r="H18" s="160" t="s">
        <v>0</v>
      </c>
      <c r="I18" s="222">
        <v>30</v>
      </c>
      <c r="J18" s="160"/>
      <c r="K18" s="160"/>
      <c r="L18" s="228">
        <v>832.41599999999994</v>
      </c>
      <c r="M18" s="162">
        <f t="shared" ref="M18:M46" si="2">L18*I18</f>
        <v>24972.48</v>
      </c>
    </row>
    <row r="19" spans="4:13" ht="20.25" hidden="1" customHeight="1" x14ac:dyDescent="0.25">
      <c r="D19" s="158">
        <v>45465</v>
      </c>
      <c r="E19" s="159" t="s">
        <v>223</v>
      </c>
      <c r="F19" s="160" t="s">
        <v>11469</v>
      </c>
      <c r="G19" s="160" t="s">
        <v>11467</v>
      </c>
      <c r="H19" s="160" t="s">
        <v>57</v>
      </c>
      <c r="I19" s="222">
        <v>-30</v>
      </c>
      <c r="J19" s="160"/>
      <c r="K19" s="160"/>
      <c r="L19" s="228">
        <v>826.48799999999994</v>
      </c>
      <c r="M19" s="162">
        <f t="shared" si="2"/>
        <v>-24794.639999999999</v>
      </c>
    </row>
    <row r="20" spans="4:13" ht="20.25" hidden="1" customHeight="1" x14ac:dyDescent="0.25">
      <c r="D20" s="158">
        <v>45430</v>
      </c>
      <c r="E20" s="159" t="s">
        <v>234</v>
      </c>
      <c r="F20" s="160" t="s">
        <v>9498</v>
      </c>
      <c r="G20" s="160" t="s">
        <v>9497</v>
      </c>
      <c r="H20" s="160" t="s">
        <v>0</v>
      </c>
      <c r="I20" s="222">
        <v>300</v>
      </c>
      <c r="J20" s="160"/>
      <c r="K20" s="160"/>
      <c r="L20" s="228">
        <v>4.49</v>
      </c>
      <c r="M20" s="162">
        <f t="shared" si="2"/>
        <v>1347</v>
      </c>
    </row>
    <row r="21" spans="4:13" ht="20.25" hidden="1" customHeight="1" x14ac:dyDescent="0.25">
      <c r="D21" s="158">
        <v>45458</v>
      </c>
      <c r="E21" s="159" t="s">
        <v>234</v>
      </c>
      <c r="F21" s="160" t="s">
        <v>9498</v>
      </c>
      <c r="G21" s="160" t="s">
        <v>9497</v>
      </c>
      <c r="H21" s="160" t="s">
        <v>57</v>
      </c>
      <c r="I21" s="222">
        <v>-200</v>
      </c>
      <c r="J21" s="160"/>
      <c r="K21" s="160"/>
      <c r="L21" s="228">
        <v>4.4800000000000004</v>
      </c>
      <c r="M21" s="162">
        <f t="shared" si="2"/>
        <v>-896.00000000000011</v>
      </c>
    </row>
    <row r="22" spans="4:13" ht="20.25" customHeight="1" thickTop="1" x14ac:dyDescent="0.25">
      <c r="D22" s="158">
        <v>45486</v>
      </c>
      <c r="E22" s="159" t="s">
        <v>234</v>
      </c>
      <c r="F22" s="160" t="s">
        <v>9498</v>
      </c>
      <c r="G22" s="160" t="s">
        <v>9497</v>
      </c>
      <c r="H22" s="160" t="s">
        <v>57</v>
      </c>
      <c r="I22" s="222">
        <v>-100</v>
      </c>
      <c r="J22" s="160"/>
      <c r="K22" s="160"/>
      <c r="L22" s="228">
        <v>4.7699999999999996</v>
      </c>
      <c r="M22" s="162">
        <f t="shared" si="2"/>
        <v>-476.99999999999994</v>
      </c>
    </row>
    <row r="23" spans="4:13" ht="20.25" customHeight="1" x14ac:dyDescent="0.25">
      <c r="D23" s="158">
        <v>45493</v>
      </c>
      <c r="E23" s="159" t="s">
        <v>223</v>
      </c>
      <c r="F23" s="160" t="s">
        <v>11449</v>
      </c>
      <c r="G23" s="160" t="s">
        <v>11447</v>
      </c>
      <c r="H23" s="160" t="s">
        <v>0</v>
      </c>
      <c r="I23" s="222">
        <v>60</v>
      </c>
      <c r="J23" s="160"/>
      <c r="K23" s="160"/>
      <c r="L23" s="228">
        <v>1236.3779999999999</v>
      </c>
      <c r="M23" s="162">
        <f t="shared" si="2"/>
        <v>74182.679999999993</v>
      </c>
    </row>
    <row r="24" spans="4:13" ht="20.25" customHeight="1" x14ac:dyDescent="0.25">
      <c r="D24" s="158">
        <v>45528</v>
      </c>
      <c r="E24" s="159" t="s">
        <v>223</v>
      </c>
      <c r="F24" s="160" t="s">
        <v>11449</v>
      </c>
      <c r="G24" s="160" t="s">
        <v>11447</v>
      </c>
      <c r="H24" s="160" t="s">
        <v>0</v>
      </c>
      <c r="I24" s="222">
        <v>40</v>
      </c>
      <c r="J24" s="160"/>
      <c r="K24" s="160"/>
      <c r="L24" s="228">
        <v>1324.674</v>
      </c>
      <c r="M24" s="162">
        <f t="shared" si="2"/>
        <v>52986.96</v>
      </c>
    </row>
    <row r="25" spans="4:13" ht="20.25" customHeight="1" x14ac:dyDescent="0.25">
      <c r="D25" s="158">
        <v>45920</v>
      </c>
      <c r="E25" s="159" t="s">
        <v>223</v>
      </c>
      <c r="F25" s="160" t="s">
        <v>11449</v>
      </c>
      <c r="G25" s="160" t="s">
        <v>11447</v>
      </c>
      <c r="H25" s="160" t="s">
        <v>57</v>
      </c>
      <c r="I25" s="222">
        <v>-70</v>
      </c>
      <c r="J25" s="160"/>
      <c r="K25" s="160"/>
      <c r="L25" s="228">
        <v>709.02</v>
      </c>
      <c r="M25" s="162">
        <f t="shared" si="2"/>
        <v>-49631.4</v>
      </c>
    </row>
    <row r="26" spans="4:13" ht="20.25" customHeight="1" x14ac:dyDescent="0.25">
      <c r="D26" s="158">
        <v>45927</v>
      </c>
      <c r="E26" s="159" t="s">
        <v>223</v>
      </c>
      <c r="F26" s="160" t="s">
        <v>11449</v>
      </c>
      <c r="G26" s="160" t="s">
        <v>11447</v>
      </c>
      <c r="H26" s="160" t="s">
        <v>57</v>
      </c>
      <c r="I26" s="222">
        <v>-30</v>
      </c>
      <c r="J26" s="160"/>
      <c r="K26" s="160"/>
      <c r="L26" s="228">
        <v>669.94200000000001</v>
      </c>
      <c r="M26" s="162">
        <f t="shared" si="2"/>
        <v>-20098.260000000002</v>
      </c>
    </row>
    <row r="27" spans="4:13" ht="20.25" customHeight="1" x14ac:dyDescent="0.25">
      <c r="D27" s="158">
        <v>45458</v>
      </c>
      <c r="E27" s="159" t="s">
        <v>223</v>
      </c>
      <c r="F27" s="160" t="s">
        <v>349</v>
      </c>
      <c r="G27" s="160" t="s">
        <v>351</v>
      </c>
      <c r="H27" s="160" t="s">
        <v>0</v>
      </c>
      <c r="I27" s="222">
        <v>30</v>
      </c>
      <c r="J27" s="160"/>
      <c r="K27" s="160"/>
      <c r="L27" s="228">
        <v>1378.962</v>
      </c>
      <c r="M27" s="162">
        <f t="shared" si="2"/>
        <v>41368.86</v>
      </c>
    </row>
    <row r="28" spans="4:13" ht="20.25" customHeight="1" x14ac:dyDescent="0.25">
      <c r="D28" s="158">
        <v>45493</v>
      </c>
      <c r="E28" s="159" t="s">
        <v>223</v>
      </c>
      <c r="F28" s="160" t="s">
        <v>349</v>
      </c>
      <c r="G28" s="160" t="s">
        <v>351</v>
      </c>
      <c r="H28" s="160" t="s">
        <v>0</v>
      </c>
      <c r="I28" s="222">
        <v>30</v>
      </c>
      <c r="J28" s="160"/>
      <c r="K28" s="160"/>
      <c r="L28" s="228">
        <v>1385.748</v>
      </c>
      <c r="M28" s="162">
        <f t="shared" si="2"/>
        <v>41572.44</v>
      </c>
    </row>
    <row r="29" spans="4:13" ht="20.25" customHeight="1" x14ac:dyDescent="0.25">
      <c r="D29" s="158">
        <v>45528</v>
      </c>
      <c r="E29" s="159" t="s">
        <v>223</v>
      </c>
      <c r="F29" s="160" t="s">
        <v>349</v>
      </c>
      <c r="G29" s="160" t="s">
        <v>351</v>
      </c>
      <c r="H29" s="160" t="s">
        <v>57</v>
      </c>
      <c r="I29" s="222">
        <v>-60</v>
      </c>
      <c r="J29" s="160"/>
      <c r="K29" s="160"/>
      <c r="L29" s="228">
        <v>1291.836</v>
      </c>
      <c r="M29" s="162">
        <f t="shared" si="2"/>
        <v>-77510.16</v>
      </c>
    </row>
    <row r="30" spans="4:13" ht="20.25" customHeight="1" x14ac:dyDescent="0.25">
      <c r="D30" s="158">
        <v>45500</v>
      </c>
      <c r="E30" s="159" t="s">
        <v>235</v>
      </c>
      <c r="F30" s="160" t="s">
        <v>5131</v>
      </c>
      <c r="G30" s="160" t="s">
        <v>5130</v>
      </c>
      <c r="H30" s="160" t="s">
        <v>0</v>
      </c>
      <c r="I30" s="222">
        <v>10000</v>
      </c>
      <c r="J30" s="160"/>
      <c r="K30" s="160"/>
      <c r="L30" s="228">
        <v>12.57</v>
      </c>
      <c r="M30" s="162">
        <f t="shared" si="2"/>
        <v>125700</v>
      </c>
    </row>
    <row r="31" spans="4:13" ht="20.25" customHeight="1" x14ac:dyDescent="0.25">
      <c r="D31" s="158">
        <v>45528</v>
      </c>
      <c r="E31" s="159" t="s">
        <v>234</v>
      </c>
      <c r="F31" s="160" t="s">
        <v>5131</v>
      </c>
      <c r="G31" s="160" t="s">
        <v>5130</v>
      </c>
      <c r="H31" s="160" t="s">
        <v>57</v>
      </c>
      <c r="I31" s="222">
        <v>-10000</v>
      </c>
      <c r="J31" s="160"/>
      <c r="K31" s="160"/>
      <c r="L31" s="228">
        <v>10.06</v>
      </c>
      <c r="M31" s="162">
        <f t="shared" si="2"/>
        <v>-100600</v>
      </c>
    </row>
    <row r="32" spans="4:13" ht="20.25" customHeight="1" x14ac:dyDescent="0.25">
      <c r="D32" s="158">
        <v>45458</v>
      </c>
      <c r="E32" s="159" t="s">
        <v>223</v>
      </c>
      <c r="F32" s="160" t="s">
        <v>11483</v>
      </c>
      <c r="G32" s="160" t="s">
        <v>11485</v>
      </c>
      <c r="H32" s="160" t="s">
        <v>0</v>
      </c>
      <c r="I32" s="222">
        <v>30</v>
      </c>
      <c r="J32" s="160"/>
      <c r="K32" s="160"/>
      <c r="L32" s="228">
        <v>1345.578</v>
      </c>
      <c r="M32" s="162">
        <f t="shared" si="2"/>
        <v>40367.339999999997</v>
      </c>
    </row>
    <row r="33" spans="3:13" ht="20.25" customHeight="1" x14ac:dyDescent="0.25">
      <c r="D33" s="158">
        <v>45493</v>
      </c>
      <c r="E33" s="159" t="s">
        <v>223</v>
      </c>
      <c r="F33" s="160" t="s">
        <v>11483</v>
      </c>
      <c r="G33" s="160" t="s">
        <v>11485</v>
      </c>
      <c r="H33" s="160" t="s">
        <v>57</v>
      </c>
      <c r="I33" s="222">
        <v>-30</v>
      </c>
      <c r="J33" s="160"/>
      <c r="K33" s="160"/>
      <c r="L33" s="228">
        <v>1293.0060000000001</v>
      </c>
      <c r="M33" s="162">
        <f t="shared" si="2"/>
        <v>-38790.18</v>
      </c>
    </row>
    <row r="34" spans="3:13" ht="20.25" customHeight="1" x14ac:dyDescent="0.25">
      <c r="D34" s="158">
        <v>45409</v>
      </c>
      <c r="E34" s="159" t="s">
        <v>223</v>
      </c>
      <c r="F34" s="160" t="s">
        <v>217</v>
      </c>
      <c r="G34" s="160" t="s">
        <v>219</v>
      </c>
      <c r="H34" s="160" t="s">
        <v>0</v>
      </c>
      <c r="I34" s="222">
        <v>20</v>
      </c>
      <c r="J34" s="160"/>
      <c r="K34" s="160"/>
      <c r="L34" s="228">
        <v>1312.6619999999998</v>
      </c>
      <c r="M34" s="162">
        <f t="shared" si="2"/>
        <v>26253.239999999998</v>
      </c>
    </row>
    <row r="35" spans="3:13" ht="20.25" customHeight="1" x14ac:dyDescent="0.25">
      <c r="D35" s="158">
        <v>45416</v>
      </c>
      <c r="E35" s="159" t="s">
        <v>223</v>
      </c>
      <c r="F35" s="160" t="s">
        <v>217</v>
      </c>
      <c r="G35" s="160" t="s">
        <v>219</v>
      </c>
      <c r="H35" s="160" t="s">
        <v>57</v>
      </c>
      <c r="I35" s="222">
        <v>-10</v>
      </c>
      <c r="J35" s="160"/>
      <c r="K35" s="160"/>
      <c r="L35" s="228">
        <v>1413.2819999999999</v>
      </c>
      <c r="M35" s="162">
        <f t="shared" si="2"/>
        <v>-14132.82</v>
      </c>
    </row>
    <row r="36" spans="3:13" ht="20.25" customHeight="1" x14ac:dyDescent="0.25">
      <c r="D36" s="158">
        <v>45423</v>
      </c>
      <c r="E36" s="159" t="s">
        <v>223</v>
      </c>
      <c r="F36" s="160" t="s">
        <v>217</v>
      </c>
      <c r="G36" s="160" t="s">
        <v>219</v>
      </c>
      <c r="H36" s="160" t="s">
        <v>0</v>
      </c>
      <c r="I36" s="222">
        <v>10</v>
      </c>
      <c r="J36" s="160"/>
      <c r="K36" s="160"/>
      <c r="L36" s="228">
        <v>1314.066</v>
      </c>
      <c r="M36" s="162">
        <f t="shared" si="2"/>
        <v>13140.66</v>
      </c>
    </row>
    <row r="37" spans="3:13" ht="20.25" customHeight="1" x14ac:dyDescent="0.25">
      <c r="D37" s="158">
        <v>45430</v>
      </c>
      <c r="E37" s="159" t="s">
        <v>223</v>
      </c>
      <c r="F37" s="160" t="s">
        <v>217</v>
      </c>
      <c r="G37" s="160" t="s">
        <v>219</v>
      </c>
      <c r="H37" s="160" t="s">
        <v>0</v>
      </c>
      <c r="I37" s="222">
        <v>10</v>
      </c>
      <c r="J37" s="160"/>
      <c r="K37" s="160"/>
      <c r="L37" s="228">
        <v>1384.1880000000001</v>
      </c>
      <c r="M37" s="162">
        <f t="shared" si="2"/>
        <v>13841.880000000001</v>
      </c>
    </row>
    <row r="38" spans="3:13" ht="20.25" customHeight="1" x14ac:dyDescent="0.25">
      <c r="D38" s="158">
        <v>45437</v>
      </c>
      <c r="E38" s="159" t="s">
        <v>223</v>
      </c>
      <c r="F38" s="160" t="s">
        <v>217</v>
      </c>
      <c r="G38" s="160" t="s">
        <v>219</v>
      </c>
      <c r="H38" s="160" t="s">
        <v>0</v>
      </c>
      <c r="I38" s="222">
        <v>20</v>
      </c>
      <c r="J38" s="160"/>
      <c r="K38" s="160"/>
      <c r="L38" s="228">
        <v>1398.0720000000001</v>
      </c>
      <c r="M38" s="162">
        <f t="shared" si="2"/>
        <v>27961.440000000002</v>
      </c>
    </row>
    <row r="39" spans="3:13" ht="20.25" customHeight="1" x14ac:dyDescent="0.25">
      <c r="D39" s="158">
        <v>45479</v>
      </c>
      <c r="E39" s="159" t="s">
        <v>223</v>
      </c>
      <c r="F39" s="160" t="s">
        <v>217</v>
      </c>
      <c r="G39" s="160" t="s">
        <v>219</v>
      </c>
      <c r="H39" s="160" t="s">
        <v>0</v>
      </c>
      <c r="I39" s="222">
        <v>30</v>
      </c>
      <c r="J39" s="160"/>
      <c r="K39" s="160"/>
      <c r="L39" s="228">
        <v>1961.856</v>
      </c>
      <c r="M39" s="162">
        <f t="shared" si="2"/>
        <v>58855.68</v>
      </c>
    </row>
    <row r="40" spans="3:13" ht="19.95" customHeight="1" x14ac:dyDescent="0.25">
      <c r="D40" s="158">
        <v>45493</v>
      </c>
      <c r="E40" s="159" t="s">
        <v>223</v>
      </c>
      <c r="F40" s="160" t="s">
        <v>217</v>
      </c>
      <c r="G40" s="160" t="s">
        <v>219</v>
      </c>
      <c r="H40" s="160" t="s">
        <v>0</v>
      </c>
      <c r="I40" s="222">
        <v>75</v>
      </c>
      <c r="J40" s="160"/>
      <c r="K40" s="160"/>
      <c r="L40" s="228">
        <v>1865.7599999999998</v>
      </c>
      <c r="M40" s="162">
        <f t="shared" si="2"/>
        <v>139931.99999999997</v>
      </c>
    </row>
    <row r="41" spans="3:13" ht="20.25" customHeight="1" x14ac:dyDescent="0.25">
      <c r="D41" s="158">
        <v>45500</v>
      </c>
      <c r="E41" s="159" t="s">
        <v>223</v>
      </c>
      <c r="F41" s="160" t="s">
        <v>217</v>
      </c>
      <c r="G41" s="160" t="s">
        <v>219</v>
      </c>
      <c r="H41" s="160" t="s">
        <v>57</v>
      </c>
      <c r="I41" s="222">
        <v>-130</v>
      </c>
      <c r="J41" s="160"/>
      <c r="K41" s="160"/>
      <c r="L41" s="228">
        <v>1714.44</v>
      </c>
      <c r="M41" s="162">
        <f t="shared" si="2"/>
        <v>-222877.2</v>
      </c>
    </row>
    <row r="42" spans="3:13" ht="20.25" customHeight="1" x14ac:dyDescent="0.25">
      <c r="D42" s="158">
        <v>45507</v>
      </c>
      <c r="E42" s="159" t="s">
        <v>223</v>
      </c>
      <c r="F42" s="160" t="s">
        <v>217</v>
      </c>
      <c r="G42" s="160" t="s">
        <v>219</v>
      </c>
      <c r="H42" s="160" t="s">
        <v>57</v>
      </c>
      <c r="I42" s="222">
        <v>-15</v>
      </c>
      <c r="J42" s="160"/>
      <c r="K42" s="160"/>
      <c r="L42" s="228">
        <v>1619.8259999999998</v>
      </c>
      <c r="M42" s="162">
        <f t="shared" si="2"/>
        <v>-24297.389999999996</v>
      </c>
    </row>
    <row r="43" spans="3:13" ht="20.25" customHeight="1" x14ac:dyDescent="0.25">
      <c r="D43" s="158">
        <v>45528</v>
      </c>
      <c r="E43" s="159" t="s">
        <v>223</v>
      </c>
      <c r="F43" s="160" t="s">
        <v>217</v>
      </c>
      <c r="G43" s="160" t="s">
        <v>219</v>
      </c>
      <c r="H43" s="160" t="s">
        <v>57</v>
      </c>
      <c r="I43" s="222">
        <v>-10</v>
      </c>
      <c r="J43" s="160"/>
      <c r="K43" s="160"/>
      <c r="L43" s="228">
        <v>1718.4959999999999</v>
      </c>
      <c r="M43" s="162">
        <f t="shared" si="2"/>
        <v>-17184.96</v>
      </c>
    </row>
    <row r="44" spans="3:13" ht="20.25" customHeight="1" x14ac:dyDescent="0.25">
      <c r="D44" s="158">
        <v>45430</v>
      </c>
      <c r="E44" s="159" t="s">
        <v>234</v>
      </c>
      <c r="F44" s="160" t="s">
        <v>9475</v>
      </c>
      <c r="G44" s="160" t="s">
        <v>9474</v>
      </c>
      <c r="H44" s="160" t="s">
        <v>0</v>
      </c>
      <c r="I44" s="222">
        <v>600</v>
      </c>
      <c r="J44" s="160"/>
      <c r="K44" s="160"/>
      <c r="L44" s="228">
        <v>5.47</v>
      </c>
      <c r="M44" s="162">
        <f t="shared" si="2"/>
        <v>3282</v>
      </c>
    </row>
    <row r="45" spans="3:13" ht="20.25" customHeight="1" x14ac:dyDescent="0.25">
      <c r="D45" s="158">
        <v>45458</v>
      </c>
      <c r="E45" s="159" t="s">
        <v>234</v>
      </c>
      <c r="F45" s="160" t="s">
        <v>9475</v>
      </c>
      <c r="G45" s="160" t="s">
        <v>9474</v>
      </c>
      <c r="H45" s="160" t="s">
        <v>57</v>
      </c>
      <c r="I45" s="222">
        <v>-400</v>
      </c>
      <c r="J45" s="160"/>
      <c r="K45" s="160"/>
      <c r="L45" s="228">
        <v>5.5</v>
      </c>
      <c r="M45" s="162">
        <f t="shared" si="2"/>
        <v>-2200</v>
      </c>
    </row>
    <row r="46" spans="3:13" ht="20.25" customHeight="1" x14ac:dyDescent="0.25">
      <c r="D46" s="158">
        <v>45493</v>
      </c>
      <c r="E46" s="159" t="s">
        <v>234</v>
      </c>
      <c r="F46" s="160" t="s">
        <v>9475</v>
      </c>
      <c r="G46" s="160" t="s">
        <v>9474</v>
      </c>
      <c r="H46" s="160" t="s">
        <v>57</v>
      </c>
      <c r="I46" s="222">
        <v>-200</v>
      </c>
      <c r="J46" s="160"/>
      <c r="K46" s="160"/>
      <c r="L46" s="228">
        <v>5.91</v>
      </c>
      <c r="M46" s="162">
        <f t="shared" si="2"/>
        <v>-1182</v>
      </c>
    </row>
    <row r="47" spans="3:13" ht="20.25" customHeight="1" x14ac:dyDescent="0.25">
      <c r="C47">
        <v>2</v>
      </c>
      <c r="D47" s="158">
        <v>45402</v>
      </c>
      <c r="E47" s="159" t="s">
        <v>235</v>
      </c>
      <c r="F47" s="160" t="s">
        <v>10641</v>
      </c>
      <c r="G47" s="160" t="s">
        <v>10640</v>
      </c>
      <c r="H47" s="160" t="s">
        <v>0</v>
      </c>
      <c r="I47" s="222">
        <v>7912</v>
      </c>
      <c r="J47" s="160"/>
      <c r="K47" s="160"/>
      <c r="L47" s="228">
        <v>18.96</v>
      </c>
      <c r="M47" s="162">
        <f t="shared" ref="M47:M60" si="3">L47*I47</f>
        <v>150011.52000000002</v>
      </c>
    </row>
    <row r="48" spans="3:13" ht="20.25" customHeight="1" x14ac:dyDescent="0.25">
      <c r="C48">
        <v>7</v>
      </c>
      <c r="D48" s="158">
        <v>45409</v>
      </c>
      <c r="E48" s="159" t="s">
        <v>234</v>
      </c>
      <c r="F48" s="160" t="s">
        <v>10641</v>
      </c>
      <c r="G48" s="160" t="s">
        <v>10640</v>
      </c>
      <c r="H48" s="160" t="s">
        <v>0</v>
      </c>
      <c r="I48" s="222">
        <v>1490</v>
      </c>
      <c r="J48" s="160"/>
      <c r="K48" s="160"/>
      <c r="L48" s="228">
        <v>20.14</v>
      </c>
      <c r="M48" s="162">
        <f t="shared" ref="M48:M57" si="4">L48*I48</f>
        <v>30008.600000000002</v>
      </c>
    </row>
    <row r="49" spans="3:13" ht="20.25" customHeight="1" x14ac:dyDescent="0.25">
      <c r="D49" s="158">
        <v>45416</v>
      </c>
      <c r="E49" s="159" t="s">
        <v>234</v>
      </c>
      <c r="F49" s="160" t="s">
        <v>10641</v>
      </c>
      <c r="G49" s="160" t="s">
        <v>10640</v>
      </c>
      <c r="H49" s="160" t="s">
        <v>0</v>
      </c>
      <c r="I49" s="222">
        <v>800</v>
      </c>
      <c r="J49" s="160"/>
      <c r="K49" s="160"/>
      <c r="L49" s="228">
        <v>21.09</v>
      </c>
      <c r="M49" s="162">
        <f t="shared" si="4"/>
        <v>16872</v>
      </c>
    </row>
    <row r="50" spans="3:13" ht="20.25" customHeight="1" x14ac:dyDescent="0.25">
      <c r="D50" s="158">
        <v>45423</v>
      </c>
      <c r="E50" s="159" t="s">
        <v>234</v>
      </c>
      <c r="F50" s="160" t="s">
        <v>10641</v>
      </c>
      <c r="G50" s="160" t="s">
        <v>10640</v>
      </c>
      <c r="H50" s="160" t="s">
        <v>57</v>
      </c>
      <c r="I50" s="222">
        <v>-6000</v>
      </c>
      <c r="J50" s="160"/>
      <c r="K50" s="160"/>
      <c r="L50" s="228">
        <v>21.11</v>
      </c>
      <c r="M50" s="162">
        <f t="shared" si="4"/>
        <v>-126660</v>
      </c>
    </row>
    <row r="51" spans="3:13" ht="20.25" customHeight="1" x14ac:dyDescent="0.25">
      <c r="D51" s="158">
        <v>45437</v>
      </c>
      <c r="E51" s="159" t="s">
        <v>234</v>
      </c>
      <c r="F51" s="160" t="s">
        <v>10641</v>
      </c>
      <c r="G51" s="160" t="s">
        <v>10640</v>
      </c>
      <c r="H51" s="160" t="s">
        <v>0</v>
      </c>
      <c r="I51" s="222">
        <v>300</v>
      </c>
      <c r="J51" s="160"/>
      <c r="K51" s="160"/>
      <c r="L51" s="228">
        <v>20.2</v>
      </c>
      <c r="M51" s="162">
        <f t="shared" si="4"/>
        <v>6060</v>
      </c>
    </row>
    <row r="52" spans="3:13" ht="20.25" customHeight="1" x14ac:dyDescent="0.25">
      <c r="D52" s="158">
        <v>45458</v>
      </c>
      <c r="E52" s="159" t="s">
        <v>234</v>
      </c>
      <c r="F52" s="160" t="s">
        <v>10641</v>
      </c>
      <c r="G52" s="160" t="s">
        <v>10640</v>
      </c>
      <c r="H52" s="160" t="s">
        <v>57</v>
      </c>
      <c r="I52" s="222">
        <v>-502</v>
      </c>
      <c r="J52" s="160"/>
      <c r="K52" s="160"/>
      <c r="L52" s="228">
        <v>20.82</v>
      </c>
      <c r="M52" s="162">
        <f t="shared" si="4"/>
        <v>-10451.64</v>
      </c>
    </row>
    <row r="53" spans="3:13" ht="20.25" customHeight="1" x14ac:dyDescent="0.25">
      <c r="D53" s="158">
        <v>45472</v>
      </c>
      <c r="E53" s="159" t="s">
        <v>234</v>
      </c>
      <c r="F53" s="160" t="s">
        <v>10641</v>
      </c>
      <c r="G53" s="160" t="s">
        <v>10640</v>
      </c>
      <c r="H53" s="160" t="s">
        <v>0</v>
      </c>
      <c r="I53" s="222">
        <v>4000</v>
      </c>
      <c r="J53" s="160"/>
      <c r="K53" s="160"/>
      <c r="L53" s="228">
        <v>20.8</v>
      </c>
      <c r="M53" s="162">
        <f t="shared" si="4"/>
        <v>83200</v>
      </c>
    </row>
    <row r="54" spans="3:13" ht="20.25" customHeight="1" x14ac:dyDescent="0.25">
      <c r="D54" s="158">
        <v>45479</v>
      </c>
      <c r="E54" s="159" t="s">
        <v>234</v>
      </c>
      <c r="F54" s="160" t="s">
        <v>10641</v>
      </c>
      <c r="G54" s="160" t="s">
        <v>10640</v>
      </c>
      <c r="H54" s="160" t="s">
        <v>57</v>
      </c>
      <c r="I54" s="222">
        <v>-2000</v>
      </c>
      <c r="J54" s="160"/>
      <c r="K54" s="160"/>
      <c r="L54" s="228">
        <v>19.93</v>
      </c>
      <c r="M54" s="162">
        <f t="shared" si="4"/>
        <v>-39860</v>
      </c>
    </row>
    <row r="55" spans="3:13" ht="20.25" customHeight="1" x14ac:dyDescent="0.25">
      <c r="D55" s="158">
        <v>45486</v>
      </c>
      <c r="E55" s="159" t="s">
        <v>234</v>
      </c>
      <c r="F55" s="160" t="s">
        <v>10641</v>
      </c>
      <c r="G55" s="160" t="s">
        <v>10640</v>
      </c>
      <c r="H55" s="160" t="s">
        <v>57</v>
      </c>
      <c r="I55" s="222">
        <v>-4000</v>
      </c>
      <c r="J55" s="160"/>
      <c r="K55" s="160"/>
      <c r="L55" s="228">
        <v>21.57</v>
      </c>
      <c r="M55" s="162">
        <f t="shared" si="4"/>
        <v>-86280</v>
      </c>
    </row>
    <row r="56" spans="3:13" ht="20.25" customHeight="1" x14ac:dyDescent="0.25">
      <c r="D56" s="158">
        <v>45493</v>
      </c>
      <c r="E56" s="159" t="s">
        <v>234</v>
      </c>
      <c r="F56" s="160" t="s">
        <v>10641</v>
      </c>
      <c r="G56" s="160" t="s">
        <v>10640</v>
      </c>
      <c r="H56" s="160" t="s">
        <v>0</v>
      </c>
      <c r="I56" s="222">
        <v>11000</v>
      </c>
      <c r="J56" s="160"/>
      <c r="K56" s="160"/>
      <c r="L56" s="228">
        <v>22.09</v>
      </c>
      <c r="M56" s="162">
        <f t="shared" si="4"/>
        <v>242990</v>
      </c>
    </row>
    <row r="57" spans="3:13" ht="20.25" customHeight="1" x14ac:dyDescent="0.25">
      <c r="D57" s="158">
        <v>45528</v>
      </c>
      <c r="E57" s="159" t="s">
        <v>234</v>
      </c>
      <c r="F57" s="160" t="s">
        <v>10641</v>
      </c>
      <c r="G57" s="160" t="s">
        <v>10640</v>
      </c>
      <c r="H57" s="160" t="s">
        <v>57</v>
      </c>
      <c r="I57" s="222">
        <v>-13000</v>
      </c>
      <c r="J57" s="160"/>
      <c r="K57" s="160"/>
      <c r="L57" s="228">
        <v>18.61</v>
      </c>
      <c r="M57" s="162">
        <f t="shared" si="4"/>
        <v>-241930</v>
      </c>
    </row>
    <row r="58" spans="3:13" ht="20.25" customHeight="1" x14ac:dyDescent="0.25">
      <c r="C58">
        <v>3</v>
      </c>
      <c r="D58" s="34">
        <v>45402</v>
      </c>
      <c r="E58" s="47" t="s">
        <v>235</v>
      </c>
      <c r="F58" s="35" t="s">
        <v>10328</v>
      </c>
      <c r="G58" s="35" t="s">
        <v>10327</v>
      </c>
      <c r="H58" s="35" t="s">
        <v>40</v>
      </c>
      <c r="I58" s="223">
        <v>7605</v>
      </c>
      <c r="J58" s="35"/>
      <c r="K58" s="35"/>
      <c r="L58" s="216">
        <v>13.15</v>
      </c>
      <c r="M58" s="36">
        <f t="shared" si="3"/>
        <v>100005.75</v>
      </c>
    </row>
    <row r="59" spans="3:13" ht="20.25" customHeight="1" x14ac:dyDescent="0.25">
      <c r="C59">
        <v>4</v>
      </c>
      <c r="D59" s="34">
        <v>45402</v>
      </c>
      <c r="E59" s="47" t="s">
        <v>224</v>
      </c>
      <c r="F59" s="35" t="s">
        <v>11566</v>
      </c>
      <c r="G59" s="35" t="s">
        <v>11568</v>
      </c>
      <c r="H59" s="35" t="s">
        <v>40</v>
      </c>
      <c r="I59" s="223">
        <v>306</v>
      </c>
      <c r="J59" s="35"/>
      <c r="K59" s="35"/>
      <c r="L59" s="216">
        <v>98.123999999999995</v>
      </c>
      <c r="M59" s="36">
        <f t="shared" si="3"/>
        <v>30025.944</v>
      </c>
    </row>
    <row r="60" spans="3:13" ht="20.25" customHeight="1" x14ac:dyDescent="0.25">
      <c r="C60">
        <v>6</v>
      </c>
      <c r="D60" s="34">
        <v>45409</v>
      </c>
      <c r="E60" s="47" t="s">
        <v>234</v>
      </c>
      <c r="F60" s="35" t="s">
        <v>10328</v>
      </c>
      <c r="G60" s="50" t="s">
        <v>10327</v>
      </c>
      <c r="H60" s="35" t="s">
        <v>40</v>
      </c>
      <c r="I60" s="223">
        <v>2197</v>
      </c>
      <c r="J60" s="35"/>
      <c r="K60" s="35"/>
      <c r="L60" s="216">
        <v>13.66</v>
      </c>
      <c r="M60" s="36">
        <f t="shared" si="3"/>
        <v>30011.02</v>
      </c>
    </row>
    <row r="61" spans="3:13" ht="20.25" customHeight="1" x14ac:dyDescent="0.25">
      <c r="C61">
        <v>8</v>
      </c>
      <c r="D61" s="34">
        <v>45409</v>
      </c>
      <c r="E61" s="47" t="s">
        <v>223</v>
      </c>
      <c r="F61" s="35" t="s">
        <v>11566</v>
      </c>
      <c r="G61" s="35" t="s">
        <v>11568</v>
      </c>
      <c r="H61" s="35" t="s">
        <v>40</v>
      </c>
      <c r="I61" s="223">
        <v>1297</v>
      </c>
      <c r="J61" s="35"/>
      <c r="K61" s="35"/>
      <c r="L61" s="216">
        <v>115.67399999999999</v>
      </c>
      <c r="M61" s="36">
        <f>L61*I61</f>
        <v>150029.17799999999</v>
      </c>
    </row>
    <row r="62" spans="3:13" ht="20.25" customHeight="1" x14ac:dyDescent="0.25">
      <c r="C62">
        <v>9</v>
      </c>
      <c r="D62" s="34">
        <v>45409</v>
      </c>
      <c r="E62" s="47" t="s">
        <v>223</v>
      </c>
      <c r="F62" s="35" t="s">
        <v>215</v>
      </c>
      <c r="G62" s="35" t="s">
        <v>221</v>
      </c>
      <c r="H62" s="35" t="s">
        <v>40</v>
      </c>
      <c r="I62" s="223">
        <v>219</v>
      </c>
      <c r="J62" s="35"/>
      <c r="K62" s="35"/>
      <c r="L62" s="216">
        <v>1008.6179999999999</v>
      </c>
      <c r="M62" s="36">
        <f>L62*I62</f>
        <v>220887.34199999998</v>
      </c>
    </row>
    <row r="63" spans="3:13" ht="20.25" customHeight="1" x14ac:dyDescent="0.25">
      <c r="D63" s="34">
        <v>45416</v>
      </c>
      <c r="E63" s="47" t="s">
        <v>234</v>
      </c>
      <c r="F63" s="35" t="s">
        <v>10328</v>
      </c>
      <c r="G63" s="35" t="s">
        <v>10327</v>
      </c>
      <c r="H63" s="35" t="s">
        <v>57</v>
      </c>
      <c r="I63" s="223">
        <v>-6000</v>
      </c>
      <c r="J63" s="35"/>
      <c r="K63" s="35"/>
      <c r="L63" s="216">
        <v>14.09</v>
      </c>
      <c r="M63" s="36">
        <f t="shared" ref="M63" si="5">L63*I63</f>
        <v>-84540</v>
      </c>
    </row>
    <row r="64" spans="3:13" ht="20.25" customHeight="1" x14ac:dyDescent="0.25">
      <c r="D64" s="34">
        <v>45416</v>
      </c>
      <c r="E64" s="47" t="s">
        <v>223</v>
      </c>
      <c r="F64" s="35" t="s">
        <v>11566</v>
      </c>
      <c r="G64" s="35" t="s">
        <v>11568</v>
      </c>
      <c r="H64" s="35" t="s">
        <v>40</v>
      </c>
      <c r="I64" s="223">
        <v>40</v>
      </c>
      <c r="J64" s="35"/>
      <c r="K64" s="35"/>
      <c r="L64" s="216">
        <v>136.26599999999999</v>
      </c>
      <c r="M64" s="36">
        <f t="shared" ref="M64:M98" si="6">L64*I64</f>
        <v>5450.6399999999994</v>
      </c>
    </row>
    <row r="65" spans="4:13" ht="20.25" customHeight="1" x14ac:dyDescent="0.25">
      <c r="D65" s="34">
        <v>45416</v>
      </c>
      <c r="E65" s="47" t="s">
        <v>223</v>
      </c>
      <c r="F65" s="35" t="s">
        <v>215</v>
      </c>
      <c r="G65" s="35" t="s">
        <v>221</v>
      </c>
      <c r="H65" s="35" t="s">
        <v>57</v>
      </c>
      <c r="I65" s="223">
        <v>-120</v>
      </c>
      <c r="J65" s="35"/>
      <c r="K65" s="35"/>
      <c r="L65" s="216">
        <v>1093.404</v>
      </c>
      <c r="M65" s="36">
        <f t="shared" si="6"/>
        <v>-131208.48000000001</v>
      </c>
    </row>
    <row r="66" spans="4:13" ht="20.25" customHeight="1" x14ac:dyDescent="0.25">
      <c r="D66" s="34">
        <v>45423</v>
      </c>
      <c r="E66" s="47" t="s">
        <v>223</v>
      </c>
      <c r="F66" s="35" t="s">
        <v>11566</v>
      </c>
      <c r="G66" s="35" t="s">
        <v>11568</v>
      </c>
      <c r="H66" s="35" t="s">
        <v>40</v>
      </c>
      <c r="I66" s="223">
        <v>158</v>
      </c>
      <c r="J66" s="35"/>
      <c r="K66" s="35"/>
      <c r="L66" s="216">
        <v>133.38</v>
      </c>
      <c r="M66" s="36">
        <f t="shared" si="6"/>
        <v>21074.04</v>
      </c>
    </row>
    <row r="67" spans="4:13" ht="20.25" customHeight="1" x14ac:dyDescent="0.25">
      <c r="D67" s="34">
        <v>45423</v>
      </c>
      <c r="E67" s="47" t="s">
        <v>223</v>
      </c>
      <c r="F67" s="35" t="s">
        <v>215</v>
      </c>
      <c r="G67" s="35" t="s">
        <v>221</v>
      </c>
      <c r="H67" s="35" t="s">
        <v>40</v>
      </c>
      <c r="I67" s="223">
        <v>111</v>
      </c>
      <c r="J67" s="35"/>
      <c r="K67" s="35"/>
      <c r="L67" s="216">
        <v>1062.9059999999999</v>
      </c>
      <c r="M67" s="36">
        <f t="shared" si="6"/>
        <v>117982.56599999999</v>
      </c>
    </row>
    <row r="68" spans="4:13" ht="20.25" customHeight="1" x14ac:dyDescent="0.25">
      <c r="D68" s="34">
        <v>45423</v>
      </c>
      <c r="E68" s="47" t="s">
        <v>234</v>
      </c>
      <c r="F68" s="35" t="s">
        <v>10328</v>
      </c>
      <c r="G68" s="35" t="s">
        <v>10327</v>
      </c>
      <c r="H68" s="35" t="s">
        <v>40</v>
      </c>
      <c r="I68" s="223">
        <v>600</v>
      </c>
      <c r="J68" s="35"/>
      <c r="K68" s="35"/>
      <c r="L68" s="216">
        <v>13.93</v>
      </c>
      <c r="M68" s="36">
        <f t="shared" si="6"/>
        <v>8358</v>
      </c>
    </row>
    <row r="69" spans="4:13" ht="20.25" customHeight="1" x14ac:dyDescent="0.25">
      <c r="D69" s="34">
        <v>45430</v>
      </c>
      <c r="E69" s="47" t="s">
        <v>223</v>
      </c>
      <c r="F69" s="35" t="s">
        <v>11566</v>
      </c>
      <c r="G69" s="35" t="s">
        <v>11568</v>
      </c>
      <c r="H69" s="35" t="s">
        <v>40</v>
      </c>
      <c r="I69" s="223">
        <v>30</v>
      </c>
      <c r="J69" s="35"/>
      <c r="K69" s="35"/>
      <c r="L69" s="216">
        <v>151.86599999999999</v>
      </c>
      <c r="M69" s="36">
        <f t="shared" si="6"/>
        <v>4555.9799999999996</v>
      </c>
    </row>
    <row r="70" spans="4:13" ht="20.25" customHeight="1" x14ac:dyDescent="0.25">
      <c r="D70" s="34">
        <v>45430</v>
      </c>
      <c r="E70" s="47" t="s">
        <v>223</v>
      </c>
      <c r="F70" s="35" t="s">
        <v>215</v>
      </c>
      <c r="G70" s="35" t="s">
        <v>221</v>
      </c>
      <c r="H70" s="35" t="s">
        <v>40</v>
      </c>
      <c r="I70" s="223">
        <v>50</v>
      </c>
      <c r="J70" s="35"/>
      <c r="K70" s="35"/>
      <c r="L70" s="216">
        <v>1140.2819999999999</v>
      </c>
      <c r="M70" s="36">
        <f t="shared" si="6"/>
        <v>57014.1</v>
      </c>
    </row>
    <row r="71" spans="4:13" ht="20.25" customHeight="1" x14ac:dyDescent="0.25">
      <c r="D71" s="34">
        <v>45437</v>
      </c>
      <c r="E71" s="47" t="s">
        <v>234</v>
      </c>
      <c r="F71" s="35" t="s">
        <v>10328</v>
      </c>
      <c r="G71" s="35" t="s">
        <v>10327</v>
      </c>
      <c r="H71" s="35" t="s">
        <v>40</v>
      </c>
      <c r="I71" s="223">
        <v>200</v>
      </c>
      <c r="J71" s="35"/>
      <c r="K71" s="35"/>
      <c r="L71" s="216">
        <v>13.35</v>
      </c>
      <c r="M71" s="36">
        <f t="shared" si="6"/>
        <v>2670</v>
      </c>
    </row>
    <row r="72" spans="4:13" ht="20.25" customHeight="1" x14ac:dyDescent="0.25">
      <c r="D72" s="34">
        <f>全班!$R$1</f>
        <v>46011</v>
      </c>
      <c r="E72" s="47" t="s">
        <v>223</v>
      </c>
      <c r="F72" s="35" t="s">
        <v>11566</v>
      </c>
      <c r="G72" s="35" t="s">
        <v>11568</v>
      </c>
      <c r="H72" s="35" t="s">
        <v>40</v>
      </c>
      <c r="I72" s="223">
        <v>100</v>
      </c>
      <c r="J72" s="35"/>
      <c r="K72" s="35"/>
      <c r="L72" s="216">
        <v>129.94800000000001</v>
      </c>
      <c r="M72" s="36">
        <f t="shared" si="6"/>
        <v>12994.800000000001</v>
      </c>
    </row>
    <row r="73" spans="4:13" ht="20.25" customHeight="1" x14ac:dyDescent="0.25">
      <c r="D73" s="34">
        <v>45437</v>
      </c>
      <c r="E73" s="47" t="s">
        <v>223</v>
      </c>
      <c r="F73" s="35" t="s">
        <v>215</v>
      </c>
      <c r="G73" s="35" t="s">
        <v>221</v>
      </c>
      <c r="H73" s="35" t="s">
        <v>40</v>
      </c>
      <c r="I73" s="223">
        <v>40</v>
      </c>
      <c r="J73" s="35"/>
      <c r="K73" s="35"/>
      <c r="L73" s="216">
        <v>1229.0459999999998</v>
      </c>
      <c r="M73" s="36">
        <f t="shared" si="6"/>
        <v>49161.84</v>
      </c>
    </row>
    <row r="74" spans="4:13" ht="20.25" customHeight="1" x14ac:dyDescent="0.25">
      <c r="D74" s="34">
        <v>45444</v>
      </c>
      <c r="E74" s="47" t="s">
        <v>234</v>
      </c>
      <c r="F74" s="35" t="s">
        <v>10328</v>
      </c>
      <c r="G74" s="35" t="s">
        <v>10327</v>
      </c>
      <c r="H74" s="35" t="s">
        <v>57</v>
      </c>
      <c r="I74" s="223">
        <v>-2000</v>
      </c>
      <c r="J74" s="35"/>
      <c r="K74" s="35"/>
      <c r="L74" s="216">
        <v>13.76</v>
      </c>
      <c r="M74" s="36">
        <f t="shared" si="6"/>
        <v>-27520</v>
      </c>
    </row>
    <row r="75" spans="4:13" ht="20.25" customHeight="1" x14ac:dyDescent="0.25">
      <c r="D75" s="34">
        <v>45458</v>
      </c>
      <c r="E75" s="47" t="s">
        <v>234</v>
      </c>
      <c r="F75" s="35" t="s">
        <v>10328</v>
      </c>
      <c r="G75" s="35" t="s">
        <v>10327</v>
      </c>
      <c r="H75" s="35" t="s">
        <v>57</v>
      </c>
      <c r="I75" s="223">
        <v>-1602</v>
      </c>
      <c r="J75" s="35"/>
      <c r="K75" s="35"/>
      <c r="L75" s="216">
        <v>13.11</v>
      </c>
      <c r="M75" s="36">
        <f t="shared" si="6"/>
        <v>-21002.219999999998</v>
      </c>
    </row>
    <row r="76" spans="4:13" ht="20.25" customHeight="1" x14ac:dyDescent="0.25">
      <c r="D76" s="34">
        <v>45458</v>
      </c>
      <c r="E76" s="47" t="s">
        <v>223</v>
      </c>
      <c r="F76" s="35" t="s">
        <v>11566</v>
      </c>
      <c r="G76" s="35" t="s">
        <v>11568</v>
      </c>
      <c r="H76" s="35" t="s">
        <v>57</v>
      </c>
      <c r="I76" s="223">
        <v>-1000</v>
      </c>
      <c r="J76" s="35"/>
      <c r="K76" s="35"/>
      <c r="L76" s="216">
        <v>122.53800000000001</v>
      </c>
      <c r="M76" s="36">
        <f t="shared" si="6"/>
        <v>-122538.00000000001</v>
      </c>
    </row>
    <row r="77" spans="4:13" ht="20.25" customHeight="1" x14ac:dyDescent="0.25">
      <c r="D77" s="34">
        <v>45458</v>
      </c>
      <c r="E77" s="47" t="s">
        <v>223</v>
      </c>
      <c r="F77" s="35" t="s">
        <v>215</v>
      </c>
      <c r="G77" s="35" t="s">
        <v>221</v>
      </c>
      <c r="H77" s="35" t="s">
        <v>57</v>
      </c>
      <c r="I77" s="223">
        <v>-100</v>
      </c>
      <c r="J77" s="35"/>
      <c r="K77" s="35"/>
      <c r="L77" s="216">
        <v>1162.0439999999999</v>
      </c>
      <c r="M77" s="36">
        <f t="shared" si="6"/>
        <v>-116204.4</v>
      </c>
    </row>
    <row r="78" spans="4:13" ht="20.25" customHeight="1" x14ac:dyDescent="0.25">
      <c r="D78" s="34">
        <v>45458</v>
      </c>
      <c r="E78" s="47" t="s">
        <v>223</v>
      </c>
      <c r="F78" s="35" t="s">
        <v>289</v>
      </c>
      <c r="G78" s="35" t="s">
        <v>291</v>
      </c>
      <c r="H78" s="35" t="s">
        <v>0</v>
      </c>
      <c r="I78" s="223">
        <v>30</v>
      </c>
      <c r="J78" s="35"/>
      <c r="K78" s="35"/>
      <c r="L78" s="216">
        <v>1432.548</v>
      </c>
      <c r="M78" s="36">
        <f t="shared" si="6"/>
        <v>42976.44</v>
      </c>
    </row>
    <row r="79" spans="4:13" ht="20.25" customHeight="1" x14ac:dyDescent="0.25">
      <c r="D79" s="34">
        <v>45458</v>
      </c>
      <c r="E79" s="47" t="s">
        <v>223</v>
      </c>
      <c r="F79" s="35" t="s">
        <v>475</v>
      </c>
      <c r="G79" s="35" t="s">
        <v>477</v>
      </c>
      <c r="H79" s="35" t="s">
        <v>0</v>
      </c>
      <c r="I79" s="223">
        <v>20</v>
      </c>
      <c r="J79" s="35"/>
      <c r="K79" s="35"/>
      <c r="L79" s="216">
        <v>3932.4480000000003</v>
      </c>
      <c r="M79" s="36">
        <f t="shared" si="6"/>
        <v>78648.960000000006</v>
      </c>
    </row>
    <row r="80" spans="4:13" ht="20.25" customHeight="1" x14ac:dyDescent="0.25">
      <c r="D80" s="34">
        <v>45458</v>
      </c>
      <c r="E80" s="47" t="s">
        <v>223</v>
      </c>
      <c r="F80" s="35" t="s">
        <v>246</v>
      </c>
      <c r="G80" s="35" t="s">
        <v>248</v>
      </c>
      <c r="H80" s="35" t="s">
        <v>0</v>
      </c>
      <c r="I80" s="223">
        <v>60</v>
      </c>
      <c r="J80" s="35"/>
      <c r="K80" s="35"/>
      <c r="L80" s="216">
        <v>1028.664</v>
      </c>
      <c r="M80" s="36">
        <f t="shared" si="6"/>
        <v>61719.839999999997</v>
      </c>
    </row>
    <row r="81" spans="4:13" ht="20.25" customHeight="1" x14ac:dyDescent="0.25">
      <c r="D81" s="34">
        <v>45465</v>
      </c>
      <c r="E81" s="47" t="s">
        <v>223</v>
      </c>
      <c r="F81" s="35" t="s">
        <v>11566</v>
      </c>
      <c r="G81" s="35" t="s">
        <v>11568</v>
      </c>
      <c r="H81" s="35" t="s">
        <v>57</v>
      </c>
      <c r="I81" s="223">
        <v>-631</v>
      </c>
      <c r="J81" s="35"/>
      <c r="K81" s="35"/>
      <c r="L81" s="216">
        <v>120.822</v>
      </c>
      <c r="M81" s="36">
        <f t="shared" si="6"/>
        <v>-76238.682000000001</v>
      </c>
    </row>
    <row r="82" spans="4:13" ht="20.25" customHeight="1" x14ac:dyDescent="0.25">
      <c r="D82" s="34">
        <v>45472</v>
      </c>
      <c r="E82" s="47" t="s">
        <v>223</v>
      </c>
      <c r="F82" s="35" t="s">
        <v>246</v>
      </c>
      <c r="G82" s="35" t="s">
        <v>248</v>
      </c>
      <c r="H82" s="35" t="s">
        <v>57</v>
      </c>
      <c r="I82" s="223">
        <v>-60</v>
      </c>
      <c r="J82" s="35"/>
      <c r="K82" s="35"/>
      <c r="L82" s="216">
        <v>963.61200000000008</v>
      </c>
      <c r="M82" s="36">
        <f t="shared" si="6"/>
        <v>-57816.72</v>
      </c>
    </row>
    <row r="83" spans="4:13" ht="20.25" customHeight="1" x14ac:dyDescent="0.25">
      <c r="D83" s="34">
        <v>45472</v>
      </c>
      <c r="E83" s="47" t="s">
        <v>234</v>
      </c>
      <c r="F83" s="35" t="s">
        <v>10328</v>
      </c>
      <c r="G83" s="35" t="s">
        <v>10327</v>
      </c>
      <c r="H83" s="35" t="s">
        <v>0</v>
      </c>
      <c r="I83" s="223">
        <v>1000</v>
      </c>
      <c r="J83" s="35"/>
      <c r="K83" s="35"/>
      <c r="L83" s="216">
        <v>12.51</v>
      </c>
      <c r="M83" s="36">
        <f t="shared" si="6"/>
        <v>12510</v>
      </c>
    </row>
    <row r="84" spans="4:13" ht="20.25" customHeight="1" x14ac:dyDescent="0.25">
      <c r="D84" s="34">
        <v>45472</v>
      </c>
      <c r="E84" s="47" t="s">
        <v>223</v>
      </c>
      <c r="F84" s="35" t="s">
        <v>11566</v>
      </c>
      <c r="G84" s="35" t="s">
        <v>11568</v>
      </c>
      <c r="H84" s="35" t="s">
        <v>0</v>
      </c>
      <c r="I84" s="223">
        <v>900</v>
      </c>
      <c r="J84" s="35"/>
      <c r="K84" s="35"/>
      <c r="L84" s="216">
        <v>110.37</v>
      </c>
      <c r="M84" s="36">
        <f t="shared" si="6"/>
        <v>99333</v>
      </c>
    </row>
    <row r="85" spans="4:13" ht="20.25" customHeight="1" x14ac:dyDescent="0.25">
      <c r="D85" s="34">
        <v>45472</v>
      </c>
      <c r="E85" s="47" t="s">
        <v>223</v>
      </c>
      <c r="F85" s="35" t="s">
        <v>475</v>
      </c>
      <c r="G85" s="35" t="s">
        <v>477</v>
      </c>
      <c r="H85" s="35" t="s">
        <v>57</v>
      </c>
      <c r="I85" s="223">
        <v>-20</v>
      </c>
      <c r="J85" s="35"/>
      <c r="K85" s="35"/>
      <c r="L85" s="216">
        <v>3932.9160000000002</v>
      </c>
      <c r="M85" s="36">
        <f t="shared" si="6"/>
        <v>-78658.320000000007</v>
      </c>
    </row>
    <row r="86" spans="4:13" ht="20.25" customHeight="1" x14ac:dyDescent="0.25">
      <c r="D86" s="34">
        <f>全班!$R$1</f>
        <v>46011</v>
      </c>
      <c r="E86" s="47" t="s">
        <v>223</v>
      </c>
      <c r="F86" s="35" t="s">
        <v>289</v>
      </c>
      <c r="G86" s="35" t="s">
        <v>291</v>
      </c>
      <c r="H86" s="35" t="s">
        <v>0</v>
      </c>
      <c r="I86" s="223">
        <v>40</v>
      </c>
      <c r="J86" s="35"/>
      <c r="K86" s="35"/>
      <c r="L86" s="216">
        <v>1517.0219999999999</v>
      </c>
      <c r="M86" s="36">
        <f t="shared" si="6"/>
        <v>60680.88</v>
      </c>
    </row>
    <row r="87" spans="4:13" ht="20.25" customHeight="1" x14ac:dyDescent="0.25">
      <c r="D87" s="34">
        <v>45493</v>
      </c>
      <c r="E87" s="47" t="s">
        <v>234</v>
      </c>
      <c r="F87" s="35" t="s">
        <v>10328</v>
      </c>
      <c r="G87" s="35" t="s">
        <v>10327</v>
      </c>
      <c r="H87" s="35" t="s">
        <v>0</v>
      </c>
      <c r="I87" s="223">
        <v>1000</v>
      </c>
      <c r="J87" s="35"/>
      <c r="K87" s="35"/>
      <c r="L87" s="216">
        <v>14.31</v>
      </c>
      <c r="M87" s="36">
        <f t="shared" si="6"/>
        <v>14310</v>
      </c>
    </row>
    <row r="88" spans="4:13" ht="20.25" customHeight="1" x14ac:dyDescent="0.25">
      <c r="D88" s="34">
        <v>45493</v>
      </c>
      <c r="E88" s="47" t="s">
        <v>223</v>
      </c>
      <c r="F88" s="35" t="s">
        <v>11566</v>
      </c>
      <c r="G88" s="35" t="s">
        <v>11568</v>
      </c>
      <c r="H88" s="35" t="s">
        <v>57</v>
      </c>
      <c r="I88" s="223">
        <v>-600</v>
      </c>
      <c r="J88" s="35"/>
      <c r="K88" s="35"/>
      <c r="L88" s="216">
        <v>110.136</v>
      </c>
      <c r="M88" s="36">
        <f t="shared" si="6"/>
        <v>-66081.599999999991</v>
      </c>
    </row>
    <row r="89" spans="4:13" ht="20.25" customHeight="1" x14ac:dyDescent="0.25">
      <c r="D89" s="34">
        <v>45493</v>
      </c>
      <c r="E89" s="47" t="s">
        <v>223</v>
      </c>
      <c r="F89" s="35" t="s">
        <v>215</v>
      </c>
      <c r="G89" s="35" t="s">
        <v>221</v>
      </c>
      <c r="H89" s="35" t="s">
        <v>57</v>
      </c>
      <c r="I89" s="223">
        <v>-150</v>
      </c>
      <c r="J89" s="35"/>
      <c r="K89" s="35"/>
      <c r="L89" s="216">
        <v>1037.712</v>
      </c>
      <c r="M89" s="36">
        <f t="shared" si="6"/>
        <v>-155656.79999999999</v>
      </c>
    </row>
    <row r="90" spans="4:13" ht="20.25" customHeight="1" x14ac:dyDescent="0.25">
      <c r="D90" s="34">
        <v>45493</v>
      </c>
      <c r="E90" s="47" t="s">
        <v>223</v>
      </c>
      <c r="F90" s="35" t="s">
        <v>289</v>
      </c>
      <c r="G90" s="35" t="s">
        <v>291</v>
      </c>
      <c r="H90" s="35" t="s">
        <v>57</v>
      </c>
      <c r="I90" s="223">
        <v>-70</v>
      </c>
      <c r="J90" s="35"/>
      <c r="K90" s="35"/>
      <c r="L90" s="216">
        <v>1428.414</v>
      </c>
      <c r="M90" s="36">
        <f t="shared" si="6"/>
        <v>-99988.98</v>
      </c>
    </row>
    <row r="91" spans="4:13" ht="20.25" customHeight="1" x14ac:dyDescent="0.25">
      <c r="D91" s="34">
        <v>45493</v>
      </c>
      <c r="E91" s="47" t="s">
        <v>223</v>
      </c>
      <c r="F91" s="35" t="s">
        <v>475</v>
      </c>
      <c r="G91" s="35" t="s">
        <v>477</v>
      </c>
      <c r="H91" s="35" t="s">
        <v>0</v>
      </c>
      <c r="I91" s="223">
        <v>42</v>
      </c>
      <c r="J91" s="35"/>
      <c r="K91" s="35"/>
      <c r="L91" s="216">
        <v>3718.962</v>
      </c>
      <c r="M91" s="36">
        <f t="shared" si="6"/>
        <v>156196.40400000001</v>
      </c>
    </row>
    <row r="92" spans="4:13" ht="20.25" customHeight="1" x14ac:dyDescent="0.25">
      <c r="D92" s="34">
        <v>45500</v>
      </c>
      <c r="E92" s="47" t="s">
        <v>223</v>
      </c>
      <c r="F92" s="35" t="s">
        <v>475</v>
      </c>
      <c r="G92" s="35" t="s">
        <v>477</v>
      </c>
      <c r="H92" s="35" t="s">
        <v>0</v>
      </c>
      <c r="I92" s="223">
        <v>8</v>
      </c>
      <c r="J92" s="35"/>
      <c r="K92" s="35"/>
      <c r="L92" s="216">
        <v>1302.5999999999999</v>
      </c>
      <c r="M92" s="36">
        <f t="shared" si="6"/>
        <v>10420.799999999999</v>
      </c>
    </row>
    <row r="93" spans="4:13" ht="20.25" customHeight="1" x14ac:dyDescent="0.25">
      <c r="D93" s="34">
        <v>45528</v>
      </c>
      <c r="E93" s="47" t="s">
        <v>234</v>
      </c>
      <c r="F93" s="35" t="s">
        <v>10328</v>
      </c>
      <c r="G93" s="35" t="s">
        <v>10327</v>
      </c>
      <c r="H93" s="35" t="s">
        <v>57</v>
      </c>
      <c r="I93" s="223">
        <v>-2000</v>
      </c>
      <c r="J93" s="35"/>
      <c r="K93" s="35"/>
      <c r="L93" s="216">
        <v>11.98</v>
      </c>
      <c r="M93" s="36">
        <f t="shared" si="6"/>
        <v>-23960</v>
      </c>
    </row>
    <row r="94" spans="4:13" ht="20.25" customHeight="1" x14ac:dyDescent="0.25">
      <c r="D94" s="34">
        <v>45528</v>
      </c>
      <c r="E94" s="47" t="s">
        <v>223</v>
      </c>
      <c r="F94" s="35" t="s">
        <v>11566</v>
      </c>
      <c r="G94" s="35" t="s">
        <v>11568</v>
      </c>
      <c r="H94" s="35" t="s">
        <v>0</v>
      </c>
      <c r="I94" s="223">
        <v>200</v>
      </c>
      <c r="J94" s="35"/>
      <c r="K94" s="35"/>
      <c r="L94" s="216">
        <v>117.78</v>
      </c>
      <c r="M94" s="36">
        <f t="shared" si="6"/>
        <v>23556</v>
      </c>
    </row>
    <row r="95" spans="4:13" ht="20.25" customHeight="1" x14ac:dyDescent="0.25">
      <c r="D95" s="34">
        <v>45528</v>
      </c>
      <c r="E95" s="47" t="s">
        <v>223</v>
      </c>
      <c r="F95" s="35" t="s">
        <v>215</v>
      </c>
      <c r="G95" s="35" t="s">
        <v>221</v>
      </c>
      <c r="H95" s="35" t="s">
        <v>0</v>
      </c>
      <c r="I95" s="223">
        <v>30</v>
      </c>
      <c r="J95" s="35"/>
      <c r="K95" s="35"/>
      <c r="L95" s="216">
        <v>1090.9860000000001</v>
      </c>
      <c r="M95" s="36">
        <f t="shared" si="6"/>
        <v>32729.58</v>
      </c>
    </row>
    <row r="96" spans="4:13" ht="20.25" customHeight="1" x14ac:dyDescent="0.25">
      <c r="D96" s="34">
        <v>45528</v>
      </c>
      <c r="E96" s="47" t="s">
        <v>223</v>
      </c>
      <c r="F96" s="35" t="s">
        <v>475</v>
      </c>
      <c r="G96" s="35" t="s">
        <v>477</v>
      </c>
      <c r="H96" s="35" t="s">
        <v>0</v>
      </c>
      <c r="I96" s="223">
        <v>30</v>
      </c>
      <c r="J96" s="35"/>
      <c r="K96" s="35"/>
      <c r="L96" s="216">
        <v>4118.3999999999996</v>
      </c>
      <c r="M96" s="36">
        <f t="shared" si="6"/>
        <v>123551.99999999999</v>
      </c>
    </row>
    <row r="97" spans="4:13" ht="20.25" customHeight="1" x14ac:dyDescent="0.25">
      <c r="D97" s="34">
        <v>45528</v>
      </c>
      <c r="E97" s="47" t="s">
        <v>223</v>
      </c>
      <c r="F97" s="35" t="s">
        <v>11303</v>
      </c>
      <c r="G97" s="35" t="s">
        <v>11305</v>
      </c>
      <c r="H97" s="35" t="s">
        <v>0</v>
      </c>
      <c r="I97" s="223">
        <v>50</v>
      </c>
      <c r="J97" s="35"/>
      <c r="K97" s="35"/>
      <c r="L97" s="232">
        <v>3250.962</v>
      </c>
      <c r="M97" s="36">
        <f t="shared" si="6"/>
        <v>162548.1</v>
      </c>
    </row>
    <row r="98" spans="4:13" ht="20.25" customHeight="1" x14ac:dyDescent="0.25">
      <c r="D98" s="34">
        <v>45528</v>
      </c>
      <c r="E98" s="47" t="s">
        <v>223</v>
      </c>
      <c r="F98" s="35" t="s">
        <v>355</v>
      </c>
      <c r="G98" s="35" t="s">
        <v>357</v>
      </c>
      <c r="H98" s="35" t="s">
        <v>0</v>
      </c>
      <c r="I98" s="223">
        <v>20</v>
      </c>
      <c r="J98" s="35"/>
      <c r="K98" s="35"/>
      <c r="L98" s="232">
        <v>7076.6279999999997</v>
      </c>
      <c r="M98" s="36">
        <f t="shared" si="6"/>
        <v>141532.56</v>
      </c>
    </row>
    <row r="99" spans="4:13" ht="20.25" customHeight="1" x14ac:dyDescent="0.25">
      <c r="D99" s="34">
        <v>45920</v>
      </c>
      <c r="E99" s="47" t="s">
        <v>223</v>
      </c>
      <c r="F99" s="35" t="s">
        <v>11303</v>
      </c>
      <c r="G99" s="35" t="s">
        <v>11305</v>
      </c>
      <c r="H99" s="35" t="s">
        <v>0</v>
      </c>
      <c r="I99" s="223">
        <v>30</v>
      </c>
      <c r="J99" s="35"/>
      <c r="K99" s="35"/>
      <c r="L99" s="232">
        <v>4039.8539999999994</v>
      </c>
      <c r="M99" s="36">
        <f t="shared" ref="M99:M111" si="7">L99*I99</f>
        <v>121195.61999999998</v>
      </c>
    </row>
    <row r="100" spans="4:13" ht="20.25" customHeight="1" x14ac:dyDescent="0.25">
      <c r="D100" s="34">
        <v>45920</v>
      </c>
      <c r="E100" s="47" t="s">
        <v>223</v>
      </c>
      <c r="F100" s="35" t="s">
        <v>215</v>
      </c>
      <c r="G100" s="35" t="s">
        <v>221</v>
      </c>
      <c r="H100" s="35" t="s">
        <v>57</v>
      </c>
      <c r="I100" s="223">
        <v>-70</v>
      </c>
      <c r="J100" s="35"/>
      <c r="K100" s="35"/>
      <c r="L100" s="232">
        <v>1009.866</v>
      </c>
      <c r="M100" s="36">
        <f t="shared" si="7"/>
        <v>-70690.62</v>
      </c>
    </row>
    <row r="101" spans="4:13" ht="20.25" customHeight="1" x14ac:dyDescent="0.25">
      <c r="D101" s="34">
        <v>45920</v>
      </c>
      <c r="E101" s="47" t="s">
        <v>223</v>
      </c>
      <c r="F101" s="35" t="s">
        <v>246</v>
      </c>
      <c r="G101" s="35" t="s">
        <v>248</v>
      </c>
      <c r="H101" s="35" t="s">
        <v>0</v>
      </c>
      <c r="I101" s="223">
        <v>20</v>
      </c>
      <c r="J101" s="35"/>
      <c r="K101" s="35"/>
      <c r="L101" s="232">
        <v>1378.0259999999998</v>
      </c>
      <c r="M101" s="36">
        <f t="shared" si="7"/>
        <v>27560.519999999997</v>
      </c>
    </row>
    <row r="102" spans="4:13" ht="20.25" customHeight="1" x14ac:dyDescent="0.25">
      <c r="D102" s="34">
        <v>45927</v>
      </c>
      <c r="E102" s="47" t="s">
        <v>223</v>
      </c>
      <c r="F102" s="35" t="s">
        <v>246</v>
      </c>
      <c r="G102" s="35" t="s">
        <v>248</v>
      </c>
      <c r="H102" s="35" t="s">
        <v>57</v>
      </c>
      <c r="I102" s="223">
        <v>-15</v>
      </c>
      <c r="J102" s="35"/>
      <c r="K102" s="35"/>
      <c r="L102" s="232">
        <v>1389.8820000000001</v>
      </c>
      <c r="M102" s="36">
        <f t="shared" si="7"/>
        <v>-20848.23</v>
      </c>
    </row>
    <row r="103" spans="4:13" ht="20.25" customHeight="1" x14ac:dyDescent="0.25">
      <c r="D103" s="34">
        <v>45927</v>
      </c>
      <c r="E103" s="47" t="s">
        <v>234</v>
      </c>
      <c r="F103" s="35" t="s">
        <v>10328</v>
      </c>
      <c r="G103" s="35" t="s">
        <v>10327</v>
      </c>
      <c r="H103" s="35" t="s">
        <v>0</v>
      </c>
      <c r="I103" s="223">
        <v>1000</v>
      </c>
      <c r="J103" s="35"/>
      <c r="K103" s="35"/>
      <c r="L103" s="232">
        <v>24.24</v>
      </c>
      <c r="M103" s="36">
        <f t="shared" si="7"/>
        <v>24240</v>
      </c>
    </row>
    <row r="104" spans="4:13" ht="20.25" customHeight="1" x14ac:dyDescent="0.25">
      <c r="D104" s="34">
        <v>45927</v>
      </c>
      <c r="E104" s="47" t="s">
        <v>223</v>
      </c>
      <c r="F104" s="35" t="s">
        <v>215</v>
      </c>
      <c r="G104" s="35" t="s">
        <v>221</v>
      </c>
      <c r="H104" s="35" t="s">
        <v>0</v>
      </c>
      <c r="I104" s="223">
        <v>24</v>
      </c>
      <c r="J104" s="35"/>
      <c r="K104" s="35"/>
      <c r="L104" s="232">
        <v>1013.922</v>
      </c>
      <c r="M104" s="36">
        <f t="shared" si="7"/>
        <v>24334.128000000001</v>
      </c>
    </row>
    <row r="105" spans="4:13" ht="20.25" customHeight="1" x14ac:dyDescent="0.25">
      <c r="D105" s="34">
        <v>45962</v>
      </c>
      <c r="E105" s="47" t="s">
        <v>223</v>
      </c>
      <c r="F105" s="35" t="s">
        <v>11566</v>
      </c>
      <c r="G105" s="35" t="s">
        <v>11568</v>
      </c>
      <c r="H105" s="35" t="s">
        <v>57</v>
      </c>
      <c r="I105" s="223">
        <v>-500</v>
      </c>
      <c r="J105" s="35"/>
      <c r="K105" s="35"/>
      <c r="L105" s="232">
        <v>132.99</v>
      </c>
      <c r="M105" s="36">
        <f t="shared" si="7"/>
        <v>-66495</v>
      </c>
    </row>
    <row r="106" spans="4:13" ht="20.25" customHeight="1" x14ac:dyDescent="0.25">
      <c r="D106" s="34">
        <f>全班!$R$1</f>
        <v>46011</v>
      </c>
      <c r="E106" s="47" t="s">
        <v>234</v>
      </c>
      <c r="F106" s="35" t="s">
        <v>10328</v>
      </c>
      <c r="G106" s="35" t="s">
        <v>10327</v>
      </c>
      <c r="H106" s="35" t="s">
        <v>57</v>
      </c>
      <c r="I106" s="223">
        <v>-1500</v>
      </c>
      <c r="J106" s="35"/>
      <c r="K106" s="35"/>
      <c r="L106" s="232">
        <v>23.45</v>
      </c>
      <c r="M106" s="36">
        <f t="shared" si="7"/>
        <v>-35175</v>
      </c>
    </row>
    <row r="107" spans="4:13" ht="20.25" customHeight="1" x14ac:dyDescent="0.25">
      <c r="D107" s="34">
        <v>45962</v>
      </c>
      <c r="E107" s="47" t="s">
        <v>223</v>
      </c>
      <c r="F107" s="35" t="s">
        <v>246</v>
      </c>
      <c r="G107" s="35" t="s">
        <v>248</v>
      </c>
      <c r="H107" s="35" t="s">
        <v>57</v>
      </c>
      <c r="I107" s="223">
        <v>-5</v>
      </c>
      <c r="J107" s="35"/>
      <c r="K107" s="35"/>
      <c r="L107" s="232">
        <v>1579.422</v>
      </c>
      <c r="M107" s="36">
        <f t="shared" si="7"/>
        <v>-7897.1100000000006</v>
      </c>
    </row>
    <row r="108" spans="4:13" ht="20.25" customHeight="1" x14ac:dyDescent="0.25">
      <c r="D108" s="34">
        <v>45962</v>
      </c>
      <c r="E108" s="47" t="s">
        <v>39</v>
      </c>
      <c r="F108" s="35" t="s">
        <v>283</v>
      </c>
      <c r="G108" s="35" t="s">
        <v>55</v>
      </c>
      <c r="H108" s="35" t="s">
        <v>0</v>
      </c>
      <c r="I108" s="223">
        <v>100</v>
      </c>
      <c r="J108" s="35"/>
      <c r="K108" s="35"/>
      <c r="L108" s="232">
        <v>629</v>
      </c>
      <c r="M108" s="36">
        <f t="shared" si="7"/>
        <v>62900</v>
      </c>
    </row>
    <row r="109" spans="4:13" ht="20.25" customHeight="1" x14ac:dyDescent="0.25">
      <c r="D109" s="34">
        <v>45962</v>
      </c>
      <c r="E109" s="47" t="s">
        <v>39</v>
      </c>
      <c r="F109" s="35" t="s">
        <v>35</v>
      </c>
      <c r="G109" s="35" t="s">
        <v>11843</v>
      </c>
      <c r="H109" s="35" t="s">
        <v>0</v>
      </c>
      <c r="I109" s="223">
        <v>600</v>
      </c>
      <c r="J109" s="35"/>
      <c r="K109" s="35"/>
      <c r="L109" s="232">
        <v>75</v>
      </c>
      <c r="M109" s="36">
        <f t="shared" si="7"/>
        <v>45000</v>
      </c>
    </row>
    <row r="110" spans="4:13" ht="20.25" customHeight="1" x14ac:dyDescent="0.25">
      <c r="D110" s="34"/>
      <c r="E110" s="47"/>
      <c r="F110" s="35"/>
      <c r="G110" s="35"/>
      <c r="H110" s="35"/>
      <c r="I110" s="223"/>
      <c r="J110" s="35"/>
      <c r="K110" s="35"/>
      <c r="L110" s="232"/>
      <c r="M110" s="36">
        <f t="shared" si="7"/>
        <v>0</v>
      </c>
    </row>
    <row r="111" spans="4:13" ht="20.25" customHeight="1" x14ac:dyDescent="0.25">
      <c r="D111" s="34"/>
      <c r="E111" s="47"/>
      <c r="F111" s="35"/>
      <c r="G111" s="35"/>
      <c r="H111" s="35"/>
      <c r="I111" s="223"/>
      <c r="J111" s="35"/>
      <c r="K111" s="35"/>
      <c r="L111" s="232"/>
      <c r="M111" s="36">
        <f t="shared" si="7"/>
        <v>0</v>
      </c>
    </row>
    <row r="112" spans="4:13" ht="20.25" customHeight="1" x14ac:dyDescent="0.25">
      <c r="D112" s="34"/>
      <c r="E112" s="47"/>
      <c r="F112" s="35"/>
      <c r="G112" s="35"/>
      <c r="H112" s="35"/>
      <c r="I112" s="223"/>
      <c r="J112" s="35"/>
      <c r="K112" s="35"/>
      <c r="L112" s="35"/>
      <c r="M112" s="36">
        <f>L112*I112</f>
        <v>0</v>
      </c>
    </row>
    <row r="113" spans="4:13" ht="20.25" customHeight="1" thickBot="1" x14ac:dyDescent="0.3">
      <c r="D113" s="9" t="s">
        <v>41</v>
      </c>
      <c r="E113" s="20"/>
      <c r="F113" s="20"/>
      <c r="G113" s="20"/>
      <c r="H113" s="20"/>
      <c r="I113" s="20"/>
      <c r="J113" s="20"/>
      <c r="K113" s="20"/>
      <c r="L113" s="20"/>
      <c r="M113" s="21">
        <f>SUM(M3:M112)</f>
        <v>998652.64999999979</v>
      </c>
    </row>
    <row r="114" spans="4:13" ht="20.25" customHeight="1" thickBot="1" x14ac:dyDescent="0.3">
      <c r="D114" s="2" t="s">
        <v>3</v>
      </c>
      <c r="E114" s="3" t="s">
        <v>32</v>
      </c>
      <c r="F114" s="3" t="s">
        <v>18</v>
      </c>
      <c r="G114" s="3" t="s">
        <v>19</v>
      </c>
      <c r="H114" s="3" t="s">
        <v>83</v>
      </c>
      <c r="I114" s="3" t="s">
        <v>1</v>
      </c>
      <c r="J114" s="3" t="s">
        <v>10</v>
      </c>
      <c r="K114" s="3" t="s">
        <v>17</v>
      </c>
      <c r="L114" s="3" t="s">
        <v>12362</v>
      </c>
      <c r="M114" s="13" t="s">
        <v>4</v>
      </c>
    </row>
    <row r="115" spans="4:13" ht="20.25" customHeight="1" thickTop="1" x14ac:dyDescent="0.25">
      <c r="D115" s="51">
        <f>全班!$R$1</f>
        <v>46011</v>
      </c>
      <c r="E115" s="52" t="s">
        <v>234</v>
      </c>
      <c r="F115" s="38" t="s">
        <v>10328</v>
      </c>
      <c r="G115" s="38" t="s">
        <v>10327</v>
      </c>
      <c r="H115" s="38" t="s">
        <v>75</v>
      </c>
      <c r="I115" s="38">
        <f>SUMIFS($I$58:$I$113,$G$58:$G$113,G115)</f>
        <v>500</v>
      </c>
      <c r="J115" s="215">
        <f t="shared" ref="J115" si="8">K115/I115</f>
        <v>-0.18489999999999418</v>
      </c>
      <c r="K115" s="64">
        <f>SUMIFS($M$58:$M$113,$G$58:$G$113,G115)</f>
        <v>-92.44999999999709</v>
      </c>
      <c r="L115" s="225">
        <f>VLOOKUP(G115,股价!C:D,2,FALSE)</f>
        <v>26.04</v>
      </c>
      <c r="M115" s="41">
        <f t="shared" ref="M115" si="9">IFERROR(I115*L115,0)</f>
        <v>13020</v>
      </c>
    </row>
    <row r="116" spans="4:13" ht="20.25" customHeight="1" x14ac:dyDescent="0.25">
      <c r="D116" s="51">
        <f>全班!$R$1</f>
        <v>46011</v>
      </c>
      <c r="E116" s="52" t="s">
        <v>223</v>
      </c>
      <c r="F116" s="53" t="s">
        <v>11566</v>
      </c>
      <c r="G116" s="53" t="s">
        <v>11568</v>
      </c>
      <c r="H116" s="38" t="s">
        <v>75</v>
      </c>
      <c r="I116" s="38">
        <f t="shared" ref="I116:I121" si="10">SUMIFS($I$58:$I$113,$G$58:$G$113,G116)</f>
        <v>300</v>
      </c>
      <c r="J116" s="215">
        <f t="shared" ref="J116:J121" si="11">K116/I116</f>
        <v>52.220999999999961</v>
      </c>
      <c r="K116" s="64">
        <f t="shared" ref="K116:K121" si="12">SUMIFS($M$58:$M$113,$G$58:$G$113,G116)</f>
        <v>15666.299999999988</v>
      </c>
      <c r="L116" s="225">
        <f>VLOOKUP(G116,股价!C:D,2,FALSE)</f>
        <v>124.8</v>
      </c>
      <c r="M116" s="41">
        <f t="shared" ref="M116:M121" si="13">IFERROR(I116*L116,0)</f>
        <v>37440</v>
      </c>
    </row>
    <row r="117" spans="4:13" ht="20.25" customHeight="1" x14ac:dyDescent="0.25">
      <c r="D117" s="51">
        <f>全班!$R$1</f>
        <v>46011</v>
      </c>
      <c r="E117" s="52" t="s">
        <v>223</v>
      </c>
      <c r="F117" s="53" t="s">
        <v>215</v>
      </c>
      <c r="G117" s="53" t="s">
        <v>221</v>
      </c>
      <c r="H117" s="38" t="s">
        <v>75</v>
      </c>
      <c r="I117" s="38">
        <f t="shared" si="10"/>
        <v>34</v>
      </c>
      <c r="J117" s="215">
        <f t="shared" si="11"/>
        <v>833.80164705882135</v>
      </c>
      <c r="K117" s="64">
        <f t="shared" si="12"/>
        <v>28349.255999999925</v>
      </c>
      <c r="L117" s="225">
        <f>VLOOKUP(G117,股价!C:D,2,FALSE)</f>
        <v>854.178</v>
      </c>
      <c r="M117" s="41">
        <f t="shared" si="13"/>
        <v>29042.052</v>
      </c>
    </row>
    <row r="118" spans="4:13" ht="20.25" customHeight="1" x14ac:dyDescent="0.25">
      <c r="D118" s="51">
        <f>全班!$R$1</f>
        <v>46011</v>
      </c>
      <c r="E118" s="52" t="s">
        <v>223</v>
      </c>
      <c r="F118" s="53" t="s">
        <v>475</v>
      </c>
      <c r="G118" s="53" t="s">
        <v>477</v>
      </c>
      <c r="H118" s="38" t="s">
        <v>75</v>
      </c>
      <c r="I118" s="38">
        <f t="shared" si="10"/>
        <v>80</v>
      </c>
      <c r="J118" s="215">
        <f t="shared" si="11"/>
        <v>3626.9980499999997</v>
      </c>
      <c r="K118" s="64">
        <f t="shared" si="12"/>
        <v>290159.84399999998</v>
      </c>
      <c r="L118" s="225">
        <f>VLOOKUP(G118,股价!C:D,2,FALSE)</f>
        <v>5138.4059999999999</v>
      </c>
      <c r="M118" s="41">
        <f t="shared" si="13"/>
        <v>411072.48</v>
      </c>
    </row>
    <row r="119" spans="4:13" ht="20.25" customHeight="1" x14ac:dyDescent="0.25">
      <c r="D119" s="51">
        <f>全班!$R$1</f>
        <v>46011</v>
      </c>
      <c r="E119" s="52" t="s">
        <v>223</v>
      </c>
      <c r="F119" s="53" t="s">
        <v>11303</v>
      </c>
      <c r="G119" s="53" t="s">
        <v>11305</v>
      </c>
      <c r="H119" s="38" t="s">
        <v>75</v>
      </c>
      <c r="I119" s="38">
        <f t="shared" si="10"/>
        <v>80</v>
      </c>
      <c r="J119" s="215">
        <f t="shared" si="11"/>
        <v>3546.7964999999995</v>
      </c>
      <c r="K119" s="64">
        <f t="shared" si="12"/>
        <v>283743.71999999997</v>
      </c>
      <c r="L119" s="225">
        <f>VLOOKUP(G119,股价!C:D,2,FALSE)</f>
        <v>3790.1759999999999</v>
      </c>
      <c r="M119" s="41">
        <f t="shared" si="13"/>
        <v>303214.08000000002</v>
      </c>
    </row>
    <row r="120" spans="4:13" ht="20.25" customHeight="1" x14ac:dyDescent="0.25">
      <c r="D120" s="51">
        <f>全班!$R$1</f>
        <v>46011</v>
      </c>
      <c r="E120" s="52" t="s">
        <v>223</v>
      </c>
      <c r="F120" s="53" t="s">
        <v>355</v>
      </c>
      <c r="G120" s="53" t="s">
        <v>357</v>
      </c>
      <c r="H120" s="38" t="s">
        <v>75</v>
      </c>
      <c r="I120" s="38">
        <f t="shared" si="10"/>
        <v>20</v>
      </c>
      <c r="J120" s="215">
        <f t="shared" si="11"/>
        <v>7076.6279999999997</v>
      </c>
      <c r="K120" s="64">
        <f t="shared" si="12"/>
        <v>141532.56</v>
      </c>
      <c r="L120" s="225">
        <f>VLOOKUP(G120,股价!C:D,2,FALSE)</f>
        <v>8236.9560000000001</v>
      </c>
      <c r="M120" s="41">
        <f t="shared" si="13"/>
        <v>164739.12</v>
      </c>
    </row>
    <row r="121" spans="4:13" ht="20.25" customHeight="1" x14ac:dyDescent="0.25">
      <c r="D121" s="51">
        <f>全班!$R$1</f>
        <v>46011</v>
      </c>
      <c r="E121" s="52" t="s">
        <v>47</v>
      </c>
      <c r="F121" s="53" t="s">
        <v>283</v>
      </c>
      <c r="G121" s="53" t="s">
        <v>55</v>
      </c>
      <c r="H121" s="38" t="s">
        <v>75</v>
      </c>
      <c r="I121" s="38">
        <f t="shared" si="10"/>
        <v>100</v>
      </c>
      <c r="J121" s="215">
        <f t="shared" si="11"/>
        <v>629</v>
      </c>
      <c r="K121" s="64">
        <f t="shared" si="12"/>
        <v>62900</v>
      </c>
      <c r="L121" s="225">
        <f>VLOOKUP(G121,股价!C:D,2,FALSE)</f>
        <v>614</v>
      </c>
      <c r="M121" s="41">
        <f t="shared" si="13"/>
        <v>61400</v>
      </c>
    </row>
    <row r="122" spans="4:13" ht="20.25" customHeight="1" x14ac:dyDescent="0.25">
      <c r="D122" s="51">
        <f>全班!$R$1</f>
        <v>46011</v>
      </c>
      <c r="E122" s="52" t="s">
        <v>47</v>
      </c>
      <c r="F122" s="53" t="s">
        <v>35</v>
      </c>
      <c r="G122" s="53" t="s">
        <v>11843</v>
      </c>
      <c r="H122" s="38" t="s">
        <v>75</v>
      </c>
      <c r="I122" s="38">
        <f t="shared" ref="I122" si="14">SUMIFS($I$58:$I$113,$G$58:$G$113,G122)</f>
        <v>600</v>
      </c>
      <c r="J122" s="215">
        <f t="shared" ref="J122" si="15">K122/I122</f>
        <v>75</v>
      </c>
      <c r="K122" s="64">
        <f t="shared" ref="K122" si="16">SUMIFS($M$58:$M$113,$G$58:$G$113,G122)</f>
        <v>45000</v>
      </c>
      <c r="L122" s="225">
        <f>VLOOKUP(G122,股价!C:D,2,FALSE)</f>
        <v>65.05</v>
      </c>
      <c r="M122" s="41">
        <f t="shared" ref="M122" si="17">IFERROR(I122*L122,0)</f>
        <v>39030</v>
      </c>
    </row>
    <row r="123" spans="4:13" ht="20.25" customHeight="1" x14ac:dyDescent="0.25">
      <c r="D123" s="42"/>
      <c r="E123" s="48"/>
      <c r="F123" s="43"/>
      <c r="G123" s="43"/>
      <c r="H123" s="43"/>
      <c r="I123" s="43"/>
      <c r="J123" s="43"/>
      <c r="K123" s="43"/>
      <c r="L123" s="44"/>
      <c r="M123" s="45"/>
    </row>
    <row r="124" spans="4:13" ht="20.25" customHeight="1" x14ac:dyDescent="0.25">
      <c r="D124" s="10" t="s">
        <v>11</v>
      </c>
      <c r="E124" s="15"/>
      <c r="F124" s="7"/>
      <c r="G124" s="7"/>
      <c r="H124" s="7"/>
      <c r="I124" s="8"/>
      <c r="J124" s="8"/>
      <c r="K124" s="8"/>
      <c r="L124" s="7"/>
      <c r="M124" s="90">
        <f>SUM(M115:M123)</f>
        <v>1058957.7319999998</v>
      </c>
    </row>
    <row r="125" spans="4:13" ht="20.25" customHeight="1" x14ac:dyDescent="0.25">
      <c r="D125" s="78" t="s">
        <v>86</v>
      </c>
      <c r="E125" s="79"/>
      <c r="F125" s="80"/>
      <c r="G125" s="80"/>
      <c r="H125" s="80"/>
      <c r="I125" s="77"/>
      <c r="J125" s="77"/>
      <c r="K125" s="77"/>
      <c r="L125" s="80"/>
      <c r="M125" s="91">
        <f>L138</f>
        <v>875.69039999999995</v>
      </c>
    </row>
    <row r="126" spans="4:13" ht="20.25" customHeight="1" x14ac:dyDescent="0.25">
      <c r="D126" s="10" t="s">
        <v>12</v>
      </c>
      <c r="E126" s="15"/>
      <c r="F126" s="11"/>
      <c r="G126" s="11"/>
      <c r="H126" s="7"/>
      <c r="I126" s="8"/>
      <c r="J126" s="8"/>
      <c r="K126" s="8"/>
      <c r="L126" s="7"/>
      <c r="M126" s="90">
        <f>M131-M113+M125</f>
        <v>2223.0404000002095</v>
      </c>
    </row>
    <row r="127" spans="4:13" ht="20.25" customHeight="1" thickBot="1" x14ac:dyDescent="0.3">
      <c r="D127" s="9" t="s">
        <v>14</v>
      </c>
      <c r="E127" s="20"/>
      <c r="F127" s="23"/>
      <c r="G127" s="23"/>
      <c r="H127" s="24"/>
      <c r="I127" s="20"/>
      <c r="J127" s="20"/>
      <c r="K127" s="20"/>
      <c r="L127" s="24"/>
      <c r="M127" s="92">
        <f>M124+M126</f>
        <v>1061180.7724000001</v>
      </c>
    </row>
    <row r="128" spans="4:13" ht="20.25" customHeight="1" x14ac:dyDescent="0.25">
      <c r="D128" s="10" t="s">
        <v>13</v>
      </c>
      <c r="E128" s="15"/>
      <c r="F128" s="14"/>
      <c r="G128" s="14"/>
      <c r="H128" s="7"/>
      <c r="I128" s="8"/>
      <c r="J128" s="8"/>
      <c r="K128" s="8"/>
      <c r="L128" s="7"/>
      <c r="M128" s="90">
        <f>M127-M131</f>
        <v>61180.772400000133</v>
      </c>
    </row>
    <row r="129" spans="4:13" ht="20.25" customHeight="1" thickBot="1" x14ac:dyDescent="0.3">
      <c r="D129" s="9" t="s">
        <v>6</v>
      </c>
      <c r="E129" s="20"/>
      <c r="F129" s="16"/>
      <c r="G129" s="16"/>
      <c r="H129" s="5"/>
      <c r="I129" s="6"/>
      <c r="J129" s="6"/>
      <c r="K129" s="6"/>
      <c r="L129" s="5"/>
      <c r="M129" s="22">
        <f>M128/M131</f>
        <v>6.1180772400000132E-2</v>
      </c>
    </row>
    <row r="130" spans="4:13" ht="20.25" customHeight="1" x14ac:dyDescent="0.25"/>
    <row r="131" spans="4:13" ht="20.25" customHeight="1" thickBot="1" x14ac:dyDescent="0.3">
      <c r="D131" s="15" t="s">
        <v>8</v>
      </c>
      <c r="E131" s="15"/>
      <c r="F131" s="18"/>
      <c r="G131" s="18"/>
      <c r="L131" s="18"/>
      <c r="M131" s="18">
        <f>本金与余额!D23</f>
        <v>1000000</v>
      </c>
    </row>
    <row r="132" spans="4:13" ht="18" customHeight="1" thickBot="1" x14ac:dyDescent="0.3">
      <c r="D132" s="2" t="s">
        <v>90</v>
      </c>
      <c r="E132" s="3" t="s">
        <v>32</v>
      </c>
      <c r="F132" s="3" t="s">
        <v>18</v>
      </c>
      <c r="G132" s="3" t="s">
        <v>19</v>
      </c>
      <c r="H132" s="3" t="s">
        <v>83</v>
      </c>
      <c r="I132" s="3" t="s">
        <v>1</v>
      </c>
      <c r="J132" s="3" t="s">
        <v>87</v>
      </c>
      <c r="K132" s="3" t="s">
        <v>84</v>
      </c>
      <c r="L132" s="3" t="s">
        <v>85</v>
      </c>
      <c r="M132" s="13" t="s">
        <v>91</v>
      </c>
    </row>
    <row r="133" spans="4:13" ht="18" customHeight="1" thickTop="1" x14ac:dyDescent="0.25">
      <c r="D133" s="34">
        <v>45699</v>
      </c>
      <c r="E133" s="47" t="s">
        <v>223</v>
      </c>
      <c r="F133" s="8" t="s">
        <v>355</v>
      </c>
      <c r="G133" s="8" t="s">
        <v>357</v>
      </c>
      <c r="H133" s="8" t="s">
        <v>11745</v>
      </c>
      <c r="I133" s="8">
        <v>20</v>
      </c>
      <c r="J133" s="70" t="s">
        <v>12164</v>
      </c>
      <c r="K133" s="70"/>
      <c r="L133" s="237">
        <f>20*1.335*7.8</f>
        <v>208.26</v>
      </c>
      <c r="M133" s="76">
        <v>45699</v>
      </c>
    </row>
    <row r="134" spans="4:13" ht="18" customHeight="1" x14ac:dyDescent="0.25">
      <c r="D134" s="34">
        <v>45806</v>
      </c>
      <c r="E134" s="47" t="s">
        <v>223</v>
      </c>
      <c r="F134" s="8" t="s">
        <v>475</v>
      </c>
      <c r="G134" s="8" t="s">
        <v>477</v>
      </c>
      <c r="H134" s="8" t="s">
        <v>11752</v>
      </c>
      <c r="I134" s="8">
        <v>80</v>
      </c>
      <c r="J134" s="70" t="s">
        <v>12326</v>
      </c>
      <c r="K134" s="70" t="s">
        <v>12326</v>
      </c>
      <c r="L134" s="237">
        <f>I134*0.525*7.8</f>
        <v>327.59999999999997</v>
      </c>
      <c r="M134" s="76">
        <v>45824</v>
      </c>
    </row>
    <row r="135" spans="4:13" ht="18" customHeight="1" x14ac:dyDescent="0.25">
      <c r="D135" s="34">
        <v>45775</v>
      </c>
      <c r="E135" s="47" t="s">
        <v>223</v>
      </c>
      <c r="F135" s="35" t="s">
        <v>355</v>
      </c>
      <c r="G135" s="35" t="s">
        <v>357</v>
      </c>
      <c r="H135" s="8" t="s">
        <v>11744</v>
      </c>
      <c r="I135" s="8">
        <v>20</v>
      </c>
      <c r="J135" s="70" t="s">
        <v>12331</v>
      </c>
      <c r="K135" s="70" t="s">
        <v>12331</v>
      </c>
      <c r="L135" s="12">
        <f>14*1.777*7.8</f>
        <v>194.04839999999999</v>
      </c>
      <c r="M135" s="76">
        <v>45775</v>
      </c>
    </row>
    <row r="136" spans="4:13" ht="18" customHeight="1" x14ac:dyDescent="0.25">
      <c r="D136" s="34">
        <v>45699</v>
      </c>
      <c r="E136" s="47" t="s">
        <v>223</v>
      </c>
      <c r="F136" s="8" t="s">
        <v>355</v>
      </c>
      <c r="G136" s="8" t="s">
        <v>357</v>
      </c>
      <c r="H136" s="8" t="s">
        <v>11752</v>
      </c>
      <c r="I136" s="8">
        <v>20</v>
      </c>
      <c r="J136" s="70" t="s">
        <v>12164</v>
      </c>
      <c r="K136" s="70" t="s">
        <v>12164</v>
      </c>
      <c r="L136" s="12">
        <f>14*1.335*7.8</f>
        <v>145.78199999999998</v>
      </c>
      <c r="M136" s="76">
        <v>45699</v>
      </c>
    </row>
    <row r="137" spans="4:13" ht="18" customHeight="1" x14ac:dyDescent="0.25">
      <c r="D137" s="34"/>
      <c r="E137" s="47"/>
      <c r="F137" s="35"/>
      <c r="G137" s="35"/>
      <c r="H137" s="8"/>
      <c r="I137" s="8"/>
      <c r="J137" s="70"/>
      <c r="K137" s="70"/>
      <c r="L137" s="12"/>
      <c r="M137" s="76"/>
    </row>
    <row r="138" spans="4:13" ht="18" customHeight="1" thickBot="1" x14ac:dyDescent="0.3">
      <c r="D138" s="62" t="s">
        <v>86</v>
      </c>
      <c r="E138" s="4"/>
      <c r="F138" s="4"/>
      <c r="G138" s="4"/>
      <c r="H138" s="4"/>
      <c r="I138" s="73"/>
      <c r="J138" s="4"/>
      <c r="K138" s="74"/>
      <c r="L138" s="75">
        <f>SUM(L133:L137)</f>
        <v>875.69039999999995</v>
      </c>
      <c r="M138" s="63"/>
    </row>
    <row r="140" spans="4:13" ht="18" customHeight="1" x14ac:dyDescent="0.25">
      <c r="D140" s="82"/>
    </row>
    <row r="141" spans="4:13" ht="18" customHeight="1" x14ac:dyDescent="0.25">
      <c r="D141" s="35"/>
    </row>
    <row r="142" spans="4:13" ht="18" customHeight="1" x14ac:dyDescent="0.25">
      <c r="D142" s="35"/>
    </row>
    <row r="143" spans="4:13" ht="18" customHeight="1" x14ac:dyDescent="0.25">
      <c r="D143" s="35"/>
    </row>
    <row r="144" spans="4:13" ht="18" customHeight="1" x14ac:dyDescent="0.25">
      <c r="D144" s="35"/>
    </row>
    <row r="145" spans="4:4" ht="18" customHeight="1" x14ac:dyDescent="0.25">
      <c r="D145" s="35"/>
    </row>
    <row r="146" spans="4:4" ht="18" customHeight="1" x14ac:dyDescent="0.25">
      <c r="D146" s="35"/>
    </row>
  </sheetData>
  <phoneticPr fontId="2" type="noConversion"/>
  <conditionalFormatting sqref="I3:M112">
    <cfRule type="cellIs" dxfId="84" priority="1" operator="lessThan">
      <formula>0</formula>
    </cfRule>
  </conditionalFormatting>
  <conditionalFormatting sqref="M128">
    <cfRule type="cellIs" dxfId="83" priority="9" operator="lessThanOrEqual">
      <formula>0</formula>
    </cfRule>
  </conditionalFormatting>
  <conditionalFormatting sqref="M129">
    <cfRule type="cellIs" dxfId="82" priority="8" operator="lessThan">
      <formula>0</formula>
    </cfRule>
  </conditionalFormatting>
  <hyperlinks>
    <hyperlink ref="A1" location="全班!A1" display="back" xr:uid="{00000000-0004-0000-1C00-000000000000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">
    <tabColor rgb="FFFF0000"/>
  </sheetPr>
  <dimension ref="A1:BR263"/>
  <sheetViews>
    <sheetView workbookViewId="0">
      <pane xSplit="1" ySplit="1" topLeftCell="B2" activePane="bottomRight" state="frozen"/>
      <selection activeCell="B203" sqref="B203:B207"/>
      <selection pane="topRight" activeCell="B203" sqref="B203:B207"/>
      <selection pane="bottomLeft" activeCell="B203" sqref="B203:B207"/>
      <selection pane="bottomRight" activeCell="C3" sqref="C3"/>
    </sheetView>
  </sheetViews>
  <sheetFormatPr defaultColWidth="8.88671875" defaultRowHeight="13.8" x14ac:dyDescent="0.25"/>
  <cols>
    <col min="1" max="1" width="5.21875" style="1" bestFit="1" customWidth="1"/>
    <col min="2" max="2" width="26.33203125" style="221" customWidth="1"/>
    <col min="3" max="3" width="24.21875" style="1" bestFit="1" customWidth="1"/>
    <col min="4" max="4" width="11.6640625" style="67" bestFit="1" customWidth="1"/>
    <col min="5" max="5" width="11.44140625" style="67" bestFit="1" customWidth="1"/>
    <col min="6" max="6" width="7.77734375" style="67" customWidth="1"/>
    <col min="7" max="7" width="7" style="67" customWidth="1"/>
    <col min="8" max="10" width="11.6640625" style="67" bestFit="1" customWidth="1"/>
    <col min="11" max="46" width="11.6640625" style="67" hidden="1" customWidth="1"/>
    <col min="47" max="47" width="11.6640625" style="290" hidden="1" customWidth="1"/>
    <col min="48" max="57" width="11.6640625" style="67" hidden="1" customWidth="1"/>
    <col min="58" max="58" width="11.6640625" bestFit="1" customWidth="1"/>
    <col min="61" max="61" width="6" customWidth="1"/>
    <col min="62" max="62" width="8.88671875" style="221"/>
    <col min="63" max="63" width="10.5546875" bestFit="1" customWidth="1"/>
    <col min="65" max="65" width="10.44140625" bestFit="1" customWidth="1"/>
    <col min="66" max="66" width="12.33203125" customWidth="1"/>
    <col min="68" max="68" width="10.44140625" bestFit="1" customWidth="1"/>
    <col min="69" max="69" width="10.33203125" customWidth="1"/>
  </cols>
  <sheetData>
    <row r="1" spans="1:62" s="65" customFormat="1" x14ac:dyDescent="0.25">
      <c r="A1" s="99" t="s">
        <v>74</v>
      </c>
      <c r="B1" s="35" t="s">
        <v>18</v>
      </c>
      <c r="C1" s="35" t="s">
        <v>19</v>
      </c>
      <c r="D1" s="105">
        <v>46011</v>
      </c>
      <c r="E1" s="100" t="s">
        <v>12762</v>
      </c>
      <c r="F1" s="100" t="s">
        <v>12763</v>
      </c>
      <c r="G1" s="100" t="s">
        <v>12361</v>
      </c>
      <c r="H1" s="102">
        <v>46004</v>
      </c>
      <c r="I1" s="102">
        <v>45997</v>
      </c>
      <c r="J1" s="102">
        <v>45990</v>
      </c>
      <c r="K1" s="102">
        <v>45983</v>
      </c>
      <c r="L1" s="102">
        <v>45976</v>
      </c>
      <c r="M1" s="102">
        <v>45969</v>
      </c>
      <c r="N1" s="102">
        <v>45962</v>
      </c>
      <c r="O1" s="102">
        <v>45955</v>
      </c>
      <c r="P1" s="102">
        <v>45948</v>
      </c>
      <c r="Q1" s="102">
        <v>45941</v>
      </c>
      <c r="R1" s="102">
        <v>45934</v>
      </c>
      <c r="S1" s="102">
        <v>45927</v>
      </c>
      <c r="T1" s="102">
        <v>45920</v>
      </c>
      <c r="U1" s="102">
        <v>45913</v>
      </c>
      <c r="V1" s="102">
        <v>45906</v>
      </c>
      <c r="W1" s="102">
        <v>45899</v>
      </c>
      <c r="X1" s="102">
        <v>45892</v>
      </c>
      <c r="Y1" s="102">
        <v>45885</v>
      </c>
      <c r="Z1" s="102">
        <v>45878</v>
      </c>
      <c r="AA1" s="102">
        <v>45871</v>
      </c>
      <c r="AB1" s="102">
        <v>45864</v>
      </c>
      <c r="AC1" s="102">
        <v>45857</v>
      </c>
      <c r="AD1" s="102">
        <v>45850</v>
      </c>
      <c r="AE1" s="102">
        <v>45843</v>
      </c>
      <c r="AF1" s="102">
        <v>45836</v>
      </c>
      <c r="AG1" s="102">
        <v>45829</v>
      </c>
      <c r="AH1" s="102">
        <v>45822</v>
      </c>
      <c r="AI1" s="102">
        <v>45815</v>
      </c>
      <c r="AJ1" s="102">
        <v>45808</v>
      </c>
      <c r="AK1" s="102">
        <v>45801</v>
      </c>
      <c r="AL1" s="102">
        <v>45794</v>
      </c>
      <c r="AM1" s="102">
        <v>45787</v>
      </c>
      <c r="AN1" s="102">
        <v>45780</v>
      </c>
      <c r="AO1" s="102">
        <v>45773</v>
      </c>
      <c r="AP1" s="102">
        <v>45766</v>
      </c>
      <c r="AQ1" s="102">
        <v>45759</v>
      </c>
      <c r="AR1" s="102">
        <v>45752</v>
      </c>
      <c r="AS1" s="102">
        <v>45745</v>
      </c>
      <c r="AT1" s="102">
        <v>45738</v>
      </c>
      <c r="AU1" s="289">
        <v>45731</v>
      </c>
      <c r="AV1" s="102">
        <v>45724</v>
      </c>
      <c r="AW1" s="102">
        <v>45717</v>
      </c>
      <c r="AX1" s="102">
        <v>45710</v>
      </c>
      <c r="AY1" s="102">
        <v>45703</v>
      </c>
      <c r="AZ1" s="102">
        <v>45696</v>
      </c>
      <c r="BA1" s="102">
        <v>45689</v>
      </c>
      <c r="BB1" s="102">
        <v>45682</v>
      </c>
      <c r="BC1" s="102">
        <v>45675</v>
      </c>
      <c r="BD1" s="102">
        <v>45668</v>
      </c>
      <c r="BE1" s="102">
        <v>45661</v>
      </c>
      <c r="BF1" s="273" t="s">
        <v>146</v>
      </c>
      <c r="BG1" s="273" t="s">
        <v>147</v>
      </c>
      <c r="BH1" s="273" t="s">
        <v>615</v>
      </c>
      <c r="BJ1" s="220" t="s">
        <v>11905</v>
      </c>
    </row>
    <row r="2" spans="1:62" s="65" customFormat="1" x14ac:dyDescent="0.25">
      <c r="A2" s="99">
        <f t="shared" ref="A2:A16" si="0">ROW()-1</f>
        <v>1</v>
      </c>
      <c r="B2" s="293" t="s">
        <v>12796</v>
      </c>
      <c r="C2" s="35" t="s">
        <v>12967</v>
      </c>
      <c r="D2" s="177">
        <f t="shared" ref="D2:D36" si="1">E2*BH2</f>
        <v>4894.9679999999998</v>
      </c>
      <c r="E2" s="100">
        <v>627.55999999999995</v>
      </c>
      <c r="F2" s="100"/>
      <c r="G2" s="100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289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7">
        <f t="shared" ref="BF2" si="2">D2-H2</f>
        <v>4894.9679999999998</v>
      </c>
      <c r="BG2" s="96" t="e">
        <f>BF2/H2</f>
        <v>#DIV/0!</v>
      </c>
      <c r="BH2">
        <v>7.8</v>
      </c>
      <c r="BJ2" s="220"/>
    </row>
    <row r="3" spans="1:62" s="65" customFormat="1" x14ac:dyDescent="0.25">
      <c r="A3" s="99">
        <f t="shared" si="0"/>
        <v>2</v>
      </c>
      <c r="B3" s="293" t="s">
        <v>12955</v>
      </c>
      <c r="C3" s="35" t="s">
        <v>12968</v>
      </c>
      <c r="D3" s="177">
        <f t="shared" si="1"/>
        <v>810.73199999999997</v>
      </c>
      <c r="E3" s="100">
        <v>103.94</v>
      </c>
      <c r="F3" s="100"/>
      <c r="G3" s="100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289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7">
        <f t="shared" ref="BF3" si="3">D3-H3</f>
        <v>810.73199999999997</v>
      </c>
      <c r="BG3" s="96" t="e">
        <f>BF3/H3</f>
        <v>#DIV/0!</v>
      </c>
      <c r="BH3">
        <v>7.8</v>
      </c>
      <c r="BJ3" s="220"/>
    </row>
    <row r="4" spans="1:62" s="65" customFormat="1" x14ac:dyDescent="0.25">
      <c r="A4" s="99">
        <f t="shared" si="0"/>
        <v>3</v>
      </c>
      <c r="B4" s="293" t="s">
        <v>12953</v>
      </c>
      <c r="C4" s="35" t="s">
        <v>12954</v>
      </c>
      <c r="D4" s="177">
        <f t="shared" si="1"/>
        <v>901.36800000000005</v>
      </c>
      <c r="E4" s="100">
        <v>115.56</v>
      </c>
      <c r="F4" s="100"/>
      <c r="G4" s="100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289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7">
        <f t="shared" ref="BF4" si="4">D4-H4</f>
        <v>901.36800000000005</v>
      </c>
      <c r="BG4" s="96" t="e">
        <f>BF4/H4</f>
        <v>#DIV/0!</v>
      </c>
      <c r="BH4">
        <v>7.8</v>
      </c>
      <c r="BJ4" s="220"/>
    </row>
    <row r="5" spans="1:62" s="65" customFormat="1" x14ac:dyDescent="0.25">
      <c r="A5" s="99">
        <f t="shared" si="0"/>
        <v>4</v>
      </c>
      <c r="B5" s="293" t="s">
        <v>12952</v>
      </c>
      <c r="C5" s="35" t="s">
        <v>12951</v>
      </c>
      <c r="D5" s="177">
        <f t="shared" si="1"/>
        <v>57.798000000000002</v>
      </c>
      <c r="E5" s="100">
        <v>7.41</v>
      </c>
      <c r="F5" s="100"/>
      <c r="G5" s="100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289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7">
        <f t="shared" ref="BF5:BF36" si="5">D5-H5</f>
        <v>57.798000000000002</v>
      </c>
      <c r="BG5" s="96" t="e">
        <f>BF5/H5</f>
        <v>#DIV/0!</v>
      </c>
      <c r="BH5">
        <v>7.8</v>
      </c>
      <c r="BJ5" s="220"/>
    </row>
    <row r="6" spans="1:62" s="65" customFormat="1" x14ac:dyDescent="0.25">
      <c r="A6" s="99">
        <f t="shared" si="0"/>
        <v>5</v>
      </c>
      <c r="B6" s="293" t="s">
        <v>437</v>
      </c>
      <c r="C6" s="35" t="s">
        <v>439</v>
      </c>
      <c r="D6" s="177">
        <f t="shared" si="1"/>
        <v>154.90799999999999</v>
      </c>
      <c r="E6" s="100">
        <v>19.86</v>
      </c>
      <c r="F6" s="100"/>
      <c r="G6" s="100"/>
      <c r="H6" s="67">
        <v>148.12199999999999</v>
      </c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289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7">
        <f t="shared" si="5"/>
        <v>6.7860000000000014</v>
      </c>
      <c r="BG6" s="96">
        <f>BF6/H6</f>
        <v>4.58135860979463E-2</v>
      </c>
      <c r="BH6">
        <v>7.8</v>
      </c>
      <c r="BJ6" s="220"/>
    </row>
    <row r="7" spans="1:62" s="65" customFormat="1" x14ac:dyDescent="0.25">
      <c r="A7" s="99">
        <f t="shared" si="0"/>
        <v>6</v>
      </c>
      <c r="B7" s="293" t="s">
        <v>12822</v>
      </c>
      <c r="C7" s="35" t="s">
        <v>12824</v>
      </c>
      <c r="D7" s="177">
        <f t="shared" si="1"/>
        <v>1911.9359999999999</v>
      </c>
      <c r="E7" s="100">
        <v>245.12</v>
      </c>
      <c r="F7" s="100"/>
      <c r="G7" s="100"/>
      <c r="H7" s="67">
        <v>2086.1879999999996</v>
      </c>
      <c r="I7" s="67">
        <v>2103.8940000000002</v>
      </c>
      <c r="J7" s="67">
        <v>2127.9960000000001</v>
      </c>
      <c r="K7" s="67">
        <v>1875.1979999999999</v>
      </c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289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7">
        <f t="shared" si="5"/>
        <v>-174.25199999999973</v>
      </c>
      <c r="BG7" s="96">
        <f t="shared" ref="BG7:BG70" si="6">BF7/H7</f>
        <v>-8.3526508636805386E-2</v>
      </c>
      <c r="BH7">
        <v>7.8</v>
      </c>
      <c r="BJ7" s="220"/>
    </row>
    <row r="8" spans="1:62" s="65" customFormat="1" x14ac:dyDescent="0.25">
      <c r="A8" s="99">
        <f t="shared" si="0"/>
        <v>7</v>
      </c>
      <c r="B8" s="293" t="s">
        <v>12810</v>
      </c>
      <c r="C8" s="35" t="s">
        <v>12811</v>
      </c>
      <c r="D8" s="177">
        <f t="shared" si="1"/>
        <v>1609.6859999999999</v>
      </c>
      <c r="E8" s="100">
        <v>206.37</v>
      </c>
      <c r="F8" s="100"/>
      <c r="G8" s="100"/>
      <c r="H8" s="67">
        <v>1650.3240000000001</v>
      </c>
      <c r="I8" s="67">
        <v>1575.0540000000001</v>
      </c>
      <c r="J8" s="67">
        <v>1613.9759999999999</v>
      </c>
      <c r="K8" s="67">
        <v>1590.42</v>
      </c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289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7">
        <f t="shared" si="5"/>
        <v>-40.638000000000147</v>
      </c>
      <c r="BG8" s="96">
        <f t="shared" si="6"/>
        <v>-2.4624255600718493E-2</v>
      </c>
      <c r="BH8">
        <v>7.8</v>
      </c>
      <c r="BJ8" s="220"/>
    </row>
    <row r="9" spans="1:62" s="65" customFormat="1" x14ac:dyDescent="0.25">
      <c r="A9" s="99">
        <f t="shared" si="0"/>
        <v>8</v>
      </c>
      <c r="B9" s="293" t="s">
        <v>12808</v>
      </c>
      <c r="C9" s="35" t="s">
        <v>12809</v>
      </c>
      <c r="D9" s="177">
        <f t="shared" si="1"/>
        <v>196.482</v>
      </c>
      <c r="E9" s="100">
        <v>25.19</v>
      </c>
      <c r="F9" s="100"/>
      <c r="G9" s="100"/>
      <c r="H9" s="67">
        <v>201.63</v>
      </c>
      <c r="I9" s="67">
        <v>203.03399999999999</v>
      </c>
      <c r="J9" s="67">
        <v>200.77199999999999</v>
      </c>
      <c r="K9" s="67">
        <v>195.31199999999998</v>
      </c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289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7">
        <f t="shared" si="5"/>
        <v>-5.1479999999999961</v>
      </c>
      <c r="BG9" s="96">
        <f t="shared" si="6"/>
        <v>-2.5531914893617003E-2</v>
      </c>
      <c r="BH9">
        <v>7.8</v>
      </c>
      <c r="BJ9" s="220"/>
    </row>
    <row r="10" spans="1:62" s="65" customFormat="1" x14ac:dyDescent="0.25">
      <c r="A10" s="99">
        <f t="shared" si="0"/>
        <v>9</v>
      </c>
      <c r="B10" s="338" t="s">
        <v>12800</v>
      </c>
      <c r="C10" s="35" t="s">
        <v>12801</v>
      </c>
      <c r="D10" s="177">
        <f t="shared" si="1"/>
        <v>287.19599999999997</v>
      </c>
      <c r="E10" s="100">
        <v>36.82</v>
      </c>
      <c r="F10" s="100"/>
      <c r="G10" s="100"/>
      <c r="H10" s="67">
        <v>294.91800000000001</v>
      </c>
      <c r="I10" s="67">
        <v>322.99799999999999</v>
      </c>
      <c r="J10" s="67">
        <v>316.36799999999999</v>
      </c>
      <c r="K10" s="67">
        <v>269.09999999999997</v>
      </c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289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7">
        <f t="shared" si="5"/>
        <v>-7.7220000000000368</v>
      </c>
      <c r="BG10" s="96">
        <f t="shared" si="6"/>
        <v>-2.6183549325575369E-2</v>
      </c>
      <c r="BH10">
        <v>7.8</v>
      </c>
      <c r="BJ10" s="220"/>
    </row>
    <row r="11" spans="1:62" s="65" customFormat="1" x14ac:dyDescent="0.25">
      <c r="A11" s="99">
        <f t="shared" si="0"/>
        <v>10</v>
      </c>
      <c r="B11" s="293" t="s">
        <v>12708</v>
      </c>
      <c r="C11" s="35" t="s">
        <v>12238</v>
      </c>
      <c r="D11" s="177">
        <f t="shared" si="1"/>
        <v>172.458</v>
      </c>
      <c r="E11" s="100">
        <v>22.11</v>
      </c>
      <c r="F11" s="100"/>
      <c r="G11" s="100"/>
      <c r="H11" s="67">
        <v>158.184</v>
      </c>
      <c r="I11" s="67">
        <v>160.75799999999998</v>
      </c>
      <c r="J11" s="67">
        <v>144.45599999999999</v>
      </c>
      <c r="K11" s="67">
        <v>120.354</v>
      </c>
      <c r="L11" s="67">
        <v>129.32399999999998</v>
      </c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289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7">
        <f t="shared" si="5"/>
        <v>14.274000000000001</v>
      </c>
      <c r="BG11" s="96">
        <f t="shared" si="6"/>
        <v>9.0236686390532547E-2</v>
      </c>
      <c r="BH11">
        <v>7.8</v>
      </c>
      <c r="BJ11" s="220"/>
    </row>
    <row r="12" spans="1:62" s="65" customFormat="1" x14ac:dyDescent="0.25">
      <c r="A12" s="99">
        <f t="shared" si="0"/>
        <v>11</v>
      </c>
      <c r="B12" s="293" t="s">
        <v>12689</v>
      </c>
      <c r="C12" s="35" t="s">
        <v>12691</v>
      </c>
      <c r="D12" s="177">
        <f t="shared" si="1"/>
        <v>6.7782</v>
      </c>
      <c r="E12" s="100">
        <v>0.86899999999999999</v>
      </c>
      <c r="F12" s="100"/>
      <c r="G12" s="100"/>
      <c r="H12" s="67">
        <v>7.0902000000000003</v>
      </c>
      <c r="I12" s="67">
        <v>8.7360000000000007</v>
      </c>
      <c r="J12" s="67">
        <v>6.5831999999999997</v>
      </c>
      <c r="K12" s="67">
        <v>6.8250000000000002</v>
      </c>
      <c r="L12" s="67">
        <v>10.218</v>
      </c>
      <c r="M12" s="67">
        <v>11.075999999999999</v>
      </c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289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7">
        <f t="shared" si="5"/>
        <v>-0.31200000000000028</v>
      </c>
      <c r="BG12" s="96">
        <f t="shared" si="6"/>
        <v>-4.4004400440044042E-2</v>
      </c>
      <c r="BH12">
        <v>7.8</v>
      </c>
      <c r="BJ12" s="220"/>
    </row>
    <row r="13" spans="1:62" s="65" customFormat="1" x14ac:dyDescent="0.25">
      <c r="A13" s="99">
        <f t="shared" si="0"/>
        <v>12</v>
      </c>
      <c r="B13" s="293" t="s">
        <v>12686</v>
      </c>
      <c r="C13" s="35" t="s">
        <v>601</v>
      </c>
      <c r="D13" s="177">
        <f t="shared" si="1"/>
        <v>546.46799999999996</v>
      </c>
      <c r="E13" s="100">
        <v>70.06</v>
      </c>
      <c r="F13" s="100"/>
      <c r="G13" s="100"/>
      <c r="H13" s="67">
        <v>550.05599999999993</v>
      </c>
      <c r="I13" s="67">
        <v>546</v>
      </c>
      <c r="J13" s="67">
        <v>570.33600000000001</v>
      </c>
      <c r="K13" s="67">
        <v>569.01</v>
      </c>
      <c r="L13" s="67">
        <v>555.048</v>
      </c>
      <c r="M13" s="67">
        <v>550.29</v>
      </c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289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7">
        <f t="shared" si="5"/>
        <v>-3.5879999999999654</v>
      </c>
      <c r="BG13" s="96">
        <f t="shared" si="6"/>
        <v>-6.5229722064661889E-3</v>
      </c>
      <c r="BH13">
        <v>7.8</v>
      </c>
      <c r="BJ13" s="220"/>
    </row>
    <row r="14" spans="1:62" s="65" customFormat="1" x14ac:dyDescent="0.25">
      <c r="A14" s="99">
        <f t="shared" si="0"/>
        <v>13</v>
      </c>
      <c r="B14" s="293" t="s">
        <v>12432</v>
      </c>
      <c r="C14" s="35" t="s">
        <v>12431</v>
      </c>
      <c r="D14" s="177">
        <f t="shared" si="1"/>
        <v>697.7879999999999</v>
      </c>
      <c r="E14" s="100">
        <v>89.46</v>
      </c>
      <c r="F14" s="100"/>
      <c r="G14" s="100"/>
      <c r="H14" s="67">
        <v>683.98199999999997</v>
      </c>
      <c r="I14" s="67">
        <v>764.71199999999999</v>
      </c>
      <c r="J14" s="67">
        <v>739.98599999999999</v>
      </c>
      <c r="K14" s="67">
        <v>649.428</v>
      </c>
      <c r="L14" s="67">
        <v>651.61200000000008</v>
      </c>
      <c r="M14" s="67">
        <v>867.98400000000004</v>
      </c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289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7">
        <f t="shared" si="5"/>
        <v>13.805999999999926</v>
      </c>
      <c r="BG14" s="96">
        <f t="shared" si="6"/>
        <v>2.0184741703728939E-2</v>
      </c>
      <c r="BH14">
        <v>7.8</v>
      </c>
      <c r="BJ14" s="220"/>
    </row>
    <row r="15" spans="1:62" s="65" customFormat="1" x14ac:dyDescent="0.25">
      <c r="A15" s="99">
        <f t="shared" si="0"/>
        <v>14</v>
      </c>
      <c r="B15" s="293" t="s">
        <v>12680</v>
      </c>
      <c r="C15" s="35" t="s">
        <v>12681</v>
      </c>
      <c r="D15" s="177">
        <f t="shared" si="1"/>
        <v>1497.366</v>
      </c>
      <c r="E15" s="100">
        <v>191.97</v>
      </c>
      <c r="F15" s="100"/>
      <c r="G15" s="100"/>
      <c r="H15" s="67">
        <v>1481.7659999999998</v>
      </c>
      <c r="I15" s="67">
        <v>1697.124</v>
      </c>
      <c r="J15" s="67">
        <v>1575.2099999999998</v>
      </c>
      <c r="K15" s="67">
        <v>1550.328</v>
      </c>
      <c r="L15" s="67">
        <v>1738.23</v>
      </c>
      <c r="M15" s="67">
        <v>1866.2279999999998</v>
      </c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289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7">
        <f t="shared" si="5"/>
        <v>15.600000000000136</v>
      </c>
      <c r="BG15" s="96">
        <f t="shared" si="6"/>
        <v>1.0527978101805641E-2</v>
      </c>
      <c r="BH15">
        <v>7.8</v>
      </c>
      <c r="BJ15" s="220"/>
    </row>
    <row r="16" spans="1:62" s="65" customFormat="1" x14ac:dyDescent="0.25">
      <c r="A16" s="99">
        <f t="shared" si="0"/>
        <v>15</v>
      </c>
      <c r="B16" s="293" t="s">
        <v>12687</v>
      </c>
      <c r="C16" s="35" t="s">
        <v>12679</v>
      </c>
      <c r="D16" s="177">
        <f t="shared" si="1"/>
        <v>2936.7779999999998</v>
      </c>
      <c r="E16" s="100">
        <v>376.51</v>
      </c>
      <c r="F16" s="100"/>
      <c r="G16" s="100"/>
      <c r="H16" s="67">
        <v>2983.9679999999998</v>
      </c>
      <c r="I16" s="67">
        <v>2888.73</v>
      </c>
      <c r="J16" s="67">
        <v>2849.1059999999998</v>
      </c>
      <c r="K16" s="67">
        <v>2752.5419999999999</v>
      </c>
      <c r="L16" s="67">
        <v>2786.0039999999999</v>
      </c>
      <c r="M16" s="67">
        <v>2874.6120000000001</v>
      </c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289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7">
        <f t="shared" si="5"/>
        <v>-47.190000000000055</v>
      </c>
      <c r="BG16" s="96">
        <f t="shared" si="6"/>
        <v>-1.5814512756168984E-2</v>
      </c>
      <c r="BH16">
        <v>7.8</v>
      </c>
      <c r="BJ16" s="220"/>
    </row>
    <row r="17" spans="1:66" s="65" customFormat="1" x14ac:dyDescent="0.25">
      <c r="A17" s="99">
        <f t="shared" ref="A17:A172" si="7">ROW()-1</f>
        <v>16</v>
      </c>
      <c r="B17" s="293" t="s">
        <v>12437</v>
      </c>
      <c r="C17" s="35" t="s">
        <v>12296</v>
      </c>
      <c r="D17" s="177">
        <f t="shared" si="1"/>
        <v>671.81399999999996</v>
      </c>
      <c r="E17" s="100">
        <v>86.13</v>
      </c>
      <c r="F17" s="100"/>
      <c r="G17" s="100"/>
      <c r="H17" s="67">
        <v>651.06600000000003</v>
      </c>
      <c r="I17" s="67">
        <v>667.83600000000001</v>
      </c>
      <c r="J17" s="67">
        <v>623.45400000000006</v>
      </c>
      <c r="K17" s="67">
        <v>556.37400000000002</v>
      </c>
      <c r="L17" s="67">
        <v>638.74199999999996</v>
      </c>
      <c r="M17" s="67">
        <v>804.49199999999996</v>
      </c>
      <c r="N17" s="67">
        <v>990.44399999999996</v>
      </c>
      <c r="O17" s="67">
        <v>1107.99</v>
      </c>
      <c r="P17" s="67">
        <v>986.62199999999996</v>
      </c>
      <c r="Q17" s="102">
        <v>1036.932</v>
      </c>
      <c r="R17" s="102">
        <v>1137.0840000000001</v>
      </c>
      <c r="S17" s="102">
        <v>990.52199999999993</v>
      </c>
      <c r="T17" s="102">
        <v>1124.2919999999999</v>
      </c>
      <c r="U17" s="102">
        <v>977.49599999999998</v>
      </c>
      <c r="V17" s="102">
        <v>893.56799999999998</v>
      </c>
      <c r="W17" s="102">
        <v>1029.444</v>
      </c>
      <c r="X17" s="102">
        <v>1053.3119999999999</v>
      </c>
      <c r="Y17" s="102">
        <v>1164.2279999999998</v>
      </c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289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7">
        <f t="shared" si="5"/>
        <v>20.747999999999934</v>
      </c>
      <c r="BG17" s="96">
        <f t="shared" si="6"/>
        <v>3.1867736911465092E-2</v>
      </c>
      <c r="BH17">
        <v>7.8</v>
      </c>
      <c r="BJ17" s="220"/>
    </row>
    <row r="18" spans="1:66" s="65" customFormat="1" x14ac:dyDescent="0.25">
      <c r="A18" s="99">
        <f t="shared" si="7"/>
        <v>17</v>
      </c>
      <c r="B18" s="293" t="s">
        <v>12605</v>
      </c>
      <c r="C18" s="35" t="s">
        <v>11366</v>
      </c>
      <c r="D18" s="177">
        <f t="shared" si="1"/>
        <v>530.63400000000001</v>
      </c>
      <c r="E18" s="100">
        <v>68.03</v>
      </c>
      <c r="F18" s="100"/>
      <c r="G18" s="100"/>
      <c r="H18" s="67">
        <v>536.71799999999996</v>
      </c>
      <c r="I18" s="67">
        <v>560.976</v>
      </c>
      <c r="J18" s="67">
        <v>554.34599999999989</v>
      </c>
      <c r="K18" s="67">
        <v>540.54</v>
      </c>
      <c r="L18" s="67">
        <v>556.7639999999999</v>
      </c>
      <c r="M18" s="67">
        <v>555.82799999999997</v>
      </c>
      <c r="N18" s="67">
        <v>565.96799999999996</v>
      </c>
      <c r="O18" s="67">
        <v>570.80400000000009</v>
      </c>
      <c r="P18" s="67">
        <v>530.24400000000003</v>
      </c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289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7">
        <f t="shared" si="5"/>
        <v>-6.0839999999999463</v>
      </c>
      <c r="BG18" s="96">
        <f t="shared" si="6"/>
        <v>-1.1335561691614492E-2</v>
      </c>
      <c r="BH18">
        <v>7.8</v>
      </c>
      <c r="BJ18" s="220"/>
    </row>
    <row r="19" spans="1:66" s="65" customFormat="1" x14ac:dyDescent="0.25">
      <c r="A19" s="99">
        <f t="shared" si="7"/>
        <v>18</v>
      </c>
      <c r="B19" s="293" t="s">
        <v>12566</v>
      </c>
      <c r="C19" s="35" t="s">
        <v>12568</v>
      </c>
      <c r="D19" s="177">
        <f t="shared" si="1"/>
        <v>65.051999999999992</v>
      </c>
      <c r="E19" s="100">
        <v>8.34</v>
      </c>
      <c r="F19" s="100"/>
      <c r="G19" s="100"/>
      <c r="H19" s="67">
        <v>68.328000000000003</v>
      </c>
      <c r="I19" s="67">
        <v>65.285999999999987</v>
      </c>
      <c r="J19" s="67">
        <v>52.338000000000001</v>
      </c>
      <c r="K19" s="67">
        <v>48.671999999999997</v>
      </c>
      <c r="L19" s="67">
        <v>54.911999999999999</v>
      </c>
      <c r="M19" s="67">
        <v>58.655999999999999</v>
      </c>
      <c r="N19" s="67">
        <v>69.809999999999988</v>
      </c>
      <c r="O19" s="67">
        <v>62.01</v>
      </c>
      <c r="P19" s="67">
        <v>66.144000000000005</v>
      </c>
      <c r="Q19" s="67">
        <v>72.227999999999994</v>
      </c>
      <c r="R19" s="67">
        <v>79.638000000000005</v>
      </c>
      <c r="S19" s="67">
        <f>7.9*7.8</f>
        <v>61.620000000000005</v>
      </c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289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7">
        <f t="shared" si="5"/>
        <v>-3.2760000000000105</v>
      </c>
      <c r="BG19" s="96">
        <f t="shared" si="6"/>
        <v>-4.7945205479452205E-2</v>
      </c>
      <c r="BH19">
        <v>7.8</v>
      </c>
      <c r="BJ19" s="220"/>
    </row>
    <row r="20" spans="1:66" s="65" customFormat="1" x14ac:dyDescent="0.25">
      <c r="A20" s="99">
        <f t="shared" si="7"/>
        <v>19</v>
      </c>
      <c r="B20" s="293" t="s">
        <v>12504</v>
      </c>
      <c r="C20" s="35" t="s">
        <v>12506</v>
      </c>
      <c r="D20" s="177">
        <f t="shared" si="1"/>
        <v>550.05599999999993</v>
      </c>
      <c r="E20" s="100">
        <v>70.52</v>
      </c>
      <c r="F20" s="100"/>
      <c r="G20" s="100"/>
      <c r="H20" s="67">
        <v>479.62200000000001</v>
      </c>
      <c r="I20" s="67">
        <v>382.66800000000001</v>
      </c>
      <c r="J20" s="67">
        <v>328.69200000000001</v>
      </c>
      <c r="K20" s="67">
        <v>314.33999999999997</v>
      </c>
      <c r="L20" s="67">
        <v>355.21199999999999</v>
      </c>
      <c r="M20" s="67">
        <v>402.79199999999997</v>
      </c>
      <c r="N20" s="67">
        <v>491.24399999999997</v>
      </c>
      <c r="O20" s="67">
        <v>503.56799999999998</v>
      </c>
      <c r="P20" s="67">
        <v>516.90599999999995</v>
      </c>
      <c r="Q20" s="67">
        <v>501.22800000000001</v>
      </c>
      <c r="R20" s="67">
        <v>438.04799999999994</v>
      </c>
      <c r="S20" s="67">
        <v>360.82799999999997</v>
      </c>
      <c r="T20" s="67">
        <v>372.762</v>
      </c>
      <c r="U20" s="67">
        <v>416.05200000000002</v>
      </c>
      <c r="V20" s="67">
        <v>357.55200000000002</v>
      </c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289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7">
        <f t="shared" si="5"/>
        <v>70.433999999999912</v>
      </c>
      <c r="BG20" s="96">
        <f t="shared" si="6"/>
        <v>0.14685314685314665</v>
      </c>
      <c r="BH20">
        <v>7.8</v>
      </c>
      <c r="BJ20" s="220"/>
    </row>
    <row r="21" spans="1:66" s="65" customFormat="1" x14ac:dyDescent="0.25">
      <c r="A21" s="99">
        <f t="shared" si="7"/>
        <v>20</v>
      </c>
      <c r="B21" s="293" t="s">
        <v>12479</v>
      </c>
      <c r="C21" s="35" t="s">
        <v>12480</v>
      </c>
      <c r="D21" s="177">
        <f t="shared" si="1"/>
        <v>212.47199999999998</v>
      </c>
      <c r="E21" s="100">
        <v>27.24</v>
      </c>
      <c r="F21" s="100"/>
      <c r="G21" s="100"/>
      <c r="H21" s="67">
        <v>212.78399999999999</v>
      </c>
      <c r="I21" s="67">
        <v>216.684</v>
      </c>
      <c r="J21" s="67">
        <v>231.81599999999997</v>
      </c>
      <c r="K21" s="67">
        <v>196.482</v>
      </c>
      <c r="L21" s="67">
        <v>216.99600000000001</v>
      </c>
      <c r="M21" s="67">
        <v>220.03800000000001</v>
      </c>
      <c r="N21" s="67">
        <v>231.50399999999999</v>
      </c>
      <c r="O21" s="67">
        <v>226.27800000000002</v>
      </c>
      <c r="P21" s="67">
        <v>207.012</v>
      </c>
      <c r="Q21" s="67">
        <v>204.28200000000001</v>
      </c>
      <c r="R21" s="67">
        <v>196.87199999999999</v>
      </c>
      <c r="S21" s="67">
        <v>218.244</v>
      </c>
      <c r="T21" s="67">
        <v>230.178</v>
      </c>
      <c r="U21" s="67">
        <v>207.09</v>
      </c>
      <c r="V21" s="67">
        <v>199.68</v>
      </c>
      <c r="W21" s="67">
        <v>199.21199999999999</v>
      </c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289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7">
        <f t="shared" si="5"/>
        <v>-0.31200000000001182</v>
      </c>
      <c r="BG21" s="96">
        <f t="shared" si="6"/>
        <v>-1.4662756598241026E-3</v>
      </c>
      <c r="BH21">
        <v>7.8</v>
      </c>
      <c r="BJ21" s="220"/>
    </row>
    <row r="22" spans="1:66" s="65" customFormat="1" x14ac:dyDescent="0.25">
      <c r="A22" s="99">
        <f t="shared" si="7"/>
        <v>21</v>
      </c>
      <c r="B22" s="293" t="s">
        <v>12477</v>
      </c>
      <c r="C22" s="35" t="s">
        <v>12478</v>
      </c>
      <c r="D22" s="177">
        <f t="shared" si="1"/>
        <v>2407.1579999999999</v>
      </c>
      <c r="E22" s="100">
        <v>308.61</v>
      </c>
      <c r="F22" s="100"/>
      <c r="G22" s="100"/>
      <c r="H22" s="67">
        <v>2422.0559999999996</v>
      </c>
      <c r="I22" s="67">
        <v>2518.62</v>
      </c>
      <c r="J22" s="67">
        <v>2496.9360000000001</v>
      </c>
      <c r="K22" s="67">
        <v>2337.27</v>
      </c>
      <c r="L22" s="67">
        <v>2160.444</v>
      </c>
      <c r="M22" s="67">
        <v>2181.66</v>
      </c>
      <c r="N22" s="67">
        <v>2198.1959999999999</v>
      </c>
      <c r="O22" s="67">
        <v>2031.9779999999998</v>
      </c>
      <c r="P22" s="67">
        <v>1979.5619999999999</v>
      </c>
      <c r="Q22" s="67">
        <v>1852.422</v>
      </c>
      <c r="R22" s="67">
        <v>1922.31</v>
      </c>
      <c r="S22" s="67">
        <v>1928.0039999999999</v>
      </c>
      <c r="T22" s="67">
        <v>1990.8720000000001</v>
      </c>
      <c r="U22" s="67">
        <v>1882.7639999999999</v>
      </c>
      <c r="V22" s="67">
        <v>1834.3259999999998</v>
      </c>
      <c r="W22" s="67">
        <v>1665.5339999999999</v>
      </c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289"/>
      <c r="AV22" s="102"/>
      <c r="AW22" s="102"/>
      <c r="AX22" s="102"/>
      <c r="AY22" s="102"/>
      <c r="AZ22" s="102"/>
      <c r="BA22" s="102"/>
      <c r="BB22" s="102"/>
      <c r="BC22" s="102"/>
      <c r="BD22" s="102"/>
      <c r="BE22" s="102"/>
      <c r="BF22" s="17">
        <f t="shared" si="5"/>
        <v>-14.897999999999683</v>
      </c>
      <c r="BG22" s="96">
        <f t="shared" si="6"/>
        <v>-6.1509725621536771E-3</v>
      </c>
      <c r="BH22">
        <v>7.8</v>
      </c>
      <c r="BJ22" s="220"/>
    </row>
    <row r="23" spans="1:66" s="65" customFormat="1" x14ac:dyDescent="0.25">
      <c r="A23" s="99">
        <f t="shared" si="7"/>
        <v>22</v>
      </c>
      <c r="B23" s="293" t="s">
        <v>12475</v>
      </c>
      <c r="C23" s="35" t="s">
        <v>12476</v>
      </c>
      <c r="D23" s="177">
        <f t="shared" si="1"/>
        <v>277.36799999999999</v>
      </c>
      <c r="E23" s="100">
        <v>35.56</v>
      </c>
      <c r="F23" s="100"/>
      <c r="G23" s="100"/>
      <c r="H23" s="67">
        <v>290.238</v>
      </c>
      <c r="I23" s="67">
        <v>305.76</v>
      </c>
      <c r="J23" s="67">
        <v>310.12799999999999</v>
      </c>
      <c r="K23" s="67">
        <v>270.738</v>
      </c>
      <c r="L23" s="67">
        <v>288.44399999999996</v>
      </c>
      <c r="M23" s="67">
        <v>320.03399999999999</v>
      </c>
      <c r="N23" s="67">
        <v>354.58800000000002</v>
      </c>
      <c r="O23" s="67">
        <v>380.48399999999998</v>
      </c>
      <c r="P23" s="67">
        <v>388.28399999999999</v>
      </c>
      <c r="Q23" s="67">
        <v>420.81</v>
      </c>
      <c r="R23" s="67">
        <v>409.81200000000001</v>
      </c>
      <c r="S23" s="67">
        <v>455.52</v>
      </c>
      <c r="T23" s="67">
        <v>450.99599999999998</v>
      </c>
      <c r="U23" s="67">
        <v>432.9</v>
      </c>
      <c r="V23" s="67">
        <v>377.59799999999996</v>
      </c>
      <c r="W23" s="67">
        <v>330.33</v>
      </c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289"/>
      <c r="AV23" s="102"/>
      <c r="AW23" s="102"/>
      <c r="AX23" s="102"/>
      <c r="AY23" s="102"/>
      <c r="AZ23" s="102"/>
      <c r="BA23" s="102"/>
      <c r="BB23" s="102"/>
      <c r="BC23" s="102"/>
      <c r="BD23" s="102"/>
      <c r="BE23" s="102"/>
      <c r="BF23" s="17">
        <f t="shared" si="5"/>
        <v>-12.870000000000005</v>
      </c>
      <c r="BG23" s="96">
        <f t="shared" si="6"/>
        <v>-4.4342918570276821E-2</v>
      </c>
      <c r="BH23">
        <v>7.8</v>
      </c>
      <c r="BJ23" s="220"/>
    </row>
    <row r="24" spans="1:66" s="65" customFormat="1" x14ac:dyDescent="0.25">
      <c r="A24" s="99">
        <f t="shared" si="7"/>
        <v>23</v>
      </c>
      <c r="B24" s="293" t="s">
        <v>12454</v>
      </c>
      <c r="C24" s="35" t="s">
        <v>12455</v>
      </c>
      <c r="D24" s="177">
        <f t="shared" si="1"/>
        <v>244.608</v>
      </c>
      <c r="E24" s="100">
        <v>31.36</v>
      </c>
      <c r="F24" s="100"/>
      <c r="G24" s="100"/>
      <c r="H24" s="67">
        <v>271.90800000000002</v>
      </c>
      <c r="I24" s="67">
        <v>265.66800000000001</v>
      </c>
      <c r="J24" s="67">
        <v>258.33599999999996</v>
      </c>
      <c r="K24" s="67">
        <v>202.79999999999998</v>
      </c>
      <c r="L24" s="67">
        <v>268.32</v>
      </c>
      <c r="M24" s="67">
        <v>313.79399999999998</v>
      </c>
      <c r="N24" s="67">
        <v>363.87</v>
      </c>
      <c r="O24" s="67">
        <v>393.19799999999998</v>
      </c>
      <c r="P24" s="67">
        <v>388.83</v>
      </c>
      <c r="Q24" s="67">
        <v>409.26599999999996</v>
      </c>
      <c r="R24" s="67">
        <v>441.87</v>
      </c>
      <c r="S24" s="67">
        <v>393.9</v>
      </c>
      <c r="T24" s="67">
        <v>478.06199999999995</v>
      </c>
      <c r="U24" s="67">
        <v>429.702</v>
      </c>
      <c r="V24" s="67">
        <v>327.91199999999998</v>
      </c>
      <c r="W24" s="67">
        <v>340.23599999999999</v>
      </c>
      <c r="X24" s="67">
        <v>417.22199999999998</v>
      </c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2"/>
      <c r="AQ24" s="102"/>
      <c r="AR24" s="102"/>
      <c r="AS24" s="102"/>
      <c r="AT24" s="102"/>
      <c r="AU24" s="289"/>
      <c r="AV24" s="102"/>
      <c r="AW24" s="102"/>
      <c r="AX24" s="102"/>
      <c r="AY24" s="102"/>
      <c r="AZ24" s="102"/>
      <c r="BA24" s="102"/>
      <c r="BB24" s="102"/>
      <c r="BC24" s="102"/>
      <c r="BD24" s="102"/>
      <c r="BE24" s="102"/>
      <c r="BF24" s="17">
        <f t="shared" si="5"/>
        <v>-27.300000000000011</v>
      </c>
      <c r="BG24" s="96">
        <f t="shared" si="6"/>
        <v>-0.10040160642570285</v>
      </c>
      <c r="BH24">
        <v>7.8</v>
      </c>
      <c r="BJ24" s="220"/>
    </row>
    <row r="25" spans="1:66" s="65" customFormat="1" x14ac:dyDescent="0.25">
      <c r="A25" s="99">
        <f t="shared" si="7"/>
        <v>24</v>
      </c>
      <c r="B25" s="293" t="s">
        <v>12434</v>
      </c>
      <c r="C25" s="35" t="s">
        <v>12436</v>
      </c>
      <c r="D25" s="177">
        <f t="shared" si="1"/>
        <v>2553.8760000000002</v>
      </c>
      <c r="E25" s="100">
        <v>327.42</v>
      </c>
      <c r="F25" s="100"/>
      <c r="G25" s="100"/>
      <c r="H25" s="67">
        <v>2666.3519999999999</v>
      </c>
      <c r="I25" s="67">
        <v>2581.098</v>
      </c>
      <c r="J25" s="67">
        <v>2572.2059999999997</v>
      </c>
      <c r="K25" s="67">
        <v>2495.7660000000001</v>
      </c>
      <c r="L25" s="67">
        <v>2510.5080000000003</v>
      </c>
      <c r="M25" s="67">
        <v>2528.8379999999997</v>
      </c>
      <c r="N25" s="67">
        <v>2664.1680000000001</v>
      </c>
      <c r="O25" s="67">
        <v>2827.5</v>
      </c>
      <c r="P25" s="67">
        <v>2781.48</v>
      </c>
      <c r="Q25" s="67">
        <v>2765.1</v>
      </c>
      <c r="R25" s="67">
        <v>2809.56</v>
      </c>
      <c r="S25" s="67">
        <v>2683.8239999999996</v>
      </c>
      <c r="T25" s="67">
        <v>2626.1819999999998</v>
      </c>
      <c r="U25" s="67">
        <v>2749.578</v>
      </c>
      <c r="V25" s="67">
        <v>2460.0419999999999</v>
      </c>
      <c r="W25" s="67">
        <v>2416.9859999999999</v>
      </c>
      <c r="X25" s="67">
        <v>2397.8760000000002</v>
      </c>
      <c r="Y25" s="67">
        <v>2371.2779999999998</v>
      </c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289"/>
      <c r="AV25" s="102"/>
      <c r="AW25" s="102"/>
      <c r="AX25" s="102"/>
      <c r="AY25" s="102"/>
      <c r="AZ25" s="102"/>
      <c r="BA25" s="102"/>
      <c r="BB25" s="102"/>
      <c r="BC25" s="102"/>
      <c r="BD25" s="102"/>
      <c r="BE25" s="102"/>
      <c r="BF25" s="17">
        <f t="shared" si="5"/>
        <v>-112.47599999999966</v>
      </c>
      <c r="BG25" s="96">
        <f t="shared" si="6"/>
        <v>-4.2183477650362615E-2</v>
      </c>
      <c r="BH25">
        <v>7.8</v>
      </c>
      <c r="BJ25" s="220"/>
    </row>
    <row r="26" spans="1:66" s="65" customFormat="1" x14ac:dyDescent="0.25">
      <c r="A26" s="99">
        <f t="shared" si="7"/>
        <v>25</v>
      </c>
      <c r="B26" s="293" t="s">
        <v>12399</v>
      </c>
      <c r="C26" s="35" t="s">
        <v>12401</v>
      </c>
      <c r="D26" s="177">
        <f t="shared" si="1"/>
        <v>1450.4880000000001</v>
      </c>
      <c r="E26" s="100">
        <v>185.96</v>
      </c>
      <c r="F26" s="100"/>
      <c r="G26" s="100"/>
      <c r="H26" s="67">
        <v>1530.9839999999999</v>
      </c>
      <c r="I26" s="67">
        <v>1558.05</v>
      </c>
      <c r="J26" s="67">
        <v>1492.998</v>
      </c>
      <c r="K26" s="67">
        <v>1347.684</v>
      </c>
      <c r="L26" s="67">
        <v>1443.5459999999998</v>
      </c>
      <c r="M26" s="67">
        <v>1569.4380000000001</v>
      </c>
      <c r="N26" s="67">
        <v>2110.9919999999997</v>
      </c>
      <c r="O26" s="67">
        <v>2433.6</v>
      </c>
      <c r="P26" s="67">
        <v>2527.3559999999998</v>
      </c>
      <c r="Q26" s="67">
        <v>2535</v>
      </c>
      <c r="R26" s="67">
        <v>2516.5140000000001</v>
      </c>
      <c r="S26" s="67">
        <v>2545.8419999999996</v>
      </c>
      <c r="T26" s="67">
        <v>2269.02</v>
      </c>
      <c r="U26" s="67">
        <v>2401.6980000000003</v>
      </c>
      <c r="V26" s="67">
        <v>2115.2040000000002</v>
      </c>
      <c r="W26" s="67">
        <v>2323.308</v>
      </c>
      <c r="X26" s="67">
        <v>2588.5859999999998</v>
      </c>
      <c r="Y26" s="67">
        <v>2550.0540000000001</v>
      </c>
      <c r="Z26" s="67">
        <v>2888.6519999999996</v>
      </c>
      <c r="AA26" s="67">
        <v>2644.1219999999998</v>
      </c>
      <c r="AB26" s="67">
        <v>2839.9019999999996</v>
      </c>
      <c r="AC26" s="67">
        <v>2889.8220000000001</v>
      </c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289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17">
        <f t="shared" si="5"/>
        <v>-80.495999999999867</v>
      </c>
      <c r="BG26" s="96">
        <f t="shared" si="6"/>
        <v>-5.257794986753609E-2</v>
      </c>
      <c r="BH26">
        <v>7.8</v>
      </c>
      <c r="BJ26" s="220"/>
    </row>
    <row r="27" spans="1:66" x14ac:dyDescent="0.25">
      <c r="A27" s="99">
        <f t="shared" si="7"/>
        <v>26</v>
      </c>
      <c r="B27" s="29" t="s">
        <v>288</v>
      </c>
      <c r="C27" s="8" t="s">
        <v>294</v>
      </c>
      <c r="D27" s="177">
        <f t="shared" si="1"/>
        <v>1168.3619999999999</v>
      </c>
      <c r="E27" s="100">
        <v>149.79</v>
      </c>
      <c r="F27" s="100"/>
      <c r="G27" s="100"/>
      <c r="H27" s="67">
        <v>1214.3040000000001</v>
      </c>
      <c r="I27" s="67">
        <v>1234.896</v>
      </c>
      <c r="J27" s="67">
        <v>1226.94</v>
      </c>
      <c r="K27" s="67">
        <v>1192.854</v>
      </c>
      <c r="L27" s="67">
        <v>1199.6400000000001</v>
      </c>
      <c r="M27" s="67">
        <v>1297.452</v>
      </c>
      <c r="N27" s="67">
        <v>1329.354</v>
      </c>
      <c r="O27" s="67">
        <v>1362.6599999999999</v>
      </c>
      <c r="P27" s="67">
        <v>1302.99</v>
      </c>
      <c r="Q27" s="67">
        <v>1240.2779999999998</v>
      </c>
      <c r="R27" s="67">
        <v>1466.634</v>
      </c>
      <c r="S27" s="67">
        <v>1340.8979999999999</v>
      </c>
      <c r="T27" s="67">
        <v>1269.9179999999999</v>
      </c>
      <c r="U27" s="67">
        <v>1209.4680000000001</v>
      </c>
      <c r="V27" s="67">
        <v>1057.5240000000001</v>
      </c>
      <c r="W27" s="67">
        <v>1053</v>
      </c>
      <c r="X27" s="67">
        <v>958.93200000000002</v>
      </c>
      <c r="Y27" s="67">
        <v>945.82799999999997</v>
      </c>
      <c r="Z27" s="67">
        <v>938.80799999999999</v>
      </c>
      <c r="AA27" s="67">
        <v>913.14599999999996</v>
      </c>
      <c r="AB27" s="67">
        <v>936.23400000000004</v>
      </c>
      <c r="AC27" s="67">
        <v>937.79399999999998</v>
      </c>
      <c r="AD27" s="67">
        <v>1286.376</v>
      </c>
      <c r="AE27" s="67">
        <v>847.86</v>
      </c>
      <c r="AF27" s="67">
        <v>889.82399999999996</v>
      </c>
      <c r="AG27" s="67">
        <v>881.47800000000007</v>
      </c>
      <c r="AH27" s="67">
        <v>880.38599999999997</v>
      </c>
      <c r="AI27" s="67">
        <v>931.16399999999999</v>
      </c>
      <c r="AJ27" s="67">
        <v>887.952</v>
      </c>
      <c r="AK27" s="67">
        <v>941.69399999999996</v>
      </c>
      <c r="AL27" s="67">
        <v>962.98799999999994</v>
      </c>
      <c r="AM27" s="67">
        <v>977.57399999999996</v>
      </c>
      <c r="AN27" s="67">
        <v>980.928</v>
      </c>
      <c r="AO27" s="67">
        <v>938.18399999999997</v>
      </c>
      <c r="AP27" s="67">
        <v>849.18600000000004</v>
      </c>
      <c r="AQ27" s="67">
        <v>840.29399999999998</v>
      </c>
      <c r="AR27" s="67">
        <v>909.01200000000006</v>
      </c>
      <c r="AS27" s="67">
        <v>1032.954</v>
      </c>
      <c r="AT27" s="67">
        <v>1054.0919999999999</v>
      </c>
      <c r="AU27" s="290">
        <v>1100.58</v>
      </c>
      <c r="AV27" s="67">
        <v>1096.836</v>
      </c>
      <c r="AW27" s="67">
        <v>1033.578</v>
      </c>
      <c r="AX27" s="67">
        <v>1121.25</v>
      </c>
      <c r="AY27" s="67">
        <v>972.89400000000001</v>
      </c>
      <c r="AZ27" s="67">
        <v>807.37800000000004</v>
      </c>
      <c r="BA27" s="67">
        <v>770.952</v>
      </c>
      <c r="BB27" s="67">
        <v>695.29200000000003</v>
      </c>
      <c r="BC27" s="67">
        <v>663.93600000000004</v>
      </c>
      <c r="BD27" s="67">
        <v>628.13400000000001</v>
      </c>
      <c r="BE27" s="67">
        <v>667.21199999999999</v>
      </c>
      <c r="BF27" s="17">
        <f t="shared" si="5"/>
        <v>-45.942000000000235</v>
      </c>
      <c r="BG27" s="96">
        <f t="shared" si="6"/>
        <v>-3.7834018499486317E-2</v>
      </c>
      <c r="BH27">
        <v>7.8</v>
      </c>
      <c r="BJ27" s="220"/>
      <c r="BM27" s="270"/>
      <c r="BN27" s="271"/>
    </row>
    <row r="28" spans="1:66" s="65" customFormat="1" x14ac:dyDescent="0.25">
      <c r="A28" s="99">
        <f t="shared" si="7"/>
        <v>27</v>
      </c>
      <c r="B28" s="293" t="s">
        <v>12363</v>
      </c>
      <c r="C28" s="35" t="s">
        <v>12364</v>
      </c>
      <c r="D28" s="177">
        <f t="shared" si="1"/>
        <v>76.518000000000001</v>
      </c>
      <c r="E28" s="100">
        <v>9.81</v>
      </c>
      <c r="F28" s="100"/>
      <c r="G28" s="100"/>
      <c r="H28" s="67">
        <v>81.977999999999994</v>
      </c>
      <c r="I28" s="67">
        <v>83.616</v>
      </c>
      <c r="J28" s="67">
        <v>82.835999999999999</v>
      </c>
      <c r="K28" s="67">
        <v>74.256</v>
      </c>
      <c r="L28" s="67">
        <v>84.942000000000007</v>
      </c>
      <c r="M28" s="67">
        <v>93.288000000000011</v>
      </c>
      <c r="N28" s="67">
        <v>107.952</v>
      </c>
      <c r="O28" s="67">
        <v>108.57599999999999</v>
      </c>
      <c r="P28" s="67">
        <v>111.85199999999999</v>
      </c>
      <c r="Q28" s="67">
        <v>119.496</v>
      </c>
      <c r="R28" s="67">
        <v>141.804</v>
      </c>
      <c r="S28" s="67">
        <v>124.8</v>
      </c>
      <c r="T28" s="67">
        <v>135.17399999999998</v>
      </c>
      <c r="U28" s="67">
        <v>138.06</v>
      </c>
      <c r="V28" s="67">
        <v>116.532</v>
      </c>
      <c r="W28" s="67">
        <v>138.99600000000001</v>
      </c>
      <c r="X28" s="67">
        <v>162.786</v>
      </c>
      <c r="Y28" s="67">
        <v>154.83000000000001</v>
      </c>
      <c r="Z28" s="67">
        <v>186.57600000000002</v>
      </c>
      <c r="AA28" s="67">
        <v>133.69200000000001</v>
      </c>
      <c r="AB28" s="67">
        <v>171.52199999999999</v>
      </c>
      <c r="AC28" s="67">
        <v>226.04400000000001</v>
      </c>
      <c r="AD28" s="67">
        <v>168.86999999999998</v>
      </c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289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7">
        <f t="shared" si="5"/>
        <v>-5.4599999999999937</v>
      </c>
      <c r="BG28" s="96">
        <f t="shared" si="6"/>
        <v>-6.6603235014272053E-2</v>
      </c>
      <c r="BH28">
        <v>7.8</v>
      </c>
      <c r="BJ28" s="220"/>
    </row>
    <row r="29" spans="1:66" x14ac:dyDescent="0.25">
      <c r="A29" s="99">
        <f t="shared" si="7"/>
        <v>28</v>
      </c>
      <c r="B29" s="293" t="s">
        <v>12214</v>
      </c>
      <c r="C29" s="35" t="s">
        <v>12216</v>
      </c>
      <c r="D29" s="177">
        <f t="shared" si="1"/>
        <v>946.53</v>
      </c>
      <c r="E29" s="100">
        <v>121.35</v>
      </c>
      <c r="F29" s="100"/>
      <c r="G29" s="100"/>
      <c r="H29" s="67">
        <v>932.1</v>
      </c>
      <c r="I29" s="67">
        <v>1029.2099999999998</v>
      </c>
      <c r="J29" s="67">
        <v>1002.2220000000001</v>
      </c>
      <c r="K29" s="67">
        <v>836.93999999999994</v>
      </c>
      <c r="L29" s="67">
        <v>955.5</v>
      </c>
      <c r="M29" s="67">
        <v>1016.8080000000001</v>
      </c>
      <c r="N29" s="67">
        <v>1144.884</v>
      </c>
      <c r="O29" s="67">
        <v>1090.3619999999999</v>
      </c>
      <c r="P29" s="67">
        <v>1013.298</v>
      </c>
      <c r="Q29" s="67">
        <v>1083.8880000000001</v>
      </c>
      <c r="R29" s="67">
        <v>1159.626</v>
      </c>
      <c r="S29" s="67">
        <v>949.88400000000001</v>
      </c>
      <c r="T29" s="67">
        <v>973.28399999999999</v>
      </c>
      <c r="U29" s="67">
        <v>897.23400000000004</v>
      </c>
      <c r="V29" s="67">
        <v>789.75</v>
      </c>
      <c r="W29" s="67">
        <v>811.43399999999997</v>
      </c>
      <c r="X29" s="67">
        <v>852.69599999999991</v>
      </c>
      <c r="Y29" s="67">
        <v>890.52599999999995</v>
      </c>
      <c r="Z29" s="67">
        <v>894.11399999999992</v>
      </c>
      <c r="AA29" s="67">
        <v>779.22</v>
      </c>
      <c r="AB29" s="67">
        <v>817.82999999999993</v>
      </c>
      <c r="AC29" s="67">
        <v>855.97199999999998</v>
      </c>
      <c r="AD29" s="67">
        <v>767.05200000000002</v>
      </c>
      <c r="AE29" s="67">
        <v>736.32</v>
      </c>
      <c r="AF29" s="67">
        <v>647.63400000000001</v>
      </c>
      <c r="AG29" s="67">
        <v>612.29999999999995</v>
      </c>
      <c r="AH29" s="67">
        <v>566.28</v>
      </c>
      <c r="AI29" s="67">
        <v>584.06399999999996</v>
      </c>
      <c r="AJ29" s="67">
        <v>515.97</v>
      </c>
      <c r="AK29" s="67">
        <v>492.726</v>
      </c>
      <c r="AL29" s="67">
        <v>481.72799999999995</v>
      </c>
      <c r="AM29" s="67">
        <v>426.27</v>
      </c>
      <c r="AN29" s="67">
        <v>379.00200000000001</v>
      </c>
      <c r="AO29" s="67">
        <v>385.71000000000004</v>
      </c>
      <c r="AP29" s="67">
        <v>321.20400000000001</v>
      </c>
      <c r="AQ29" s="67">
        <v>340.70400000000001</v>
      </c>
      <c r="AR29" s="67">
        <v>269.178</v>
      </c>
      <c r="AS29" s="67">
        <v>326.976</v>
      </c>
      <c r="AT29" s="67">
        <v>346.00799999999998</v>
      </c>
      <c r="AU29" s="289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7">
        <f t="shared" si="5"/>
        <v>14.42999999999995</v>
      </c>
      <c r="BG29" s="96">
        <f t="shared" si="6"/>
        <v>1.54811715481171E-2</v>
      </c>
      <c r="BH29">
        <v>7.8</v>
      </c>
      <c r="BJ29" s="220"/>
      <c r="BM29" s="270"/>
      <c r="BN29" s="271"/>
    </row>
    <row r="30" spans="1:66" x14ac:dyDescent="0.25">
      <c r="A30" s="99">
        <f t="shared" si="7"/>
        <v>29</v>
      </c>
      <c r="B30" s="293" t="s">
        <v>12184</v>
      </c>
      <c r="C30" s="35" t="s">
        <v>12186</v>
      </c>
      <c r="D30" s="177">
        <f t="shared" si="1"/>
        <v>3617.0940000000001</v>
      </c>
      <c r="E30" s="100">
        <v>463.73</v>
      </c>
      <c r="F30" s="100"/>
      <c r="G30" s="100"/>
      <c r="H30" s="67">
        <v>3533.0099999999998</v>
      </c>
      <c r="I30" s="67">
        <v>3640.7280000000001</v>
      </c>
      <c r="J30" s="67">
        <v>3260.4780000000001</v>
      </c>
      <c r="K30" s="67">
        <v>3029.2080000000001</v>
      </c>
      <c r="L30" s="67">
        <v>3040.674</v>
      </c>
      <c r="M30" s="67">
        <v>3068.7539999999999</v>
      </c>
      <c r="N30" s="67">
        <v>3539.7959999999998</v>
      </c>
      <c r="O30" s="67">
        <v>3620.6039999999998</v>
      </c>
      <c r="P30" s="67">
        <v>3491.5919999999996</v>
      </c>
      <c r="Q30" s="67">
        <v>3423.576</v>
      </c>
      <c r="R30" s="67">
        <v>3659.5259999999998</v>
      </c>
      <c r="S30" s="67">
        <v>3804.5279999999998</v>
      </c>
      <c r="T30" s="67">
        <v>3864.9</v>
      </c>
      <c r="U30" s="67">
        <v>3318.5099999999998</v>
      </c>
      <c r="V30" s="67">
        <v>4665.4920000000002</v>
      </c>
      <c r="W30" s="67">
        <v>4707.4560000000001</v>
      </c>
      <c r="X30" s="67">
        <v>4730.8559999999998</v>
      </c>
      <c r="Y30" s="67">
        <v>4819.6979999999994</v>
      </c>
      <c r="Z30" s="67">
        <v>4831.4759999999997</v>
      </c>
      <c r="AA30" s="67">
        <v>4825.4699999999993</v>
      </c>
      <c r="AB30" s="67">
        <v>4692.0899999999992</v>
      </c>
      <c r="AC30" s="67">
        <v>4561.1279999999997</v>
      </c>
      <c r="AD30" s="67">
        <v>4362.384</v>
      </c>
      <c r="AE30" s="67">
        <v>4280.1719999999996</v>
      </c>
      <c r="AF30" s="67">
        <v>3920.5139999999997</v>
      </c>
      <c r="AG30" s="67">
        <v>3670.1339999999996</v>
      </c>
      <c r="AH30" s="67">
        <v>3735.1080000000002</v>
      </c>
      <c r="AI30" s="67">
        <v>3790.7999999999997</v>
      </c>
      <c r="AJ30" s="67">
        <v>3619.0439999999999</v>
      </c>
      <c r="AK30" s="67">
        <v>3891.03</v>
      </c>
      <c r="AL30" s="67">
        <v>4012.5539999999996</v>
      </c>
      <c r="AM30" s="67">
        <v>3766.62</v>
      </c>
      <c r="AN30" s="67">
        <v>3683.7839999999997</v>
      </c>
      <c r="AO30" s="67">
        <v>3483.636</v>
      </c>
      <c r="AP30" s="67">
        <v>3223.8959999999997</v>
      </c>
      <c r="AQ30" s="67">
        <v>3285.4379999999996</v>
      </c>
      <c r="AR30" s="67">
        <v>3027.4139999999998</v>
      </c>
      <c r="AS30" s="67">
        <v>3416.0099999999998</v>
      </c>
      <c r="AT30" s="67">
        <v>3499.08</v>
      </c>
      <c r="AU30" s="290">
        <v>3480.5940000000001</v>
      </c>
      <c r="AV30" s="67">
        <v>3516.864</v>
      </c>
      <c r="AW30" s="67">
        <v>3566.7839999999997</v>
      </c>
      <c r="AX30" s="67">
        <v>3703.7519999999995</v>
      </c>
      <c r="AY30" s="102"/>
      <c r="AZ30" s="102"/>
      <c r="BA30" s="102"/>
      <c r="BB30" s="102"/>
      <c r="BC30" s="102"/>
      <c r="BD30" s="102"/>
      <c r="BE30" s="102"/>
      <c r="BF30" s="17">
        <f t="shared" si="5"/>
        <v>84.084000000000287</v>
      </c>
      <c r="BG30" s="96">
        <f t="shared" si="6"/>
        <v>2.3799536372668149E-2</v>
      </c>
      <c r="BH30">
        <v>7.8</v>
      </c>
      <c r="BJ30" s="220"/>
      <c r="BM30" s="270"/>
      <c r="BN30" s="271"/>
    </row>
    <row r="31" spans="1:66" x14ac:dyDescent="0.25">
      <c r="A31" s="99">
        <f t="shared" si="7"/>
        <v>30</v>
      </c>
      <c r="B31" s="293" t="s">
        <v>12181</v>
      </c>
      <c r="C31" s="35" t="s">
        <v>12182</v>
      </c>
      <c r="D31" s="177">
        <f t="shared" si="1"/>
        <v>1508.364</v>
      </c>
      <c r="E31" s="100">
        <v>193.38</v>
      </c>
      <c r="F31" s="100"/>
      <c r="G31" s="100"/>
      <c r="H31" s="67">
        <v>1431.846</v>
      </c>
      <c r="I31" s="67">
        <v>1417.7279999999998</v>
      </c>
      <c r="J31" s="67">
        <v>1313.9099999999999</v>
      </c>
      <c r="K31" s="67">
        <v>1207.83</v>
      </c>
      <c r="L31" s="67">
        <v>1357.2779999999998</v>
      </c>
      <c r="M31" s="67">
        <v>1387.854</v>
      </c>
      <c r="N31" s="67">
        <v>1563.6659999999999</v>
      </c>
      <c r="O31" s="67">
        <v>1440.114</v>
      </c>
      <c r="P31" s="67">
        <v>1389.57</v>
      </c>
      <c r="Q31" s="67">
        <v>1368.432</v>
      </c>
      <c r="R31" s="67">
        <v>1349.9459999999999</v>
      </c>
      <c r="S31" s="67">
        <v>1385.0459999999998</v>
      </c>
      <c r="T31" s="67">
        <v>1422.6419999999998</v>
      </c>
      <c r="U31" s="67">
        <v>1337.154</v>
      </c>
      <c r="V31" s="67">
        <v>1194.258</v>
      </c>
      <c r="W31" s="67">
        <v>1222.338</v>
      </c>
      <c r="X31" s="67">
        <v>1238.172</v>
      </c>
      <c r="Y31" s="67">
        <v>1381.9259999999999</v>
      </c>
      <c r="Z31" s="67">
        <v>1458.288</v>
      </c>
      <c r="AA31" s="67">
        <v>1203.306</v>
      </c>
      <c r="AB31" s="67">
        <v>1238.6400000000001</v>
      </c>
      <c r="AC31" s="67">
        <v>1197.4560000000001</v>
      </c>
      <c r="AD31" s="67">
        <v>1108.3799999999999</v>
      </c>
      <c r="AE31" s="67">
        <v>1048.008</v>
      </c>
      <c r="AF31" s="67">
        <v>1019.772</v>
      </c>
      <c r="AG31" s="67">
        <v>1070.94</v>
      </c>
      <c r="AH31" s="67">
        <v>1071.72</v>
      </c>
      <c r="AI31" s="67">
        <v>996.21600000000001</v>
      </c>
      <c r="AJ31" s="67">
        <v>1027.884</v>
      </c>
      <c r="AK31" s="67">
        <v>961.81799999999998</v>
      </c>
      <c r="AL31" s="67">
        <v>1010.2560000000001</v>
      </c>
      <c r="AM31" s="67">
        <v>914.93999999999994</v>
      </c>
      <c r="AN31" s="67">
        <v>969.38400000000001</v>
      </c>
      <c r="AO31" s="67">
        <v>879.68399999999997</v>
      </c>
      <c r="AP31" s="67">
        <v>731.48400000000004</v>
      </c>
      <c r="AQ31" s="67">
        <v>690.68999999999994</v>
      </c>
      <c r="AR31" s="67">
        <v>577.27800000000002</v>
      </c>
      <c r="AS31" s="67">
        <v>669.63</v>
      </c>
      <c r="AT31" s="67">
        <v>709.48799999999994</v>
      </c>
      <c r="AU31" s="290">
        <v>672.67199999999991</v>
      </c>
      <c r="AV31" s="67">
        <v>662.298</v>
      </c>
      <c r="AW31" s="67">
        <v>662.37599999999998</v>
      </c>
      <c r="AX31" s="67">
        <v>790.53</v>
      </c>
      <c r="AY31" s="102"/>
      <c r="AZ31" s="102"/>
      <c r="BA31" s="102"/>
      <c r="BB31" s="102"/>
      <c r="BC31" s="102"/>
      <c r="BD31" s="102"/>
      <c r="BE31" s="102"/>
      <c r="BF31" s="17">
        <f t="shared" si="5"/>
        <v>76.518000000000029</v>
      </c>
      <c r="BG31" s="96">
        <f t="shared" si="6"/>
        <v>5.3440104592253658E-2</v>
      </c>
      <c r="BH31">
        <v>7.8</v>
      </c>
      <c r="BJ31" s="220"/>
      <c r="BM31" s="270"/>
      <c r="BN31" s="271"/>
    </row>
    <row r="32" spans="1:66" x14ac:dyDescent="0.25">
      <c r="A32" s="99">
        <f t="shared" si="7"/>
        <v>31</v>
      </c>
      <c r="B32" s="293" t="s">
        <v>12154</v>
      </c>
      <c r="C32" s="35" t="s">
        <v>12155</v>
      </c>
      <c r="D32" s="177">
        <f t="shared" si="1"/>
        <v>502.78799999999995</v>
      </c>
      <c r="E32" s="100">
        <v>64.459999999999994</v>
      </c>
      <c r="F32" s="100"/>
      <c r="G32" s="100"/>
      <c r="H32" s="67">
        <v>550.75800000000004</v>
      </c>
      <c r="I32" s="67">
        <v>597.94799999999998</v>
      </c>
      <c r="J32" s="67">
        <v>607.85400000000004</v>
      </c>
      <c r="K32" s="67">
        <v>548.26200000000006</v>
      </c>
      <c r="L32" s="67">
        <v>534.14400000000001</v>
      </c>
      <c r="M32" s="67">
        <v>558.16800000000001</v>
      </c>
      <c r="N32" s="67">
        <v>700.82999999999993</v>
      </c>
      <c r="O32" s="67">
        <v>695.99400000000003</v>
      </c>
      <c r="P32" s="67">
        <v>684.68399999999997</v>
      </c>
      <c r="Q32" s="67">
        <v>751.84199999999998</v>
      </c>
      <c r="R32" s="67">
        <v>714.94799999999998</v>
      </c>
      <c r="S32" s="67">
        <v>612.14400000000001</v>
      </c>
      <c r="T32" s="67">
        <v>688.27199999999993</v>
      </c>
      <c r="U32" s="67">
        <v>673.7639999999999</v>
      </c>
      <c r="V32" s="67">
        <v>621.03600000000006</v>
      </c>
      <c r="W32" s="67">
        <v>591.70799999999997</v>
      </c>
      <c r="X32" s="67">
        <v>628.05599999999993</v>
      </c>
      <c r="Y32" s="67">
        <v>575.48400000000004</v>
      </c>
      <c r="Z32" s="67">
        <v>474.78599999999994</v>
      </c>
      <c r="AA32" s="67">
        <v>428.142</v>
      </c>
      <c r="AB32" s="67">
        <v>503.02199999999993</v>
      </c>
      <c r="AC32" s="67">
        <v>475.64399999999995</v>
      </c>
      <c r="AD32" s="67">
        <v>443.66399999999999</v>
      </c>
      <c r="AE32" s="67">
        <v>475.56599999999997</v>
      </c>
      <c r="AF32" s="67">
        <v>518.85599999999999</v>
      </c>
      <c r="AG32" s="67">
        <v>532.81799999999998</v>
      </c>
      <c r="AH32" s="67">
        <v>555.98400000000004</v>
      </c>
      <c r="AI32" s="67">
        <v>484.14600000000002</v>
      </c>
      <c r="AJ32" s="67">
        <v>430.404</v>
      </c>
      <c r="AK32" s="67">
        <v>487.96800000000002</v>
      </c>
      <c r="AL32" s="67">
        <v>510.82199999999995</v>
      </c>
      <c r="AM32" s="67">
        <v>478.68599999999998</v>
      </c>
      <c r="AN32" s="67">
        <v>445.06799999999998</v>
      </c>
      <c r="AO32" s="67">
        <v>412.62</v>
      </c>
      <c r="AP32" s="67">
        <v>315.51</v>
      </c>
      <c r="AQ32" s="67">
        <v>328.53599999999994</v>
      </c>
      <c r="AR32" s="67">
        <v>332.12399999999997</v>
      </c>
      <c r="AS32" s="67">
        <v>373.07399999999996</v>
      </c>
      <c r="AT32" s="67">
        <v>400.53000000000003</v>
      </c>
      <c r="AU32" s="290">
        <v>367.92599999999999</v>
      </c>
      <c r="AV32" s="67">
        <v>382.98</v>
      </c>
      <c r="AW32" s="67">
        <v>438.20400000000001</v>
      </c>
      <c r="AX32" s="67">
        <v>531.10199999999998</v>
      </c>
      <c r="AY32" s="67">
        <v>697.63199999999995</v>
      </c>
      <c r="AZ32" s="67">
        <v>537.88799999999992</v>
      </c>
      <c r="BA32" s="102"/>
      <c r="BB32" s="102"/>
      <c r="BC32" s="102"/>
      <c r="BD32" s="102"/>
      <c r="BE32" s="102"/>
      <c r="BF32" s="17">
        <f t="shared" si="5"/>
        <v>-47.970000000000084</v>
      </c>
      <c r="BG32" s="96">
        <f t="shared" si="6"/>
        <v>-8.709814473870571E-2</v>
      </c>
      <c r="BH32">
        <v>7.8</v>
      </c>
      <c r="BJ32" s="220"/>
      <c r="BM32" s="270"/>
      <c r="BN32" s="271"/>
    </row>
    <row r="33" spans="1:66" x14ac:dyDescent="0.25">
      <c r="A33" s="99">
        <f t="shared" si="7"/>
        <v>32</v>
      </c>
      <c r="B33" s="293" t="s">
        <v>12143</v>
      </c>
      <c r="C33" s="35" t="s">
        <v>12144</v>
      </c>
      <c r="D33" s="177">
        <f t="shared" si="1"/>
        <v>1380.444</v>
      </c>
      <c r="E33" s="100">
        <v>176.98</v>
      </c>
      <c r="F33" s="100"/>
      <c r="G33" s="100"/>
      <c r="H33" s="67">
        <v>1391.598</v>
      </c>
      <c r="I33" s="67">
        <v>1376.7779999999998</v>
      </c>
      <c r="J33" s="67">
        <v>1323.348</v>
      </c>
      <c r="K33" s="67">
        <v>1233.7259999999999</v>
      </c>
      <c r="L33" s="67">
        <v>1278.1080000000002</v>
      </c>
      <c r="M33" s="67">
        <v>1266.4080000000001</v>
      </c>
      <c r="N33" s="67">
        <v>1279.2</v>
      </c>
      <c r="O33" s="67">
        <v>1278.1080000000002</v>
      </c>
      <c r="P33" s="67">
        <v>1237.626</v>
      </c>
      <c r="Q33" s="67">
        <v>1184.508</v>
      </c>
      <c r="R33" s="67">
        <v>1229.202</v>
      </c>
      <c r="S33" s="67">
        <v>1248.8580000000002</v>
      </c>
      <c r="T33" s="67">
        <v>1247.298</v>
      </c>
      <c r="U33" s="67">
        <v>1219.8419999999999</v>
      </c>
      <c r="V33" s="67">
        <v>1155.1020000000001</v>
      </c>
      <c r="W33" s="67">
        <v>1173.7439999999999</v>
      </c>
      <c r="X33" s="67">
        <v>1154.556</v>
      </c>
      <c r="Y33" s="67">
        <v>1128.114</v>
      </c>
      <c r="Z33" s="67">
        <v>1116.8040000000001</v>
      </c>
      <c r="AA33" s="67">
        <v>1084.902</v>
      </c>
      <c r="AB33" s="67">
        <v>1115.4779999999998</v>
      </c>
      <c r="AC33" s="67">
        <v>1098.4740000000002</v>
      </c>
      <c r="AD33" s="67">
        <v>1109.7839999999999</v>
      </c>
      <c r="AE33" s="67">
        <v>1124.2919999999999</v>
      </c>
      <c r="AF33" s="67">
        <v>1097.3820000000001</v>
      </c>
      <c r="AG33" s="67">
        <v>1035.1380000000001</v>
      </c>
      <c r="AH33" s="67">
        <v>1010.022</v>
      </c>
      <c r="AI33" s="67">
        <v>1028.1959999999999</v>
      </c>
      <c r="AJ33" s="67">
        <v>998.63400000000001</v>
      </c>
      <c r="AK33" s="67">
        <v>983.34599999999989</v>
      </c>
      <c r="AL33" s="67">
        <v>1031.0040000000001</v>
      </c>
      <c r="AM33" s="67">
        <v>949.26</v>
      </c>
      <c r="AN33" s="67">
        <v>937.71600000000001</v>
      </c>
      <c r="AO33" s="67">
        <v>904.87800000000004</v>
      </c>
      <c r="AP33" s="67">
        <v>851.60400000000004</v>
      </c>
      <c r="AQ33" s="67">
        <v>843.33600000000001</v>
      </c>
      <c r="AR33" s="67">
        <v>778.67399999999998</v>
      </c>
      <c r="AS33" s="67">
        <v>899.57399999999996</v>
      </c>
      <c r="AT33" s="67">
        <v>937.09199999999998</v>
      </c>
      <c r="AU33" s="290">
        <v>899.65200000000004</v>
      </c>
      <c r="AV33" s="67">
        <v>930.46199999999999</v>
      </c>
      <c r="AW33" s="67">
        <v>1038.258</v>
      </c>
      <c r="AX33" s="67">
        <v>1027.182</v>
      </c>
      <c r="AY33" s="67">
        <v>1083.81</v>
      </c>
      <c r="AZ33" s="67">
        <v>1091.8439999999998</v>
      </c>
      <c r="BA33" s="67">
        <v>1079.7540000000001</v>
      </c>
      <c r="BB33" s="67">
        <v>1074.9959999999999</v>
      </c>
      <c r="BC33" s="102"/>
      <c r="BD33" s="102"/>
      <c r="BE33" s="102"/>
      <c r="BF33" s="17">
        <f t="shared" si="5"/>
        <v>-11.153999999999996</v>
      </c>
      <c r="BG33" s="96">
        <f t="shared" si="6"/>
        <v>-8.0152457821870953E-3</v>
      </c>
      <c r="BH33">
        <v>7.8</v>
      </c>
      <c r="BJ33" s="220"/>
      <c r="BM33" s="270"/>
      <c r="BN33" s="271"/>
    </row>
    <row r="34" spans="1:66" x14ac:dyDescent="0.25">
      <c r="A34" s="99">
        <f t="shared" si="7"/>
        <v>33</v>
      </c>
      <c r="B34" s="293" t="s">
        <v>12126</v>
      </c>
      <c r="C34" s="35" t="s">
        <v>12127</v>
      </c>
      <c r="D34" s="177">
        <f t="shared" si="1"/>
        <v>5626.6859999999997</v>
      </c>
      <c r="E34" s="100">
        <v>721.37</v>
      </c>
      <c r="F34" s="100"/>
      <c r="G34" s="100"/>
      <c r="H34" s="67">
        <v>5231.2259999999997</v>
      </c>
      <c r="I34" s="67">
        <v>5397.1320000000005</v>
      </c>
      <c r="J34" s="67">
        <v>4675.9440000000004</v>
      </c>
      <c r="K34" s="67">
        <v>4058.0279999999998</v>
      </c>
      <c r="L34" s="67">
        <v>4350.0600000000004</v>
      </c>
      <c r="M34" s="67">
        <v>4835.4539999999997</v>
      </c>
      <c r="N34" s="67">
        <v>4971.174</v>
      </c>
      <c r="O34" s="67">
        <v>4836</v>
      </c>
      <c r="P34" s="67">
        <v>4674.6179999999995</v>
      </c>
      <c r="Q34" s="67">
        <v>4445.1419999999998</v>
      </c>
      <c r="R34" s="67">
        <v>5325.5280000000002</v>
      </c>
      <c r="S34" s="67">
        <v>5224.9080000000004</v>
      </c>
      <c r="T34" s="67">
        <v>5066.8019999999997</v>
      </c>
      <c r="U34" s="67">
        <v>4539.5999999999995</v>
      </c>
      <c r="V34" s="67">
        <v>3823.8719999999998</v>
      </c>
      <c r="W34" s="67">
        <v>3733.0019999999995</v>
      </c>
      <c r="X34" s="67">
        <v>3445.1039999999998</v>
      </c>
      <c r="Y34" s="67">
        <v>3421.7040000000002</v>
      </c>
      <c r="Z34" s="67">
        <v>3556.6440000000002</v>
      </c>
      <c r="AA34" s="67">
        <v>2957.5259999999998</v>
      </c>
      <c r="AB34" s="67">
        <v>2840.2919999999999</v>
      </c>
      <c r="AC34" s="67">
        <v>2842.7879999999996</v>
      </c>
      <c r="AD34" s="67">
        <v>2613.7800000000002</v>
      </c>
      <c r="AE34" s="67">
        <v>2664.7919999999999</v>
      </c>
      <c r="AF34" s="67">
        <v>2603.4839999999999</v>
      </c>
      <c r="AG34" s="67">
        <v>2532.66</v>
      </c>
      <c r="AH34" s="67">
        <v>2843.0219999999999</v>
      </c>
      <c r="AI34" s="67">
        <v>3259.5419999999999</v>
      </c>
      <c r="AJ34" s="67">
        <v>3065.4</v>
      </c>
      <c r="AK34" s="67">
        <v>2763.462</v>
      </c>
      <c r="AL34" s="67">
        <v>2826.252</v>
      </c>
      <c r="AM34" s="67">
        <v>2562.6120000000001</v>
      </c>
      <c r="AN34" s="67">
        <v>2399.1239999999998</v>
      </c>
      <c r="AO34" s="67">
        <v>2159.2739999999999</v>
      </c>
      <c r="AP34" s="67">
        <v>1858.116</v>
      </c>
      <c r="AQ34" s="67">
        <v>1949.61</v>
      </c>
      <c r="AR34" s="67">
        <v>1711.086</v>
      </c>
      <c r="AS34" s="67">
        <v>2124.5639999999999</v>
      </c>
      <c r="AT34" s="67">
        <v>2449.4339999999997</v>
      </c>
      <c r="AU34" s="290">
        <v>2284.5419999999999</v>
      </c>
      <c r="AV34" s="67">
        <v>2109.7440000000001</v>
      </c>
      <c r="AW34" s="67">
        <v>2540.7719999999999</v>
      </c>
      <c r="AX34" s="67">
        <v>3239.4180000000001</v>
      </c>
      <c r="AY34" s="67">
        <v>3979.0139999999997</v>
      </c>
      <c r="AZ34" s="67">
        <v>2930.616</v>
      </c>
      <c r="BA34" s="67">
        <v>2882.8019999999997</v>
      </c>
      <c r="BB34" s="67">
        <v>2832.1800000000003</v>
      </c>
      <c r="BC34" s="67">
        <v>2670.252</v>
      </c>
      <c r="BD34" s="67">
        <v>2484.1440000000002</v>
      </c>
      <c r="BE34" s="67">
        <v>2735.0699999999997</v>
      </c>
      <c r="BF34" s="17">
        <f t="shared" si="5"/>
        <v>395.46000000000004</v>
      </c>
      <c r="BG34" s="96">
        <f t="shared" si="6"/>
        <v>7.5596045745299489E-2</v>
      </c>
      <c r="BH34">
        <v>7.8</v>
      </c>
      <c r="BJ34" s="220"/>
      <c r="BM34" s="270"/>
      <c r="BN34" s="271"/>
    </row>
    <row r="35" spans="1:66" x14ac:dyDescent="0.25">
      <c r="A35" s="99">
        <f t="shared" si="7"/>
        <v>34</v>
      </c>
      <c r="B35" s="293" t="s">
        <v>12063</v>
      </c>
      <c r="C35" s="35" t="s">
        <v>12062</v>
      </c>
      <c r="D35" s="177">
        <f t="shared" si="1"/>
        <v>201.47399999999999</v>
      </c>
      <c r="E35" s="100">
        <v>25.83</v>
      </c>
      <c r="F35" s="100"/>
      <c r="G35" s="100"/>
      <c r="H35" s="67">
        <v>202.33199999999999</v>
      </c>
      <c r="I35" s="67">
        <v>198.35399999999998</v>
      </c>
      <c r="J35" s="67">
        <v>201.24</v>
      </c>
      <c r="K35" s="67">
        <v>193.75199999999998</v>
      </c>
      <c r="L35" s="67">
        <v>198.19800000000001</v>
      </c>
      <c r="M35" s="67">
        <v>204.90600000000001</v>
      </c>
      <c r="N35" s="67">
        <v>205.68600000000001</v>
      </c>
      <c r="O35" s="67">
        <v>202.33199999999999</v>
      </c>
      <c r="P35" s="67">
        <v>195.78</v>
      </c>
      <c r="Q35" s="67">
        <v>188.76</v>
      </c>
      <c r="R35" s="67">
        <v>211.69200000000001</v>
      </c>
      <c r="S35" s="67">
        <v>202.79999999999998</v>
      </c>
      <c r="T35" s="67">
        <v>212.08199999999999</v>
      </c>
      <c r="U35" s="67">
        <v>191.41199999999998</v>
      </c>
      <c r="V35" s="67">
        <v>205.14000000000001</v>
      </c>
      <c r="W35" s="67">
        <v>207.48000000000002</v>
      </c>
      <c r="X35" s="67">
        <v>241.17600000000002</v>
      </c>
      <c r="Y35" s="67">
        <v>242.50199999999998</v>
      </c>
      <c r="Z35" s="67">
        <v>241.17600000000002</v>
      </c>
      <c r="AA35" s="67">
        <v>240.24</v>
      </c>
      <c r="AB35" s="67">
        <v>257.78999999999996</v>
      </c>
      <c r="AC35" s="67">
        <v>265.82399999999996</v>
      </c>
      <c r="AD35" s="67">
        <v>236.964</v>
      </c>
      <c r="AE35" s="67">
        <v>243.126</v>
      </c>
      <c r="AF35" s="67">
        <v>257.322</v>
      </c>
      <c r="AG35" s="67">
        <v>253.5</v>
      </c>
      <c r="AH35" s="67">
        <v>272.21999999999997</v>
      </c>
      <c r="AI35" s="67">
        <v>285.08999999999997</v>
      </c>
      <c r="AJ35" s="67">
        <v>269.64600000000002</v>
      </c>
      <c r="AK35" s="67">
        <v>269.64600000000002</v>
      </c>
      <c r="AL35" s="67">
        <v>260.67599999999999</v>
      </c>
      <c r="AM35" s="67">
        <v>282.20400000000001</v>
      </c>
      <c r="AN35" s="67">
        <v>270.11400000000003</v>
      </c>
      <c r="AO35" s="67">
        <v>258.80399999999997</v>
      </c>
      <c r="AP35" s="67">
        <v>267.072</v>
      </c>
      <c r="AQ35" s="67">
        <v>291.71999999999997</v>
      </c>
      <c r="AR35" s="67">
        <v>289.45799999999997</v>
      </c>
      <c r="AS35" s="67">
        <v>317.84999999999997</v>
      </c>
      <c r="AT35" s="67">
        <v>318.39600000000002</v>
      </c>
      <c r="AU35" s="290">
        <v>351.78000000000003</v>
      </c>
      <c r="AV35" s="67">
        <v>364.49399999999997</v>
      </c>
      <c r="AW35" s="67">
        <v>326.35200000000003</v>
      </c>
      <c r="AX35" s="67">
        <v>323.154</v>
      </c>
      <c r="AY35" s="67">
        <v>337.66199999999998</v>
      </c>
      <c r="AZ35" s="67">
        <v>307.32</v>
      </c>
      <c r="BA35" s="67">
        <v>297.57</v>
      </c>
      <c r="BB35" s="67">
        <v>305.60399999999998</v>
      </c>
      <c r="BC35" s="67">
        <v>302.32799999999997</v>
      </c>
      <c r="BD35" s="67">
        <v>275.80799999999999</v>
      </c>
      <c r="BE35" s="67">
        <v>309.66000000000003</v>
      </c>
      <c r="BF35" s="17">
        <f t="shared" si="5"/>
        <v>-0.85800000000000409</v>
      </c>
      <c r="BG35" s="96">
        <f t="shared" si="6"/>
        <v>-4.2405551272166738E-3</v>
      </c>
      <c r="BH35">
        <v>7.8</v>
      </c>
      <c r="BJ35" s="220"/>
      <c r="BM35" s="270"/>
      <c r="BN35" s="271"/>
    </row>
    <row r="36" spans="1:66" x14ac:dyDescent="0.25">
      <c r="A36" s="99">
        <f t="shared" si="7"/>
        <v>35</v>
      </c>
      <c r="B36" s="293" t="s">
        <v>11831</v>
      </c>
      <c r="C36" s="35" t="s">
        <v>11832</v>
      </c>
      <c r="D36" s="177">
        <f t="shared" si="1"/>
        <v>2027.2980000000002</v>
      </c>
      <c r="E36" s="100">
        <v>259.91000000000003</v>
      </c>
      <c r="F36" s="100"/>
      <c r="G36" s="100"/>
      <c r="H36" s="67">
        <v>2045.394</v>
      </c>
      <c r="I36" s="67">
        <v>2032.4459999999999</v>
      </c>
      <c r="J36" s="67">
        <v>1798.212</v>
      </c>
      <c r="K36" s="67">
        <v>1771.4580000000001</v>
      </c>
      <c r="L36" s="67">
        <v>1900.548</v>
      </c>
      <c r="M36" s="67">
        <v>1871.0639999999999</v>
      </c>
      <c r="N36" s="67">
        <v>2031.1980000000001</v>
      </c>
      <c r="O36" s="67">
        <v>1987.674</v>
      </c>
      <c r="P36" s="67">
        <v>1896.0240000000001</v>
      </c>
      <c r="Q36" s="67">
        <v>1885.104</v>
      </c>
      <c r="R36" s="67">
        <v>1874.808</v>
      </c>
      <c r="S36" s="67">
        <v>1898.7539999999999</v>
      </c>
      <c r="T36" s="67">
        <v>1927.3019999999999</v>
      </c>
      <c r="U36" s="67">
        <v>1893.5279999999998</v>
      </c>
      <c r="V36" s="67">
        <v>1955.9279999999999</v>
      </c>
      <c r="W36" s="67">
        <v>1998.75</v>
      </c>
      <c r="X36" s="67">
        <v>1936.6619999999998</v>
      </c>
      <c r="Y36" s="67">
        <v>1891.0319999999999</v>
      </c>
      <c r="Z36" s="67">
        <v>1875.9779999999998</v>
      </c>
      <c r="AA36" s="67">
        <v>1955.7719999999999</v>
      </c>
      <c r="AB36" s="67">
        <v>2099.058</v>
      </c>
      <c r="AC36" s="67">
        <v>2046.5639999999999</v>
      </c>
      <c r="AD36" s="67">
        <v>2012.9459999999999</v>
      </c>
      <c r="AE36" s="67">
        <v>2122.77</v>
      </c>
      <c r="AF36" s="67">
        <v>2132.6759999999999</v>
      </c>
      <c r="AG36" s="67">
        <v>2032.914</v>
      </c>
      <c r="AH36" s="67">
        <v>2015.5199999999998</v>
      </c>
      <c r="AI36" s="67">
        <v>2141.1779999999999</v>
      </c>
      <c r="AJ36" s="67">
        <v>2069.886</v>
      </c>
      <c r="AK36" s="67">
        <v>2130.4139999999998</v>
      </c>
      <c r="AL36" s="67">
        <v>2270.9699999999998</v>
      </c>
      <c r="AM36" s="67">
        <v>2148.2760000000003</v>
      </c>
      <c r="AN36" s="67">
        <v>2145.6239999999998</v>
      </c>
      <c r="AO36" s="67">
        <v>2089.23</v>
      </c>
      <c r="AP36" s="67">
        <v>1928.6279999999999</v>
      </c>
      <c r="AQ36" s="67">
        <v>1989</v>
      </c>
      <c r="AR36" s="67">
        <v>1877.9279999999999</v>
      </c>
      <c r="AS36" s="67">
        <v>2105.7660000000001</v>
      </c>
      <c r="AT36" s="67">
        <v>2188.8359999999998</v>
      </c>
      <c r="AU36" s="290">
        <v>2179.3199999999997</v>
      </c>
      <c r="AV36" s="67">
        <v>2206.5419999999999</v>
      </c>
      <c r="AW36" s="67">
        <v>2323.23</v>
      </c>
      <c r="AX36" s="67">
        <v>2416.44</v>
      </c>
      <c r="AY36" s="67">
        <v>2547.0120000000002</v>
      </c>
      <c r="AZ36" s="67">
        <v>2541.4739999999997</v>
      </c>
      <c r="BA36" s="67">
        <v>2665.2599999999998</v>
      </c>
      <c r="BB36" s="67">
        <v>2604.2640000000001</v>
      </c>
      <c r="BC36" s="67">
        <v>2531.5679999999998</v>
      </c>
      <c r="BD36" s="67">
        <v>2479.23</v>
      </c>
      <c r="BE36" s="67">
        <v>2596.62</v>
      </c>
      <c r="BF36" s="17">
        <f t="shared" si="5"/>
        <v>-18.095999999999776</v>
      </c>
      <c r="BG36" s="96">
        <f t="shared" si="6"/>
        <v>-8.8471952103114492E-3</v>
      </c>
      <c r="BH36">
        <v>7.8</v>
      </c>
      <c r="BJ36" s="220"/>
      <c r="BM36" s="270"/>
      <c r="BN36" s="271"/>
    </row>
    <row r="37" spans="1:66" x14ac:dyDescent="0.25">
      <c r="A37" s="99">
        <f t="shared" si="7"/>
        <v>36</v>
      </c>
      <c r="B37" s="293" t="s">
        <v>11829</v>
      </c>
      <c r="C37" s="35" t="s">
        <v>11830</v>
      </c>
      <c r="D37" s="177">
        <f t="shared" ref="D37:D68" si="8">E37*BH37</f>
        <v>2463.5519999999997</v>
      </c>
      <c r="E37" s="100">
        <v>315.83999999999997</v>
      </c>
      <c r="F37" s="100"/>
      <c r="G37" s="100"/>
      <c r="H37" s="67">
        <v>2470.4160000000002</v>
      </c>
      <c r="I37" s="67">
        <v>2427.5940000000001</v>
      </c>
      <c r="J37" s="67">
        <v>2432.1959999999999</v>
      </c>
      <c r="K37" s="67">
        <v>2412.9300000000003</v>
      </c>
      <c r="L37" s="67">
        <v>2394.8339999999998</v>
      </c>
      <c r="M37" s="67">
        <v>2337.348</v>
      </c>
      <c r="N37" s="67">
        <v>2327.7539999999999</v>
      </c>
      <c r="O37" s="67">
        <v>2385.1620000000003</v>
      </c>
      <c r="P37" s="67">
        <v>2403.1019999999999</v>
      </c>
      <c r="Q37" s="67">
        <v>2316.6779999999999</v>
      </c>
      <c r="R37" s="67">
        <v>2347.6440000000002</v>
      </c>
      <c r="S37" s="67">
        <v>2380.8719999999998</v>
      </c>
      <c r="T37" s="67">
        <v>2358.5639999999999</v>
      </c>
      <c r="U37" s="67">
        <v>2382.12</v>
      </c>
      <c r="V37" s="67">
        <v>2452.1639999999998</v>
      </c>
      <c r="W37" s="67">
        <v>2445.6120000000001</v>
      </c>
      <c r="X37" s="67">
        <v>2449.7460000000001</v>
      </c>
      <c r="Y37" s="67">
        <v>2409.654</v>
      </c>
      <c r="Z37" s="67">
        <v>2382.5099999999998</v>
      </c>
      <c r="AA37" s="67">
        <v>2362.5419999999999</v>
      </c>
      <c r="AB37" s="67">
        <v>2328.0660000000003</v>
      </c>
      <c r="AC37" s="67">
        <v>2317.1459999999997</v>
      </c>
      <c r="AD37" s="67">
        <v>2339.2980000000002</v>
      </c>
      <c r="AE37" s="67">
        <v>2293.8239999999996</v>
      </c>
      <c r="AF37" s="67">
        <v>2274.09</v>
      </c>
      <c r="AG37" s="67">
        <v>2242.1879999999996</v>
      </c>
      <c r="AH37" s="67">
        <v>2354.8980000000001</v>
      </c>
      <c r="AI37" s="67">
        <v>2397.4079999999999</v>
      </c>
      <c r="AJ37" s="67">
        <v>2448.0300000000002</v>
      </c>
      <c r="AK37" s="67">
        <v>2453.6459999999997</v>
      </c>
      <c r="AL37" s="67">
        <v>2485.1579999999999</v>
      </c>
      <c r="AM37" s="67">
        <v>2446.7040000000002</v>
      </c>
      <c r="AN37" s="67">
        <v>2433.288</v>
      </c>
      <c r="AO37" s="67">
        <v>2470.5720000000001</v>
      </c>
      <c r="AP37" s="67">
        <v>2428.14</v>
      </c>
      <c r="AQ37" s="67">
        <v>2417.2199999999998</v>
      </c>
      <c r="AR37" s="67">
        <v>2340.8580000000002</v>
      </c>
      <c r="AS37" s="67">
        <v>2395.3019999999997</v>
      </c>
      <c r="AT37" s="67">
        <v>2382.4319999999998</v>
      </c>
      <c r="AU37" s="290">
        <v>2338.674</v>
      </c>
      <c r="AV37" s="67">
        <v>2506.0619999999999</v>
      </c>
      <c r="AW37" s="67">
        <v>2404.9739999999997</v>
      </c>
      <c r="AX37" s="67">
        <v>2377.518</v>
      </c>
      <c r="AY37" s="67">
        <v>2406.69</v>
      </c>
      <c r="AZ37" s="67">
        <v>2295.54</v>
      </c>
      <c r="BA37" s="67">
        <v>2251.8599999999997</v>
      </c>
      <c r="BB37" s="67">
        <v>2226.5879999999997</v>
      </c>
      <c r="BC37" s="67">
        <v>2191.41</v>
      </c>
      <c r="BD37" s="67">
        <v>2202.018</v>
      </c>
      <c r="BE37" s="67">
        <v>2299.2839999999997</v>
      </c>
      <c r="BF37" s="17">
        <f t="shared" ref="BF37:BF70" si="9">D37-H37</f>
        <v>-6.8640000000004875</v>
      </c>
      <c r="BG37" s="96">
        <f t="shared" si="6"/>
        <v>-2.7784794139936297E-3</v>
      </c>
      <c r="BH37">
        <v>7.8</v>
      </c>
      <c r="BJ37" s="220"/>
      <c r="BM37" s="270"/>
      <c r="BN37" s="271"/>
    </row>
    <row r="38" spans="1:66" x14ac:dyDescent="0.25">
      <c r="A38" s="99">
        <f t="shared" si="7"/>
        <v>37</v>
      </c>
      <c r="B38" s="293" t="s">
        <v>11823</v>
      </c>
      <c r="C38" s="35" t="s">
        <v>11824</v>
      </c>
      <c r="D38" s="177">
        <f t="shared" si="8"/>
        <v>895.90800000000002</v>
      </c>
      <c r="E38" s="100">
        <v>114.86</v>
      </c>
      <c r="F38" s="100"/>
      <c r="G38" s="100"/>
      <c r="H38" s="67">
        <v>872.04</v>
      </c>
      <c r="I38" s="67">
        <v>849.2639999999999</v>
      </c>
      <c r="J38" s="67">
        <v>808.07999999999993</v>
      </c>
      <c r="K38" s="67">
        <v>769.86</v>
      </c>
      <c r="L38" s="67">
        <v>782.33999999999992</v>
      </c>
      <c r="M38" s="67">
        <v>786.16200000000003</v>
      </c>
      <c r="N38" s="67">
        <v>789.59400000000005</v>
      </c>
      <c r="O38" s="67">
        <v>770.48400000000004</v>
      </c>
      <c r="P38" s="67">
        <v>757.14599999999996</v>
      </c>
      <c r="Q38" s="67">
        <v>732.654</v>
      </c>
      <c r="R38" s="67">
        <v>762.37199999999996</v>
      </c>
      <c r="S38" s="67">
        <v>806.67600000000004</v>
      </c>
      <c r="T38" s="67">
        <v>800.904</v>
      </c>
      <c r="U38" s="67">
        <v>775.63199999999995</v>
      </c>
      <c r="V38" s="67">
        <v>744.12</v>
      </c>
      <c r="W38" s="67">
        <v>753.24599999999998</v>
      </c>
      <c r="X38" s="67">
        <v>743.02800000000002</v>
      </c>
      <c r="Y38" s="67">
        <v>730.78199999999993</v>
      </c>
      <c r="Z38" s="67">
        <v>723.29399999999998</v>
      </c>
      <c r="AA38" s="67">
        <v>716.274</v>
      </c>
      <c r="AB38" s="67">
        <v>749.34599999999989</v>
      </c>
      <c r="AC38" s="67">
        <v>728.91</v>
      </c>
      <c r="AD38" s="67">
        <v>676.49400000000003</v>
      </c>
      <c r="AE38" s="67">
        <v>692.01599999999996</v>
      </c>
      <c r="AF38" s="67">
        <v>658.16399999999999</v>
      </c>
      <c r="AG38" s="67">
        <v>611.91</v>
      </c>
      <c r="AH38" s="67">
        <v>595.60799999999995</v>
      </c>
      <c r="AI38" s="67">
        <v>610.428</v>
      </c>
      <c r="AJ38" s="67">
        <v>587.49599999999998</v>
      </c>
      <c r="AK38" s="67">
        <v>570.10199999999998</v>
      </c>
      <c r="AL38" s="67">
        <v>590.61599999999999</v>
      </c>
      <c r="AM38" s="67">
        <v>557.31000000000006</v>
      </c>
      <c r="AN38" s="67">
        <v>550.60199999999998</v>
      </c>
      <c r="AO38" s="67">
        <v>533.75400000000002</v>
      </c>
      <c r="AP38" s="67">
        <v>493.34999999999997</v>
      </c>
      <c r="AQ38" s="67">
        <v>480.79199999999997</v>
      </c>
      <c r="AR38" s="67">
        <v>453.41399999999999</v>
      </c>
      <c r="AS38" s="67">
        <v>548.57399999999996</v>
      </c>
      <c r="AT38" s="67">
        <v>561.44400000000007</v>
      </c>
      <c r="AU38" s="290">
        <v>536.48400000000004</v>
      </c>
      <c r="AV38" s="67">
        <v>549.58799999999997</v>
      </c>
      <c r="AW38" s="67">
        <v>623.61</v>
      </c>
      <c r="AX38" s="67">
        <v>621.27</v>
      </c>
      <c r="AY38" s="67">
        <v>659.95799999999997</v>
      </c>
      <c r="AZ38" s="67">
        <v>637.41599999999994</v>
      </c>
      <c r="BA38" s="67">
        <v>635.154</v>
      </c>
      <c r="BB38" s="67">
        <v>635.54399999999998</v>
      </c>
      <c r="BC38" s="67">
        <v>623.92199999999991</v>
      </c>
      <c r="BD38" s="67">
        <v>556.92000000000007</v>
      </c>
      <c r="BE38" s="67">
        <v>553.79999999999995</v>
      </c>
      <c r="BF38" s="17">
        <f t="shared" si="9"/>
        <v>23.868000000000052</v>
      </c>
      <c r="BG38" s="96">
        <f t="shared" si="6"/>
        <v>2.7370304114490221E-2</v>
      </c>
      <c r="BH38">
        <v>7.8</v>
      </c>
      <c r="BJ38" s="220"/>
      <c r="BM38" s="270"/>
      <c r="BN38" s="271"/>
    </row>
    <row r="39" spans="1:66" x14ac:dyDescent="0.25">
      <c r="A39" s="99">
        <f t="shared" si="7"/>
        <v>38</v>
      </c>
      <c r="B39" s="293" t="s">
        <v>11821</v>
      </c>
      <c r="C39" s="35" t="s">
        <v>11822</v>
      </c>
      <c r="D39" s="177">
        <f t="shared" si="8"/>
        <v>6969.1440000000002</v>
      </c>
      <c r="E39" s="100">
        <v>893.48</v>
      </c>
      <c r="F39" s="100"/>
      <c r="G39" s="100"/>
      <c r="H39" s="67">
        <v>6926.0879999999997</v>
      </c>
      <c r="I39" s="67">
        <v>6665.5679999999993</v>
      </c>
      <c r="J39" s="67">
        <v>6443.1119999999992</v>
      </c>
      <c r="K39" s="67">
        <v>6037.4339999999993</v>
      </c>
      <c r="L39" s="67">
        <v>6169.098</v>
      </c>
      <c r="M39" s="67">
        <v>6133.4520000000002</v>
      </c>
      <c r="N39" s="67">
        <v>6157.0860000000002</v>
      </c>
      <c r="O39" s="67">
        <v>6114.2640000000001</v>
      </c>
      <c r="P39" s="67">
        <v>5856.0059999999994</v>
      </c>
      <c r="Q39" s="67">
        <v>5962.0079999999998</v>
      </c>
      <c r="R39" s="67">
        <v>6161.8440000000001</v>
      </c>
      <c r="S39" s="67">
        <v>6259.5779999999995</v>
      </c>
      <c r="T39" s="67">
        <v>6279</v>
      </c>
      <c r="U39" s="67">
        <v>6084.4679999999998</v>
      </c>
      <c r="V39" s="67">
        <v>5758.0380000000005</v>
      </c>
      <c r="W39" s="67">
        <v>5812.95</v>
      </c>
      <c r="X39" s="67">
        <v>5786.7420000000002</v>
      </c>
      <c r="Y39" s="67">
        <v>5699.616</v>
      </c>
      <c r="Z39" s="67">
        <v>5625.9059999999999</v>
      </c>
      <c r="AA39" s="67">
        <v>5534.6460000000006</v>
      </c>
      <c r="AB39" s="67">
        <v>5686.0439999999999</v>
      </c>
      <c r="AC39" s="67">
        <v>5524.4279999999999</v>
      </c>
      <c r="AD39" s="67">
        <v>5498.6100000000006</v>
      </c>
      <c r="AE39" s="67">
        <v>5644.7039999999997</v>
      </c>
      <c r="AF39" s="67">
        <v>5388.3179999999993</v>
      </c>
      <c r="AG39" s="67">
        <v>4998.24</v>
      </c>
      <c r="AH39" s="67">
        <v>4785.6119999999992</v>
      </c>
      <c r="AI39" s="67">
        <v>4789.2</v>
      </c>
      <c r="AJ39" s="67">
        <v>4683.51</v>
      </c>
      <c r="AK39" s="67">
        <v>4668.6119999999992</v>
      </c>
      <c r="AL39" s="67">
        <v>4828.4339999999993</v>
      </c>
      <c r="AM39" s="67">
        <v>4423.38</v>
      </c>
      <c r="AN39" s="67">
        <v>4415.58</v>
      </c>
      <c r="AO39" s="67">
        <v>4249.9080000000004</v>
      </c>
      <c r="AP39" s="67">
        <v>3974.0219999999999</v>
      </c>
      <c r="AQ39" s="67">
        <v>3856.6320000000001</v>
      </c>
      <c r="AR39" s="67">
        <v>3672.3179999999998</v>
      </c>
      <c r="AS39" s="67">
        <v>4236.3360000000002</v>
      </c>
      <c r="AT39" s="67">
        <v>4408.0919999999996</v>
      </c>
      <c r="AU39" s="290">
        <v>4222.9979999999996</v>
      </c>
      <c r="AV39" s="67">
        <v>4365.4259999999995</v>
      </c>
      <c r="AW39" s="67">
        <v>4853.8619999999992</v>
      </c>
      <c r="AX39" s="67">
        <v>4879.68</v>
      </c>
      <c r="AY39" s="67">
        <v>5152.29</v>
      </c>
      <c r="AZ39" s="67">
        <v>5116.0199999999995</v>
      </c>
      <c r="BA39" s="67">
        <v>4995.12</v>
      </c>
      <c r="BB39" s="67">
        <v>4967.82</v>
      </c>
      <c r="BC39" s="67">
        <v>4882.3320000000003</v>
      </c>
      <c r="BD39" s="67">
        <v>4368</v>
      </c>
      <c r="BE39" s="67">
        <v>4525.0140000000001</v>
      </c>
      <c r="BF39" s="17">
        <f t="shared" si="9"/>
        <v>43.056000000000495</v>
      </c>
      <c r="BG39" s="96">
        <f t="shared" si="6"/>
        <v>6.2164962385693762E-3</v>
      </c>
      <c r="BH39">
        <v>7.8</v>
      </c>
      <c r="BJ39" s="220"/>
      <c r="BM39" s="270"/>
      <c r="BN39" s="271"/>
    </row>
    <row r="40" spans="1:66" x14ac:dyDescent="0.25">
      <c r="A40" s="99">
        <f t="shared" si="7"/>
        <v>39</v>
      </c>
      <c r="B40" s="293" t="s">
        <v>11826</v>
      </c>
      <c r="C40" s="35" t="s">
        <v>11825</v>
      </c>
      <c r="D40" s="177">
        <f t="shared" si="8"/>
        <v>3857.3339999999998</v>
      </c>
      <c r="E40" s="100">
        <v>494.53</v>
      </c>
      <c r="F40" s="100"/>
      <c r="G40" s="100"/>
      <c r="H40" s="67">
        <v>3896.2559999999999</v>
      </c>
      <c r="I40" s="67">
        <v>3933.8519999999999</v>
      </c>
      <c r="J40" s="67">
        <v>4007.7179999999994</v>
      </c>
      <c r="K40" s="67">
        <v>3931.5120000000002</v>
      </c>
      <c r="L40" s="67">
        <v>3969.732</v>
      </c>
      <c r="M40" s="67">
        <v>3892.6680000000001</v>
      </c>
      <c r="N40" s="67">
        <v>3724.8119999999999</v>
      </c>
      <c r="O40" s="67">
        <v>3838.38</v>
      </c>
      <c r="P40" s="67">
        <v>3840.8760000000002</v>
      </c>
      <c r="Q40" s="67">
        <v>3815.2139999999999</v>
      </c>
      <c r="R40" s="67">
        <v>3890.25</v>
      </c>
      <c r="S40" s="67">
        <v>3900.2339999999999</v>
      </c>
      <c r="T40" s="67">
        <v>3844.23</v>
      </c>
      <c r="U40" s="67">
        <v>3851.172</v>
      </c>
      <c r="V40" s="67">
        <v>3898.2059999999997</v>
      </c>
      <c r="W40" s="67">
        <v>3923.2440000000001</v>
      </c>
      <c r="X40" s="67">
        <v>3814.2</v>
      </c>
      <c r="Y40" s="67">
        <v>3722.16</v>
      </c>
      <c r="Z40" s="67">
        <v>3630.12</v>
      </c>
      <c r="AA40" s="67">
        <v>3688.1519999999996</v>
      </c>
      <c r="AB40" s="67">
        <v>3775.7459999999996</v>
      </c>
      <c r="AC40" s="67">
        <v>3695.64</v>
      </c>
      <c r="AD40" s="67">
        <v>3711.7080000000001</v>
      </c>
      <c r="AE40" s="67">
        <v>3783</v>
      </c>
      <c r="AF40" s="67">
        <v>3788.3040000000001</v>
      </c>
      <c r="AG40" s="67">
        <v>3781.83</v>
      </c>
      <c r="AH40" s="67">
        <v>3802.8119999999999</v>
      </c>
      <c r="AI40" s="67">
        <v>3849.5339999999997</v>
      </c>
      <c r="AJ40" s="67">
        <v>3930.8879999999999</v>
      </c>
      <c r="AK40" s="67">
        <v>3926.9879999999998</v>
      </c>
      <c r="AL40" s="67">
        <v>4011.6179999999995</v>
      </c>
      <c r="AM40" s="67">
        <v>4007.172</v>
      </c>
      <c r="AN40" s="67">
        <v>4210.4399999999996</v>
      </c>
      <c r="AO40" s="67">
        <v>4141.4880000000003</v>
      </c>
      <c r="AP40" s="67">
        <v>4042.038</v>
      </c>
      <c r="AQ40" s="67">
        <v>4088.058</v>
      </c>
      <c r="AR40" s="67">
        <v>3849.6120000000001</v>
      </c>
      <c r="AS40" s="67">
        <v>4105.2179999999998</v>
      </c>
      <c r="AT40" s="67">
        <v>4070.8979999999997</v>
      </c>
      <c r="AU40" s="290">
        <v>4013.88</v>
      </c>
      <c r="AV40" s="67">
        <v>3865.8359999999998</v>
      </c>
      <c r="AW40" s="67">
        <v>4007.8740000000003</v>
      </c>
      <c r="AX40" s="67">
        <v>3734.172</v>
      </c>
      <c r="AY40" s="67">
        <v>3740.8019999999997</v>
      </c>
      <c r="AZ40" s="67">
        <v>3687.3719999999998</v>
      </c>
      <c r="BA40" s="67">
        <v>3655.6260000000002</v>
      </c>
      <c r="BB40" s="67">
        <v>3612.8820000000001</v>
      </c>
      <c r="BC40" s="67">
        <v>3650.0099999999998</v>
      </c>
      <c r="BD40" s="67">
        <v>3452.748</v>
      </c>
      <c r="BE40" s="67">
        <v>3537.768</v>
      </c>
      <c r="BF40" s="17">
        <f t="shared" si="9"/>
        <v>-38.922000000000025</v>
      </c>
      <c r="BG40" s="96">
        <f t="shared" si="6"/>
        <v>-9.9895900064061564E-3</v>
      </c>
      <c r="BH40">
        <v>7.8</v>
      </c>
      <c r="BJ40" s="220"/>
      <c r="BM40" s="270"/>
      <c r="BN40" s="271"/>
    </row>
    <row r="41" spans="1:66" x14ac:dyDescent="0.25">
      <c r="A41" s="99">
        <f t="shared" si="7"/>
        <v>40</v>
      </c>
      <c r="B41" s="293" t="s">
        <v>11819</v>
      </c>
      <c r="C41" s="35" t="s">
        <v>11820</v>
      </c>
      <c r="D41" s="177">
        <f t="shared" si="8"/>
        <v>563.31600000000003</v>
      </c>
      <c r="E41" s="100">
        <v>72.22</v>
      </c>
      <c r="F41" s="100"/>
      <c r="G41" s="100"/>
      <c r="H41" s="67">
        <v>552.24</v>
      </c>
      <c r="I41" s="67">
        <v>559.65</v>
      </c>
      <c r="J41" s="67">
        <v>545.37599999999998</v>
      </c>
      <c r="K41" s="67">
        <v>544.82999999999993</v>
      </c>
      <c r="L41" s="67">
        <v>561.83399999999995</v>
      </c>
      <c r="M41" s="67">
        <v>548.10599999999999</v>
      </c>
      <c r="N41" s="67">
        <v>551.07000000000005</v>
      </c>
      <c r="O41" s="67">
        <v>567.76200000000006</v>
      </c>
      <c r="P41" s="67">
        <v>547.09199999999998</v>
      </c>
      <c r="Q41" s="67">
        <v>546.62400000000002</v>
      </c>
      <c r="R41" s="67">
        <v>571.89599999999996</v>
      </c>
      <c r="S41" s="67">
        <v>592.17600000000004</v>
      </c>
      <c r="T41" s="67">
        <v>612.4559999999999</v>
      </c>
      <c r="U41" s="67">
        <v>576.18600000000004</v>
      </c>
      <c r="V41" s="67">
        <v>567.76200000000006</v>
      </c>
      <c r="W41" s="67">
        <v>575.25</v>
      </c>
      <c r="X41" s="67">
        <v>506.37599999999998</v>
      </c>
      <c r="Y41" s="67">
        <v>486.48599999999999</v>
      </c>
      <c r="Z41" s="67">
        <v>458.64</v>
      </c>
      <c r="AA41" s="67">
        <v>472.91399999999999</v>
      </c>
      <c r="AB41" s="67">
        <v>502.55400000000003</v>
      </c>
      <c r="AC41" s="67">
        <v>496.15799999999996</v>
      </c>
      <c r="AD41" s="67">
        <v>482.976</v>
      </c>
      <c r="AE41" s="67">
        <v>458.17200000000003</v>
      </c>
      <c r="AF41" s="67">
        <v>457.62599999999998</v>
      </c>
      <c r="AG41" s="67">
        <v>435.63</v>
      </c>
      <c r="AH41" s="67">
        <v>467.84399999999994</v>
      </c>
      <c r="AI41" s="67">
        <v>472.75799999999998</v>
      </c>
      <c r="AJ41" s="67">
        <v>488.66999999999996</v>
      </c>
      <c r="AK41" s="67">
        <v>486.17399999999998</v>
      </c>
      <c r="AL41" s="67">
        <v>506.76599999999996</v>
      </c>
      <c r="AM41" s="67">
        <v>479.31</v>
      </c>
      <c r="AN41" s="67">
        <v>469.32600000000002</v>
      </c>
      <c r="AO41" s="67">
        <v>448.65600000000001</v>
      </c>
      <c r="AP41" s="67">
        <v>427.83</v>
      </c>
      <c r="AQ41" s="67">
        <v>426.89399999999995</v>
      </c>
      <c r="AR41" s="67">
        <v>435.94200000000001</v>
      </c>
      <c r="AS41" s="67">
        <v>488.904</v>
      </c>
      <c r="AT41" s="67">
        <v>500.99400000000003</v>
      </c>
      <c r="AU41" s="290">
        <v>483.834</v>
      </c>
      <c r="AV41" s="67">
        <v>497.87399999999997</v>
      </c>
      <c r="AW41" s="67">
        <v>442.10399999999998</v>
      </c>
      <c r="AX41" s="67">
        <v>522.75599999999997</v>
      </c>
      <c r="AY41" s="67">
        <v>540.15</v>
      </c>
      <c r="AZ41" s="67">
        <v>539.91599999999994</v>
      </c>
      <c r="BA41" s="67">
        <v>547.32600000000002</v>
      </c>
      <c r="BB41" s="67">
        <v>557.85599999999999</v>
      </c>
      <c r="BC41" s="67">
        <v>523.84799999999996</v>
      </c>
      <c r="BD41" s="67">
        <v>492.57</v>
      </c>
      <c r="BE41" s="67">
        <v>527.28</v>
      </c>
      <c r="BF41" s="17">
        <f t="shared" si="9"/>
        <v>11.076000000000022</v>
      </c>
      <c r="BG41" s="96">
        <f t="shared" si="6"/>
        <v>2.0056497175141283E-2</v>
      </c>
      <c r="BH41">
        <v>7.8</v>
      </c>
      <c r="BJ41" s="220"/>
      <c r="BM41" s="270"/>
      <c r="BN41" s="271"/>
    </row>
    <row r="42" spans="1:66" x14ac:dyDescent="0.25">
      <c r="A42" s="99">
        <f t="shared" si="7"/>
        <v>41</v>
      </c>
      <c r="B42" s="293" t="s">
        <v>11789</v>
      </c>
      <c r="C42" s="35" t="s">
        <v>11790</v>
      </c>
      <c r="D42" s="177">
        <f t="shared" si="8"/>
        <v>892.00799999999992</v>
      </c>
      <c r="E42" s="100">
        <v>114.36</v>
      </c>
      <c r="F42" s="100"/>
      <c r="G42" s="100"/>
      <c r="H42" s="67">
        <v>910.26</v>
      </c>
      <c r="I42" s="67">
        <v>897.85799999999995</v>
      </c>
      <c r="J42" s="67">
        <v>861.97800000000007</v>
      </c>
      <c r="K42" s="67">
        <v>821.49599999999998</v>
      </c>
      <c r="L42" s="67">
        <v>799.34400000000005</v>
      </c>
      <c r="M42" s="67">
        <v>800.202</v>
      </c>
      <c r="N42" s="67">
        <v>789.20400000000006</v>
      </c>
      <c r="O42" s="67">
        <v>828.12599999999998</v>
      </c>
      <c r="P42" s="67">
        <v>840.29399999999998</v>
      </c>
      <c r="Q42" s="67">
        <v>794.35199999999998</v>
      </c>
      <c r="R42" s="67">
        <v>796.14599999999996</v>
      </c>
      <c r="S42" s="67">
        <v>804.64799999999991</v>
      </c>
      <c r="T42" s="67">
        <v>798.17399999999998</v>
      </c>
      <c r="U42" s="67">
        <v>807.22199999999998</v>
      </c>
      <c r="V42" s="67">
        <v>783.97800000000007</v>
      </c>
      <c r="W42" s="67">
        <v>756.44399999999996</v>
      </c>
      <c r="X42" s="67">
        <v>755.274</v>
      </c>
      <c r="Y42" s="67">
        <v>780</v>
      </c>
      <c r="Z42" s="67">
        <v>809.09400000000005</v>
      </c>
      <c r="AA42" s="67">
        <v>768.22199999999998</v>
      </c>
      <c r="AB42" s="67">
        <v>760.26599999999996</v>
      </c>
      <c r="AC42" s="67">
        <v>741.39</v>
      </c>
      <c r="AD42" s="67">
        <v>736.32</v>
      </c>
      <c r="AE42" s="67">
        <v>767.20799999999997</v>
      </c>
      <c r="AF42" s="67">
        <v>758.7059999999999</v>
      </c>
      <c r="AG42" s="67">
        <v>749.73599999999999</v>
      </c>
      <c r="AH42" s="67">
        <v>736.63199999999995</v>
      </c>
      <c r="AI42" s="67">
        <v>760.26599999999996</v>
      </c>
      <c r="AJ42" s="67">
        <v>770.01599999999996</v>
      </c>
      <c r="AK42" s="67">
        <v>751.452</v>
      </c>
      <c r="AL42" s="67">
        <v>766.27199999999993</v>
      </c>
      <c r="AM42" s="67">
        <v>754.41599999999994</v>
      </c>
      <c r="AN42" s="67">
        <v>770.25</v>
      </c>
      <c r="AO42" s="67">
        <v>741.702</v>
      </c>
      <c r="AP42" s="67">
        <v>727.11599999999999</v>
      </c>
      <c r="AQ42" s="67">
        <v>723.83999999999992</v>
      </c>
      <c r="AR42" s="67">
        <v>648.88199999999995</v>
      </c>
      <c r="AS42" s="67">
        <v>664.17000000000007</v>
      </c>
      <c r="AT42" s="67">
        <v>670.64400000000001</v>
      </c>
      <c r="AU42" s="290">
        <v>665.7299999999999</v>
      </c>
      <c r="AV42" s="67">
        <v>715.41599999999994</v>
      </c>
      <c r="AW42" s="67">
        <v>769.15800000000002</v>
      </c>
      <c r="AX42" s="67">
        <v>739.28399999999999</v>
      </c>
      <c r="AY42" s="67">
        <v>811.51200000000006</v>
      </c>
      <c r="AZ42" s="67">
        <v>788.97</v>
      </c>
      <c r="BA42" s="67">
        <v>765.64799999999991</v>
      </c>
      <c r="BB42" s="67">
        <v>739.12800000000004</v>
      </c>
      <c r="BC42" s="67">
        <v>717.13199999999995</v>
      </c>
      <c r="BD42" s="67">
        <v>725.4</v>
      </c>
      <c r="BE42" s="67">
        <v>708.08399999999995</v>
      </c>
      <c r="BF42" s="17">
        <f t="shared" si="9"/>
        <v>-18.252000000000066</v>
      </c>
      <c r="BG42" s="96">
        <f t="shared" si="6"/>
        <v>-2.0051413881748144E-2</v>
      </c>
      <c r="BH42">
        <v>7.8</v>
      </c>
      <c r="BJ42" s="220"/>
      <c r="BM42" s="270"/>
      <c r="BN42" s="271"/>
    </row>
    <row r="43" spans="1:66" x14ac:dyDescent="0.25">
      <c r="A43" s="99">
        <f t="shared" si="7"/>
        <v>42</v>
      </c>
      <c r="B43" s="293" t="s">
        <v>11567</v>
      </c>
      <c r="C43" s="35" t="s">
        <v>11569</v>
      </c>
      <c r="D43" s="177">
        <f t="shared" si="8"/>
        <v>124.8</v>
      </c>
      <c r="E43" s="100">
        <v>16</v>
      </c>
      <c r="F43" s="100"/>
      <c r="G43" s="100"/>
      <c r="H43" s="67">
        <v>134.78399999999999</v>
      </c>
      <c r="I43" s="67">
        <v>134.00399999999999</v>
      </c>
      <c r="J43" s="67">
        <v>134.39400000000001</v>
      </c>
      <c r="K43" s="67">
        <v>136.5</v>
      </c>
      <c r="L43" s="67">
        <v>131.43</v>
      </c>
      <c r="M43" s="67">
        <v>121.67999999999999</v>
      </c>
      <c r="N43" s="67">
        <v>132.99</v>
      </c>
      <c r="O43" s="67">
        <v>139.23000000000002</v>
      </c>
      <c r="P43" s="67">
        <v>142.506</v>
      </c>
      <c r="Q43" s="67">
        <v>137.66999999999999</v>
      </c>
      <c r="R43" s="67">
        <v>145.85999999999999</v>
      </c>
      <c r="S43" s="67">
        <v>151.70999999999998</v>
      </c>
      <c r="T43" s="67">
        <v>153.97199999999998</v>
      </c>
      <c r="U43" s="67">
        <v>156.54599999999999</v>
      </c>
      <c r="V43" s="67">
        <v>148.12199999999999</v>
      </c>
      <c r="W43" s="67">
        <v>137.124</v>
      </c>
      <c r="X43" s="67">
        <v>144.53399999999999</v>
      </c>
      <c r="Y43" s="67">
        <v>142.97399999999999</v>
      </c>
      <c r="Z43" s="67">
        <v>136.96799999999999</v>
      </c>
      <c r="AA43" s="67">
        <v>141.95999999999998</v>
      </c>
      <c r="AB43" s="67">
        <v>152.178</v>
      </c>
      <c r="AC43" s="67">
        <v>146.56199999999998</v>
      </c>
      <c r="AD43" s="67">
        <v>144.14400000000001</v>
      </c>
      <c r="AE43" s="67">
        <v>137.82600000000002</v>
      </c>
      <c r="AF43" s="67">
        <v>144.61199999999999</v>
      </c>
      <c r="AG43" s="67">
        <v>140.4</v>
      </c>
      <c r="AH43" s="67">
        <v>144.06599999999997</v>
      </c>
      <c r="AI43" s="67">
        <v>146.56199999999998</v>
      </c>
      <c r="AJ43" s="67">
        <v>143.988</v>
      </c>
      <c r="AK43" s="67">
        <v>143.75399999999999</v>
      </c>
      <c r="AL43" s="67">
        <v>149.994</v>
      </c>
      <c r="AM43" s="67">
        <v>150.54</v>
      </c>
      <c r="AN43" s="67">
        <v>162.16199999999998</v>
      </c>
      <c r="AO43" s="67">
        <v>166.92</v>
      </c>
      <c r="AP43" s="67">
        <v>148.434</v>
      </c>
      <c r="AQ43" s="67">
        <v>143.83199999999999</v>
      </c>
      <c r="AR43" s="67">
        <v>152.56799999999998</v>
      </c>
      <c r="AS43" s="67">
        <v>160.602</v>
      </c>
      <c r="AT43" s="67">
        <v>160.99199999999999</v>
      </c>
      <c r="AU43" s="290">
        <v>190.24199999999999</v>
      </c>
      <c r="AV43" s="67">
        <v>189.22800000000001</v>
      </c>
      <c r="AW43" s="67">
        <v>173.70599999999999</v>
      </c>
      <c r="AX43" s="67">
        <v>163.01999999999998</v>
      </c>
      <c r="AY43" s="67">
        <v>159.9</v>
      </c>
      <c r="AZ43" s="67">
        <v>139.77600000000001</v>
      </c>
      <c r="BA43" s="67">
        <v>135.95400000000001</v>
      </c>
      <c r="BB43" s="67">
        <v>133.458</v>
      </c>
      <c r="BC43" s="67">
        <v>133.38</v>
      </c>
      <c r="BD43" s="67">
        <v>127.91999999999999</v>
      </c>
      <c r="BE43" s="67">
        <v>140.63400000000001</v>
      </c>
      <c r="BF43" s="17">
        <f t="shared" si="9"/>
        <v>-9.9839999999999947</v>
      </c>
      <c r="BG43" s="96">
        <f t="shared" si="6"/>
        <v>-7.4074074074074042E-2</v>
      </c>
      <c r="BH43">
        <v>7.8</v>
      </c>
      <c r="BJ43" s="220"/>
      <c r="BM43" s="270"/>
      <c r="BN43" s="271"/>
    </row>
    <row r="44" spans="1:66" x14ac:dyDescent="0.25">
      <c r="A44" s="99">
        <f t="shared" si="7"/>
        <v>43</v>
      </c>
      <c r="B44" s="293" t="s">
        <v>11524</v>
      </c>
      <c r="C44" s="35" t="s">
        <v>11526</v>
      </c>
      <c r="D44" s="177">
        <f t="shared" si="8"/>
        <v>1664.7539999999999</v>
      </c>
      <c r="E44" s="100">
        <v>213.43</v>
      </c>
      <c r="F44" s="100"/>
      <c r="G44" s="100"/>
      <c r="H44" s="67">
        <v>1644.0840000000001</v>
      </c>
      <c r="I44" s="67">
        <v>1700.1659999999999</v>
      </c>
      <c r="J44" s="67">
        <v>1696.7339999999999</v>
      </c>
      <c r="K44" s="67">
        <v>1589.4839999999999</v>
      </c>
      <c r="L44" s="67">
        <v>1925.1179999999999</v>
      </c>
      <c r="M44" s="67">
        <v>1821.6119999999999</v>
      </c>
      <c r="N44" s="67">
        <v>1997.7359999999999</v>
      </c>
      <c r="O44" s="67">
        <v>1972.7759999999998</v>
      </c>
      <c r="P44" s="67">
        <v>1818.0240000000001</v>
      </c>
      <c r="Q44" s="67">
        <v>1676.22</v>
      </c>
      <c r="R44" s="67">
        <v>1284.4259999999999</v>
      </c>
      <c r="S44" s="67">
        <v>1243.788</v>
      </c>
      <c r="T44" s="67">
        <v>1227.6419999999998</v>
      </c>
      <c r="U44" s="67">
        <v>1236.846</v>
      </c>
      <c r="V44" s="67">
        <v>1178.8919999999998</v>
      </c>
      <c r="W44" s="67">
        <v>1268.5139999999999</v>
      </c>
      <c r="X44" s="67">
        <v>1308.5279999999998</v>
      </c>
      <c r="Y44" s="67">
        <v>1384.578</v>
      </c>
      <c r="Z44" s="67">
        <v>1347.5279999999998</v>
      </c>
      <c r="AA44" s="67">
        <v>1339.26</v>
      </c>
      <c r="AB44" s="67">
        <v>1298.4659999999999</v>
      </c>
      <c r="AC44" s="67">
        <v>1224.5219999999999</v>
      </c>
      <c r="AD44" s="67">
        <v>1142.0759999999998</v>
      </c>
      <c r="AE44" s="67">
        <v>1075.6979999999999</v>
      </c>
      <c r="AF44" s="67">
        <v>1121.7180000000001</v>
      </c>
      <c r="AG44" s="67">
        <v>1000.272</v>
      </c>
      <c r="AH44" s="67">
        <v>906.048</v>
      </c>
      <c r="AI44" s="67">
        <v>906.28199999999993</v>
      </c>
      <c r="AJ44" s="67">
        <v>863.69399999999996</v>
      </c>
      <c r="AK44" s="67">
        <v>860.41800000000001</v>
      </c>
      <c r="AL44" s="67">
        <v>913.92600000000004</v>
      </c>
      <c r="AM44" s="67">
        <v>802.15200000000004</v>
      </c>
      <c r="AN44" s="67">
        <v>770.64</v>
      </c>
      <c r="AO44" s="67">
        <v>753.87</v>
      </c>
      <c r="AP44" s="67">
        <v>682.5</v>
      </c>
      <c r="AQ44" s="67">
        <v>728.52</v>
      </c>
      <c r="AR44" s="67">
        <v>668.928</v>
      </c>
      <c r="AS44" s="67">
        <v>805.11599999999999</v>
      </c>
      <c r="AT44" s="67">
        <v>830.23199999999997</v>
      </c>
      <c r="AU44" s="290">
        <v>787.56599999999992</v>
      </c>
      <c r="AV44" s="67">
        <v>782.41800000000001</v>
      </c>
      <c r="AW44" s="67">
        <v>778.90800000000002</v>
      </c>
      <c r="AX44" s="67">
        <v>864.55200000000002</v>
      </c>
      <c r="AY44" s="67">
        <v>882.18</v>
      </c>
      <c r="AZ44" s="67">
        <v>838.96799999999996</v>
      </c>
      <c r="BA44" s="67">
        <v>904.41</v>
      </c>
      <c r="BB44" s="67">
        <v>958.15200000000004</v>
      </c>
      <c r="BC44" s="67">
        <v>947.38799999999992</v>
      </c>
      <c r="BD44" s="67">
        <v>905.11200000000008</v>
      </c>
      <c r="BE44" s="67">
        <v>977.88599999999997</v>
      </c>
      <c r="BF44" s="17">
        <f t="shared" si="9"/>
        <v>20.669999999999845</v>
      </c>
      <c r="BG44" s="96">
        <f t="shared" si="6"/>
        <v>1.2572350317866876E-2</v>
      </c>
      <c r="BH44">
        <v>7.8</v>
      </c>
      <c r="BJ44" s="220"/>
      <c r="BM44" s="270"/>
      <c r="BN44" s="271"/>
    </row>
    <row r="45" spans="1:66" x14ac:dyDescent="0.25">
      <c r="A45" s="99">
        <f t="shared" si="7"/>
        <v>44</v>
      </c>
      <c r="B45" s="293" t="s">
        <v>11520</v>
      </c>
      <c r="C45" s="35" t="s">
        <v>11522</v>
      </c>
      <c r="D45" s="177">
        <f t="shared" si="8"/>
        <v>341.17200000000003</v>
      </c>
      <c r="E45" s="100">
        <v>43.74</v>
      </c>
      <c r="F45" s="100"/>
      <c r="G45" s="100"/>
      <c r="H45" s="67">
        <v>350.142</v>
      </c>
      <c r="I45" s="67">
        <v>347.56799999999998</v>
      </c>
      <c r="J45" s="67">
        <v>343.04399999999998</v>
      </c>
      <c r="K45" s="67">
        <v>343.04399999999998</v>
      </c>
      <c r="L45" s="67">
        <v>353.49599999999998</v>
      </c>
      <c r="M45" s="67">
        <v>354.74399999999997</v>
      </c>
      <c r="N45" s="67">
        <v>370.57799999999997</v>
      </c>
      <c r="O45" s="67">
        <v>390.39</v>
      </c>
      <c r="P45" s="67">
        <v>381.49799999999999</v>
      </c>
      <c r="Q45" s="67">
        <v>365.03999999999996</v>
      </c>
      <c r="R45" s="67">
        <v>387.58199999999999</v>
      </c>
      <c r="S45" s="67">
        <v>366.678</v>
      </c>
      <c r="T45" s="67">
        <v>379.31400000000002</v>
      </c>
      <c r="U45" s="67">
        <v>368.16</v>
      </c>
      <c r="V45" s="67">
        <v>374.78999999999996</v>
      </c>
      <c r="W45" s="67">
        <v>396.16199999999998</v>
      </c>
      <c r="X45" s="67">
        <v>406.84799999999996</v>
      </c>
      <c r="Y45" s="67">
        <v>381.03000000000003</v>
      </c>
      <c r="Z45" s="67">
        <v>367.84799999999996</v>
      </c>
      <c r="AA45" s="67">
        <v>347.48999999999995</v>
      </c>
      <c r="AB45" s="67">
        <v>386.334</v>
      </c>
      <c r="AC45" s="67">
        <v>376.428</v>
      </c>
      <c r="AD45" s="67">
        <v>347.88</v>
      </c>
      <c r="AE45" s="67">
        <v>328.53599999999994</v>
      </c>
      <c r="AF45" s="67">
        <v>317.38199999999995</v>
      </c>
      <c r="AG45" s="67">
        <v>318.23999999999995</v>
      </c>
      <c r="AH45" s="67">
        <v>322.29599999999999</v>
      </c>
      <c r="AI45" s="67">
        <v>357.78599999999994</v>
      </c>
      <c r="AJ45" s="67">
        <v>346.24200000000002</v>
      </c>
      <c r="AK45" s="67">
        <v>400.68599999999998</v>
      </c>
      <c r="AL45" s="67">
        <v>393.74399999999997</v>
      </c>
      <c r="AM45" s="67">
        <v>366.98999999999995</v>
      </c>
      <c r="AN45" s="67">
        <v>337.97399999999999</v>
      </c>
      <c r="AO45" s="67">
        <v>323.07600000000002</v>
      </c>
      <c r="AP45" s="67">
        <v>306.774</v>
      </c>
      <c r="AQ45" s="67">
        <v>324.08999999999997</v>
      </c>
      <c r="AR45" s="67">
        <v>310.75200000000001</v>
      </c>
      <c r="AS45" s="67">
        <v>330.48599999999999</v>
      </c>
      <c r="AT45" s="67">
        <v>345.072</v>
      </c>
      <c r="AU45" s="290">
        <v>357.00600000000003</v>
      </c>
      <c r="AV45" s="67">
        <v>356.07</v>
      </c>
      <c r="AW45" s="67">
        <v>353.80799999999999</v>
      </c>
      <c r="AX45" s="67">
        <v>349.28399999999999</v>
      </c>
      <c r="AY45" s="67">
        <v>340.93799999999999</v>
      </c>
      <c r="AZ45" s="67">
        <v>347.178</v>
      </c>
      <c r="BA45" s="67">
        <v>287.19599999999997</v>
      </c>
      <c r="BB45" s="67">
        <v>289.77</v>
      </c>
      <c r="BC45" s="67">
        <v>287.976</v>
      </c>
      <c r="BD45" s="67">
        <v>274.16999999999996</v>
      </c>
      <c r="BE45" s="67">
        <v>285.55799999999999</v>
      </c>
      <c r="BF45" s="17">
        <f t="shared" si="9"/>
        <v>-8.9699999999999704</v>
      </c>
      <c r="BG45" s="96">
        <f t="shared" si="6"/>
        <v>-2.5618177767876948E-2</v>
      </c>
      <c r="BH45">
        <v>7.8</v>
      </c>
      <c r="BJ45" s="220"/>
      <c r="BM45" s="270"/>
      <c r="BN45" s="271"/>
    </row>
    <row r="46" spans="1:66" x14ac:dyDescent="0.25">
      <c r="A46" s="99">
        <f t="shared" si="7"/>
        <v>45</v>
      </c>
      <c r="B46" s="293" t="s">
        <v>11484</v>
      </c>
      <c r="C46" s="35" t="s">
        <v>11486</v>
      </c>
      <c r="D46" s="177">
        <f t="shared" si="8"/>
        <v>2253.81</v>
      </c>
      <c r="E46" s="100">
        <v>288.95</v>
      </c>
      <c r="F46" s="100"/>
      <c r="G46" s="100"/>
      <c r="H46" s="67">
        <v>2277.9120000000003</v>
      </c>
      <c r="I46" s="67">
        <v>2298.8160000000003</v>
      </c>
      <c r="J46" s="67">
        <v>2273.7779999999998</v>
      </c>
      <c r="K46" s="67">
        <v>2145.4679999999998</v>
      </c>
      <c r="L46" s="67">
        <v>2221.596</v>
      </c>
      <c r="M46" s="67">
        <v>2234.6999999999998</v>
      </c>
      <c r="N46" s="67">
        <v>2343.3539999999998</v>
      </c>
      <c r="O46" s="67">
        <v>2300.6879999999996</v>
      </c>
      <c r="P46" s="67">
        <v>2301.6239999999998</v>
      </c>
      <c r="Q46" s="67">
        <v>2189.1480000000001</v>
      </c>
      <c r="R46" s="67">
        <v>2279.0819999999999</v>
      </c>
      <c r="S46" s="67">
        <v>2132.2080000000001</v>
      </c>
      <c r="T46" s="67">
        <v>2065.9859999999999</v>
      </c>
      <c r="U46" s="67">
        <v>2022.7739999999999</v>
      </c>
      <c r="V46" s="67">
        <v>1898.598</v>
      </c>
      <c r="W46" s="67">
        <v>1800.7860000000001</v>
      </c>
      <c r="X46" s="67">
        <v>1817.3220000000001</v>
      </c>
      <c r="Y46" s="67">
        <v>1863.2639999999999</v>
      </c>
      <c r="Z46" s="67">
        <v>1886.2740000000001</v>
      </c>
      <c r="AA46" s="67">
        <v>1834.6379999999999</v>
      </c>
      <c r="AB46" s="67">
        <v>1915.6799999999998</v>
      </c>
      <c r="AC46" s="67">
        <v>1875.12</v>
      </c>
      <c r="AD46" s="67">
        <v>1797.12</v>
      </c>
      <c r="AE46" s="67">
        <v>1831.44</v>
      </c>
      <c r="AF46" s="67">
        <v>1782.846</v>
      </c>
      <c r="AG46" s="67">
        <v>1634.1779999999999</v>
      </c>
      <c r="AH46" s="67">
        <v>1646.58</v>
      </c>
      <c r="AI46" s="67">
        <v>1600.404</v>
      </c>
      <c r="AJ46" s="67">
        <v>1507.896</v>
      </c>
      <c r="AK46" s="67">
        <v>1497.444</v>
      </c>
      <c r="AL46" s="67">
        <v>1514.9159999999999</v>
      </c>
      <c r="AM46" s="67">
        <v>1376.856</v>
      </c>
      <c r="AN46" s="67">
        <v>1398.384</v>
      </c>
      <c r="AO46" s="67">
        <v>1287.78</v>
      </c>
      <c r="AP46" s="67">
        <v>1183.5720000000001</v>
      </c>
      <c r="AQ46" s="67">
        <v>1225.2240000000002</v>
      </c>
      <c r="AR46" s="67">
        <v>1145.04</v>
      </c>
      <c r="AS46" s="67">
        <v>1288.95</v>
      </c>
      <c r="AT46" s="67">
        <v>1378.4939999999999</v>
      </c>
      <c r="AU46" s="290">
        <v>1357.902</v>
      </c>
      <c r="AV46" s="67">
        <v>1381.3799999999999</v>
      </c>
      <c r="AW46" s="67">
        <v>1408.134</v>
      </c>
      <c r="AX46" s="67">
        <v>1546.2719999999999</v>
      </c>
      <c r="AY46" s="67">
        <v>1590.42</v>
      </c>
      <c r="AZ46" s="67">
        <v>1607.7360000000001</v>
      </c>
      <c r="BA46" s="67">
        <v>1632.6959999999999</v>
      </c>
      <c r="BB46" s="67">
        <v>1730.664</v>
      </c>
      <c r="BC46" s="67">
        <v>1649.7</v>
      </c>
      <c r="BD46" s="67">
        <v>1625.2860000000001</v>
      </c>
      <c r="BE46" s="67">
        <v>1627.1580000000001</v>
      </c>
      <c r="BF46" s="17">
        <f t="shared" si="9"/>
        <v>-24.102000000000317</v>
      </c>
      <c r="BG46" s="96">
        <f t="shared" si="6"/>
        <v>-1.0580742364059856E-2</v>
      </c>
      <c r="BH46">
        <v>7.8</v>
      </c>
      <c r="BJ46" s="220"/>
      <c r="BM46" s="270"/>
      <c r="BN46" s="271"/>
    </row>
    <row r="47" spans="1:66" x14ac:dyDescent="0.25">
      <c r="A47" s="99">
        <f t="shared" si="7"/>
        <v>46</v>
      </c>
      <c r="B47" s="293" t="s">
        <v>11478</v>
      </c>
      <c r="C47" s="35" t="s">
        <v>11476</v>
      </c>
      <c r="D47" s="177">
        <f t="shared" si="8"/>
        <v>2654.808</v>
      </c>
      <c r="E47" s="100">
        <v>340.36</v>
      </c>
      <c r="F47" s="100"/>
      <c r="G47" s="100"/>
      <c r="H47" s="67">
        <v>2807.4540000000002</v>
      </c>
      <c r="I47" s="67">
        <v>3043.8719999999998</v>
      </c>
      <c r="J47" s="67">
        <v>3143.0879999999997</v>
      </c>
      <c r="K47" s="67">
        <v>2653.56</v>
      </c>
      <c r="L47" s="67">
        <v>2671.1879999999996</v>
      </c>
      <c r="M47" s="67">
        <v>2725.5540000000001</v>
      </c>
      <c r="N47" s="67">
        <v>2883.114</v>
      </c>
      <c r="O47" s="67">
        <v>2762.2139999999999</v>
      </c>
      <c r="P47" s="67">
        <v>2724.7739999999999</v>
      </c>
      <c r="Q47" s="67">
        <v>2532.114</v>
      </c>
      <c r="R47" s="67">
        <v>2639.2860000000001</v>
      </c>
      <c r="S47" s="67">
        <v>2609.3339999999998</v>
      </c>
      <c r="T47" s="67">
        <v>2690.5319999999997</v>
      </c>
      <c r="U47" s="67">
        <v>2806.9859999999999</v>
      </c>
      <c r="V47" s="67">
        <v>2612.1419999999998</v>
      </c>
      <c r="W47" s="67">
        <v>2319.6419999999998</v>
      </c>
      <c r="X47" s="67">
        <v>2293.1999999999998</v>
      </c>
      <c r="Y47" s="67">
        <v>2389.4519999999998</v>
      </c>
      <c r="Z47" s="67">
        <v>2378.7660000000001</v>
      </c>
      <c r="AA47" s="67">
        <v>2251.3919999999998</v>
      </c>
      <c r="AB47" s="67">
        <v>2263.404</v>
      </c>
      <c r="AC47" s="67">
        <v>2210.0519999999997</v>
      </c>
      <c r="AD47" s="67">
        <v>2140.1639999999998</v>
      </c>
      <c r="AE47" s="67">
        <v>2146.404</v>
      </c>
      <c r="AF47" s="67">
        <v>2100.9300000000003</v>
      </c>
      <c r="AG47" s="67">
        <v>1949.922</v>
      </c>
      <c r="AH47" s="67">
        <v>1939.86</v>
      </c>
      <c r="AI47" s="67">
        <v>1926.0540000000001</v>
      </c>
      <c r="AJ47" s="67">
        <v>1888.146</v>
      </c>
      <c r="AK47" s="67">
        <v>1784.0159999999998</v>
      </c>
      <c r="AL47" s="67">
        <v>1783.1580000000001</v>
      </c>
      <c r="AM47" s="67">
        <v>1623.9599999999998</v>
      </c>
      <c r="AN47" s="67">
        <v>1588.3919999999998</v>
      </c>
      <c r="AO47" s="67">
        <v>1500.018</v>
      </c>
      <c r="AP47" s="67">
        <v>1333.722</v>
      </c>
      <c r="AQ47" s="67">
        <v>1419.1320000000001</v>
      </c>
      <c r="AR47" s="67">
        <v>1141.0619999999999</v>
      </c>
      <c r="AS47" s="67">
        <v>1319.136</v>
      </c>
      <c r="AT47" s="67">
        <v>1494.9479999999999</v>
      </c>
      <c r="AU47" s="290">
        <v>1525.212</v>
      </c>
      <c r="AV47" s="67">
        <v>1520.6880000000001</v>
      </c>
      <c r="AW47" s="67">
        <v>1555.5540000000001</v>
      </c>
      <c r="AX47" s="67">
        <v>1705.548</v>
      </c>
      <c r="AY47" s="67">
        <v>1817.712</v>
      </c>
      <c r="AZ47" s="67">
        <v>1753.9860000000001</v>
      </c>
      <c r="BA47" s="67">
        <v>1725.9059999999999</v>
      </c>
      <c r="BB47" s="67">
        <v>1908.6599999999999</v>
      </c>
      <c r="BC47" s="67">
        <v>1852.0319999999999</v>
      </c>
      <c r="BD47" s="67">
        <v>1749.6179999999999</v>
      </c>
      <c r="BE47" s="67">
        <v>1813.89</v>
      </c>
      <c r="BF47" s="17">
        <f t="shared" si="9"/>
        <v>-152.64600000000019</v>
      </c>
      <c r="BG47" s="96">
        <f t="shared" si="6"/>
        <v>-5.4371683382880065E-2</v>
      </c>
      <c r="BH47">
        <v>7.8</v>
      </c>
      <c r="BJ47" s="220"/>
      <c r="BM47" s="270"/>
      <c r="BN47" s="271"/>
    </row>
    <row r="48" spans="1:66" x14ac:dyDescent="0.25">
      <c r="A48" s="99">
        <f t="shared" si="7"/>
        <v>47</v>
      </c>
      <c r="B48" s="293" t="s">
        <v>11456</v>
      </c>
      <c r="C48" s="35" t="s">
        <v>11458</v>
      </c>
      <c r="D48" s="177">
        <f t="shared" si="8"/>
        <v>1633.7099999999998</v>
      </c>
      <c r="E48" s="100">
        <v>209.45</v>
      </c>
      <c r="F48" s="100"/>
      <c r="G48" s="100"/>
      <c r="H48" s="67">
        <v>1598.7659999999998</v>
      </c>
      <c r="I48" s="67">
        <v>1482.078</v>
      </c>
      <c r="J48" s="67">
        <v>1436.604</v>
      </c>
      <c r="K48" s="67">
        <v>1311.8040000000001</v>
      </c>
      <c r="L48" s="67">
        <v>1331.3040000000001</v>
      </c>
      <c r="M48" s="67">
        <v>1295.8139999999999</v>
      </c>
      <c r="N48" s="67">
        <v>1330.212</v>
      </c>
      <c r="O48" s="67">
        <v>1389.7259999999999</v>
      </c>
      <c r="P48" s="67">
        <v>1305.798</v>
      </c>
      <c r="Q48" s="67">
        <v>1306.578</v>
      </c>
      <c r="R48" s="67">
        <v>1369.6020000000001</v>
      </c>
      <c r="S48" s="67">
        <v>1375.14</v>
      </c>
      <c r="T48" s="67">
        <v>1323.0360000000001</v>
      </c>
      <c r="U48" s="67">
        <v>1246.9860000000001</v>
      </c>
      <c r="V48" s="67">
        <v>1308.8400000000001</v>
      </c>
      <c r="W48" s="67">
        <v>1577.1599999999999</v>
      </c>
      <c r="X48" s="67">
        <v>1619.202</v>
      </c>
      <c r="Y48" s="67">
        <v>1547.9880000000001</v>
      </c>
      <c r="Z48" s="67">
        <v>1477.5540000000001</v>
      </c>
      <c r="AA48" s="67">
        <v>1507.9740000000002</v>
      </c>
      <c r="AB48" s="67">
        <v>1711.5540000000001</v>
      </c>
      <c r="AC48" s="67">
        <v>1792.2060000000001</v>
      </c>
      <c r="AD48" s="67">
        <v>1844.7779999999998</v>
      </c>
      <c r="AE48" s="67">
        <v>1931.904</v>
      </c>
      <c r="AF48" s="67">
        <v>1833.1559999999999</v>
      </c>
      <c r="AG48" s="67">
        <v>1774.2659999999998</v>
      </c>
      <c r="AH48" s="67">
        <v>1865.058</v>
      </c>
      <c r="AI48" s="67">
        <v>2069.1059999999998</v>
      </c>
      <c r="AJ48" s="67">
        <v>2470.0260000000003</v>
      </c>
      <c r="AK48" s="67">
        <v>2423.9279999999999</v>
      </c>
      <c r="AL48" s="67">
        <v>2507.232</v>
      </c>
      <c r="AM48" s="67">
        <v>2182.2059999999997</v>
      </c>
      <c r="AN48" s="67">
        <v>2163.4079999999999</v>
      </c>
      <c r="AO48" s="67">
        <v>2089.62</v>
      </c>
      <c r="AP48" s="67">
        <v>1958.424</v>
      </c>
      <c r="AQ48" s="67">
        <v>2036.0339999999997</v>
      </c>
      <c r="AR48" s="67">
        <v>2056.8599999999997</v>
      </c>
      <c r="AS48" s="67">
        <v>2285.8679999999999</v>
      </c>
      <c r="AT48" s="67">
        <v>2516.4360000000001</v>
      </c>
      <c r="AU48" s="290">
        <v>2426.0339999999997</v>
      </c>
      <c r="AV48" s="67">
        <v>2686.0080000000003</v>
      </c>
      <c r="AW48" s="67">
        <v>2851.7580000000003</v>
      </c>
      <c r="AX48" s="67">
        <v>2799.9660000000003</v>
      </c>
      <c r="AY48" s="67">
        <v>2860.1039999999998</v>
      </c>
      <c r="AZ48" s="67">
        <v>3105.1800000000003</v>
      </c>
      <c r="BA48" s="67">
        <v>3230.7599999999998</v>
      </c>
      <c r="BB48" s="67">
        <v>3120.2339999999999</v>
      </c>
      <c r="BC48" s="67">
        <v>2914.8599999999997</v>
      </c>
      <c r="BD48" s="67">
        <v>3084.6660000000002</v>
      </c>
      <c r="BE48" s="67">
        <v>2949.8040000000001</v>
      </c>
      <c r="BF48" s="17">
        <f t="shared" si="9"/>
        <v>34.94399999999996</v>
      </c>
      <c r="BG48" s="96">
        <f t="shared" si="6"/>
        <v>2.1856857101039153E-2</v>
      </c>
      <c r="BH48">
        <v>7.8</v>
      </c>
      <c r="BJ48" s="220"/>
      <c r="BM48" s="270"/>
      <c r="BN48" s="271"/>
    </row>
    <row r="49" spans="1:66" x14ac:dyDescent="0.25">
      <c r="A49" s="99">
        <f t="shared" si="7"/>
        <v>48</v>
      </c>
      <c r="B49" s="293" t="s">
        <v>11450</v>
      </c>
      <c r="C49" s="35" t="s">
        <v>11448</v>
      </c>
      <c r="D49" s="177">
        <f t="shared" si="8"/>
        <v>944.26800000000003</v>
      </c>
      <c r="E49" s="100">
        <v>121.06</v>
      </c>
      <c r="F49" s="100"/>
      <c r="G49" s="100"/>
      <c r="H49" s="67">
        <v>874.30200000000002</v>
      </c>
      <c r="I49" s="67">
        <v>739.98599999999999</v>
      </c>
      <c r="J49" s="67">
        <v>763.38599999999997</v>
      </c>
      <c r="K49" s="67">
        <v>544.98599999999999</v>
      </c>
      <c r="L49" s="67">
        <v>543.97199999999998</v>
      </c>
      <c r="M49" s="67">
        <v>558.24599999999998</v>
      </c>
      <c r="N49" s="67">
        <v>565.89</v>
      </c>
      <c r="O49" s="67">
        <v>549.58799999999997</v>
      </c>
      <c r="P49" s="67">
        <v>534.14400000000001</v>
      </c>
      <c r="Q49" s="67">
        <v>572.20799999999997</v>
      </c>
      <c r="R49" s="67">
        <v>658.94399999999996</v>
      </c>
      <c r="S49" s="67">
        <v>669.94200000000001</v>
      </c>
      <c r="T49" s="67">
        <v>709.02</v>
      </c>
      <c r="U49" s="67">
        <v>682.34400000000005</v>
      </c>
      <c r="V49" s="67">
        <v>743.88599999999997</v>
      </c>
      <c r="W49" s="67">
        <v>729.53399999999999</v>
      </c>
      <c r="X49" s="67">
        <v>767.98799999999994</v>
      </c>
      <c r="Y49" s="67">
        <v>731.79599999999994</v>
      </c>
      <c r="Z49" s="67">
        <v>804.25799999999992</v>
      </c>
      <c r="AA49" s="67">
        <v>710.26800000000003</v>
      </c>
      <c r="AB49" s="67">
        <v>720.25200000000007</v>
      </c>
      <c r="AC49" s="67">
        <v>729.06600000000003</v>
      </c>
      <c r="AD49" s="67">
        <v>696.85199999999998</v>
      </c>
      <c r="AE49" s="67">
        <v>714.4799999999999</v>
      </c>
      <c r="AF49" s="67">
        <v>645.21600000000001</v>
      </c>
      <c r="AG49" s="67">
        <v>608.55599999999993</v>
      </c>
      <c r="AH49" s="67">
        <v>582.34799999999996</v>
      </c>
      <c r="AI49" s="67">
        <v>647.32199999999989</v>
      </c>
      <c r="AJ49" s="67">
        <v>612.22199999999998</v>
      </c>
      <c r="AK49" s="67">
        <v>570.726</v>
      </c>
      <c r="AL49" s="67">
        <v>617.13599999999997</v>
      </c>
      <c r="AM49" s="67">
        <v>570.64799999999991</v>
      </c>
      <c r="AN49" s="67">
        <v>552.16200000000003</v>
      </c>
      <c r="AO49" s="67">
        <v>558.79200000000003</v>
      </c>
      <c r="AP49" s="67">
        <v>569.24400000000003</v>
      </c>
      <c r="AQ49" s="67">
        <v>574.15800000000002</v>
      </c>
      <c r="AR49" s="67">
        <v>571.97399999999993</v>
      </c>
      <c r="AS49" s="67">
        <v>597.24599999999998</v>
      </c>
      <c r="AT49" s="67">
        <v>619.16399999999999</v>
      </c>
      <c r="AU49" s="290">
        <v>622.36200000000008</v>
      </c>
      <c r="AV49" s="67">
        <v>671.03399999999999</v>
      </c>
      <c r="AW49" s="67">
        <v>803.32199999999989</v>
      </c>
      <c r="AX49" s="67">
        <v>780.85799999999995</v>
      </c>
      <c r="AY49" s="67">
        <v>874.14599999999996</v>
      </c>
      <c r="AZ49" s="67">
        <v>894.89400000000001</v>
      </c>
      <c r="BA49" s="67">
        <v>931.16399999999999</v>
      </c>
      <c r="BB49" s="67">
        <v>962.67600000000004</v>
      </c>
      <c r="BC49" s="67">
        <v>1016.7299999999999</v>
      </c>
      <c r="BD49" s="67">
        <v>1255.1759999999999</v>
      </c>
      <c r="BE49" s="67">
        <v>1239.5759999999998</v>
      </c>
      <c r="BF49" s="17">
        <f t="shared" si="9"/>
        <v>69.966000000000008</v>
      </c>
      <c r="BG49" s="96">
        <f t="shared" si="6"/>
        <v>8.0024979926844514E-2</v>
      </c>
      <c r="BH49">
        <v>7.8</v>
      </c>
      <c r="BJ49" s="220"/>
      <c r="BM49" s="270"/>
      <c r="BN49" s="271"/>
    </row>
    <row r="50" spans="1:66" x14ac:dyDescent="0.25">
      <c r="A50" s="99">
        <f t="shared" si="7"/>
        <v>49</v>
      </c>
      <c r="B50" s="293" t="s">
        <v>11439</v>
      </c>
      <c r="C50" s="35" t="s">
        <v>11437</v>
      </c>
      <c r="D50" s="177">
        <f t="shared" si="8"/>
        <v>242.65799999999999</v>
      </c>
      <c r="E50" s="100">
        <v>31.11</v>
      </c>
      <c r="F50" s="100"/>
      <c r="G50" s="100"/>
      <c r="H50" s="67">
        <v>252.17399999999998</v>
      </c>
      <c r="I50" s="67">
        <v>270.58199999999999</v>
      </c>
      <c r="J50" s="67">
        <v>264.03000000000003</v>
      </c>
      <c r="K50" s="67">
        <v>251.08199999999997</v>
      </c>
      <c r="L50" s="67">
        <v>284.07600000000002</v>
      </c>
      <c r="M50" s="67">
        <v>310.12799999999999</v>
      </c>
      <c r="N50" s="67">
        <v>405.28800000000001</v>
      </c>
      <c r="O50" s="67">
        <v>376.66199999999998</v>
      </c>
      <c r="P50" s="67">
        <v>407.00399999999996</v>
      </c>
      <c r="Q50" s="67">
        <v>412.30799999999999</v>
      </c>
      <c r="R50" s="67">
        <v>405.28800000000001</v>
      </c>
      <c r="S50" s="67">
        <v>357.39600000000002</v>
      </c>
      <c r="T50" s="67">
        <v>357.31799999999998</v>
      </c>
      <c r="U50" s="67">
        <v>351</v>
      </c>
      <c r="V50" s="67">
        <v>315.19799999999998</v>
      </c>
      <c r="W50" s="67">
        <v>324.012</v>
      </c>
      <c r="X50" s="67">
        <v>342.26400000000001</v>
      </c>
      <c r="Y50" s="67">
        <v>353.88599999999997</v>
      </c>
      <c r="Z50" s="67">
        <v>347.88</v>
      </c>
      <c r="AA50" s="67">
        <v>441.79199999999997</v>
      </c>
      <c r="AB50" s="67">
        <v>424.86599999999999</v>
      </c>
      <c r="AC50" s="67">
        <v>403.80600000000004</v>
      </c>
      <c r="AD50" s="67">
        <v>384.072</v>
      </c>
      <c r="AE50" s="67">
        <v>378.76800000000003</v>
      </c>
      <c r="AF50" s="67">
        <v>371.12399999999997</v>
      </c>
      <c r="AG50" s="67">
        <v>353.49599999999998</v>
      </c>
      <c r="AH50" s="67">
        <v>324.16800000000001</v>
      </c>
      <c r="AI50" s="67">
        <v>324.08999999999997</v>
      </c>
      <c r="AJ50" s="67">
        <v>312.15600000000001</v>
      </c>
      <c r="AK50" s="67">
        <v>312.702</v>
      </c>
      <c r="AL50" s="67">
        <v>359.96999999999997</v>
      </c>
      <c r="AM50" s="67">
        <v>249.52199999999999</v>
      </c>
      <c r="AN50" s="67">
        <v>262.93799999999999</v>
      </c>
      <c r="AO50" s="67">
        <v>284.46600000000001</v>
      </c>
      <c r="AP50" s="67">
        <v>245.77800000000002</v>
      </c>
      <c r="AQ50" s="67">
        <v>258.57</v>
      </c>
      <c r="AR50" s="67">
        <v>232.596</v>
      </c>
      <c r="AS50" s="67">
        <v>267.22799999999995</v>
      </c>
      <c r="AT50" s="67">
        <v>328.77</v>
      </c>
      <c r="AU50" s="290">
        <v>328.92599999999999</v>
      </c>
      <c r="AV50" s="67">
        <v>298.27199999999999</v>
      </c>
      <c r="AW50" s="67">
        <v>323.38799999999998</v>
      </c>
      <c r="AX50" s="67">
        <v>437.346</v>
      </c>
      <c r="AY50" s="67">
        <v>373.69799999999998</v>
      </c>
      <c r="AZ50" s="67">
        <v>282.98399999999998</v>
      </c>
      <c r="BA50" s="67">
        <v>222.45599999999999</v>
      </c>
      <c r="BB50" s="67">
        <v>259.50600000000003</v>
      </c>
      <c r="BC50" s="67">
        <v>240.39599999999999</v>
      </c>
      <c r="BD50" s="67">
        <v>254.28</v>
      </c>
      <c r="BE50" s="67">
        <v>259.97399999999999</v>
      </c>
      <c r="BF50" s="17">
        <f t="shared" si="9"/>
        <v>-9.5159999999999911</v>
      </c>
      <c r="BG50" s="96">
        <f t="shared" si="6"/>
        <v>-3.7735849056603744E-2</v>
      </c>
      <c r="BH50">
        <v>7.8</v>
      </c>
      <c r="BJ50" s="220"/>
      <c r="BM50" s="270"/>
      <c r="BN50" s="271"/>
    </row>
    <row r="51" spans="1:66" x14ac:dyDescent="0.25">
      <c r="A51" s="99">
        <f t="shared" si="7"/>
        <v>50</v>
      </c>
      <c r="B51" s="293" t="s">
        <v>11304</v>
      </c>
      <c r="C51" s="35" t="s">
        <v>11306</v>
      </c>
      <c r="D51" s="177">
        <f t="shared" si="8"/>
        <v>3790.1759999999999</v>
      </c>
      <c r="E51" s="100">
        <v>485.92</v>
      </c>
      <c r="F51" s="100"/>
      <c r="G51" s="100"/>
      <c r="H51" s="67">
        <v>3732.5339999999997</v>
      </c>
      <c r="I51" s="67">
        <v>3768.6480000000001</v>
      </c>
      <c r="J51" s="67">
        <v>3837.6779999999999</v>
      </c>
      <c r="K51" s="67">
        <v>3682.5360000000001</v>
      </c>
      <c r="L51" s="67">
        <v>3979.404</v>
      </c>
      <c r="M51" s="67">
        <v>3875.1959999999999</v>
      </c>
      <c r="N51" s="67">
        <v>4038.9179999999997</v>
      </c>
      <c r="O51" s="67">
        <v>4084.1579999999999</v>
      </c>
      <c r="P51" s="67">
        <v>4005.9240000000004</v>
      </c>
      <c r="Q51" s="67">
        <v>3985.4879999999998</v>
      </c>
      <c r="R51" s="67">
        <v>4035.33</v>
      </c>
      <c r="S51" s="67">
        <v>3989.3879999999999</v>
      </c>
      <c r="T51" s="67">
        <v>4039.8539999999994</v>
      </c>
      <c r="U51" s="67">
        <v>3977.22</v>
      </c>
      <c r="V51" s="67">
        <v>3861</v>
      </c>
      <c r="W51" s="67">
        <v>3952.1819999999998</v>
      </c>
      <c r="X51" s="67">
        <v>3956.3940000000002</v>
      </c>
      <c r="Y51" s="67">
        <v>4057.3259999999996</v>
      </c>
      <c r="Z51" s="67">
        <v>4071.9119999999998</v>
      </c>
      <c r="AA51" s="67">
        <v>4088.058</v>
      </c>
      <c r="AB51" s="67">
        <v>4006.9380000000001</v>
      </c>
      <c r="AC51" s="67">
        <v>3978.39</v>
      </c>
      <c r="AD51" s="67">
        <v>3925.8959999999997</v>
      </c>
      <c r="AE51" s="67">
        <v>3890.9519999999998</v>
      </c>
      <c r="AF51" s="67">
        <v>3868.3319999999999</v>
      </c>
      <c r="AG51" s="67">
        <v>3723.72</v>
      </c>
      <c r="AH51" s="67">
        <v>3704.6879999999996</v>
      </c>
      <c r="AI51" s="67">
        <v>3668.9639999999999</v>
      </c>
      <c r="AJ51" s="67">
        <v>3590.808</v>
      </c>
      <c r="AK51" s="67">
        <v>3511.404</v>
      </c>
      <c r="AL51" s="67">
        <v>3543.3059999999996</v>
      </c>
      <c r="AM51" s="67">
        <v>3422.0940000000001</v>
      </c>
      <c r="AN51" s="67">
        <v>3395.1839999999997</v>
      </c>
      <c r="AO51" s="67">
        <v>3056.4300000000003</v>
      </c>
      <c r="AP51" s="67">
        <v>2868.6839999999997</v>
      </c>
      <c r="AQ51" s="67">
        <v>3029.91</v>
      </c>
      <c r="AR51" s="67">
        <v>2806.752</v>
      </c>
      <c r="AS51" s="67">
        <v>2954.64</v>
      </c>
      <c r="AT51" s="67">
        <v>3051.828</v>
      </c>
      <c r="AU51" s="290">
        <v>3030.768</v>
      </c>
      <c r="AV51" s="67">
        <v>3067.8179999999998</v>
      </c>
      <c r="AW51" s="67">
        <v>3096.5219999999999</v>
      </c>
      <c r="AX51" s="67">
        <v>3184.0379999999996</v>
      </c>
      <c r="AY51" s="67">
        <v>3185.7539999999999</v>
      </c>
      <c r="AZ51" s="67">
        <v>3196.0499999999997</v>
      </c>
      <c r="BA51" s="67">
        <v>3237.4679999999998</v>
      </c>
      <c r="BB51" s="67">
        <v>3463.6680000000001</v>
      </c>
      <c r="BC51" s="67">
        <v>3346.4339999999997</v>
      </c>
      <c r="BD51" s="67">
        <v>3267.81</v>
      </c>
      <c r="BE51" s="67">
        <v>3302.13</v>
      </c>
      <c r="BF51" s="17">
        <f t="shared" si="9"/>
        <v>57.64200000000028</v>
      </c>
      <c r="BG51" s="96">
        <f t="shared" si="6"/>
        <v>1.5443127912565642E-2</v>
      </c>
      <c r="BH51">
        <v>7.8</v>
      </c>
      <c r="BJ51" s="220"/>
      <c r="BM51" s="270"/>
      <c r="BN51" s="271"/>
    </row>
    <row r="52" spans="1:66" x14ac:dyDescent="0.25">
      <c r="A52" s="99">
        <f t="shared" si="7"/>
        <v>51</v>
      </c>
      <c r="B52" s="221" t="s">
        <v>592</v>
      </c>
      <c r="C52" s="1" t="s">
        <v>593</v>
      </c>
      <c r="D52" s="177">
        <f t="shared" si="8"/>
        <v>375.10200000000003</v>
      </c>
      <c r="E52" s="67">
        <v>48.09</v>
      </c>
      <c r="F52" s="100"/>
      <c r="G52" s="100"/>
      <c r="H52" s="67">
        <v>391.404</v>
      </c>
      <c r="I52" s="67">
        <v>373.30799999999999</v>
      </c>
      <c r="J52" s="67">
        <v>384.93</v>
      </c>
      <c r="K52" s="67">
        <v>371.51400000000001</v>
      </c>
      <c r="L52" s="67">
        <v>376.428</v>
      </c>
      <c r="M52" s="67">
        <v>356.30399999999997</v>
      </c>
      <c r="N52" s="67">
        <v>385.78800000000001</v>
      </c>
      <c r="O52" s="67">
        <v>413.08800000000002</v>
      </c>
      <c r="P52" s="67">
        <v>424.08599999999996</v>
      </c>
      <c r="Q52" s="67">
        <v>444.05399999999997</v>
      </c>
      <c r="R52" s="67">
        <v>465.11400000000003</v>
      </c>
      <c r="S52" s="67">
        <v>433.75799999999998</v>
      </c>
      <c r="T52" s="67">
        <v>478.91999999999996</v>
      </c>
      <c r="U52" s="67">
        <v>427.98599999999999</v>
      </c>
      <c r="V52" s="67">
        <v>430.79399999999998</v>
      </c>
      <c r="W52" s="67">
        <v>440.38799999999998</v>
      </c>
      <c r="X52" s="67">
        <v>444.44399999999996</v>
      </c>
      <c r="Y52" s="67">
        <v>408.79799999999994</v>
      </c>
      <c r="Z52" s="67">
        <v>398.42399999999998</v>
      </c>
      <c r="AA52" s="67">
        <v>375.88199999999995</v>
      </c>
      <c r="AB52" s="67">
        <v>559.26</v>
      </c>
      <c r="AC52" s="67">
        <v>501.61799999999999</v>
      </c>
      <c r="AD52" s="67">
        <v>537.654</v>
      </c>
      <c r="AE52" s="67">
        <v>539.52599999999995</v>
      </c>
      <c r="AF52" s="67">
        <v>534.37800000000004</v>
      </c>
      <c r="AG52" s="67">
        <v>575.40599999999995</v>
      </c>
      <c r="AH52" s="67">
        <v>622.67399999999998</v>
      </c>
      <c r="AI52" s="67">
        <v>582.11399999999992</v>
      </c>
      <c r="AJ52" s="67">
        <v>557.69999999999993</v>
      </c>
      <c r="AK52" s="67">
        <v>525.32999999999993</v>
      </c>
      <c r="AL52" s="67">
        <v>502.08600000000001</v>
      </c>
      <c r="AM52" s="67">
        <v>513.00599999999997</v>
      </c>
      <c r="AN52" s="67">
        <v>539.99400000000003</v>
      </c>
      <c r="AO52" s="67">
        <v>484.22399999999999</v>
      </c>
      <c r="AP52" s="67">
        <v>453.024</v>
      </c>
      <c r="AQ52" s="67">
        <v>504.89400000000001</v>
      </c>
      <c r="AR52" s="67">
        <v>487.89</v>
      </c>
      <c r="AS52" s="67">
        <v>540.54</v>
      </c>
      <c r="AT52" s="67">
        <v>599.50800000000004</v>
      </c>
      <c r="AU52" s="290">
        <v>601.77</v>
      </c>
      <c r="AV52" s="67">
        <v>679.92600000000004</v>
      </c>
      <c r="AW52" s="67">
        <v>707.07</v>
      </c>
      <c r="AX52" s="67">
        <v>687.024</v>
      </c>
      <c r="AY52" s="67">
        <v>607.38599999999997</v>
      </c>
      <c r="AZ52" s="67">
        <v>674.07600000000002</v>
      </c>
      <c r="BA52" s="67">
        <v>658.71</v>
      </c>
      <c r="BB52" s="67">
        <v>686.16599999999994</v>
      </c>
      <c r="BC52" s="67">
        <v>613.78199999999993</v>
      </c>
      <c r="BD52" s="67">
        <v>672.82799999999997</v>
      </c>
      <c r="BE52" s="67">
        <v>683.67000000000007</v>
      </c>
      <c r="BF52" s="17">
        <f t="shared" si="9"/>
        <v>-16.301999999999964</v>
      </c>
      <c r="BG52" s="96">
        <f t="shared" si="6"/>
        <v>-4.1650059784774721E-2</v>
      </c>
      <c r="BH52">
        <v>7.8</v>
      </c>
      <c r="BJ52" s="220"/>
      <c r="BM52" s="270"/>
      <c r="BN52" s="271"/>
    </row>
    <row r="53" spans="1:66" x14ac:dyDescent="0.25">
      <c r="A53" s="99">
        <f t="shared" si="7"/>
        <v>52</v>
      </c>
      <c r="B53" s="221" t="s">
        <v>475</v>
      </c>
      <c r="C53" s="1" t="s">
        <v>477</v>
      </c>
      <c r="D53" s="177">
        <f t="shared" si="8"/>
        <v>5138.4059999999999</v>
      </c>
      <c r="E53" s="67">
        <v>658.77</v>
      </c>
      <c r="F53" s="100"/>
      <c r="G53" s="100"/>
      <c r="H53" s="67">
        <v>5024.9939999999997</v>
      </c>
      <c r="I53" s="67">
        <v>5252.6759999999995</v>
      </c>
      <c r="J53" s="67">
        <v>5054.01</v>
      </c>
      <c r="K53" s="67">
        <v>4635.1499999999996</v>
      </c>
      <c r="L53" s="67">
        <v>4753.7880000000005</v>
      </c>
      <c r="M53" s="67">
        <v>4849.3379999999997</v>
      </c>
      <c r="N53" s="67">
        <v>5057.13</v>
      </c>
      <c r="O53" s="67">
        <v>5759.2079999999996</v>
      </c>
      <c r="P53" s="67">
        <v>5591.9759999999997</v>
      </c>
      <c r="Q53" s="67">
        <v>5501.3399999999992</v>
      </c>
      <c r="R53" s="67">
        <v>5542.3679999999995</v>
      </c>
      <c r="S53" s="67">
        <v>5801.25</v>
      </c>
      <c r="T53" s="67">
        <v>6071.3639999999996</v>
      </c>
      <c r="U53" s="67">
        <v>5893.6019999999999</v>
      </c>
      <c r="V53" s="67">
        <v>5869.1100000000006</v>
      </c>
      <c r="W53" s="67">
        <v>5761.8600000000006</v>
      </c>
      <c r="X53" s="67">
        <v>5887.3619999999992</v>
      </c>
      <c r="Y53" s="67">
        <v>6124.7939999999999</v>
      </c>
      <c r="Z53" s="67">
        <v>6000.5399999999991</v>
      </c>
      <c r="AA53" s="67">
        <v>5850.0779999999995</v>
      </c>
      <c r="AB53" s="67">
        <v>5558.9039999999995</v>
      </c>
      <c r="AC53" s="67">
        <v>5493.384</v>
      </c>
      <c r="AD53" s="67">
        <v>5596.5779999999995</v>
      </c>
      <c r="AE53" s="67">
        <v>5608.2780000000002</v>
      </c>
      <c r="AF53" s="67">
        <v>5722.3139999999994</v>
      </c>
      <c r="AG53" s="67">
        <v>5322.33</v>
      </c>
      <c r="AH53" s="67">
        <v>5326.3859999999995</v>
      </c>
      <c r="AI53" s="67">
        <v>5442.1379999999999</v>
      </c>
      <c r="AJ53" s="67">
        <v>5050.4219999999996</v>
      </c>
      <c r="AK53" s="67">
        <v>4891.0679999999993</v>
      </c>
      <c r="AL53" s="67">
        <v>4994.652</v>
      </c>
      <c r="AM53" s="67">
        <v>4621.4219999999996</v>
      </c>
      <c r="AN53" s="67">
        <v>4656.7559999999994</v>
      </c>
      <c r="AO53" s="67">
        <v>4268.7060000000001</v>
      </c>
      <c r="AP53" s="67">
        <v>3911.5439999999999</v>
      </c>
      <c r="AQ53" s="67">
        <v>4239.8460000000005</v>
      </c>
      <c r="AR53" s="67">
        <v>3936.8940000000002</v>
      </c>
      <c r="AS53" s="67">
        <v>4498.5720000000001</v>
      </c>
      <c r="AT53" s="67">
        <v>4650.75</v>
      </c>
      <c r="AU53" s="290">
        <v>4739.28</v>
      </c>
      <c r="AV53" s="67">
        <v>4880.1479999999992</v>
      </c>
      <c r="AW53" s="67">
        <v>5211.96</v>
      </c>
      <c r="AX53" s="67">
        <v>5331.69</v>
      </c>
      <c r="AY53" s="67">
        <v>5746.0259999999998</v>
      </c>
      <c r="AZ53" s="67">
        <v>5573.2559999999994</v>
      </c>
      <c r="BA53" s="67">
        <v>5375.6039999999994</v>
      </c>
      <c r="BB53" s="67">
        <v>5050.4219999999996</v>
      </c>
      <c r="BC53" s="67">
        <v>4779.6059999999998</v>
      </c>
      <c r="BD53" s="67">
        <v>4803.7079999999996</v>
      </c>
      <c r="BE53" s="67">
        <v>4716.1139999999996</v>
      </c>
      <c r="BF53" s="17">
        <f t="shared" si="9"/>
        <v>113.41200000000026</v>
      </c>
      <c r="BG53" s="96">
        <f t="shared" si="6"/>
        <v>2.2569579187557292E-2</v>
      </c>
      <c r="BH53">
        <v>7.8</v>
      </c>
      <c r="BJ53" s="220"/>
      <c r="BK53" s="17"/>
      <c r="BM53" s="270"/>
      <c r="BN53" s="271"/>
    </row>
    <row r="54" spans="1:66" x14ac:dyDescent="0.25">
      <c r="A54" s="99">
        <f t="shared" si="7"/>
        <v>53</v>
      </c>
      <c r="B54" s="293" t="s">
        <v>546</v>
      </c>
      <c r="C54" s="1" t="s">
        <v>548</v>
      </c>
      <c r="D54" s="177">
        <f t="shared" si="8"/>
        <v>266.13599999999997</v>
      </c>
      <c r="E54" s="67">
        <v>34.119999999999997</v>
      </c>
      <c r="F54" s="100"/>
      <c r="G54" s="100"/>
      <c r="H54" s="67">
        <v>276.12</v>
      </c>
      <c r="I54" s="67">
        <v>280.02</v>
      </c>
      <c r="J54" s="67">
        <v>283.91999999999996</v>
      </c>
      <c r="K54" s="67">
        <v>288.59999999999997</v>
      </c>
      <c r="L54" s="67">
        <v>294.83999999999997</v>
      </c>
      <c r="M54" s="67">
        <v>292.5</v>
      </c>
      <c r="N54" s="67">
        <v>312.78000000000003</v>
      </c>
      <c r="O54" s="67">
        <v>310.44</v>
      </c>
      <c r="P54" s="67">
        <v>312.78000000000003</v>
      </c>
      <c r="Q54" s="67">
        <v>308.09999999999997</v>
      </c>
      <c r="R54" s="67">
        <v>318.94200000000001</v>
      </c>
      <c r="S54" s="67">
        <v>297.10200000000003</v>
      </c>
      <c r="T54" s="67">
        <v>298.81799999999998</v>
      </c>
      <c r="U54" s="67">
        <v>302.17200000000003</v>
      </c>
      <c r="V54" s="67">
        <v>284.7</v>
      </c>
      <c r="W54" s="67">
        <v>290.16000000000003</v>
      </c>
      <c r="X54" s="67">
        <v>295.464</v>
      </c>
      <c r="Y54" s="67">
        <v>300.3</v>
      </c>
      <c r="Z54" s="67">
        <v>297.10200000000003</v>
      </c>
      <c r="AA54" s="67">
        <v>289.45799999999997</v>
      </c>
      <c r="AB54" s="67">
        <v>282.75</v>
      </c>
      <c r="AC54" s="67">
        <v>281.346</v>
      </c>
      <c r="AD54" s="67">
        <v>299.75400000000002</v>
      </c>
      <c r="AE54" s="67">
        <v>300.22200000000004</v>
      </c>
      <c r="AF54" s="67">
        <v>279.23999999999995</v>
      </c>
      <c r="AG54" s="67">
        <v>271.596</v>
      </c>
      <c r="AH54" s="67">
        <v>275.73</v>
      </c>
      <c r="AI54" s="67">
        <v>270.66000000000003</v>
      </c>
      <c r="AJ54" s="67">
        <v>257.78999999999996</v>
      </c>
      <c r="AK54" s="67">
        <v>249.98999999999998</v>
      </c>
      <c r="AL54" s="67">
        <v>249.6</v>
      </c>
      <c r="AM54" s="67">
        <v>255.52799999999999</v>
      </c>
      <c r="AN54" s="67">
        <v>267.61799999999999</v>
      </c>
      <c r="AO54" s="67">
        <v>257.322</v>
      </c>
      <c r="AP54" s="67">
        <v>238.29</v>
      </c>
      <c r="AQ54" s="67">
        <v>219.726</v>
      </c>
      <c r="AR54" s="67">
        <v>249.67799999999997</v>
      </c>
      <c r="AS54" s="67">
        <v>268.32</v>
      </c>
      <c r="AT54" s="67">
        <v>257.39999999999998</v>
      </c>
      <c r="AU54" s="290">
        <v>262.08</v>
      </c>
      <c r="AV54" s="67">
        <v>233.84399999999999</v>
      </c>
      <c r="AW54" s="67">
        <v>232.04999999999998</v>
      </c>
      <c r="AX54" s="67">
        <v>223.93799999999999</v>
      </c>
      <c r="AY54" s="67">
        <v>235.56</v>
      </c>
      <c r="AZ54" s="67">
        <v>232.20599999999999</v>
      </c>
      <c r="BA54" s="67">
        <v>218.79</v>
      </c>
      <c r="BB54" s="67">
        <v>214.422</v>
      </c>
      <c r="BC54" s="67">
        <v>201.94200000000001</v>
      </c>
      <c r="BD54" s="67">
        <v>189.852</v>
      </c>
      <c r="BE54" s="67">
        <v>206.7</v>
      </c>
      <c r="BF54" s="17">
        <f t="shared" si="9"/>
        <v>-9.9840000000000373</v>
      </c>
      <c r="BG54" s="96">
        <f t="shared" si="6"/>
        <v>-3.6158192090395613E-2</v>
      </c>
      <c r="BH54">
        <v>7.8</v>
      </c>
      <c r="BJ54" s="220"/>
      <c r="BM54" s="270"/>
      <c r="BN54" s="271"/>
    </row>
    <row r="55" spans="1:66" x14ac:dyDescent="0.25">
      <c r="A55" s="99">
        <f t="shared" si="7"/>
        <v>54</v>
      </c>
      <c r="B55" s="29" t="s">
        <v>356</v>
      </c>
      <c r="C55" s="8" t="s">
        <v>358</v>
      </c>
      <c r="D55" s="177">
        <f t="shared" si="8"/>
        <v>8236.9560000000001</v>
      </c>
      <c r="E55" s="67">
        <v>1056.02</v>
      </c>
      <c r="F55" s="100"/>
      <c r="G55" s="100"/>
      <c r="H55" s="67">
        <v>8430.6299999999992</v>
      </c>
      <c r="I55" s="67">
        <v>8575.866</v>
      </c>
      <c r="J55" s="67">
        <v>8268</v>
      </c>
      <c r="K55" s="67">
        <v>7539.2460000000001</v>
      </c>
      <c r="L55" s="67">
        <v>7854.4440000000004</v>
      </c>
      <c r="M55" s="67">
        <v>7932.2880000000005</v>
      </c>
      <c r="N55" s="67">
        <v>8261.9940000000006</v>
      </c>
      <c r="O55" s="67">
        <v>8058.1799999999994</v>
      </c>
      <c r="P55" s="67">
        <v>8028.3059999999996</v>
      </c>
      <c r="Q55" s="67">
        <v>7302.2820000000002</v>
      </c>
      <c r="R55" s="67">
        <v>8051.3159999999998</v>
      </c>
      <c r="S55" s="67">
        <v>7421.8559999999998</v>
      </c>
      <c r="T55" s="67">
        <v>7270.7699999999995</v>
      </c>
      <c r="U55" s="67">
        <v>6348.1859999999997</v>
      </c>
      <c r="V55" s="67">
        <v>6097.26</v>
      </c>
      <c r="W55" s="67">
        <v>5792.4359999999997</v>
      </c>
      <c r="X55" s="67">
        <v>5888.1419999999998</v>
      </c>
      <c r="Y55" s="67">
        <v>5788.848</v>
      </c>
      <c r="Z55" s="67">
        <v>5634.0960000000005</v>
      </c>
      <c r="AA55" s="67">
        <v>5380.5960000000005</v>
      </c>
      <c r="AB55" s="67">
        <v>5547.75</v>
      </c>
      <c r="AC55" s="67">
        <v>5729.7240000000002</v>
      </c>
      <c r="AD55" s="67">
        <v>6255.0539999999992</v>
      </c>
      <c r="AE55" s="67">
        <v>6197.0999999999995</v>
      </c>
      <c r="AF55" s="67">
        <v>6208.41</v>
      </c>
      <c r="AG55" s="67">
        <v>5900.9339999999993</v>
      </c>
      <c r="AH55" s="67">
        <v>5935.8</v>
      </c>
      <c r="AI55" s="67">
        <v>5873.5559999999996</v>
      </c>
      <c r="AJ55" s="67">
        <v>5746.8059999999996</v>
      </c>
      <c r="AK55" s="67">
        <v>5713.4219999999996</v>
      </c>
      <c r="AL55" s="67">
        <v>5835.18</v>
      </c>
      <c r="AM55" s="67">
        <v>5508.4380000000001</v>
      </c>
      <c r="AN55" s="67">
        <v>5384.5740000000005</v>
      </c>
      <c r="AO55" s="67">
        <v>5282.7060000000001</v>
      </c>
      <c r="AP55" s="67">
        <v>4993.2479999999996</v>
      </c>
      <c r="AQ55" s="67">
        <v>5216.7179999999998</v>
      </c>
      <c r="AR55" s="67">
        <v>4723.29</v>
      </c>
      <c r="AS55" s="67">
        <v>5261.7240000000002</v>
      </c>
      <c r="AT55" s="67">
        <v>5586.5160000000005</v>
      </c>
      <c r="AU55" s="290">
        <v>5569.2</v>
      </c>
      <c r="AV55" s="67">
        <v>5711.3159999999998</v>
      </c>
      <c r="AW55" s="67">
        <v>5530.8240000000005</v>
      </c>
      <c r="AX55" s="67">
        <v>5750.2380000000003</v>
      </c>
      <c r="AY55" s="67">
        <v>5862.0899999999992</v>
      </c>
      <c r="AZ55" s="67">
        <v>5676.06</v>
      </c>
      <c r="BA55" s="67">
        <v>5766.6179999999995</v>
      </c>
      <c r="BB55" s="67">
        <v>5711.55</v>
      </c>
      <c r="BC55" s="67">
        <v>5899.3739999999998</v>
      </c>
      <c r="BD55" s="67">
        <v>5764.2780000000002</v>
      </c>
      <c r="BE55" s="67">
        <v>5572.0079999999998</v>
      </c>
      <c r="BF55" s="17">
        <f t="shared" si="9"/>
        <v>-193.67399999999907</v>
      </c>
      <c r="BG55" s="96">
        <f t="shared" si="6"/>
        <v>-2.2972660406161707E-2</v>
      </c>
      <c r="BH55">
        <v>7.8</v>
      </c>
      <c r="BJ55" s="220"/>
      <c r="BM55" s="270"/>
      <c r="BN55" s="271"/>
    </row>
    <row r="56" spans="1:66" x14ac:dyDescent="0.25">
      <c r="A56" s="99">
        <f t="shared" si="7"/>
        <v>55</v>
      </c>
      <c r="B56" s="29" t="s">
        <v>290</v>
      </c>
      <c r="C56" s="8" t="s">
        <v>292</v>
      </c>
      <c r="D56" s="177">
        <f t="shared" si="8"/>
        <v>1773.33</v>
      </c>
      <c r="E56" s="100">
        <v>227.35</v>
      </c>
      <c r="F56" s="100"/>
      <c r="G56" s="100"/>
      <c r="H56" s="67">
        <v>1764.2819999999999</v>
      </c>
      <c r="I56" s="67">
        <v>1790.3340000000001</v>
      </c>
      <c r="J56" s="67">
        <v>1819.116</v>
      </c>
      <c r="K56" s="67">
        <v>1721.3819999999998</v>
      </c>
      <c r="L56" s="67">
        <v>1830.5819999999999</v>
      </c>
      <c r="M56" s="67">
        <v>1906.3979999999999</v>
      </c>
      <c r="N56" s="67">
        <v>1904.9159999999999</v>
      </c>
      <c r="O56" s="67">
        <v>1748.838</v>
      </c>
      <c r="P56" s="67">
        <v>1661.712</v>
      </c>
      <c r="Q56" s="67">
        <v>1687.6859999999999</v>
      </c>
      <c r="R56" s="67">
        <v>1712.1779999999999</v>
      </c>
      <c r="S56" s="67">
        <v>1714.2839999999999</v>
      </c>
      <c r="T56" s="67">
        <v>1805.5439999999999</v>
      </c>
      <c r="U56" s="67">
        <v>1779.57</v>
      </c>
      <c r="V56" s="67">
        <v>1812.174</v>
      </c>
      <c r="W56" s="67">
        <v>1786.2</v>
      </c>
      <c r="X56" s="67">
        <v>1784.952</v>
      </c>
      <c r="Y56" s="67">
        <v>1802.0339999999999</v>
      </c>
      <c r="Z56" s="67">
        <v>1736.982</v>
      </c>
      <c r="AA56" s="67">
        <v>1675.05</v>
      </c>
      <c r="AB56" s="67">
        <v>1805.232</v>
      </c>
      <c r="AC56" s="67">
        <v>1763.8139999999999</v>
      </c>
      <c r="AD56" s="67">
        <v>1755.1559999999999</v>
      </c>
      <c r="AE56" s="67">
        <v>1742.598</v>
      </c>
      <c r="AF56" s="67">
        <v>1741.74</v>
      </c>
      <c r="AG56" s="67">
        <v>1635.5819999999999</v>
      </c>
      <c r="AH56" s="67">
        <v>1654.3799999999999</v>
      </c>
      <c r="AI56" s="67">
        <v>1665.846</v>
      </c>
      <c r="AJ56" s="67">
        <v>1599.078</v>
      </c>
      <c r="AK56" s="67">
        <v>1567.02</v>
      </c>
      <c r="AL56" s="67">
        <v>1603.6020000000001</v>
      </c>
      <c r="AM56" s="67">
        <v>1505.8679999999999</v>
      </c>
      <c r="AN56" s="67">
        <v>1481.8439999999998</v>
      </c>
      <c r="AO56" s="67">
        <v>1474.1220000000001</v>
      </c>
      <c r="AP56" s="67">
        <v>1346.3580000000002</v>
      </c>
      <c r="AQ56" s="67">
        <v>1441.9860000000001</v>
      </c>
      <c r="AR56" s="67">
        <v>1333.8</v>
      </c>
      <c r="AS56" s="67">
        <v>1503.2159999999999</v>
      </c>
      <c r="AT56" s="67">
        <v>1530.4380000000001</v>
      </c>
      <c r="AU56" s="290">
        <v>1544.0099999999998</v>
      </c>
      <c r="AV56" s="67">
        <v>1554.1499999999999</v>
      </c>
      <c r="AW56" s="67">
        <v>1655.7839999999999</v>
      </c>
      <c r="AX56" s="67">
        <v>1689.3240000000001</v>
      </c>
      <c r="AY56" s="67">
        <v>1783.704</v>
      </c>
      <c r="AZ56" s="67">
        <v>1787.37</v>
      </c>
      <c r="BA56" s="67">
        <v>1853.904</v>
      </c>
      <c r="BB56" s="67">
        <v>1831.83</v>
      </c>
      <c r="BC56" s="67">
        <v>1762.3319999999999</v>
      </c>
      <c r="BD56" s="67">
        <v>1707.732</v>
      </c>
      <c r="BE56" s="67">
        <v>1748.682</v>
      </c>
      <c r="BF56" s="17">
        <f t="shared" si="9"/>
        <v>9.0480000000000018</v>
      </c>
      <c r="BG56" s="96">
        <f t="shared" si="6"/>
        <v>5.1284318493302105E-3</v>
      </c>
      <c r="BH56">
        <v>7.8</v>
      </c>
      <c r="BJ56" s="220"/>
      <c r="BM56" s="270"/>
      <c r="BN56" s="271"/>
    </row>
    <row r="57" spans="1:66" x14ac:dyDescent="0.25">
      <c r="A57" s="99">
        <f t="shared" si="7"/>
        <v>56</v>
      </c>
      <c r="B57" s="293" t="s">
        <v>246</v>
      </c>
      <c r="C57" s="50" t="s">
        <v>248</v>
      </c>
      <c r="D57" s="177">
        <f t="shared" si="8"/>
        <v>1411.722</v>
      </c>
      <c r="E57" s="100">
        <v>180.99</v>
      </c>
      <c r="F57" s="100"/>
      <c r="G57" s="100"/>
      <c r="H57" s="67">
        <v>1365.1559999999999</v>
      </c>
      <c r="I57" s="67">
        <v>1422.798</v>
      </c>
      <c r="J57" s="67">
        <v>1380.6</v>
      </c>
      <c r="K57" s="67">
        <v>1395.2639999999999</v>
      </c>
      <c r="L57" s="67">
        <v>1483.3259999999998</v>
      </c>
      <c r="M57" s="67">
        <v>1467.57</v>
      </c>
      <c r="N57" s="67">
        <v>1579.422</v>
      </c>
      <c r="O57" s="67">
        <v>1452.828</v>
      </c>
      <c r="P57" s="67">
        <v>1429.116</v>
      </c>
      <c r="Q57" s="67">
        <v>1428.6479999999999</v>
      </c>
      <c r="R57" s="67">
        <v>1463.4359999999999</v>
      </c>
      <c r="S57" s="67">
        <v>1389.8820000000001</v>
      </c>
      <c r="T57" s="67">
        <v>1378.0259999999998</v>
      </c>
      <c r="U57" s="67">
        <v>1386.9959999999999</v>
      </c>
      <c r="V57" s="67">
        <v>1302.7560000000001</v>
      </c>
      <c r="W57" s="67">
        <v>1358.604</v>
      </c>
      <c r="X57" s="67">
        <v>1388.3220000000001</v>
      </c>
      <c r="Y57" s="67">
        <v>1407.51</v>
      </c>
      <c r="Z57" s="67">
        <v>1425.06</v>
      </c>
      <c r="AA57" s="67">
        <v>1355.0159999999998</v>
      </c>
      <c r="AB57" s="67">
        <v>1353.3</v>
      </c>
      <c r="AC57" s="67">
        <v>1344.798</v>
      </c>
      <c r="AD57" s="67">
        <v>1405.482</v>
      </c>
      <c r="AE57" s="67">
        <v>1242.8520000000001</v>
      </c>
      <c r="AF57" s="67">
        <v>1230.45</v>
      </c>
      <c r="AG57" s="67">
        <v>1122.03</v>
      </c>
      <c r="AH57" s="67">
        <v>1107.366</v>
      </c>
      <c r="AI57" s="67">
        <v>1105.4159999999999</v>
      </c>
      <c r="AJ57" s="67">
        <v>1054.0139999999999</v>
      </c>
      <c r="AK57" s="67">
        <v>1024.0619999999999</v>
      </c>
      <c r="AL57" s="67">
        <v>1056.1200000000001</v>
      </c>
      <c r="AM57" s="67">
        <v>909.87</v>
      </c>
      <c r="AN57" s="67">
        <v>893.1</v>
      </c>
      <c r="AO57" s="67">
        <v>865.87800000000004</v>
      </c>
      <c r="AP57" s="67">
        <v>791.62199999999996</v>
      </c>
      <c r="AQ57" s="67">
        <v>865.25400000000002</v>
      </c>
      <c r="AR57" s="67">
        <v>735.61800000000005</v>
      </c>
      <c r="AS57" s="67">
        <v>855.42600000000004</v>
      </c>
      <c r="AT57" s="67">
        <v>918.06</v>
      </c>
      <c r="AU57" s="290">
        <v>949.02599999999995</v>
      </c>
      <c r="AV57" s="67">
        <v>878.98199999999997</v>
      </c>
      <c r="AW57" s="67">
        <v>974.37599999999998</v>
      </c>
      <c r="AX57" s="67">
        <v>1048.5540000000001</v>
      </c>
      <c r="AY57" s="67">
        <v>1083.03</v>
      </c>
      <c r="AZ57" s="67">
        <v>1012.752</v>
      </c>
      <c r="BA57" s="67">
        <v>936.54599999999994</v>
      </c>
      <c r="BB57" s="67">
        <v>1112.4359999999999</v>
      </c>
      <c r="BC57" s="67">
        <v>1074.1380000000001</v>
      </c>
      <c r="BD57" s="67">
        <v>1060.098</v>
      </c>
      <c r="BE57" s="67">
        <v>1126.866</v>
      </c>
      <c r="BF57" s="17">
        <f t="shared" si="9"/>
        <v>46.566000000000031</v>
      </c>
      <c r="BG57" s="96">
        <f t="shared" si="6"/>
        <v>3.411038738429896E-2</v>
      </c>
      <c r="BH57">
        <v>7.8</v>
      </c>
      <c r="BJ57" s="220"/>
      <c r="BM57" s="270"/>
      <c r="BN57" s="271"/>
    </row>
    <row r="58" spans="1:66" x14ac:dyDescent="0.25">
      <c r="A58" s="99">
        <f t="shared" si="7"/>
        <v>57</v>
      </c>
      <c r="B58" s="221" t="s">
        <v>353</v>
      </c>
      <c r="C58" s="1" t="s">
        <v>354</v>
      </c>
      <c r="D58" s="177">
        <f t="shared" si="8"/>
        <v>2395.848</v>
      </c>
      <c r="E58" s="67">
        <v>307.16000000000003</v>
      </c>
      <c r="F58" s="100"/>
      <c r="G58" s="100"/>
      <c r="H58" s="67">
        <v>2412.462</v>
      </c>
      <c r="I58" s="67">
        <v>2505.9059999999999</v>
      </c>
      <c r="J58" s="67">
        <v>2497.404</v>
      </c>
      <c r="K58" s="67">
        <v>2337.348</v>
      </c>
      <c r="L58" s="67">
        <v>2155.998</v>
      </c>
      <c r="M58" s="67">
        <v>2174.8739999999998</v>
      </c>
      <c r="N58" s="67">
        <v>2193.2820000000002</v>
      </c>
      <c r="O58" s="67">
        <v>2027.376</v>
      </c>
      <c r="P58" s="67">
        <v>1975.74</v>
      </c>
      <c r="Q58" s="67">
        <v>1845.2459999999999</v>
      </c>
      <c r="R58" s="67">
        <v>1913.73</v>
      </c>
      <c r="S58" s="67">
        <v>1923.0119999999999</v>
      </c>
      <c r="T58" s="67">
        <v>1986.816</v>
      </c>
      <c r="U58" s="67">
        <v>1878.24</v>
      </c>
      <c r="V58" s="67">
        <v>1833</v>
      </c>
      <c r="W58" s="67">
        <v>1660.6979999999999</v>
      </c>
      <c r="X58" s="67">
        <v>1607.502</v>
      </c>
      <c r="Y58" s="67">
        <v>1590.42</v>
      </c>
      <c r="Z58" s="67">
        <v>1571.0759999999998</v>
      </c>
      <c r="AA58" s="67">
        <v>1475.2139999999999</v>
      </c>
      <c r="AB58" s="67">
        <v>1506.8040000000001</v>
      </c>
      <c r="AC58" s="67">
        <v>1443.4680000000001</v>
      </c>
      <c r="AD58" s="67">
        <v>818.298</v>
      </c>
      <c r="AE58" s="67">
        <v>1400.3340000000001</v>
      </c>
      <c r="AF58" s="67">
        <v>1392.5339999999999</v>
      </c>
      <c r="AG58" s="67">
        <v>1299.7919999999999</v>
      </c>
      <c r="AH58" s="67">
        <v>1362.4259999999999</v>
      </c>
      <c r="AI58" s="67">
        <v>1354.704</v>
      </c>
      <c r="AJ58" s="67">
        <v>1339.5720000000001</v>
      </c>
      <c r="AK58" s="67">
        <v>1314.066</v>
      </c>
      <c r="AL58" s="67">
        <v>1296.2819999999999</v>
      </c>
      <c r="AM58" s="67">
        <v>1191.45</v>
      </c>
      <c r="AN58" s="67">
        <v>1279.434</v>
      </c>
      <c r="AO58" s="67">
        <v>1263.288</v>
      </c>
      <c r="AP58" s="67">
        <v>1179.048</v>
      </c>
      <c r="AQ58" s="67">
        <v>1225.6919999999998</v>
      </c>
      <c r="AR58" s="67">
        <v>1135.6799999999998</v>
      </c>
      <c r="AS58" s="67">
        <v>1203.7740000000001</v>
      </c>
      <c r="AT58" s="67">
        <v>1279.1220000000001</v>
      </c>
      <c r="AU58" s="290">
        <v>1290.8220000000001</v>
      </c>
      <c r="AV58" s="67">
        <v>1356.1080000000002</v>
      </c>
      <c r="AW58" s="67">
        <v>1328.184</v>
      </c>
      <c r="AX58" s="67">
        <v>1401.348</v>
      </c>
      <c r="AY58" s="67">
        <v>1444.7939999999999</v>
      </c>
      <c r="AZ58" s="67">
        <v>1445.652</v>
      </c>
      <c r="BA58" s="67">
        <v>1591.356</v>
      </c>
      <c r="BB58" s="67">
        <v>1561.6379999999999</v>
      </c>
      <c r="BC58" s="67">
        <v>1528.8</v>
      </c>
      <c r="BD58" s="67">
        <v>1497.9119999999998</v>
      </c>
      <c r="BE58" s="67">
        <v>1495.962</v>
      </c>
      <c r="BF58" s="17">
        <f t="shared" si="9"/>
        <v>-16.614000000000033</v>
      </c>
      <c r="BG58" s="96">
        <f t="shared" si="6"/>
        <v>-6.8867405994374352E-3</v>
      </c>
      <c r="BH58">
        <v>7.8</v>
      </c>
      <c r="BJ58" s="220"/>
      <c r="BM58" s="270"/>
      <c r="BN58" s="271"/>
    </row>
    <row r="59" spans="1:66" x14ac:dyDescent="0.25">
      <c r="A59" s="99">
        <f t="shared" si="7"/>
        <v>58</v>
      </c>
      <c r="B59" s="293" t="s">
        <v>216</v>
      </c>
      <c r="C59" s="49" t="s">
        <v>222</v>
      </c>
      <c r="D59" s="177">
        <f t="shared" si="8"/>
        <v>854.178</v>
      </c>
      <c r="E59" s="100">
        <v>109.51</v>
      </c>
      <c r="F59" s="100"/>
      <c r="G59" s="100"/>
      <c r="H59" s="67">
        <v>873.2879999999999</v>
      </c>
      <c r="I59" s="67">
        <v>917.47149000000002</v>
      </c>
      <c r="J59" s="67">
        <v>905.42399999999998</v>
      </c>
      <c r="K59" s="67">
        <v>883.27199999999993</v>
      </c>
      <c r="L59" s="67">
        <v>1021.4099999999999</v>
      </c>
      <c r="M59" s="67">
        <v>1059.0840000000001</v>
      </c>
      <c r="N59" s="67">
        <v>1051.9860000000001</v>
      </c>
      <c r="O59" s="67">
        <v>1044.8880000000001</v>
      </c>
      <c r="P59" s="67">
        <v>1002.1439999999999</v>
      </c>
      <c r="Q59" s="67">
        <v>969.30599999999993</v>
      </c>
      <c r="R59" s="67">
        <v>1047.1499999999999</v>
      </c>
      <c r="S59" s="67">
        <v>1013.922</v>
      </c>
      <c r="T59" s="67">
        <v>1009.866</v>
      </c>
      <c r="U59" s="67">
        <v>978.43200000000002</v>
      </c>
      <c r="V59" s="67">
        <v>972.50400000000002</v>
      </c>
      <c r="W59" s="67">
        <v>937.71600000000001</v>
      </c>
      <c r="X59" s="67">
        <v>991.45799999999997</v>
      </c>
      <c r="Y59" s="67">
        <v>927.81</v>
      </c>
      <c r="Z59" s="67">
        <v>891.22800000000007</v>
      </c>
      <c r="AA59" s="67">
        <v>858.46799999999996</v>
      </c>
      <c r="AB59" s="67">
        <v>923.91</v>
      </c>
      <c r="AC59" s="67">
        <v>850.19999999999993</v>
      </c>
      <c r="AD59" s="67">
        <v>818.298</v>
      </c>
      <c r="AE59" s="67">
        <v>808.00199999999995</v>
      </c>
      <c r="AF59" s="67">
        <v>820.09199999999998</v>
      </c>
      <c r="AG59" s="67">
        <v>789.43799999999999</v>
      </c>
      <c r="AH59" s="67">
        <v>784.524</v>
      </c>
      <c r="AI59" s="67">
        <v>784.68</v>
      </c>
      <c r="AJ59" s="67">
        <v>752.77800000000002</v>
      </c>
      <c r="AK59" s="67">
        <v>930.07199999999989</v>
      </c>
      <c r="AL59" s="67">
        <v>917.35799999999995</v>
      </c>
      <c r="AM59" s="67">
        <v>855.27</v>
      </c>
      <c r="AN59" s="67">
        <v>865.17600000000004</v>
      </c>
      <c r="AO59" s="67">
        <v>811.27800000000002</v>
      </c>
      <c r="AP59" s="67">
        <v>730.78199999999993</v>
      </c>
      <c r="AQ59" s="67">
        <v>705.9</v>
      </c>
      <c r="AR59" s="67">
        <v>812.83799999999997</v>
      </c>
      <c r="AS59" s="67">
        <v>939.51</v>
      </c>
      <c r="AT59" s="67">
        <v>987.79200000000003</v>
      </c>
      <c r="AU59" s="290">
        <v>955.81200000000001</v>
      </c>
      <c r="AV59" s="67">
        <v>935.37599999999998</v>
      </c>
      <c r="AW59" s="67">
        <v>886.78199999999993</v>
      </c>
      <c r="AX59" s="67">
        <v>1024.452</v>
      </c>
      <c r="AY59" s="67">
        <v>968.44799999999998</v>
      </c>
      <c r="AZ59" s="67">
        <v>891.30599999999993</v>
      </c>
      <c r="BA59" s="67">
        <v>872.89799999999991</v>
      </c>
      <c r="BB59" s="67">
        <v>868.452</v>
      </c>
      <c r="BC59" s="67">
        <v>823.44599999999991</v>
      </c>
      <c r="BD59" s="67">
        <v>738.50400000000002</v>
      </c>
      <c r="BE59" s="67">
        <v>755.19599999999991</v>
      </c>
      <c r="BF59" s="17">
        <f t="shared" si="9"/>
        <v>-19.1099999999999</v>
      </c>
      <c r="BG59" s="96">
        <f t="shared" si="6"/>
        <v>-2.1882815291175309E-2</v>
      </c>
      <c r="BH59">
        <v>7.8</v>
      </c>
      <c r="BJ59" s="220"/>
      <c r="BM59" s="270"/>
      <c r="BN59" s="271"/>
    </row>
    <row r="60" spans="1:66" x14ac:dyDescent="0.25">
      <c r="A60" s="99">
        <f t="shared" si="7"/>
        <v>59</v>
      </c>
      <c r="B60" s="293" t="s">
        <v>218</v>
      </c>
      <c r="C60" s="35" t="s">
        <v>220</v>
      </c>
      <c r="D60" s="177">
        <f t="shared" si="8"/>
        <v>3753.3599999999997</v>
      </c>
      <c r="E60" s="100">
        <v>481.2</v>
      </c>
      <c r="F60" s="100"/>
      <c r="G60" s="100"/>
      <c r="H60" s="67">
        <v>3579.8879999999999</v>
      </c>
      <c r="I60" s="67">
        <v>3549</v>
      </c>
      <c r="J60" s="67">
        <v>3355.326</v>
      </c>
      <c r="K60" s="67">
        <v>3050.502</v>
      </c>
      <c r="L60" s="67">
        <v>3153.9300000000003</v>
      </c>
      <c r="M60" s="67">
        <v>3350.2559999999999</v>
      </c>
      <c r="N60" s="67">
        <v>3561.1680000000001</v>
      </c>
      <c r="O60" s="67">
        <v>3383.0160000000001</v>
      </c>
      <c r="P60" s="67">
        <v>3426.6179999999999</v>
      </c>
      <c r="Q60" s="67">
        <v>3225.2220000000002</v>
      </c>
      <c r="R60" s="67">
        <v>3352.674</v>
      </c>
      <c r="S60" s="67">
        <v>3435.12</v>
      </c>
      <c r="T60" s="67">
        <v>3323.346</v>
      </c>
      <c r="U60" s="67">
        <v>3088.3319999999999</v>
      </c>
      <c r="V60" s="67">
        <v>2736.5519999999997</v>
      </c>
      <c r="W60" s="67">
        <v>2604.1860000000001</v>
      </c>
      <c r="X60" s="67">
        <v>2652.078</v>
      </c>
      <c r="Y60" s="67">
        <v>2578.3679999999999</v>
      </c>
      <c r="Z60" s="67">
        <v>2571.27</v>
      </c>
      <c r="AA60" s="67">
        <v>2360.5140000000001</v>
      </c>
      <c r="AB60" s="67">
        <v>2465.268</v>
      </c>
      <c r="AC60" s="67">
        <v>2571.27</v>
      </c>
      <c r="AD60" s="67">
        <v>2445.3779999999997</v>
      </c>
      <c r="AE60" s="67">
        <v>2459.73</v>
      </c>
      <c r="AF60" s="67">
        <v>2524.3139999999999</v>
      </c>
      <c r="AG60" s="67">
        <v>2512.848</v>
      </c>
      <c r="AH60" s="67">
        <v>2537.4180000000001</v>
      </c>
      <c r="AI60" s="67">
        <v>2302.0919999999996</v>
      </c>
      <c r="AJ60" s="67">
        <v>2702.3879999999999</v>
      </c>
      <c r="AK60" s="67">
        <v>2646.8519999999999</v>
      </c>
      <c r="AL60" s="67">
        <v>2729.8440000000001</v>
      </c>
      <c r="AM60" s="67">
        <v>2326.4279999999999</v>
      </c>
      <c r="AN60" s="67">
        <v>2162.2379999999998</v>
      </c>
      <c r="AO60" s="67">
        <v>2222.6099999999997</v>
      </c>
      <c r="AP60" s="67">
        <v>1882.6859999999999</v>
      </c>
      <c r="AQ60" s="67">
        <v>1968.018</v>
      </c>
      <c r="AR60" s="67">
        <v>1867.5540000000001</v>
      </c>
      <c r="AS60" s="67">
        <v>2055.69</v>
      </c>
      <c r="AT60" s="67">
        <v>1939.9380000000001</v>
      </c>
      <c r="AU60" s="290">
        <v>1949.8439999999998</v>
      </c>
      <c r="AV60" s="67">
        <v>2048.826</v>
      </c>
      <c r="AW60" s="67">
        <v>2285.2440000000001</v>
      </c>
      <c r="AX60" s="67">
        <v>2634.84</v>
      </c>
      <c r="AY60" s="67">
        <v>2775.5519999999997</v>
      </c>
      <c r="AZ60" s="67">
        <v>2820.636</v>
      </c>
      <c r="BA60" s="67">
        <v>3155.88</v>
      </c>
      <c r="BB60" s="67">
        <v>3171.3239999999996</v>
      </c>
      <c r="BC60" s="67">
        <v>3326.7</v>
      </c>
      <c r="BD60" s="67">
        <v>3078.9720000000002</v>
      </c>
      <c r="BE60" s="67">
        <v>3201.4319999999998</v>
      </c>
      <c r="BF60" s="17">
        <f t="shared" si="9"/>
        <v>173.47199999999975</v>
      </c>
      <c r="BG60" s="96">
        <f t="shared" si="6"/>
        <v>4.8457381906919922E-2</v>
      </c>
      <c r="BH60">
        <v>7.8</v>
      </c>
      <c r="BJ60" s="220"/>
      <c r="BM60" s="270"/>
      <c r="BN60" s="271"/>
    </row>
    <row r="61" spans="1:66" x14ac:dyDescent="0.25">
      <c r="A61" s="99">
        <f t="shared" si="7"/>
        <v>60</v>
      </c>
      <c r="B61" s="221" t="s">
        <v>360</v>
      </c>
      <c r="C61" s="86" t="s">
        <v>362</v>
      </c>
      <c r="D61" s="177">
        <f t="shared" si="8"/>
        <v>2134.6260000000002</v>
      </c>
      <c r="E61" s="67">
        <v>273.67</v>
      </c>
      <c r="F61" s="100"/>
      <c r="G61" s="100"/>
      <c r="H61" s="67">
        <v>2170.5839999999998</v>
      </c>
      <c r="I61" s="67">
        <v>2174.4839999999999</v>
      </c>
      <c r="J61" s="67">
        <v>2175.0300000000002</v>
      </c>
      <c r="K61" s="67">
        <v>2117.6219999999998</v>
      </c>
      <c r="L61" s="67">
        <v>2124.7980000000002</v>
      </c>
      <c r="M61" s="67">
        <v>2094.0660000000003</v>
      </c>
      <c r="N61" s="67">
        <v>2108.886</v>
      </c>
      <c r="O61" s="67">
        <v>2049.9960000000001</v>
      </c>
      <c r="P61" s="67">
        <v>1967.8619999999999</v>
      </c>
      <c r="Q61" s="67">
        <v>1913.106</v>
      </c>
      <c r="R61" s="67">
        <v>2012.5559999999998</v>
      </c>
      <c r="S61" s="67">
        <v>1992.588</v>
      </c>
      <c r="T61" s="67">
        <v>1914.8999999999999</v>
      </c>
      <c r="U61" s="67">
        <v>1825.7459999999999</v>
      </c>
      <c r="V61" s="67">
        <v>1869.5819999999999</v>
      </c>
      <c r="W61" s="67">
        <v>1810.6919999999998</v>
      </c>
      <c r="X61" s="67">
        <v>1776.5279999999998</v>
      </c>
      <c r="Y61" s="67">
        <v>1806.402</v>
      </c>
      <c r="Z61" s="67">
        <v>1788.9299999999998</v>
      </c>
      <c r="AA61" s="67">
        <v>1578.5639999999999</v>
      </c>
      <c r="AB61" s="67">
        <v>1668.2639999999999</v>
      </c>
      <c r="AC61" s="67">
        <v>1647.204</v>
      </c>
      <c r="AD61" s="67">
        <v>1647.048</v>
      </c>
      <c r="AE61" s="67">
        <v>1665.69</v>
      </c>
      <c r="AF61" s="67">
        <v>1568.424</v>
      </c>
      <c r="AG61" s="67">
        <v>1567.8</v>
      </c>
      <c r="AH61" s="67">
        <v>1532.31</v>
      </c>
      <c r="AI61" s="67">
        <v>1590.5759999999998</v>
      </c>
      <c r="AJ61" s="67">
        <v>1566.6299999999999</v>
      </c>
      <c r="AK61" s="67">
        <v>1523.106</v>
      </c>
      <c r="AL61" s="67">
        <v>1647.828</v>
      </c>
      <c r="AM61" s="67">
        <v>1548.5339999999999</v>
      </c>
      <c r="AN61" s="67">
        <v>1601.73</v>
      </c>
      <c r="AO61" s="67">
        <v>1632.384</v>
      </c>
      <c r="AP61" s="67">
        <v>1536.444</v>
      </c>
      <c r="AQ61" s="67">
        <v>1545.57</v>
      </c>
      <c r="AR61" s="67">
        <v>1469.364</v>
      </c>
      <c r="AS61" s="67">
        <v>1699.6200000000001</v>
      </c>
      <c r="AT61" s="67">
        <v>1702.5060000000001</v>
      </c>
      <c r="AU61" s="290">
        <v>1665.222</v>
      </c>
      <c r="AV61" s="67">
        <v>1864.7459999999999</v>
      </c>
      <c r="AW61" s="67">
        <v>1886.3520000000001</v>
      </c>
      <c r="AX61" s="67">
        <v>1915.29</v>
      </c>
      <c r="AY61" s="67">
        <v>1907.8799999999999</v>
      </c>
      <c r="AZ61" s="67">
        <v>1775.5139999999999</v>
      </c>
      <c r="BA61" s="67">
        <v>1840.8</v>
      </c>
      <c r="BB61" s="67">
        <v>1737.684</v>
      </c>
      <c r="BC61" s="67">
        <v>1793.8439999999998</v>
      </c>
      <c r="BD61" s="67">
        <v>1847.4299999999998</v>
      </c>
      <c r="BE61" s="67">
        <v>1898.2080000000001</v>
      </c>
      <c r="BF61" s="17">
        <f t="shared" si="9"/>
        <v>-35.957999999999629</v>
      </c>
      <c r="BG61" s="96">
        <f t="shared" si="6"/>
        <v>-1.6566048584159668E-2</v>
      </c>
      <c r="BH61">
        <v>7.8</v>
      </c>
      <c r="BJ61" s="220"/>
      <c r="BM61" s="270"/>
      <c r="BN61" s="271"/>
    </row>
    <row r="62" spans="1:66" x14ac:dyDescent="0.25">
      <c r="A62" s="99">
        <f t="shared" si="7"/>
        <v>61</v>
      </c>
      <c r="B62" s="221" t="s">
        <v>12831</v>
      </c>
      <c r="C62" s="86" t="s">
        <v>12835</v>
      </c>
      <c r="D62" s="178">
        <v>1.22</v>
      </c>
      <c r="F62" s="100"/>
      <c r="G62" s="100"/>
      <c r="H62" s="67">
        <v>1.37</v>
      </c>
      <c r="I62" s="67">
        <v>1.47</v>
      </c>
      <c r="J62" s="67">
        <v>5.0999999999999996</v>
      </c>
      <c r="BF62" s="17">
        <f t="shared" si="9"/>
        <v>-0.15000000000000013</v>
      </c>
      <c r="BG62" s="96">
        <f t="shared" si="6"/>
        <v>-0.1094890510948906</v>
      </c>
      <c r="BH62">
        <v>7.8</v>
      </c>
      <c r="BJ62" s="281" t="s">
        <v>12839</v>
      </c>
      <c r="BK62">
        <f>VLOOKUP(BJ62,[1]香港主板20251220!$A:$D,4,FALSE)</f>
        <v>1.22</v>
      </c>
      <c r="BM62" s="270"/>
      <c r="BN62" s="271"/>
    </row>
    <row r="63" spans="1:66" x14ac:dyDescent="0.25">
      <c r="A63" s="99">
        <f t="shared" si="7"/>
        <v>62</v>
      </c>
      <c r="B63" s="221" t="s">
        <v>12832</v>
      </c>
      <c r="C63" s="86" t="s">
        <v>12836</v>
      </c>
      <c r="D63" s="178">
        <v>108.2</v>
      </c>
      <c r="F63" s="100"/>
      <c r="G63" s="100"/>
      <c r="H63" s="67">
        <v>111.6</v>
      </c>
      <c r="I63" s="67">
        <v>114.6</v>
      </c>
      <c r="J63" s="67">
        <v>115</v>
      </c>
      <c r="BF63" s="17">
        <f t="shared" si="9"/>
        <v>-3.3999999999999915</v>
      </c>
      <c r="BG63" s="96">
        <f t="shared" si="6"/>
        <v>-3.0465949820788457E-2</v>
      </c>
      <c r="BH63">
        <v>7.8</v>
      </c>
      <c r="BJ63" s="281" t="s">
        <v>12840</v>
      </c>
      <c r="BK63">
        <f>VLOOKUP(BJ63,[1]香港主板20251220!$A:$D,4,FALSE)</f>
        <v>108.2</v>
      </c>
      <c r="BM63" s="270"/>
      <c r="BN63" s="271"/>
    </row>
    <row r="64" spans="1:66" x14ac:dyDescent="0.25">
      <c r="A64" s="99">
        <f t="shared" si="7"/>
        <v>63</v>
      </c>
      <c r="B64" s="221" t="s">
        <v>12833</v>
      </c>
      <c r="C64" s="86" t="s">
        <v>12837</v>
      </c>
      <c r="D64" s="178">
        <v>36.619999999999997</v>
      </c>
      <c r="F64" s="100"/>
      <c r="G64" s="100"/>
      <c r="H64" s="67">
        <v>39.24</v>
      </c>
      <c r="I64" s="67">
        <v>39.08</v>
      </c>
      <c r="J64" s="67">
        <v>41.74</v>
      </c>
      <c r="BF64" s="17">
        <f t="shared" si="9"/>
        <v>-2.6200000000000045</v>
      </c>
      <c r="BG64" s="96">
        <f t="shared" si="6"/>
        <v>-6.6768603465851284E-2</v>
      </c>
      <c r="BH64">
        <v>7.8</v>
      </c>
      <c r="BJ64" s="281" t="s">
        <v>12841</v>
      </c>
      <c r="BK64">
        <f>VLOOKUP(BJ64,[1]香港主板20251220!$A:$D,4,FALSE)</f>
        <v>36.619999999999997</v>
      </c>
      <c r="BM64" s="270"/>
      <c r="BN64" s="271"/>
    </row>
    <row r="65" spans="1:66" x14ac:dyDescent="0.25">
      <c r="A65" s="99">
        <f t="shared" si="7"/>
        <v>64</v>
      </c>
      <c r="B65" s="221" t="s">
        <v>12834</v>
      </c>
      <c r="C65" s="86" t="s">
        <v>12838</v>
      </c>
      <c r="D65" s="178">
        <v>24</v>
      </c>
      <c r="F65" s="100"/>
      <c r="G65" s="100"/>
      <c r="H65" s="67">
        <v>24.9</v>
      </c>
      <c r="I65" s="67">
        <v>21.32</v>
      </c>
      <c r="J65" s="67">
        <v>21.4</v>
      </c>
      <c r="BF65" s="17">
        <f t="shared" si="9"/>
        <v>-0.89999999999999858</v>
      </c>
      <c r="BG65" s="96">
        <f t="shared" si="6"/>
        <v>-3.6144578313252955E-2</v>
      </c>
      <c r="BH65">
        <v>7.8</v>
      </c>
      <c r="BJ65" s="281" t="s">
        <v>12842</v>
      </c>
      <c r="BK65">
        <f>VLOOKUP(BJ65,[1]香港主板20251220!$A:$D,4,FALSE)</f>
        <v>24</v>
      </c>
      <c r="BM65" s="270"/>
      <c r="BN65" s="271"/>
    </row>
    <row r="66" spans="1:66" x14ac:dyDescent="0.25">
      <c r="A66" s="99">
        <f t="shared" si="7"/>
        <v>65</v>
      </c>
      <c r="B66" s="221" t="s">
        <v>12827</v>
      </c>
      <c r="C66" s="86" t="s">
        <v>12828</v>
      </c>
      <c r="D66" s="178">
        <v>13.53</v>
      </c>
      <c r="F66" s="100"/>
      <c r="G66" s="100"/>
      <c r="H66" s="67">
        <v>13.68</v>
      </c>
      <c r="I66" s="67">
        <v>13.88</v>
      </c>
      <c r="J66" s="67">
        <v>13.25</v>
      </c>
      <c r="BF66" s="17">
        <f t="shared" si="9"/>
        <v>-0.15000000000000036</v>
      </c>
      <c r="BG66" s="96">
        <f t="shared" si="6"/>
        <v>-1.096491228070178E-2</v>
      </c>
      <c r="BH66">
        <v>7.8</v>
      </c>
      <c r="BJ66" s="281" t="s">
        <v>12843</v>
      </c>
      <c r="BK66">
        <f>VLOOKUP(BJ66,[1]香港主板20251220!$A:$D,4,FALSE)</f>
        <v>13.53</v>
      </c>
      <c r="BM66" s="270"/>
      <c r="BN66" s="271"/>
    </row>
    <row r="67" spans="1:66" x14ac:dyDescent="0.25">
      <c r="A67" s="99">
        <f t="shared" si="7"/>
        <v>66</v>
      </c>
      <c r="B67" s="221" t="s">
        <v>12805</v>
      </c>
      <c r="C67" s="86" t="s">
        <v>12806</v>
      </c>
      <c r="D67" s="178">
        <v>95.5</v>
      </c>
      <c r="F67" s="100"/>
      <c r="G67" s="100"/>
      <c r="H67" s="67">
        <v>99.25</v>
      </c>
      <c r="I67" s="67">
        <v>98.6</v>
      </c>
      <c r="J67" s="67">
        <v>98.6</v>
      </c>
      <c r="K67" s="67">
        <v>96.95</v>
      </c>
      <c r="BF67" s="17">
        <f t="shared" si="9"/>
        <v>-3.75</v>
      </c>
      <c r="BG67" s="96">
        <f t="shared" si="6"/>
        <v>-3.7783375314861464E-2</v>
      </c>
      <c r="BH67">
        <v>7.8</v>
      </c>
      <c r="BJ67" s="281" t="s">
        <v>12807</v>
      </c>
      <c r="BK67">
        <f>VLOOKUP(BJ67,[1]香港主板20251220!$A:$D,4,FALSE)</f>
        <v>95.5</v>
      </c>
      <c r="BM67" s="270"/>
      <c r="BN67" s="271"/>
    </row>
    <row r="68" spans="1:66" x14ac:dyDescent="0.25">
      <c r="A68" s="99">
        <f t="shared" si="7"/>
        <v>67</v>
      </c>
      <c r="B68" s="221" t="s">
        <v>12802</v>
      </c>
      <c r="C68" s="86" t="s">
        <v>12803</v>
      </c>
      <c r="D68" s="178">
        <v>30.02</v>
      </c>
      <c r="F68" s="100"/>
      <c r="G68" s="100"/>
      <c r="H68" s="67">
        <v>30.86</v>
      </c>
      <c r="I68" s="67">
        <v>31.06</v>
      </c>
      <c r="J68" s="67">
        <v>30.88</v>
      </c>
      <c r="K68" s="67">
        <v>30.34</v>
      </c>
      <c r="BF68" s="17">
        <f t="shared" si="9"/>
        <v>-0.83999999999999986</v>
      </c>
      <c r="BG68" s="96">
        <f t="shared" si="6"/>
        <v>-2.7219701879455601E-2</v>
      </c>
      <c r="BH68">
        <v>7.8</v>
      </c>
      <c r="BJ68" s="281" t="s">
        <v>12804</v>
      </c>
      <c r="BK68">
        <f>VLOOKUP(BJ68,[1]香港主板20251220!$A:$D,4,FALSE)</f>
        <v>30.02</v>
      </c>
      <c r="BM68" s="270"/>
      <c r="BN68" s="271"/>
    </row>
    <row r="69" spans="1:66" x14ac:dyDescent="0.25">
      <c r="A69" s="99">
        <f t="shared" si="7"/>
        <v>68</v>
      </c>
      <c r="B69" s="221" t="s">
        <v>12789</v>
      </c>
      <c r="C69" s="86" t="s">
        <v>12788</v>
      </c>
      <c r="D69" s="178">
        <v>68.849999999999994</v>
      </c>
      <c r="F69" s="100"/>
      <c r="G69" s="100"/>
      <c r="H69" s="67">
        <v>67.8</v>
      </c>
      <c r="I69" s="67">
        <v>68.25</v>
      </c>
      <c r="J69" s="67">
        <v>68</v>
      </c>
      <c r="K69" s="67">
        <v>67.95</v>
      </c>
      <c r="BF69" s="17">
        <f t="shared" si="9"/>
        <v>1.0499999999999972</v>
      </c>
      <c r="BG69" s="96">
        <f t="shared" si="6"/>
        <v>1.5486725663716772E-2</v>
      </c>
      <c r="BH69">
        <v>7.8</v>
      </c>
      <c r="BJ69" s="281" t="s">
        <v>12788</v>
      </c>
      <c r="BK69">
        <f>VLOOKUP(BJ69,[1]香港主板20251220!$A:$D,4,FALSE)</f>
        <v>68.849999999999994</v>
      </c>
      <c r="BM69" s="270"/>
      <c r="BN69" s="271"/>
    </row>
    <row r="70" spans="1:66" x14ac:dyDescent="0.25">
      <c r="A70" s="99">
        <f t="shared" si="7"/>
        <v>69</v>
      </c>
      <c r="B70" s="221" t="s">
        <v>288</v>
      </c>
      <c r="C70" s="86" t="s">
        <v>11878</v>
      </c>
      <c r="D70" s="178">
        <v>145.30000000000001</v>
      </c>
      <c r="F70" s="100"/>
      <c r="G70" s="100"/>
      <c r="H70" s="67">
        <v>154.1</v>
      </c>
      <c r="I70" s="67">
        <v>155</v>
      </c>
      <c r="J70" s="67">
        <v>151.5</v>
      </c>
      <c r="K70" s="67">
        <v>147.6</v>
      </c>
      <c r="L70" s="67">
        <v>154.9</v>
      </c>
      <c r="M70" s="67">
        <v>160.1</v>
      </c>
      <c r="N70" s="67">
        <v>165.1</v>
      </c>
      <c r="O70" s="67">
        <v>168.3</v>
      </c>
      <c r="P70" s="67">
        <v>154.4</v>
      </c>
      <c r="Q70" s="67">
        <v>165.4</v>
      </c>
      <c r="R70" s="67">
        <v>185.1</v>
      </c>
      <c r="S70" s="67">
        <v>166.5</v>
      </c>
      <c r="T70" s="67">
        <v>159.1</v>
      </c>
      <c r="U70" s="67">
        <v>151.1</v>
      </c>
      <c r="V70" s="67">
        <v>131.80000000000001</v>
      </c>
      <c r="W70" s="67">
        <v>115.7</v>
      </c>
      <c r="BF70" s="17">
        <f t="shared" si="9"/>
        <v>-8.7999999999999829</v>
      </c>
      <c r="BG70" s="96">
        <f t="shared" si="6"/>
        <v>-5.7105775470473609E-2</v>
      </c>
      <c r="BH70">
        <v>7.8</v>
      </c>
      <c r="BJ70" s="281" t="s">
        <v>11878</v>
      </c>
      <c r="BK70">
        <f>VLOOKUP(BJ70,[1]香港主板20251220!$A:$D,4,FALSE)</f>
        <v>145.30000000000001</v>
      </c>
      <c r="BM70" s="270"/>
      <c r="BN70" s="271"/>
    </row>
    <row r="71" spans="1:66" x14ac:dyDescent="0.25">
      <c r="A71" s="99">
        <f t="shared" si="7"/>
        <v>70</v>
      </c>
      <c r="B71" s="221" t="s">
        <v>12406</v>
      </c>
      <c r="C71" s="86" t="s">
        <v>12408</v>
      </c>
      <c r="D71" s="178">
        <v>34.159999999999997</v>
      </c>
      <c r="F71" s="100"/>
      <c r="G71" s="100"/>
      <c r="H71" s="67">
        <v>33.479999999999997</v>
      </c>
      <c r="I71" s="67">
        <v>32.619999999999997</v>
      </c>
      <c r="J71" s="67">
        <v>31.16</v>
      </c>
      <c r="K71" s="67">
        <v>30.56</v>
      </c>
      <c r="L71" s="67">
        <v>33.32</v>
      </c>
      <c r="M71" s="67">
        <v>33.78</v>
      </c>
      <c r="N71" s="67">
        <v>36.200000000000003</v>
      </c>
      <c r="O71" s="67">
        <v>36.26</v>
      </c>
      <c r="P71" s="67">
        <v>35.159999999999997</v>
      </c>
      <c r="Q71" s="67">
        <v>37.86</v>
      </c>
      <c r="R71" s="67">
        <v>42.18</v>
      </c>
      <c r="S71" s="67">
        <v>39.06</v>
      </c>
      <c r="T71" s="67">
        <v>37.78</v>
      </c>
      <c r="U71" s="67">
        <v>36.479999999999997</v>
      </c>
      <c r="V71" s="67">
        <v>36.94</v>
      </c>
      <c r="W71" s="67">
        <v>33.200000000000003</v>
      </c>
      <c r="X71" s="67">
        <v>32.92</v>
      </c>
      <c r="Y71" s="67">
        <v>30.94</v>
      </c>
      <c r="Z71" s="67">
        <v>29.36</v>
      </c>
      <c r="AA71" s="67">
        <v>31.35</v>
      </c>
      <c r="AB71" s="67">
        <v>31.5</v>
      </c>
      <c r="BF71" s="17">
        <f t="shared" ref="BF71:BF139" si="10">D71-H71</f>
        <v>0.67999999999999972</v>
      </c>
      <c r="BG71" s="96">
        <f t="shared" ref="BG71:BG139" si="11">BF71/H71</f>
        <v>2.0310633213859015E-2</v>
      </c>
      <c r="BH71">
        <v>7.8</v>
      </c>
      <c r="BJ71" s="281" t="s">
        <v>12408</v>
      </c>
      <c r="BK71">
        <f>VLOOKUP(BJ71,[1]香港主板20251220!$A:$D,4,FALSE)</f>
        <v>34.159999999999997</v>
      </c>
      <c r="BM71" s="270"/>
      <c r="BN71" s="271"/>
    </row>
    <row r="72" spans="1:66" x14ac:dyDescent="0.25">
      <c r="A72" s="99">
        <f t="shared" si="7"/>
        <v>71</v>
      </c>
      <c r="B72" s="221" t="s">
        <v>12402</v>
      </c>
      <c r="C72" s="86" t="s">
        <v>11854</v>
      </c>
      <c r="D72" s="178">
        <v>111.3</v>
      </c>
      <c r="F72" s="100"/>
      <c r="G72" s="100"/>
      <c r="H72" s="67">
        <v>115.6</v>
      </c>
      <c r="I72" s="67">
        <v>117</v>
      </c>
      <c r="J72" s="67">
        <v>116.5</v>
      </c>
      <c r="K72" s="67">
        <v>110.3</v>
      </c>
      <c r="L72" s="67">
        <v>116.9</v>
      </c>
      <c r="M72" s="67">
        <v>124</v>
      </c>
      <c r="N72" s="67">
        <v>127.6</v>
      </c>
      <c r="O72" s="67">
        <v>128.80000000000001</v>
      </c>
      <c r="P72" s="67">
        <v>124.1</v>
      </c>
      <c r="Q72" s="67">
        <v>131.80000000000001</v>
      </c>
      <c r="R72" s="67">
        <v>140.19999999999999</v>
      </c>
      <c r="S72" s="67">
        <v>132.5</v>
      </c>
      <c r="T72" s="67">
        <v>138.80000000000001</v>
      </c>
      <c r="U72" s="67">
        <v>131.69999999999999</v>
      </c>
      <c r="V72" s="67">
        <v>122.1</v>
      </c>
      <c r="W72" s="67">
        <v>117.8</v>
      </c>
      <c r="X72" s="67">
        <v>121.4</v>
      </c>
      <c r="Y72" s="67">
        <v>120.8</v>
      </c>
      <c r="Z72" s="67">
        <v>122.9</v>
      </c>
      <c r="AA72" s="67">
        <v>122.7</v>
      </c>
      <c r="AB72" s="67">
        <v>130.5</v>
      </c>
      <c r="AC72" s="67">
        <v>128.19999999999999</v>
      </c>
      <c r="BF72" s="17">
        <f t="shared" si="10"/>
        <v>-4.2999999999999972</v>
      </c>
      <c r="BG72" s="96">
        <f t="shared" si="11"/>
        <v>-3.7197231833910015E-2</v>
      </c>
      <c r="BH72">
        <v>7.8</v>
      </c>
      <c r="BJ72" s="281" t="s">
        <v>11854</v>
      </c>
      <c r="BK72">
        <f>VLOOKUP(BJ72,[1]香港主板20251220!$A:$D,4,FALSE)</f>
        <v>111.3</v>
      </c>
      <c r="BM72" s="270"/>
      <c r="BN72" s="271"/>
    </row>
    <row r="73" spans="1:66" x14ac:dyDescent="0.25">
      <c r="A73" s="99">
        <f t="shared" si="7"/>
        <v>72</v>
      </c>
      <c r="B73" s="221" t="s">
        <v>12375</v>
      </c>
      <c r="C73" s="86" t="s">
        <v>12377</v>
      </c>
      <c r="D73" s="178">
        <v>8.41</v>
      </c>
      <c r="F73" s="100"/>
      <c r="G73" s="100"/>
      <c r="H73" s="67">
        <v>8.6</v>
      </c>
      <c r="I73" s="67">
        <v>8.89</v>
      </c>
      <c r="J73" s="67">
        <v>9</v>
      </c>
      <c r="K73" s="67">
        <v>9.2100000000000009</v>
      </c>
      <c r="L73" s="67">
        <v>9.57</v>
      </c>
      <c r="M73" s="67">
        <v>9.83</v>
      </c>
      <c r="N73" s="67">
        <v>9.35</v>
      </c>
      <c r="O73" s="67">
        <v>9.39</v>
      </c>
      <c r="P73" s="67">
        <v>9.0399999999999991</v>
      </c>
      <c r="Q73" s="67">
        <v>8.9499999999999993</v>
      </c>
      <c r="R73" s="67">
        <v>8.89</v>
      </c>
      <c r="S73" s="67">
        <v>8.82</v>
      </c>
      <c r="T73" s="67">
        <v>9.6</v>
      </c>
      <c r="U73" s="67">
        <v>9.84</v>
      </c>
      <c r="V73" s="67">
        <v>9.44</v>
      </c>
      <c r="W73" s="67">
        <v>9.9</v>
      </c>
      <c r="X73" s="67">
        <v>10.4</v>
      </c>
      <c r="Y73" s="67">
        <v>10.19</v>
      </c>
      <c r="Z73" s="67">
        <v>9.91</v>
      </c>
      <c r="AA73" s="67">
        <v>9.6300000000000008</v>
      </c>
      <c r="AB73" s="67">
        <v>9.4499999999999993</v>
      </c>
      <c r="AC73" s="67">
        <v>9.3800000000000008</v>
      </c>
      <c r="BF73" s="17">
        <f t="shared" si="10"/>
        <v>-0.1899999999999995</v>
      </c>
      <c r="BG73" s="96">
        <f t="shared" si="11"/>
        <v>-2.2093023255813898E-2</v>
      </c>
      <c r="BH73">
        <v>7.8</v>
      </c>
      <c r="BJ73" s="281" t="s">
        <v>12377</v>
      </c>
      <c r="BK73">
        <f>VLOOKUP(BJ73,[1]香港主板20251220!$A:$D,4,FALSE)</f>
        <v>8.41</v>
      </c>
      <c r="BM73" s="270"/>
      <c r="BN73" s="271"/>
    </row>
    <row r="74" spans="1:66" x14ac:dyDescent="0.25">
      <c r="A74" s="99">
        <f t="shared" si="7"/>
        <v>73</v>
      </c>
      <c r="B74" s="221" t="s">
        <v>12372</v>
      </c>
      <c r="C74" s="86" t="s">
        <v>12374</v>
      </c>
      <c r="D74" s="178">
        <v>21.6</v>
      </c>
      <c r="F74" s="100"/>
      <c r="G74" s="100"/>
      <c r="H74" s="67">
        <v>22.4</v>
      </c>
      <c r="I74" s="67">
        <v>22.74</v>
      </c>
      <c r="J74" s="67">
        <v>21.82</v>
      </c>
      <c r="K74" s="67">
        <v>21.6</v>
      </c>
      <c r="L74" s="67">
        <v>22.32</v>
      </c>
      <c r="M74" s="67">
        <v>22.24</v>
      </c>
      <c r="N74" s="67">
        <v>21.24</v>
      </c>
      <c r="O74" s="67">
        <v>21.66</v>
      </c>
      <c r="P74" s="67">
        <v>21.26</v>
      </c>
      <c r="Q74" s="67">
        <v>22.12</v>
      </c>
      <c r="R74" s="67">
        <v>21.94</v>
      </c>
      <c r="S74" s="67">
        <v>21.38</v>
      </c>
      <c r="T74" s="67">
        <v>22.18</v>
      </c>
      <c r="U74" s="67">
        <v>22.6</v>
      </c>
      <c r="V74" s="67">
        <v>22.14</v>
      </c>
      <c r="W74" s="67">
        <v>22.02</v>
      </c>
      <c r="X74" s="67">
        <v>21.9</v>
      </c>
      <c r="Y74" s="67">
        <v>21.76</v>
      </c>
      <c r="Z74" s="67">
        <v>21.32</v>
      </c>
      <c r="AA74" s="67">
        <v>21.1</v>
      </c>
      <c r="AB74" s="67">
        <v>22.4</v>
      </c>
      <c r="AC74" s="67">
        <v>20.95</v>
      </c>
      <c r="BF74" s="17">
        <f t="shared" si="10"/>
        <v>-0.79999999999999716</v>
      </c>
      <c r="BG74" s="96">
        <f t="shared" si="11"/>
        <v>-3.5714285714285587E-2</v>
      </c>
      <c r="BH74">
        <v>7.8</v>
      </c>
      <c r="BJ74" s="281" t="s">
        <v>12374</v>
      </c>
      <c r="BK74">
        <f>VLOOKUP(BJ74,[1]香港主板20251220!$A:$D,4,FALSE)</f>
        <v>21.6</v>
      </c>
      <c r="BM74" s="270"/>
      <c r="BN74" s="271"/>
    </row>
    <row r="75" spans="1:66" x14ac:dyDescent="0.25">
      <c r="A75" s="99">
        <f t="shared" si="7"/>
        <v>74</v>
      </c>
      <c r="B75" s="221" t="s">
        <v>12368</v>
      </c>
      <c r="C75" s="86" t="s">
        <v>12370</v>
      </c>
      <c r="D75" s="178">
        <v>31.7</v>
      </c>
      <c r="F75" s="100"/>
      <c r="G75" s="100"/>
      <c r="H75" s="67">
        <v>32.68</v>
      </c>
      <c r="I75" s="67">
        <v>33.74</v>
      </c>
      <c r="J75" s="67">
        <v>30.86</v>
      </c>
      <c r="K75" s="67">
        <v>29.52</v>
      </c>
      <c r="L75" s="67">
        <v>33.520000000000003</v>
      </c>
      <c r="M75" s="67">
        <v>32.32</v>
      </c>
      <c r="N75" s="67">
        <v>29.52</v>
      </c>
      <c r="O75" s="67">
        <v>27.72</v>
      </c>
      <c r="P75" s="67">
        <v>25.26</v>
      </c>
      <c r="Q75" s="67">
        <v>26.1</v>
      </c>
      <c r="R75" s="67">
        <v>26.84</v>
      </c>
      <c r="S75" s="67">
        <v>24.96</v>
      </c>
      <c r="T75" s="67">
        <v>26.46</v>
      </c>
      <c r="U75" s="67">
        <v>26.84</v>
      </c>
      <c r="V75" s="67">
        <v>24.96</v>
      </c>
      <c r="W75" s="67">
        <v>25.44</v>
      </c>
      <c r="X75" s="67">
        <v>24.64</v>
      </c>
      <c r="Y75" s="67">
        <v>23.38</v>
      </c>
      <c r="Z75" s="67">
        <v>22.66</v>
      </c>
      <c r="AA75" s="67">
        <v>20.350000000000001</v>
      </c>
      <c r="AB75" s="67">
        <v>21.55</v>
      </c>
      <c r="AC75" s="67">
        <v>19.260000000000002</v>
      </c>
      <c r="BF75" s="17">
        <f t="shared" si="10"/>
        <v>-0.98000000000000043</v>
      </c>
      <c r="BG75" s="96">
        <f t="shared" si="11"/>
        <v>-2.998776009791923E-2</v>
      </c>
      <c r="BH75">
        <v>7.8</v>
      </c>
      <c r="BJ75" s="281" t="s">
        <v>12370</v>
      </c>
      <c r="BK75">
        <f>VLOOKUP(BJ75,[1]香港主板20251220!$A:$D,4,FALSE)</f>
        <v>31.7</v>
      </c>
      <c r="BM75" s="270"/>
      <c r="BN75" s="271"/>
    </row>
    <row r="76" spans="1:66" x14ac:dyDescent="0.25">
      <c r="A76" s="99">
        <f t="shared" si="7"/>
        <v>75</v>
      </c>
      <c r="B76" s="221" t="s">
        <v>12314</v>
      </c>
      <c r="C76" s="86" t="s">
        <v>12300</v>
      </c>
      <c r="D76" s="178">
        <v>0.7</v>
      </c>
      <c r="F76" s="100"/>
      <c r="G76" s="100"/>
      <c r="H76" s="67">
        <v>0.71</v>
      </c>
      <c r="I76" s="67">
        <v>0.76</v>
      </c>
      <c r="J76" s="67">
        <v>0.74</v>
      </c>
      <c r="K76" s="67">
        <v>0.74</v>
      </c>
      <c r="L76" s="67">
        <v>0.82</v>
      </c>
      <c r="M76" s="67">
        <v>0.77</v>
      </c>
      <c r="N76" s="67">
        <v>0.77</v>
      </c>
      <c r="O76" s="67">
        <v>0.8</v>
      </c>
      <c r="P76" s="67">
        <v>0.73</v>
      </c>
      <c r="Q76" s="67">
        <v>0.79</v>
      </c>
      <c r="R76" s="67">
        <v>0.76</v>
      </c>
      <c r="S76" s="67">
        <v>0.76</v>
      </c>
      <c r="T76" s="67">
        <v>0.79</v>
      </c>
      <c r="U76" s="67">
        <v>0.79</v>
      </c>
      <c r="V76" s="67">
        <v>0.77</v>
      </c>
      <c r="W76" s="67">
        <v>0.77</v>
      </c>
      <c r="X76" s="67">
        <v>0.81</v>
      </c>
      <c r="Y76" s="67">
        <v>0.82</v>
      </c>
      <c r="Z76" s="67">
        <v>0.8</v>
      </c>
      <c r="AA76" s="67">
        <v>0.76</v>
      </c>
      <c r="AB76" s="67">
        <v>0.83</v>
      </c>
      <c r="AC76" s="67">
        <v>0.82</v>
      </c>
      <c r="AD76" s="67">
        <v>0.78</v>
      </c>
      <c r="AE76" s="67">
        <v>0.7</v>
      </c>
      <c r="AF76" s="67">
        <v>0.68</v>
      </c>
      <c r="AG76" s="67">
        <v>0.8</v>
      </c>
      <c r="AH76" s="67">
        <v>0.8</v>
      </c>
      <c r="BF76" s="17">
        <f t="shared" si="10"/>
        <v>-1.0000000000000009E-2</v>
      </c>
      <c r="BG76" s="96">
        <f t="shared" si="11"/>
        <v>-1.4084507042253534E-2</v>
      </c>
      <c r="BH76">
        <v>7.8</v>
      </c>
      <c r="BJ76" s="281" t="s">
        <v>12300</v>
      </c>
      <c r="BK76">
        <f>VLOOKUP(BJ76,[1]香港主板20251220!$A:$D,4,FALSE)</f>
        <v>0.7</v>
      </c>
      <c r="BM76" s="270"/>
      <c r="BN76" s="271"/>
    </row>
    <row r="77" spans="1:66" x14ac:dyDescent="0.25">
      <c r="A77" s="99">
        <f t="shared" si="7"/>
        <v>76</v>
      </c>
      <c r="B77" s="221" t="s">
        <v>12286</v>
      </c>
      <c r="C77" s="86" t="s">
        <v>12288</v>
      </c>
      <c r="D77" s="178">
        <v>117.2</v>
      </c>
      <c r="F77" s="100"/>
      <c r="G77" s="100"/>
      <c r="H77" s="67">
        <v>124.5</v>
      </c>
      <c r="I77" s="67">
        <v>124.1</v>
      </c>
      <c r="J77" s="67">
        <v>122.9</v>
      </c>
      <c r="K77" s="67">
        <v>107</v>
      </c>
      <c r="L77" s="67">
        <v>118.8</v>
      </c>
      <c r="M77" s="67">
        <v>112.2</v>
      </c>
      <c r="N77" s="67">
        <v>113.4</v>
      </c>
      <c r="O77" s="67">
        <v>115.2</v>
      </c>
      <c r="P77" s="67">
        <v>122.6</v>
      </c>
      <c r="Q77" s="67">
        <v>128</v>
      </c>
      <c r="R77" s="67">
        <v>139.80000000000001</v>
      </c>
      <c r="S77" s="67">
        <v>132.69999999999999</v>
      </c>
      <c r="T77" s="67">
        <v>129.69999999999999</v>
      </c>
      <c r="U77" s="67">
        <v>135.5</v>
      </c>
      <c r="V77" s="67">
        <v>154.69999999999999</v>
      </c>
      <c r="W77" s="67">
        <v>155.69999999999999</v>
      </c>
      <c r="X77" s="67">
        <v>176.9</v>
      </c>
      <c r="Y77" s="67">
        <v>165.5</v>
      </c>
      <c r="Z77" s="67">
        <v>160.4</v>
      </c>
      <c r="AA77" s="67">
        <v>156.30000000000001</v>
      </c>
      <c r="AB77" s="67">
        <v>149.1</v>
      </c>
      <c r="AC77" s="67">
        <v>140.69999999999999</v>
      </c>
      <c r="AD77" s="67">
        <v>113.2</v>
      </c>
      <c r="AE77" s="67">
        <v>116.1</v>
      </c>
      <c r="AF77" s="67">
        <v>92.5</v>
      </c>
      <c r="AG77" s="67">
        <v>91.3</v>
      </c>
      <c r="AH77" s="67">
        <v>95.85</v>
      </c>
      <c r="AI77" s="67">
        <v>82.25</v>
      </c>
      <c r="BF77" s="17">
        <f t="shared" si="10"/>
        <v>-7.2999999999999972</v>
      </c>
      <c r="BG77" s="96">
        <f t="shared" si="11"/>
        <v>-5.8634538152610417E-2</v>
      </c>
      <c r="BH77">
        <v>7.8</v>
      </c>
      <c r="BJ77" s="281" t="s">
        <v>12288</v>
      </c>
      <c r="BK77">
        <f>VLOOKUP(BJ77,[1]香港主板20251220!$A:$D,4,FALSE)</f>
        <v>117.2</v>
      </c>
      <c r="BM77" s="270"/>
      <c r="BN77" s="271"/>
    </row>
    <row r="78" spans="1:66" x14ac:dyDescent="0.25">
      <c r="A78" s="99">
        <f t="shared" si="7"/>
        <v>77</v>
      </c>
      <c r="B78" s="221" t="s">
        <v>11677</v>
      </c>
      <c r="C78" s="86" t="s">
        <v>11900</v>
      </c>
      <c r="D78" s="178">
        <v>38.340000000000003</v>
      </c>
      <c r="F78" s="100"/>
      <c r="G78" s="100"/>
      <c r="H78" s="67">
        <v>38.04</v>
      </c>
      <c r="I78" s="67">
        <v>37.340000000000003</v>
      </c>
      <c r="J78" s="67">
        <v>37.46</v>
      </c>
      <c r="K78" s="67">
        <v>37.74</v>
      </c>
      <c r="L78" s="67">
        <v>39.520000000000003</v>
      </c>
      <c r="M78" s="67">
        <v>38.700000000000003</v>
      </c>
      <c r="N78" s="67">
        <v>38.18</v>
      </c>
      <c r="O78" s="67">
        <v>37.979999999999997</v>
      </c>
      <c r="P78" s="67">
        <v>36.1</v>
      </c>
      <c r="Q78" s="67">
        <v>36.86</v>
      </c>
      <c r="R78" s="67">
        <v>36.4</v>
      </c>
      <c r="S78" s="67">
        <v>36.72</v>
      </c>
      <c r="T78" s="67">
        <v>37.22</v>
      </c>
      <c r="U78" s="67">
        <v>38.68</v>
      </c>
      <c r="V78" s="67">
        <v>37.28</v>
      </c>
      <c r="W78" s="67">
        <v>35.22</v>
      </c>
      <c r="X78" s="67">
        <v>36.82</v>
      </c>
      <c r="Y78" s="67">
        <v>36.159999999999997</v>
      </c>
      <c r="Z78" s="67">
        <v>36.9</v>
      </c>
      <c r="AA78" s="67">
        <v>35.15</v>
      </c>
      <c r="AB78" s="67">
        <v>35.9</v>
      </c>
      <c r="AC78" s="67">
        <v>37.1</v>
      </c>
      <c r="AD78" s="67">
        <v>36.799999999999997</v>
      </c>
      <c r="AE78" s="67">
        <v>34</v>
      </c>
      <c r="AF78" s="67">
        <v>36.15</v>
      </c>
      <c r="AG78" s="67">
        <v>35.4</v>
      </c>
      <c r="AH78" s="67">
        <v>34.75</v>
      </c>
      <c r="AI78" s="67">
        <v>34.200000000000003</v>
      </c>
      <c r="AJ78" s="67">
        <v>33.1</v>
      </c>
      <c r="AK78" s="67">
        <v>33.549999999999997</v>
      </c>
      <c r="AL78" s="67">
        <v>33.1</v>
      </c>
      <c r="AM78" s="67">
        <v>32.65</v>
      </c>
      <c r="AN78" s="67">
        <v>31.8</v>
      </c>
      <c r="AO78" s="67">
        <v>30.5</v>
      </c>
      <c r="AP78" s="67">
        <v>29.25</v>
      </c>
      <c r="AQ78" s="67">
        <v>29</v>
      </c>
      <c r="AR78" s="67">
        <v>30.85</v>
      </c>
      <c r="AS78" s="67">
        <v>31.3</v>
      </c>
      <c r="AT78" s="67">
        <v>29.95</v>
      </c>
      <c r="AU78" s="290">
        <v>29.45</v>
      </c>
      <c r="AV78" s="67">
        <v>29.75</v>
      </c>
      <c r="AW78" s="67">
        <v>27.35</v>
      </c>
      <c r="AX78" s="67">
        <v>27.15</v>
      </c>
      <c r="AY78" s="67">
        <v>26.8</v>
      </c>
      <c r="AZ78" s="67">
        <v>25.65</v>
      </c>
      <c r="BA78" s="67">
        <v>25.25</v>
      </c>
      <c r="BB78" s="67">
        <v>25.05</v>
      </c>
      <c r="BC78" s="67">
        <v>24.4</v>
      </c>
      <c r="BD78" s="67">
        <v>24.45</v>
      </c>
      <c r="BE78" s="67">
        <v>24.85</v>
      </c>
      <c r="BF78" s="17">
        <f t="shared" si="10"/>
        <v>0.30000000000000426</v>
      </c>
      <c r="BG78" s="96">
        <f t="shared" si="11"/>
        <v>7.8864353312303962E-3</v>
      </c>
      <c r="BH78">
        <v>7.8</v>
      </c>
      <c r="BJ78" s="281" t="s">
        <v>11900</v>
      </c>
      <c r="BK78">
        <f>VLOOKUP(BJ78,[1]香港主板20251220!$A:$D,4,FALSE)</f>
        <v>38.340000000000003</v>
      </c>
      <c r="BM78" s="270"/>
      <c r="BN78" s="271"/>
    </row>
    <row r="79" spans="1:66" x14ac:dyDescent="0.25">
      <c r="A79" s="99">
        <f t="shared" si="7"/>
        <v>78</v>
      </c>
      <c r="B79" s="221" t="s">
        <v>11675</v>
      </c>
      <c r="C79" s="86" t="s">
        <v>11898</v>
      </c>
      <c r="D79" s="178">
        <v>47.5</v>
      </c>
      <c r="F79" s="100"/>
      <c r="G79" s="100"/>
      <c r="H79" s="67">
        <v>46.94</v>
      </c>
      <c r="I79" s="67">
        <v>48.08</v>
      </c>
      <c r="J79" s="67">
        <v>48.82</v>
      </c>
      <c r="K79" s="67">
        <v>50.3</v>
      </c>
      <c r="L79" s="67">
        <v>54.25</v>
      </c>
      <c r="M79" s="67">
        <v>52.6</v>
      </c>
      <c r="N79" s="67">
        <v>51.6</v>
      </c>
      <c r="O79" s="67">
        <v>53.95</v>
      </c>
      <c r="P79" s="67">
        <v>53.3</v>
      </c>
      <c r="Q79" s="67">
        <v>54.05</v>
      </c>
      <c r="R79" s="67">
        <v>53.75</v>
      </c>
      <c r="S79" s="67">
        <v>52.2</v>
      </c>
      <c r="T79" s="67">
        <v>54.4</v>
      </c>
      <c r="U79" s="67">
        <v>52.3</v>
      </c>
      <c r="V79" s="67">
        <v>50.95</v>
      </c>
      <c r="W79" s="67">
        <v>49.98</v>
      </c>
      <c r="X79" s="67">
        <v>46.44</v>
      </c>
      <c r="Y79" s="67">
        <v>46.68</v>
      </c>
      <c r="Z79" s="67">
        <v>46.52</v>
      </c>
      <c r="AA79" s="67">
        <v>44.95</v>
      </c>
      <c r="AB79" s="67">
        <v>46.5</v>
      </c>
      <c r="AC79" s="67">
        <v>43</v>
      </c>
      <c r="AD79" s="67">
        <v>39.1</v>
      </c>
      <c r="AE79" s="67">
        <v>40.15</v>
      </c>
      <c r="AF79" s="67">
        <v>40.4</v>
      </c>
      <c r="AG79" s="67">
        <v>38.35</v>
      </c>
      <c r="AH79" s="67">
        <v>39.15</v>
      </c>
      <c r="AI79" s="67">
        <v>39.549999999999997</v>
      </c>
      <c r="AJ79" s="67">
        <v>38.4</v>
      </c>
      <c r="AK79" s="67">
        <v>36.6</v>
      </c>
      <c r="AL79" s="67">
        <v>38.450000000000003</v>
      </c>
      <c r="AM79" s="67">
        <v>38.200000000000003</v>
      </c>
      <c r="AN79" s="67">
        <v>36.049999999999997</v>
      </c>
      <c r="AO79" s="67">
        <v>36.6</v>
      </c>
      <c r="AP79" s="67">
        <v>36.65</v>
      </c>
      <c r="AQ79" s="67">
        <v>35.1</v>
      </c>
      <c r="AR79" s="67">
        <v>34.450000000000003</v>
      </c>
      <c r="AS79" s="67">
        <v>34.65</v>
      </c>
      <c r="AT79" s="67">
        <v>37.049999999999997</v>
      </c>
      <c r="AU79" s="290">
        <v>38.049999999999997</v>
      </c>
      <c r="AV79" s="67">
        <v>37.35</v>
      </c>
      <c r="AW79" s="67">
        <v>34.700000000000003</v>
      </c>
      <c r="AX79" s="67">
        <v>33.700000000000003</v>
      </c>
      <c r="AY79" s="67">
        <v>36.049999999999997</v>
      </c>
      <c r="AZ79" s="67">
        <v>35.700000000000003</v>
      </c>
      <c r="BA79" s="67">
        <v>36.549999999999997</v>
      </c>
      <c r="BB79" s="67">
        <v>35.1</v>
      </c>
      <c r="BC79" s="67">
        <v>34.700000000000003</v>
      </c>
      <c r="BD79" s="67">
        <v>32.75</v>
      </c>
      <c r="BE79" s="67">
        <v>33.65</v>
      </c>
      <c r="BF79" s="17">
        <f t="shared" si="10"/>
        <v>0.56000000000000227</v>
      </c>
      <c r="BG79" s="96">
        <f t="shared" si="11"/>
        <v>1.1930123561994084E-2</v>
      </c>
      <c r="BH79">
        <v>7.8</v>
      </c>
      <c r="BJ79" s="281" t="s">
        <v>11898</v>
      </c>
      <c r="BK79">
        <f>VLOOKUP(BJ79,[1]香港主板20251220!$A:$D,4,FALSE)</f>
        <v>47.5</v>
      </c>
      <c r="BM79" s="270"/>
      <c r="BN79" s="271"/>
    </row>
    <row r="80" spans="1:66" x14ac:dyDescent="0.25">
      <c r="A80" s="99">
        <f t="shared" si="7"/>
        <v>79</v>
      </c>
      <c r="B80" s="221" t="s">
        <v>77</v>
      </c>
      <c r="C80" s="86" t="s">
        <v>11848</v>
      </c>
      <c r="D80" s="178">
        <v>40.54</v>
      </c>
      <c r="F80" s="100"/>
      <c r="G80" s="100"/>
      <c r="H80" s="67">
        <v>42.96</v>
      </c>
      <c r="I80" s="67">
        <v>42.78</v>
      </c>
      <c r="J80" s="67">
        <v>41.02</v>
      </c>
      <c r="K80" s="67">
        <v>38.08</v>
      </c>
      <c r="L80" s="67">
        <v>42.36</v>
      </c>
      <c r="M80" s="67">
        <v>42.24</v>
      </c>
      <c r="N80" s="67">
        <v>43.2</v>
      </c>
      <c r="O80" s="67">
        <v>45.92</v>
      </c>
      <c r="P80" s="67">
        <v>45.96</v>
      </c>
      <c r="Q80" s="67">
        <v>52.05</v>
      </c>
      <c r="R80" s="67">
        <v>55</v>
      </c>
      <c r="S80" s="67">
        <v>54.65</v>
      </c>
      <c r="T80" s="67">
        <v>56.7</v>
      </c>
      <c r="U80" s="67">
        <v>55.15</v>
      </c>
      <c r="V80" s="67">
        <v>53.65</v>
      </c>
      <c r="W80" s="67">
        <v>52.85</v>
      </c>
      <c r="X80" s="67">
        <v>52.55</v>
      </c>
      <c r="Y80" s="67">
        <v>52.85</v>
      </c>
      <c r="Z80" s="67">
        <v>51.25</v>
      </c>
      <c r="AA80" s="67">
        <v>53.4</v>
      </c>
      <c r="AB80" s="67">
        <v>57.4</v>
      </c>
      <c r="AC80" s="67">
        <v>57</v>
      </c>
      <c r="AD80" s="67">
        <v>57.35</v>
      </c>
      <c r="AE80" s="67">
        <v>57.5</v>
      </c>
      <c r="AF80" s="67">
        <v>58.95</v>
      </c>
      <c r="AG80" s="67">
        <v>54.05</v>
      </c>
      <c r="AH80" s="67">
        <v>51.95</v>
      </c>
      <c r="AI80" s="67">
        <v>53.1</v>
      </c>
      <c r="AJ80" s="67">
        <v>50.95</v>
      </c>
      <c r="AK80" s="67">
        <v>53</v>
      </c>
      <c r="AL80" s="67">
        <v>51</v>
      </c>
      <c r="AM80" s="67">
        <v>51.35</v>
      </c>
      <c r="AN80" s="67">
        <v>53.1</v>
      </c>
      <c r="AO80" s="67">
        <v>47.7</v>
      </c>
      <c r="AP80" s="67">
        <v>41.95</v>
      </c>
      <c r="AQ80" s="67">
        <v>44.25</v>
      </c>
      <c r="AR80" s="67">
        <v>45.9</v>
      </c>
      <c r="AS80" s="67">
        <v>51.05</v>
      </c>
      <c r="AT80" s="67">
        <v>54.7</v>
      </c>
      <c r="AU80" s="290">
        <v>53.85</v>
      </c>
      <c r="AV80" s="67">
        <v>54.35</v>
      </c>
      <c r="AW80" s="67">
        <v>51.85</v>
      </c>
      <c r="AX80" s="67">
        <v>51.7</v>
      </c>
      <c r="AY80" s="67">
        <v>44.7</v>
      </c>
      <c r="AZ80" s="67">
        <v>42.45</v>
      </c>
      <c r="BA80" s="67">
        <v>38.299999999999997</v>
      </c>
      <c r="BB80" s="67">
        <v>36.85</v>
      </c>
      <c r="BC80" s="67">
        <v>34.950000000000003</v>
      </c>
      <c r="BD80" s="67">
        <v>33.549999999999997</v>
      </c>
      <c r="BE80" s="67">
        <v>36.25</v>
      </c>
      <c r="BF80" s="17">
        <f t="shared" si="10"/>
        <v>-2.4200000000000017</v>
      </c>
      <c r="BG80" s="96">
        <f t="shared" si="11"/>
        <v>-5.6331471135940447E-2</v>
      </c>
      <c r="BH80">
        <v>7.8</v>
      </c>
      <c r="BJ80" s="281" t="s">
        <v>11848</v>
      </c>
      <c r="BK80">
        <f>VLOOKUP(BJ80,[1]香港主板20251220!$A:$D,4,FALSE)</f>
        <v>40.54</v>
      </c>
      <c r="BM80" s="270"/>
      <c r="BN80" s="271"/>
    </row>
    <row r="81" spans="1:66" x14ac:dyDescent="0.25">
      <c r="A81" s="99">
        <f t="shared" si="7"/>
        <v>80</v>
      </c>
      <c r="B81" s="294" t="s">
        <v>35</v>
      </c>
      <c r="C81" s="50" t="s">
        <v>11844</v>
      </c>
      <c r="D81" s="178">
        <v>65.05</v>
      </c>
      <c r="E81"/>
      <c r="F81" s="100"/>
      <c r="G81" s="100"/>
      <c r="H81" s="67">
        <v>67.7</v>
      </c>
      <c r="I81" s="67">
        <v>69.75</v>
      </c>
      <c r="J81" s="67">
        <v>68.8</v>
      </c>
      <c r="K81" s="67">
        <v>68.8</v>
      </c>
      <c r="L81" s="67">
        <v>73.5</v>
      </c>
      <c r="M81" s="67">
        <v>75.45</v>
      </c>
      <c r="N81" s="67">
        <v>75</v>
      </c>
      <c r="O81" s="67">
        <v>80</v>
      </c>
      <c r="P81" s="67">
        <v>69.099999999999994</v>
      </c>
      <c r="Q81" s="67">
        <v>77.55</v>
      </c>
      <c r="R81" s="67">
        <v>90.9</v>
      </c>
      <c r="S81" s="67">
        <v>72.95</v>
      </c>
      <c r="T81" s="67">
        <v>69.75</v>
      </c>
      <c r="U81" s="67">
        <v>62.75</v>
      </c>
      <c r="V81" s="67">
        <v>58.7</v>
      </c>
      <c r="W81" s="67">
        <v>60.7</v>
      </c>
      <c r="X81" s="67">
        <v>56.9</v>
      </c>
      <c r="Y81" s="67">
        <v>52.75</v>
      </c>
      <c r="Z81" s="67">
        <v>48.66</v>
      </c>
      <c r="AA81" s="67">
        <v>50.05</v>
      </c>
      <c r="AB81" s="67">
        <v>52.75</v>
      </c>
      <c r="AC81" s="67">
        <v>47.1</v>
      </c>
      <c r="AD81" s="67">
        <v>45.95</v>
      </c>
      <c r="AE81" s="67">
        <v>43.95</v>
      </c>
      <c r="AF81" s="67">
        <v>44.85</v>
      </c>
      <c r="AG81" s="67">
        <v>39.5</v>
      </c>
      <c r="AH81" s="67">
        <v>40</v>
      </c>
      <c r="AI81" s="67">
        <v>40.200000000000003</v>
      </c>
      <c r="AJ81" s="67">
        <v>40.549999999999997</v>
      </c>
      <c r="AK81" s="67">
        <v>41.85</v>
      </c>
      <c r="AL81" s="67">
        <v>41.7</v>
      </c>
      <c r="AM81" s="67">
        <v>43</v>
      </c>
      <c r="AN81" s="67">
        <v>47.5</v>
      </c>
      <c r="AO81" s="67">
        <v>45.05</v>
      </c>
      <c r="AP81" s="67">
        <v>46</v>
      </c>
      <c r="AQ81" s="67">
        <v>46.7</v>
      </c>
      <c r="AR81" s="67">
        <v>45.05</v>
      </c>
      <c r="AS81" s="67">
        <v>48</v>
      </c>
      <c r="AT81" s="67">
        <v>46.95</v>
      </c>
      <c r="AU81" s="290">
        <v>50.5</v>
      </c>
      <c r="AV81" s="67">
        <v>54.6</v>
      </c>
      <c r="AW81" s="67">
        <v>53.6</v>
      </c>
      <c r="AX81" s="67">
        <v>54.2</v>
      </c>
      <c r="AY81" s="67">
        <v>45.55</v>
      </c>
      <c r="AZ81" s="67">
        <v>46.65</v>
      </c>
      <c r="BA81" s="67">
        <v>38</v>
      </c>
      <c r="BB81" s="67">
        <v>41.3</v>
      </c>
      <c r="BC81" s="67">
        <v>39.450000000000003</v>
      </c>
      <c r="BD81" s="67">
        <v>32.35</v>
      </c>
      <c r="BE81" s="67">
        <v>29.55</v>
      </c>
      <c r="BF81" s="17">
        <f t="shared" si="10"/>
        <v>-2.6500000000000057</v>
      </c>
      <c r="BG81" s="96">
        <f t="shared" si="11"/>
        <v>-3.9143279172821351E-2</v>
      </c>
      <c r="BH81">
        <v>7.8</v>
      </c>
      <c r="BJ81" s="282" t="s">
        <v>11844</v>
      </c>
      <c r="BK81">
        <f>VLOOKUP(BJ81,[1]香港主板20251220!$A:$D,4,FALSE)</f>
        <v>65.05</v>
      </c>
      <c r="BM81" s="270"/>
      <c r="BN81" s="271"/>
    </row>
    <row r="82" spans="1:66" x14ac:dyDescent="0.25">
      <c r="A82" s="99">
        <f t="shared" si="7"/>
        <v>81</v>
      </c>
      <c r="B82" s="295" t="s">
        <v>233</v>
      </c>
      <c r="C82" s="137" t="s">
        <v>11842</v>
      </c>
      <c r="D82" s="178">
        <v>560</v>
      </c>
      <c r="F82" s="100"/>
      <c r="G82" s="100"/>
      <c r="H82" s="67">
        <v>550</v>
      </c>
      <c r="I82" s="67">
        <v>554.5</v>
      </c>
      <c r="J82" s="67">
        <v>535</v>
      </c>
      <c r="K82" s="67">
        <v>537.5</v>
      </c>
      <c r="L82" s="67">
        <v>576</v>
      </c>
      <c r="M82" s="67">
        <v>546.5</v>
      </c>
      <c r="N82" s="67">
        <v>543.5</v>
      </c>
      <c r="O82" s="67">
        <v>564</v>
      </c>
      <c r="P82" s="67">
        <v>532</v>
      </c>
      <c r="Q82" s="67">
        <v>569</v>
      </c>
      <c r="R82" s="67">
        <v>574.5</v>
      </c>
      <c r="S82" s="67">
        <v>582.5</v>
      </c>
      <c r="T82" s="67">
        <v>606.5</v>
      </c>
      <c r="U82" s="67">
        <v>577.5</v>
      </c>
      <c r="V82" s="67">
        <v>572</v>
      </c>
      <c r="W82" s="67">
        <v>578</v>
      </c>
      <c r="X82" s="67">
        <v>505</v>
      </c>
      <c r="Y82" s="67">
        <v>489</v>
      </c>
      <c r="Z82" s="67">
        <v>482</v>
      </c>
      <c r="AA82" s="67">
        <v>484.8</v>
      </c>
      <c r="AB82" s="67">
        <v>503.5</v>
      </c>
      <c r="AC82" s="67">
        <v>498</v>
      </c>
      <c r="AD82" s="67">
        <v>488.2</v>
      </c>
      <c r="AE82" s="67">
        <v>466</v>
      </c>
      <c r="AF82" s="67">
        <v>459.2</v>
      </c>
      <c r="AG82" s="67">
        <v>446.4</v>
      </c>
      <c r="AH82" s="67">
        <v>468.8</v>
      </c>
      <c r="AI82" s="67">
        <v>466.8</v>
      </c>
      <c r="AJ82" s="67">
        <v>494</v>
      </c>
      <c r="AK82" s="67">
        <v>487.6</v>
      </c>
      <c r="AL82" s="67">
        <v>506</v>
      </c>
      <c r="AM82" s="67">
        <v>478.6</v>
      </c>
      <c r="AN82" s="67">
        <v>471</v>
      </c>
      <c r="AO82" s="67">
        <v>450.4</v>
      </c>
      <c r="AP82" s="67">
        <v>449.8</v>
      </c>
      <c r="AQ82" s="67">
        <v>427.6</v>
      </c>
      <c r="AR82" s="67">
        <v>488</v>
      </c>
      <c r="AS82" s="67">
        <v>507</v>
      </c>
      <c r="AT82" s="67">
        <v>498</v>
      </c>
      <c r="AU82" s="290">
        <v>481</v>
      </c>
      <c r="AV82" s="67">
        <v>511.5</v>
      </c>
      <c r="AW82" s="67">
        <v>436.6</v>
      </c>
      <c r="AX82" s="67">
        <v>512.5</v>
      </c>
      <c r="AY82" s="67">
        <v>556</v>
      </c>
      <c r="AZ82" s="67">
        <v>532.5</v>
      </c>
      <c r="BA82" s="67">
        <v>548</v>
      </c>
      <c r="BB82" s="67">
        <v>541</v>
      </c>
      <c r="BC82" s="67">
        <v>513</v>
      </c>
      <c r="BD82" s="67">
        <v>498</v>
      </c>
      <c r="BE82" s="67">
        <v>516.5</v>
      </c>
      <c r="BF82" s="17">
        <f t="shared" si="10"/>
        <v>10</v>
      </c>
      <c r="BG82" s="96">
        <f t="shared" si="11"/>
        <v>1.8181818181818181E-2</v>
      </c>
      <c r="BH82">
        <v>7.8</v>
      </c>
      <c r="BJ82" s="253" t="s">
        <v>11842</v>
      </c>
      <c r="BK82">
        <f>VLOOKUP(BJ82,[1]香港主板20251220!$A:$D,4,FALSE)</f>
        <v>560</v>
      </c>
      <c r="BM82" s="270"/>
      <c r="BN82" s="271"/>
    </row>
    <row r="83" spans="1:66" x14ac:dyDescent="0.25">
      <c r="A83" s="99">
        <f t="shared" si="7"/>
        <v>82</v>
      </c>
      <c r="B83" s="293" t="s">
        <v>401</v>
      </c>
      <c r="C83" s="50" t="s">
        <v>11838</v>
      </c>
      <c r="D83" s="178">
        <v>93.7</v>
      </c>
      <c r="E83"/>
      <c r="F83" s="100"/>
      <c r="G83" s="100"/>
      <c r="H83" s="67">
        <v>98.5</v>
      </c>
      <c r="I83" s="67">
        <v>99.15</v>
      </c>
      <c r="J83" s="67">
        <v>97.5</v>
      </c>
      <c r="K83" s="67">
        <v>92.75</v>
      </c>
      <c r="L83" s="67">
        <v>100.6</v>
      </c>
      <c r="M83" s="67">
        <v>97.9</v>
      </c>
      <c r="N83" s="67">
        <v>100.6</v>
      </c>
      <c r="O83" s="67">
        <v>104</v>
      </c>
      <c r="P83" s="67">
        <v>103.2</v>
      </c>
      <c r="Q83" s="67">
        <v>108.2</v>
      </c>
      <c r="R83" s="67">
        <v>109.4</v>
      </c>
      <c r="S83" s="67">
        <v>106.5</v>
      </c>
      <c r="T83" s="67">
        <v>113.5</v>
      </c>
      <c r="U83" s="67">
        <v>104.5</v>
      </c>
      <c r="V83" s="67">
        <v>105.6</v>
      </c>
      <c r="W83" s="67">
        <v>114.4</v>
      </c>
      <c r="X83" s="67">
        <v>114.3</v>
      </c>
      <c r="Y83" s="67">
        <v>112.8</v>
      </c>
      <c r="Z83" s="67">
        <v>111.2</v>
      </c>
      <c r="AA83" s="67">
        <v>116.2</v>
      </c>
      <c r="AB83" s="67">
        <v>129.6</v>
      </c>
      <c r="AC83" s="67">
        <v>126.4</v>
      </c>
      <c r="AD83" s="67">
        <v>120.1</v>
      </c>
      <c r="AE83" s="67">
        <v>121.5</v>
      </c>
      <c r="AF83" s="67">
        <v>124.2</v>
      </c>
      <c r="AG83" s="67">
        <v>125.8</v>
      </c>
      <c r="AH83" s="67">
        <v>131.1</v>
      </c>
      <c r="AI83" s="67">
        <v>403</v>
      </c>
      <c r="AJ83" s="67">
        <v>392.8</v>
      </c>
      <c r="AK83" s="67">
        <v>465.2</v>
      </c>
      <c r="AL83" s="67">
        <v>434.2</v>
      </c>
      <c r="AM83" s="67">
        <v>387</v>
      </c>
      <c r="AN83" s="67">
        <v>382.4</v>
      </c>
      <c r="AO83" s="67">
        <v>397</v>
      </c>
      <c r="AP83" s="67">
        <v>366</v>
      </c>
      <c r="AQ83" s="67">
        <v>368.8</v>
      </c>
      <c r="AR83" s="67">
        <v>374.8</v>
      </c>
      <c r="AS83" s="67">
        <v>406.8</v>
      </c>
      <c r="AT83" s="67">
        <v>391.6</v>
      </c>
      <c r="AU83" s="290">
        <v>385.8</v>
      </c>
      <c r="AV83" s="67">
        <v>355.2</v>
      </c>
      <c r="AW83" s="67">
        <v>371.6</v>
      </c>
      <c r="AX83" s="67">
        <v>392.4</v>
      </c>
      <c r="AY83" s="67">
        <v>364.2</v>
      </c>
      <c r="AZ83" s="67">
        <v>330</v>
      </c>
      <c r="BA83" s="67">
        <v>273</v>
      </c>
      <c r="BB83" s="67">
        <v>274.39999999999998</v>
      </c>
      <c r="BC83" s="67">
        <v>263.8</v>
      </c>
      <c r="BD83" s="67">
        <v>251.4</v>
      </c>
      <c r="BE83" s="67">
        <v>258</v>
      </c>
      <c r="BF83" s="17">
        <f t="shared" si="10"/>
        <v>-4.7999999999999972</v>
      </c>
      <c r="BG83" s="96">
        <f t="shared" si="11"/>
        <v>-4.8730964467005047E-2</v>
      </c>
      <c r="BH83">
        <v>7.8</v>
      </c>
      <c r="BJ83" s="282" t="s">
        <v>11838</v>
      </c>
      <c r="BK83">
        <f>VLOOKUP(BJ83,[1]香港主板20251220!$A:$D,4,FALSE)</f>
        <v>93.7</v>
      </c>
      <c r="BM83" s="270"/>
      <c r="BN83" s="271"/>
    </row>
    <row r="84" spans="1:66" s="65" customFormat="1" x14ac:dyDescent="0.25">
      <c r="A84" s="99">
        <f t="shared" si="7"/>
        <v>83</v>
      </c>
      <c r="B84" s="29" t="s">
        <v>284</v>
      </c>
      <c r="C84" s="137" t="s">
        <v>285</v>
      </c>
      <c r="D84" s="178">
        <v>614</v>
      </c>
      <c r="E84"/>
      <c r="F84" s="100"/>
      <c r="G84" s="100"/>
      <c r="H84" s="67">
        <v>616</v>
      </c>
      <c r="I84" s="67">
        <v>610</v>
      </c>
      <c r="J84" s="67">
        <v>611.5</v>
      </c>
      <c r="K84" s="67">
        <v>610</v>
      </c>
      <c r="L84" s="67">
        <v>641</v>
      </c>
      <c r="M84" s="67">
        <v>634</v>
      </c>
      <c r="N84" s="67">
        <v>629</v>
      </c>
      <c r="O84" s="67">
        <v>637.5</v>
      </c>
      <c r="P84" s="67">
        <v>608</v>
      </c>
      <c r="Q84" s="67">
        <v>651.5</v>
      </c>
      <c r="R84" s="67">
        <v>673.5</v>
      </c>
      <c r="S84" s="67">
        <v>644</v>
      </c>
      <c r="T84" s="67">
        <v>642.5</v>
      </c>
      <c r="U84" s="67">
        <v>643.5</v>
      </c>
      <c r="V84" s="67">
        <v>605.5</v>
      </c>
      <c r="W84" s="67">
        <v>596.5</v>
      </c>
      <c r="X84" s="67">
        <v>600</v>
      </c>
      <c r="Y84" s="67">
        <v>592</v>
      </c>
      <c r="Z84" s="67">
        <v>561</v>
      </c>
      <c r="AA84" s="67">
        <v>535</v>
      </c>
      <c r="AB84" s="67">
        <v>550.5</v>
      </c>
      <c r="AC84" s="67">
        <v>519</v>
      </c>
      <c r="AD84" s="67">
        <v>496.6</v>
      </c>
      <c r="AE84" s="67">
        <v>496.8</v>
      </c>
      <c r="AF84" s="67">
        <v>513</v>
      </c>
      <c r="AG84" s="67">
        <v>505.5</v>
      </c>
      <c r="AH84" s="67">
        <v>510</v>
      </c>
      <c r="AI84" s="67">
        <v>515</v>
      </c>
      <c r="AJ84" s="67">
        <v>498.2</v>
      </c>
      <c r="AK84" s="67">
        <v>518</v>
      </c>
      <c r="AL84" s="67">
        <v>508</v>
      </c>
      <c r="AM84" s="67">
        <v>494.6</v>
      </c>
      <c r="AN84" s="67">
        <v>487.8</v>
      </c>
      <c r="AO84" s="67">
        <v>478.2</v>
      </c>
      <c r="AP84" s="67">
        <v>458</v>
      </c>
      <c r="AQ84" s="67">
        <v>443.4</v>
      </c>
      <c r="AR84" s="67">
        <v>497.8</v>
      </c>
      <c r="AS84" s="67">
        <v>509.5</v>
      </c>
      <c r="AT84" s="67">
        <v>511.5</v>
      </c>
      <c r="AU84" s="290">
        <v>521.5</v>
      </c>
      <c r="AV84" s="67">
        <v>533.5</v>
      </c>
      <c r="AW84" s="67">
        <v>478.6</v>
      </c>
      <c r="AX84" s="67">
        <v>517</v>
      </c>
      <c r="AY84" s="67">
        <v>474.8</v>
      </c>
      <c r="AZ84" s="67">
        <v>428.2</v>
      </c>
      <c r="BA84" s="67">
        <v>401.2</v>
      </c>
      <c r="BB84" s="67">
        <v>390.6</v>
      </c>
      <c r="BC84" s="67">
        <v>379.8</v>
      </c>
      <c r="BD84" s="67">
        <v>369.6</v>
      </c>
      <c r="BE84" s="67">
        <v>414.2</v>
      </c>
      <c r="BF84" s="17">
        <f t="shared" si="10"/>
        <v>-2</v>
      </c>
      <c r="BG84" s="96">
        <f t="shared" si="11"/>
        <v>-3.246753246753247E-3</v>
      </c>
      <c r="BH84">
        <v>7.8</v>
      </c>
      <c r="BI84"/>
      <c r="BJ84" s="253" t="s">
        <v>285</v>
      </c>
      <c r="BK84">
        <f>VLOOKUP(BJ84,[1]香港主板20251220!$A:$D,4,FALSE)</f>
        <v>614</v>
      </c>
      <c r="BL84"/>
      <c r="BM84" s="270"/>
      <c r="BN84" s="271"/>
    </row>
    <row r="85" spans="1:66" s="65" customFormat="1" x14ac:dyDescent="0.25">
      <c r="A85" s="99"/>
      <c r="B85" s="29" t="s">
        <v>12965</v>
      </c>
      <c r="C85" s="137" t="s">
        <v>12966</v>
      </c>
      <c r="D85" s="176">
        <v>5.35</v>
      </c>
      <c r="E85"/>
      <c r="F85" s="100"/>
      <c r="G85" s="100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  <c r="AD85" s="67"/>
      <c r="AE85" s="67"/>
      <c r="AF85" s="67"/>
      <c r="AG85" s="67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290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17">
        <f t="shared" ref="BF85:BF90" si="12">D85-H85</f>
        <v>5.35</v>
      </c>
      <c r="BG85" s="96" t="e">
        <f t="shared" ref="BG85:BG90" si="13">BF85/H85</f>
        <v>#DIV/0!</v>
      </c>
      <c r="BH85">
        <v>7.8</v>
      </c>
      <c r="BI85"/>
      <c r="BJ85" s="137" t="s">
        <v>12966</v>
      </c>
      <c r="BK85">
        <f>VLOOKUP(BJ85,[2]全部Ａ股20251220!$A:$D,4,FALSE)</f>
        <v>5.35</v>
      </c>
      <c r="BL85"/>
      <c r="BM85" s="270"/>
      <c r="BN85" s="271"/>
    </row>
    <row r="86" spans="1:66" s="65" customFormat="1" x14ac:dyDescent="0.25">
      <c r="A86" s="99">
        <f t="shared" si="7"/>
        <v>85</v>
      </c>
      <c r="B86" s="29" t="s">
        <v>12957</v>
      </c>
      <c r="C86" s="137" t="s">
        <v>12958</v>
      </c>
      <c r="D86" s="176">
        <v>26.25</v>
      </c>
      <c r="E86"/>
      <c r="F86" s="100"/>
      <c r="G86" s="100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  <c r="AD86" s="67"/>
      <c r="AE86" s="67"/>
      <c r="AF86" s="67"/>
      <c r="AG86" s="67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290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17">
        <f t="shared" si="12"/>
        <v>26.25</v>
      </c>
      <c r="BG86" s="96" t="e">
        <f t="shared" si="13"/>
        <v>#DIV/0!</v>
      </c>
      <c r="BH86">
        <v>7.8</v>
      </c>
      <c r="BI86"/>
      <c r="BJ86" s="137" t="s">
        <v>12958</v>
      </c>
      <c r="BK86">
        <f>VLOOKUP(BJ86,[2]全部Ａ股20251220!$A:$D,4,FALSE)</f>
        <v>26.25</v>
      </c>
      <c r="BL86"/>
      <c r="BM86" s="270"/>
      <c r="BN86" s="271"/>
    </row>
    <row r="87" spans="1:66" s="65" customFormat="1" x14ac:dyDescent="0.25">
      <c r="A87" s="99">
        <f t="shared" si="7"/>
        <v>86</v>
      </c>
      <c r="B87" s="29" t="s">
        <v>12959</v>
      </c>
      <c r="C87" s="137" t="s">
        <v>12960</v>
      </c>
      <c r="D87" s="176">
        <v>18.07</v>
      </c>
      <c r="E87"/>
      <c r="F87" s="100"/>
      <c r="G87" s="100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  <c r="AD87" s="67"/>
      <c r="AE87" s="67"/>
      <c r="AF87" s="67"/>
      <c r="AG87" s="67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290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17">
        <f t="shared" si="12"/>
        <v>18.07</v>
      </c>
      <c r="BG87" s="96" t="e">
        <f t="shared" si="13"/>
        <v>#DIV/0!</v>
      </c>
      <c r="BH87">
        <v>7.8</v>
      </c>
      <c r="BI87"/>
      <c r="BJ87" s="137" t="s">
        <v>12960</v>
      </c>
      <c r="BK87">
        <f>VLOOKUP(BJ87,[2]全部Ａ股20251220!$A:$D,4,FALSE)</f>
        <v>18.07</v>
      </c>
      <c r="BL87"/>
      <c r="BM87" s="270"/>
      <c r="BN87" s="271"/>
    </row>
    <row r="88" spans="1:66" s="65" customFormat="1" x14ac:dyDescent="0.25">
      <c r="A88" s="99">
        <f t="shared" si="7"/>
        <v>87</v>
      </c>
      <c r="B88" s="29" t="s">
        <v>12961</v>
      </c>
      <c r="C88" s="137" t="s">
        <v>12962</v>
      </c>
      <c r="D88" s="176">
        <v>37.72</v>
      </c>
      <c r="E88"/>
      <c r="F88" s="100"/>
      <c r="G88" s="100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290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17">
        <f t="shared" si="12"/>
        <v>37.72</v>
      </c>
      <c r="BG88" s="96" t="e">
        <f t="shared" si="13"/>
        <v>#DIV/0!</v>
      </c>
      <c r="BH88">
        <v>7.8</v>
      </c>
      <c r="BI88"/>
      <c r="BJ88" s="137" t="s">
        <v>12962</v>
      </c>
      <c r="BK88">
        <f>VLOOKUP(BJ88,[2]全部Ａ股20251220!$A:$D,4,FALSE)</f>
        <v>37.72</v>
      </c>
      <c r="BL88"/>
      <c r="BM88" s="270"/>
      <c r="BN88" s="271"/>
    </row>
    <row r="89" spans="1:66" s="65" customFormat="1" x14ac:dyDescent="0.25">
      <c r="A89" s="99">
        <f t="shared" si="7"/>
        <v>88</v>
      </c>
      <c r="B89" s="29" t="s">
        <v>12858</v>
      </c>
      <c r="C89" s="137" t="s">
        <v>12859</v>
      </c>
      <c r="D89" s="176">
        <v>22.3</v>
      </c>
      <c r="E89"/>
      <c r="F89" s="100"/>
      <c r="G89" s="100"/>
      <c r="H89" s="67">
        <v>21.31</v>
      </c>
      <c r="I89" s="67">
        <v>20.57</v>
      </c>
      <c r="J89" s="67">
        <v>13.51</v>
      </c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290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17">
        <f t="shared" si="12"/>
        <v>0.99000000000000199</v>
      </c>
      <c r="BG89" s="96">
        <f t="shared" si="13"/>
        <v>4.6457062412013236E-2</v>
      </c>
      <c r="BH89">
        <v>7.8</v>
      </c>
      <c r="BI89"/>
      <c r="BJ89" s="137" t="s">
        <v>12859</v>
      </c>
      <c r="BK89">
        <f>VLOOKUP(BJ89,[2]全部Ａ股20251220!$A:$D,4,FALSE)</f>
        <v>22.3</v>
      </c>
      <c r="BL89"/>
      <c r="BM89" s="270"/>
      <c r="BN89" s="271"/>
    </row>
    <row r="90" spans="1:66" s="65" customFormat="1" x14ac:dyDescent="0.25">
      <c r="A90" s="99">
        <f t="shared" si="7"/>
        <v>89</v>
      </c>
      <c r="B90" s="29" t="s">
        <v>551</v>
      </c>
      <c r="C90" s="137" t="s">
        <v>553</v>
      </c>
      <c r="D90" s="176">
        <v>17.510000000000002</v>
      </c>
      <c r="E90"/>
      <c r="F90" s="100"/>
      <c r="G90" s="100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290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17">
        <f t="shared" si="12"/>
        <v>17.510000000000002</v>
      </c>
      <c r="BG90" s="96" t="e">
        <f t="shared" si="13"/>
        <v>#DIV/0!</v>
      </c>
      <c r="BH90">
        <v>7.8</v>
      </c>
      <c r="BI90"/>
      <c r="BJ90" s="137" t="s">
        <v>553</v>
      </c>
      <c r="BK90">
        <f>VLOOKUP(BJ90,[2]全部Ａ股20251220!$A:$D,4,FALSE)</f>
        <v>17.510000000000002</v>
      </c>
      <c r="BL90"/>
      <c r="BM90" s="270"/>
      <c r="BN90" s="271"/>
    </row>
    <row r="91" spans="1:66" s="65" customFormat="1" x14ac:dyDescent="0.25">
      <c r="A91" s="99">
        <f t="shared" si="7"/>
        <v>90</v>
      </c>
      <c r="B91" s="29" t="s">
        <v>12933</v>
      </c>
      <c r="C91" s="137" t="s">
        <v>12934</v>
      </c>
      <c r="D91" s="176">
        <v>21.17</v>
      </c>
      <c r="E91"/>
      <c r="F91" s="100"/>
      <c r="G91" s="100"/>
      <c r="H91" s="67">
        <v>16.34</v>
      </c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290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17">
        <f t="shared" si="10"/>
        <v>4.8300000000000018</v>
      </c>
      <c r="BG91" s="96">
        <f t="shared" si="11"/>
        <v>0.29559363525091809</v>
      </c>
      <c r="BH91">
        <v>7.8</v>
      </c>
      <c r="BI91"/>
      <c r="BJ91" s="254" t="s">
        <v>12934</v>
      </c>
      <c r="BK91">
        <f>VLOOKUP(BJ91,[2]全部Ａ股20251220!$A:$D,4,FALSE)</f>
        <v>21.17</v>
      </c>
      <c r="BL91"/>
      <c r="BM91" s="270"/>
      <c r="BN91" s="271"/>
    </row>
    <row r="92" spans="1:66" s="65" customFormat="1" x14ac:dyDescent="0.25">
      <c r="A92" s="99">
        <f t="shared" si="7"/>
        <v>91</v>
      </c>
      <c r="B92" s="29" t="s">
        <v>12932</v>
      </c>
      <c r="C92" s="137" t="s">
        <v>12278</v>
      </c>
      <c r="D92" s="176">
        <v>20.34</v>
      </c>
      <c r="E92"/>
      <c r="F92" s="100"/>
      <c r="G92" s="100"/>
      <c r="H92" s="67">
        <v>18.16</v>
      </c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290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17">
        <f t="shared" si="10"/>
        <v>2.1799999999999997</v>
      </c>
      <c r="BG92" s="96">
        <f t="shared" si="11"/>
        <v>0.12004405286343611</v>
      </c>
      <c r="BH92">
        <v>7.8</v>
      </c>
      <c r="BI92"/>
      <c r="BJ92" s="254" t="s">
        <v>12278</v>
      </c>
      <c r="BK92">
        <f>VLOOKUP(BJ92,[2]全部Ａ股20251220!$A:$D,4,FALSE)</f>
        <v>20.34</v>
      </c>
      <c r="BL92"/>
      <c r="BM92" s="270"/>
      <c r="BN92" s="271"/>
    </row>
    <row r="93" spans="1:66" s="65" customFormat="1" x14ac:dyDescent="0.25">
      <c r="A93" s="99">
        <f t="shared" si="7"/>
        <v>92</v>
      </c>
      <c r="B93" s="29" t="s">
        <v>12935</v>
      </c>
      <c r="C93" s="137" t="s">
        <v>12936</v>
      </c>
      <c r="D93" s="176">
        <v>16.579999999999998</v>
      </c>
      <c r="E93"/>
      <c r="F93" s="100"/>
      <c r="G93" s="100"/>
      <c r="H93" s="67">
        <v>15.95</v>
      </c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290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17">
        <f t="shared" si="10"/>
        <v>0.62999999999999901</v>
      </c>
      <c r="BG93" s="96">
        <f t="shared" si="11"/>
        <v>3.9498432601880816E-2</v>
      </c>
      <c r="BH93">
        <v>7.8</v>
      </c>
      <c r="BI93"/>
      <c r="BJ93" s="254" t="s">
        <v>12936</v>
      </c>
      <c r="BK93">
        <f>VLOOKUP(BJ93,[2]全部Ａ股20251220!$A:$D,4,FALSE)</f>
        <v>16.579999999999998</v>
      </c>
      <c r="BL93"/>
      <c r="BM93" s="270"/>
      <c r="BN93" s="271"/>
    </row>
    <row r="94" spans="1:66" s="65" customFormat="1" x14ac:dyDescent="0.25">
      <c r="A94" s="99">
        <f t="shared" si="7"/>
        <v>93</v>
      </c>
      <c r="B94" s="29" t="s">
        <v>12938</v>
      </c>
      <c r="C94" s="137" t="s">
        <v>12939</v>
      </c>
      <c r="D94" s="176">
        <v>38.619999999999997</v>
      </c>
      <c r="E94"/>
      <c r="F94" s="100"/>
      <c r="G94" s="100"/>
      <c r="H94" s="67">
        <v>40.119999999999997</v>
      </c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290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17">
        <f t="shared" si="10"/>
        <v>-1.5</v>
      </c>
      <c r="BG94" s="96">
        <f t="shared" si="11"/>
        <v>-3.7387836490528417E-2</v>
      </c>
      <c r="BH94">
        <v>7.8</v>
      </c>
      <c r="BI94"/>
      <c r="BJ94" s="254" t="s">
        <v>12939</v>
      </c>
      <c r="BK94">
        <f>VLOOKUP(BJ94,[2]全部Ａ股20251220!$A:$D,4,FALSE)</f>
        <v>38.619999999999997</v>
      </c>
      <c r="BL94"/>
      <c r="BM94" s="270"/>
      <c r="BN94" s="271"/>
    </row>
    <row r="95" spans="1:66" s="65" customFormat="1" x14ac:dyDescent="0.25">
      <c r="A95" s="99">
        <f t="shared" si="7"/>
        <v>94</v>
      </c>
      <c r="B95" s="29" t="s">
        <v>12867</v>
      </c>
      <c r="C95" s="137" t="s">
        <v>12871</v>
      </c>
      <c r="D95" s="176">
        <v>664.1</v>
      </c>
      <c r="E95"/>
      <c r="F95" s="100"/>
      <c r="G95" s="100"/>
      <c r="H95" s="67">
        <v>814.88</v>
      </c>
      <c r="I95" s="67">
        <v>600.5</v>
      </c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290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17">
        <f t="shared" si="10"/>
        <v>-150.77999999999997</v>
      </c>
      <c r="BG95" s="96">
        <f t="shared" si="11"/>
        <v>-0.18503337914784995</v>
      </c>
      <c r="BH95">
        <v>7.8</v>
      </c>
      <c r="BI95"/>
      <c r="BJ95" s="254" t="s">
        <v>12871</v>
      </c>
      <c r="BK95">
        <f>VLOOKUP(BJ95,[2]全部Ａ股20251220!$A:$D,4,FALSE)</f>
        <v>664.1</v>
      </c>
      <c r="BL95"/>
      <c r="BM95" s="270"/>
      <c r="BN95" s="271"/>
    </row>
    <row r="96" spans="1:66" s="65" customFormat="1" x14ac:dyDescent="0.25">
      <c r="A96" s="99">
        <f t="shared" si="7"/>
        <v>95</v>
      </c>
      <c r="B96" s="29" t="s">
        <v>12869</v>
      </c>
      <c r="C96" s="137" t="s">
        <v>12872</v>
      </c>
      <c r="D96" s="176">
        <v>18.88</v>
      </c>
      <c r="E96"/>
      <c r="F96" s="100"/>
      <c r="G96" s="100"/>
      <c r="H96" s="67">
        <v>15.4</v>
      </c>
      <c r="I96" s="67">
        <v>13.65</v>
      </c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290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17">
        <f t="shared" si="10"/>
        <v>3.4799999999999986</v>
      </c>
      <c r="BG96" s="96">
        <f t="shared" si="11"/>
        <v>0.22597402597402588</v>
      </c>
      <c r="BH96">
        <v>7.8</v>
      </c>
      <c r="BI96"/>
      <c r="BJ96" s="254" t="s">
        <v>12872</v>
      </c>
      <c r="BK96">
        <f>VLOOKUP(BJ96,[2]全部Ａ股20251220!$A:$D,4,FALSE)</f>
        <v>18.88</v>
      </c>
      <c r="BL96"/>
      <c r="BM96" s="270"/>
      <c r="BN96" s="271"/>
    </row>
    <row r="97" spans="1:66" s="65" customFormat="1" x14ac:dyDescent="0.25">
      <c r="A97" s="99">
        <f t="shared" si="7"/>
        <v>96</v>
      </c>
      <c r="B97" s="29" t="s">
        <v>12874</v>
      </c>
      <c r="C97" s="137" t="s">
        <v>12875</v>
      </c>
      <c r="D97" s="176">
        <v>10.67</v>
      </c>
      <c r="E97"/>
      <c r="F97" s="100"/>
      <c r="G97" s="100"/>
      <c r="H97" s="67">
        <v>10.69</v>
      </c>
      <c r="I97" s="67">
        <v>10.36</v>
      </c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  <c r="AD97" s="67"/>
      <c r="AE97" s="67"/>
      <c r="AF97" s="67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290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17">
        <f t="shared" si="10"/>
        <v>-1.9999999999999574E-2</v>
      </c>
      <c r="BG97" s="96">
        <f t="shared" si="11"/>
        <v>-1.870907390084151E-3</v>
      </c>
      <c r="BH97">
        <v>7.8</v>
      </c>
      <c r="BI97"/>
      <c r="BJ97" s="254" t="s">
        <v>12875</v>
      </c>
      <c r="BK97">
        <f>VLOOKUP(BJ97,[2]全部Ａ股20251220!$A:$D,4,FALSE)</f>
        <v>10.67</v>
      </c>
      <c r="BL97"/>
      <c r="BM97" s="270"/>
      <c r="BN97" s="271"/>
    </row>
    <row r="98" spans="1:66" s="65" customFormat="1" x14ac:dyDescent="0.25">
      <c r="A98" s="99">
        <f t="shared" si="7"/>
        <v>97</v>
      </c>
      <c r="B98" s="29" t="s">
        <v>12876</v>
      </c>
      <c r="C98" s="137" t="s">
        <v>12877</v>
      </c>
      <c r="D98" s="176">
        <v>27.16</v>
      </c>
      <c r="E98"/>
      <c r="F98" s="100"/>
      <c r="G98" s="100"/>
      <c r="H98" s="67">
        <v>29.79</v>
      </c>
      <c r="I98" s="67">
        <v>28.78</v>
      </c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  <c r="AD98" s="67"/>
      <c r="AE98" s="67"/>
      <c r="AF98" s="67"/>
      <c r="AG98" s="67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290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17">
        <f t="shared" si="10"/>
        <v>-2.629999999999999</v>
      </c>
      <c r="BG98" s="96">
        <f t="shared" si="11"/>
        <v>-8.8284659281638103E-2</v>
      </c>
      <c r="BH98">
        <v>7.8</v>
      </c>
      <c r="BI98"/>
      <c r="BJ98" s="254" t="s">
        <v>12877</v>
      </c>
      <c r="BK98">
        <f>VLOOKUP(BJ98,[2]全部Ａ股20251220!$A:$D,4,FALSE)</f>
        <v>27.16</v>
      </c>
      <c r="BL98"/>
      <c r="BM98" s="270"/>
      <c r="BN98" s="271"/>
    </row>
    <row r="99" spans="1:66" s="65" customFormat="1" x14ac:dyDescent="0.25">
      <c r="A99" s="99">
        <f t="shared" si="7"/>
        <v>98</v>
      </c>
      <c r="B99" s="29" t="s">
        <v>12878</v>
      </c>
      <c r="C99" s="137" t="s">
        <v>12879</v>
      </c>
      <c r="D99" s="176">
        <v>5.57</v>
      </c>
      <c r="E99"/>
      <c r="F99" s="100"/>
      <c r="G99" s="100"/>
      <c r="H99" s="67">
        <v>5.18</v>
      </c>
      <c r="I99" s="67">
        <v>4.63</v>
      </c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  <c r="AD99" s="67"/>
      <c r="AE99" s="67"/>
      <c r="AF99" s="67"/>
      <c r="AG99" s="67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290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17">
        <f t="shared" si="10"/>
        <v>0.39000000000000057</v>
      </c>
      <c r="BG99" s="96">
        <f t="shared" si="11"/>
        <v>7.5289575289575403E-2</v>
      </c>
      <c r="BH99">
        <v>7.8</v>
      </c>
      <c r="BI99"/>
      <c r="BJ99" s="254" t="s">
        <v>12879</v>
      </c>
      <c r="BK99">
        <f>VLOOKUP(BJ99,[2]全部Ａ股20251220!$A:$D,4,FALSE)</f>
        <v>5.57</v>
      </c>
      <c r="BL99"/>
      <c r="BM99" s="270"/>
      <c r="BN99" s="271"/>
    </row>
    <row r="100" spans="1:66" s="65" customFormat="1" x14ac:dyDescent="0.25">
      <c r="A100" s="99">
        <f t="shared" si="7"/>
        <v>99</v>
      </c>
      <c r="B100" s="29" t="s">
        <v>12880</v>
      </c>
      <c r="C100" s="137" t="s">
        <v>12881</v>
      </c>
      <c r="D100" s="176">
        <v>3.55</v>
      </c>
      <c r="E100"/>
      <c r="F100" s="100"/>
      <c r="G100" s="100"/>
      <c r="H100" s="67">
        <v>3.51</v>
      </c>
      <c r="I100" s="67">
        <v>4.26</v>
      </c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  <c r="AD100" s="67"/>
      <c r="AE100" s="67"/>
      <c r="AF100" s="67"/>
      <c r="AG100" s="67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290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17">
        <f t="shared" si="10"/>
        <v>4.0000000000000036E-2</v>
      </c>
      <c r="BG100" s="96">
        <f t="shared" si="11"/>
        <v>1.1396011396011407E-2</v>
      </c>
      <c r="BH100">
        <v>7.8</v>
      </c>
      <c r="BI100"/>
      <c r="BJ100" s="254" t="s">
        <v>12881</v>
      </c>
      <c r="BK100">
        <f>VLOOKUP(BJ100,[2]全部Ａ股20251220!$A:$D,4,FALSE)</f>
        <v>3.55</v>
      </c>
      <c r="BL100"/>
      <c r="BM100" s="270"/>
      <c r="BN100" s="271"/>
    </row>
    <row r="101" spans="1:66" s="65" customFormat="1" x14ac:dyDescent="0.25">
      <c r="A101" s="99">
        <f t="shared" si="7"/>
        <v>100</v>
      </c>
      <c r="B101" s="29" t="s">
        <v>12851</v>
      </c>
      <c r="C101" s="137" t="s">
        <v>12850</v>
      </c>
      <c r="D101" s="176">
        <v>12.3</v>
      </c>
      <c r="E101"/>
      <c r="F101" s="100"/>
      <c r="G101" s="100"/>
      <c r="H101" s="67">
        <v>13.03</v>
      </c>
      <c r="I101" s="67">
        <v>15</v>
      </c>
      <c r="J101" s="67">
        <v>12.44</v>
      </c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290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17">
        <f t="shared" si="10"/>
        <v>-0.72999999999999865</v>
      </c>
      <c r="BG101" s="96">
        <f t="shared" si="11"/>
        <v>-5.6024558710667589E-2</v>
      </c>
      <c r="BH101">
        <v>7.8</v>
      </c>
      <c r="BI101"/>
      <c r="BJ101" s="254" t="s">
        <v>12860</v>
      </c>
      <c r="BK101">
        <f>VLOOKUP(BJ101,[2]全部Ａ股20251220!$A:$D,4,FALSE)</f>
        <v>12.3</v>
      </c>
      <c r="BL101"/>
      <c r="BM101" s="270"/>
      <c r="BN101" s="271"/>
    </row>
    <row r="102" spans="1:66" s="65" customFormat="1" x14ac:dyDescent="0.25">
      <c r="A102" s="99">
        <f t="shared" si="7"/>
        <v>101</v>
      </c>
      <c r="B102" s="29" t="s">
        <v>12852</v>
      </c>
      <c r="C102" s="137" t="s">
        <v>12853</v>
      </c>
      <c r="D102" s="176">
        <v>24.76</v>
      </c>
      <c r="E102"/>
      <c r="F102" s="100"/>
      <c r="G102" s="100"/>
      <c r="H102" s="67">
        <v>26.32</v>
      </c>
      <c r="I102" s="67">
        <v>23.88</v>
      </c>
      <c r="J102" s="67">
        <v>19.07</v>
      </c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  <c r="AD102" s="67"/>
      <c r="AE102" s="67"/>
      <c r="AF102" s="67"/>
      <c r="AG102" s="67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290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17">
        <f t="shared" si="10"/>
        <v>-1.5599999999999987</v>
      </c>
      <c r="BG102" s="96">
        <f t="shared" si="11"/>
        <v>-5.9270516717325181E-2</v>
      </c>
      <c r="BH102">
        <v>7.8</v>
      </c>
      <c r="BI102"/>
      <c r="BJ102" s="254" t="s">
        <v>12861</v>
      </c>
      <c r="BK102">
        <f>VLOOKUP(BJ102,[2]全部Ａ股20251220!$A:$D,4,FALSE)</f>
        <v>24.76</v>
      </c>
      <c r="BL102"/>
      <c r="BM102" s="270"/>
      <c r="BN102" s="271"/>
    </row>
    <row r="103" spans="1:66" s="65" customFormat="1" x14ac:dyDescent="0.25">
      <c r="A103" s="99">
        <f t="shared" si="7"/>
        <v>102</v>
      </c>
      <c r="B103" s="29" t="s">
        <v>12854</v>
      </c>
      <c r="C103" s="137" t="s">
        <v>12855</v>
      </c>
      <c r="D103" s="176">
        <v>9.26</v>
      </c>
      <c r="E103"/>
      <c r="F103" s="100"/>
      <c r="G103" s="100"/>
      <c r="H103" s="67">
        <v>9.07</v>
      </c>
      <c r="I103" s="67">
        <v>8.7899999999999991</v>
      </c>
      <c r="J103" s="67">
        <v>7.66</v>
      </c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290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17">
        <f t="shared" si="10"/>
        <v>0.1899999999999995</v>
      </c>
      <c r="BG103" s="96">
        <f t="shared" si="11"/>
        <v>2.094818081587646E-2</v>
      </c>
      <c r="BH103">
        <v>7.8</v>
      </c>
      <c r="BI103"/>
      <c r="BJ103" s="254" t="s">
        <v>12862</v>
      </c>
      <c r="BK103">
        <f>VLOOKUP(BJ103,[2]全部Ａ股20251220!$A:$D,4,FALSE)</f>
        <v>9.26</v>
      </c>
      <c r="BL103"/>
      <c r="BM103" s="270"/>
      <c r="BN103" s="271"/>
    </row>
    <row r="104" spans="1:66" s="65" customFormat="1" x14ac:dyDescent="0.25">
      <c r="A104" s="99">
        <f t="shared" si="7"/>
        <v>103</v>
      </c>
      <c r="B104" s="29" t="s">
        <v>12856</v>
      </c>
      <c r="C104" s="137" t="s">
        <v>12857</v>
      </c>
      <c r="D104" s="176">
        <v>36.020000000000003</v>
      </c>
      <c r="E104"/>
      <c r="F104" s="100"/>
      <c r="G104" s="100"/>
      <c r="H104" s="67">
        <v>33.229999999999997</v>
      </c>
      <c r="I104" s="67">
        <v>30.76</v>
      </c>
      <c r="J104" s="67">
        <v>28.66</v>
      </c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  <c r="AD104" s="67"/>
      <c r="AE104" s="67"/>
      <c r="AF104" s="67"/>
      <c r="AG104" s="67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290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17">
        <f t="shared" si="10"/>
        <v>2.7900000000000063</v>
      </c>
      <c r="BG104" s="96">
        <f t="shared" si="11"/>
        <v>8.396027685826081E-2</v>
      </c>
      <c r="BH104">
        <v>7.8</v>
      </c>
      <c r="BI104"/>
      <c r="BJ104" s="254" t="s">
        <v>12863</v>
      </c>
      <c r="BK104">
        <f>VLOOKUP(BJ104,[2]全部Ａ股20251220!$A:$D,4,FALSE)</f>
        <v>36.020000000000003</v>
      </c>
      <c r="BL104"/>
      <c r="BM104" s="270"/>
      <c r="BN104" s="271"/>
    </row>
    <row r="105" spans="1:66" s="65" customFormat="1" x14ac:dyDescent="0.25">
      <c r="A105" s="99">
        <f t="shared" si="7"/>
        <v>104</v>
      </c>
      <c r="B105" s="29" t="s">
        <v>12830</v>
      </c>
      <c r="C105" s="137" t="s">
        <v>12829</v>
      </c>
      <c r="D105" s="176">
        <v>16.16</v>
      </c>
      <c r="E105"/>
      <c r="F105" s="100"/>
      <c r="G105" s="100"/>
      <c r="H105" s="67">
        <v>16.38</v>
      </c>
      <c r="I105" s="67">
        <v>17.329999999999998</v>
      </c>
      <c r="J105" s="67">
        <v>19.850000000000001</v>
      </c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  <c r="AD105" s="67"/>
      <c r="AE105" s="67"/>
      <c r="AF105" s="67"/>
      <c r="AG105" s="67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290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17">
        <f t="shared" si="10"/>
        <v>-0.21999999999999886</v>
      </c>
      <c r="BG105" s="96">
        <f t="shared" si="11"/>
        <v>-1.3431013431013362E-2</v>
      </c>
      <c r="BH105">
        <v>7.8</v>
      </c>
      <c r="BI105"/>
      <c r="BJ105" s="254" t="s">
        <v>12829</v>
      </c>
      <c r="BK105">
        <f>VLOOKUP(BJ105,[2]全部Ａ股20251220!$A:$D,4,FALSE)</f>
        <v>16.16</v>
      </c>
      <c r="BL105"/>
      <c r="BM105" s="270"/>
      <c r="BN105" s="271"/>
    </row>
    <row r="106" spans="1:66" s="65" customFormat="1" x14ac:dyDescent="0.25">
      <c r="A106" s="99">
        <f t="shared" si="7"/>
        <v>105</v>
      </c>
      <c r="B106" s="29" t="s">
        <v>12814</v>
      </c>
      <c r="C106" s="137" t="s">
        <v>12815</v>
      </c>
      <c r="D106" s="176">
        <v>31.12</v>
      </c>
      <c r="E106"/>
      <c r="F106" s="100"/>
      <c r="G106" s="100"/>
      <c r="H106" s="67">
        <v>31.7</v>
      </c>
      <c r="I106" s="67">
        <v>31.32</v>
      </c>
      <c r="J106" s="67">
        <v>28.58</v>
      </c>
      <c r="K106" s="67">
        <v>28.14</v>
      </c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  <c r="AD106" s="67"/>
      <c r="AE106" s="67"/>
      <c r="AF106" s="67"/>
      <c r="AG106" s="67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290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17">
        <f t="shared" si="10"/>
        <v>-0.57999999999999829</v>
      </c>
      <c r="BG106" s="96">
        <f t="shared" si="11"/>
        <v>-1.8296529968454205E-2</v>
      </c>
      <c r="BH106">
        <v>7.8</v>
      </c>
      <c r="BI106"/>
      <c r="BJ106" s="254" t="s">
        <v>12815</v>
      </c>
      <c r="BK106">
        <f>VLOOKUP(BJ106,[2]全部Ａ股20251220!$A:$D,4,FALSE)</f>
        <v>31.12</v>
      </c>
      <c r="BL106"/>
      <c r="BM106" s="270"/>
      <c r="BN106" s="271"/>
    </row>
    <row r="107" spans="1:66" s="65" customFormat="1" x14ac:dyDescent="0.25">
      <c r="A107" s="99">
        <f t="shared" si="7"/>
        <v>106</v>
      </c>
      <c r="B107" s="29" t="s">
        <v>12812</v>
      </c>
      <c r="C107" s="137" t="s">
        <v>12813</v>
      </c>
      <c r="D107" s="176">
        <v>60.85</v>
      </c>
      <c r="E107"/>
      <c r="F107" s="100"/>
      <c r="G107" s="100"/>
      <c r="H107" s="67">
        <v>63.28</v>
      </c>
      <c r="I107" s="67">
        <v>61.62</v>
      </c>
      <c r="J107" s="67">
        <v>62.08</v>
      </c>
      <c r="K107" s="67">
        <v>59.5</v>
      </c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290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17">
        <f t="shared" si="10"/>
        <v>-2.4299999999999997</v>
      </c>
      <c r="BG107" s="96">
        <f t="shared" si="11"/>
        <v>-3.8400758533501889E-2</v>
      </c>
      <c r="BH107">
        <v>7.8</v>
      </c>
      <c r="BI107"/>
      <c r="BJ107" s="254" t="s">
        <v>12813</v>
      </c>
      <c r="BK107">
        <f>VLOOKUP(BJ107,[2]全部Ａ股20251220!$A:$D,4,FALSE)</f>
        <v>60.85</v>
      </c>
      <c r="BL107"/>
      <c r="BM107" s="270"/>
      <c r="BN107" s="271"/>
    </row>
    <row r="108" spans="1:66" s="65" customFormat="1" x14ac:dyDescent="0.25">
      <c r="A108" s="99">
        <f t="shared" si="7"/>
        <v>107</v>
      </c>
      <c r="B108" s="29" t="s">
        <v>12759</v>
      </c>
      <c r="C108" s="137" t="s">
        <v>12760</v>
      </c>
      <c r="D108" s="176">
        <v>37.78</v>
      </c>
      <c r="E108"/>
      <c r="F108" s="100"/>
      <c r="G108" s="100"/>
      <c r="H108" s="67">
        <v>36.49</v>
      </c>
      <c r="I108" s="67">
        <v>36.51</v>
      </c>
      <c r="J108" s="67">
        <v>36.96</v>
      </c>
      <c r="K108" s="67">
        <v>37.29</v>
      </c>
      <c r="L108" s="67">
        <v>38.42</v>
      </c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  <c r="AD108" s="67"/>
      <c r="AE108" s="67"/>
      <c r="AF108" s="67"/>
      <c r="AG108" s="67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290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17">
        <f t="shared" si="10"/>
        <v>1.2899999999999991</v>
      </c>
      <c r="BG108" s="96">
        <f t="shared" si="11"/>
        <v>3.535215127432171E-2</v>
      </c>
      <c r="BH108">
        <v>7.8</v>
      </c>
      <c r="BI108"/>
      <c r="BJ108" s="254" t="s">
        <v>12760</v>
      </c>
      <c r="BK108">
        <f>VLOOKUP(BJ108,[2]全部Ａ股20251220!$A:$D,4,FALSE)</f>
        <v>37.78</v>
      </c>
      <c r="BL108"/>
      <c r="BM108" s="270"/>
      <c r="BN108" s="271"/>
    </row>
    <row r="109" spans="1:66" s="65" customFormat="1" x14ac:dyDescent="0.25">
      <c r="A109" s="99">
        <f t="shared" si="7"/>
        <v>108</v>
      </c>
      <c r="B109" s="29" t="s">
        <v>12752</v>
      </c>
      <c r="C109" s="137" t="s">
        <v>12753</v>
      </c>
      <c r="D109" s="176">
        <v>33.130000000000003</v>
      </c>
      <c r="E109"/>
      <c r="F109" s="100"/>
      <c r="G109" s="100"/>
      <c r="H109" s="67">
        <v>33.17</v>
      </c>
      <c r="I109" s="67">
        <v>34.49</v>
      </c>
      <c r="J109" s="67">
        <v>37</v>
      </c>
      <c r="K109" s="67">
        <v>36.869999999999997</v>
      </c>
      <c r="L109" s="67">
        <v>34.29</v>
      </c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  <c r="AD109" s="67"/>
      <c r="AE109" s="67"/>
      <c r="AF109" s="67"/>
      <c r="AG109" s="67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290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17">
        <f t="shared" si="10"/>
        <v>-3.9999999999999147E-2</v>
      </c>
      <c r="BG109" s="96">
        <f t="shared" si="11"/>
        <v>-1.2059089538739567E-3</v>
      </c>
      <c r="BH109">
        <v>7.8</v>
      </c>
      <c r="BI109"/>
      <c r="BJ109" s="254" t="s">
        <v>12230</v>
      </c>
      <c r="BK109">
        <f>VLOOKUP(BJ109,[2]全部Ａ股20251220!$A:$D,4,FALSE)</f>
        <v>33.130000000000003</v>
      </c>
      <c r="BL109"/>
      <c r="BM109" s="270"/>
      <c r="BN109" s="271"/>
    </row>
    <row r="110" spans="1:66" s="65" customFormat="1" x14ac:dyDescent="0.25">
      <c r="A110" s="99">
        <f t="shared" si="7"/>
        <v>109</v>
      </c>
      <c r="B110" s="29" t="s">
        <v>12754</v>
      </c>
      <c r="C110" s="137" t="s">
        <v>12755</v>
      </c>
      <c r="D110" s="176">
        <v>36.42</v>
      </c>
      <c r="E110"/>
      <c r="F110" s="100"/>
      <c r="G110" s="100"/>
      <c r="H110" s="67">
        <v>36</v>
      </c>
      <c r="I110" s="67">
        <v>36.33</v>
      </c>
      <c r="J110" s="67">
        <v>36.46</v>
      </c>
      <c r="K110" s="67">
        <v>35.1</v>
      </c>
      <c r="L110" s="67">
        <v>35.83</v>
      </c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67"/>
      <c r="AE110" s="67"/>
      <c r="AF110" s="67"/>
      <c r="AG110" s="67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290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17">
        <f t="shared" si="10"/>
        <v>0.42000000000000171</v>
      </c>
      <c r="BG110" s="96">
        <f t="shared" si="11"/>
        <v>1.1666666666666714E-2</v>
      </c>
      <c r="BH110">
        <v>7.8</v>
      </c>
      <c r="BI110"/>
      <c r="BJ110" s="254" t="s">
        <v>12755</v>
      </c>
      <c r="BK110">
        <f>VLOOKUP(BJ110,[2]全部Ａ股20251220!$A:$D,4,FALSE)</f>
        <v>36.42</v>
      </c>
      <c r="BL110"/>
      <c r="BM110" s="270"/>
      <c r="BN110" s="271"/>
    </row>
    <row r="111" spans="1:66" s="65" customFormat="1" x14ac:dyDescent="0.25">
      <c r="A111" s="99">
        <f t="shared" si="7"/>
        <v>110</v>
      </c>
      <c r="B111" s="29" t="s">
        <v>12749</v>
      </c>
      <c r="C111" s="137" t="s">
        <v>12751</v>
      </c>
      <c r="D111" s="176">
        <v>6.42</v>
      </c>
      <c r="E111"/>
      <c r="F111" s="100"/>
      <c r="G111" s="100"/>
      <c r="H111" s="67">
        <v>7.09</v>
      </c>
      <c r="I111" s="67">
        <v>7.25</v>
      </c>
      <c r="J111" s="67">
        <v>5.72</v>
      </c>
      <c r="K111" s="67">
        <v>5.42</v>
      </c>
      <c r="L111" s="67">
        <v>5.92</v>
      </c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  <c r="AD111" s="67"/>
      <c r="AE111" s="67"/>
      <c r="AF111" s="67"/>
      <c r="AG111" s="67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290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17">
        <f t="shared" si="10"/>
        <v>-0.66999999999999993</v>
      </c>
      <c r="BG111" s="96">
        <f t="shared" si="11"/>
        <v>-9.449929478138222E-2</v>
      </c>
      <c r="BH111">
        <v>7.8</v>
      </c>
      <c r="BI111"/>
      <c r="BJ111" s="254" t="s">
        <v>12751</v>
      </c>
      <c r="BK111">
        <f>VLOOKUP(BJ111,[2]全部Ａ股20251220!$A:$D,4,FALSE)</f>
        <v>6.42</v>
      </c>
      <c r="BL111"/>
      <c r="BM111" s="270"/>
      <c r="BN111" s="271"/>
    </row>
    <row r="112" spans="1:66" s="65" customFormat="1" x14ac:dyDescent="0.25">
      <c r="A112" s="99">
        <f t="shared" si="7"/>
        <v>111</v>
      </c>
      <c r="B112" s="29" t="s">
        <v>12746</v>
      </c>
      <c r="C112" s="137" t="s">
        <v>12747</v>
      </c>
      <c r="D112" s="176">
        <v>49.15</v>
      </c>
      <c r="E112"/>
      <c r="F112" s="100"/>
      <c r="G112" s="100"/>
      <c r="H112" s="67">
        <v>49.4</v>
      </c>
      <c r="I112" s="67">
        <v>50.15</v>
      </c>
      <c r="J112" s="67">
        <v>52.46</v>
      </c>
      <c r="K112" s="67">
        <v>52.01</v>
      </c>
      <c r="L112" s="67">
        <v>63.3</v>
      </c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290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17">
        <f t="shared" si="10"/>
        <v>-0.25</v>
      </c>
      <c r="BG112" s="96">
        <f t="shared" si="11"/>
        <v>-5.0607287449392713E-3</v>
      </c>
      <c r="BH112">
        <v>7.8</v>
      </c>
      <c r="BI112"/>
      <c r="BJ112" s="254" t="s">
        <v>12747</v>
      </c>
      <c r="BK112">
        <f>VLOOKUP(BJ112,[2]全部Ａ股20251220!$A:$D,4,FALSE)</f>
        <v>49.15</v>
      </c>
      <c r="BL112"/>
      <c r="BM112" s="270"/>
      <c r="BN112" s="271"/>
    </row>
    <row r="113" spans="1:66" s="65" customFormat="1" x14ac:dyDescent="0.25">
      <c r="A113" s="99">
        <f t="shared" si="7"/>
        <v>112</v>
      </c>
      <c r="B113" s="29" t="s">
        <v>12737</v>
      </c>
      <c r="C113" s="137" t="s">
        <v>12742</v>
      </c>
      <c r="D113" s="176">
        <v>82.81</v>
      </c>
      <c r="E113"/>
      <c r="F113" s="100"/>
      <c r="G113" s="100"/>
      <c r="H113" s="67">
        <v>79.2</v>
      </c>
      <c r="I113" s="67">
        <v>81.02</v>
      </c>
      <c r="J113" s="67">
        <v>79.03</v>
      </c>
      <c r="K113" s="67">
        <v>79.05</v>
      </c>
      <c r="L113" s="67">
        <v>88.28</v>
      </c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290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17">
        <f t="shared" si="10"/>
        <v>3.6099999999999994</v>
      </c>
      <c r="BG113" s="96">
        <f t="shared" si="11"/>
        <v>4.5580808080808069E-2</v>
      </c>
      <c r="BH113">
        <v>7.8</v>
      </c>
      <c r="BI113"/>
      <c r="BJ113" s="254" t="s">
        <v>12743</v>
      </c>
      <c r="BK113">
        <f>VLOOKUP(BJ113,[2]全部Ａ股20251220!$A:$D,4,FALSE)</f>
        <v>82.81</v>
      </c>
      <c r="BL113"/>
      <c r="BM113" s="270"/>
      <c r="BN113" s="271"/>
    </row>
    <row r="114" spans="1:66" s="65" customFormat="1" x14ac:dyDescent="0.25">
      <c r="A114" s="99">
        <f t="shared" si="7"/>
        <v>113</v>
      </c>
      <c r="B114" s="29" t="s">
        <v>12740</v>
      </c>
      <c r="C114" s="137" t="s">
        <v>12741</v>
      </c>
      <c r="D114" s="176">
        <v>27.85</v>
      </c>
      <c r="E114"/>
      <c r="F114" s="100"/>
      <c r="G114" s="100"/>
      <c r="H114" s="67">
        <v>28.04</v>
      </c>
      <c r="I114" s="67">
        <v>28.07</v>
      </c>
      <c r="J114" s="67">
        <v>27.98</v>
      </c>
      <c r="K114" s="67">
        <v>28.16</v>
      </c>
      <c r="L114" s="67">
        <v>28.34</v>
      </c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290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17">
        <f t="shared" si="10"/>
        <v>-0.18999999999999773</v>
      </c>
      <c r="BG114" s="96">
        <f t="shared" si="11"/>
        <v>-6.7760342368044842E-3</v>
      </c>
      <c r="BH114">
        <v>7.8</v>
      </c>
      <c r="BI114"/>
      <c r="BJ114" s="254" t="s">
        <v>12744</v>
      </c>
      <c r="BK114">
        <f>VLOOKUP(BJ114,[2]全部Ａ股20251220!$A:$D,4,FALSE)</f>
        <v>27.85</v>
      </c>
      <c r="BL114"/>
      <c r="BM114" s="270"/>
      <c r="BN114" s="271"/>
    </row>
    <row r="115" spans="1:66" s="65" customFormat="1" x14ac:dyDescent="0.25">
      <c r="A115" s="99">
        <f t="shared" si="7"/>
        <v>114</v>
      </c>
      <c r="B115" s="29" t="s">
        <v>12738</v>
      </c>
      <c r="C115" s="137" t="s">
        <v>12739</v>
      </c>
      <c r="D115" s="176">
        <v>39.18</v>
      </c>
      <c r="E115"/>
      <c r="F115" s="100"/>
      <c r="G115" s="100"/>
      <c r="H115" s="67">
        <v>36.880000000000003</v>
      </c>
      <c r="I115" s="67">
        <v>36.99</v>
      </c>
      <c r="J115" s="67">
        <v>37.18</v>
      </c>
      <c r="K115" s="67">
        <v>36.56</v>
      </c>
      <c r="L115" s="67">
        <v>37.71</v>
      </c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290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17">
        <f t="shared" si="10"/>
        <v>2.2999999999999972</v>
      </c>
      <c r="BG115" s="96">
        <f t="shared" si="11"/>
        <v>6.2364425162689724E-2</v>
      </c>
      <c r="BH115">
        <v>7.8</v>
      </c>
      <c r="BI115"/>
      <c r="BJ115" s="254" t="s">
        <v>12745</v>
      </c>
      <c r="BK115">
        <f>VLOOKUP(BJ115,[2]全部Ａ股20251220!$A:$D,4,FALSE)</f>
        <v>39.18</v>
      </c>
      <c r="BL115"/>
      <c r="BM115" s="270"/>
      <c r="BN115" s="271"/>
    </row>
    <row r="116" spans="1:66" s="65" customFormat="1" x14ac:dyDescent="0.25">
      <c r="A116" s="99">
        <f t="shared" si="7"/>
        <v>115</v>
      </c>
      <c r="B116" s="29" t="s">
        <v>12465</v>
      </c>
      <c r="C116" s="137" t="s">
        <v>12466</v>
      </c>
      <c r="D116" s="176">
        <v>39.99</v>
      </c>
      <c r="E116"/>
      <c r="F116" s="100"/>
      <c r="G116" s="100"/>
      <c r="H116" s="67">
        <v>40.659999999999997</v>
      </c>
      <c r="I116" s="67">
        <v>41.1</v>
      </c>
      <c r="J116" s="67">
        <v>43.5</v>
      </c>
      <c r="K116" s="67">
        <v>40.42</v>
      </c>
      <c r="L116" s="67">
        <v>39.15</v>
      </c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290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17">
        <f t="shared" si="10"/>
        <v>-0.6699999999999946</v>
      </c>
      <c r="BG116" s="96">
        <f t="shared" si="11"/>
        <v>-1.6478111165764749E-2</v>
      </c>
      <c r="BH116">
        <v>7.8</v>
      </c>
      <c r="BI116"/>
      <c r="BJ116" s="254" t="s">
        <v>12466</v>
      </c>
      <c r="BK116">
        <f>VLOOKUP(BJ116,[2]全部Ａ股20251220!$A:$D,4,FALSE)</f>
        <v>39.99</v>
      </c>
      <c r="BL116"/>
      <c r="BM116" s="270"/>
      <c r="BN116" s="271"/>
    </row>
    <row r="117" spans="1:66" s="65" customFormat="1" x14ac:dyDescent="0.25">
      <c r="A117" s="99">
        <f t="shared" si="7"/>
        <v>116</v>
      </c>
      <c r="B117" s="29" t="s">
        <v>12703</v>
      </c>
      <c r="C117" s="137" t="s">
        <v>12705</v>
      </c>
      <c r="D117" s="176">
        <v>1.73</v>
      </c>
      <c r="E117"/>
      <c r="F117" s="100"/>
      <c r="G117" s="100"/>
      <c r="H117" s="67">
        <v>1.73</v>
      </c>
      <c r="I117" s="67">
        <v>1.77</v>
      </c>
      <c r="J117" s="67">
        <v>1.73</v>
      </c>
      <c r="K117" s="67">
        <v>1.69</v>
      </c>
      <c r="L117" s="67">
        <v>1.9</v>
      </c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290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17">
        <f t="shared" si="10"/>
        <v>0</v>
      </c>
      <c r="BG117" s="96">
        <f t="shared" si="11"/>
        <v>0</v>
      </c>
      <c r="BH117">
        <v>7.8</v>
      </c>
      <c r="BI117"/>
      <c r="BJ117" s="254" t="s">
        <v>12705</v>
      </c>
      <c r="BK117">
        <f>VLOOKUP(BJ117,[2]全部Ａ股20251220!$A:$D,4,FALSE)</f>
        <v>1.73</v>
      </c>
      <c r="BL117"/>
      <c r="BM117" s="270"/>
      <c r="BN117" s="271"/>
    </row>
    <row r="118" spans="1:66" s="65" customFormat="1" x14ac:dyDescent="0.25">
      <c r="A118" s="99">
        <f t="shared" si="7"/>
        <v>117</v>
      </c>
      <c r="B118" s="29" t="s">
        <v>12704</v>
      </c>
      <c r="C118" s="137" t="s">
        <v>12706</v>
      </c>
      <c r="D118" s="176">
        <v>37.85</v>
      </c>
      <c r="E118"/>
      <c r="F118" s="100"/>
      <c r="G118" s="100"/>
      <c r="H118" s="67">
        <v>37.43</v>
      </c>
      <c r="I118" s="67">
        <v>38.22</v>
      </c>
      <c r="J118" s="67">
        <v>38.369999999999997</v>
      </c>
      <c r="K118" s="67">
        <v>39.11</v>
      </c>
      <c r="L118" s="67">
        <v>40.29</v>
      </c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290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17">
        <f t="shared" si="10"/>
        <v>0.42000000000000171</v>
      </c>
      <c r="BG118" s="96">
        <f t="shared" si="11"/>
        <v>1.1220945765428847E-2</v>
      </c>
      <c r="BH118">
        <v>7.8</v>
      </c>
      <c r="BI118"/>
      <c r="BJ118" s="254" t="s">
        <v>12706</v>
      </c>
      <c r="BK118">
        <f>VLOOKUP(BJ118,[2]全部Ａ股20251220!$A:$D,4,FALSE)</f>
        <v>37.85</v>
      </c>
      <c r="BL118"/>
      <c r="BM118" s="270"/>
      <c r="BN118" s="271"/>
    </row>
    <row r="119" spans="1:66" s="65" customFormat="1" x14ac:dyDescent="0.25">
      <c r="A119" s="99">
        <f t="shared" si="7"/>
        <v>118</v>
      </c>
      <c r="B119" s="29" t="s">
        <v>12700</v>
      </c>
      <c r="C119" s="137" t="s">
        <v>12699</v>
      </c>
      <c r="D119" s="176">
        <v>12</v>
      </c>
      <c r="E119"/>
      <c r="F119" s="100"/>
      <c r="G119" s="100"/>
      <c r="H119" s="67">
        <v>12.31</v>
      </c>
      <c r="I119" s="67">
        <v>12.66</v>
      </c>
      <c r="J119" s="67">
        <v>12.13</v>
      </c>
      <c r="K119" s="67">
        <v>11.87</v>
      </c>
      <c r="L119" s="67">
        <v>13.16</v>
      </c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290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17">
        <f t="shared" si="10"/>
        <v>-0.3100000000000005</v>
      </c>
      <c r="BG119" s="96">
        <f t="shared" si="11"/>
        <v>-2.5182778229082086E-2</v>
      </c>
      <c r="BH119">
        <v>7.8</v>
      </c>
      <c r="BI119"/>
      <c r="BJ119" s="254" t="s">
        <v>12699</v>
      </c>
      <c r="BK119">
        <f>VLOOKUP(BJ119,[2]全部Ａ股20251220!$A:$D,4,FALSE)</f>
        <v>12</v>
      </c>
      <c r="BL119"/>
      <c r="BM119" s="270"/>
      <c r="BN119" s="271"/>
    </row>
    <row r="120" spans="1:66" s="65" customFormat="1" x14ac:dyDescent="0.25">
      <c r="A120" s="99">
        <f t="shared" si="7"/>
        <v>119</v>
      </c>
      <c r="B120" s="29" t="s">
        <v>12702</v>
      </c>
      <c r="C120" s="137" t="s">
        <v>12701</v>
      </c>
      <c r="D120" s="176">
        <v>35.92</v>
      </c>
      <c r="E120"/>
      <c r="F120" s="100"/>
      <c r="G120" s="100"/>
      <c r="H120" s="67">
        <v>34.89</v>
      </c>
      <c r="I120" s="67">
        <v>34.89</v>
      </c>
      <c r="J120" s="67">
        <v>34.89</v>
      </c>
      <c r="K120" s="67">
        <v>34.89</v>
      </c>
      <c r="L120" s="67">
        <v>35.409999999999997</v>
      </c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290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17">
        <f t="shared" si="10"/>
        <v>1.0300000000000011</v>
      </c>
      <c r="BG120" s="96">
        <f t="shared" si="11"/>
        <v>2.9521352823158532E-2</v>
      </c>
      <c r="BH120">
        <v>7.8</v>
      </c>
      <c r="BI120"/>
      <c r="BJ120" s="254" t="s">
        <v>12701</v>
      </c>
      <c r="BK120">
        <f>VLOOKUP(BJ120,[2]全部Ａ股20251220!$A:$D,4,FALSE)</f>
        <v>35.92</v>
      </c>
      <c r="BL120"/>
      <c r="BM120" s="270"/>
      <c r="BN120" s="271"/>
    </row>
    <row r="121" spans="1:66" s="65" customFormat="1" x14ac:dyDescent="0.25">
      <c r="A121" s="99">
        <f t="shared" si="7"/>
        <v>120</v>
      </c>
      <c r="B121" s="29" t="s">
        <v>11465</v>
      </c>
      <c r="C121" s="137" t="s">
        <v>11466</v>
      </c>
      <c r="D121" s="176">
        <v>17.68</v>
      </c>
      <c r="E121"/>
      <c r="F121" s="100"/>
      <c r="G121" s="100"/>
      <c r="H121" s="67">
        <v>18.2</v>
      </c>
      <c r="I121" s="67">
        <v>18.57</v>
      </c>
      <c r="J121" s="67">
        <v>18.399999999999999</v>
      </c>
      <c r="K121" s="67">
        <v>17.2</v>
      </c>
      <c r="L121" s="67">
        <v>18.02</v>
      </c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290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17">
        <f t="shared" si="10"/>
        <v>-0.51999999999999957</v>
      </c>
      <c r="BG121" s="96">
        <f t="shared" si="11"/>
        <v>-2.857142857142855E-2</v>
      </c>
      <c r="BH121">
        <v>7.8</v>
      </c>
      <c r="BI121"/>
      <c r="BJ121" s="254" t="s">
        <v>11466</v>
      </c>
      <c r="BK121">
        <f>VLOOKUP(BJ121,[2]全部Ａ股20251220!$A:$D,4,FALSE)</f>
        <v>17.68</v>
      </c>
      <c r="BL121"/>
      <c r="BM121" s="270"/>
      <c r="BN121" s="271"/>
    </row>
    <row r="122" spans="1:66" s="65" customFormat="1" x14ac:dyDescent="0.25">
      <c r="A122" s="99">
        <f t="shared" si="7"/>
        <v>121</v>
      </c>
      <c r="B122" s="29" t="s">
        <v>12694</v>
      </c>
      <c r="C122" s="137" t="s">
        <v>12685</v>
      </c>
      <c r="D122" s="176">
        <v>15.11</v>
      </c>
      <c r="E122"/>
      <c r="F122" s="100"/>
      <c r="G122" s="100"/>
      <c r="H122" s="67">
        <v>16</v>
      </c>
      <c r="I122" s="67">
        <v>15.93</v>
      </c>
      <c r="J122" s="67">
        <v>17.2</v>
      </c>
      <c r="K122" s="67">
        <v>16.399999999999999</v>
      </c>
      <c r="L122" s="67">
        <v>20.309999999999999</v>
      </c>
      <c r="M122" s="67">
        <v>21.71</v>
      </c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17">
        <f t="shared" si="10"/>
        <v>-0.89000000000000057</v>
      </c>
      <c r="BG122" s="96">
        <f t="shared" si="11"/>
        <v>-5.5625000000000036E-2</v>
      </c>
      <c r="BH122">
        <v>7.8</v>
      </c>
      <c r="BI122"/>
      <c r="BJ122" s="254" t="s">
        <v>12685</v>
      </c>
      <c r="BK122">
        <f>VLOOKUP(BJ122,[2]全部Ａ股20251220!$A:$D,4,FALSE)</f>
        <v>15.11</v>
      </c>
      <c r="BL122"/>
      <c r="BM122" s="270"/>
      <c r="BN122" s="299"/>
    </row>
    <row r="123" spans="1:66" s="65" customFormat="1" x14ac:dyDescent="0.25">
      <c r="A123" s="99">
        <f t="shared" si="7"/>
        <v>122</v>
      </c>
      <c r="B123" s="29" t="s">
        <v>12692</v>
      </c>
      <c r="C123" s="137" t="s">
        <v>12693</v>
      </c>
      <c r="D123" s="176">
        <v>85</v>
      </c>
      <c r="E123"/>
      <c r="F123" s="100"/>
      <c r="G123" s="100"/>
      <c r="H123" s="67">
        <v>84.01</v>
      </c>
      <c r="I123" s="67">
        <v>81.569999999999993</v>
      </c>
      <c r="J123" s="67">
        <v>77.81</v>
      </c>
      <c r="K123" s="67">
        <v>78.36</v>
      </c>
      <c r="L123" s="67">
        <v>77.86</v>
      </c>
      <c r="M123" s="67">
        <v>73.08</v>
      </c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17">
        <f t="shared" si="10"/>
        <v>0.98999999999999488</v>
      </c>
      <c r="BG123" s="96">
        <f t="shared" si="11"/>
        <v>1.178431139150095E-2</v>
      </c>
      <c r="BH123">
        <v>7.8</v>
      </c>
      <c r="BI123"/>
      <c r="BJ123" s="254" t="s">
        <v>12003</v>
      </c>
      <c r="BK123">
        <f>VLOOKUP(BJ123,[2]全部Ａ股20251220!$A:$D,4,FALSE)</f>
        <v>85</v>
      </c>
      <c r="BL123"/>
      <c r="BM123" s="270"/>
      <c r="BN123" s="299"/>
    </row>
    <row r="124" spans="1:66" s="65" customFormat="1" x14ac:dyDescent="0.25">
      <c r="A124" s="99">
        <f t="shared" si="7"/>
        <v>123</v>
      </c>
      <c r="B124" s="29" t="s">
        <v>12638</v>
      </c>
      <c r="C124" s="137" t="s">
        <v>12641</v>
      </c>
      <c r="D124" s="176">
        <v>16.86</v>
      </c>
      <c r="E124"/>
      <c r="F124" s="100"/>
      <c r="G124" s="100"/>
      <c r="H124" s="67">
        <v>16.71</v>
      </c>
      <c r="I124" s="67">
        <v>16.8</v>
      </c>
      <c r="J124" s="67">
        <v>16.61</v>
      </c>
      <c r="K124" s="67">
        <v>15.6</v>
      </c>
      <c r="L124" s="67">
        <v>14.12</v>
      </c>
      <c r="M124" s="67">
        <v>17.63</v>
      </c>
      <c r="N124" s="67">
        <v>17.829999999999998</v>
      </c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290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17">
        <f t="shared" si="10"/>
        <v>0.14999999999999858</v>
      </c>
      <c r="BG124" s="96">
        <f t="shared" si="11"/>
        <v>8.9766606822261272E-3</v>
      </c>
      <c r="BH124">
        <v>7.8</v>
      </c>
      <c r="BI124"/>
      <c r="BJ124" s="254" t="s">
        <v>12641</v>
      </c>
      <c r="BK124">
        <f>VLOOKUP(BJ124,[2]全部Ａ股20251220!$A:$D,4,FALSE)</f>
        <v>16.86</v>
      </c>
      <c r="BL124"/>
      <c r="BM124" s="270"/>
      <c r="BN124" s="271"/>
    </row>
    <row r="125" spans="1:66" s="65" customFormat="1" x14ac:dyDescent="0.25">
      <c r="A125" s="99">
        <f t="shared" si="7"/>
        <v>124</v>
      </c>
      <c r="B125" s="29" t="s">
        <v>12563</v>
      </c>
      <c r="C125" s="137" t="s">
        <v>12564</v>
      </c>
      <c r="D125" s="176">
        <v>33.33</v>
      </c>
      <c r="E125"/>
      <c r="F125" s="100"/>
      <c r="G125" s="100"/>
      <c r="H125" s="67">
        <v>32.270000000000003</v>
      </c>
      <c r="I125" s="67">
        <v>36.22</v>
      </c>
      <c r="J125" s="67">
        <v>45.03</v>
      </c>
      <c r="K125" s="67">
        <v>37.799999999999997</v>
      </c>
      <c r="L125" s="67">
        <v>45.44</v>
      </c>
      <c r="M125" s="67">
        <v>36.200000000000003</v>
      </c>
      <c r="N125" s="67">
        <v>30.84</v>
      </c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290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17">
        <f t="shared" si="10"/>
        <v>1.0599999999999952</v>
      </c>
      <c r="BG125" s="96">
        <f t="shared" si="11"/>
        <v>3.2847846296870008E-2</v>
      </c>
      <c r="BH125">
        <v>7.8</v>
      </c>
      <c r="BI125"/>
      <c r="BJ125" s="254" t="s">
        <v>12564</v>
      </c>
      <c r="BK125">
        <f>VLOOKUP(BJ125,[2]全部Ａ股20251220!$A:$D,4,FALSE)</f>
        <v>33.33</v>
      </c>
      <c r="BL125"/>
      <c r="BM125" s="270"/>
      <c r="BN125" s="271"/>
    </row>
    <row r="126" spans="1:66" s="65" customFormat="1" x14ac:dyDescent="0.25">
      <c r="A126" s="99">
        <f t="shared" si="7"/>
        <v>125</v>
      </c>
      <c r="B126" s="29" t="s">
        <v>12639</v>
      </c>
      <c r="C126" s="137" t="s">
        <v>12643</v>
      </c>
      <c r="D126" s="176">
        <v>25.7</v>
      </c>
      <c r="E126"/>
      <c r="F126" s="100"/>
      <c r="G126" s="100"/>
      <c r="H126" s="67">
        <v>26.62</v>
      </c>
      <c r="I126" s="67">
        <v>24.8</v>
      </c>
      <c r="J126" s="67">
        <v>27.57</v>
      </c>
      <c r="K126" s="67">
        <v>25.37</v>
      </c>
      <c r="L126" s="67">
        <v>33.1</v>
      </c>
      <c r="M126" s="67">
        <v>31.9</v>
      </c>
      <c r="N126" s="67">
        <v>30.94</v>
      </c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290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17">
        <f t="shared" si="10"/>
        <v>-0.92000000000000171</v>
      </c>
      <c r="BG126" s="96">
        <f t="shared" si="11"/>
        <v>-3.4560480841472639E-2</v>
      </c>
      <c r="BH126">
        <v>7.8</v>
      </c>
      <c r="BI126"/>
      <c r="BJ126" s="254" t="s">
        <v>12643</v>
      </c>
      <c r="BK126">
        <f>VLOOKUP(BJ126,[2]全部Ａ股20251220!$A:$D,4,FALSE)</f>
        <v>25.7</v>
      </c>
      <c r="BL126"/>
      <c r="BM126" s="270"/>
      <c r="BN126" s="271"/>
    </row>
    <row r="127" spans="1:66" s="65" customFormat="1" x14ac:dyDescent="0.25">
      <c r="A127" s="99">
        <f t="shared" si="7"/>
        <v>126</v>
      </c>
      <c r="B127" s="29" t="s">
        <v>12640</v>
      </c>
      <c r="C127" s="137" t="s">
        <v>12642</v>
      </c>
      <c r="D127" s="176">
        <v>62.65</v>
      </c>
      <c r="E127"/>
      <c r="F127" s="100"/>
      <c r="G127" s="100"/>
      <c r="H127" s="67">
        <v>65.3</v>
      </c>
      <c r="I127" s="67">
        <v>68.41</v>
      </c>
      <c r="J127" s="67">
        <v>76.510000000000005</v>
      </c>
      <c r="K127" s="67">
        <v>69.59</v>
      </c>
      <c r="L127" s="67">
        <v>83.85</v>
      </c>
      <c r="M127" s="67">
        <v>82.48</v>
      </c>
      <c r="N127" s="67">
        <v>73.010000000000005</v>
      </c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290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17">
        <f t="shared" si="10"/>
        <v>-2.6499999999999986</v>
      </c>
      <c r="BG127" s="96">
        <f t="shared" si="11"/>
        <v>-4.0581929555895846E-2</v>
      </c>
      <c r="BH127">
        <v>7.8</v>
      </c>
      <c r="BI127"/>
      <c r="BJ127" s="254" t="s">
        <v>12642</v>
      </c>
      <c r="BK127">
        <f>VLOOKUP(BJ127,[2]全部Ａ股20251220!$A:$D,4,FALSE)</f>
        <v>62.65</v>
      </c>
      <c r="BL127"/>
      <c r="BM127" s="270"/>
      <c r="BN127" s="271"/>
    </row>
    <row r="128" spans="1:66" s="65" customFormat="1" x14ac:dyDescent="0.25">
      <c r="A128" s="99">
        <f t="shared" si="7"/>
        <v>127</v>
      </c>
      <c r="B128" s="29" t="s">
        <v>12606</v>
      </c>
      <c r="C128" s="137" t="s">
        <v>12607</v>
      </c>
      <c r="D128" s="176">
        <v>27.64</v>
      </c>
      <c r="E128"/>
      <c r="F128" s="100"/>
      <c r="G128" s="100"/>
      <c r="H128" s="67">
        <v>26.74</v>
      </c>
      <c r="I128" s="67">
        <v>28.93</v>
      </c>
      <c r="J128" s="67">
        <v>25.62</v>
      </c>
      <c r="K128" s="67">
        <v>23</v>
      </c>
      <c r="L128" s="67">
        <v>27.15</v>
      </c>
      <c r="M128" s="67">
        <v>25.68</v>
      </c>
      <c r="N128" s="67">
        <v>20.47</v>
      </c>
      <c r="O128" s="67">
        <v>19.760000000000002</v>
      </c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290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17">
        <f t="shared" si="10"/>
        <v>0.90000000000000213</v>
      </c>
      <c r="BG128" s="96">
        <f t="shared" si="11"/>
        <v>3.3657442034405467E-2</v>
      </c>
      <c r="BH128">
        <v>7.8</v>
      </c>
      <c r="BI128"/>
      <c r="BJ128" s="254" t="s">
        <v>12607</v>
      </c>
      <c r="BK128">
        <f>VLOOKUP(BJ128,[2]全部Ａ股20251220!$A:$D,4,FALSE)</f>
        <v>27.64</v>
      </c>
      <c r="BL128"/>
      <c r="BM128" s="270"/>
      <c r="BN128" s="271"/>
    </row>
    <row r="129" spans="1:66" s="65" customFormat="1" x14ac:dyDescent="0.25">
      <c r="A129" s="99">
        <f t="shared" si="7"/>
        <v>128</v>
      </c>
      <c r="B129" s="29" t="s">
        <v>12608</v>
      </c>
      <c r="C129" s="137" t="s">
        <v>12609</v>
      </c>
      <c r="D129" s="176">
        <v>17.48</v>
      </c>
      <c r="E129"/>
      <c r="F129" s="100"/>
      <c r="G129" s="100"/>
      <c r="H129" s="67">
        <v>19.149999999999999</v>
      </c>
      <c r="I129" s="67">
        <v>20.52</v>
      </c>
      <c r="J129" s="67">
        <v>16.899999999999999</v>
      </c>
      <c r="K129" s="67">
        <v>16.11</v>
      </c>
      <c r="L129" s="67">
        <v>19.21</v>
      </c>
      <c r="M129" s="67">
        <v>17.27</v>
      </c>
      <c r="N129" s="67">
        <v>14.58</v>
      </c>
      <c r="O129" s="67">
        <v>14.76</v>
      </c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290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17">
        <f t="shared" si="10"/>
        <v>-1.6699999999999982</v>
      </c>
      <c r="BG129" s="96">
        <f t="shared" si="11"/>
        <v>-8.720626631853777E-2</v>
      </c>
      <c r="BH129">
        <v>7.8</v>
      </c>
      <c r="BI129"/>
      <c r="BJ129" s="254" t="s">
        <v>12609</v>
      </c>
      <c r="BK129">
        <f>VLOOKUP(BJ129,[2]全部Ａ股20251220!$A:$D,4,FALSE)</f>
        <v>17.48</v>
      </c>
      <c r="BL129"/>
      <c r="BM129" s="270"/>
      <c r="BN129" s="271"/>
    </row>
    <row r="130" spans="1:66" s="65" customFormat="1" x14ac:dyDescent="0.25">
      <c r="A130" s="99">
        <f t="shared" si="7"/>
        <v>129</v>
      </c>
      <c r="B130" s="29" t="s">
        <v>12610</v>
      </c>
      <c r="C130" s="137" t="s">
        <v>12611</v>
      </c>
      <c r="D130" s="176">
        <v>7.72</v>
      </c>
      <c r="E130"/>
      <c r="F130" s="100"/>
      <c r="G130" s="100"/>
      <c r="H130" s="67">
        <v>7.72</v>
      </c>
      <c r="I130" s="67">
        <v>7.07</v>
      </c>
      <c r="J130" s="67">
        <v>7.09</v>
      </c>
      <c r="K130" s="67">
        <v>6.58</v>
      </c>
      <c r="L130" s="67">
        <v>7.25</v>
      </c>
      <c r="M130" s="67">
        <v>7.72</v>
      </c>
      <c r="N130" s="67">
        <v>7.86</v>
      </c>
      <c r="O130" s="67">
        <v>7.36</v>
      </c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290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17">
        <f t="shared" si="10"/>
        <v>0</v>
      </c>
      <c r="BG130" s="96">
        <f t="shared" si="11"/>
        <v>0</v>
      </c>
      <c r="BH130">
        <v>7.8</v>
      </c>
      <c r="BI130"/>
      <c r="BJ130" s="254" t="s">
        <v>12611</v>
      </c>
      <c r="BK130">
        <f>VLOOKUP(BJ130,[2]全部Ａ股20251220!$A:$D,4,FALSE)</f>
        <v>7.72</v>
      </c>
      <c r="BL130"/>
      <c r="BM130" s="270"/>
      <c r="BN130" s="271"/>
    </row>
    <row r="131" spans="1:66" s="65" customFormat="1" x14ac:dyDescent="0.25">
      <c r="A131" s="99">
        <f t="shared" si="7"/>
        <v>130</v>
      </c>
      <c r="B131" s="29" t="s">
        <v>12612</v>
      </c>
      <c r="C131" s="137" t="s">
        <v>12613</v>
      </c>
      <c r="D131" s="176">
        <v>24.41</v>
      </c>
      <c r="E131"/>
      <c r="F131" s="100"/>
      <c r="G131" s="100"/>
      <c r="H131" s="67">
        <v>23.27</v>
      </c>
      <c r="I131" s="67">
        <v>21.23</v>
      </c>
      <c r="J131" s="67">
        <v>18.84</v>
      </c>
      <c r="K131" s="67">
        <v>17.600000000000001</v>
      </c>
      <c r="L131" s="67">
        <v>19.149999999999999</v>
      </c>
      <c r="M131" s="67">
        <v>20.78</v>
      </c>
      <c r="N131" s="67">
        <v>19.07</v>
      </c>
      <c r="O131" s="67">
        <v>18.62</v>
      </c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290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17">
        <f t="shared" si="10"/>
        <v>1.1400000000000006</v>
      </c>
      <c r="BG131" s="96">
        <f t="shared" si="11"/>
        <v>4.8990116029222201E-2</v>
      </c>
      <c r="BH131">
        <v>7.8</v>
      </c>
      <c r="BI131"/>
      <c r="BJ131" s="254" t="s">
        <v>12613</v>
      </c>
      <c r="BK131">
        <f>VLOOKUP(BJ131,[2]全部Ａ股20251220!$A:$D,4,FALSE)</f>
        <v>24.41</v>
      </c>
      <c r="BL131"/>
      <c r="BM131" s="270"/>
      <c r="BN131" s="271"/>
    </row>
    <row r="132" spans="1:66" s="65" customFormat="1" x14ac:dyDescent="0.25">
      <c r="A132" s="99">
        <f t="shared" si="7"/>
        <v>131</v>
      </c>
      <c r="B132" s="29" t="s">
        <v>433</v>
      </c>
      <c r="C132" s="137" t="s">
        <v>11267</v>
      </c>
      <c r="D132" s="176">
        <v>70.7</v>
      </c>
      <c r="E132"/>
      <c r="F132" s="100"/>
      <c r="G132" s="100"/>
      <c r="H132" s="67">
        <v>69.23</v>
      </c>
      <c r="I132" s="67">
        <v>67.42</v>
      </c>
      <c r="J132" s="67">
        <v>68.78</v>
      </c>
      <c r="K132" s="67">
        <v>67.16</v>
      </c>
      <c r="L132" s="67">
        <v>72.23</v>
      </c>
      <c r="M132" s="67">
        <v>76</v>
      </c>
      <c r="N132" s="67">
        <v>72.73</v>
      </c>
      <c r="O132" s="67">
        <v>71.95</v>
      </c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290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17">
        <f t="shared" si="10"/>
        <v>1.4699999999999989</v>
      </c>
      <c r="BG132" s="96">
        <f t="shared" si="11"/>
        <v>2.1233569261880671E-2</v>
      </c>
      <c r="BH132">
        <v>7.8</v>
      </c>
      <c r="BI132"/>
      <c r="BJ132" s="254" t="s">
        <v>11267</v>
      </c>
      <c r="BK132">
        <f>VLOOKUP(BJ132,[2]全部Ａ股20251220!$A:$D,4,FALSE)</f>
        <v>70.7</v>
      </c>
      <c r="BL132"/>
      <c r="BM132" s="270"/>
      <c r="BN132" s="271"/>
    </row>
    <row r="133" spans="1:66" s="65" customFormat="1" x14ac:dyDescent="0.25">
      <c r="A133" s="99">
        <f t="shared" si="7"/>
        <v>132</v>
      </c>
      <c r="B133" s="29" t="s">
        <v>12592</v>
      </c>
      <c r="C133" s="137" t="s">
        <v>12593</v>
      </c>
      <c r="D133" s="176">
        <v>52.72</v>
      </c>
      <c r="E133"/>
      <c r="F133" s="100"/>
      <c r="G133" s="100"/>
      <c r="H133" s="67">
        <v>50.2</v>
      </c>
      <c r="I133" s="67">
        <v>48.74</v>
      </c>
      <c r="J133" s="67">
        <v>52</v>
      </c>
      <c r="K133" s="67">
        <v>52.72</v>
      </c>
      <c r="L133" s="67">
        <v>52</v>
      </c>
      <c r="M133" s="67">
        <v>55.64</v>
      </c>
      <c r="N133" s="67">
        <v>61.3</v>
      </c>
      <c r="O133" s="67">
        <v>59.15</v>
      </c>
      <c r="P133" s="67">
        <v>59.32</v>
      </c>
      <c r="Q133" s="67">
        <v>54.65</v>
      </c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290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17">
        <f t="shared" si="10"/>
        <v>2.519999999999996</v>
      </c>
      <c r="BG133" s="96">
        <f t="shared" si="11"/>
        <v>5.0199203187250914E-2</v>
      </c>
      <c r="BH133">
        <v>7.8</v>
      </c>
      <c r="BI133"/>
      <c r="BJ133" s="254" t="s">
        <v>12593</v>
      </c>
      <c r="BK133">
        <f>VLOOKUP(BJ133,[2]全部Ａ股20251220!$A:$D,4,FALSE)</f>
        <v>52.72</v>
      </c>
      <c r="BL133"/>
      <c r="BM133" s="270"/>
      <c r="BN133" s="271"/>
    </row>
    <row r="134" spans="1:66" s="65" customFormat="1" x14ac:dyDescent="0.25">
      <c r="A134" s="99">
        <f t="shared" si="7"/>
        <v>133</v>
      </c>
      <c r="B134" s="29" t="s">
        <v>12594</v>
      </c>
      <c r="C134" s="137" t="s">
        <v>12595</v>
      </c>
      <c r="D134" s="176">
        <v>12.71</v>
      </c>
      <c r="E134"/>
      <c r="F134" s="100"/>
      <c r="G134" s="100"/>
      <c r="H134" s="67">
        <v>13.01</v>
      </c>
      <c r="I134" s="67">
        <v>12.24</v>
      </c>
      <c r="J134" s="67">
        <v>11.59</v>
      </c>
      <c r="K134" s="67">
        <v>11.2</v>
      </c>
      <c r="L134" s="67">
        <v>12.48</v>
      </c>
      <c r="M134" s="67">
        <v>13.16</v>
      </c>
      <c r="N134" s="67">
        <v>13.28</v>
      </c>
      <c r="O134" s="67">
        <v>13.29</v>
      </c>
      <c r="P134" s="67">
        <v>10.77</v>
      </c>
      <c r="Q134" s="67">
        <v>10.71</v>
      </c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290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17">
        <f t="shared" si="10"/>
        <v>-0.29999999999999893</v>
      </c>
      <c r="BG134" s="96">
        <f t="shared" si="11"/>
        <v>-2.3059185242121364E-2</v>
      </c>
      <c r="BH134">
        <v>7.8</v>
      </c>
      <c r="BI134"/>
      <c r="BJ134" s="254" t="s">
        <v>12595</v>
      </c>
      <c r="BK134">
        <f>VLOOKUP(BJ134,[2]全部Ａ股20251220!$A:$D,4,FALSE)</f>
        <v>12.71</v>
      </c>
      <c r="BL134"/>
      <c r="BM134" s="270"/>
      <c r="BN134" s="271"/>
    </row>
    <row r="135" spans="1:66" s="65" customFormat="1" x14ac:dyDescent="0.25">
      <c r="A135" s="99">
        <f t="shared" si="7"/>
        <v>134</v>
      </c>
      <c r="B135" s="29" t="s">
        <v>12544</v>
      </c>
      <c r="C135" s="137" t="s">
        <v>12545</v>
      </c>
      <c r="D135" s="176">
        <v>21.09</v>
      </c>
      <c r="E135"/>
      <c r="F135" s="100"/>
      <c r="G135" s="100"/>
      <c r="H135" s="67">
        <v>20.43</v>
      </c>
      <c r="I135" s="67">
        <v>20.09</v>
      </c>
      <c r="J135" s="67">
        <v>22.27</v>
      </c>
      <c r="K135" s="67">
        <v>23.72</v>
      </c>
      <c r="L135" s="67">
        <v>20.82</v>
      </c>
      <c r="M135" s="67">
        <v>22.13</v>
      </c>
      <c r="N135" s="67">
        <v>27.2</v>
      </c>
      <c r="O135" s="67">
        <v>24.53</v>
      </c>
      <c r="P135" s="67">
        <v>24.82</v>
      </c>
      <c r="Q135" s="67">
        <v>24.84</v>
      </c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290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17">
        <f t="shared" si="10"/>
        <v>0.66000000000000014</v>
      </c>
      <c r="BG135" s="96">
        <f t="shared" si="11"/>
        <v>3.2305433186490463E-2</v>
      </c>
      <c r="BH135">
        <v>7.8</v>
      </c>
      <c r="BI135"/>
      <c r="BJ135" s="254" t="s">
        <v>12545</v>
      </c>
      <c r="BK135">
        <f>VLOOKUP(BJ135,[2]全部Ａ股20251220!$A:$D,4,FALSE)</f>
        <v>21.09</v>
      </c>
      <c r="BL135"/>
      <c r="BM135" s="270"/>
      <c r="BN135" s="271"/>
    </row>
    <row r="136" spans="1:66" s="65" customFormat="1" x14ac:dyDescent="0.25">
      <c r="A136" s="99">
        <f t="shared" si="7"/>
        <v>135</v>
      </c>
      <c r="B136" s="29" t="s">
        <v>12562</v>
      </c>
      <c r="C136" s="137" t="s">
        <v>12280</v>
      </c>
      <c r="D136" s="176">
        <v>22.73</v>
      </c>
      <c r="E136"/>
      <c r="F136" s="100"/>
      <c r="G136" s="100"/>
      <c r="H136" s="67">
        <v>24.82</v>
      </c>
      <c r="I136" s="67">
        <v>21.29</v>
      </c>
      <c r="J136" s="67">
        <v>20.62</v>
      </c>
      <c r="K136" s="67">
        <v>19.25</v>
      </c>
      <c r="L136" s="67">
        <v>21.15</v>
      </c>
      <c r="M136" s="67">
        <v>22.78</v>
      </c>
      <c r="N136" s="67">
        <v>23.51</v>
      </c>
      <c r="O136" s="67">
        <v>24.56</v>
      </c>
      <c r="P136" s="67">
        <v>22.53</v>
      </c>
      <c r="Q136" s="67">
        <v>23.78</v>
      </c>
      <c r="R136" s="67">
        <v>19.649999999999999</v>
      </c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290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17">
        <f t="shared" si="10"/>
        <v>-2.09</v>
      </c>
      <c r="BG136" s="96">
        <f t="shared" si="11"/>
        <v>-8.4206285253827548E-2</v>
      </c>
      <c r="BH136">
        <v>7.8</v>
      </c>
      <c r="BI136"/>
      <c r="BJ136" s="254" t="s">
        <v>12280</v>
      </c>
      <c r="BK136">
        <f>VLOOKUP(BJ136,[2]全部Ａ股20251220!$A:$D,4,FALSE)</f>
        <v>22.73</v>
      </c>
      <c r="BL136"/>
      <c r="BM136" s="270"/>
      <c r="BN136" s="271"/>
    </row>
    <row r="137" spans="1:66" s="65" customFormat="1" x14ac:dyDescent="0.25">
      <c r="A137" s="99">
        <f t="shared" si="7"/>
        <v>136</v>
      </c>
      <c r="B137" s="29" t="s">
        <v>12563</v>
      </c>
      <c r="C137" s="137" t="s">
        <v>12564</v>
      </c>
      <c r="D137" s="176">
        <v>33.33</v>
      </c>
      <c r="E137"/>
      <c r="F137" s="100"/>
      <c r="G137" s="100"/>
      <c r="H137" s="67">
        <v>32.270000000000003</v>
      </c>
      <c r="I137" s="67">
        <v>36.22</v>
      </c>
      <c r="J137" s="67">
        <v>45.03</v>
      </c>
      <c r="K137" s="67">
        <v>37.799999999999997</v>
      </c>
      <c r="L137" s="67">
        <v>45.44</v>
      </c>
      <c r="M137" s="67">
        <v>36.200000000000003</v>
      </c>
      <c r="N137" s="67">
        <v>30.84</v>
      </c>
      <c r="O137" s="67">
        <v>21.74</v>
      </c>
      <c r="P137" s="67">
        <v>24.16</v>
      </c>
      <c r="Q137" s="67">
        <v>20.83</v>
      </c>
      <c r="R137" s="67">
        <v>19.72</v>
      </c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290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17">
        <f t="shared" si="10"/>
        <v>1.0599999999999952</v>
      </c>
      <c r="BG137" s="96">
        <f t="shared" si="11"/>
        <v>3.2847846296870008E-2</v>
      </c>
      <c r="BH137">
        <v>7.8</v>
      </c>
      <c r="BI137"/>
      <c r="BJ137" s="254" t="s">
        <v>12564</v>
      </c>
      <c r="BK137">
        <f>VLOOKUP(BJ137,[2]全部Ａ股20251220!$A:$D,4,FALSE)</f>
        <v>33.33</v>
      </c>
      <c r="BL137"/>
      <c r="BM137" s="270"/>
      <c r="BN137" s="271"/>
    </row>
    <row r="138" spans="1:66" s="65" customFormat="1" x14ac:dyDescent="0.25">
      <c r="A138" s="99">
        <f t="shared" si="7"/>
        <v>137</v>
      </c>
      <c r="B138" s="29" t="s">
        <v>12552</v>
      </c>
      <c r="C138" s="137" t="s">
        <v>12553</v>
      </c>
      <c r="D138" s="176">
        <v>12.84</v>
      </c>
      <c r="E138"/>
      <c r="F138" s="100"/>
      <c r="G138" s="100"/>
      <c r="H138" s="67">
        <v>12.59</v>
      </c>
      <c r="I138" s="67">
        <v>12.39</v>
      </c>
      <c r="J138" s="67">
        <v>11.47</v>
      </c>
      <c r="K138" s="67">
        <v>11.05</v>
      </c>
      <c r="L138" s="67">
        <v>12.31</v>
      </c>
      <c r="M138" s="67">
        <v>12.1</v>
      </c>
      <c r="N138" s="67">
        <v>12.63</v>
      </c>
      <c r="O138" s="67">
        <v>12.76</v>
      </c>
      <c r="P138" s="67">
        <v>13.1</v>
      </c>
      <c r="Q138" s="67">
        <v>14.71</v>
      </c>
      <c r="R138" s="67">
        <v>14.75</v>
      </c>
      <c r="S138" s="67">
        <v>14.85</v>
      </c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290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17">
        <f t="shared" si="10"/>
        <v>0.25</v>
      </c>
      <c r="BG138" s="96">
        <f t="shared" si="11"/>
        <v>1.9857029388403495E-2</v>
      </c>
      <c r="BH138">
        <v>7.8</v>
      </c>
      <c r="BI138"/>
      <c r="BJ138" s="254" t="s">
        <v>12553</v>
      </c>
      <c r="BK138">
        <f>VLOOKUP(BJ138,[2]全部Ａ股20251220!$A:$D,4,FALSE)</f>
        <v>12.84</v>
      </c>
      <c r="BL138"/>
      <c r="BM138" s="270"/>
      <c r="BN138" s="271"/>
    </row>
    <row r="139" spans="1:66" s="65" customFormat="1" x14ac:dyDescent="0.25">
      <c r="A139" s="99">
        <f t="shared" si="7"/>
        <v>138</v>
      </c>
      <c r="B139" s="29" t="s">
        <v>12554</v>
      </c>
      <c r="C139" s="137" t="s">
        <v>12555</v>
      </c>
      <c r="D139" s="176">
        <v>5.03</v>
      </c>
      <c r="E139"/>
      <c r="F139" s="100"/>
      <c r="G139" s="100"/>
      <c r="H139" s="67">
        <v>5.0999999999999996</v>
      </c>
      <c r="I139" s="67">
        <v>5.04</v>
      </c>
      <c r="J139" s="67">
        <v>4.9800000000000004</v>
      </c>
      <c r="K139" s="67">
        <v>4.8</v>
      </c>
      <c r="L139" s="67">
        <v>5.98</v>
      </c>
      <c r="M139" s="67">
        <v>5.53</v>
      </c>
      <c r="N139" s="67">
        <v>5.62</v>
      </c>
      <c r="O139" s="67">
        <v>5.62</v>
      </c>
      <c r="P139" s="67">
        <v>5.57</v>
      </c>
      <c r="Q139" s="67">
        <v>6.41</v>
      </c>
      <c r="R139" s="67">
        <v>5.61</v>
      </c>
      <c r="S139" s="67">
        <v>5.67</v>
      </c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290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17">
        <f t="shared" si="10"/>
        <v>-6.9999999999999396E-2</v>
      </c>
      <c r="BG139" s="96">
        <f t="shared" si="11"/>
        <v>-1.3725490196078313E-2</v>
      </c>
      <c r="BH139">
        <v>7.8</v>
      </c>
      <c r="BI139"/>
      <c r="BJ139" s="254" t="s">
        <v>12555</v>
      </c>
      <c r="BK139">
        <f>VLOOKUP(BJ139,[2]全部Ａ股20251220!$A:$D,4,FALSE)</f>
        <v>5.03</v>
      </c>
      <c r="BL139"/>
      <c r="BM139" s="270"/>
      <c r="BN139" s="271"/>
    </row>
    <row r="140" spans="1:66" s="65" customFormat="1" x14ac:dyDescent="0.25">
      <c r="A140" s="99">
        <f t="shared" si="7"/>
        <v>139</v>
      </c>
      <c r="B140" s="29" t="s">
        <v>12544</v>
      </c>
      <c r="C140" s="137" t="s">
        <v>12545</v>
      </c>
      <c r="D140" s="176">
        <v>21.09</v>
      </c>
      <c r="E140"/>
      <c r="F140" s="100"/>
      <c r="G140" s="100"/>
      <c r="H140" s="67">
        <v>20.43</v>
      </c>
      <c r="I140" s="67">
        <v>20.09</v>
      </c>
      <c r="J140" s="67">
        <v>22.27</v>
      </c>
      <c r="K140" s="67">
        <v>23.72</v>
      </c>
      <c r="L140" s="67">
        <v>20.82</v>
      </c>
      <c r="M140" s="67">
        <v>22.13</v>
      </c>
      <c r="N140" s="67">
        <v>27.2</v>
      </c>
      <c r="O140" s="67">
        <v>24.53</v>
      </c>
      <c r="P140" s="67">
        <v>24.82</v>
      </c>
      <c r="Q140" s="67">
        <v>24.84</v>
      </c>
      <c r="R140" s="67">
        <v>24.34</v>
      </c>
      <c r="S140" s="67">
        <v>24.8</v>
      </c>
      <c r="T140" s="67">
        <v>20.76</v>
      </c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290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17">
        <f t="shared" ref="BF140:BF203" si="14">D140-H140</f>
        <v>0.66000000000000014</v>
      </c>
      <c r="BG140" s="96">
        <f t="shared" ref="BG140:BG203" si="15">BF140/H140</f>
        <v>3.2305433186490463E-2</v>
      </c>
      <c r="BH140">
        <v>7.8</v>
      </c>
      <c r="BI140"/>
      <c r="BJ140" s="254" t="s">
        <v>12545</v>
      </c>
      <c r="BK140">
        <f>VLOOKUP(BJ140,[2]全部Ａ股20251220!$A:$D,4,FALSE)</f>
        <v>21.09</v>
      </c>
      <c r="BL140"/>
      <c r="BM140" s="270"/>
      <c r="BN140" s="271"/>
    </row>
    <row r="141" spans="1:66" s="65" customFormat="1" x14ac:dyDescent="0.25">
      <c r="A141" s="99">
        <f t="shared" si="7"/>
        <v>140</v>
      </c>
      <c r="B141" s="29" t="s">
        <v>12546</v>
      </c>
      <c r="C141" s="137" t="s">
        <v>12547</v>
      </c>
      <c r="D141" s="176">
        <v>5.65</v>
      </c>
      <c r="E141"/>
      <c r="F141" s="100"/>
      <c r="G141" s="100"/>
      <c r="H141" s="67">
        <v>5.24</v>
      </c>
      <c r="I141" s="67">
        <v>5.45</v>
      </c>
      <c r="J141" s="67">
        <v>5.64</v>
      </c>
      <c r="K141" s="67">
        <v>5.84</v>
      </c>
      <c r="L141" s="67">
        <v>5.75</v>
      </c>
      <c r="M141" s="67">
        <v>5.46</v>
      </c>
      <c r="N141" s="67">
        <v>5.36</v>
      </c>
      <c r="O141" s="67">
        <v>5.53</v>
      </c>
      <c r="P141" s="67">
        <v>5.43</v>
      </c>
      <c r="Q141" s="67">
        <v>5.62</v>
      </c>
      <c r="R141" s="67">
        <v>5.9</v>
      </c>
      <c r="S141" s="67">
        <v>6</v>
      </c>
      <c r="T141" s="67">
        <v>7.35</v>
      </c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290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17">
        <f t="shared" si="14"/>
        <v>0.41000000000000014</v>
      </c>
      <c r="BG141" s="96">
        <f t="shared" si="15"/>
        <v>7.8244274809160325E-2</v>
      </c>
      <c r="BH141">
        <v>7.8</v>
      </c>
      <c r="BI141"/>
      <c r="BJ141" s="254" t="s">
        <v>12547</v>
      </c>
      <c r="BK141">
        <f>VLOOKUP(BJ141,[2]全部Ａ股20251220!$A:$D,4,FALSE)</f>
        <v>5.65</v>
      </c>
      <c r="BL141"/>
      <c r="BM141" s="270"/>
      <c r="BN141" s="271"/>
    </row>
    <row r="142" spans="1:66" s="65" customFormat="1" x14ac:dyDescent="0.25">
      <c r="A142" s="99">
        <f t="shared" si="7"/>
        <v>141</v>
      </c>
      <c r="B142" s="29" t="s">
        <v>12548</v>
      </c>
      <c r="C142" s="137" t="s">
        <v>12549</v>
      </c>
      <c r="D142" s="176">
        <v>64.180000000000007</v>
      </c>
      <c r="E142"/>
      <c r="F142" s="100"/>
      <c r="G142" s="100"/>
      <c r="H142" s="67">
        <v>61.3</v>
      </c>
      <c r="I142" s="67">
        <v>59.68</v>
      </c>
      <c r="J142" s="67">
        <v>62.55</v>
      </c>
      <c r="K142" s="67">
        <v>64.14</v>
      </c>
      <c r="L142" s="67">
        <v>68.89</v>
      </c>
      <c r="M142" s="67">
        <v>69.989999999999995</v>
      </c>
      <c r="N142" s="67">
        <v>69.02</v>
      </c>
      <c r="O142" s="67">
        <v>64.3</v>
      </c>
      <c r="P142" s="67">
        <v>60.96</v>
      </c>
      <c r="Q142" s="67">
        <v>63.93</v>
      </c>
      <c r="R142" s="67">
        <v>60.88</v>
      </c>
      <c r="S142" s="67">
        <v>54.25</v>
      </c>
      <c r="T142" s="67">
        <v>52.82</v>
      </c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290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17">
        <f t="shared" si="14"/>
        <v>2.8800000000000097</v>
      </c>
      <c r="BG142" s="96">
        <f t="shared" si="15"/>
        <v>4.6982055464926752E-2</v>
      </c>
      <c r="BH142">
        <v>7.8</v>
      </c>
      <c r="BI142"/>
      <c r="BJ142" s="254" t="s">
        <v>12549</v>
      </c>
      <c r="BK142">
        <f>VLOOKUP(BJ142,[2]全部Ａ股20251220!$A:$D,4,FALSE)</f>
        <v>64.180000000000007</v>
      </c>
      <c r="BL142"/>
      <c r="BM142" s="270"/>
      <c r="BN142" s="271"/>
    </row>
    <row r="143" spans="1:66" s="65" customFormat="1" x14ac:dyDescent="0.25">
      <c r="A143" s="99">
        <f t="shared" si="7"/>
        <v>142</v>
      </c>
      <c r="B143" s="29" t="s">
        <v>12531</v>
      </c>
      <c r="C143" s="137" t="s">
        <v>12532</v>
      </c>
      <c r="D143" s="176">
        <v>374</v>
      </c>
      <c r="E143"/>
      <c r="F143" s="100"/>
      <c r="G143" s="100"/>
      <c r="H143" s="67">
        <v>391.8</v>
      </c>
      <c r="I143" s="67">
        <v>389.09</v>
      </c>
      <c r="J143" s="67">
        <v>373.2</v>
      </c>
      <c r="K143" s="67">
        <v>370</v>
      </c>
      <c r="L143" s="67">
        <v>404.12</v>
      </c>
      <c r="M143" s="67">
        <v>395.37</v>
      </c>
      <c r="N143" s="67">
        <v>388.77</v>
      </c>
      <c r="O143" s="67">
        <v>385.77</v>
      </c>
      <c r="P143" s="67">
        <v>358.14</v>
      </c>
      <c r="Q143" s="67">
        <v>381.95</v>
      </c>
      <c r="R143" s="67">
        <v>402</v>
      </c>
      <c r="S143" s="67">
        <v>380.4</v>
      </c>
      <c r="T143" s="67">
        <v>368.49</v>
      </c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290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17">
        <f t="shared" si="14"/>
        <v>-17.800000000000011</v>
      </c>
      <c r="BG143" s="96">
        <f t="shared" si="15"/>
        <v>-4.543134252169477E-2</v>
      </c>
      <c r="BH143">
        <v>7.8</v>
      </c>
      <c r="BI143"/>
      <c r="BJ143" s="254" t="s">
        <v>11279</v>
      </c>
      <c r="BK143">
        <f>VLOOKUP(BJ143,[2]全部Ａ股20251220!$A:$D,4,FALSE)</f>
        <v>374</v>
      </c>
      <c r="BL143"/>
      <c r="BM143" s="270"/>
      <c r="BN143" s="271"/>
    </row>
    <row r="144" spans="1:66" s="65" customFormat="1" x14ac:dyDescent="0.25">
      <c r="A144" s="99">
        <f t="shared" si="7"/>
        <v>143</v>
      </c>
      <c r="B144" s="29" t="s">
        <v>12526</v>
      </c>
      <c r="C144" s="137" t="s">
        <v>12528</v>
      </c>
      <c r="D144" s="176">
        <v>25.84</v>
      </c>
      <c r="E144"/>
      <c r="F144" s="100"/>
      <c r="G144" s="100"/>
      <c r="H144" s="67">
        <v>26.72</v>
      </c>
      <c r="I144" s="67">
        <v>27.2</v>
      </c>
      <c r="J144" s="67">
        <v>28.01</v>
      </c>
      <c r="K144" s="67">
        <v>26.66</v>
      </c>
      <c r="L144" s="67">
        <v>29.41</v>
      </c>
      <c r="M144" s="67">
        <v>29.26</v>
      </c>
      <c r="N144" s="67">
        <v>29.96</v>
      </c>
      <c r="O144" s="67">
        <v>32.04</v>
      </c>
      <c r="P144" s="67">
        <v>29.75</v>
      </c>
      <c r="Q144" s="67">
        <v>30.9</v>
      </c>
      <c r="R144" s="67">
        <v>34.49</v>
      </c>
      <c r="S144" s="67">
        <v>36.18</v>
      </c>
      <c r="T144" s="67">
        <v>33.18</v>
      </c>
      <c r="U144" s="67">
        <v>33.4</v>
      </c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290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17">
        <f t="shared" si="14"/>
        <v>-0.87999999999999901</v>
      </c>
      <c r="BG144" s="96">
        <f t="shared" si="15"/>
        <v>-3.2934131736526907E-2</v>
      </c>
      <c r="BH144">
        <v>7.8</v>
      </c>
      <c r="BI144"/>
      <c r="BJ144" s="254" t="s">
        <v>11261</v>
      </c>
      <c r="BK144">
        <f>VLOOKUP(BJ144,[2]全部Ａ股20251220!$A:$D,4,FALSE)</f>
        <v>25.84</v>
      </c>
      <c r="BL144"/>
      <c r="BM144" s="270"/>
      <c r="BN144" s="271"/>
    </row>
    <row r="145" spans="1:66" s="65" customFormat="1" x14ac:dyDescent="0.25">
      <c r="A145" s="99">
        <f t="shared" si="7"/>
        <v>144</v>
      </c>
      <c r="B145" s="29" t="s">
        <v>12527</v>
      </c>
      <c r="C145" s="137" t="s">
        <v>12529</v>
      </c>
      <c r="D145" s="176">
        <v>28.97</v>
      </c>
      <c r="E145"/>
      <c r="F145" s="100"/>
      <c r="G145" s="100"/>
      <c r="H145" s="67">
        <v>32.76</v>
      </c>
      <c r="I145" s="67">
        <v>27.28</v>
      </c>
      <c r="J145" s="67">
        <v>24.91</v>
      </c>
      <c r="K145" s="67">
        <v>23.58</v>
      </c>
      <c r="L145" s="67">
        <v>24.53</v>
      </c>
      <c r="M145" s="67">
        <v>24</v>
      </c>
      <c r="N145" s="67">
        <v>24.55</v>
      </c>
      <c r="O145" s="67">
        <v>24.79</v>
      </c>
      <c r="P145" s="67">
        <v>28.78</v>
      </c>
      <c r="Q145" s="67">
        <v>27.58</v>
      </c>
      <c r="R145" s="67">
        <v>27.81</v>
      </c>
      <c r="S145" s="67">
        <v>26.06</v>
      </c>
      <c r="T145" s="67">
        <v>24.81</v>
      </c>
      <c r="U145" s="67">
        <v>27.8</v>
      </c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290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17">
        <f t="shared" si="14"/>
        <v>-3.7899999999999991</v>
      </c>
      <c r="BG145" s="96">
        <f t="shared" si="15"/>
        <v>-0.11568986568986567</v>
      </c>
      <c r="BH145">
        <v>7.8</v>
      </c>
      <c r="BI145"/>
      <c r="BJ145" s="254" t="s">
        <v>12529</v>
      </c>
      <c r="BK145">
        <f>VLOOKUP(BJ145,[2]全部Ａ股20251220!$A:$D,4,FALSE)</f>
        <v>28.97</v>
      </c>
      <c r="BL145"/>
      <c r="BM145" s="270"/>
      <c r="BN145" s="271"/>
    </row>
    <row r="146" spans="1:66" s="65" customFormat="1" x14ac:dyDescent="0.25">
      <c r="A146" s="99">
        <f t="shared" si="7"/>
        <v>145</v>
      </c>
      <c r="B146" s="29" t="s">
        <v>12525</v>
      </c>
      <c r="C146" s="137" t="s">
        <v>12524</v>
      </c>
      <c r="D146" s="176">
        <v>94.23</v>
      </c>
      <c r="E146"/>
      <c r="F146" s="100"/>
      <c r="G146" s="100"/>
      <c r="H146" s="67">
        <v>97</v>
      </c>
      <c r="I146" s="67">
        <v>95.98</v>
      </c>
      <c r="J146" s="67">
        <v>95.17</v>
      </c>
      <c r="K146" s="67">
        <v>92.7</v>
      </c>
      <c r="L146" s="67">
        <v>98.37</v>
      </c>
      <c r="M146" s="67">
        <v>97.2</v>
      </c>
      <c r="N146" s="67">
        <v>100.79</v>
      </c>
      <c r="O146" s="67">
        <v>103.76</v>
      </c>
      <c r="P146" s="67">
        <v>104.43</v>
      </c>
      <c r="Q146" s="67">
        <v>107.79</v>
      </c>
      <c r="R146" s="67">
        <v>109.21</v>
      </c>
      <c r="S146" s="67">
        <v>107.29</v>
      </c>
      <c r="T146" s="67">
        <v>109.09</v>
      </c>
      <c r="U146" s="67">
        <v>105.91</v>
      </c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290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17">
        <f t="shared" si="14"/>
        <v>-2.769999999999996</v>
      </c>
      <c r="BG146" s="96">
        <f t="shared" si="15"/>
        <v>-2.8556701030927795E-2</v>
      </c>
      <c r="BH146">
        <v>7.8</v>
      </c>
      <c r="BI146"/>
      <c r="BJ146" s="254" t="s">
        <v>398</v>
      </c>
      <c r="BK146">
        <f>VLOOKUP(BJ146,[2]全部Ａ股20251220!$A:$D,4,FALSE)</f>
        <v>94.23</v>
      </c>
      <c r="BL146"/>
      <c r="BM146" s="270"/>
      <c r="BN146" s="271"/>
    </row>
    <row r="147" spans="1:66" s="65" customFormat="1" x14ac:dyDescent="0.25">
      <c r="A147" s="99">
        <f t="shared" si="7"/>
        <v>146</v>
      </c>
      <c r="B147" s="29" t="s">
        <v>12513</v>
      </c>
      <c r="C147" s="137" t="s">
        <v>12514</v>
      </c>
      <c r="D147" s="176">
        <v>287.88</v>
      </c>
      <c r="E147"/>
      <c r="F147" s="100"/>
      <c r="G147" s="100"/>
      <c r="H147" s="67">
        <v>302.39999999999998</v>
      </c>
      <c r="I147" s="67">
        <v>271.94</v>
      </c>
      <c r="J147" s="67">
        <v>270.7</v>
      </c>
      <c r="K147" s="67">
        <v>254.95</v>
      </c>
      <c r="L147" s="67">
        <v>275</v>
      </c>
      <c r="M147" s="67">
        <v>312.05</v>
      </c>
      <c r="N147" s="67">
        <v>294</v>
      </c>
      <c r="O147" s="67">
        <v>308.98</v>
      </c>
      <c r="P147" s="67">
        <v>259.36</v>
      </c>
      <c r="Q147" s="67">
        <v>266.14</v>
      </c>
      <c r="R147" s="67">
        <v>285.5</v>
      </c>
      <c r="S147" s="67">
        <v>285.39999999999998</v>
      </c>
      <c r="T147" s="67">
        <v>318.02</v>
      </c>
      <c r="U147" s="67">
        <v>339.58</v>
      </c>
      <c r="V147" s="67">
        <v>295.8</v>
      </c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290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17">
        <f t="shared" si="14"/>
        <v>-14.519999999999982</v>
      </c>
      <c r="BG147" s="96">
        <f t="shared" si="15"/>
        <v>-4.8015873015872956E-2</v>
      </c>
      <c r="BH147">
        <v>7.8</v>
      </c>
      <c r="BI147"/>
      <c r="BJ147" s="254" t="s">
        <v>12514</v>
      </c>
      <c r="BK147">
        <f>VLOOKUP(BJ147,[2]全部Ａ股20251220!$A:$D,4,FALSE)</f>
        <v>287.88</v>
      </c>
      <c r="BL147"/>
      <c r="BM147" s="270"/>
      <c r="BN147" s="271"/>
    </row>
    <row r="148" spans="1:66" s="65" customFormat="1" x14ac:dyDescent="0.25">
      <c r="A148" s="99">
        <f t="shared" si="7"/>
        <v>147</v>
      </c>
      <c r="B148" s="29" t="s">
        <v>12515</v>
      </c>
      <c r="C148" s="137" t="s">
        <v>12516</v>
      </c>
      <c r="D148" s="176">
        <v>38.04</v>
      </c>
      <c r="E148"/>
      <c r="F148" s="100"/>
      <c r="G148" s="100"/>
      <c r="H148" s="67">
        <v>38.229999999999997</v>
      </c>
      <c r="I148" s="67">
        <v>38.590000000000003</v>
      </c>
      <c r="J148" s="67">
        <v>41.25</v>
      </c>
      <c r="K148" s="67">
        <v>39.909999999999997</v>
      </c>
      <c r="L148" s="67">
        <v>46.61</v>
      </c>
      <c r="M148" s="67">
        <v>43.71</v>
      </c>
      <c r="N148" s="67">
        <v>39.869999999999997</v>
      </c>
      <c r="O148" s="67">
        <v>34.24</v>
      </c>
      <c r="P148" s="67">
        <v>34.35</v>
      </c>
      <c r="Q148" s="67">
        <v>35.32</v>
      </c>
      <c r="R148" s="67">
        <v>38.17</v>
      </c>
      <c r="S148" s="67">
        <v>34.17</v>
      </c>
      <c r="T148" s="67">
        <v>31.3</v>
      </c>
      <c r="U148" s="67">
        <v>28.04</v>
      </c>
      <c r="V148" s="67">
        <v>25.47</v>
      </c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290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17">
        <f t="shared" si="14"/>
        <v>-0.18999999999999773</v>
      </c>
      <c r="BG148" s="96">
        <f t="shared" si="15"/>
        <v>-4.9699189118492743E-3</v>
      </c>
      <c r="BH148">
        <v>7.8</v>
      </c>
      <c r="BI148"/>
      <c r="BJ148" s="254" t="s">
        <v>12516</v>
      </c>
      <c r="BK148">
        <f>VLOOKUP(BJ148,[2]全部Ａ股20251220!$A:$D,4,FALSE)</f>
        <v>38.04</v>
      </c>
      <c r="BL148"/>
      <c r="BM148" s="270"/>
      <c r="BN148" s="271"/>
    </row>
    <row r="149" spans="1:66" s="65" customFormat="1" x14ac:dyDescent="0.25">
      <c r="A149" s="99">
        <f t="shared" si="7"/>
        <v>148</v>
      </c>
      <c r="B149" s="29" t="s">
        <v>12517</v>
      </c>
      <c r="C149" s="137" t="s">
        <v>12518</v>
      </c>
      <c r="D149" s="176">
        <v>19.21</v>
      </c>
      <c r="E149"/>
      <c r="F149" s="100"/>
      <c r="G149" s="100"/>
      <c r="H149" s="67">
        <v>21.61</v>
      </c>
      <c r="I149" s="67">
        <v>20.38</v>
      </c>
      <c r="J149" s="67">
        <v>21.05</v>
      </c>
      <c r="K149" s="67">
        <v>18.62</v>
      </c>
      <c r="L149" s="67">
        <v>23.25</v>
      </c>
      <c r="M149" s="67">
        <v>23.31</v>
      </c>
      <c r="N149" s="67">
        <v>20.149999999999999</v>
      </c>
      <c r="O149" s="67">
        <v>18.55</v>
      </c>
      <c r="P149" s="67">
        <v>17.87</v>
      </c>
      <c r="Q149" s="67">
        <v>19.21</v>
      </c>
      <c r="R149" s="67">
        <v>20.82</v>
      </c>
      <c r="S149" s="67">
        <v>17.21</v>
      </c>
      <c r="T149" s="67">
        <v>15.72</v>
      </c>
      <c r="U149" s="67">
        <v>16.059999999999999</v>
      </c>
      <c r="V149" s="67">
        <v>17.420000000000002</v>
      </c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290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17">
        <f t="shared" si="14"/>
        <v>-2.3999999999999986</v>
      </c>
      <c r="BG149" s="96">
        <f t="shared" si="15"/>
        <v>-0.11105969458583982</v>
      </c>
      <c r="BH149">
        <v>7.8</v>
      </c>
      <c r="BI149"/>
      <c r="BJ149" s="254" t="s">
        <v>12518</v>
      </c>
      <c r="BK149">
        <f>VLOOKUP(BJ149,[2]全部Ａ股20251220!$A:$D,4,FALSE)</f>
        <v>19.21</v>
      </c>
      <c r="BL149"/>
      <c r="BM149" s="270"/>
      <c r="BN149" s="271"/>
    </row>
    <row r="150" spans="1:66" s="65" customFormat="1" x14ac:dyDescent="0.25">
      <c r="A150" s="99">
        <f t="shared" si="7"/>
        <v>149</v>
      </c>
      <c r="B150" s="29" t="s">
        <v>12509</v>
      </c>
      <c r="C150" s="137" t="s">
        <v>12510</v>
      </c>
      <c r="D150" s="176">
        <v>1268</v>
      </c>
      <c r="E150"/>
      <c r="F150" s="100"/>
      <c r="G150" s="100"/>
      <c r="H150" s="67">
        <v>1344</v>
      </c>
      <c r="I150" s="67">
        <v>1355</v>
      </c>
      <c r="J150" s="67">
        <v>1331</v>
      </c>
      <c r="K150" s="67">
        <v>1249</v>
      </c>
      <c r="L150" s="67">
        <v>1325.01</v>
      </c>
      <c r="M150" s="67">
        <v>1432.5</v>
      </c>
      <c r="N150" s="67">
        <v>1375</v>
      </c>
      <c r="O150" s="67">
        <v>1525</v>
      </c>
      <c r="P150" s="67">
        <v>1247.68</v>
      </c>
      <c r="Q150" s="67">
        <v>1247.08</v>
      </c>
      <c r="R150" s="67">
        <v>1325</v>
      </c>
      <c r="S150" s="67">
        <v>1339</v>
      </c>
      <c r="T150" s="67">
        <v>1349.24</v>
      </c>
      <c r="U150" s="67">
        <v>1488</v>
      </c>
      <c r="V150" s="67">
        <v>1281.46</v>
      </c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290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17">
        <f t="shared" si="14"/>
        <v>-76</v>
      </c>
      <c r="BG150" s="96">
        <f t="shared" si="15"/>
        <v>-5.6547619047619048E-2</v>
      </c>
      <c r="BH150">
        <v>7.8</v>
      </c>
      <c r="BI150"/>
      <c r="BJ150" s="254" t="s">
        <v>12510</v>
      </c>
      <c r="BK150">
        <f>VLOOKUP(BJ150,[2]全部Ａ股20251220!$A:$D,4,FALSE)</f>
        <v>1268</v>
      </c>
      <c r="BL150"/>
      <c r="BM150" s="270"/>
      <c r="BN150" s="271"/>
    </row>
    <row r="151" spans="1:66" s="65" customFormat="1" x14ac:dyDescent="0.25">
      <c r="A151" s="99">
        <f t="shared" si="7"/>
        <v>150</v>
      </c>
      <c r="B151" s="29" t="s">
        <v>12489</v>
      </c>
      <c r="C151" s="137" t="s">
        <v>12490</v>
      </c>
      <c r="D151" s="176">
        <v>28.05</v>
      </c>
      <c r="E151"/>
      <c r="F151" s="100"/>
      <c r="G151" s="100"/>
      <c r="H151" s="67">
        <v>26.44</v>
      </c>
      <c r="I151" s="67">
        <v>27.01</v>
      </c>
      <c r="J151" s="67">
        <v>24.69</v>
      </c>
      <c r="K151" s="67">
        <v>22.15</v>
      </c>
      <c r="L151" s="67">
        <v>24.78</v>
      </c>
      <c r="M151" s="67">
        <v>22.95</v>
      </c>
      <c r="N151" s="67">
        <v>23.69</v>
      </c>
      <c r="O151" s="67">
        <v>23.12</v>
      </c>
      <c r="P151" s="67">
        <v>22.16</v>
      </c>
      <c r="Q151" s="67">
        <v>25.27</v>
      </c>
      <c r="R151" s="67">
        <v>23.14</v>
      </c>
      <c r="S151" s="67">
        <v>20.41</v>
      </c>
      <c r="T151" s="67">
        <v>20.59</v>
      </c>
      <c r="U151" s="67">
        <v>22.74</v>
      </c>
      <c r="V151" s="67">
        <v>21.17</v>
      </c>
      <c r="W151" s="67">
        <v>21.85</v>
      </c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290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17">
        <f t="shared" si="14"/>
        <v>1.6099999999999994</v>
      </c>
      <c r="BG151" s="96">
        <f t="shared" si="15"/>
        <v>6.0892586989409962E-2</v>
      </c>
      <c r="BH151">
        <v>7.8</v>
      </c>
      <c r="BI151"/>
      <c r="BJ151" s="254" t="s">
        <v>12490</v>
      </c>
      <c r="BK151">
        <f>VLOOKUP(BJ151,[2]全部Ａ股20251220!$A:$D,4,FALSE)</f>
        <v>28.05</v>
      </c>
      <c r="BL151"/>
      <c r="BM151" s="270"/>
      <c r="BN151" s="271"/>
    </row>
    <row r="152" spans="1:66" s="65" customFormat="1" x14ac:dyDescent="0.25">
      <c r="A152" s="99">
        <f t="shared" si="7"/>
        <v>151</v>
      </c>
      <c r="B152" s="29" t="s">
        <v>12481</v>
      </c>
      <c r="C152" s="137" t="s">
        <v>12482</v>
      </c>
      <c r="D152" s="176">
        <v>46.74</v>
      </c>
      <c r="E152"/>
      <c r="F152" s="100"/>
      <c r="G152" s="100"/>
      <c r="H152" s="67">
        <v>48.83</v>
      </c>
      <c r="I152" s="67">
        <v>48.34</v>
      </c>
      <c r="J152" s="67">
        <v>49.05</v>
      </c>
      <c r="K152" s="67">
        <v>46.68</v>
      </c>
      <c r="L152" s="67">
        <v>54.74</v>
      </c>
      <c r="M152" s="67">
        <v>53.63</v>
      </c>
      <c r="N152" s="67">
        <v>58.53</v>
      </c>
      <c r="O152" s="67">
        <v>55.02</v>
      </c>
      <c r="P152" s="67">
        <v>52.3</v>
      </c>
      <c r="Q152" s="67">
        <v>54.79</v>
      </c>
      <c r="R152" s="67">
        <v>62.22</v>
      </c>
      <c r="S152" s="67">
        <v>65.489999999999995</v>
      </c>
      <c r="T152" s="67">
        <v>55.6</v>
      </c>
      <c r="U152" s="67">
        <v>54.8</v>
      </c>
      <c r="V152" s="67">
        <v>53.8</v>
      </c>
      <c r="W152" s="67">
        <v>35.51</v>
      </c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290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17">
        <f t="shared" si="14"/>
        <v>-2.0899999999999963</v>
      </c>
      <c r="BG152" s="96">
        <f t="shared" si="15"/>
        <v>-4.2801556420233387E-2</v>
      </c>
      <c r="BH152">
        <v>7.8</v>
      </c>
      <c r="BI152"/>
      <c r="BJ152" s="254" t="s">
        <v>12482</v>
      </c>
      <c r="BK152">
        <f>VLOOKUP(BJ152,[2]全部Ａ股20251220!$A:$D,4,FALSE)</f>
        <v>46.74</v>
      </c>
      <c r="BL152"/>
      <c r="BM152" s="270"/>
      <c r="BN152" s="271"/>
    </row>
    <row r="153" spans="1:66" s="65" customFormat="1" x14ac:dyDescent="0.25">
      <c r="A153" s="99">
        <f t="shared" si="7"/>
        <v>152</v>
      </c>
      <c r="B153" s="29" t="s">
        <v>12483</v>
      </c>
      <c r="C153" s="137" t="s">
        <v>12484</v>
      </c>
      <c r="D153" s="176">
        <v>38</v>
      </c>
      <c r="E153"/>
      <c r="F153" s="100"/>
      <c r="G153" s="100"/>
      <c r="H153" s="67">
        <v>38.700000000000003</v>
      </c>
      <c r="I153" s="67">
        <v>38.54</v>
      </c>
      <c r="J153" s="67">
        <v>39.090000000000003</v>
      </c>
      <c r="K153" s="67">
        <v>37.770000000000003</v>
      </c>
      <c r="L153" s="67">
        <v>42.88</v>
      </c>
      <c r="M153" s="67">
        <v>44.29</v>
      </c>
      <c r="N153" s="67">
        <v>45.51</v>
      </c>
      <c r="O153" s="67">
        <v>42.2</v>
      </c>
      <c r="P153" s="67">
        <v>40.520000000000003</v>
      </c>
      <c r="Q153" s="67">
        <v>44.39</v>
      </c>
      <c r="R153" s="67">
        <v>46.68</v>
      </c>
      <c r="S153" s="67">
        <v>44.01</v>
      </c>
      <c r="T153" s="67">
        <v>43.9</v>
      </c>
      <c r="U153" s="67">
        <v>47.22</v>
      </c>
      <c r="V153" s="67">
        <v>44.03</v>
      </c>
      <c r="W153" s="67">
        <v>36.47</v>
      </c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290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17">
        <f t="shared" si="14"/>
        <v>-0.70000000000000284</v>
      </c>
      <c r="BG153" s="96">
        <f t="shared" si="15"/>
        <v>-1.8087855297157694E-2</v>
      </c>
      <c r="BH153">
        <v>7.8</v>
      </c>
      <c r="BI153"/>
      <c r="BJ153" s="254" t="s">
        <v>12484</v>
      </c>
      <c r="BK153">
        <f>VLOOKUP(BJ153,[2]全部Ａ股20251220!$A:$D,4,FALSE)</f>
        <v>38</v>
      </c>
      <c r="BL153"/>
      <c r="BM153" s="270"/>
      <c r="BN153" s="271"/>
    </row>
    <row r="154" spans="1:66" s="65" customFormat="1" x14ac:dyDescent="0.25">
      <c r="A154" s="99">
        <f t="shared" si="7"/>
        <v>153</v>
      </c>
      <c r="B154" s="29" t="s">
        <v>12485</v>
      </c>
      <c r="C154" s="137" t="s">
        <v>12486</v>
      </c>
      <c r="D154" s="176">
        <v>19.2</v>
      </c>
      <c r="E154"/>
      <c r="F154" s="100"/>
      <c r="G154" s="100"/>
      <c r="H154" s="67">
        <v>20.170000000000002</v>
      </c>
      <c r="I154" s="67">
        <v>21.32</v>
      </c>
      <c r="J154" s="67">
        <v>21.52</v>
      </c>
      <c r="K154" s="67">
        <v>18.66</v>
      </c>
      <c r="L154" s="67">
        <v>20.2</v>
      </c>
      <c r="M154" s="67">
        <v>22.58</v>
      </c>
      <c r="N154" s="67">
        <v>21.37</v>
      </c>
      <c r="O154" s="67">
        <v>20.3</v>
      </c>
      <c r="P154" s="67">
        <v>19.53</v>
      </c>
      <c r="Q154" s="67">
        <v>21.01</v>
      </c>
      <c r="R154" s="67">
        <v>22.12</v>
      </c>
      <c r="S154" s="67">
        <v>22.25</v>
      </c>
      <c r="T154" s="67">
        <v>23.64</v>
      </c>
      <c r="U154" s="67">
        <v>22.47</v>
      </c>
      <c r="V154" s="67">
        <v>19.010000000000002</v>
      </c>
      <c r="W154" s="67">
        <v>21</v>
      </c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290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17">
        <f t="shared" si="14"/>
        <v>-0.97000000000000242</v>
      </c>
      <c r="BG154" s="96">
        <f t="shared" si="15"/>
        <v>-4.8091224590976811E-2</v>
      </c>
      <c r="BH154">
        <v>7.8</v>
      </c>
      <c r="BI154"/>
      <c r="BJ154" s="254" t="s">
        <v>12486</v>
      </c>
      <c r="BK154">
        <f>VLOOKUP(BJ154,[2]全部Ａ股20251220!$A:$D,4,FALSE)</f>
        <v>19.2</v>
      </c>
      <c r="BL154"/>
      <c r="BM154" s="270"/>
      <c r="BN154" s="271"/>
    </row>
    <row r="155" spans="1:66" s="65" customFormat="1" x14ac:dyDescent="0.25">
      <c r="A155" s="99">
        <f t="shared" si="7"/>
        <v>154</v>
      </c>
      <c r="B155" s="29" t="s">
        <v>12487</v>
      </c>
      <c r="C155" s="137" t="s">
        <v>12488</v>
      </c>
      <c r="D155" s="176">
        <v>48.11</v>
      </c>
      <c r="E155"/>
      <c r="F155" s="100"/>
      <c r="G155" s="100"/>
      <c r="H155" s="67">
        <v>48.43</v>
      </c>
      <c r="I155" s="67">
        <v>49.86</v>
      </c>
      <c r="J155" s="67">
        <v>52.95</v>
      </c>
      <c r="K155" s="67">
        <v>52.21</v>
      </c>
      <c r="L155" s="67">
        <v>48.68</v>
      </c>
      <c r="M155" s="67">
        <v>48.8</v>
      </c>
      <c r="N155" s="67">
        <v>51.26</v>
      </c>
      <c r="O155" s="67">
        <v>51.27</v>
      </c>
      <c r="P155" s="67">
        <v>49.57</v>
      </c>
      <c r="Q155" s="67">
        <v>47.2</v>
      </c>
      <c r="R155" s="67">
        <v>42.68</v>
      </c>
      <c r="S155" s="67">
        <v>42.44</v>
      </c>
      <c r="T155" s="67">
        <v>46.91</v>
      </c>
      <c r="U155" s="67">
        <v>49.95</v>
      </c>
      <c r="V155" s="67">
        <v>53.55</v>
      </c>
      <c r="W155" s="67">
        <v>69.17</v>
      </c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290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17">
        <f t="shared" si="14"/>
        <v>-0.32000000000000028</v>
      </c>
      <c r="BG155" s="96">
        <f t="shared" si="15"/>
        <v>-6.607474705760898E-3</v>
      </c>
      <c r="BH155">
        <v>7.8</v>
      </c>
      <c r="BI155"/>
      <c r="BJ155" s="254" t="s">
        <v>12488</v>
      </c>
      <c r="BK155">
        <f>VLOOKUP(BJ155,[2]全部Ａ股20251220!$A:$D,4,FALSE)</f>
        <v>48.11</v>
      </c>
      <c r="BL155"/>
      <c r="BM155" s="270"/>
      <c r="BN155" s="271"/>
    </row>
    <row r="156" spans="1:66" s="65" customFormat="1" x14ac:dyDescent="0.25">
      <c r="A156" s="99">
        <f t="shared" si="7"/>
        <v>155</v>
      </c>
      <c r="B156" s="29" t="s">
        <v>239</v>
      </c>
      <c r="C156" s="137" t="s">
        <v>11255</v>
      </c>
      <c r="D156" s="176">
        <v>113.63</v>
      </c>
      <c r="E156"/>
      <c r="F156" s="100"/>
      <c r="G156" s="100"/>
      <c r="H156" s="67">
        <v>116.8</v>
      </c>
      <c r="I156" s="67">
        <v>114.18</v>
      </c>
      <c r="J156" s="67">
        <v>113.6</v>
      </c>
      <c r="K156" s="67">
        <v>113</v>
      </c>
      <c r="L156" s="67">
        <v>118.18</v>
      </c>
      <c r="M156" s="67">
        <v>122.11</v>
      </c>
      <c r="N156" s="67">
        <v>124.18</v>
      </c>
      <c r="O156" s="67">
        <v>134.06</v>
      </c>
      <c r="P156" s="67">
        <v>121.98</v>
      </c>
      <c r="Q156" s="67">
        <v>127.95</v>
      </c>
      <c r="R156" s="67">
        <v>140.13</v>
      </c>
      <c r="S156" s="67">
        <v>132.27000000000001</v>
      </c>
      <c r="T156" s="67">
        <v>121.34</v>
      </c>
      <c r="U156" s="67">
        <v>108.42</v>
      </c>
      <c r="V156" s="67">
        <v>114.76</v>
      </c>
      <c r="W156" s="67">
        <v>114.76</v>
      </c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290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17">
        <f t="shared" si="14"/>
        <v>-3.1700000000000017</v>
      </c>
      <c r="BG156" s="96">
        <f t="shared" si="15"/>
        <v>-2.7140410958904126E-2</v>
      </c>
      <c r="BH156">
        <v>7.8</v>
      </c>
      <c r="BI156"/>
      <c r="BJ156" s="254" t="s">
        <v>11255</v>
      </c>
      <c r="BK156">
        <f>VLOOKUP(BJ156,[2]全部Ａ股20251220!$A:$D,4,FALSE)</f>
        <v>113.63</v>
      </c>
      <c r="BL156"/>
      <c r="BM156" s="270"/>
      <c r="BN156" s="271"/>
    </row>
    <row r="157" spans="1:66" s="65" customFormat="1" x14ac:dyDescent="0.25">
      <c r="A157" s="99">
        <f t="shared" si="7"/>
        <v>156</v>
      </c>
      <c r="B157" s="29" t="s">
        <v>12457</v>
      </c>
      <c r="C157" s="137" t="s">
        <v>12458</v>
      </c>
      <c r="D157" s="176">
        <v>38.950000000000003</v>
      </c>
      <c r="E157"/>
      <c r="F157" s="100"/>
      <c r="G157" s="100"/>
      <c r="H157" s="67">
        <v>42.01</v>
      </c>
      <c r="I157" s="67">
        <v>48.08</v>
      </c>
      <c r="J157" s="67">
        <v>49.8</v>
      </c>
      <c r="K157" s="67">
        <v>52</v>
      </c>
      <c r="L157" s="67">
        <v>48.77</v>
      </c>
      <c r="M157" s="67">
        <v>48.57</v>
      </c>
      <c r="N157" s="67">
        <v>51.32</v>
      </c>
      <c r="O157" s="67">
        <v>55.72</v>
      </c>
      <c r="P157" s="67">
        <v>50.46</v>
      </c>
      <c r="Q157" s="67">
        <v>48.5</v>
      </c>
      <c r="R157" s="67">
        <v>49.83</v>
      </c>
      <c r="S157" s="67">
        <v>48.18</v>
      </c>
      <c r="T157" s="67">
        <v>45.61</v>
      </c>
      <c r="U157" s="67">
        <v>38.619999999999997</v>
      </c>
      <c r="V157" s="67">
        <v>35.520000000000003</v>
      </c>
      <c r="W157" s="67">
        <v>40.729999999999997</v>
      </c>
      <c r="X157" s="67">
        <v>36.14</v>
      </c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290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17">
        <f t="shared" si="14"/>
        <v>-3.0599999999999952</v>
      </c>
      <c r="BG157" s="96">
        <f t="shared" si="15"/>
        <v>-7.2839800047607595E-2</v>
      </c>
      <c r="BH157">
        <v>7.8</v>
      </c>
      <c r="BI157"/>
      <c r="BJ157" s="254" t="s">
        <v>12458</v>
      </c>
      <c r="BK157">
        <f>VLOOKUP(BJ157,[2]全部Ａ股20251220!$A:$D,4,FALSE)</f>
        <v>38.950000000000003</v>
      </c>
      <c r="BL157"/>
      <c r="BM157" s="270"/>
      <c r="BN157" s="271"/>
    </row>
    <row r="158" spans="1:66" s="65" customFormat="1" x14ac:dyDescent="0.25">
      <c r="A158" s="99">
        <f t="shared" si="7"/>
        <v>157</v>
      </c>
      <c r="B158" s="29" t="s">
        <v>12085</v>
      </c>
      <c r="C158" s="137" t="s">
        <v>12086</v>
      </c>
      <c r="D158" s="176">
        <v>16.95</v>
      </c>
      <c r="E158"/>
      <c r="F158" s="100"/>
      <c r="G158" s="100"/>
      <c r="H158" s="67">
        <v>17.75</v>
      </c>
      <c r="I158" s="67">
        <v>18.260000000000002</v>
      </c>
      <c r="J158" s="67">
        <v>19.149999999999999</v>
      </c>
      <c r="K158" s="67">
        <v>20.09</v>
      </c>
      <c r="L158" s="67">
        <v>17.649999999999999</v>
      </c>
      <c r="M158" s="67">
        <v>18.239999999999998</v>
      </c>
      <c r="N158" s="67">
        <v>19.09</v>
      </c>
      <c r="O158" s="67">
        <v>17.39</v>
      </c>
      <c r="P158" s="67">
        <v>17.989999999999998</v>
      </c>
      <c r="Q158" s="67">
        <v>18.46</v>
      </c>
      <c r="R158" s="67">
        <v>19.12</v>
      </c>
      <c r="S158" s="67">
        <v>18.809999999999999</v>
      </c>
      <c r="T158" s="67">
        <v>22.25</v>
      </c>
      <c r="U158" s="67">
        <v>20.53</v>
      </c>
      <c r="V158" s="67">
        <v>19.5</v>
      </c>
      <c r="W158" s="67">
        <v>23.49</v>
      </c>
      <c r="X158" s="67">
        <v>21.14</v>
      </c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290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17">
        <f t="shared" si="14"/>
        <v>-0.80000000000000071</v>
      </c>
      <c r="BG158" s="96">
        <f t="shared" si="15"/>
        <v>-4.5070422535211305E-2</v>
      </c>
      <c r="BH158">
        <v>7.8</v>
      </c>
      <c r="BI158"/>
      <c r="BJ158" s="254" t="s">
        <v>12086</v>
      </c>
      <c r="BK158">
        <f>VLOOKUP(BJ158,[2]全部Ａ股20251220!$A:$D,4,FALSE)</f>
        <v>16.95</v>
      </c>
      <c r="BL158"/>
      <c r="BM158" s="270"/>
      <c r="BN158" s="271"/>
    </row>
    <row r="159" spans="1:66" s="65" customFormat="1" x14ac:dyDescent="0.25">
      <c r="A159" s="99">
        <f t="shared" si="7"/>
        <v>158</v>
      </c>
      <c r="B159" s="29" t="s">
        <v>12459</v>
      </c>
      <c r="C159" s="137" t="s">
        <v>12460</v>
      </c>
      <c r="D159" s="176">
        <v>18.14</v>
      </c>
      <c r="E159"/>
      <c r="F159" s="100"/>
      <c r="G159" s="100"/>
      <c r="H159" s="67">
        <v>19.07</v>
      </c>
      <c r="I159" s="67">
        <v>18.899999999999999</v>
      </c>
      <c r="J159" s="67">
        <v>18.38</v>
      </c>
      <c r="K159" s="67">
        <v>17.739999999999998</v>
      </c>
      <c r="L159" s="67">
        <v>20.059999999999999</v>
      </c>
      <c r="M159" s="67">
        <v>20.47</v>
      </c>
      <c r="N159" s="67">
        <v>21.06</v>
      </c>
      <c r="O159" s="67">
        <v>20.92</v>
      </c>
      <c r="P159" s="67">
        <v>21.34</v>
      </c>
      <c r="Q159" s="67">
        <v>21.11</v>
      </c>
      <c r="R159" s="67">
        <v>21.33</v>
      </c>
      <c r="S159" s="67">
        <v>20.96</v>
      </c>
      <c r="T159" s="67">
        <v>24.14</v>
      </c>
      <c r="U159" s="67">
        <v>25.16</v>
      </c>
      <c r="V159" s="67">
        <v>24.93</v>
      </c>
      <c r="W159" s="67">
        <v>26.91</v>
      </c>
      <c r="X159" s="67">
        <v>28.32</v>
      </c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290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17">
        <f t="shared" si="14"/>
        <v>-0.92999999999999972</v>
      </c>
      <c r="BG159" s="96">
        <f t="shared" si="15"/>
        <v>-4.8767697954902975E-2</v>
      </c>
      <c r="BH159">
        <v>7.8</v>
      </c>
      <c r="BI159"/>
      <c r="BJ159" s="254" t="s">
        <v>12460</v>
      </c>
      <c r="BK159">
        <f>VLOOKUP(BJ159,[2]全部Ａ股20251220!$A:$D,4,FALSE)</f>
        <v>18.14</v>
      </c>
      <c r="BL159"/>
      <c r="BM159" s="270"/>
      <c r="BN159" s="271"/>
    </row>
    <row r="160" spans="1:66" s="65" customFormat="1" x14ac:dyDescent="0.25">
      <c r="A160" s="99">
        <f t="shared" si="7"/>
        <v>159</v>
      </c>
      <c r="B160" s="29" t="s">
        <v>12461</v>
      </c>
      <c r="C160" s="137" t="s">
        <v>12462</v>
      </c>
      <c r="D160" s="176">
        <v>16.91</v>
      </c>
      <c r="E160"/>
      <c r="F160" s="100"/>
      <c r="G160" s="100"/>
      <c r="H160" s="67">
        <v>18.440000000000001</v>
      </c>
      <c r="I160" s="67">
        <v>17.48</v>
      </c>
      <c r="J160" s="67">
        <v>18.510000000000002</v>
      </c>
      <c r="K160" s="67">
        <v>16.12</v>
      </c>
      <c r="L160" s="67">
        <v>18.22</v>
      </c>
      <c r="M160" s="67">
        <v>17.66</v>
      </c>
      <c r="N160" s="67">
        <v>15.46</v>
      </c>
      <c r="O160" s="67">
        <v>15.68</v>
      </c>
      <c r="P160" s="67">
        <v>15.84</v>
      </c>
      <c r="Q160" s="67">
        <v>15.5</v>
      </c>
      <c r="R160" s="67">
        <v>14.89</v>
      </c>
      <c r="S160" s="67">
        <v>15.32</v>
      </c>
      <c r="T160" s="67">
        <v>16.41</v>
      </c>
      <c r="U160" s="67">
        <v>16.25</v>
      </c>
      <c r="V160" s="67">
        <v>21.78</v>
      </c>
      <c r="W160" s="67">
        <v>21.75</v>
      </c>
      <c r="X160" s="67">
        <v>25.92</v>
      </c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290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17">
        <f t="shared" si="14"/>
        <v>-1.5300000000000011</v>
      </c>
      <c r="BG160" s="96">
        <f t="shared" si="15"/>
        <v>-8.2971800433839532E-2</v>
      </c>
      <c r="BH160">
        <v>7.8</v>
      </c>
      <c r="BI160"/>
      <c r="BJ160" s="254" t="s">
        <v>12462</v>
      </c>
      <c r="BK160">
        <f>VLOOKUP(BJ160,[2]全部Ａ股20251220!$A:$D,4,FALSE)</f>
        <v>16.91</v>
      </c>
      <c r="BL160"/>
      <c r="BM160" s="270"/>
      <c r="BN160" s="271"/>
    </row>
    <row r="161" spans="1:66" s="65" customFormat="1" x14ac:dyDescent="0.25">
      <c r="A161" s="99">
        <f t="shared" si="7"/>
        <v>160</v>
      </c>
      <c r="B161" s="29" t="s">
        <v>12463</v>
      </c>
      <c r="C161" s="137" t="s">
        <v>12464</v>
      </c>
      <c r="D161" s="176">
        <v>9.09</v>
      </c>
      <c r="E161"/>
      <c r="F161" s="100"/>
      <c r="G161" s="100"/>
      <c r="H161" s="67">
        <v>9.06</v>
      </c>
      <c r="I161" s="67">
        <v>9.1199999999999992</v>
      </c>
      <c r="J161" s="67">
        <v>9.16</v>
      </c>
      <c r="K161" s="67">
        <v>8.94</v>
      </c>
      <c r="L161" s="67">
        <v>9.4499999999999993</v>
      </c>
      <c r="M161" s="67">
        <v>9.83</v>
      </c>
      <c r="N161" s="67">
        <v>10.47</v>
      </c>
      <c r="O161" s="67">
        <v>10.38</v>
      </c>
      <c r="P161" s="67">
        <v>10.5</v>
      </c>
      <c r="Q161" s="67">
        <v>11.1</v>
      </c>
      <c r="R161" s="67">
        <v>10.5</v>
      </c>
      <c r="S161" s="67">
        <v>10.36</v>
      </c>
      <c r="T161" s="67">
        <v>10.61</v>
      </c>
      <c r="U161" s="67">
        <v>11.14</v>
      </c>
      <c r="V161" s="67">
        <v>10.8</v>
      </c>
      <c r="W161" s="67">
        <v>12.68</v>
      </c>
      <c r="X161" s="67">
        <v>11.96</v>
      </c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290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17">
        <f t="shared" si="14"/>
        <v>2.9999999999999361E-2</v>
      </c>
      <c r="BG161" s="96">
        <f t="shared" si="15"/>
        <v>3.3112582781456247E-3</v>
      </c>
      <c r="BH161">
        <v>7.8</v>
      </c>
      <c r="BI161"/>
      <c r="BJ161" s="254" t="s">
        <v>12464</v>
      </c>
      <c r="BK161">
        <f>VLOOKUP(BJ161,[2]全部Ａ股20251220!$A:$D,4,FALSE)</f>
        <v>9.09</v>
      </c>
      <c r="BL161"/>
      <c r="BM161" s="270"/>
      <c r="BN161" s="271"/>
    </row>
    <row r="162" spans="1:66" s="65" customFormat="1" x14ac:dyDescent="0.25">
      <c r="A162" s="99">
        <f t="shared" si="7"/>
        <v>161</v>
      </c>
      <c r="B162" s="29" t="s">
        <v>12465</v>
      </c>
      <c r="C162" s="137" t="s">
        <v>12466</v>
      </c>
      <c r="D162" s="176">
        <v>39.99</v>
      </c>
      <c r="E162"/>
      <c r="F162" s="100"/>
      <c r="G162" s="100"/>
      <c r="H162" s="67">
        <v>40.659999999999997</v>
      </c>
      <c r="I162" s="67">
        <v>41.1</v>
      </c>
      <c r="J162" s="67">
        <v>43.5</v>
      </c>
      <c r="K162" s="67">
        <v>40.42</v>
      </c>
      <c r="L162" s="67">
        <v>39.15</v>
      </c>
      <c r="M162" s="67">
        <v>42.9</v>
      </c>
      <c r="N162" s="67">
        <v>46.07</v>
      </c>
      <c r="O162" s="67">
        <v>41.27</v>
      </c>
      <c r="P162" s="67">
        <v>40.57</v>
      </c>
      <c r="Q162" s="67">
        <v>46.36</v>
      </c>
      <c r="R162" s="67">
        <v>48.59</v>
      </c>
      <c r="S162" s="67">
        <v>45.12</v>
      </c>
      <c r="T162" s="67">
        <v>43.45</v>
      </c>
      <c r="U162" s="67">
        <v>41.4</v>
      </c>
      <c r="V162" s="67">
        <v>41.05</v>
      </c>
      <c r="W162" s="67">
        <v>42</v>
      </c>
      <c r="X162" s="67">
        <v>44.38</v>
      </c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290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17">
        <f t="shared" si="14"/>
        <v>-0.6699999999999946</v>
      </c>
      <c r="BG162" s="96">
        <f t="shared" si="15"/>
        <v>-1.6478111165764749E-2</v>
      </c>
      <c r="BH162">
        <v>7.8</v>
      </c>
      <c r="BI162"/>
      <c r="BJ162" s="254" t="s">
        <v>12466</v>
      </c>
      <c r="BK162">
        <f>VLOOKUP(BJ162,[2]全部Ａ股20251220!$A:$D,4,FALSE)</f>
        <v>39.99</v>
      </c>
      <c r="BL162"/>
      <c r="BM162" s="270"/>
      <c r="BN162" s="271"/>
    </row>
    <row r="163" spans="1:66" s="65" customFormat="1" x14ac:dyDescent="0.25">
      <c r="A163" s="99">
        <f t="shared" si="7"/>
        <v>162</v>
      </c>
      <c r="B163" s="29" t="s">
        <v>12467</v>
      </c>
      <c r="C163" s="137" t="s">
        <v>12468</v>
      </c>
      <c r="D163" s="176">
        <v>10.37</v>
      </c>
      <c r="E163"/>
      <c r="F163" s="100"/>
      <c r="G163" s="100"/>
      <c r="H163" s="67">
        <v>10.46</v>
      </c>
      <c r="I163" s="67">
        <v>10.63</v>
      </c>
      <c r="J163" s="67">
        <v>10.210000000000001</v>
      </c>
      <c r="K163" s="67">
        <v>9.82</v>
      </c>
      <c r="L163" s="67">
        <v>10.84</v>
      </c>
      <c r="M163" s="67">
        <v>11.09</v>
      </c>
      <c r="N163" s="67">
        <v>11.57</v>
      </c>
      <c r="O163" s="67">
        <v>11.55</v>
      </c>
      <c r="P163" s="67">
        <v>12.11</v>
      </c>
      <c r="Q163" s="67">
        <v>12.61</v>
      </c>
      <c r="R163" s="67">
        <v>12.39</v>
      </c>
      <c r="S163" s="67">
        <v>12.07</v>
      </c>
      <c r="T163" s="67">
        <v>11.67</v>
      </c>
      <c r="U163" s="67">
        <v>12.39</v>
      </c>
      <c r="V163" s="67">
        <v>11.33</v>
      </c>
      <c r="W163" s="67">
        <v>12.24</v>
      </c>
      <c r="X163" s="67">
        <v>12.33</v>
      </c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290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17">
        <f t="shared" si="14"/>
        <v>-9.0000000000001634E-2</v>
      </c>
      <c r="BG163" s="96">
        <f t="shared" si="15"/>
        <v>-8.604206500956179E-3</v>
      </c>
      <c r="BH163">
        <v>7.8</v>
      </c>
      <c r="BI163"/>
      <c r="BJ163" s="254" t="s">
        <v>12468</v>
      </c>
      <c r="BK163">
        <f>VLOOKUP(BJ163,[2]全部Ａ股20251220!$A:$D,4,FALSE)</f>
        <v>10.37</v>
      </c>
      <c r="BL163"/>
      <c r="BM163" s="270"/>
      <c r="BN163" s="271"/>
    </row>
    <row r="164" spans="1:66" s="65" customFormat="1" x14ac:dyDescent="0.25">
      <c r="A164" s="99">
        <f t="shared" si="7"/>
        <v>163</v>
      </c>
      <c r="B164" s="29" t="s">
        <v>12469</v>
      </c>
      <c r="C164" s="137" t="s">
        <v>12470</v>
      </c>
      <c r="D164" s="176">
        <v>6.3</v>
      </c>
      <c r="E164"/>
      <c r="F164" s="100"/>
      <c r="G164" s="100"/>
      <c r="H164" s="67">
        <v>6.43</v>
      </c>
      <c r="I164" s="67">
        <v>6.58</v>
      </c>
      <c r="J164" s="67">
        <v>6.59</v>
      </c>
      <c r="K164" s="67">
        <v>6.4</v>
      </c>
      <c r="L164" s="67">
        <v>6.96</v>
      </c>
      <c r="M164" s="67">
        <v>6.92</v>
      </c>
      <c r="N164" s="67">
        <v>7.1</v>
      </c>
      <c r="O164" s="67">
        <v>6.81</v>
      </c>
      <c r="P164" s="67">
        <v>6.82</v>
      </c>
      <c r="Q164" s="67">
        <v>7.01</v>
      </c>
      <c r="R164" s="67">
        <v>6.38</v>
      </c>
      <c r="S164" s="67">
        <v>6.36</v>
      </c>
      <c r="T164" s="67">
        <v>6.61</v>
      </c>
      <c r="U164" s="67">
        <v>7.18</v>
      </c>
      <c r="V164" s="67">
        <v>7.23</v>
      </c>
      <c r="W164" s="67">
        <v>8.0299999999999994</v>
      </c>
      <c r="X164" s="67">
        <v>8.44</v>
      </c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290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17">
        <f t="shared" si="14"/>
        <v>-0.12999999999999989</v>
      </c>
      <c r="BG164" s="96">
        <f t="shared" si="15"/>
        <v>-2.0217729393468102E-2</v>
      </c>
      <c r="BH164">
        <v>7.8</v>
      </c>
      <c r="BI164"/>
      <c r="BJ164" s="254" t="s">
        <v>12470</v>
      </c>
      <c r="BK164">
        <f>VLOOKUP(BJ164,[2]全部Ａ股20251220!$A:$D,4,FALSE)</f>
        <v>6.3</v>
      </c>
      <c r="BL164"/>
      <c r="BM164" s="270"/>
      <c r="BN164" s="271"/>
    </row>
    <row r="165" spans="1:66" s="65" customFormat="1" x14ac:dyDescent="0.25">
      <c r="A165" s="99">
        <f t="shared" si="7"/>
        <v>164</v>
      </c>
      <c r="B165" s="29" t="s">
        <v>12419</v>
      </c>
      <c r="C165" s="137" t="s">
        <v>12420</v>
      </c>
      <c r="D165" s="176">
        <v>54.72</v>
      </c>
      <c r="E165"/>
      <c r="F165" s="100"/>
      <c r="G165" s="100"/>
      <c r="H165" s="67">
        <v>54.92</v>
      </c>
      <c r="I165" s="67">
        <v>53.98</v>
      </c>
      <c r="J165" s="67">
        <v>56.37</v>
      </c>
      <c r="K165" s="67">
        <v>54.99</v>
      </c>
      <c r="L165" s="67">
        <v>57.47</v>
      </c>
      <c r="M165" s="67">
        <v>56.96</v>
      </c>
      <c r="N165" s="67">
        <v>57.2</v>
      </c>
      <c r="O165" s="67">
        <v>54.36</v>
      </c>
      <c r="P165" s="67">
        <v>55.52</v>
      </c>
      <c r="Q165" s="67">
        <v>55</v>
      </c>
      <c r="R165" s="67">
        <v>53.21</v>
      </c>
      <c r="S165" s="67">
        <v>52.61</v>
      </c>
      <c r="T165" s="67">
        <v>54.38</v>
      </c>
      <c r="U165" s="67">
        <v>55.4</v>
      </c>
      <c r="V165" s="67">
        <v>57.5</v>
      </c>
      <c r="W165" s="67">
        <v>59.44</v>
      </c>
      <c r="X165" s="67">
        <v>60.78</v>
      </c>
      <c r="Y165" s="67">
        <v>59.13</v>
      </c>
      <c r="Z165" s="67">
        <v>59.59</v>
      </c>
      <c r="AA165" s="67"/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290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17">
        <f t="shared" si="14"/>
        <v>-0.20000000000000284</v>
      </c>
      <c r="BG165" s="96">
        <f t="shared" si="15"/>
        <v>-3.6416605972323895E-3</v>
      </c>
      <c r="BH165">
        <v>7.8</v>
      </c>
      <c r="BI165"/>
      <c r="BJ165" s="254" t="s">
        <v>12420</v>
      </c>
      <c r="BK165">
        <f>VLOOKUP(BJ165,[2]全部Ａ股20251220!$A:$D,4,FALSE)</f>
        <v>54.72</v>
      </c>
      <c r="BL165"/>
      <c r="BM165" s="270"/>
      <c r="BN165" s="271"/>
    </row>
    <row r="166" spans="1:66" s="65" customFormat="1" x14ac:dyDescent="0.25">
      <c r="A166" s="99">
        <f t="shared" si="7"/>
        <v>165</v>
      </c>
      <c r="B166" s="29" t="s">
        <v>12056</v>
      </c>
      <c r="C166" s="137" t="s">
        <v>12057</v>
      </c>
      <c r="D166" s="176">
        <v>20.059999999999999</v>
      </c>
      <c r="E166"/>
      <c r="F166" s="100"/>
      <c r="G166" s="100"/>
      <c r="H166" s="67">
        <v>21.11</v>
      </c>
      <c r="I166" s="67">
        <v>20.62</v>
      </c>
      <c r="J166" s="67">
        <v>21.72</v>
      </c>
      <c r="K166" s="67">
        <v>20.07</v>
      </c>
      <c r="L166" s="67">
        <v>20.079999999999998</v>
      </c>
      <c r="M166" s="67">
        <v>21.22</v>
      </c>
      <c r="N166" s="67">
        <v>22.56</v>
      </c>
      <c r="O166" s="67">
        <v>23.82</v>
      </c>
      <c r="P166" s="67">
        <v>21.29</v>
      </c>
      <c r="Q166" s="67">
        <v>23.57</v>
      </c>
      <c r="R166" s="67">
        <v>24.81</v>
      </c>
      <c r="S166" s="67">
        <v>24.52</v>
      </c>
      <c r="T166" s="67">
        <v>25.23</v>
      </c>
      <c r="U166" s="67">
        <v>22.26</v>
      </c>
      <c r="V166" s="67">
        <v>23.09</v>
      </c>
      <c r="W166" s="67">
        <v>24.1</v>
      </c>
      <c r="X166" s="67">
        <v>21.91</v>
      </c>
      <c r="Y166" s="67">
        <v>22.28</v>
      </c>
      <c r="Z166" s="67">
        <v>18.989999999999998</v>
      </c>
      <c r="AA166" s="67">
        <v>15.64</v>
      </c>
      <c r="AB166" s="67">
        <v>17.18</v>
      </c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290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17">
        <f t="shared" si="14"/>
        <v>-1.0500000000000007</v>
      </c>
      <c r="BG166" s="96">
        <f t="shared" si="15"/>
        <v>-4.9739459971577485E-2</v>
      </c>
      <c r="BH166">
        <v>7.8</v>
      </c>
      <c r="BI166"/>
      <c r="BJ166" s="254" t="s">
        <v>12057</v>
      </c>
      <c r="BK166">
        <f>VLOOKUP(BJ166,[2]全部Ａ股20251220!$A:$D,4,FALSE)</f>
        <v>20.059999999999999</v>
      </c>
      <c r="BL166"/>
      <c r="BM166" s="270"/>
      <c r="BN166" s="271"/>
    </row>
    <row r="167" spans="1:66" s="65" customFormat="1" x14ac:dyDescent="0.25">
      <c r="A167" s="99">
        <f t="shared" si="7"/>
        <v>166</v>
      </c>
      <c r="B167" s="29" t="s">
        <v>12416</v>
      </c>
      <c r="C167" s="137" t="s">
        <v>12417</v>
      </c>
      <c r="D167" s="176">
        <v>20.84</v>
      </c>
      <c r="E167"/>
      <c r="F167" s="100"/>
      <c r="G167" s="100"/>
      <c r="H167" s="67">
        <v>21.38</v>
      </c>
      <c r="I167" s="67">
        <v>22.34</v>
      </c>
      <c r="J167" s="67">
        <v>23.43</v>
      </c>
      <c r="K167" s="67">
        <v>21.3</v>
      </c>
      <c r="L167" s="67">
        <v>22.11</v>
      </c>
      <c r="M167" s="67">
        <v>22.47</v>
      </c>
      <c r="N167" s="67">
        <v>23.16</v>
      </c>
      <c r="O167" s="67">
        <v>23.13</v>
      </c>
      <c r="P167" s="67">
        <v>22.08</v>
      </c>
      <c r="Q167" s="67">
        <v>24.14</v>
      </c>
      <c r="R167" s="67">
        <v>24.66</v>
      </c>
      <c r="S167" s="67">
        <v>24.07</v>
      </c>
      <c r="T167" s="67">
        <v>24.5</v>
      </c>
      <c r="U167" s="67">
        <v>23.7</v>
      </c>
      <c r="V167" s="67">
        <v>23.44</v>
      </c>
      <c r="W167" s="67">
        <v>24.8</v>
      </c>
      <c r="X167" s="67">
        <v>25.5</v>
      </c>
      <c r="Y167" s="67">
        <v>25.59</v>
      </c>
      <c r="Z167" s="67">
        <v>25.22</v>
      </c>
      <c r="AA167" s="67">
        <v>25.59</v>
      </c>
      <c r="AB167" s="67">
        <v>25.14</v>
      </c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290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17">
        <f t="shared" si="14"/>
        <v>-0.53999999999999915</v>
      </c>
      <c r="BG167" s="96">
        <f t="shared" si="15"/>
        <v>-2.5257249766136539E-2</v>
      </c>
      <c r="BH167">
        <v>7.8</v>
      </c>
      <c r="BI167"/>
      <c r="BJ167" s="254" t="s">
        <v>12417</v>
      </c>
      <c r="BK167">
        <f>VLOOKUP(BJ167,[2]全部Ａ股20251220!$A:$D,4,FALSE)</f>
        <v>20.84</v>
      </c>
      <c r="BL167"/>
      <c r="BM167" s="270"/>
      <c r="BN167" s="271"/>
    </row>
    <row r="168" spans="1:66" s="65" customFormat="1" x14ac:dyDescent="0.25">
      <c r="A168" s="99">
        <f t="shared" si="7"/>
        <v>167</v>
      </c>
      <c r="B168" s="29" t="s">
        <v>12414</v>
      </c>
      <c r="C168" s="137" t="s">
        <v>12415</v>
      </c>
      <c r="D168" s="176">
        <v>34.96</v>
      </c>
      <c r="E168"/>
      <c r="F168" s="100"/>
      <c r="G168" s="100"/>
      <c r="H168" s="67">
        <v>36.380000000000003</v>
      </c>
      <c r="I168" s="67">
        <v>35.21</v>
      </c>
      <c r="J168" s="67">
        <v>34.89</v>
      </c>
      <c r="K168" s="67">
        <v>33</v>
      </c>
      <c r="L168" s="67">
        <v>41.75</v>
      </c>
      <c r="M168" s="67">
        <v>36.28</v>
      </c>
      <c r="N168" s="67">
        <v>37.6</v>
      </c>
      <c r="O168" s="67">
        <v>38.29</v>
      </c>
      <c r="P168" s="67">
        <v>35.67</v>
      </c>
      <c r="Q168" s="67">
        <v>39</v>
      </c>
      <c r="R168" s="67">
        <v>41.5</v>
      </c>
      <c r="S168" s="67">
        <v>42.79</v>
      </c>
      <c r="T168" s="67">
        <v>44.32</v>
      </c>
      <c r="U168" s="67">
        <v>45.27</v>
      </c>
      <c r="V168" s="67">
        <v>40.049999999999997</v>
      </c>
      <c r="W168" s="67">
        <v>42.3</v>
      </c>
      <c r="X168" s="67">
        <v>45.61</v>
      </c>
      <c r="Y168" s="67">
        <v>48.59</v>
      </c>
      <c r="Z168" s="67">
        <v>44.76</v>
      </c>
      <c r="AA168" s="67">
        <v>33.71</v>
      </c>
      <c r="AB168" s="67">
        <v>33.43</v>
      </c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290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17">
        <f t="shared" si="14"/>
        <v>-1.4200000000000017</v>
      </c>
      <c r="BG168" s="96">
        <f t="shared" si="15"/>
        <v>-3.9032435404068214E-2</v>
      </c>
      <c r="BH168">
        <v>7.8</v>
      </c>
      <c r="BI168"/>
      <c r="BJ168" s="254" t="s">
        <v>12415</v>
      </c>
      <c r="BK168">
        <f>VLOOKUP(BJ168,[2]全部Ａ股20251220!$A:$D,4,FALSE)</f>
        <v>34.96</v>
      </c>
      <c r="BL168"/>
      <c r="BM168" s="270"/>
      <c r="BN168" s="271"/>
    </row>
    <row r="169" spans="1:66" s="65" customFormat="1" x14ac:dyDescent="0.25">
      <c r="A169" s="99">
        <f t="shared" si="7"/>
        <v>168</v>
      </c>
      <c r="B169" s="29" t="s">
        <v>12413</v>
      </c>
      <c r="C169" s="137" t="s">
        <v>12412</v>
      </c>
      <c r="D169" s="176">
        <v>32.22</v>
      </c>
      <c r="E169"/>
      <c r="F169" s="100"/>
      <c r="G169" s="100"/>
      <c r="H169" s="67">
        <v>32.880000000000003</v>
      </c>
      <c r="I169" s="67">
        <v>33.53</v>
      </c>
      <c r="J169" s="67">
        <v>36.25</v>
      </c>
      <c r="K169" s="67">
        <v>37.270000000000003</v>
      </c>
      <c r="L169" s="67">
        <v>33.369999999999997</v>
      </c>
      <c r="M169" s="67">
        <v>34.14</v>
      </c>
      <c r="N169" s="67">
        <v>34.979999999999997</v>
      </c>
      <c r="O169" s="67">
        <v>35</v>
      </c>
      <c r="P169" s="67">
        <v>32.799999999999997</v>
      </c>
      <c r="Q169" s="67">
        <v>33.83</v>
      </c>
      <c r="R169" s="67">
        <v>34.42</v>
      </c>
      <c r="S169" s="67">
        <v>34.4</v>
      </c>
      <c r="T169" s="67">
        <v>36.22</v>
      </c>
      <c r="U169" s="67">
        <v>35.04</v>
      </c>
      <c r="V169" s="67">
        <v>34.04</v>
      </c>
      <c r="W169" s="67">
        <v>36.71</v>
      </c>
      <c r="X169" s="67">
        <v>38.340000000000003</v>
      </c>
      <c r="Y169" s="67">
        <v>39.39</v>
      </c>
      <c r="Z169" s="67">
        <v>36.44</v>
      </c>
      <c r="AA169" s="67">
        <v>36.369999999999997</v>
      </c>
      <c r="AB169" s="67">
        <v>39.36</v>
      </c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290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17">
        <f t="shared" si="14"/>
        <v>-0.66000000000000369</v>
      </c>
      <c r="BG169" s="96">
        <f t="shared" si="15"/>
        <v>-2.0072992700730038E-2</v>
      </c>
      <c r="BH169">
        <v>7.8</v>
      </c>
      <c r="BI169"/>
      <c r="BJ169" s="254" t="s">
        <v>12412</v>
      </c>
      <c r="BK169">
        <f>VLOOKUP(BJ169,[2]全部Ａ股20251220!$A:$D,4,FALSE)</f>
        <v>32.22</v>
      </c>
      <c r="BL169"/>
      <c r="BM169" s="270"/>
      <c r="BN169" s="271"/>
    </row>
    <row r="170" spans="1:66" s="65" customFormat="1" x14ac:dyDescent="0.25">
      <c r="A170" s="99">
        <f t="shared" si="7"/>
        <v>169</v>
      </c>
      <c r="B170" s="29" t="s">
        <v>12410</v>
      </c>
      <c r="C170" s="137" t="s">
        <v>12411</v>
      </c>
      <c r="D170" s="176">
        <v>15.02</v>
      </c>
      <c r="E170"/>
      <c r="F170" s="100"/>
      <c r="G170" s="100"/>
      <c r="H170" s="67">
        <v>14.99</v>
      </c>
      <c r="I170" s="67">
        <v>15.06</v>
      </c>
      <c r="J170" s="67">
        <v>15.02</v>
      </c>
      <c r="K170" s="67">
        <v>14.66</v>
      </c>
      <c r="L170" s="67">
        <v>15.82</v>
      </c>
      <c r="M170" s="67">
        <v>16.420000000000002</v>
      </c>
      <c r="N170" s="67">
        <v>15.91</v>
      </c>
      <c r="O170" s="67">
        <v>14.83</v>
      </c>
      <c r="P170" s="67">
        <v>14.03</v>
      </c>
      <c r="Q170" s="67">
        <v>14.12</v>
      </c>
      <c r="R170" s="67">
        <v>13.87</v>
      </c>
      <c r="S170" s="67">
        <v>13.95</v>
      </c>
      <c r="T170" s="67">
        <v>13.1</v>
      </c>
      <c r="U170" s="67">
        <v>12.82</v>
      </c>
      <c r="V170" s="67">
        <v>12.19</v>
      </c>
      <c r="W170" s="67">
        <v>12.48</v>
      </c>
      <c r="X170" s="67">
        <v>12.76</v>
      </c>
      <c r="Y170" s="67">
        <v>12.84</v>
      </c>
      <c r="Z170" s="67">
        <v>13.38</v>
      </c>
      <c r="AA170" s="67">
        <v>12.88</v>
      </c>
      <c r="AB170" s="67">
        <v>13.2</v>
      </c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290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17">
        <f t="shared" si="14"/>
        <v>2.9999999999999361E-2</v>
      </c>
      <c r="BG170" s="96">
        <f t="shared" si="15"/>
        <v>2.0013342228151674E-3</v>
      </c>
      <c r="BH170">
        <v>7.8</v>
      </c>
      <c r="BI170"/>
      <c r="BJ170" s="254" t="s">
        <v>12411</v>
      </c>
      <c r="BK170">
        <f>VLOOKUP(BJ170,[2]全部Ａ股20251220!$A:$D,4,FALSE)</f>
        <v>15.02</v>
      </c>
      <c r="BL170"/>
      <c r="BM170" s="270"/>
      <c r="BN170" s="271"/>
    </row>
    <row r="171" spans="1:66" s="65" customFormat="1" x14ac:dyDescent="0.25">
      <c r="A171" s="99">
        <f t="shared" si="7"/>
        <v>170</v>
      </c>
      <c r="B171" s="29" t="s">
        <v>11973</v>
      </c>
      <c r="C171" s="137" t="s">
        <v>11974</v>
      </c>
      <c r="D171" s="176">
        <v>32.880000000000003</v>
      </c>
      <c r="E171"/>
      <c r="F171" s="100"/>
      <c r="G171" s="100"/>
      <c r="H171" s="67">
        <v>31.56</v>
      </c>
      <c r="I171" s="67">
        <v>31.75</v>
      </c>
      <c r="J171" s="67">
        <v>33.1</v>
      </c>
      <c r="K171" s="67">
        <v>31.52</v>
      </c>
      <c r="L171" s="67">
        <v>33.53</v>
      </c>
      <c r="M171" s="67">
        <v>34.54</v>
      </c>
      <c r="N171" s="67">
        <v>37.75</v>
      </c>
      <c r="O171" s="67">
        <v>36.020000000000003</v>
      </c>
      <c r="P171" s="67">
        <v>37.549999999999997</v>
      </c>
      <c r="Q171" s="67">
        <v>37.71</v>
      </c>
      <c r="R171" s="67">
        <v>38.08</v>
      </c>
      <c r="S171" s="67">
        <v>39.090000000000003</v>
      </c>
      <c r="T171" s="67">
        <v>39.700000000000003</v>
      </c>
      <c r="U171" s="67">
        <v>40.9</v>
      </c>
      <c r="V171" s="67">
        <v>41.2</v>
      </c>
      <c r="W171" s="67">
        <v>45.86</v>
      </c>
      <c r="X171" s="67">
        <v>48.4</v>
      </c>
      <c r="Y171" s="67">
        <v>46.62</v>
      </c>
      <c r="Z171" s="67">
        <v>38.159999999999997</v>
      </c>
      <c r="AA171" s="67">
        <v>37.94</v>
      </c>
      <c r="AB171" s="67">
        <v>40.47</v>
      </c>
      <c r="AC171" s="67">
        <v>44.6</v>
      </c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290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17">
        <f t="shared" si="14"/>
        <v>1.3200000000000038</v>
      </c>
      <c r="BG171" s="96">
        <f t="shared" si="15"/>
        <v>4.1825095057034342E-2</v>
      </c>
      <c r="BH171">
        <v>7.8</v>
      </c>
      <c r="BI171"/>
      <c r="BJ171" s="254" t="s">
        <v>11974</v>
      </c>
      <c r="BK171">
        <f>VLOOKUP(BJ171,[2]全部Ａ股20251220!$A:$D,4,FALSE)</f>
        <v>32.880000000000003</v>
      </c>
      <c r="BL171"/>
      <c r="BM171" s="270"/>
      <c r="BN171" s="271"/>
    </row>
    <row r="172" spans="1:66" s="65" customFormat="1" x14ac:dyDescent="0.25">
      <c r="A172" s="99">
        <f t="shared" si="7"/>
        <v>171</v>
      </c>
      <c r="B172" s="29" t="s">
        <v>12365</v>
      </c>
      <c r="C172" s="137" t="s">
        <v>12366</v>
      </c>
      <c r="D172" s="176">
        <v>15.29</v>
      </c>
      <c r="E172"/>
      <c r="F172" s="100"/>
      <c r="G172" s="100"/>
      <c r="H172" s="67">
        <v>14.98</v>
      </c>
      <c r="I172" s="67">
        <v>14.98</v>
      </c>
      <c r="J172" s="67">
        <v>14.61</v>
      </c>
      <c r="K172" s="67">
        <v>14.97</v>
      </c>
      <c r="L172" s="67">
        <v>15.33</v>
      </c>
      <c r="M172" s="67">
        <v>15.44</v>
      </c>
      <c r="N172" s="67">
        <v>15.01</v>
      </c>
      <c r="O172" s="67">
        <v>14.51</v>
      </c>
      <c r="P172" s="67">
        <v>14.96</v>
      </c>
      <c r="Q172" s="67">
        <v>14.52</v>
      </c>
      <c r="R172" s="67">
        <v>14.34</v>
      </c>
      <c r="S172" s="67">
        <v>14.36</v>
      </c>
      <c r="T172" s="67">
        <v>14.88</v>
      </c>
      <c r="U172" s="67">
        <v>15.01</v>
      </c>
      <c r="V172" s="67">
        <v>15.12</v>
      </c>
      <c r="W172" s="67">
        <v>15.28</v>
      </c>
      <c r="X172" s="67">
        <v>15.67</v>
      </c>
      <c r="Y172" s="67">
        <v>15.46</v>
      </c>
      <c r="Z172" s="67">
        <v>15.79</v>
      </c>
      <c r="AA172" s="67">
        <v>15.5</v>
      </c>
      <c r="AB172" s="67">
        <v>16.43</v>
      </c>
      <c r="AC172" s="67">
        <v>15.29</v>
      </c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290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17">
        <f t="shared" si="14"/>
        <v>0.30999999999999872</v>
      </c>
      <c r="BG172" s="96">
        <f t="shared" si="15"/>
        <v>2.0694259012015936E-2</v>
      </c>
      <c r="BH172">
        <v>7.8</v>
      </c>
      <c r="BI172"/>
      <c r="BJ172" s="254" t="s">
        <v>12366</v>
      </c>
      <c r="BK172">
        <f>VLOOKUP(BJ172,[2]全部Ａ股20251220!$A:$D,4,FALSE)</f>
        <v>15.29</v>
      </c>
      <c r="BL172"/>
      <c r="BM172" s="270"/>
      <c r="BN172" s="271"/>
    </row>
    <row r="173" spans="1:66" s="65" customFormat="1" ht="15" customHeight="1" x14ac:dyDescent="0.25">
      <c r="A173" s="99">
        <f t="shared" ref="A173" si="16">ROW()-1</f>
        <v>172</v>
      </c>
      <c r="B173" s="29" t="s">
        <v>12111</v>
      </c>
      <c r="C173" s="137" t="s">
        <v>12112</v>
      </c>
      <c r="D173" s="176">
        <v>8.2200000000000006</v>
      </c>
      <c r="E173"/>
      <c r="F173" s="100"/>
      <c r="G173" s="100"/>
      <c r="H173" s="67">
        <v>7.25</v>
      </c>
      <c r="I173" s="67">
        <v>7.12</v>
      </c>
      <c r="J173" s="67">
        <v>7.53</v>
      </c>
      <c r="K173" s="67">
        <v>7.18</v>
      </c>
      <c r="L173" s="67">
        <v>8.07</v>
      </c>
      <c r="M173" s="67">
        <v>7.35</v>
      </c>
      <c r="N173" s="67">
        <v>7.19</v>
      </c>
      <c r="O173" s="67">
        <v>7.33</v>
      </c>
      <c r="P173" s="67">
        <v>7.08</v>
      </c>
      <c r="Q173" s="67">
        <v>7.17</v>
      </c>
      <c r="R173" s="67">
        <v>7.14</v>
      </c>
      <c r="S173" s="67">
        <v>7.19</v>
      </c>
      <c r="T173" s="67">
        <v>7.75</v>
      </c>
      <c r="U173" s="67">
        <v>8.01</v>
      </c>
      <c r="V173" s="67">
        <v>7.85</v>
      </c>
      <c r="W173" s="67">
        <v>7.91</v>
      </c>
      <c r="X173" s="67">
        <v>7.71</v>
      </c>
      <c r="Y173" s="67">
        <v>7.44</v>
      </c>
      <c r="Z173" s="67">
        <v>7.47</v>
      </c>
      <c r="AA173" s="67">
        <v>7.42</v>
      </c>
      <c r="AB173" s="67">
        <v>7.6</v>
      </c>
      <c r="AC173" s="67">
        <v>7.58</v>
      </c>
      <c r="AD173" s="67">
        <v>7.63</v>
      </c>
      <c r="AE173" s="67">
        <v>7.59</v>
      </c>
      <c r="AF173" s="67">
        <v>7.74</v>
      </c>
      <c r="AG173" s="67">
        <v>7.53</v>
      </c>
      <c r="AH173" s="67">
        <v>7.77</v>
      </c>
      <c r="AI173" s="67">
        <v>8.02</v>
      </c>
      <c r="AJ173" s="67">
        <v>8.0399999999999991</v>
      </c>
      <c r="AK173" s="67">
        <v>8.11</v>
      </c>
      <c r="AL173" s="67">
        <v>8.39</v>
      </c>
      <c r="AM173" s="67">
        <v>8.4499999999999993</v>
      </c>
      <c r="AN173" s="67">
        <v>7.81</v>
      </c>
      <c r="AO173" s="67">
        <v>8.01</v>
      </c>
      <c r="AP173" s="67">
        <v>8.49</v>
      </c>
      <c r="AQ173" s="67">
        <v>9.3000000000000007</v>
      </c>
      <c r="AR173" s="67">
        <v>7.67</v>
      </c>
      <c r="AS173" s="67">
        <v>7.72</v>
      </c>
      <c r="AT173" s="67">
        <v>8.43</v>
      </c>
      <c r="AU173" s="290">
        <v>9.49</v>
      </c>
      <c r="AV173" s="67">
        <v>8.8800000000000008</v>
      </c>
      <c r="AW173" s="67">
        <v>10.47</v>
      </c>
      <c r="AX173" s="67">
        <v>8.42</v>
      </c>
      <c r="AY173" s="67">
        <v>8.18</v>
      </c>
      <c r="AZ173" s="67">
        <v>8.15</v>
      </c>
      <c r="BA173" s="67">
        <v>8.69</v>
      </c>
      <c r="BB173" s="67">
        <v>8.6300000000000008</v>
      </c>
      <c r="BC173" s="67">
        <v>9.9</v>
      </c>
      <c r="BD173" s="67">
        <v>8.8800000000000008</v>
      </c>
      <c r="BE173" s="67">
        <v>12.95</v>
      </c>
      <c r="BF173" s="17">
        <f t="shared" si="14"/>
        <v>0.97000000000000064</v>
      </c>
      <c r="BG173" s="96">
        <f t="shared" si="15"/>
        <v>0.13379310344827594</v>
      </c>
      <c r="BH173">
        <v>7.8</v>
      </c>
      <c r="BI173"/>
      <c r="BJ173" s="254" t="s">
        <v>12112</v>
      </c>
      <c r="BK173">
        <f>VLOOKUP(BJ173,[2]全部Ａ股20251220!$A:$D,4,FALSE)</f>
        <v>8.2200000000000006</v>
      </c>
      <c r="BL173"/>
      <c r="BM173" s="270"/>
      <c r="BN173" s="271"/>
    </row>
    <row r="174" spans="1:66" x14ac:dyDescent="0.25">
      <c r="A174" s="99">
        <f t="shared" ref="A174:A225" si="17">ROW()-1</f>
        <v>173</v>
      </c>
      <c r="B174" s="29" t="s">
        <v>11554</v>
      </c>
      <c r="C174" s="137" t="s">
        <v>11555</v>
      </c>
      <c r="D174" s="176">
        <v>10.86</v>
      </c>
      <c r="E174"/>
      <c r="F174" s="100"/>
      <c r="G174" s="100"/>
      <c r="H174" s="67">
        <v>10.71</v>
      </c>
      <c r="I174" s="67">
        <v>11.84</v>
      </c>
      <c r="J174" s="67">
        <v>12.21</v>
      </c>
      <c r="K174" s="67">
        <v>10.9</v>
      </c>
      <c r="L174" s="67">
        <v>12.43</v>
      </c>
      <c r="M174" s="67">
        <v>11.77</v>
      </c>
      <c r="N174" s="67">
        <v>11.27</v>
      </c>
      <c r="O174" s="67">
        <v>11.37</v>
      </c>
      <c r="P174" s="67">
        <v>10.75</v>
      </c>
      <c r="Q174" s="67">
        <v>10.6</v>
      </c>
      <c r="R174" s="67">
        <v>10.37</v>
      </c>
      <c r="S174" s="67">
        <v>10.119999999999999</v>
      </c>
      <c r="T174" s="67">
        <v>10.33</v>
      </c>
      <c r="U174" s="67">
        <v>10.64</v>
      </c>
      <c r="V174" s="67">
        <v>10.63</v>
      </c>
      <c r="W174" s="67">
        <v>10.199999999999999</v>
      </c>
      <c r="X174" s="67">
        <v>10.84</v>
      </c>
      <c r="Y174" s="67">
        <v>10.66</v>
      </c>
      <c r="Z174" s="67">
        <v>10.62</v>
      </c>
      <c r="AA174" s="67">
        <v>10.08</v>
      </c>
      <c r="AB174" s="67">
        <v>10.25</v>
      </c>
      <c r="AC174" s="67">
        <v>10.23</v>
      </c>
      <c r="AD174" s="67">
        <v>10.42</v>
      </c>
      <c r="AE174" s="67">
        <v>10.35</v>
      </c>
      <c r="AF174" s="67">
        <v>10.42</v>
      </c>
      <c r="AG174" s="67">
        <v>12.13</v>
      </c>
      <c r="AH174" s="67">
        <v>10.09</v>
      </c>
      <c r="BF174" s="17">
        <f t="shared" si="14"/>
        <v>0.14999999999999858</v>
      </c>
      <c r="BG174" s="96">
        <f t="shared" si="15"/>
        <v>1.4005602240896226E-2</v>
      </c>
      <c r="BH174">
        <v>7.8</v>
      </c>
      <c r="BJ174" s="254" t="s">
        <v>11555</v>
      </c>
      <c r="BK174">
        <f>VLOOKUP(BJ174,[2]全部Ａ股20251220!$A:$D,4,FALSE)</f>
        <v>10.86</v>
      </c>
      <c r="BM174" s="270"/>
      <c r="BN174" s="271"/>
    </row>
    <row r="175" spans="1:66" x14ac:dyDescent="0.25">
      <c r="A175" s="99">
        <f t="shared" si="17"/>
        <v>174</v>
      </c>
      <c r="B175" s="29" t="s">
        <v>12246</v>
      </c>
      <c r="C175" s="137" t="s">
        <v>12245</v>
      </c>
      <c r="D175" s="176">
        <v>18.079999999999998</v>
      </c>
      <c r="E175"/>
      <c r="F175" s="100"/>
      <c r="G175" s="100"/>
      <c r="H175" s="67">
        <v>18.57</v>
      </c>
      <c r="I175" s="67">
        <v>17.48</v>
      </c>
      <c r="J175" s="67">
        <v>17.8</v>
      </c>
      <c r="K175" s="67">
        <v>16.850000000000001</v>
      </c>
      <c r="L175" s="67">
        <v>18.329999999999998</v>
      </c>
      <c r="M175" s="67">
        <v>18.760000000000002</v>
      </c>
      <c r="N175" s="67">
        <v>20.12</v>
      </c>
      <c r="O175" s="67">
        <v>17</v>
      </c>
      <c r="P175" s="67">
        <v>17.25</v>
      </c>
      <c r="Q175" s="67">
        <v>17.190000000000001</v>
      </c>
      <c r="R175" s="67">
        <v>17.03</v>
      </c>
      <c r="S175" s="67">
        <v>17.11</v>
      </c>
      <c r="T175" s="67">
        <v>18.010000000000002</v>
      </c>
      <c r="U175" s="67">
        <v>17.34</v>
      </c>
      <c r="V175" s="67">
        <v>17</v>
      </c>
      <c r="W175" s="67">
        <v>17.59</v>
      </c>
      <c r="X175" s="67">
        <v>17.86</v>
      </c>
      <c r="Y175" s="67">
        <v>17.559999999999999</v>
      </c>
      <c r="Z175" s="67">
        <v>17.11</v>
      </c>
      <c r="AA175" s="67">
        <v>16.350000000000001</v>
      </c>
      <c r="AB175" s="67">
        <v>16.87</v>
      </c>
      <c r="AC175" s="67">
        <v>16.2</v>
      </c>
      <c r="AD175" s="67">
        <v>15.88</v>
      </c>
      <c r="AE175" s="67">
        <v>15.94</v>
      </c>
      <c r="AF175" s="67">
        <v>16.350000000000001</v>
      </c>
      <c r="AG175" s="67">
        <v>15.06</v>
      </c>
      <c r="AH175" s="67">
        <v>20.73</v>
      </c>
      <c r="AI175" s="67">
        <v>20.93</v>
      </c>
      <c r="AJ175" s="67">
        <v>19.98</v>
      </c>
      <c r="AK175" s="67">
        <v>20.38</v>
      </c>
      <c r="AL175" s="67">
        <v>21.2</v>
      </c>
      <c r="AM175" s="67">
        <v>21.64</v>
      </c>
      <c r="BF175" s="17">
        <f t="shared" si="14"/>
        <v>-0.49000000000000199</v>
      </c>
      <c r="BG175" s="96">
        <f t="shared" si="15"/>
        <v>-2.6386645126548303E-2</v>
      </c>
      <c r="BH175">
        <v>7.8</v>
      </c>
      <c r="BJ175" s="254" t="s">
        <v>12245</v>
      </c>
      <c r="BK175">
        <f>VLOOKUP(BJ175,[2]全部Ａ股20251220!$A:$D,4,FALSE)</f>
        <v>18.079999999999998</v>
      </c>
      <c r="BM175" s="270"/>
      <c r="BN175" s="271"/>
    </row>
    <row r="176" spans="1:66" x14ac:dyDescent="0.25">
      <c r="A176" s="99">
        <f t="shared" si="17"/>
        <v>175</v>
      </c>
      <c r="B176" s="29" t="s">
        <v>12199</v>
      </c>
      <c r="C176" s="137" t="s">
        <v>12198</v>
      </c>
      <c r="D176" s="176">
        <v>55.54</v>
      </c>
      <c r="E176"/>
      <c r="F176" s="100"/>
      <c r="G176" s="100"/>
      <c r="H176" s="67">
        <v>55.74</v>
      </c>
      <c r="I176" s="67">
        <v>54.87</v>
      </c>
      <c r="J176" s="67">
        <v>58.2</v>
      </c>
      <c r="K176" s="67">
        <v>58.45</v>
      </c>
      <c r="L176" s="67">
        <v>65.510000000000005</v>
      </c>
      <c r="M176" s="67">
        <v>59.93</v>
      </c>
      <c r="N176" s="67">
        <v>63.6</v>
      </c>
      <c r="O176" s="67">
        <v>61.02</v>
      </c>
      <c r="P176" s="67">
        <v>62.22</v>
      </c>
      <c r="Q176" s="67">
        <v>60.97</v>
      </c>
      <c r="R176" s="67">
        <v>62.31</v>
      </c>
      <c r="S176" s="67">
        <v>65.63</v>
      </c>
      <c r="T176" s="67">
        <v>69.28</v>
      </c>
      <c r="U176" s="67">
        <v>69.42</v>
      </c>
      <c r="V176" s="67">
        <v>65.760000000000005</v>
      </c>
      <c r="W176" s="67">
        <v>68.260000000000005</v>
      </c>
      <c r="X176" s="67">
        <v>63.34</v>
      </c>
      <c r="Y176" s="67">
        <v>50.63</v>
      </c>
      <c r="Z176" s="67">
        <v>48.99</v>
      </c>
      <c r="AA176" s="67">
        <v>46.73</v>
      </c>
      <c r="AB176" s="67">
        <v>48.47</v>
      </c>
      <c r="AC176" s="67">
        <v>49.2</v>
      </c>
      <c r="AD176" s="67">
        <v>47.47</v>
      </c>
      <c r="AE176" s="67">
        <v>44.79</v>
      </c>
      <c r="AF176" s="67">
        <v>41.16</v>
      </c>
      <c r="AG176" s="67">
        <v>41.08</v>
      </c>
      <c r="AH176" s="67">
        <v>40.32</v>
      </c>
      <c r="AI176" s="67">
        <v>42.05</v>
      </c>
      <c r="AJ176" s="67">
        <v>42.01</v>
      </c>
      <c r="AK176" s="67">
        <v>42.3</v>
      </c>
      <c r="AL176" s="67">
        <v>43.62</v>
      </c>
      <c r="AM176" s="67">
        <v>43.95</v>
      </c>
      <c r="AN176" s="67">
        <v>42.9</v>
      </c>
      <c r="AO176" s="67">
        <v>44.11</v>
      </c>
      <c r="AP176" s="67">
        <v>44.57</v>
      </c>
      <c r="AQ176" s="67">
        <v>45.15</v>
      </c>
      <c r="AR176" s="67">
        <v>47.54</v>
      </c>
      <c r="AS176" s="67">
        <v>48.05</v>
      </c>
      <c r="AT176" s="67">
        <v>49.52</v>
      </c>
      <c r="AU176" s="290">
        <v>51.88</v>
      </c>
      <c r="BF176" s="17">
        <f t="shared" si="14"/>
        <v>-0.20000000000000284</v>
      </c>
      <c r="BG176" s="96">
        <f t="shared" si="15"/>
        <v>-3.5880875493362547E-3</v>
      </c>
      <c r="BH176">
        <v>7.8</v>
      </c>
      <c r="BJ176" s="254" t="s">
        <v>12198</v>
      </c>
      <c r="BK176">
        <f>VLOOKUP(BJ176,[2]全部Ａ股20251220!$A:$D,4,FALSE)</f>
        <v>55.54</v>
      </c>
      <c r="BM176" s="270"/>
      <c r="BN176" s="271"/>
    </row>
    <row r="177" spans="1:70" x14ac:dyDescent="0.25">
      <c r="A177" s="99">
        <f t="shared" si="17"/>
        <v>176</v>
      </c>
      <c r="B177" s="29" t="s">
        <v>12195</v>
      </c>
      <c r="C177" s="137" t="s">
        <v>12196</v>
      </c>
      <c r="D177" s="176">
        <v>16.23</v>
      </c>
      <c r="E177"/>
      <c r="F177" s="100"/>
      <c r="G177" s="100"/>
      <c r="H177" s="67">
        <v>16.649999999999999</v>
      </c>
      <c r="I177" s="67">
        <v>17.829999999999998</v>
      </c>
      <c r="J177" s="67">
        <v>19.23</v>
      </c>
      <c r="K177" s="67">
        <v>19.2</v>
      </c>
      <c r="L177" s="67">
        <v>19.66</v>
      </c>
      <c r="M177" s="67">
        <v>19.2</v>
      </c>
      <c r="N177" s="67">
        <v>20.39</v>
      </c>
      <c r="O177" s="67">
        <v>20.399999999999999</v>
      </c>
      <c r="P177" s="67">
        <v>19.96</v>
      </c>
      <c r="Q177" s="67">
        <v>21.31</v>
      </c>
      <c r="R177" s="67">
        <v>21.77</v>
      </c>
      <c r="S177" s="67">
        <v>21.54</v>
      </c>
      <c r="T177" s="67">
        <v>22.15</v>
      </c>
      <c r="U177" s="67">
        <v>24.31</v>
      </c>
      <c r="V177" s="67">
        <v>21.4</v>
      </c>
      <c r="W177" s="67">
        <v>23.61</v>
      </c>
      <c r="X177" s="67">
        <v>24.98</v>
      </c>
      <c r="Y177" s="67">
        <v>23.32</v>
      </c>
      <c r="Z177" s="67">
        <v>22.4</v>
      </c>
      <c r="AA177" s="67">
        <v>23.36</v>
      </c>
      <c r="AB177" s="67">
        <v>23.64</v>
      </c>
      <c r="AC177" s="67">
        <v>22.65</v>
      </c>
      <c r="AD177" s="67">
        <v>21.7</v>
      </c>
      <c r="AE177" s="67">
        <v>20.86</v>
      </c>
      <c r="AF177" s="67">
        <v>21.71</v>
      </c>
      <c r="AG177" s="67">
        <v>20.16</v>
      </c>
      <c r="AH177" s="67">
        <v>20.86</v>
      </c>
      <c r="AI177" s="67">
        <v>22.27</v>
      </c>
      <c r="AJ177" s="67">
        <v>21.58</v>
      </c>
      <c r="AK177" s="67">
        <v>21.06</v>
      </c>
      <c r="AL177" s="67">
        <v>21.83</v>
      </c>
      <c r="AM177" s="67">
        <v>22.42</v>
      </c>
      <c r="AN177" s="67">
        <v>22.2</v>
      </c>
      <c r="AO177" s="67">
        <v>21.5</v>
      </c>
      <c r="AP177" s="67">
        <v>20.6</v>
      </c>
      <c r="AQ177" s="67">
        <v>21.89</v>
      </c>
      <c r="AR177" s="67">
        <v>24.4</v>
      </c>
      <c r="AS177" s="67">
        <v>24.5</v>
      </c>
      <c r="AT177" s="67">
        <v>25.45</v>
      </c>
      <c r="AU177" s="290">
        <v>27.35</v>
      </c>
      <c r="AV177" s="67">
        <v>28.08</v>
      </c>
      <c r="BF177" s="17">
        <f t="shared" si="14"/>
        <v>-0.41999999999999815</v>
      </c>
      <c r="BG177" s="96">
        <f t="shared" si="15"/>
        <v>-2.5225225225225117E-2</v>
      </c>
      <c r="BH177">
        <v>7.8</v>
      </c>
      <c r="BJ177" s="254" t="s">
        <v>12196</v>
      </c>
      <c r="BK177">
        <f>VLOOKUP(BJ177,[2]全部Ａ股20251220!$A:$D,4,FALSE)</f>
        <v>16.23</v>
      </c>
      <c r="BM177" s="270"/>
      <c r="BN177" s="271"/>
    </row>
    <row r="178" spans="1:70" x14ac:dyDescent="0.25">
      <c r="A178" s="99">
        <f t="shared" si="17"/>
        <v>177</v>
      </c>
      <c r="B178" s="29" t="s">
        <v>12193</v>
      </c>
      <c r="C178" s="137" t="s">
        <v>12194</v>
      </c>
      <c r="D178" s="176">
        <v>2.37</v>
      </c>
      <c r="E178"/>
      <c r="F178" s="100"/>
      <c r="G178" s="100"/>
      <c r="H178" s="67">
        <v>2.39</v>
      </c>
      <c r="I178" s="67">
        <v>2.4700000000000002</v>
      </c>
      <c r="J178" s="67">
        <v>2.4300000000000002</v>
      </c>
      <c r="K178" s="67">
        <v>2.41</v>
      </c>
      <c r="L178" s="67">
        <v>2.65</v>
      </c>
      <c r="M178" s="67">
        <v>2.7</v>
      </c>
      <c r="N178" s="67">
        <v>2.54</v>
      </c>
      <c r="O178" s="67">
        <v>2.63</v>
      </c>
      <c r="P178" s="67">
        <v>2.71</v>
      </c>
      <c r="Q178" s="67">
        <v>2.54</v>
      </c>
      <c r="R178" s="67">
        <v>2.38</v>
      </c>
      <c r="S178" s="67">
        <v>2.2799999999999998</v>
      </c>
      <c r="T178" s="67">
        <v>2.38</v>
      </c>
      <c r="U178" s="67">
        <v>2.52</v>
      </c>
      <c r="V178" s="67">
        <v>2.48</v>
      </c>
      <c r="W178" s="67">
        <v>2.79</v>
      </c>
      <c r="X178" s="67">
        <v>2.72</v>
      </c>
      <c r="Y178" s="67">
        <v>2.5099999999999998</v>
      </c>
      <c r="Z178" s="67">
        <v>2.58</v>
      </c>
      <c r="AA178" s="67">
        <v>2.5299999999999998</v>
      </c>
      <c r="AB178" s="67">
        <v>2.4700000000000002</v>
      </c>
      <c r="AC178" s="67">
        <v>2.14</v>
      </c>
      <c r="AD178" s="67">
        <v>2.09</v>
      </c>
      <c r="AE178" s="67">
        <v>1.81</v>
      </c>
      <c r="AF178" s="67">
        <v>1.77</v>
      </c>
      <c r="AG178" s="67">
        <v>1.74</v>
      </c>
      <c r="AH178" s="67">
        <v>1.81</v>
      </c>
      <c r="AI178" s="67">
        <v>1.75</v>
      </c>
      <c r="AJ178" s="67">
        <v>1.74</v>
      </c>
      <c r="AK178" s="67">
        <v>1.75</v>
      </c>
      <c r="AL178" s="67">
        <v>1.8</v>
      </c>
      <c r="AM178" s="67">
        <v>1.8</v>
      </c>
      <c r="AN178" s="67">
        <v>1.73</v>
      </c>
      <c r="AO178" s="67">
        <v>1.79</v>
      </c>
      <c r="AP178" s="67">
        <v>1.76</v>
      </c>
      <c r="AQ178" s="67">
        <v>1.78</v>
      </c>
      <c r="AR178" s="67">
        <v>1.8</v>
      </c>
      <c r="AS178" s="67">
        <v>1.83</v>
      </c>
      <c r="AT178" s="67">
        <v>1.86</v>
      </c>
      <c r="AU178" s="290">
        <v>1.9</v>
      </c>
      <c r="AV178" s="67">
        <v>1.86</v>
      </c>
      <c r="BF178" s="17">
        <f t="shared" si="14"/>
        <v>-2.0000000000000018E-2</v>
      </c>
      <c r="BG178" s="96">
        <f t="shared" si="15"/>
        <v>-8.3682008368200899E-3</v>
      </c>
      <c r="BH178">
        <v>7.8</v>
      </c>
      <c r="BJ178" s="254" t="s">
        <v>12194</v>
      </c>
      <c r="BK178">
        <f>VLOOKUP(BJ178,[2]全部Ａ股20251220!$A:$D,4,FALSE)</f>
        <v>2.37</v>
      </c>
      <c r="BM178" s="270"/>
      <c r="BN178" s="271"/>
    </row>
    <row r="179" spans="1:70" s="65" customFormat="1" x14ac:dyDescent="0.25">
      <c r="A179" s="99">
        <f t="shared" si="17"/>
        <v>178</v>
      </c>
      <c r="B179" s="29" t="s">
        <v>11999</v>
      </c>
      <c r="C179" s="137" t="s">
        <v>12000</v>
      </c>
      <c r="D179" s="176">
        <v>164.05</v>
      </c>
      <c r="E179"/>
      <c r="F179" s="100"/>
      <c r="G179" s="100"/>
      <c r="H179" s="67">
        <v>174.98</v>
      </c>
      <c r="I179" s="67">
        <v>182</v>
      </c>
      <c r="J179" s="67">
        <v>182.9</v>
      </c>
      <c r="K179" s="67">
        <v>167.89</v>
      </c>
      <c r="L179" s="67">
        <v>185</v>
      </c>
      <c r="M179" s="67">
        <v>201</v>
      </c>
      <c r="N179" s="67">
        <v>189.8</v>
      </c>
      <c r="O179" s="67">
        <v>165</v>
      </c>
      <c r="P179" s="67">
        <v>145.21</v>
      </c>
      <c r="Q179" s="67">
        <v>146.52000000000001</v>
      </c>
      <c r="R179" s="67">
        <v>161.97999999999999</v>
      </c>
      <c r="S179" s="67">
        <v>157.5</v>
      </c>
      <c r="T179" s="67">
        <v>137.19999999999999</v>
      </c>
      <c r="U179" s="67">
        <v>133.91999999999999</v>
      </c>
      <c r="V179" s="67">
        <v>135.34</v>
      </c>
      <c r="W179" s="67">
        <v>99.87</v>
      </c>
      <c r="X179" s="67">
        <v>97.86</v>
      </c>
      <c r="Y179" s="67">
        <v>94.28</v>
      </c>
      <c r="Z179" s="67">
        <v>81.599999999999994</v>
      </c>
      <c r="AA179" s="67">
        <v>75.3</v>
      </c>
      <c r="AB179" s="67">
        <v>75.78</v>
      </c>
      <c r="AC179" s="67">
        <v>72.260000000000005</v>
      </c>
      <c r="AD179" s="67">
        <v>76.16</v>
      </c>
      <c r="AE179" s="67">
        <v>67.7</v>
      </c>
      <c r="AF179" s="67">
        <v>65.430000000000007</v>
      </c>
      <c r="AG179" s="67">
        <v>62.62</v>
      </c>
      <c r="AH179" s="67">
        <v>62.41</v>
      </c>
      <c r="AI179" s="67">
        <v>60.8</v>
      </c>
      <c r="AJ179" s="67">
        <v>60.39</v>
      </c>
      <c r="AK179" s="67">
        <v>60.6</v>
      </c>
      <c r="AL179" s="67">
        <v>65.31</v>
      </c>
      <c r="AM179" s="67">
        <v>62.52</v>
      </c>
      <c r="AN179" s="67">
        <v>60.6</v>
      </c>
      <c r="AO179" s="67">
        <v>58.82</v>
      </c>
      <c r="AP179" s="67">
        <v>56.07</v>
      </c>
      <c r="AQ179" s="67">
        <v>57.71</v>
      </c>
      <c r="AR179" s="67">
        <v>67.2</v>
      </c>
      <c r="AS179" s="67">
        <v>72.290000000000006</v>
      </c>
      <c r="AT179" s="67">
        <v>67.599999999999994</v>
      </c>
      <c r="AU179" s="290">
        <v>68.75</v>
      </c>
      <c r="AV179" s="67">
        <v>67.739999999999995</v>
      </c>
      <c r="AW179" s="67">
        <v>70.900000000000006</v>
      </c>
      <c r="AX179" s="67">
        <v>67.47</v>
      </c>
      <c r="AY179" s="67">
        <v>69.64</v>
      </c>
      <c r="AZ179" s="67">
        <v>74.400000000000006</v>
      </c>
      <c r="BA179" s="67">
        <v>72.099999999999994</v>
      </c>
      <c r="BB179" s="67">
        <v>74.14</v>
      </c>
      <c r="BC179" s="67">
        <v>75.05</v>
      </c>
      <c r="BD179" s="67">
        <v>71.150000000000006</v>
      </c>
      <c r="BE179" s="67">
        <v>69.83</v>
      </c>
      <c r="BF179" s="17">
        <f t="shared" si="14"/>
        <v>-10.929999999999978</v>
      </c>
      <c r="BG179" s="96">
        <f t="shared" si="15"/>
        <v>-6.2464281632186418E-2</v>
      </c>
      <c r="BH179">
        <v>7.8</v>
      </c>
      <c r="BI179"/>
      <c r="BJ179" s="254" t="s">
        <v>12000</v>
      </c>
      <c r="BK179">
        <f>VLOOKUP(BJ179,[2]全部Ａ股20251220!$A:$D,4,FALSE)</f>
        <v>164.05</v>
      </c>
      <c r="BL179"/>
      <c r="BM179" s="270"/>
      <c r="BN179" s="271"/>
    </row>
    <row r="180" spans="1:70" s="65" customFormat="1" x14ac:dyDescent="0.25">
      <c r="A180" s="99">
        <f t="shared" si="17"/>
        <v>179</v>
      </c>
      <c r="B180" s="29" t="s">
        <v>11966</v>
      </c>
      <c r="C180" s="137" t="s">
        <v>11967</v>
      </c>
      <c r="D180" s="176">
        <v>16.82</v>
      </c>
      <c r="E180"/>
      <c r="F180" s="100"/>
      <c r="G180" s="100"/>
      <c r="H180" s="67">
        <v>16.489999999999998</v>
      </c>
      <c r="I180" s="67">
        <v>16.52</v>
      </c>
      <c r="J180" s="67">
        <v>16.29</v>
      </c>
      <c r="K180" s="67">
        <v>16.23</v>
      </c>
      <c r="L180" s="67">
        <v>16.97</v>
      </c>
      <c r="M180" s="67">
        <v>17.25</v>
      </c>
      <c r="N180" s="67">
        <v>17.329999999999998</v>
      </c>
      <c r="O180" s="67">
        <v>17.07</v>
      </c>
      <c r="P180" s="67">
        <v>16.989999999999998</v>
      </c>
      <c r="Q180" s="67">
        <v>17.260000000000002</v>
      </c>
      <c r="R180" s="67">
        <v>17.11</v>
      </c>
      <c r="S180" s="67">
        <v>16.989999999999998</v>
      </c>
      <c r="T180" s="67">
        <v>17.07</v>
      </c>
      <c r="U180" s="67">
        <v>18.12</v>
      </c>
      <c r="V180" s="67">
        <v>18.190000000000001</v>
      </c>
      <c r="W180" s="67">
        <v>18.98</v>
      </c>
      <c r="X180" s="67">
        <v>19.32</v>
      </c>
      <c r="Y180" s="67">
        <v>18.760000000000002</v>
      </c>
      <c r="Z180" s="67">
        <v>18.04</v>
      </c>
      <c r="AA180" s="67">
        <v>17.78</v>
      </c>
      <c r="AB180" s="67">
        <v>18.350000000000001</v>
      </c>
      <c r="AC180" s="67">
        <v>17.8</v>
      </c>
      <c r="AD180" s="67">
        <v>17.75</v>
      </c>
      <c r="AE180" s="67">
        <v>17.420000000000002</v>
      </c>
      <c r="AF180" s="67">
        <v>17.75</v>
      </c>
      <c r="AG180" s="67">
        <v>16.61</v>
      </c>
      <c r="AH180" s="67">
        <v>16.66</v>
      </c>
      <c r="AI180" s="67">
        <v>16.5</v>
      </c>
      <c r="AJ180" s="67">
        <v>16.18</v>
      </c>
      <c r="AK180" s="67">
        <v>16.350000000000001</v>
      </c>
      <c r="AL180" s="67">
        <v>16.670000000000002</v>
      </c>
      <c r="AM180" s="67">
        <v>16.55</v>
      </c>
      <c r="AN180" s="67">
        <v>16.45</v>
      </c>
      <c r="AO180" s="67">
        <v>16.93</v>
      </c>
      <c r="AP180" s="67">
        <v>17.18</v>
      </c>
      <c r="AQ180" s="67">
        <v>17.27</v>
      </c>
      <c r="AR180" s="67">
        <v>18.03</v>
      </c>
      <c r="AS180" s="67">
        <v>17.86</v>
      </c>
      <c r="AT180" s="67">
        <v>17.920000000000002</v>
      </c>
      <c r="AU180" s="290">
        <v>18.37</v>
      </c>
      <c r="AV180" s="67">
        <v>18.12</v>
      </c>
      <c r="AW180" s="67">
        <v>18.100000000000001</v>
      </c>
      <c r="AX180" s="67">
        <v>18.559999999999999</v>
      </c>
      <c r="AY180" s="67">
        <v>18.63</v>
      </c>
      <c r="AZ180" s="67">
        <v>18.579999999999998</v>
      </c>
      <c r="BA180" s="67">
        <v>18.09</v>
      </c>
      <c r="BB180" s="67">
        <v>18.39</v>
      </c>
      <c r="BC180" s="67">
        <v>17.89</v>
      </c>
      <c r="BD180" s="67">
        <v>17.37</v>
      </c>
      <c r="BE180" s="67">
        <v>17.88</v>
      </c>
      <c r="BF180" s="17">
        <f t="shared" si="14"/>
        <v>0.33000000000000185</v>
      </c>
      <c r="BG180" s="96">
        <f t="shared" si="15"/>
        <v>2.0012128562765425E-2</v>
      </c>
      <c r="BH180">
        <v>7.8</v>
      </c>
      <c r="BI180"/>
      <c r="BJ180" s="254" t="s">
        <v>11967</v>
      </c>
      <c r="BK180">
        <f>VLOOKUP(BJ180,[2]全部Ａ股20251220!$A:$D,4,FALSE)</f>
        <v>16.82</v>
      </c>
      <c r="BL180"/>
      <c r="BM180" s="270"/>
      <c r="BN180" s="271"/>
    </row>
    <row r="181" spans="1:70" s="65" customFormat="1" x14ac:dyDescent="0.25">
      <c r="A181" s="99">
        <f t="shared" si="17"/>
        <v>180</v>
      </c>
      <c r="B181" s="29" t="s">
        <v>11951</v>
      </c>
      <c r="C181" s="137" t="s">
        <v>11952</v>
      </c>
      <c r="D181" s="176">
        <v>23</v>
      </c>
      <c r="E181"/>
      <c r="F181" s="100"/>
      <c r="G181" s="100"/>
      <c r="H181" s="67">
        <v>23.02</v>
      </c>
      <c r="I181" s="67">
        <v>23.31</v>
      </c>
      <c r="J181" s="67">
        <v>23.4</v>
      </c>
      <c r="K181" s="67">
        <v>23.3</v>
      </c>
      <c r="L181" s="67">
        <v>24.54</v>
      </c>
      <c r="M181" s="67">
        <v>25.14</v>
      </c>
      <c r="N181" s="67">
        <v>25.5</v>
      </c>
      <c r="O181" s="67">
        <v>25.9</v>
      </c>
      <c r="P181" s="67">
        <v>24.86</v>
      </c>
      <c r="Q181" s="67">
        <v>26.09</v>
      </c>
      <c r="R181" s="67">
        <v>27.12</v>
      </c>
      <c r="S181" s="67">
        <v>26.06</v>
      </c>
      <c r="T181" s="67">
        <v>26.55</v>
      </c>
      <c r="U181" s="67">
        <v>26.95</v>
      </c>
      <c r="V181" s="67">
        <v>26.6</v>
      </c>
      <c r="W181" s="67">
        <v>28.91</v>
      </c>
      <c r="X181" s="67">
        <v>27.85</v>
      </c>
      <c r="Y181" s="67">
        <v>26.76</v>
      </c>
      <c r="Z181" s="67">
        <v>23.2</v>
      </c>
      <c r="AA181" s="67">
        <v>23.17</v>
      </c>
      <c r="AB181" s="67">
        <v>23.99</v>
      </c>
      <c r="AC181" s="67">
        <v>23.52</v>
      </c>
      <c r="AD181" s="67">
        <v>23.86</v>
      </c>
      <c r="AE181" s="67">
        <v>22.8</v>
      </c>
      <c r="AF181" s="67">
        <v>23.04</v>
      </c>
      <c r="AG181" s="67">
        <v>20.71</v>
      </c>
      <c r="AH181" s="67">
        <v>21.33</v>
      </c>
      <c r="AI181" s="67">
        <v>20.89</v>
      </c>
      <c r="AJ181" s="67">
        <v>20.62</v>
      </c>
      <c r="AK181" s="67">
        <v>20.78</v>
      </c>
      <c r="AL181" s="67">
        <v>21.53</v>
      </c>
      <c r="AM181" s="67">
        <v>20.83</v>
      </c>
      <c r="AN181" s="67">
        <v>20.57</v>
      </c>
      <c r="AO181" s="67">
        <v>20.7</v>
      </c>
      <c r="AP181" s="67">
        <v>20.48</v>
      </c>
      <c r="AQ181" s="67">
        <v>20.58</v>
      </c>
      <c r="AR181" s="67">
        <v>22.45</v>
      </c>
      <c r="AS181" s="67">
        <v>23</v>
      </c>
      <c r="AT181" s="67">
        <v>23.27</v>
      </c>
      <c r="AU181" s="290">
        <v>24.43</v>
      </c>
      <c r="AV181" s="67">
        <v>23.41</v>
      </c>
      <c r="AW181" s="67">
        <v>23.23</v>
      </c>
      <c r="AX181" s="67">
        <v>24.35</v>
      </c>
      <c r="AY181" s="67">
        <v>24.22</v>
      </c>
      <c r="AZ181" s="67">
        <v>24.28</v>
      </c>
      <c r="BA181" s="67">
        <v>22.94</v>
      </c>
      <c r="BB181" s="67">
        <v>24.09</v>
      </c>
      <c r="BC181" s="67">
        <v>23.44</v>
      </c>
      <c r="BD181" s="67">
        <v>21.88</v>
      </c>
      <c r="BE181" s="67">
        <v>22.86</v>
      </c>
      <c r="BF181" s="17">
        <f t="shared" si="14"/>
        <v>-1.9999999999999574E-2</v>
      </c>
      <c r="BG181" s="96">
        <f t="shared" si="15"/>
        <v>-8.6880973066896501E-4</v>
      </c>
      <c r="BH181">
        <v>7.8</v>
      </c>
      <c r="BI181"/>
      <c r="BJ181" s="254" t="s">
        <v>11952</v>
      </c>
      <c r="BK181">
        <f>VLOOKUP(BJ181,[2]全部Ａ股20251220!$A:$D,4,FALSE)</f>
        <v>23</v>
      </c>
      <c r="BL181"/>
      <c r="BM181" s="270"/>
      <c r="BN181" s="271"/>
      <c r="BP181" s="270"/>
    </row>
    <row r="182" spans="1:70" x14ac:dyDescent="0.25">
      <c r="A182" s="99">
        <f t="shared" si="17"/>
        <v>181</v>
      </c>
      <c r="B182" s="29" t="s">
        <v>11785</v>
      </c>
      <c r="C182" s="137" t="s">
        <v>11786</v>
      </c>
      <c r="D182" s="176">
        <v>79.45</v>
      </c>
      <c r="E182"/>
      <c r="F182" s="100"/>
      <c r="G182" s="100"/>
      <c r="H182" s="67">
        <v>79.319999999999993</v>
      </c>
      <c r="I182" s="67">
        <v>82.23</v>
      </c>
      <c r="J182" s="67">
        <v>79.86</v>
      </c>
      <c r="K182" s="67">
        <v>78.75</v>
      </c>
      <c r="L182" s="67">
        <v>79.23</v>
      </c>
      <c r="M182" s="67">
        <v>76.2</v>
      </c>
      <c r="N182" s="67">
        <v>76.400000000000006</v>
      </c>
      <c r="O182" s="67">
        <v>74.61</v>
      </c>
      <c r="P182" s="67">
        <v>72.8</v>
      </c>
      <c r="Q182" s="67">
        <v>72.83</v>
      </c>
      <c r="R182" s="67">
        <v>72.66</v>
      </c>
      <c r="S182" s="67">
        <v>74.2</v>
      </c>
      <c r="T182" s="67">
        <v>74.349999999999994</v>
      </c>
      <c r="U182" s="67">
        <v>75.569999999999993</v>
      </c>
      <c r="V182" s="67">
        <v>76.22</v>
      </c>
      <c r="W182" s="67">
        <v>73.709999999999994</v>
      </c>
      <c r="X182" s="67">
        <v>72.09</v>
      </c>
      <c r="Y182" s="67">
        <v>72.3</v>
      </c>
      <c r="Z182" s="67">
        <v>71.58</v>
      </c>
      <c r="AA182" s="67">
        <v>70.790000000000006</v>
      </c>
      <c r="AB182" s="67">
        <v>72.760000000000005</v>
      </c>
      <c r="AC182" s="67">
        <v>72.83</v>
      </c>
      <c r="AD182" s="67">
        <v>72.48</v>
      </c>
      <c r="AE182" s="67">
        <v>73.48</v>
      </c>
      <c r="AF182" s="67">
        <v>72.28</v>
      </c>
      <c r="AG182" s="67">
        <v>72.38</v>
      </c>
      <c r="AH182" s="67">
        <v>71.48</v>
      </c>
      <c r="AI182" s="67">
        <v>75.7</v>
      </c>
      <c r="AJ182" s="67">
        <v>79.06</v>
      </c>
      <c r="AK182" s="67">
        <v>78.89</v>
      </c>
      <c r="AL182" s="67">
        <v>76.599999999999994</v>
      </c>
      <c r="AM182" s="67">
        <v>75.8</v>
      </c>
      <c r="AN182" s="67">
        <v>73.62</v>
      </c>
      <c r="AO182" s="67">
        <v>72.75</v>
      </c>
      <c r="AP182" s="67">
        <v>70.92</v>
      </c>
      <c r="AQ182" s="67">
        <v>70.489999999999995</v>
      </c>
      <c r="AR182" s="67">
        <v>73.36</v>
      </c>
      <c r="AS182" s="67">
        <v>76.87</v>
      </c>
      <c r="AT182" s="67">
        <v>75.28</v>
      </c>
      <c r="AU182" s="290">
        <v>71.87</v>
      </c>
      <c r="AV182" s="67">
        <v>70.790000000000006</v>
      </c>
      <c r="AW182" s="67">
        <v>73.05</v>
      </c>
      <c r="AX182" s="67">
        <v>70.59</v>
      </c>
      <c r="AY182" s="67">
        <v>72.489999999999995</v>
      </c>
      <c r="AZ182" s="67">
        <v>73.44</v>
      </c>
      <c r="BA182" s="67">
        <v>73.88</v>
      </c>
      <c r="BB182" s="67">
        <v>72.819999999999993</v>
      </c>
      <c r="BC182" s="67">
        <v>74.349999999999994</v>
      </c>
      <c r="BD182" s="67">
        <v>76.37</v>
      </c>
      <c r="BE182" s="67">
        <v>74.69</v>
      </c>
      <c r="BF182" s="17">
        <f t="shared" si="14"/>
        <v>0.13000000000000966</v>
      </c>
      <c r="BG182" s="96">
        <f t="shared" si="15"/>
        <v>1.6389309127585688E-3</v>
      </c>
      <c r="BH182">
        <v>7.8</v>
      </c>
      <c r="BJ182" s="254" t="s">
        <v>11786</v>
      </c>
      <c r="BK182">
        <f>VLOOKUP(BJ182,[2]全部Ａ股20251220!$A:$D,4,FALSE)</f>
        <v>79.45</v>
      </c>
      <c r="BM182" s="270"/>
      <c r="BN182" s="271"/>
      <c r="BP182" s="17"/>
      <c r="BQ182" s="17"/>
      <c r="BR182" s="272"/>
    </row>
    <row r="183" spans="1:70" x14ac:dyDescent="0.25">
      <c r="A183" s="99">
        <f t="shared" si="17"/>
        <v>182</v>
      </c>
      <c r="B183" s="29" t="s">
        <v>11783</v>
      </c>
      <c r="C183" s="137" t="s">
        <v>11784</v>
      </c>
      <c r="D183" s="176">
        <v>1410</v>
      </c>
      <c r="E183"/>
      <c r="F183" s="100"/>
      <c r="G183" s="100"/>
      <c r="H183" s="67">
        <v>1420.65</v>
      </c>
      <c r="I183" s="67">
        <v>1430.01</v>
      </c>
      <c r="J183" s="67">
        <v>1450.5</v>
      </c>
      <c r="K183" s="67">
        <v>1466.6</v>
      </c>
      <c r="L183" s="67">
        <v>1456.6</v>
      </c>
      <c r="M183" s="67">
        <v>1433.33</v>
      </c>
      <c r="N183" s="67">
        <v>1430.01</v>
      </c>
      <c r="O183" s="67">
        <v>1450</v>
      </c>
      <c r="P183" s="67">
        <v>1455</v>
      </c>
      <c r="Q183" s="67">
        <v>1430</v>
      </c>
      <c r="R183" s="67">
        <v>1443.99</v>
      </c>
      <c r="S183" s="67">
        <v>1435</v>
      </c>
      <c r="T183" s="67">
        <v>1467.97</v>
      </c>
      <c r="U183" s="67">
        <v>1516</v>
      </c>
      <c r="V183" s="67">
        <v>1483</v>
      </c>
      <c r="W183" s="67">
        <v>1480</v>
      </c>
      <c r="X183" s="67">
        <v>1463.95</v>
      </c>
      <c r="Y183" s="67">
        <v>1422.08</v>
      </c>
      <c r="Z183" s="67">
        <v>1420.97</v>
      </c>
      <c r="AA183" s="67">
        <v>1417</v>
      </c>
      <c r="AB183" s="67">
        <v>1455</v>
      </c>
      <c r="AC183" s="67">
        <v>1437</v>
      </c>
      <c r="AD183" s="67">
        <v>1427</v>
      </c>
      <c r="AE183" s="67">
        <v>1422.22</v>
      </c>
      <c r="AF183" s="67">
        <v>1403.09</v>
      </c>
      <c r="AG183" s="67">
        <v>1428.66</v>
      </c>
      <c r="AH183" s="67">
        <v>1426.95</v>
      </c>
      <c r="AI183" s="67">
        <v>1506.39</v>
      </c>
      <c r="AJ183" s="67">
        <v>1522</v>
      </c>
      <c r="AK183" s="67">
        <v>1572.6</v>
      </c>
      <c r="AL183" s="67">
        <v>1614.13</v>
      </c>
      <c r="AM183" s="67">
        <v>1591.18</v>
      </c>
      <c r="AN183" s="67">
        <v>1547</v>
      </c>
      <c r="AO183" s="67">
        <v>1550</v>
      </c>
      <c r="AP183" s="67">
        <v>1565.94</v>
      </c>
      <c r="AQ183" s="67">
        <v>1568.98</v>
      </c>
      <c r="AR183" s="67">
        <v>1568.88</v>
      </c>
      <c r="AS183" s="67">
        <v>1585.21</v>
      </c>
      <c r="AT183" s="67">
        <v>1573.75</v>
      </c>
      <c r="AU183" s="290">
        <v>1628.01</v>
      </c>
      <c r="AV183" s="67">
        <v>1521</v>
      </c>
      <c r="AW183" s="67">
        <v>1500.79</v>
      </c>
      <c r="AX183" s="67">
        <v>1488.21</v>
      </c>
      <c r="AY183" s="67">
        <v>1475</v>
      </c>
      <c r="AZ183" s="67">
        <v>1436</v>
      </c>
      <c r="BA183" s="67">
        <v>1434.99</v>
      </c>
      <c r="BB183" s="67">
        <v>1436</v>
      </c>
      <c r="BC183" s="67">
        <v>1454.75</v>
      </c>
      <c r="BD183" s="67">
        <v>1436</v>
      </c>
      <c r="BE183" s="67">
        <v>1475</v>
      </c>
      <c r="BF183" s="17">
        <f t="shared" si="14"/>
        <v>-10.650000000000091</v>
      </c>
      <c r="BG183" s="96">
        <f t="shared" si="15"/>
        <v>-7.4965684721782916E-3</v>
      </c>
      <c r="BH183">
        <v>7.8</v>
      </c>
      <c r="BJ183" s="254" t="s">
        <v>11784</v>
      </c>
      <c r="BK183">
        <f>VLOOKUP(BJ183,[2]全部Ａ股20251220!$A:$D,4,FALSE)</f>
        <v>1410</v>
      </c>
      <c r="BM183" s="270"/>
      <c r="BN183" s="271"/>
    </row>
    <row r="184" spans="1:70" x14ac:dyDescent="0.25">
      <c r="A184" s="99">
        <f t="shared" si="17"/>
        <v>183</v>
      </c>
      <c r="B184" s="29" t="s">
        <v>11712</v>
      </c>
      <c r="C184" s="137" t="s">
        <v>11713</v>
      </c>
      <c r="D184" s="176">
        <v>13.17</v>
      </c>
      <c r="E184"/>
      <c r="F184" s="100"/>
      <c r="G184" s="100"/>
      <c r="H184" s="67">
        <v>12.79</v>
      </c>
      <c r="I184" s="67">
        <v>13.12</v>
      </c>
      <c r="J184" s="67">
        <v>12.96</v>
      </c>
      <c r="K184" s="67">
        <v>13</v>
      </c>
      <c r="L184" s="67">
        <v>13.73</v>
      </c>
      <c r="M184" s="67">
        <v>14.16</v>
      </c>
      <c r="N184" s="67">
        <v>14.04</v>
      </c>
      <c r="O184" s="67">
        <v>14.07</v>
      </c>
      <c r="P184" s="67">
        <v>13.79</v>
      </c>
      <c r="Q184" s="67">
        <v>14.26</v>
      </c>
      <c r="R184" s="67">
        <v>13.53</v>
      </c>
      <c r="S184" s="67">
        <v>13.32</v>
      </c>
      <c r="T184" s="67">
        <v>13.21</v>
      </c>
      <c r="U184" s="67">
        <v>14.08</v>
      </c>
      <c r="V184" s="67">
        <v>13.93</v>
      </c>
      <c r="W184" s="67">
        <v>14.83</v>
      </c>
      <c r="X184" s="67">
        <v>14.95</v>
      </c>
      <c r="Y184" s="67">
        <v>14.27</v>
      </c>
      <c r="Z184" s="67">
        <v>13.62</v>
      </c>
      <c r="AA184" s="67">
        <v>13.31</v>
      </c>
      <c r="AB184" s="67">
        <v>14.08</v>
      </c>
      <c r="AC184" s="67">
        <v>12.36</v>
      </c>
      <c r="AD184" s="67">
        <v>11.97</v>
      </c>
      <c r="AE184" s="67">
        <v>11.54</v>
      </c>
      <c r="AF184" s="67">
        <v>11.63</v>
      </c>
      <c r="AG184" s="67">
        <v>11.04</v>
      </c>
      <c r="AH184" s="67">
        <v>11.4</v>
      </c>
      <c r="AI184" s="67">
        <v>11.2</v>
      </c>
      <c r="AJ184" s="67">
        <v>11.23</v>
      </c>
      <c r="AK184" s="67">
        <v>10.99</v>
      </c>
      <c r="AL184" s="67">
        <v>11.08</v>
      </c>
      <c r="AM184" s="67">
        <v>10.92</v>
      </c>
      <c r="AN184" s="67">
        <v>10.87</v>
      </c>
      <c r="AO184" s="67">
        <v>10.68</v>
      </c>
      <c r="AP184" s="67">
        <v>10.09</v>
      </c>
      <c r="AQ184" s="67">
        <v>9.9600000000000009</v>
      </c>
      <c r="AR184" s="67">
        <v>10.35</v>
      </c>
      <c r="AS184" s="67">
        <v>10.45</v>
      </c>
      <c r="AT184" s="67">
        <v>10.42</v>
      </c>
      <c r="AU184" s="290">
        <v>10.67</v>
      </c>
      <c r="AV184" s="67">
        <v>10.5</v>
      </c>
      <c r="AW184" s="67">
        <v>10.44</v>
      </c>
      <c r="AX184" s="67">
        <v>10.76</v>
      </c>
      <c r="AY184" s="67">
        <v>10.77</v>
      </c>
      <c r="AZ184" s="67">
        <v>10.67</v>
      </c>
      <c r="BA184" s="67">
        <v>10.33</v>
      </c>
      <c r="BB184" s="67">
        <v>10.59</v>
      </c>
      <c r="BC184" s="67">
        <v>10.48</v>
      </c>
      <c r="BD184" s="67">
        <v>10.15</v>
      </c>
      <c r="BE184" s="67">
        <v>10.32</v>
      </c>
      <c r="BF184" s="17">
        <f t="shared" si="14"/>
        <v>0.38000000000000078</v>
      </c>
      <c r="BG184" s="96">
        <f t="shared" si="15"/>
        <v>2.9710711493354247E-2</v>
      </c>
      <c r="BH184">
        <v>7.8</v>
      </c>
      <c r="BJ184" s="254" t="s">
        <v>11713</v>
      </c>
      <c r="BK184">
        <f>VLOOKUP(BJ184,[2]全部Ａ股20251220!$A:$D,4,FALSE)</f>
        <v>13.17</v>
      </c>
      <c r="BM184" s="270"/>
      <c r="BN184" s="271"/>
    </row>
    <row r="185" spans="1:70" x14ac:dyDescent="0.25">
      <c r="A185" s="99">
        <f t="shared" si="17"/>
        <v>184</v>
      </c>
      <c r="B185" s="29" t="s">
        <v>11620</v>
      </c>
      <c r="C185" s="137" t="s">
        <v>11621</v>
      </c>
      <c r="D185" s="176">
        <v>28.68</v>
      </c>
      <c r="E185"/>
      <c r="F185" s="100"/>
      <c r="G185" s="100"/>
      <c r="H185" s="67">
        <v>28.41</v>
      </c>
      <c r="I185" s="67">
        <v>27.86</v>
      </c>
      <c r="J185" s="67">
        <v>27.59</v>
      </c>
      <c r="K185" s="67">
        <v>27.3</v>
      </c>
      <c r="L185" s="67">
        <v>28.64</v>
      </c>
      <c r="M185" s="67">
        <v>29</v>
      </c>
      <c r="N185" s="67">
        <v>29.38</v>
      </c>
      <c r="O185" s="67">
        <v>29.87</v>
      </c>
      <c r="P185" s="67">
        <v>29.09</v>
      </c>
      <c r="Q185" s="67">
        <v>29.68</v>
      </c>
      <c r="R185" s="67">
        <v>29.9</v>
      </c>
      <c r="S185" s="67">
        <v>28.72</v>
      </c>
      <c r="T185" s="67">
        <v>28.31</v>
      </c>
      <c r="U185" s="67">
        <v>29.78</v>
      </c>
      <c r="V185" s="67">
        <v>29.83</v>
      </c>
      <c r="W185" s="67">
        <v>31.48</v>
      </c>
      <c r="X185" s="67">
        <v>32.200000000000003</v>
      </c>
      <c r="Y185" s="67">
        <v>31.1</v>
      </c>
      <c r="Z185" s="67">
        <v>28.88</v>
      </c>
      <c r="AA185" s="67">
        <v>28.75</v>
      </c>
      <c r="AB185" s="67">
        <v>29.7</v>
      </c>
      <c r="AC185" s="67">
        <v>28.34</v>
      </c>
      <c r="AD185" s="67">
        <v>28.66</v>
      </c>
      <c r="AE185" s="67">
        <v>27.66</v>
      </c>
      <c r="AF185" s="67">
        <v>27.58</v>
      </c>
      <c r="AG185" s="67">
        <v>25.88</v>
      </c>
      <c r="AH185" s="67">
        <v>26.3</v>
      </c>
      <c r="AI185" s="67">
        <v>25.98</v>
      </c>
      <c r="AJ185" s="67">
        <v>25.52</v>
      </c>
      <c r="AK185" s="67">
        <v>25.67</v>
      </c>
      <c r="AL185" s="67">
        <v>26.21</v>
      </c>
      <c r="AM185" s="67">
        <v>25.55</v>
      </c>
      <c r="AN185" s="67">
        <v>25.08</v>
      </c>
      <c r="AO185" s="67">
        <v>25.2</v>
      </c>
      <c r="AP185" s="67">
        <v>25.15</v>
      </c>
      <c r="AQ185" s="67">
        <v>25.36</v>
      </c>
      <c r="AR185" s="67">
        <v>26.44</v>
      </c>
      <c r="AS185" s="67">
        <v>26.8</v>
      </c>
      <c r="AT185" s="67">
        <v>27.09</v>
      </c>
      <c r="AU185" s="290">
        <v>28.07</v>
      </c>
      <c r="AV185" s="67">
        <v>27.58</v>
      </c>
      <c r="AW185" s="67">
        <v>27.33</v>
      </c>
      <c r="AX185" s="67">
        <v>28.46</v>
      </c>
      <c r="AY185" s="67">
        <v>28.24</v>
      </c>
      <c r="AZ185" s="67">
        <v>28.14</v>
      </c>
      <c r="BA185" s="67">
        <v>26.93</v>
      </c>
      <c r="BB185" s="67">
        <v>27.54</v>
      </c>
      <c r="BC185" s="67">
        <v>27.31</v>
      </c>
      <c r="BD185" s="67">
        <v>26.46</v>
      </c>
      <c r="BE185" s="67">
        <v>26.97</v>
      </c>
      <c r="BF185" s="17">
        <f t="shared" si="14"/>
        <v>0.26999999999999957</v>
      </c>
      <c r="BG185" s="96">
        <f t="shared" si="15"/>
        <v>9.5036958817317687E-3</v>
      </c>
      <c r="BH185">
        <v>7.8</v>
      </c>
      <c r="BJ185" s="254" t="s">
        <v>11621</v>
      </c>
      <c r="BK185">
        <f>VLOOKUP(BJ185,[2]全部Ａ股20251220!$A:$D,4,FALSE)</f>
        <v>28.68</v>
      </c>
      <c r="BM185" s="270"/>
      <c r="BN185" s="271"/>
    </row>
    <row r="186" spans="1:70" x14ac:dyDescent="0.25">
      <c r="A186" s="99">
        <f t="shared" si="17"/>
        <v>185</v>
      </c>
      <c r="B186" s="29" t="s">
        <v>11560</v>
      </c>
      <c r="C186" s="137" t="s">
        <v>11565</v>
      </c>
      <c r="D186" s="176">
        <v>26.04</v>
      </c>
      <c r="E186"/>
      <c r="F186" s="100"/>
      <c r="G186" s="100"/>
      <c r="H186" s="67">
        <v>25.85</v>
      </c>
      <c r="I186" s="67">
        <v>25.3</v>
      </c>
      <c r="J186" s="67">
        <v>25.05</v>
      </c>
      <c r="K186" s="67">
        <v>22.78</v>
      </c>
      <c r="L186" s="67">
        <v>25.06</v>
      </c>
      <c r="M186" s="67">
        <v>23.28</v>
      </c>
      <c r="N186" s="67">
        <v>23.45</v>
      </c>
      <c r="O186" s="67">
        <v>24.3</v>
      </c>
      <c r="P186" s="67">
        <v>23.2</v>
      </c>
      <c r="Q186" s="67">
        <v>24.08</v>
      </c>
      <c r="R186" s="67">
        <v>24.12</v>
      </c>
      <c r="S186" s="67">
        <v>24.24</v>
      </c>
      <c r="T186" s="67">
        <v>24.04</v>
      </c>
      <c r="U186" s="67">
        <v>24.09</v>
      </c>
      <c r="V186" s="67">
        <v>24.21</v>
      </c>
      <c r="W186" s="67">
        <v>27.4</v>
      </c>
      <c r="X186" s="67">
        <v>26.89</v>
      </c>
      <c r="Y186" s="67">
        <v>27.35</v>
      </c>
      <c r="Z186" s="67">
        <v>23.99</v>
      </c>
      <c r="AA186" s="67">
        <v>22.93</v>
      </c>
      <c r="AB186" s="67">
        <v>23.68</v>
      </c>
      <c r="AC186" s="67">
        <v>24.35</v>
      </c>
      <c r="AD186" s="67">
        <v>24.08</v>
      </c>
      <c r="AE186" s="67">
        <v>23.63</v>
      </c>
      <c r="AF186" s="67">
        <v>23.5</v>
      </c>
      <c r="AG186" s="67">
        <v>24.19</v>
      </c>
      <c r="AH186" s="67">
        <v>25.36</v>
      </c>
      <c r="AI186" s="67">
        <v>25.9</v>
      </c>
      <c r="AJ186" s="67">
        <v>30.22</v>
      </c>
      <c r="AK186" s="67">
        <v>26.48</v>
      </c>
      <c r="AL186" s="67">
        <v>20</v>
      </c>
      <c r="AM186" s="67">
        <v>19.079999999999998</v>
      </c>
      <c r="AN186" s="67">
        <v>18.86</v>
      </c>
      <c r="AO186" s="67">
        <v>18.14</v>
      </c>
      <c r="AP186" s="67">
        <v>17.22</v>
      </c>
      <c r="AQ186" s="67">
        <v>16.46</v>
      </c>
      <c r="AR186" s="67">
        <v>18.38</v>
      </c>
      <c r="AS186" s="67">
        <v>18.079999999999998</v>
      </c>
      <c r="AT186" s="67">
        <v>17.97</v>
      </c>
      <c r="AU186" s="290">
        <v>17.71</v>
      </c>
      <c r="AV186" s="67">
        <v>17.149999999999999</v>
      </c>
      <c r="AW186" s="67">
        <v>16.86</v>
      </c>
      <c r="AX186" s="67">
        <v>18.57</v>
      </c>
      <c r="AY186" s="67">
        <v>18.100000000000001</v>
      </c>
      <c r="AZ186" s="67">
        <v>17.350000000000001</v>
      </c>
      <c r="BA186" s="67">
        <v>16.21</v>
      </c>
      <c r="BB186" s="67">
        <v>16.649999999999999</v>
      </c>
      <c r="BC186" s="67">
        <v>16.22</v>
      </c>
      <c r="BD186" s="67">
        <v>15.36</v>
      </c>
      <c r="BE186" s="67">
        <v>15.23</v>
      </c>
      <c r="BF186" s="17">
        <f t="shared" si="14"/>
        <v>0.18999999999999773</v>
      </c>
      <c r="BG186" s="96">
        <f t="shared" si="15"/>
        <v>7.3500967117987514E-3</v>
      </c>
      <c r="BH186">
        <v>7.8</v>
      </c>
      <c r="BJ186" s="254" t="s">
        <v>11565</v>
      </c>
      <c r="BK186">
        <f>VLOOKUP(BJ186,[2]全部Ａ股20251220!$A:$D,4,FALSE)</f>
        <v>26.04</v>
      </c>
      <c r="BM186" s="270"/>
      <c r="BN186" s="271"/>
    </row>
    <row r="187" spans="1:70" x14ac:dyDescent="0.25">
      <c r="A187" s="99">
        <f t="shared" si="17"/>
        <v>186</v>
      </c>
      <c r="B187" s="29" t="s">
        <v>11551</v>
      </c>
      <c r="C187" s="137" t="s">
        <v>11550</v>
      </c>
      <c r="D187" s="176">
        <v>311.39999999999998</v>
      </c>
      <c r="F187" s="100"/>
      <c r="G187" s="100"/>
      <c r="H187" s="67">
        <v>316.94</v>
      </c>
      <c r="I187" s="67">
        <v>328.81</v>
      </c>
      <c r="J187" s="67">
        <v>321.2</v>
      </c>
      <c r="K187" s="67">
        <v>314.75</v>
      </c>
      <c r="L187" s="67">
        <v>331.5</v>
      </c>
      <c r="M187" s="67">
        <v>350.08</v>
      </c>
      <c r="N187" s="67">
        <v>363.26</v>
      </c>
      <c r="O187" s="67">
        <v>361.89</v>
      </c>
      <c r="P187" s="67">
        <v>340.15</v>
      </c>
      <c r="Q187" s="67">
        <v>366.18</v>
      </c>
      <c r="R187" s="67">
        <v>371.77</v>
      </c>
      <c r="S187" s="67">
        <v>359.9</v>
      </c>
      <c r="T187" s="67">
        <v>360.62</v>
      </c>
      <c r="U187" s="67">
        <v>365.11</v>
      </c>
      <c r="V187" s="67">
        <v>361.5</v>
      </c>
      <c r="W187" s="67">
        <v>413.14</v>
      </c>
      <c r="X187" s="67">
        <v>400.82</v>
      </c>
      <c r="Y187" s="67">
        <v>367.2</v>
      </c>
      <c r="Z187" s="67">
        <v>286.8</v>
      </c>
      <c r="AA187" s="67">
        <v>290.89999999999998</v>
      </c>
      <c r="AB187" s="67">
        <v>289.12</v>
      </c>
      <c r="AC187" s="67">
        <v>275.08999999999997</v>
      </c>
      <c r="AD187" s="67">
        <v>287.25</v>
      </c>
      <c r="AE187" s="67">
        <v>269.73</v>
      </c>
      <c r="AF187" s="67">
        <v>276.45</v>
      </c>
      <c r="AG187" s="67">
        <v>238.17</v>
      </c>
      <c r="AH187" s="67">
        <v>251.18</v>
      </c>
      <c r="AI187" s="67">
        <v>249.5</v>
      </c>
      <c r="AJ187" s="67">
        <v>247.41</v>
      </c>
      <c r="AK187" s="67">
        <v>250.61</v>
      </c>
      <c r="AL187" s="67">
        <v>260.60000000000002</v>
      </c>
      <c r="AM187" s="67">
        <v>259.88</v>
      </c>
      <c r="AN187" s="67">
        <v>258.60000000000002</v>
      </c>
      <c r="AO187" s="67">
        <v>260.08</v>
      </c>
      <c r="AP187" s="67">
        <v>265.49</v>
      </c>
      <c r="AQ187" s="67">
        <v>264.7</v>
      </c>
      <c r="AR187" s="67">
        <v>280.32</v>
      </c>
      <c r="AS187" s="67">
        <v>294.83</v>
      </c>
      <c r="AT187" s="67">
        <v>301.22000000000003</v>
      </c>
      <c r="AU187" s="290">
        <v>318.7</v>
      </c>
      <c r="AV187" s="67">
        <v>312.5</v>
      </c>
      <c r="AW187" s="67">
        <v>301.16000000000003</v>
      </c>
      <c r="AX187" s="67">
        <v>318.26</v>
      </c>
      <c r="AY187" s="67">
        <v>310</v>
      </c>
      <c r="AZ187" s="67">
        <v>316.68</v>
      </c>
      <c r="BA187" s="67">
        <v>279.13</v>
      </c>
      <c r="BB187" s="67">
        <v>303</v>
      </c>
      <c r="BC187" s="67">
        <v>290.60000000000002</v>
      </c>
      <c r="BD187" s="67">
        <v>250.55</v>
      </c>
      <c r="BE187" s="67">
        <v>256.98</v>
      </c>
      <c r="BF187" s="17">
        <f t="shared" si="14"/>
        <v>-5.5400000000000205</v>
      </c>
      <c r="BG187" s="96">
        <f t="shared" si="15"/>
        <v>-1.7479649144948636E-2</v>
      </c>
      <c r="BH187">
        <v>7.8</v>
      </c>
      <c r="BJ187" s="254" t="s">
        <v>11550</v>
      </c>
      <c r="BK187">
        <f>VLOOKUP(BJ187,[2]全部Ａ股20251220!$A:$D,4,FALSE)</f>
        <v>311.39999999999998</v>
      </c>
      <c r="BM187" s="270"/>
      <c r="BN187" s="271"/>
    </row>
    <row r="188" spans="1:70" x14ac:dyDescent="0.25">
      <c r="A188" s="99">
        <f t="shared" si="17"/>
        <v>187</v>
      </c>
      <c r="B188" s="29" t="s">
        <v>11397</v>
      </c>
      <c r="C188" s="137" t="s">
        <v>11398</v>
      </c>
      <c r="D188" s="176">
        <v>17.3</v>
      </c>
      <c r="F188" s="100"/>
      <c r="G188" s="100"/>
      <c r="H188" s="67">
        <v>17.54</v>
      </c>
      <c r="I188" s="67">
        <v>17.82</v>
      </c>
      <c r="J188" s="67">
        <v>18.14</v>
      </c>
      <c r="K188" s="67">
        <v>17.37</v>
      </c>
      <c r="L188" s="67">
        <v>21.15</v>
      </c>
      <c r="M188" s="67">
        <v>19.66</v>
      </c>
      <c r="N188" s="67">
        <v>18.559999999999999</v>
      </c>
      <c r="O188" s="67">
        <v>18.29</v>
      </c>
      <c r="P188" s="67">
        <v>19.350000000000001</v>
      </c>
      <c r="Q188" s="67">
        <v>14.53</v>
      </c>
      <c r="R188" s="67">
        <v>14.33</v>
      </c>
      <c r="S188" s="67">
        <v>13.77</v>
      </c>
      <c r="T188" s="67">
        <v>13.74</v>
      </c>
      <c r="U188" s="67">
        <v>14.14</v>
      </c>
      <c r="V188" s="67">
        <v>14.55</v>
      </c>
      <c r="W188" s="67">
        <v>14.25</v>
      </c>
      <c r="X188" s="67">
        <v>14.91</v>
      </c>
      <c r="Y188" s="67">
        <v>14.98</v>
      </c>
      <c r="Z188" s="67">
        <v>14.9</v>
      </c>
      <c r="AA188" s="67">
        <v>14.67</v>
      </c>
      <c r="AB188" s="67">
        <v>15.19</v>
      </c>
      <c r="AC188" s="67">
        <v>14.84</v>
      </c>
      <c r="AD188" s="67">
        <v>15.18</v>
      </c>
      <c r="AE188" s="67">
        <v>14.34</v>
      </c>
      <c r="AF188" s="67">
        <v>13.7</v>
      </c>
      <c r="AG188" s="67">
        <v>13.35</v>
      </c>
      <c r="AH188" s="67">
        <v>13.3</v>
      </c>
      <c r="AI188" s="67">
        <v>13.83</v>
      </c>
      <c r="AJ188" s="67">
        <v>14.28</v>
      </c>
      <c r="AK188" s="67">
        <v>14.79</v>
      </c>
      <c r="AL188" s="67">
        <v>14.72</v>
      </c>
      <c r="AM188" s="67">
        <v>14.79</v>
      </c>
      <c r="AN188" s="67">
        <v>14.18</v>
      </c>
      <c r="AO188" s="67">
        <v>13.39</v>
      </c>
      <c r="AP188" s="67">
        <v>14.27</v>
      </c>
      <c r="AQ188" s="67">
        <v>13.35</v>
      </c>
      <c r="AR188" s="67">
        <v>15.74</v>
      </c>
      <c r="AS188" s="67">
        <v>13.69</v>
      </c>
      <c r="AT188" s="67">
        <v>11.47</v>
      </c>
      <c r="AU188" s="290">
        <v>11.69</v>
      </c>
      <c r="AV188" s="67">
        <v>11.48</v>
      </c>
      <c r="AW188" s="67">
        <v>10.92</v>
      </c>
      <c r="AX188" s="67">
        <v>11.2</v>
      </c>
      <c r="AY188" s="67">
        <v>10.89</v>
      </c>
      <c r="AZ188" s="67">
        <v>10.83</v>
      </c>
      <c r="BA188" s="67">
        <v>10.48</v>
      </c>
      <c r="BB188" s="67">
        <v>10.44</v>
      </c>
      <c r="BC188" s="67">
        <v>10.47</v>
      </c>
      <c r="BD188" s="67">
        <v>10.07</v>
      </c>
      <c r="BE188" s="67">
        <v>10.26</v>
      </c>
      <c r="BF188" s="17">
        <f t="shared" si="14"/>
        <v>-0.23999999999999844</v>
      </c>
      <c r="BG188" s="96">
        <f t="shared" si="15"/>
        <v>-1.3683010262257609E-2</v>
      </c>
      <c r="BH188">
        <v>7.8</v>
      </c>
      <c r="BJ188" s="254" t="s">
        <v>11398</v>
      </c>
      <c r="BK188">
        <f>VLOOKUP(BJ188,[2]全部Ａ股20251220!$A:$D,4,FALSE)</f>
        <v>17.3</v>
      </c>
      <c r="BM188" s="270"/>
      <c r="BN188" s="271"/>
    </row>
    <row r="189" spans="1:70" x14ac:dyDescent="0.25">
      <c r="A189" s="99">
        <f t="shared" si="17"/>
        <v>188</v>
      </c>
      <c r="B189" s="29" t="s">
        <v>11340</v>
      </c>
      <c r="C189" s="137" t="s">
        <v>11343</v>
      </c>
      <c r="D189" s="176">
        <v>39.07</v>
      </c>
      <c r="F189" s="100"/>
      <c r="G189" s="100"/>
      <c r="H189" s="67">
        <v>39.700000000000003</v>
      </c>
      <c r="I189" s="67">
        <v>37.35</v>
      </c>
      <c r="J189" s="67">
        <v>37.869999999999997</v>
      </c>
      <c r="K189" s="67">
        <v>37.549999999999997</v>
      </c>
      <c r="L189" s="67">
        <v>40.22</v>
      </c>
      <c r="M189" s="67">
        <v>37.909999999999997</v>
      </c>
      <c r="N189" s="67">
        <v>38.880000000000003</v>
      </c>
      <c r="O189" s="67">
        <v>39.619999999999997</v>
      </c>
      <c r="P189" s="67">
        <v>36.11</v>
      </c>
      <c r="Q189" s="67">
        <v>40.1</v>
      </c>
      <c r="R189" s="67">
        <v>41.58</v>
      </c>
      <c r="S189" s="67">
        <v>41.19</v>
      </c>
      <c r="T189" s="67">
        <v>42.23</v>
      </c>
      <c r="U189" s="67">
        <v>41.77</v>
      </c>
      <c r="V189" s="67">
        <v>40.99</v>
      </c>
      <c r="W189" s="67">
        <v>42.8</v>
      </c>
      <c r="X189" s="67">
        <v>44.78</v>
      </c>
      <c r="Y189" s="67">
        <v>45.55</v>
      </c>
      <c r="Z189" s="67">
        <v>46.48</v>
      </c>
      <c r="AA189" s="67">
        <v>48.8</v>
      </c>
      <c r="AB189" s="67">
        <v>46</v>
      </c>
      <c r="AC189" s="67">
        <v>40.98</v>
      </c>
      <c r="AD189" s="67">
        <v>38.880000000000003</v>
      </c>
      <c r="AE189" s="67">
        <v>39.01</v>
      </c>
      <c r="AF189" s="67">
        <v>37.72</v>
      </c>
      <c r="AG189" s="67">
        <v>37.83</v>
      </c>
      <c r="AH189" s="67">
        <v>39</v>
      </c>
      <c r="AI189" s="67">
        <v>50.17</v>
      </c>
      <c r="AJ189" s="67">
        <v>48.06</v>
      </c>
      <c r="AK189" s="67">
        <v>53.76</v>
      </c>
      <c r="AL189" s="67">
        <v>54.4</v>
      </c>
      <c r="AM189" s="67">
        <v>53.14</v>
      </c>
      <c r="AN189" s="67">
        <v>52.95</v>
      </c>
      <c r="AO189" s="67">
        <v>54.21</v>
      </c>
      <c r="AP189" s="67">
        <v>48.17</v>
      </c>
      <c r="AQ189" s="67">
        <v>50.26</v>
      </c>
      <c r="AR189" s="67">
        <v>57.2</v>
      </c>
      <c r="AS189" s="67">
        <v>59.37</v>
      </c>
      <c r="AT189" s="67">
        <v>56.6</v>
      </c>
      <c r="AU189" s="290">
        <v>54.28</v>
      </c>
      <c r="AV189" s="67">
        <v>54.13</v>
      </c>
      <c r="AW189" s="67">
        <v>53.99</v>
      </c>
      <c r="AX189" s="67">
        <v>50.15</v>
      </c>
      <c r="AY189" s="67">
        <v>50.3</v>
      </c>
      <c r="AZ189" s="67">
        <v>49.86</v>
      </c>
      <c r="BA189" s="67">
        <v>48.7</v>
      </c>
      <c r="BB189" s="67">
        <v>48.54</v>
      </c>
      <c r="BC189" s="67">
        <v>50.3</v>
      </c>
      <c r="BD189" s="67">
        <v>50.17</v>
      </c>
      <c r="BE189" s="67">
        <v>50.28</v>
      </c>
      <c r="BF189" s="17">
        <f t="shared" si="14"/>
        <v>-0.63000000000000256</v>
      </c>
      <c r="BG189" s="96">
        <f t="shared" si="15"/>
        <v>-1.5869017632241876E-2</v>
      </c>
      <c r="BH189">
        <v>7.8</v>
      </c>
      <c r="BJ189" s="254" t="s">
        <v>11343</v>
      </c>
      <c r="BK189">
        <f>VLOOKUP(BJ189,[2]全部Ａ股20251220!$A:$D,4,FALSE)</f>
        <v>39.07</v>
      </c>
      <c r="BM189" s="270"/>
      <c r="BN189" s="271"/>
    </row>
    <row r="190" spans="1:70" x14ac:dyDescent="0.25">
      <c r="A190" s="99">
        <f t="shared" si="17"/>
        <v>189</v>
      </c>
      <c r="B190" s="29" t="s">
        <v>11237</v>
      </c>
      <c r="C190" s="137" t="s">
        <v>11238</v>
      </c>
      <c r="D190" s="176">
        <v>3.12</v>
      </c>
      <c r="F190" s="100"/>
      <c r="G190" s="100"/>
      <c r="H190" s="67">
        <v>3.29</v>
      </c>
      <c r="I190" s="67">
        <v>3.39</v>
      </c>
      <c r="J190" s="67">
        <v>3.15</v>
      </c>
      <c r="K190" s="67">
        <v>3.08</v>
      </c>
      <c r="L190" s="67">
        <v>3.33</v>
      </c>
      <c r="M190" s="67">
        <v>3.21</v>
      </c>
      <c r="N190" s="67">
        <v>3.27</v>
      </c>
      <c r="O190" s="67">
        <v>3.05</v>
      </c>
      <c r="P190" s="67">
        <v>3.06</v>
      </c>
      <c r="Q190" s="67">
        <v>3.29</v>
      </c>
      <c r="R190" s="67">
        <v>3.32</v>
      </c>
      <c r="S190" s="67">
        <v>3.22</v>
      </c>
      <c r="T190" s="67">
        <v>3.55</v>
      </c>
      <c r="U190" s="67">
        <v>3.74</v>
      </c>
      <c r="V190" s="67">
        <v>3.87</v>
      </c>
      <c r="W190" s="67">
        <v>3.51</v>
      </c>
      <c r="X190" s="67">
        <v>3.07</v>
      </c>
      <c r="Y190" s="67">
        <v>2.59</v>
      </c>
      <c r="Z190" s="67">
        <v>2.48</v>
      </c>
      <c r="AA190" s="67">
        <v>2.4300000000000002</v>
      </c>
      <c r="AB190" s="67">
        <v>2.52</v>
      </c>
      <c r="AC190" s="67">
        <v>2.54</v>
      </c>
      <c r="AD190" s="67">
        <v>2.57</v>
      </c>
      <c r="AE190" s="67">
        <v>2.48</v>
      </c>
      <c r="AF190" s="67">
        <v>2.74</v>
      </c>
      <c r="AG190" s="67">
        <v>2.14</v>
      </c>
      <c r="AH190" s="67">
        <v>2.1800000000000002</v>
      </c>
      <c r="AI190" s="67">
        <v>2.25</v>
      </c>
      <c r="AJ190" s="67">
        <v>2.2000000000000002</v>
      </c>
      <c r="AK190" s="67">
        <v>2.14</v>
      </c>
      <c r="AL190" s="67">
        <v>2.1800000000000002</v>
      </c>
      <c r="AM190" s="67">
        <v>2.04</v>
      </c>
      <c r="AN190" s="67">
        <v>2.12</v>
      </c>
      <c r="AO190" s="67">
        <v>2.2000000000000002</v>
      </c>
      <c r="AP190" s="67">
        <v>2.2000000000000002</v>
      </c>
      <c r="AQ190" s="67">
        <v>2.06</v>
      </c>
      <c r="AR190" s="67">
        <v>2.1800000000000002</v>
      </c>
      <c r="AS190" s="67">
        <v>2.21</v>
      </c>
      <c r="AT190" s="67">
        <v>2.21</v>
      </c>
      <c r="AU190" s="290">
        <v>2.04</v>
      </c>
      <c r="AV190" s="67">
        <v>2.0499999999999998</v>
      </c>
      <c r="AW190" s="67">
        <v>2.0299999999999998</v>
      </c>
      <c r="AX190" s="67">
        <v>2.09</v>
      </c>
      <c r="AY190" s="67">
        <v>2.2000000000000002</v>
      </c>
      <c r="AZ190" s="67">
        <v>2.1</v>
      </c>
      <c r="BA190" s="67">
        <v>2.02</v>
      </c>
      <c r="BB190" s="67">
        <v>1.97</v>
      </c>
      <c r="BC190" s="67">
        <v>2.1</v>
      </c>
      <c r="BD190" s="67">
        <v>2.0499999999999998</v>
      </c>
      <c r="BE190" s="67">
        <v>2.16</v>
      </c>
      <c r="BF190" s="17">
        <f t="shared" si="14"/>
        <v>-0.16999999999999993</v>
      </c>
      <c r="BG190" s="96">
        <f t="shared" si="15"/>
        <v>-5.1671732522796332E-2</v>
      </c>
      <c r="BH190">
        <v>7.8</v>
      </c>
      <c r="BJ190" s="254" t="s">
        <v>11238</v>
      </c>
      <c r="BK190">
        <f>VLOOKUP(BJ190,[2]全部Ａ股20251220!$A:$D,4,FALSE)</f>
        <v>3.12</v>
      </c>
      <c r="BM190" s="270"/>
      <c r="BN190" s="271"/>
    </row>
    <row r="191" spans="1:70" x14ac:dyDescent="0.25">
      <c r="A191" s="99">
        <f t="shared" si="17"/>
        <v>190</v>
      </c>
      <c r="B191" s="293" t="s">
        <v>507</v>
      </c>
      <c r="C191" s="50" t="s">
        <v>11254</v>
      </c>
      <c r="D191" s="176">
        <v>11.54</v>
      </c>
      <c r="F191" s="100"/>
      <c r="G191" s="100"/>
      <c r="H191" s="67">
        <v>10.81</v>
      </c>
      <c r="I191" s="67">
        <v>11.33</v>
      </c>
      <c r="J191" s="67">
        <v>11.09</v>
      </c>
      <c r="K191" s="67">
        <v>11.1</v>
      </c>
      <c r="L191" s="67">
        <v>11.73</v>
      </c>
      <c r="M191" s="67">
        <v>11.75</v>
      </c>
      <c r="N191" s="67">
        <v>11.06</v>
      </c>
      <c r="O191" s="67">
        <v>10.35</v>
      </c>
      <c r="P191" s="67">
        <v>10.68</v>
      </c>
      <c r="Q191" s="67">
        <v>10.76</v>
      </c>
      <c r="R191" s="67">
        <v>10.18</v>
      </c>
      <c r="S191" s="67">
        <v>10.16</v>
      </c>
      <c r="T191" s="67">
        <v>9.74</v>
      </c>
      <c r="U191" s="67">
        <v>9.9</v>
      </c>
      <c r="V191" s="67">
        <v>9.8699999999999992</v>
      </c>
      <c r="W191" s="67">
        <v>10.57</v>
      </c>
      <c r="X191" s="67">
        <v>10.130000000000001</v>
      </c>
      <c r="Y191" s="67">
        <v>10.23</v>
      </c>
      <c r="Z191" s="67">
        <v>10.35</v>
      </c>
      <c r="AA191" s="67">
        <v>9.99</v>
      </c>
      <c r="AB191" s="67">
        <v>10.6</v>
      </c>
      <c r="AC191" s="67">
        <v>9.1999999999999993</v>
      </c>
      <c r="AD191" s="67">
        <v>9.3000000000000007</v>
      </c>
      <c r="AE191" s="67">
        <v>8.84</v>
      </c>
      <c r="AF191" s="67">
        <v>8.68</v>
      </c>
      <c r="AG191" s="67">
        <v>9.5500000000000007</v>
      </c>
      <c r="AH191" s="67">
        <v>9.3699999999999992</v>
      </c>
      <c r="AI191" s="67">
        <v>9.19</v>
      </c>
      <c r="AJ191" s="67">
        <v>9.31</v>
      </c>
      <c r="AK191" s="67">
        <v>9.2200000000000006</v>
      </c>
      <c r="AL191" s="67">
        <v>9.08</v>
      </c>
      <c r="AM191" s="67">
        <v>9.02</v>
      </c>
      <c r="AN191" s="67">
        <v>9.07</v>
      </c>
      <c r="AO191" s="67">
        <v>8.76</v>
      </c>
      <c r="AP191" s="67">
        <v>8.69</v>
      </c>
      <c r="AQ191" s="67">
        <v>8.7100000000000009</v>
      </c>
      <c r="AR191" s="67">
        <v>9.4</v>
      </c>
      <c r="AS191" s="67">
        <v>9.2799999999999994</v>
      </c>
      <c r="AT191" s="67">
        <v>9.2799999999999994</v>
      </c>
      <c r="AU191" s="290">
        <v>9.31</v>
      </c>
      <c r="AV191" s="67">
        <v>9.0299999999999994</v>
      </c>
      <c r="AW191" s="67">
        <v>9.11</v>
      </c>
      <c r="AX191" s="67">
        <v>9.2799999999999994</v>
      </c>
      <c r="AY191" s="67">
        <v>9.4600000000000009</v>
      </c>
      <c r="AZ191" s="67">
        <v>9.6999999999999993</v>
      </c>
      <c r="BA191" s="67">
        <v>9.64</v>
      </c>
      <c r="BB191" s="67">
        <v>9.5</v>
      </c>
      <c r="BC191" s="67">
        <v>9.56</v>
      </c>
      <c r="BD191" s="67">
        <v>9.02</v>
      </c>
      <c r="BE191" s="67">
        <v>9.58</v>
      </c>
      <c r="BF191" s="17">
        <f t="shared" si="14"/>
        <v>0.72999999999999865</v>
      </c>
      <c r="BG191" s="96">
        <f t="shared" si="15"/>
        <v>6.7530064754856484E-2</v>
      </c>
      <c r="BH191">
        <v>7.8</v>
      </c>
      <c r="BJ191" s="286" t="s">
        <v>11254</v>
      </c>
      <c r="BK191">
        <f>VLOOKUP(BJ191,[2]全部Ａ股20251220!$A:$D,4,FALSE)</f>
        <v>11.54</v>
      </c>
      <c r="BM191" s="270"/>
      <c r="BN191" s="271"/>
    </row>
    <row r="192" spans="1:70" x14ac:dyDescent="0.25">
      <c r="A192" s="99">
        <f t="shared" si="17"/>
        <v>191</v>
      </c>
      <c r="B192" s="221" t="s">
        <v>29</v>
      </c>
      <c r="C192" s="1" t="s">
        <v>1220</v>
      </c>
      <c r="D192" s="176">
        <v>68.75</v>
      </c>
      <c r="F192" s="100"/>
      <c r="G192" s="100"/>
      <c r="H192" s="67">
        <v>63.91</v>
      </c>
      <c r="I192" s="67">
        <v>61.99</v>
      </c>
      <c r="J192" s="67">
        <v>58.99</v>
      </c>
      <c r="K192" s="67">
        <v>58.91</v>
      </c>
      <c r="L192" s="67">
        <v>60.65</v>
      </c>
      <c r="M192" s="67">
        <v>58.89</v>
      </c>
      <c r="N192" s="67">
        <v>57.83</v>
      </c>
      <c r="O192" s="67">
        <v>57.88</v>
      </c>
      <c r="P192" s="67">
        <v>57.28</v>
      </c>
      <c r="Q192" s="67">
        <v>55.54</v>
      </c>
      <c r="R192" s="67">
        <v>55.11</v>
      </c>
      <c r="S192" s="67">
        <v>55.22</v>
      </c>
      <c r="T192" s="67">
        <v>55.1</v>
      </c>
      <c r="U192" s="67">
        <v>57.68</v>
      </c>
      <c r="V192" s="67">
        <v>57.9</v>
      </c>
      <c r="W192" s="67">
        <v>59.88</v>
      </c>
      <c r="X192" s="67">
        <v>60.5</v>
      </c>
      <c r="Y192" s="67">
        <v>59.8</v>
      </c>
      <c r="Z192" s="67">
        <v>58.54</v>
      </c>
      <c r="AA192" s="67">
        <v>58.2</v>
      </c>
      <c r="AB192" s="67">
        <v>58.08</v>
      </c>
      <c r="AC192" s="67">
        <v>57.07</v>
      </c>
      <c r="AD192" s="67">
        <v>57.71</v>
      </c>
      <c r="AE192" s="67">
        <v>56.57</v>
      </c>
      <c r="AF192" s="67">
        <v>56.96</v>
      </c>
      <c r="AG192" s="67">
        <v>54.74</v>
      </c>
      <c r="AH192" s="67">
        <v>54.48</v>
      </c>
      <c r="AI192" s="67">
        <v>53.41</v>
      </c>
      <c r="AJ192" s="67">
        <v>53.28</v>
      </c>
      <c r="AK192" s="67">
        <v>53.23</v>
      </c>
      <c r="AL192" s="67">
        <v>53.39</v>
      </c>
      <c r="AM192" s="67">
        <v>51.75</v>
      </c>
      <c r="AN192" s="67">
        <v>50.71</v>
      </c>
      <c r="AO192" s="67">
        <v>51.33</v>
      </c>
      <c r="AP192" s="67">
        <v>50.44</v>
      </c>
      <c r="AQ192" s="67">
        <v>49.35</v>
      </c>
      <c r="AR192" s="67">
        <v>51.48</v>
      </c>
      <c r="AS192" s="67">
        <v>51.96</v>
      </c>
      <c r="AT192" s="67">
        <v>51.75</v>
      </c>
      <c r="AU192" s="290">
        <v>53.47</v>
      </c>
      <c r="AV192" s="67">
        <v>51.5</v>
      </c>
      <c r="AW192" s="67">
        <v>50.38</v>
      </c>
      <c r="AX192" s="67">
        <v>51.2</v>
      </c>
      <c r="AY192" s="67">
        <v>51.7</v>
      </c>
      <c r="AZ192" s="67">
        <v>50.88</v>
      </c>
      <c r="BA192" s="67">
        <v>50.85</v>
      </c>
      <c r="BB192" s="67">
        <v>50.86</v>
      </c>
      <c r="BC192" s="67">
        <v>49.38</v>
      </c>
      <c r="BD192" s="67">
        <v>48.95</v>
      </c>
      <c r="BE192" s="67">
        <v>50.3</v>
      </c>
      <c r="BF192" s="17">
        <f t="shared" si="14"/>
        <v>4.8400000000000034</v>
      </c>
      <c r="BG192" s="96">
        <f t="shared" si="15"/>
        <v>7.5731497418244462E-2</v>
      </c>
      <c r="BH192">
        <v>7.8</v>
      </c>
      <c r="BJ192" s="283" t="s">
        <v>11262</v>
      </c>
      <c r="BK192">
        <f>VLOOKUP(BJ192,[2]全部Ａ股20251220!$A:$D,4,FALSE)</f>
        <v>68.75</v>
      </c>
      <c r="BM192" s="270"/>
      <c r="BN192" s="271"/>
    </row>
    <row r="193" spans="1:66" x14ac:dyDescent="0.25">
      <c r="A193" s="99">
        <f t="shared" si="17"/>
        <v>192</v>
      </c>
      <c r="B193" s="29" t="s">
        <v>312</v>
      </c>
      <c r="C193" s="137" t="s">
        <v>318</v>
      </c>
      <c r="D193" s="176">
        <v>29.19</v>
      </c>
      <c r="F193" s="100"/>
      <c r="G193" s="100"/>
      <c r="H193" s="67">
        <v>29.63</v>
      </c>
      <c r="I193" s="67">
        <v>30.07</v>
      </c>
      <c r="J193" s="67">
        <v>30.02</v>
      </c>
      <c r="K193" s="67">
        <v>29.82</v>
      </c>
      <c r="L193" s="67">
        <v>31.31</v>
      </c>
      <c r="M193" s="67">
        <v>31.37</v>
      </c>
      <c r="N193" s="67">
        <v>32.869999999999997</v>
      </c>
      <c r="O193" s="67">
        <v>33.29</v>
      </c>
      <c r="P193" s="67">
        <v>33.06</v>
      </c>
      <c r="Q193" s="67">
        <v>33.909999999999997</v>
      </c>
      <c r="R193" s="67">
        <v>31.52</v>
      </c>
      <c r="S193" s="67">
        <v>30.66</v>
      </c>
      <c r="T193" s="67">
        <v>30.71</v>
      </c>
      <c r="U193" s="67">
        <v>30.75</v>
      </c>
      <c r="V193" s="67">
        <v>29.62</v>
      </c>
      <c r="W193" s="67">
        <v>31.17</v>
      </c>
      <c r="X193" s="67">
        <v>31.09</v>
      </c>
      <c r="Y193" s="67">
        <v>29.56</v>
      </c>
      <c r="Z193" s="67">
        <v>28.77</v>
      </c>
      <c r="AA193" s="67">
        <v>29.11</v>
      </c>
      <c r="AB193" s="67">
        <v>28.66</v>
      </c>
      <c r="AC193" s="67">
        <v>28.01</v>
      </c>
      <c r="AD193" s="67">
        <v>27.9</v>
      </c>
      <c r="AE193" s="67">
        <v>27.61</v>
      </c>
      <c r="AF193" s="67">
        <v>27.64</v>
      </c>
      <c r="AG193" s="67">
        <v>27.26</v>
      </c>
      <c r="AH193" s="67">
        <v>27.76</v>
      </c>
      <c r="AI193" s="67">
        <v>28.55</v>
      </c>
      <c r="AJ193" s="67">
        <v>28.13</v>
      </c>
      <c r="AK193" s="67">
        <v>28.18</v>
      </c>
      <c r="AL193" s="67">
        <v>28.8</v>
      </c>
      <c r="AM193" s="67">
        <v>28.65</v>
      </c>
      <c r="AN193" s="67">
        <v>28.21</v>
      </c>
      <c r="AO193" s="67">
        <v>28.18</v>
      </c>
      <c r="AP193" s="67">
        <v>28.37</v>
      </c>
      <c r="AQ193" s="67">
        <v>28.5</v>
      </c>
      <c r="AR193" s="67">
        <v>29.91</v>
      </c>
      <c r="AS193" s="67">
        <v>30.97</v>
      </c>
      <c r="AT193" s="67">
        <v>31.33</v>
      </c>
      <c r="AU193" s="290">
        <v>33.35</v>
      </c>
      <c r="AV193" s="67">
        <v>33.56</v>
      </c>
      <c r="AW193" s="67">
        <v>30.14</v>
      </c>
      <c r="AX193" s="67">
        <v>32.69</v>
      </c>
      <c r="AY193" s="67">
        <v>31.54</v>
      </c>
      <c r="AZ193" s="67">
        <v>30.88</v>
      </c>
      <c r="BA193" s="67">
        <v>29.03</v>
      </c>
      <c r="BB193" s="67">
        <v>29.02</v>
      </c>
      <c r="BC193" s="67">
        <v>28.2</v>
      </c>
      <c r="BD193" s="67">
        <v>27.8</v>
      </c>
      <c r="BE193" s="67">
        <v>28.83</v>
      </c>
      <c r="BF193" s="17">
        <f t="shared" si="14"/>
        <v>-0.43999999999999773</v>
      </c>
      <c r="BG193" s="96">
        <f t="shared" si="15"/>
        <v>-1.4849814377320207E-2</v>
      </c>
      <c r="BH193">
        <v>7.8</v>
      </c>
      <c r="BJ193" s="254" t="s">
        <v>318</v>
      </c>
      <c r="BK193">
        <f>VLOOKUP(BJ193,[2]全部Ａ股20251220!$A:$D,4,FALSE)</f>
        <v>29.19</v>
      </c>
      <c r="BM193" s="270"/>
      <c r="BN193" s="271"/>
    </row>
    <row r="194" spans="1:66" x14ac:dyDescent="0.25">
      <c r="A194" s="99">
        <f t="shared" si="17"/>
        <v>193</v>
      </c>
      <c r="B194" s="29" t="s">
        <v>310</v>
      </c>
      <c r="C194" s="137" t="s">
        <v>11269</v>
      </c>
      <c r="D194" s="176">
        <v>18.079999999999998</v>
      </c>
      <c r="F194" s="100"/>
      <c r="G194" s="100"/>
      <c r="H194" s="67">
        <v>18.190000000000001</v>
      </c>
      <c r="I194" s="67">
        <v>18.02</v>
      </c>
      <c r="J194" s="67">
        <v>18.57</v>
      </c>
      <c r="K194" s="67">
        <v>18.84</v>
      </c>
      <c r="L194" s="67">
        <v>21.88</v>
      </c>
      <c r="M194" s="67">
        <v>22.43</v>
      </c>
      <c r="N194" s="67">
        <v>21.11</v>
      </c>
      <c r="O194" s="67">
        <v>18.84</v>
      </c>
      <c r="P194" s="67">
        <v>19.7</v>
      </c>
      <c r="Q194" s="67">
        <v>18.399999999999999</v>
      </c>
      <c r="R194" s="67">
        <v>18</v>
      </c>
      <c r="S194" s="67">
        <v>17.5</v>
      </c>
      <c r="T194" s="67">
        <v>16.899999999999999</v>
      </c>
      <c r="U194" s="67">
        <v>17.12</v>
      </c>
      <c r="V194" s="67">
        <v>18.100000000000001</v>
      </c>
      <c r="W194" s="67">
        <v>17.170000000000002</v>
      </c>
      <c r="X194" s="67">
        <v>16.52</v>
      </c>
      <c r="Y194" s="67">
        <v>16.16</v>
      </c>
      <c r="Z194" s="67">
        <v>15.82</v>
      </c>
      <c r="AA194" s="67">
        <v>15.92</v>
      </c>
      <c r="AB194" s="67">
        <v>16.52</v>
      </c>
      <c r="AC194" s="67">
        <v>16.07</v>
      </c>
      <c r="AD194" s="67">
        <v>16.25</v>
      </c>
      <c r="AE194" s="67">
        <v>15.57</v>
      </c>
      <c r="AF194" s="67">
        <v>14.57</v>
      </c>
      <c r="AG194" s="67">
        <v>14.24</v>
      </c>
      <c r="AH194" s="67">
        <v>14.42</v>
      </c>
      <c r="AI194" s="67">
        <v>14.47</v>
      </c>
      <c r="AJ194" s="67">
        <v>14.38</v>
      </c>
      <c r="AK194" s="67">
        <v>14.92</v>
      </c>
      <c r="AL194" s="67">
        <v>15.15</v>
      </c>
      <c r="AM194" s="67">
        <v>14.92</v>
      </c>
      <c r="AN194" s="67">
        <v>14.7</v>
      </c>
      <c r="AO194" s="67">
        <v>14.89</v>
      </c>
      <c r="AP194" s="67">
        <v>14.85</v>
      </c>
      <c r="AQ194" s="67">
        <v>14.8</v>
      </c>
      <c r="AR194" s="67">
        <v>15.76</v>
      </c>
      <c r="AS194" s="67">
        <v>16.87</v>
      </c>
      <c r="AT194" s="67">
        <v>17.059999999999999</v>
      </c>
      <c r="AU194" s="290">
        <v>17.52</v>
      </c>
      <c r="AV194" s="67">
        <v>17.350000000000001</v>
      </c>
      <c r="AW194" s="67">
        <v>16.71</v>
      </c>
      <c r="AX194" s="67">
        <v>16.149999999999999</v>
      </c>
      <c r="AY194" s="67">
        <v>15.81</v>
      </c>
      <c r="AZ194" s="67">
        <v>16.23</v>
      </c>
      <c r="BA194" s="67">
        <v>14.9</v>
      </c>
      <c r="BB194" s="67">
        <v>14.96</v>
      </c>
      <c r="BC194" s="67">
        <v>15.16</v>
      </c>
      <c r="BD194" s="67">
        <v>14.46</v>
      </c>
      <c r="BE194" s="67">
        <v>15</v>
      </c>
      <c r="BF194" s="17">
        <f t="shared" si="14"/>
        <v>-0.11000000000000298</v>
      </c>
      <c r="BG194" s="96">
        <f t="shared" si="15"/>
        <v>-6.0472787245741053E-3</v>
      </c>
      <c r="BH194">
        <v>7.8</v>
      </c>
      <c r="BJ194" s="254" t="s">
        <v>11269</v>
      </c>
      <c r="BK194">
        <f>VLOOKUP(BJ194,[2]全部Ａ股20251220!$A:$D,4,FALSE)</f>
        <v>18.079999999999998</v>
      </c>
      <c r="BM194" s="270"/>
      <c r="BN194" s="271"/>
    </row>
    <row r="195" spans="1:66" x14ac:dyDescent="0.25">
      <c r="A195" s="99">
        <f t="shared" si="17"/>
        <v>194</v>
      </c>
      <c r="B195" s="221" t="s">
        <v>278</v>
      </c>
      <c r="C195" s="86" t="s">
        <v>11281</v>
      </c>
      <c r="D195" s="176">
        <v>47.68</v>
      </c>
      <c r="F195" s="100"/>
      <c r="G195" s="100"/>
      <c r="H195" s="67">
        <v>50.65</v>
      </c>
      <c r="I195" s="67">
        <v>51.98</v>
      </c>
      <c r="J195" s="67">
        <v>49.84</v>
      </c>
      <c r="K195" s="67">
        <v>49.68</v>
      </c>
      <c r="L195" s="67">
        <v>50.14</v>
      </c>
      <c r="M195" s="67">
        <v>50.58</v>
      </c>
      <c r="N195" s="67">
        <v>52.32</v>
      </c>
      <c r="O195" s="67">
        <v>53.1</v>
      </c>
      <c r="P195" s="67">
        <v>52.74</v>
      </c>
      <c r="Q195" s="67">
        <v>58.09</v>
      </c>
      <c r="R195" s="67">
        <v>55.08</v>
      </c>
      <c r="S195" s="67">
        <v>52.3</v>
      </c>
      <c r="T195" s="67">
        <v>50.38</v>
      </c>
      <c r="U195" s="67">
        <v>50.62</v>
      </c>
      <c r="V195" s="67">
        <v>48.35</v>
      </c>
      <c r="W195" s="67">
        <v>52</v>
      </c>
      <c r="X195" s="67">
        <v>51.76</v>
      </c>
      <c r="Y195" s="67">
        <v>48.61</v>
      </c>
      <c r="Z195" s="67">
        <v>47.6</v>
      </c>
      <c r="AA195" s="67">
        <v>47.88</v>
      </c>
      <c r="AB195" s="67">
        <v>47.77</v>
      </c>
      <c r="AC195" s="67">
        <v>46.85</v>
      </c>
      <c r="AD195" s="67">
        <v>45.83</v>
      </c>
      <c r="AE195" s="67">
        <v>44.41</v>
      </c>
      <c r="AF195" s="67">
        <v>44.38</v>
      </c>
      <c r="AG195" s="67">
        <v>42.67</v>
      </c>
      <c r="AH195" s="67">
        <v>44.28</v>
      </c>
      <c r="AI195" s="67">
        <v>45.19</v>
      </c>
      <c r="AJ195" s="67">
        <v>44.1</v>
      </c>
      <c r="AK195" s="67">
        <v>44.86</v>
      </c>
      <c r="AL195" s="67">
        <v>46.96</v>
      </c>
      <c r="AM195" s="67">
        <v>47.91</v>
      </c>
      <c r="AN195" s="67">
        <v>47.17</v>
      </c>
      <c r="AO195" s="67">
        <v>48.18</v>
      </c>
      <c r="AP195" s="67">
        <v>47.67</v>
      </c>
      <c r="AQ195" s="67">
        <v>48.56</v>
      </c>
      <c r="AR195" s="67">
        <v>52.38</v>
      </c>
      <c r="AS195" s="67">
        <v>53.53</v>
      </c>
      <c r="AT195" s="67">
        <v>53.64</v>
      </c>
      <c r="AU195" s="290">
        <v>56.98</v>
      </c>
      <c r="AV195" s="67">
        <v>58.33</v>
      </c>
      <c r="AW195" s="67">
        <v>54.31</v>
      </c>
      <c r="AX195" s="67">
        <v>62</v>
      </c>
      <c r="AY195" s="67">
        <v>58.99</v>
      </c>
      <c r="AZ195" s="67">
        <v>56.08</v>
      </c>
      <c r="BA195" s="67">
        <v>50.25</v>
      </c>
      <c r="BB195" s="67">
        <v>51.51</v>
      </c>
      <c r="BC195" s="67">
        <v>47.7</v>
      </c>
      <c r="BD195" s="67">
        <v>46.4</v>
      </c>
      <c r="BE195" s="67">
        <v>47</v>
      </c>
      <c r="BF195" s="17">
        <f t="shared" si="14"/>
        <v>-2.9699999999999989</v>
      </c>
      <c r="BG195" s="96">
        <f t="shared" si="15"/>
        <v>-5.8637709772951609E-2</v>
      </c>
      <c r="BH195">
        <v>7.8</v>
      </c>
      <c r="BJ195" s="283" t="s">
        <v>11281</v>
      </c>
      <c r="BK195">
        <f>VLOOKUP(BJ195,[2]全部Ａ股20251220!$A:$D,4,FALSE)</f>
        <v>47.68</v>
      </c>
      <c r="BM195" s="270"/>
      <c r="BN195" s="271"/>
    </row>
    <row r="196" spans="1:66" x14ac:dyDescent="0.25">
      <c r="A196" s="99">
        <f t="shared" si="17"/>
        <v>195</v>
      </c>
      <c r="B196" s="293" t="s">
        <v>276</v>
      </c>
      <c r="C196" s="50" t="s">
        <v>11272</v>
      </c>
      <c r="D196" s="176">
        <v>145.80000000000001</v>
      </c>
      <c r="F196" s="100"/>
      <c r="G196" s="100"/>
      <c r="H196" s="67">
        <v>139.44999999999999</v>
      </c>
      <c r="I196" s="67">
        <v>142.97</v>
      </c>
      <c r="J196" s="67">
        <v>145.37</v>
      </c>
      <c r="K196" s="67">
        <v>148</v>
      </c>
      <c r="L196" s="67">
        <v>157.61000000000001</v>
      </c>
      <c r="M196" s="67">
        <v>149.16</v>
      </c>
      <c r="N196" s="67">
        <v>160.09</v>
      </c>
      <c r="O196" s="67">
        <v>167.45</v>
      </c>
      <c r="P196" s="67">
        <v>169.55</v>
      </c>
      <c r="Q196" s="67">
        <v>179.84</v>
      </c>
      <c r="R196" s="67">
        <v>181.55</v>
      </c>
      <c r="S196" s="67">
        <v>182.21</v>
      </c>
      <c r="T196" s="67">
        <v>186.74</v>
      </c>
      <c r="U196" s="67">
        <v>194.91</v>
      </c>
      <c r="V196" s="67">
        <v>190.83</v>
      </c>
      <c r="W196" s="67">
        <v>193.98</v>
      </c>
      <c r="X196" s="67">
        <v>192.58</v>
      </c>
      <c r="Y196" s="67">
        <v>181.89</v>
      </c>
      <c r="Z196" s="67">
        <v>183.56</v>
      </c>
      <c r="AA196" s="67">
        <v>184.53</v>
      </c>
      <c r="AB196" s="67">
        <v>191.57</v>
      </c>
      <c r="AC196" s="67">
        <v>177.63</v>
      </c>
      <c r="AD196" s="67">
        <v>174.11</v>
      </c>
      <c r="AE196" s="67">
        <v>172.62</v>
      </c>
      <c r="AF196" s="67">
        <v>172.21</v>
      </c>
      <c r="AG196" s="67">
        <v>171.47</v>
      </c>
      <c r="AH196" s="67">
        <v>177.46</v>
      </c>
      <c r="AI196" s="67">
        <v>173.03</v>
      </c>
      <c r="AJ196" s="67">
        <v>170</v>
      </c>
      <c r="AK196" s="67">
        <v>171.65</v>
      </c>
      <c r="AL196" s="67">
        <v>172.03</v>
      </c>
      <c r="AM196" s="67">
        <v>170.69</v>
      </c>
      <c r="AN196" s="67">
        <v>173</v>
      </c>
      <c r="AO196" s="67">
        <v>177.19</v>
      </c>
      <c r="AP196" s="67">
        <v>179</v>
      </c>
      <c r="AQ196" s="67">
        <v>183.08</v>
      </c>
      <c r="AR196" s="67">
        <v>181.17</v>
      </c>
      <c r="AS196" s="67">
        <v>180.26</v>
      </c>
      <c r="AT196" s="67">
        <v>190.1</v>
      </c>
      <c r="AU196" s="290">
        <v>200</v>
      </c>
      <c r="AV196" s="67">
        <v>172.49</v>
      </c>
      <c r="AW196" s="67">
        <v>169.86</v>
      </c>
      <c r="AX196" s="67">
        <v>183.44</v>
      </c>
      <c r="AY196" s="67">
        <v>183.07</v>
      </c>
      <c r="AZ196" s="67">
        <v>176.26</v>
      </c>
      <c r="BA196" s="67">
        <v>170.02</v>
      </c>
      <c r="BB196" s="67">
        <v>171.6</v>
      </c>
      <c r="BC196" s="67">
        <v>173.31</v>
      </c>
      <c r="BD196" s="67">
        <v>167.17</v>
      </c>
      <c r="BE196" s="67">
        <v>172.5</v>
      </c>
      <c r="BF196" s="17">
        <f t="shared" si="14"/>
        <v>6.3500000000000227</v>
      </c>
      <c r="BG196" s="96">
        <f t="shared" si="15"/>
        <v>4.5536034420939571E-2</v>
      </c>
      <c r="BH196">
        <v>7.8</v>
      </c>
      <c r="BJ196" s="286" t="s">
        <v>11272</v>
      </c>
      <c r="BK196">
        <f>VLOOKUP(BJ196,[2]全部Ａ股20251220!$A:$D,4,FALSE)</f>
        <v>145.80000000000001</v>
      </c>
      <c r="BM196" s="270"/>
      <c r="BN196" s="271"/>
    </row>
    <row r="197" spans="1:66" x14ac:dyDescent="0.25">
      <c r="A197" s="99">
        <f t="shared" si="17"/>
        <v>196</v>
      </c>
      <c r="B197" s="293" t="s">
        <v>274</v>
      </c>
      <c r="C197" s="50" t="s">
        <v>11273</v>
      </c>
      <c r="D197" s="180">
        <v>85.85</v>
      </c>
      <c r="F197" s="100"/>
      <c r="G197" s="100"/>
      <c r="H197" s="100">
        <v>88.95</v>
      </c>
      <c r="I197" s="100">
        <v>98.93</v>
      </c>
      <c r="J197" s="100">
        <v>99.16</v>
      </c>
      <c r="K197" s="100">
        <v>95.77</v>
      </c>
      <c r="L197" s="100">
        <v>100.7</v>
      </c>
      <c r="M197" s="100">
        <v>111.16</v>
      </c>
      <c r="N197" s="100">
        <v>106.45</v>
      </c>
      <c r="O197" s="100">
        <v>113.92</v>
      </c>
      <c r="P197" s="100">
        <v>104.75</v>
      </c>
      <c r="Q197" s="100">
        <v>113.36</v>
      </c>
      <c r="R197" s="100">
        <v>119.25</v>
      </c>
      <c r="S197" s="100">
        <v>120.44</v>
      </c>
      <c r="T197" s="100">
        <v>106.83</v>
      </c>
      <c r="U197" s="100">
        <v>97.97</v>
      </c>
      <c r="V197" s="100">
        <v>82.44</v>
      </c>
      <c r="W197" s="100">
        <v>88.5</v>
      </c>
      <c r="X197" s="100">
        <v>82.83</v>
      </c>
      <c r="Y197" s="100">
        <v>73.64</v>
      </c>
      <c r="Z197" s="100">
        <v>68.08</v>
      </c>
      <c r="AA197" s="100">
        <v>68.09</v>
      </c>
      <c r="AB197" s="100">
        <v>70.36</v>
      </c>
      <c r="AC197" s="100">
        <v>69.510000000000005</v>
      </c>
      <c r="AD197" s="100">
        <v>68.81</v>
      </c>
      <c r="AE197" s="100">
        <v>68.66</v>
      </c>
      <c r="AF197" s="100">
        <v>69.930000000000007</v>
      </c>
      <c r="AG197" s="100">
        <v>66.900000000000006</v>
      </c>
      <c r="AH197" s="100">
        <v>68.489999999999995</v>
      </c>
      <c r="AI197" s="100">
        <v>61.9</v>
      </c>
      <c r="AJ197" s="100">
        <v>61.9</v>
      </c>
      <c r="AK197" s="100">
        <v>61.9</v>
      </c>
      <c r="AL197" s="100">
        <v>62.84</v>
      </c>
      <c r="AM197" s="100">
        <v>64.39</v>
      </c>
      <c r="AN197" s="100">
        <v>63.32</v>
      </c>
      <c r="AO197" s="100">
        <v>62.07</v>
      </c>
      <c r="AP197" s="100">
        <v>65.05</v>
      </c>
      <c r="AQ197" s="100">
        <v>65.459999999999994</v>
      </c>
      <c r="AR197" s="100">
        <v>65.22</v>
      </c>
      <c r="AS197" s="100">
        <v>66.08</v>
      </c>
      <c r="AT197" s="100">
        <v>67.2</v>
      </c>
      <c r="AU197" s="291">
        <v>71.42</v>
      </c>
      <c r="AV197" s="100">
        <v>72.08</v>
      </c>
      <c r="AW197" s="100">
        <v>71.739999999999995</v>
      </c>
      <c r="AX197" s="100">
        <v>76.95</v>
      </c>
      <c r="AY197" s="100">
        <v>73.98</v>
      </c>
      <c r="AZ197" s="100">
        <v>75.02</v>
      </c>
      <c r="BA197" s="100">
        <v>66.989999999999995</v>
      </c>
      <c r="BB197" s="100">
        <v>66.5</v>
      </c>
      <c r="BC197" s="100">
        <v>64.42</v>
      </c>
      <c r="BD197" s="100">
        <v>61.66</v>
      </c>
      <c r="BE197" s="100">
        <v>64.819999999999993</v>
      </c>
      <c r="BF197" s="17">
        <f t="shared" si="14"/>
        <v>-3.1000000000000085</v>
      </c>
      <c r="BG197" s="96">
        <f t="shared" si="15"/>
        <v>-3.4851039910061929E-2</v>
      </c>
      <c r="BH197">
        <v>7.8</v>
      </c>
      <c r="BJ197" s="286" t="s">
        <v>11273</v>
      </c>
      <c r="BK197">
        <f>VLOOKUP(BJ197,[2]全部Ａ股20251220!$A:$D,4,FALSE)</f>
        <v>85.85</v>
      </c>
      <c r="BM197" s="270"/>
      <c r="BN197" s="271"/>
    </row>
    <row r="198" spans="1:66" x14ac:dyDescent="0.25">
      <c r="A198" s="99">
        <f t="shared" si="17"/>
        <v>197</v>
      </c>
      <c r="B198" s="221" t="s">
        <v>229</v>
      </c>
      <c r="C198" s="86" t="s">
        <v>398</v>
      </c>
      <c r="D198" s="176">
        <v>94.23</v>
      </c>
      <c r="F198" s="100"/>
      <c r="G198" s="100"/>
      <c r="H198" s="67">
        <v>97</v>
      </c>
      <c r="I198" s="67">
        <v>95.98</v>
      </c>
      <c r="J198" s="67">
        <v>95.17</v>
      </c>
      <c r="K198" s="67">
        <v>92.7</v>
      </c>
      <c r="L198" s="67">
        <v>98.37</v>
      </c>
      <c r="M198" s="67">
        <v>97.2</v>
      </c>
      <c r="N198" s="67">
        <v>100.79</v>
      </c>
      <c r="O198" s="67">
        <v>103.76</v>
      </c>
      <c r="P198" s="67">
        <v>104.43</v>
      </c>
      <c r="Q198" s="67">
        <v>107.79</v>
      </c>
      <c r="R198" s="67">
        <v>109.21</v>
      </c>
      <c r="S198" s="67">
        <v>107.29</v>
      </c>
      <c r="T198" s="67">
        <v>109.09</v>
      </c>
      <c r="U198" s="67">
        <v>105.91</v>
      </c>
      <c r="V198" s="67">
        <v>107.26</v>
      </c>
      <c r="W198" s="67">
        <v>114.06</v>
      </c>
      <c r="X198" s="67">
        <v>110.66</v>
      </c>
      <c r="Y198" s="67">
        <v>106.07</v>
      </c>
      <c r="Z198" s="67">
        <v>103.93</v>
      </c>
      <c r="AA198" s="67">
        <v>105.8</v>
      </c>
      <c r="AB198" s="67">
        <v>337.93</v>
      </c>
      <c r="AC198" s="67">
        <v>329.11</v>
      </c>
      <c r="AD198" s="67">
        <v>323.91000000000003</v>
      </c>
      <c r="AE198" s="67">
        <v>331</v>
      </c>
      <c r="AF198" s="67">
        <v>334.24</v>
      </c>
      <c r="AG198" s="67">
        <v>340.25</v>
      </c>
      <c r="AH198" s="67">
        <v>346</v>
      </c>
      <c r="AI198" s="67">
        <v>359.96</v>
      </c>
      <c r="AJ198" s="67">
        <v>352.3</v>
      </c>
      <c r="AK198" s="67">
        <v>405</v>
      </c>
      <c r="AL198" s="67">
        <v>389.17</v>
      </c>
      <c r="AM198" s="67">
        <v>363.22</v>
      </c>
      <c r="AN198" s="67">
        <v>353.09</v>
      </c>
      <c r="AO198" s="67">
        <v>370.83</v>
      </c>
      <c r="AP198" s="67">
        <v>346</v>
      </c>
      <c r="AQ198" s="67">
        <v>354.98</v>
      </c>
      <c r="AR198" s="67">
        <v>357.51</v>
      </c>
      <c r="AS198" s="67">
        <v>382.5</v>
      </c>
      <c r="AT198" s="67">
        <v>372</v>
      </c>
      <c r="AU198" s="290">
        <v>375.94</v>
      </c>
      <c r="AV198" s="67">
        <v>356.4</v>
      </c>
      <c r="AW198" s="67">
        <v>361.82</v>
      </c>
      <c r="AX198" s="67">
        <v>383</v>
      </c>
      <c r="AY198" s="67">
        <v>356.05</v>
      </c>
      <c r="AZ198" s="67">
        <v>326.89999999999998</v>
      </c>
      <c r="BA198" s="67">
        <v>274.5</v>
      </c>
      <c r="BB198" s="67">
        <v>279.08</v>
      </c>
      <c r="BC198" s="67">
        <v>276.60000000000002</v>
      </c>
      <c r="BD198" s="67">
        <v>266.02</v>
      </c>
      <c r="BE198" s="67">
        <v>270.73</v>
      </c>
      <c r="BF198" s="17">
        <f t="shared" si="14"/>
        <v>-2.769999999999996</v>
      </c>
      <c r="BG198" s="96">
        <f t="shared" si="15"/>
        <v>-2.8556701030927795E-2</v>
      </c>
      <c r="BH198">
        <v>7.8</v>
      </c>
      <c r="BJ198" s="283" t="s">
        <v>398</v>
      </c>
      <c r="BK198">
        <f>VLOOKUP(BJ198,[2]全部Ａ股20251220!$A:$D,4,FALSE)</f>
        <v>94.23</v>
      </c>
      <c r="BM198" s="270"/>
      <c r="BN198" s="271"/>
    </row>
    <row r="199" spans="1:66" x14ac:dyDescent="0.25">
      <c r="A199" s="99">
        <f t="shared" si="17"/>
        <v>198</v>
      </c>
      <c r="B199" s="221" t="s">
        <v>12796</v>
      </c>
      <c r="C199" s="86" t="s">
        <v>12798</v>
      </c>
      <c r="D199" s="182">
        <v>2.4510000000000001</v>
      </c>
      <c r="F199" s="100"/>
      <c r="G199" s="100"/>
      <c r="H199" s="155">
        <v>2.4529999999999998</v>
      </c>
      <c r="I199" s="155">
        <v>2.4510000000000001</v>
      </c>
      <c r="J199" s="155">
        <v>2.4630000000000001</v>
      </c>
      <c r="K199" s="155">
        <v>2.355</v>
      </c>
      <c r="BF199" s="17">
        <f t="shared" si="14"/>
        <v>-1.9999999999997797E-3</v>
      </c>
      <c r="BG199" s="96">
        <f t="shared" si="15"/>
        <v>-8.153281695881695E-4</v>
      </c>
      <c r="BH199">
        <v>7.8</v>
      </c>
      <c r="BJ199" s="284" t="s">
        <v>12799</v>
      </c>
      <c r="BK199">
        <f>VLOOKUP(BJ199,[3]ETF基金20251220!$A:$D,4,FALSE)</f>
        <v>2.4510000000000001</v>
      </c>
      <c r="BM199" s="270"/>
      <c r="BN199" s="271"/>
    </row>
    <row r="200" spans="1:66" x14ac:dyDescent="0.25">
      <c r="A200" s="99">
        <f t="shared" si="17"/>
        <v>199</v>
      </c>
      <c r="B200" s="221" t="s">
        <v>12793</v>
      </c>
      <c r="C200" s="86" t="s">
        <v>12791</v>
      </c>
      <c r="D200" s="182">
        <v>1.387</v>
      </c>
      <c r="F200" s="100"/>
      <c r="G200" s="100"/>
      <c r="H200" s="155">
        <v>1.373</v>
      </c>
      <c r="I200" s="155">
        <v>1.3680000000000001</v>
      </c>
      <c r="J200" s="155">
        <v>1.353</v>
      </c>
      <c r="K200" s="155">
        <v>1.347</v>
      </c>
      <c r="BF200" s="17">
        <f t="shared" si="14"/>
        <v>1.4000000000000012E-2</v>
      </c>
      <c r="BG200" s="96">
        <f t="shared" si="15"/>
        <v>1.0196649672250556E-2</v>
      </c>
      <c r="BH200">
        <v>7.8</v>
      </c>
      <c r="BJ200" s="284" t="s">
        <v>12794</v>
      </c>
      <c r="BK200">
        <f>VLOOKUP(BJ200,[3]ETF基金20251220!$A:$D,4,FALSE)</f>
        <v>1.387</v>
      </c>
      <c r="BM200" s="270"/>
      <c r="BN200" s="271"/>
    </row>
    <row r="201" spans="1:66" x14ac:dyDescent="0.25">
      <c r="A201" s="99">
        <f t="shared" si="17"/>
        <v>200</v>
      </c>
      <c r="B201" s="221" t="s">
        <v>12615</v>
      </c>
      <c r="C201" s="86" t="s">
        <v>12617</v>
      </c>
      <c r="D201" s="182">
        <v>1.091</v>
      </c>
      <c r="F201" s="100"/>
      <c r="G201" s="100"/>
      <c r="H201" s="155">
        <v>1.085</v>
      </c>
      <c r="I201" s="155">
        <v>1.1299999999999999</v>
      </c>
      <c r="J201" s="155">
        <v>1.1279999999999999</v>
      </c>
      <c r="K201" s="155">
        <v>1.1319999999999999</v>
      </c>
      <c r="L201" s="155">
        <v>1.2150000000000001</v>
      </c>
      <c r="M201" s="155">
        <v>1.24</v>
      </c>
      <c r="N201" s="155">
        <v>1.1819999999999999</v>
      </c>
      <c r="O201" s="155">
        <v>1.1879999999999999</v>
      </c>
      <c r="BF201" s="17">
        <f t="shared" si="14"/>
        <v>6.0000000000000053E-3</v>
      </c>
      <c r="BG201" s="96">
        <f t="shared" si="15"/>
        <v>5.5299539170506964E-3</v>
      </c>
      <c r="BH201">
        <v>7.8</v>
      </c>
      <c r="BJ201" s="284" t="s">
        <v>12617</v>
      </c>
      <c r="BK201">
        <f>VLOOKUP(BJ201,[3]ETF基金20251220!$A:$D,4,FALSE)</f>
        <v>1.091</v>
      </c>
      <c r="BM201" s="270"/>
      <c r="BN201" s="271"/>
    </row>
    <row r="202" spans="1:66" x14ac:dyDescent="0.25">
      <c r="A202" s="99">
        <f t="shared" si="17"/>
        <v>201</v>
      </c>
      <c r="B202" s="221" t="s">
        <v>12520</v>
      </c>
      <c r="C202" s="86" t="s">
        <v>12522</v>
      </c>
      <c r="D202" s="182">
        <v>0.88500000000000001</v>
      </c>
      <c r="F202" s="100"/>
      <c r="G202" s="100"/>
      <c r="H202" s="155">
        <v>0.871</v>
      </c>
      <c r="I202" s="155">
        <v>0.88600000000000001</v>
      </c>
      <c r="J202" s="155">
        <v>0.90600000000000003</v>
      </c>
      <c r="K202" s="155">
        <v>0.90100000000000002</v>
      </c>
      <c r="L202" s="155">
        <v>0.92300000000000004</v>
      </c>
      <c r="M202" s="155">
        <v>0.89900000000000002</v>
      </c>
      <c r="N202" s="155">
        <v>0.91</v>
      </c>
      <c r="O202" s="155">
        <v>0.90300000000000002</v>
      </c>
      <c r="P202" s="155">
        <v>0.92300000000000004</v>
      </c>
      <c r="Q202" s="155">
        <v>0.92500000000000004</v>
      </c>
      <c r="R202" s="155">
        <v>0.92400000000000004</v>
      </c>
      <c r="S202" s="155">
        <v>0.91700000000000004</v>
      </c>
      <c r="T202" s="155">
        <v>0.94099999999999995</v>
      </c>
      <c r="U202" s="155">
        <v>0.96299999999999997</v>
      </c>
      <c r="BF202" s="17">
        <f t="shared" si="14"/>
        <v>1.4000000000000012E-2</v>
      </c>
      <c r="BG202" s="96">
        <f t="shared" si="15"/>
        <v>1.6073478760045938E-2</v>
      </c>
      <c r="BH202">
        <v>7.8</v>
      </c>
      <c r="BJ202" s="284" t="s">
        <v>12523</v>
      </c>
      <c r="BK202">
        <f>VLOOKUP(BJ202,[3]ETF基金20251220!$A:$D,4,FALSE)</f>
        <v>0.88500000000000001</v>
      </c>
      <c r="BM202" s="270"/>
      <c r="BN202" s="271"/>
    </row>
    <row r="203" spans="1:66" x14ac:dyDescent="0.25">
      <c r="A203" s="99">
        <f t="shared" si="17"/>
        <v>202</v>
      </c>
      <c r="B203" s="293" t="s">
        <v>11778</v>
      </c>
      <c r="C203" s="86" t="s">
        <v>11776</v>
      </c>
      <c r="D203" s="182">
        <v>1.204</v>
      </c>
      <c r="F203" s="100"/>
      <c r="G203" s="100"/>
      <c r="H203" s="155">
        <v>1.18</v>
      </c>
      <c r="I203" s="155">
        <v>1.1990000000000001</v>
      </c>
      <c r="J203" s="155">
        <v>1.2050000000000001</v>
      </c>
      <c r="K203" s="155">
        <v>1.1970000000000001</v>
      </c>
      <c r="L203" s="155">
        <v>1.2130000000000001</v>
      </c>
      <c r="M203" s="155">
        <v>1.19</v>
      </c>
      <c r="N203" s="155">
        <v>1.1970000000000001</v>
      </c>
      <c r="O203" s="155">
        <v>1.1910000000000001</v>
      </c>
      <c r="P203" s="155">
        <v>1.1879999999999999</v>
      </c>
      <c r="Q203" s="155">
        <v>1.1990000000000001</v>
      </c>
      <c r="R203" s="155">
        <v>1.2030000000000001</v>
      </c>
      <c r="S203" s="155">
        <v>1.196</v>
      </c>
      <c r="T203" s="155">
        <v>1.222</v>
      </c>
      <c r="U203" s="155">
        <v>1.2310000000000001</v>
      </c>
      <c r="V203" s="155">
        <v>1.2130000000000001</v>
      </c>
      <c r="W203" s="155">
        <v>1.224</v>
      </c>
      <c r="X203" s="155">
        <v>1.1990000000000001</v>
      </c>
      <c r="Y203" s="155">
        <v>1.17</v>
      </c>
      <c r="Z203" s="155">
        <v>1.161</v>
      </c>
      <c r="AA203" s="155">
        <v>1.147</v>
      </c>
      <c r="AB203" s="155">
        <v>1.179</v>
      </c>
      <c r="AC203" s="155">
        <v>1.1639999999999999</v>
      </c>
      <c r="AD203" s="155">
        <v>1.1519999999999999</v>
      </c>
      <c r="AE203" s="155">
        <v>1.1459999999999999</v>
      </c>
      <c r="AF203" s="155">
        <v>1.1319999999999999</v>
      </c>
      <c r="AG203" s="155">
        <v>1.1279999999999999</v>
      </c>
      <c r="AH203" s="155">
        <v>1.1339999999999999</v>
      </c>
      <c r="AI203" s="155">
        <v>1.1659999999999999</v>
      </c>
      <c r="AJ203" s="155">
        <v>1.181</v>
      </c>
      <c r="AK203" s="155">
        <v>1.1910000000000001</v>
      </c>
      <c r="AL203" s="155">
        <v>1.1859999999999999</v>
      </c>
      <c r="AM203" s="155">
        <v>1.1779999999999999</v>
      </c>
      <c r="AN203" s="155">
        <v>1.1619999999999999</v>
      </c>
      <c r="AO203" s="155">
        <v>1.1579999999999999</v>
      </c>
      <c r="AP203" s="155">
        <v>1.159</v>
      </c>
      <c r="AQ203" s="155">
        <v>1.1599999999999999</v>
      </c>
      <c r="AR203" s="155">
        <v>1.1659999999999999</v>
      </c>
      <c r="AS203" s="155">
        <v>1.18</v>
      </c>
      <c r="AT203" s="155">
        <v>1.17</v>
      </c>
      <c r="AU203" s="292">
        <v>1.1930000000000001</v>
      </c>
      <c r="AV203" s="155">
        <v>1.1459999999999999</v>
      </c>
      <c r="AW203" s="155">
        <v>1.1379999999999999</v>
      </c>
      <c r="AX203" s="155">
        <v>1.1319999999999999</v>
      </c>
      <c r="AY203" s="155">
        <v>1.141</v>
      </c>
      <c r="AZ203" s="155">
        <v>1.127</v>
      </c>
      <c r="BA203" s="155">
        <v>1.131</v>
      </c>
      <c r="BB203" s="155">
        <v>1.1279999999999999</v>
      </c>
      <c r="BC203" s="155">
        <v>1.139</v>
      </c>
      <c r="BD203" s="155">
        <v>1.1339999999999999</v>
      </c>
      <c r="BE203" s="155">
        <v>1.143</v>
      </c>
      <c r="BF203" s="17">
        <f t="shared" si="14"/>
        <v>2.4000000000000021E-2</v>
      </c>
      <c r="BG203" s="96">
        <f t="shared" si="15"/>
        <v>2.0338983050847477E-2</v>
      </c>
      <c r="BH203">
        <v>7.8</v>
      </c>
      <c r="BJ203" s="284" t="s">
        <v>11776</v>
      </c>
      <c r="BK203">
        <f>VLOOKUP(BJ203,[3]ETF基金20251220!$A:$D,4,FALSE)</f>
        <v>1.204</v>
      </c>
      <c r="BM203" s="270"/>
      <c r="BN203" s="271"/>
    </row>
    <row r="204" spans="1:66" x14ac:dyDescent="0.25">
      <c r="A204" s="99">
        <f t="shared" si="17"/>
        <v>203</v>
      </c>
      <c r="B204" s="221" t="s">
        <v>11400</v>
      </c>
      <c r="C204" s="86" t="s">
        <v>11402</v>
      </c>
      <c r="D204" s="182">
        <v>0.38800000000000001</v>
      </c>
      <c r="F204" s="100"/>
      <c r="G204" s="100"/>
      <c r="H204" s="155">
        <v>0.39100000000000001</v>
      </c>
      <c r="I204" s="155">
        <v>0.38900000000000001</v>
      </c>
      <c r="J204" s="155">
        <v>0.39300000000000002</v>
      </c>
      <c r="K204" s="155">
        <v>0.38700000000000001</v>
      </c>
      <c r="L204" s="155">
        <v>0.40799999999999997</v>
      </c>
      <c r="M204" s="155">
        <v>0.40100000000000002</v>
      </c>
      <c r="N204" s="155">
        <v>0.41299999999999998</v>
      </c>
      <c r="O204" s="155">
        <v>0.41699999999999998</v>
      </c>
      <c r="P204" s="155">
        <v>0.41499999999999998</v>
      </c>
      <c r="Q204" s="155">
        <v>0.437</v>
      </c>
      <c r="R204" s="155">
        <v>0.44600000000000001</v>
      </c>
      <c r="S204" s="155">
        <v>0.433</v>
      </c>
      <c r="T204" s="155">
        <v>0.439</v>
      </c>
      <c r="U204" s="155">
        <v>0.441</v>
      </c>
      <c r="V204" s="155">
        <v>0.44600000000000001</v>
      </c>
      <c r="W204" s="155">
        <v>0.43099999999999999</v>
      </c>
      <c r="X204" s="155">
        <v>0.42399999999999999</v>
      </c>
      <c r="Y204" s="155">
        <v>0.41699999999999998</v>
      </c>
      <c r="Z204" s="155">
        <v>0.40600000000000003</v>
      </c>
      <c r="AA204" s="155">
        <v>0.40899999999999997</v>
      </c>
      <c r="AB204" s="155">
        <v>0.40100000000000002</v>
      </c>
      <c r="AC204" s="155">
        <v>0.39100000000000001</v>
      </c>
      <c r="AD204" s="155">
        <v>0.38100000000000001</v>
      </c>
      <c r="AE204" s="155">
        <v>0.371</v>
      </c>
      <c r="AF204" s="155">
        <v>0.36499999999999999</v>
      </c>
      <c r="AG204" s="155">
        <v>0.36299999999999999</v>
      </c>
      <c r="AH204" s="155">
        <v>0.377</v>
      </c>
      <c r="AI204" s="155">
        <v>0.373</v>
      </c>
      <c r="AJ204" s="155">
        <v>0.373</v>
      </c>
      <c r="AK204" s="155">
        <v>0.37</v>
      </c>
      <c r="AL204" s="155">
        <v>0.36299999999999999</v>
      </c>
      <c r="AM204" s="155">
        <v>0.35799999999999998</v>
      </c>
      <c r="AN204" s="155">
        <v>0.35399999999999998</v>
      </c>
      <c r="AO204" s="155">
        <v>0.35099999999999998</v>
      </c>
      <c r="AP204" s="155">
        <v>0.34699999999999998</v>
      </c>
      <c r="AQ204" s="155">
        <v>0.34899999999999998</v>
      </c>
      <c r="AR204" s="155">
        <v>0.36599999999999999</v>
      </c>
      <c r="AS204" s="155">
        <v>0.36599999999999999</v>
      </c>
      <c r="AT204" s="155">
        <v>0.36</v>
      </c>
      <c r="AU204" s="292">
        <v>0.36599999999999999</v>
      </c>
      <c r="AV204" s="155">
        <v>0.35799999999999998</v>
      </c>
      <c r="AW204" s="155">
        <v>0.35699999999999998</v>
      </c>
      <c r="AX204" s="155">
        <v>0.373</v>
      </c>
      <c r="AY204" s="155">
        <v>0.36199999999999999</v>
      </c>
      <c r="AZ204" s="155">
        <v>0.35399999999999998</v>
      </c>
      <c r="BA204" s="155">
        <v>0.34599999999999997</v>
      </c>
      <c r="BB204" s="155">
        <v>0.34599999999999997</v>
      </c>
      <c r="BC204" s="155">
        <v>0.34100000000000003</v>
      </c>
      <c r="BD204" s="155">
        <v>0.33600000000000002</v>
      </c>
      <c r="BE204" s="155">
        <v>0.34799999999999998</v>
      </c>
      <c r="BF204" s="17">
        <f t="shared" ref="BF204:BF214" si="18">D204-H204</f>
        <v>-3.0000000000000027E-3</v>
      </c>
      <c r="BG204" s="96">
        <f t="shared" ref="BG204:BG214" si="19">BF204/H204</f>
        <v>-7.6726342710997505E-3</v>
      </c>
      <c r="BH204">
        <v>7.8</v>
      </c>
      <c r="BJ204" s="284" t="s">
        <v>11402</v>
      </c>
      <c r="BK204">
        <f>VLOOKUP(BJ204,[3]ETF基金20251220!$A:$D,4,FALSE)</f>
        <v>0.38800000000000001</v>
      </c>
      <c r="BM204" s="270"/>
      <c r="BN204" s="271"/>
    </row>
    <row r="205" spans="1:66" s="65" customFormat="1" x14ac:dyDescent="0.25">
      <c r="A205" s="99">
        <f t="shared" si="17"/>
        <v>204</v>
      </c>
      <c r="B205" s="221" t="s">
        <v>645</v>
      </c>
      <c r="C205" s="86" t="s">
        <v>647</v>
      </c>
      <c r="D205" s="182">
        <v>1.476</v>
      </c>
      <c r="E205" s="67"/>
      <c r="F205" s="100"/>
      <c r="G205" s="100"/>
      <c r="H205" s="155">
        <v>1.506</v>
      </c>
      <c r="I205" s="155">
        <v>1.46</v>
      </c>
      <c r="J205" s="155">
        <v>1.4379999999999999</v>
      </c>
      <c r="K205" s="155">
        <v>1.353</v>
      </c>
      <c r="L205" s="155">
        <v>1.399</v>
      </c>
      <c r="M205" s="155">
        <v>1.4770000000000001</v>
      </c>
      <c r="N205" s="155">
        <v>1.4910000000000001</v>
      </c>
      <c r="O205" s="155">
        <v>1.534</v>
      </c>
      <c r="P205" s="155">
        <v>1.383</v>
      </c>
      <c r="Q205" s="155">
        <v>1.4830000000000001</v>
      </c>
      <c r="R205" s="155">
        <v>1.54</v>
      </c>
      <c r="S205" s="155">
        <v>1.5169999999999999</v>
      </c>
      <c r="T205" s="155">
        <v>1.47</v>
      </c>
      <c r="U205" s="155">
        <v>1.4690000000000001</v>
      </c>
      <c r="V205" s="155">
        <v>1.381</v>
      </c>
      <c r="W205" s="155">
        <v>1.4590000000000001</v>
      </c>
      <c r="X205" s="155">
        <v>1.319</v>
      </c>
      <c r="Y205" s="155">
        <v>1.1519999999999999</v>
      </c>
      <c r="Z205" s="155">
        <v>1.0529999999999999</v>
      </c>
      <c r="AA205" s="155">
        <v>1.0549999999999999</v>
      </c>
      <c r="AB205" s="155">
        <v>1.0469999999999999</v>
      </c>
      <c r="AC205" s="155">
        <v>1.024</v>
      </c>
      <c r="AD205" s="155">
        <v>0.95799999999999996</v>
      </c>
      <c r="AE205" s="155">
        <v>0.94699999999999995</v>
      </c>
      <c r="AF205" s="155">
        <v>0.95299999999999996</v>
      </c>
      <c r="AG205" s="155">
        <v>0.91</v>
      </c>
      <c r="AH205" s="155">
        <v>0.91100000000000003</v>
      </c>
      <c r="AI205" s="155">
        <v>0.93600000000000005</v>
      </c>
      <c r="AJ205" s="155">
        <v>0.89800000000000002</v>
      </c>
      <c r="AK205" s="155">
        <v>0.90300000000000002</v>
      </c>
      <c r="AL205" s="155">
        <v>0.91800000000000004</v>
      </c>
      <c r="AM205" s="155">
        <v>0.92700000000000005</v>
      </c>
      <c r="AN205" s="155">
        <v>0.91300000000000003</v>
      </c>
      <c r="AO205" s="155">
        <v>0.88800000000000001</v>
      </c>
      <c r="AP205" s="155">
        <v>0.88</v>
      </c>
      <c r="AQ205" s="155">
        <v>0.88400000000000001</v>
      </c>
      <c r="AR205" s="155">
        <v>0.93500000000000005</v>
      </c>
      <c r="AS205" s="155">
        <v>0.95399999999999996</v>
      </c>
      <c r="AT205" s="155">
        <v>0.97599999999999998</v>
      </c>
      <c r="AU205" s="292">
        <v>1.032</v>
      </c>
      <c r="AV205" s="155">
        <v>1.052</v>
      </c>
      <c r="AW205" s="155">
        <v>1.006</v>
      </c>
      <c r="AX205" s="155">
        <v>1.105</v>
      </c>
      <c r="AY205" s="155">
        <v>1.02</v>
      </c>
      <c r="AZ205" s="155">
        <v>0.98399999999999999</v>
      </c>
      <c r="BA205" s="155">
        <v>0.90300000000000002</v>
      </c>
      <c r="BB205" s="155">
        <v>0.92200000000000004</v>
      </c>
      <c r="BC205" s="155">
        <v>0.877</v>
      </c>
      <c r="BD205" s="155">
        <v>0.85199999999999998</v>
      </c>
      <c r="BE205" s="155">
        <v>0.84799999999999998</v>
      </c>
      <c r="BF205" s="17">
        <f t="shared" si="18"/>
        <v>-3.0000000000000027E-2</v>
      </c>
      <c r="BG205" s="96">
        <f t="shared" si="19"/>
        <v>-1.9920318725099619E-2</v>
      </c>
      <c r="BH205">
        <v>7.8</v>
      </c>
      <c r="BI205"/>
      <c r="BJ205" s="284" t="s">
        <v>647</v>
      </c>
      <c r="BK205">
        <f>VLOOKUP(BJ205,[3]ETF基金20251220!$A:$D,4,FALSE)</f>
        <v>1.476</v>
      </c>
      <c r="BL205"/>
      <c r="BM205" s="270"/>
      <c r="BN205" s="271"/>
    </row>
    <row r="206" spans="1:66" x14ac:dyDescent="0.25">
      <c r="A206" s="99">
        <f t="shared" si="17"/>
        <v>205</v>
      </c>
      <c r="B206" s="221" t="s">
        <v>644</v>
      </c>
      <c r="C206" s="86" t="s">
        <v>11906</v>
      </c>
      <c r="D206" s="182">
        <v>1.3979999999999999</v>
      </c>
      <c r="F206" s="100"/>
      <c r="G206" s="100"/>
      <c r="H206" s="155">
        <v>1.44</v>
      </c>
      <c r="I206" s="155">
        <v>1.4059999999999999</v>
      </c>
      <c r="J206" s="155">
        <v>1.391</v>
      </c>
      <c r="K206" s="155">
        <v>1.3220000000000001</v>
      </c>
      <c r="L206" s="155">
        <v>1.4</v>
      </c>
      <c r="M206" s="155">
        <v>1.4610000000000001</v>
      </c>
      <c r="N206" s="155">
        <v>1.4650000000000001</v>
      </c>
      <c r="O206" s="155">
        <v>1.528</v>
      </c>
      <c r="P206" s="155">
        <v>1.423</v>
      </c>
      <c r="Q206" s="155">
        <v>1.524</v>
      </c>
      <c r="R206" s="155">
        <v>1.5760000000000001</v>
      </c>
      <c r="S206" s="155">
        <v>1.5229999999999999</v>
      </c>
      <c r="T206" s="155">
        <v>1.409</v>
      </c>
      <c r="U206" s="155">
        <v>1.3660000000000001</v>
      </c>
      <c r="V206" s="155">
        <v>1.2769999999999999</v>
      </c>
      <c r="W206" s="155">
        <v>1.38</v>
      </c>
      <c r="X206" s="155">
        <v>1.3109999999999999</v>
      </c>
      <c r="Y206" s="155">
        <v>1.1539999999999999</v>
      </c>
      <c r="Z206" s="155">
        <v>1.0760000000000001</v>
      </c>
      <c r="AA206" s="155">
        <v>1.0649999999999999</v>
      </c>
      <c r="AB206" s="155">
        <v>1.0820000000000001</v>
      </c>
      <c r="AC206" s="155">
        <v>1.034</v>
      </c>
      <c r="AD206" s="155">
        <v>1.0309999999999999</v>
      </c>
      <c r="AE206" s="155">
        <v>1.022</v>
      </c>
      <c r="AF206" s="155">
        <v>1.0329999999999999</v>
      </c>
      <c r="AG206" s="155">
        <v>0.99199999999999999</v>
      </c>
      <c r="AH206" s="155">
        <v>0.99299999999999999</v>
      </c>
      <c r="AI206" s="155">
        <v>1.0269999999999999</v>
      </c>
      <c r="AJ206" s="155">
        <v>0.996</v>
      </c>
      <c r="AK206" s="155">
        <v>1.004</v>
      </c>
      <c r="AL206" s="155">
        <v>1.0229999999999999</v>
      </c>
      <c r="AM206" s="155">
        <v>1.0429999999999999</v>
      </c>
      <c r="AN206" s="155">
        <v>1.06</v>
      </c>
      <c r="AO206" s="155">
        <v>1.036</v>
      </c>
      <c r="AP206" s="155">
        <v>1.044</v>
      </c>
      <c r="AQ206" s="155">
        <v>1.0549999999999999</v>
      </c>
      <c r="AR206" s="155">
        <v>1.0409999999999999</v>
      </c>
      <c r="AS206" s="155">
        <v>1.048</v>
      </c>
      <c r="AT206" s="155">
        <v>1.0640000000000001</v>
      </c>
      <c r="AU206" s="292">
        <v>1.117</v>
      </c>
      <c r="AV206" s="155">
        <v>1.1419999999999999</v>
      </c>
      <c r="AW206" s="155">
        <v>1.107</v>
      </c>
      <c r="AX206" s="155">
        <v>1.1519999999999999</v>
      </c>
      <c r="AY206" s="155">
        <v>1.0620000000000001</v>
      </c>
      <c r="AZ206" s="155">
        <v>1.0620000000000001</v>
      </c>
      <c r="BA206" s="155">
        <v>0.99</v>
      </c>
      <c r="BB206" s="155">
        <v>1.018</v>
      </c>
      <c r="BC206" s="155">
        <v>1.0109999999999999</v>
      </c>
      <c r="BD206" s="155">
        <v>0.97499999999999998</v>
      </c>
      <c r="BE206" s="155">
        <v>0.94199999999999995</v>
      </c>
      <c r="BF206" s="17">
        <f t="shared" si="18"/>
        <v>-4.2000000000000037E-2</v>
      </c>
      <c r="BG206" s="96">
        <f t="shared" si="19"/>
        <v>-2.9166666666666695E-2</v>
      </c>
      <c r="BH206">
        <v>7.8</v>
      </c>
      <c r="BJ206" s="284" t="s">
        <v>11906</v>
      </c>
      <c r="BK206">
        <f>VLOOKUP(BJ206,[3]ETF基金20251220!$A:$D,4,FALSE)</f>
        <v>1.3979999999999999</v>
      </c>
      <c r="BM206" s="270"/>
      <c r="BN206" s="271"/>
    </row>
    <row r="207" spans="1:66" x14ac:dyDescent="0.25">
      <c r="A207" s="99">
        <f t="shared" si="17"/>
        <v>206</v>
      </c>
      <c r="B207" s="221" t="s">
        <v>563</v>
      </c>
      <c r="C207" s="86" t="s">
        <v>11908</v>
      </c>
      <c r="D207" s="182">
        <v>4.6879999999999997</v>
      </c>
      <c r="F207" s="100"/>
      <c r="G207" s="100"/>
      <c r="H207" s="155">
        <v>4.694</v>
      </c>
      <c r="I207" s="155">
        <v>4.6980000000000004</v>
      </c>
      <c r="J207" s="155">
        <v>4.6349999999999998</v>
      </c>
      <c r="K207" s="155">
        <v>4.5640000000000001</v>
      </c>
      <c r="L207" s="155">
        <v>4.7409999999999997</v>
      </c>
      <c r="M207" s="155">
        <v>4.7949999999999999</v>
      </c>
      <c r="N207" s="155">
        <v>4.7560000000000002</v>
      </c>
      <c r="O207" s="155">
        <v>4.7699999999999996</v>
      </c>
      <c r="P207" s="155">
        <v>4.6239999999999997</v>
      </c>
      <c r="Q207" s="155">
        <v>4.7190000000000003</v>
      </c>
      <c r="R207" s="155">
        <v>4.7409999999999997</v>
      </c>
      <c r="S207" s="155">
        <v>4.6509999999999998</v>
      </c>
      <c r="T207" s="155">
        <v>4.6040000000000001</v>
      </c>
      <c r="U207" s="155">
        <v>4.6210000000000004</v>
      </c>
      <c r="V207" s="155">
        <v>4.5540000000000003</v>
      </c>
      <c r="W207" s="155">
        <v>4.601</v>
      </c>
      <c r="X207" s="155">
        <v>4.4790000000000001</v>
      </c>
      <c r="Y207" s="155">
        <v>4.2949999999999999</v>
      </c>
      <c r="Z207" s="155">
        <v>4.1829999999999998</v>
      </c>
      <c r="AA207" s="155">
        <v>4.133</v>
      </c>
      <c r="AB207" s="155">
        <v>4.2030000000000003</v>
      </c>
      <c r="AC207" s="155">
        <v>4.1319999999999997</v>
      </c>
      <c r="AD207" s="155">
        <v>4.0789999999999997</v>
      </c>
      <c r="AE207" s="155">
        <v>4.032</v>
      </c>
      <c r="AF207" s="155">
        <v>3.9630000000000001</v>
      </c>
      <c r="AG207" s="155">
        <v>3.8780000000000001</v>
      </c>
      <c r="AH207" s="155">
        <v>3.98</v>
      </c>
      <c r="AI207" s="155">
        <v>3.9860000000000002</v>
      </c>
      <c r="AJ207" s="155">
        <v>3.9590000000000001</v>
      </c>
      <c r="AK207" s="155">
        <v>3.988</v>
      </c>
      <c r="AL207" s="155">
        <v>3.9889999999999999</v>
      </c>
      <c r="AM207" s="155">
        <v>3.9449999999999998</v>
      </c>
      <c r="AN207" s="155">
        <v>3.8660000000000001</v>
      </c>
      <c r="AO207" s="155">
        <v>3.8820000000000001</v>
      </c>
      <c r="AP207" s="155">
        <v>3.8730000000000002</v>
      </c>
      <c r="AQ207" s="155">
        <v>3.84</v>
      </c>
      <c r="AR207" s="155">
        <v>3.9590000000000001</v>
      </c>
      <c r="AS207" s="155">
        <v>4.008</v>
      </c>
      <c r="AT207" s="155">
        <v>4.01</v>
      </c>
      <c r="AU207" s="292">
        <v>4.1059999999999999</v>
      </c>
      <c r="AV207" s="155">
        <v>4.0389999999999997</v>
      </c>
      <c r="AW207" s="155">
        <v>3.9940000000000002</v>
      </c>
      <c r="AX207" s="155">
        <v>4.0750000000000002</v>
      </c>
      <c r="AY207" s="155">
        <v>4.0339999999999998</v>
      </c>
      <c r="AZ207" s="155">
        <v>3.988</v>
      </c>
      <c r="BA207" s="155">
        <v>3.907</v>
      </c>
      <c r="BB207" s="155">
        <v>3.9289999999999998</v>
      </c>
      <c r="BC207" s="155">
        <v>3.8980000000000001</v>
      </c>
      <c r="BD207" s="155">
        <v>3.823</v>
      </c>
      <c r="BE207" s="155">
        <v>3.8690000000000002</v>
      </c>
      <c r="BF207" s="17">
        <f t="shared" si="18"/>
        <v>-6.0000000000002274E-3</v>
      </c>
      <c r="BG207" s="96">
        <f t="shared" si="19"/>
        <v>-1.2782275244994092E-3</v>
      </c>
      <c r="BH207">
        <v>7.8</v>
      </c>
      <c r="BJ207" s="284" t="s">
        <v>11908</v>
      </c>
      <c r="BK207">
        <f>VLOOKUP(BJ207,[3]ETF基金20251220!$A:$D,4,FALSE)</f>
        <v>4.6879999999999997</v>
      </c>
      <c r="BM207" s="270"/>
      <c r="BN207" s="271"/>
    </row>
    <row r="208" spans="1:66" x14ac:dyDescent="0.25">
      <c r="A208" s="99">
        <f t="shared" si="17"/>
        <v>207</v>
      </c>
      <c r="B208" s="221" t="s">
        <v>484</v>
      </c>
      <c r="C208" s="86" t="s">
        <v>11912</v>
      </c>
      <c r="D208" s="182">
        <v>1.4390000000000001</v>
      </c>
      <c r="F208" s="100"/>
      <c r="G208" s="100"/>
      <c r="H208" s="155">
        <v>1.405</v>
      </c>
      <c r="I208" s="155">
        <v>1.385</v>
      </c>
      <c r="J208" s="155">
        <v>1.4079999999999999</v>
      </c>
      <c r="K208" s="155">
        <v>1.343</v>
      </c>
      <c r="L208" s="155">
        <v>1.3819999999999999</v>
      </c>
      <c r="M208" s="155">
        <v>1.42</v>
      </c>
      <c r="N208" s="155">
        <v>1.427</v>
      </c>
      <c r="O208" s="155">
        <v>1.472</v>
      </c>
      <c r="P208" s="155">
        <v>1.4</v>
      </c>
      <c r="Q208" s="155">
        <v>1.508</v>
      </c>
      <c r="R208" s="155">
        <v>1.6060000000000001</v>
      </c>
      <c r="S208" s="155">
        <v>1.6080000000000001</v>
      </c>
      <c r="T208" s="155">
        <v>1.6120000000000001</v>
      </c>
      <c r="U208" s="155">
        <v>1.5309999999999999</v>
      </c>
      <c r="V208" s="155">
        <v>1.4710000000000001</v>
      </c>
      <c r="W208" s="155">
        <v>1.476</v>
      </c>
      <c r="X208" s="155">
        <v>1.4510000000000001</v>
      </c>
      <c r="Y208" s="155">
        <v>1.39</v>
      </c>
      <c r="Z208" s="155">
        <v>1.361</v>
      </c>
      <c r="AA208" s="155">
        <v>1.2809999999999999</v>
      </c>
      <c r="AB208" s="155">
        <v>1.274</v>
      </c>
      <c r="AC208" s="155">
        <v>1.27</v>
      </c>
      <c r="AD208" s="155">
        <v>1.3120000000000001</v>
      </c>
      <c r="AE208" s="155">
        <v>1.2929999999999999</v>
      </c>
      <c r="AF208" s="155">
        <v>1.2110000000000001</v>
      </c>
      <c r="AG208" s="155">
        <v>1.1759999999999999</v>
      </c>
      <c r="AH208" s="155">
        <v>1.1919999999999999</v>
      </c>
      <c r="AI208" s="155">
        <v>1.1599999999999999</v>
      </c>
      <c r="AJ208" s="155">
        <v>1.109</v>
      </c>
      <c r="AK208" s="155">
        <v>1.087</v>
      </c>
      <c r="AL208" s="155">
        <v>1.0740000000000001</v>
      </c>
      <c r="AM208" s="155">
        <v>1.095</v>
      </c>
      <c r="AN208" s="155">
        <v>1.093</v>
      </c>
      <c r="AO208" s="155">
        <v>1.0609999999999999</v>
      </c>
      <c r="AP208" s="155">
        <v>1.0620000000000001</v>
      </c>
      <c r="AQ208" s="155">
        <v>1.034</v>
      </c>
      <c r="AR208" s="155">
        <v>1.1259999999999999</v>
      </c>
      <c r="AS208" s="155">
        <v>1.1399999999999999</v>
      </c>
      <c r="AT208" s="155">
        <v>1.167</v>
      </c>
      <c r="AU208" s="292">
        <v>1.264</v>
      </c>
      <c r="AV208" s="155">
        <v>1.238</v>
      </c>
      <c r="AW208" s="155">
        <v>1.175</v>
      </c>
      <c r="AX208" s="155">
        <v>1.298</v>
      </c>
      <c r="AY208" s="155">
        <v>1.3240000000000001</v>
      </c>
      <c r="AZ208" s="155">
        <v>1.1379999999999999</v>
      </c>
      <c r="BA208" s="155">
        <v>1.0049999999999999</v>
      </c>
      <c r="BB208" s="155">
        <v>1.0089999999999999</v>
      </c>
      <c r="BC208" s="155">
        <v>0.97499999999999998</v>
      </c>
      <c r="BD208" s="155">
        <v>0.92400000000000004</v>
      </c>
      <c r="BE208" s="155">
        <v>0.93200000000000005</v>
      </c>
      <c r="BF208" s="17">
        <f t="shared" si="18"/>
        <v>3.400000000000003E-2</v>
      </c>
      <c r="BG208" s="96">
        <f t="shared" si="19"/>
        <v>2.4199288256227778E-2</v>
      </c>
      <c r="BH208">
        <v>7.8</v>
      </c>
      <c r="BJ208" s="284" t="s">
        <v>11912</v>
      </c>
      <c r="BK208">
        <f>VLOOKUP(BJ208,[3]ETF基金20251220!$A:$D,4,FALSE)</f>
        <v>1.4390000000000001</v>
      </c>
      <c r="BM208" s="270"/>
      <c r="BN208" s="271"/>
    </row>
    <row r="209" spans="1:70" x14ac:dyDescent="0.25">
      <c r="A209" s="99">
        <f t="shared" si="17"/>
        <v>208</v>
      </c>
      <c r="B209" s="293" t="s">
        <v>250</v>
      </c>
      <c r="C209" s="86" t="s">
        <v>11915</v>
      </c>
      <c r="D209" s="182">
        <v>1.2110000000000001</v>
      </c>
      <c r="F209" s="100"/>
      <c r="G209" s="100"/>
      <c r="H209" s="155">
        <v>1.196</v>
      </c>
      <c r="I209" s="155">
        <v>1.194</v>
      </c>
      <c r="J209" s="155">
        <v>1.18</v>
      </c>
      <c r="K209" s="155">
        <v>1.173</v>
      </c>
      <c r="L209" s="155">
        <v>1.232</v>
      </c>
      <c r="M209" s="155">
        <v>1.244</v>
      </c>
      <c r="N209" s="155">
        <v>1.254</v>
      </c>
      <c r="O209" s="155">
        <v>1.2569999999999999</v>
      </c>
      <c r="P209" s="155">
        <v>1.2330000000000001</v>
      </c>
      <c r="Q209" s="155">
        <v>1.27</v>
      </c>
      <c r="R209" s="155">
        <v>1.2629999999999999</v>
      </c>
      <c r="S209" s="155">
        <v>1.2190000000000001</v>
      </c>
      <c r="T209" s="155">
        <v>1.2210000000000001</v>
      </c>
      <c r="U209" s="155">
        <v>1.266</v>
      </c>
      <c r="V209" s="155">
        <v>1.2569999999999999</v>
      </c>
      <c r="W209" s="155">
        <v>1.3280000000000001</v>
      </c>
      <c r="X209" s="155">
        <v>1.3380000000000001</v>
      </c>
      <c r="Y209" s="155">
        <v>1.3</v>
      </c>
      <c r="Z209" s="155">
        <v>1.1990000000000001</v>
      </c>
      <c r="AA209" s="155">
        <v>1.1910000000000001</v>
      </c>
      <c r="AB209" s="155">
        <v>1.2270000000000001</v>
      </c>
      <c r="AC209" s="155">
        <v>1.171</v>
      </c>
      <c r="AD209" s="155">
        <v>1.181</v>
      </c>
      <c r="AE209" s="155">
        <v>1.131</v>
      </c>
      <c r="AF209" s="155">
        <v>1.1379999999999999</v>
      </c>
      <c r="AG209" s="155">
        <v>1.0589999999999999</v>
      </c>
      <c r="AH209" s="155">
        <v>1.0760000000000001</v>
      </c>
      <c r="AI209" s="155">
        <v>1.0680000000000001</v>
      </c>
      <c r="AJ209" s="155">
        <v>1.0429999999999999</v>
      </c>
      <c r="AK209" s="155">
        <v>1.0429999999999999</v>
      </c>
      <c r="AL209" s="155">
        <v>1.0669999999999999</v>
      </c>
      <c r="AM209" s="155">
        <v>1.046</v>
      </c>
      <c r="AN209" s="155">
        <v>1.0329999999999999</v>
      </c>
      <c r="AO209" s="155">
        <v>1.0409999999999999</v>
      </c>
      <c r="AP209" s="155">
        <v>1.0309999999999999</v>
      </c>
      <c r="AQ209" s="155">
        <v>1.0309999999999999</v>
      </c>
      <c r="AR209" s="155">
        <v>1.0880000000000001</v>
      </c>
      <c r="AS209" s="155">
        <v>1.107</v>
      </c>
      <c r="AT209" s="155">
        <v>1.111</v>
      </c>
      <c r="AU209" s="292">
        <v>1.1519999999999999</v>
      </c>
      <c r="AV209" s="155">
        <v>1.1200000000000001</v>
      </c>
      <c r="AW209" s="155">
        <v>1.109</v>
      </c>
      <c r="AX209" s="155">
        <v>1.141</v>
      </c>
      <c r="AY209" s="155">
        <v>1.133</v>
      </c>
      <c r="AZ209" s="155">
        <v>1.1279999999999999</v>
      </c>
      <c r="BA209" s="155">
        <v>1.0860000000000001</v>
      </c>
      <c r="BB209" s="155">
        <v>1.1140000000000001</v>
      </c>
      <c r="BC209" s="155">
        <v>1.0940000000000001</v>
      </c>
      <c r="BD209" s="155">
        <v>1.054</v>
      </c>
      <c r="BE209" s="155">
        <v>1.0760000000000001</v>
      </c>
      <c r="BF209" s="17">
        <f t="shared" si="18"/>
        <v>1.5000000000000124E-2</v>
      </c>
      <c r="BG209" s="96">
        <f t="shared" si="19"/>
        <v>1.2541806020066994E-2</v>
      </c>
      <c r="BH209">
        <v>7.8</v>
      </c>
      <c r="BJ209" s="284" t="s">
        <v>11915</v>
      </c>
      <c r="BK209">
        <f>VLOOKUP(BJ209,[3]ETF基金20251220!$A:$D,4,FALSE)</f>
        <v>1.2110000000000001</v>
      </c>
      <c r="BM209" s="270"/>
      <c r="BN209" s="271"/>
    </row>
    <row r="210" spans="1:70" x14ac:dyDescent="0.25">
      <c r="A210" s="99">
        <f t="shared" si="17"/>
        <v>209</v>
      </c>
      <c r="B210" s="293" t="s">
        <v>250</v>
      </c>
      <c r="C210" s="86" t="s">
        <v>11972</v>
      </c>
      <c r="D210" s="182">
        <v>1.097</v>
      </c>
      <c r="F210" s="100"/>
      <c r="G210" s="100"/>
      <c r="H210" s="155">
        <v>1.085</v>
      </c>
      <c r="I210" s="155">
        <v>1.081</v>
      </c>
      <c r="J210" s="155">
        <v>1.071</v>
      </c>
      <c r="K210" s="155">
        <v>1.0629999999999999</v>
      </c>
      <c r="L210" s="155">
        <v>1.1180000000000001</v>
      </c>
      <c r="M210" s="155">
        <v>1.1279999999999999</v>
      </c>
      <c r="N210" s="155">
        <v>1.137</v>
      </c>
      <c r="O210" s="155">
        <v>1.1379999999999999</v>
      </c>
      <c r="P210" s="155">
        <v>1.119</v>
      </c>
      <c r="Q210" s="155">
        <v>1.153</v>
      </c>
      <c r="R210" s="155">
        <v>1.145</v>
      </c>
      <c r="S210" s="155">
        <v>1.1060000000000001</v>
      </c>
      <c r="T210" s="155">
        <v>1.107</v>
      </c>
      <c r="U210" s="155">
        <v>1.1479999999999999</v>
      </c>
      <c r="V210" s="155">
        <v>1.1399999999999999</v>
      </c>
      <c r="W210" s="155">
        <v>1.204</v>
      </c>
      <c r="X210" s="155">
        <v>1.2130000000000001</v>
      </c>
      <c r="Y210" s="155">
        <v>1.179</v>
      </c>
      <c r="Z210" s="155">
        <v>1.0880000000000001</v>
      </c>
      <c r="AA210" s="155">
        <v>1.08</v>
      </c>
      <c r="AB210" s="155">
        <v>1.115</v>
      </c>
      <c r="AC210" s="155">
        <v>1.0609999999999999</v>
      </c>
      <c r="AD210" s="155">
        <v>1.073</v>
      </c>
      <c r="AE210" s="155">
        <v>1.0249999999999999</v>
      </c>
      <c r="AF210" s="155">
        <v>1.032</v>
      </c>
      <c r="AG210" s="155">
        <v>0.96099999999999997</v>
      </c>
      <c r="AH210" s="155">
        <v>0.97499999999999998</v>
      </c>
      <c r="AI210" s="155">
        <v>0.96799999999999997</v>
      </c>
      <c r="AJ210" s="155">
        <v>0.94599999999999995</v>
      </c>
      <c r="AK210" s="155">
        <v>0.94699999999999995</v>
      </c>
      <c r="AL210" s="155">
        <v>0.96799999999999997</v>
      </c>
      <c r="AM210" s="155">
        <v>0.94799999999999995</v>
      </c>
      <c r="AN210" s="155">
        <v>0.93700000000000006</v>
      </c>
      <c r="AO210" s="155">
        <v>0.94299999999999995</v>
      </c>
      <c r="AP210" s="155">
        <v>0.93500000000000005</v>
      </c>
      <c r="AQ210" s="155">
        <v>0.93300000000000005</v>
      </c>
      <c r="AR210" s="155">
        <v>0.98599999999999999</v>
      </c>
      <c r="AS210" s="155">
        <v>1.004</v>
      </c>
      <c r="AT210" s="155">
        <v>1.0089999999999999</v>
      </c>
      <c r="AU210" s="292">
        <v>1.0429999999999999</v>
      </c>
      <c r="AV210" s="155">
        <v>1.0169999999999999</v>
      </c>
      <c r="AW210" s="155">
        <v>1.006</v>
      </c>
      <c r="AX210" s="155">
        <v>1.0349999999999999</v>
      </c>
      <c r="AY210" s="155">
        <v>1.026</v>
      </c>
      <c r="AZ210" s="155">
        <v>1.0229999999999999</v>
      </c>
      <c r="BA210" s="155">
        <v>0.98399999999999999</v>
      </c>
      <c r="BB210" s="155">
        <v>1.01</v>
      </c>
      <c r="BC210" s="155">
        <v>0.99099999999999999</v>
      </c>
      <c r="BD210" s="155">
        <v>0.95499999999999996</v>
      </c>
      <c r="BE210" s="155">
        <v>0.97499999999999998</v>
      </c>
      <c r="BF210" s="17">
        <f t="shared" si="18"/>
        <v>1.2000000000000011E-2</v>
      </c>
      <c r="BG210" s="96">
        <f t="shared" si="19"/>
        <v>1.1059907834101393E-2</v>
      </c>
      <c r="BH210">
        <v>7.8</v>
      </c>
      <c r="BJ210" s="284" t="s">
        <v>11972</v>
      </c>
      <c r="BK210">
        <f>VLOOKUP(BJ210,[3]ETF基金20251220!$A:$D,4,FALSE)</f>
        <v>1.097</v>
      </c>
      <c r="BM210" s="270"/>
      <c r="BN210" s="271"/>
    </row>
    <row r="211" spans="1:70" x14ac:dyDescent="0.25">
      <c r="A211" s="99">
        <f t="shared" si="17"/>
        <v>210</v>
      </c>
      <c r="B211" s="29" t="s">
        <v>12359</v>
      </c>
      <c r="C211" s="137" t="s">
        <v>12001</v>
      </c>
      <c r="D211" s="182">
        <v>2.2869999999999999</v>
      </c>
      <c r="F211" s="100"/>
      <c r="G211" s="100"/>
      <c r="H211" s="155">
        <v>2.3460000000000001</v>
      </c>
      <c r="I211" s="155">
        <v>2.3479999999999999</v>
      </c>
      <c r="J211" s="155">
        <v>2.27</v>
      </c>
      <c r="K211" s="155">
        <v>2.1219999999999999</v>
      </c>
      <c r="L211" s="155">
        <v>2.173</v>
      </c>
      <c r="M211" s="155">
        <v>2.2440000000000002</v>
      </c>
      <c r="N211" s="155">
        <v>2.2799999999999998</v>
      </c>
      <c r="O211" s="155">
        <v>2.238</v>
      </c>
      <c r="P211" s="155">
        <v>2.097</v>
      </c>
      <c r="Q211" s="155">
        <v>2.081</v>
      </c>
      <c r="R211" s="155">
        <v>2.0619999999999998</v>
      </c>
      <c r="S211" s="155">
        <v>2.028</v>
      </c>
      <c r="T211" s="155">
        <v>1.984</v>
      </c>
      <c r="U211" s="155">
        <v>1.89</v>
      </c>
      <c r="V211" s="155">
        <v>1.879</v>
      </c>
      <c r="W211" s="155">
        <v>1.853</v>
      </c>
      <c r="X211" s="155">
        <v>1.8380000000000001</v>
      </c>
      <c r="Y211" s="155">
        <v>1.921</v>
      </c>
      <c r="Z211" s="155">
        <v>1.8220000000000001</v>
      </c>
      <c r="AA211" s="155">
        <v>1.7729999999999999</v>
      </c>
      <c r="AB211" s="155">
        <v>1.758</v>
      </c>
      <c r="AC211" s="155">
        <v>1.746</v>
      </c>
      <c r="AD211" s="155">
        <v>1.69</v>
      </c>
      <c r="AE211" s="155">
        <v>1.6639999999999999</v>
      </c>
      <c r="AF211" s="155">
        <v>1.631</v>
      </c>
      <c r="AG211" s="155">
        <v>1.542</v>
      </c>
      <c r="AH211" s="155">
        <v>1.542</v>
      </c>
      <c r="AI211" s="155">
        <v>1.5580000000000001</v>
      </c>
      <c r="AJ211" s="155">
        <v>1.534</v>
      </c>
      <c r="AK211" s="155">
        <v>1.4930000000000001</v>
      </c>
      <c r="AL211" s="155">
        <v>1.5249999999999999</v>
      </c>
      <c r="AM211" s="155">
        <v>1.4339999999999999</v>
      </c>
      <c r="AN211" s="155">
        <v>1.393</v>
      </c>
      <c r="AO211" s="155">
        <v>1.3939999999999999</v>
      </c>
      <c r="AP211" s="155">
        <v>1.3260000000000001</v>
      </c>
      <c r="AQ211" s="155">
        <v>1.36</v>
      </c>
      <c r="AR211" s="155">
        <v>1.367</v>
      </c>
      <c r="AS211" s="155">
        <v>1.415</v>
      </c>
      <c r="AT211" s="155">
        <v>1.427</v>
      </c>
      <c r="AU211" s="292">
        <v>1.399</v>
      </c>
      <c r="AV211" s="155">
        <v>1.4490000000000001</v>
      </c>
      <c r="AW211" s="155">
        <v>1.476</v>
      </c>
      <c r="AX211" s="155">
        <v>1.593</v>
      </c>
      <c r="AY211" s="155">
        <v>1.605</v>
      </c>
      <c r="AZ211" s="155">
        <v>1.5960000000000001</v>
      </c>
      <c r="BA211" s="155">
        <v>1.605</v>
      </c>
      <c r="BB211" s="155">
        <v>1.6379999999999999</v>
      </c>
      <c r="BC211" s="155">
        <v>1.6240000000000001</v>
      </c>
      <c r="BD211" s="155">
        <v>1.6259999999999999</v>
      </c>
      <c r="BE211" s="155">
        <v>1.621</v>
      </c>
      <c r="BF211" s="17">
        <f t="shared" si="18"/>
        <v>-5.9000000000000163E-2</v>
      </c>
      <c r="BG211" s="96">
        <f t="shared" si="19"/>
        <v>-2.5149190110827009E-2</v>
      </c>
      <c r="BH211">
        <v>7.8</v>
      </c>
      <c r="BJ211" s="285" t="s">
        <v>12001</v>
      </c>
      <c r="BK211">
        <f>VLOOKUP(BJ211,[3]ETF基金20251220!$A:$D,4,FALSE)</f>
        <v>2.2869999999999999</v>
      </c>
      <c r="BM211" s="270"/>
      <c r="BN211" s="271"/>
      <c r="BP211" s="270"/>
    </row>
    <row r="212" spans="1:70" x14ac:dyDescent="0.25">
      <c r="A212" s="99">
        <f t="shared" si="17"/>
        <v>211</v>
      </c>
      <c r="B212" s="29" t="s">
        <v>12045</v>
      </c>
      <c r="C212" s="137" t="s">
        <v>12046</v>
      </c>
      <c r="D212" s="182">
        <v>1.169</v>
      </c>
      <c r="F212" s="100"/>
      <c r="G212" s="100"/>
      <c r="H212" s="155">
        <v>1.1679999999999999</v>
      </c>
      <c r="I212" s="155">
        <v>1.167</v>
      </c>
      <c r="J212" s="155">
        <v>1.1499999999999999</v>
      </c>
      <c r="K212" s="155">
        <v>1.127</v>
      </c>
      <c r="L212" s="155">
        <v>1.177</v>
      </c>
      <c r="M212" s="155">
        <v>1.1879999999999999</v>
      </c>
      <c r="N212" s="155">
        <v>1.18</v>
      </c>
      <c r="O212" s="155">
        <v>1.179</v>
      </c>
      <c r="P212" s="155">
        <v>1.139</v>
      </c>
      <c r="Q212" s="155">
        <v>1.177</v>
      </c>
      <c r="R212" s="155">
        <v>1.1850000000000001</v>
      </c>
      <c r="S212" s="155">
        <v>1.1599999999999999</v>
      </c>
      <c r="T212" s="155">
        <v>1.147</v>
      </c>
      <c r="U212" s="155">
        <v>1.143</v>
      </c>
      <c r="V212" s="155">
        <v>1.1240000000000001</v>
      </c>
      <c r="W212" s="155">
        <v>1.1339999999999999</v>
      </c>
      <c r="X212" s="155">
        <v>1.099</v>
      </c>
      <c r="Y212" s="155">
        <v>1.052</v>
      </c>
      <c r="Z212" s="155">
        <v>1.0229999999999999</v>
      </c>
      <c r="AA212" s="155">
        <v>1.0089999999999999</v>
      </c>
      <c r="AB212" s="155">
        <v>1.0249999999999999</v>
      </c>
      <c r="AC212" s="155">
        <v>1.004</v>
      </c>
      <c r="AD212" s="155">
        <v>0.98899999999999999</v>
      </c>
      <c r="AE212" s="155">
        <v>0.97499999999999998</v>
      </c>
      <c r="AF212" s="155">
        <v>0.96099999999999997</v>
      </c>
      <c r="AG212" s="155">
        <v>0.93899999999999995</v>
      </c>
      <c r="AH212" s="155">
        <v>0.94399999999999995</v>
      </c>
      <c r="AI212" s="155">
        <v>0.94599999999999995</v>
      </c>
      <c r="AJ212" s="155">
        <v>0.93700000000000006</v>
      </c>
      <c r="AK212" s="155">
        <v>0.94499999999999995</v>
      </c>
      <c r="AL212" s="155">
        <v>0.94699999999999995</v>
      </c>
      <c r="AM212" s="155">
        <v>0.93899999999999995</v>
      </c>
      <c r="AN212" s="155">
        <v>0.91900000000000004</v>
      </c>
      <c r="AO212" s="155">
        <v>0.92200000000000004</v>
      </c>
      <c r="AP212" s="155">
        <v>0.91600000000000004</v>
      </c>
      <c r="AQ212" s="155">
        <v>0.91200000000000003</v>
      </c>
      <c r="AR212" s="155">
        <v>0.94399999999999995</v>
      </c>
      <c r="AS212" s="155">
        <v>0.95899999999999996</v>
      </c>
      <c r="AT212" s="155">
        <v>0.96299999999999997</v>
      </c>
      <c r="AU212" s="292">
        <v>0.98499999999999999</v>
      </c>
      <c r="AV212" s="155">
        <v>0.97</v>
      </c>
      <c r="AW212" s="155">
        <v>0.95599999999999996</v>
      </c>
      <c r="AX212" s="155">
        <v>0.98199999999999998</v>
      </c>
      <c r="AY212" s="155">
        <v>0.96799999999999997</v>
      </c>
      <c r="AZ212" s="155">
        <v>0.95399999999999996</v>
      </c>
      <c r="BA212" s="155">
        <v>0.92900000000000005</v>
      </c>
      <c r="BB212" s="155">
        <v>0.93400000000000005</v>
      </c>
      <c r="BC212" s="155">
        <v>0.92800000000000005</v>
      </c>
      <c r="BD212" s="155">
        <v>0.90600000000000003</v>
      </c>
      <c r="BE212" s="155">
        <v>0.91500000000000004</v>
      </c>
      <c r="BF212" s="17">
        <f t="shared" si="18"/>
        <v>1.0000000000001119E-3</v>
      </c>
      <c r="BG212" s="96">
        <f t="shared" si="19"/>
        <v>8.5616438356173974E-4</v>
      </c>
      <c r="BH212">
        <v>7.8</v>
      </c>
      <c r="BJ212" s="285" t="s">
        <v>12046</v>
      </c>
      <c r="BK212">
        <f>VLOOKUP(BJ212,[3]ETF基金20251220!$A:$D,4,FALSE)</f>
        <v>1.169</v>
      </c>
      <c r="BM212" s="270"/>
      <c r="BN212" s="271"/>
      <c r="BP212" s="17"/>
      <c r="BQ212" s="17"/>
      <c r="BR212" s="272"/>
    </row>
    <row r="213" spans="1:70" x14ac:dyDescent="0.25">
      <c r="A213" s="99">
        <f t="shared" si="17"/>
        <v>212</v>
      </c>
      <c r="B213" s="29" t="s">
        <v>12421</v>
      </c>
      <c r="C213" s="137" t="s">
        <v>12422</v>
      </c>
      <c r="D213" s="182">
        <v>0.97199999999999998</v>
      </c>
      <c r="F213" s="100"/>
      <c r="G213" s="100"/>
      <c r="H213" s="155">
        <v>0.99299999999999999</v>
      </c>
      <c r="I213" s="155">
        <v>1.006</v>
      </c>
      <c r="J213" s="155">
        <v>0.98399999999999999</v>
      </c>
      <c r="K213" s="155">
        <v>0.96499999999999997</v>
      </c>
      <c r="L213" s="155">
        <v>1</v>
      </c>
      <c r="M213" s="155">
        <v>1.0329999999999999</v>
      </c>
      <c r="N213" s="155">
        <v>1.0669999999999999</v>
      </c>
      <c r="O213" s="155">
        <v>1.0629999999999999</v>
      </c>
      <c r="P213" s="155">
        <v>1.0129999999999999</v>
      </c>
      <c r="Q213" s="155">
        <v>1.1160000000000001</v>
      </c>
      <c r="R213" s="155">
        <v>1.1339999999999999</v>
      </c>
      <c r="S213" s="155">
        <v>1.109</v>
      </c>
      <c r="T213" s="155">
        <v>1.1060000000000001</v>
      </c>
      <c r="U213" s="155">
        <v>1.077</v>
      </c>
      <c r="V213" s="155">
        <v>1.0309999999999999</v>
      </c>
      <c r="W213" s="155">
        <v>1.0620000000000001</v>
      </c>
      <c r="X213" s="155">
        <v>1.0449999999999999</v>
      </c>
      <c r="Y213" s="155">
        <v>0.996</v>
      </c>
      <c r="Z213" s="155">
        <v>0.96199999999999997</v>
      </c>
      <c r="AA213" s="155"/>
      <c r="AB213" s="155"/>
      <c r="AC213" s="155"/>
      <c r="AD213" s="155"/>
      <c r="AE213" s="155"/>
      <c r="AF213" s="155"/>
      <c r="AG213" s="155"/>
      <c r="AH213" s="155"/>
      <c r="AI213" s="155"/>
      <c r="AJ213" s="155"/>
      <c r="AK213" s="155"/>
      <c r="AL213" s="155"/>
      <c r="AM213" s="155"/>
      <c r="AN213" s="155"/>
      <c r="AO213" s="155"/>
      <c r="AP213" s="155"/>
      <c r="AQ213" s="155"/>
      <c r="AR213" s="155"/>
      <c r="AS213" s="155"/>
      <c r="AT213" s="155"/>
      <c r="AU213" s="292"/>
      <c r="AV213" s="155"/>
      <c r="AW213" s="155"/>
      <c r="AX213" s="155"/>
      <c r="AY213" s="155"/>
      <c r="AZ213" s="155"/>
      <c r="BA213" s="155"/>
      <c r="BB213" s="155"/>
      <c r="BC213" s="155"/>
      <c r="BD213" s="155"/>
      <c r="BE213" s="155"/>
      <c r="BF213" s="17">
        <f t="shared" si="18"/>
        <v>-2.1000000000000019E-2</v>
      </c>
      <c r="BG213" s="96">
        <f t="shared" si="19"/>
        <v>-2.1148036253776453E-2</v>
      </c>
      <c r="BH213">
        <v>7.8</v>
      </c>
      <c r="BJ213" s="285" t="s">
        <v>12422</v>
      </c>
      <c r="BK213">
        <f>VLOOKUP(BJ213,[3]ETF基金20251220!$A:$D,4,FALSE)</f>
        <v>0.97199999999999998</v>
      </c>
      <c r="BM213" s="270"/>
      <c r="BN213" s="271"/>
      <c r="BP213" s="17"/>
      <c r="BQ213" s="17"/>
      <c r="BR213" s="272"/>
    </row>
    <row r="214" spans="1:70" x14ac:dyDescent="0.25">
      <c r="A214" s="99">
        <f t="shared" si="17"/>
        <v>213</v>
      </c>
      <c r="B214" s="29" t="s">
        <v>643</v>
      </c>
      <c r="C214" s="137" t="s">
        <v>12569</v>
      </c>
      <c r="D214" s="182">
        <v>1.018</v>
      </c>
      <c r="F214" s="100"/>
      <c r="G214" s="100"/>
      <c r="H214" s="155">
        <v>1.0349999999999999</v>
      </c>
      <c r="I214" s="155">
        <v>1.036</v>
      </c>
      <c r="J214" s="155">
        <v>1.0409999999999999</v>
      </c>
      <c r="K214" s="155">
        <v>1.0149999999999999</v>
      </c>
      <c r="L214" s="155">
        <v>1.121</v>
      </c>
      <c r="M214" s="155">
        <v>1.121</v>
      </c>
      <c r="N214" s="155">
        <v>1.1100000000000001</v>
      </c>
      <c r="O214" s="155">
        <v>1.0469999999999999</v>
      </c>
      <c r="P214" s="155">
        <v>0.998</v>
      </c>
      <c r="Q214" s="155">
        <v>1.0569999999999999</v>
      </c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  <c r="AI214" s="155"/>
      <c r="AJ214" s="155"/>
      <c r="AK214" s="155"/>
      <c r="AL214" s="155"/>
      <c r="AM214" s="155"/>
      <c r="AN214" s="155"/>
      <c r="AO214" s="155"/>
      <c r="AP214" s="155"/>
      <c r="AQ214" s="155"/>
      <c r="AR214" s="155"/>
      <c r="AS214" s="155"/>
      <c r="AT214" s="155"/>
      <c r="AU214" s="292"/>
      <c r="AV214" s="155"/>
      <c r="AW214" s="155"/>
      <c r="AX214" s="155"/>
      <c r="AY214" s="155"/>
      <c r="AZ214" s="155"/>
      <c r="BA214" s="155"/>
      <c r="BB214" s="155"/>
      <c r="BC214" s="155"/>
      <c r="BD214" s="155"/>
      <c r="BE214" s="155"/>
      <c r="BF214" s="17">
        <f t="shared" si="18"/>
        <v>-1.6999999999999904E-2</v>
      </c>
      <c r="BG214" s="96">
        <f t="shared" si="19"/>
        <v>-1.6425120772946767E-2</v>
      </c>
      <c r="BH214">
        <v>7.8</v>
      </c>
      <c r="BJ214" s="285" t="s">
        <v>12569</v>
      </c>
      <c r="BK214">
        <f>VLOOKUP(BJ214,[3]ETF基金20251220!$A:$D,4,FALSE)</f>
        <v>1.018</v>
      </c>
      <c r="BM214" s="270"/>
      <c r="BN214" s="271"/>
      <c r="BP214" s="17"/>
      <c r="BQ214" s="17"/>
      <c r="BR214" s="272"/>
    </row>
    <row r="215" spans="1:70" x14ac:dyDescent="0.25">
      <c r="A215" s="99">
        <f t="shared" si="17"/>
        <v>214</v>
      </c>
      <c r="B215" s="221" t="s">
        <v>12710</v>
      </c>
      <c r="C215" s="221" t="s">
        <v>12905</v>
      </c>
      <c r="D215" s="277">
        <f t="shared" ref="D215:D263" si="20">E215*BH215</f>
        <v>129.86999999999998</v>
      </c>
      <c r="E215" s="67">
        <v>16.649999999999999</v>
      </c>
      <c r="F215" s="67">
        <v>14.85</v>
      </c>
      <c r="H215" s="67">
        <v>115.83</v>
      </c>
      <c r="BF215" s="17">
        <f t="shared" ref="BF215:BF262" si="21">D215-H215</f>
        <v>14.039999999999978</v>
      </c>
      <c r="BG215" s="96">
        <f t="shared" ref="BG215:BG262" si="22">BF215/H215</f>
        <v>0.12121212121212102</v>
      </c>
      <c r="BH215">
        <v>7.8</v>
      </c>
    </row>
    <row r="216" spans="1:70" x14ac:dyDescent="0.25">
      <c r="A216" s="99">
        <f t="shared" si="17"/>
        <v>215</v>
      </c>
      <c r="B216" s="221" t="s">
        <v>12580</v>
      </c>
      <c r="C216" s="221" t="s">
        <v>12889</v>
      </c>
      <c r="D216" s="277">
        <f t="shared" si="20"/>
        <v>166.92</v>
      </c>
      <c r="E216" s="67">
        <v>21.4</v>
      </c>
      <c r="F216" s="67">
        <v>21.15</v>
      </c>
      <c r="H216" s="67">
        <v>189.54</v>
      </c>
      <c r="I216" s="67">
        <v>0</v>
      </c>
      <c r="J216" s="67">
        <v>0</v>
      </c>
      <c r="BF216" s="17">
        <f t="shared" si="21"/>
        <v>-22.620000000000005</v>
      </c>
      <c r="BG216" s="96">
        <f t="shared" si="22"/>
        <v>-0.11934156378600826</v>
      </c>
      <c r="BH216">
        <v>7.8</v>
      </c>
    </row>
    <row r="217" spans="1:70" x14ac:dyDescent="0.25">
      <c r="A217" s="99">
        <f t="shared" si="17"/>
        <v>216</v>
      </c>
      <c r="B217" s="221" t="s">
        <v>12390</v>
      </c>
      <c r="C217" s="221" t="s">
        <v>12696</v>
      </c>
      <c r="D217" s="277">
        <f t="shared" si="20"/>
        <v>58.5</v>
      </c>
      <c r="E217" s="67">
        <v>7.5</v>
      </c>
      <c r="F217" s="67">
        <v>7.3</v>
      </c>
      <c r="H217" s="67">
        <v>71.759999999999991</v>
      </c>
      <c r="I217" s="67">
        <v>65.52</v>
      </c>
      <c r="J217" s="67">
        <v>62.4</v>
      </c>
      <c r="K217" s="67">
        <v>123.24000000000001</v>
      </c>
      <c r="L217" s="67">
        <v>73.709999999999994</v>
      </c>
      <c r="M217" s="67">
        <v>53.429999999999993</v>
      </c>
      <c r="BF217" s="17">
        <f t="shared" si="21"/>
        <v>-13.259999999999991</v>
      </c>
      <c r="BG217" s="96">
        <f t="shared" si="22"/>
        <v>-0.18478260869565208</v>
      </c>
      <c r="BH217">
        <v>7.8</v>
      </c>
    </row>
    <row r="218" spans="1:70" x14ac:dyDescent="0.25">
      <c r="A218" s="99">
        <f t="shared" si="17"/>
        <v>217</v>
      </c>
      <c r="B218" s="221" t="s">
        <v>12777</v>
      </c>
      <c r="C218" s="221" t="s">
        <v>12779</v>
      </c>
      <c r="D218" s="277">
        <f t="shared" si="20"/>
        <v>167.7</v>
      </c>
      <c r="E218" s="67">
        <v>21.5</v>
      </c>
      <c r="F218" s="67">
        <v>19</v>
      </c>
      <c r="H218" s="67">
        <v>239.45999999999998</v>
      </c>
      <c r="I218" s="67">
        <v>238.68</v>
      </c>
      <c r="J218" s="67">
        <v>393.12</v>
      </c>
      <c r="K218" s="67">
        <v>655.19999999999993</v>
      </c>
      <c r="BF218" s="17">
        <f t="shared" si="21"/>
        <v>-71.759999999999991</v>
      </c>
      <c r="BG218" s="96">
        <f t="shared" si="22"/>
        <v>-0.29967426710097717</v>
      </c>
      <c r="BH218">
        <v>7.8</v>
      </c>
    </row>
    <row r="219" spans="1:70" x14ac:dyDescent="0.25">
      <c r="A219" s="99">
        <f t="shared" si="17"/>
        <v>218</v>
      </c>
      <c r="B219" s="221" t="s">
        <v>12660</v>
      </c>
      <c r="C219" s="221" t="s">
        <v>12907</v>
      </c>
      <c r="D219" s="277">
        <f t="shared" si="20"/>
        <v>592.02</v>
      </c>
      <c r="E219" s="67">
        <v>75.900000000000006</v>
      </c>
      <c r="F219" s="67">
        <v>72.3</v>
      </c>
      <c r="H219" s="67">
        <v>778.43999999999994</v>
      </c>
      <c r="BF219" s="17">
        <f t="shared" si="21"/>
        <v>-186.41999999999996</v>
      </c>
      <c r="BG219" s="96">
        <f t="shared" si="22"/>
        <v>-0.23947895791583163</v>
      </c>
      <c r="BH219">
        <v>7.8</v>
      </c>
    </row>
    <row r="220" spans="1:70" x14ac:dyDescent="0.25">
      <c r="A220" s="99">
        <f t="shared" si="17"/>
        <v>219</v>
      </c>
      <c r="B220" s="221" t="s">
        <v>12661</v>
      </c>
      <c r="C220" s="221" t="s">
        <v>12891</v>
      </c>
      <c r="D220" s="277">
        <f t="shared" si="20"/>
        <v>174.72</v>
      </c>
      <c r="E220" s="67">
        <v>22.4</v>
      </c>
      <c r="F220" s="67">
        <v>21.95</v>
      </c>
      <c r="H220" s="67">
        <v>111.92999999999999</v>
      </c>
      <c r="I220" s="67">
        <v>0</v>
      </c>
      <c r="J220" s="67">
        <v>0</v>
      </c>
      <c r="BF220" s="17">
        <f t="shared" si="21"/>
        <v>62.790000000000006</v>
      </c>
      <c r="BG220" s="96">
        <f t="shared" si="22"/>
        <v>0.56097560975609762</v>
      </c>
      <c r="BH220">
        <v>7.8</v>
      </c>
    </row>
    <row r="221" spans="1:70" x14ac:dyDescent="0.25">
      <c r="A221" s="99">
        <f t="shared" si="17"/>
        <v>220</v>
      </c>
      <c r="B221" s="221" t="s">
        <v>12386</v>
      </c>
      <c r="C221" s="221" t="s">
        <v>12599</v>
      </c>
      <c r="D221" s="277">
        <f t="shared" si="20"/>
        <v>181.74</v>
      </c>
      <c r="E221" s="67">
        <v>23.3</v>
      </c>
      <c r="F221" s="67">
        <v>21.8</v>
      </c>
      <c r="H221" s="67">
        <v>188.76</v>
      </c>
      <c r="I221" s="67">
        <v>156.78</v>
      </c>
      <c r="J221" s="67">
        <v>282.36</v>
      </c>
      <c r="K221" s="67">
        <v>675.4799999999999</v>
      </c>
      <c r="L221" s="67">
        <v>491.4</v>
      </c>
      <c r="AU221" s="67"/>
      <c r="BF221" s="17">
        <f t="shared" si="21"/>
        <v>-7.0199999999999818</v>
      </c>
      <c r="BG221" s="96">
        <f t="shared" si="22"/>
        <v>-3.7190082644628003E-2</v>
      </c>
      <c r="BH221">
        <v>7.8</v>
      </c>
    </row>
    <row r="222" spans="1:70" x14ac:dyDescent="0.25">
      <c r="A222" s="99">
        <f t="shared" si="17"/>
        <v>221</v>
      </c>
      <c r="B222" s="221" t="s">
        <v>12387</v>
      </c>
      <c r="C222" s="221" t="s">
        <v>12915</v>
      </c>
      <c r="D222" s="277">
        <f t="shared" si="20"/>
        <v>808.07999999999993</v>
      </c>
      <c r="E222" s="67">
        <v>103.6</v>
      </c>
      <c r="F222" s="67">
        <v>101.3</v>
      </c>
      <c r="H222" s="67">
        <v>789.36</v>
      </c>
      <c r="BF222" s="17">
        <f t="shared" si="21"/>
        <v>18.719999999999914</v>
      </c>
      <c r="BG222" s="96">
        <f t="shared" si="22"/>
        <v>2.3715415019762737E-2</v>
      </c>
      <c r="BH222">
        <v>7.8</v>
      </c>
    </row>
    <row r="223" spans="1:70" x14ac:dyDescent="0.25">
      <c r="A223" s="99">
        <f t="shared" si="17"/>
        <v>222</v>
      </c>
      <c r="B223" s="221" t="s">
        <v>12387</v>
      </c>
      <c r="C223" s="345" t="s">
        <v>12683</v>
      </c>
      <c r="D223" s="277">
        <f t="shared" si="20"/>
        <v>171.6</v>
      </c>
      <c r="E223" s="67">
        <v>22</v>
      </c>
      <c r="F223" s="67">
        <v>15.5</v>
      </c>
      <c r="H223" s="67">
        <v>150.54</v>
      </c>
      <c r="I223" s="67">
        <v>151.32</v>
      </c>
      <c r="J223" s="67">
        <v>185.64000000000001</v>
      </c>
      <c r="K223" s="67">
        <v>368.94</v>
      </c>
      <c r="L223" s="67">
        <v>263.64</v>
      </c>
      <c r="M223" s="67">
        <v>257.39999999999998</v>
      </c>
      <c r="BF223" s="17">
        <f t="shared" si="21"/>
        <v>21.060000000000002</v>
      </c>
      <c r="BG223" s="96">
        <f t="shared" si="22"/>
        <v>0.13989637305699484</v>
      </c>
      <c r="BH223">
        <v>7.8</v>
      </c>
    </row>
    <row r="224" spans="1:70" x14ac:dyDescent="0.25">
      <c r="A224" s="99">
        <f t="shared" si="17"/>
        <v>223</v>
      </c>
      <c r="B224" s="221" t="s">
        <v>12387</v>
      </c>
      <c r="C224" s="221" t="s">
        <v>12941</v>
      </c>
      <c r="D224" s="277">
        <f t="shared" si="20"/>
        <v>301.08</v>
      </c>
      <c r="E224" s="67">
        <v>38.6</v>
      </c>
      <c r="F224" s="67">
        <v>28.2</v>
      </c>
      <c r="H224" s="67">
        <v>258.96000000000004</v>
      </c>
      <c r="BF224" s="17">
        <f t="shared" si="21"/>
        <v>42.119999999999948</v>
      </c>
      <c r="BG224" s="96">
        <f t="shared" si="22"/>
        <v>0.16265060240963833</v>
      </c>
      <c r="BH224">
        <v>7.8</v>
      </c>
    </row>
    <row r="225" spans="1:60" x14ac:dyDescent="0.25">
      <c r="A225" s="99">
        <f t="shared" si="17"/>
        <v>224</v>
      </c>
      <c r="B225" s="221" t="s">
        <v>12387</v>
      </c>
      <c r="C225" s="221" t="s">
        <v>12782</v>
      </c>
      <c r="D225" s="277">
        <f t="shared" si="20"/>
        <v>343.2</v>
      </c>
      <c r="E225" s="67">
        <v>44</v>
      </c>
      <c r="F225" s="67">
        <v>34.299999999999997</v>
      </c>
      <c r="H225" s="67">
        <v>302.64</v>
      </c>
      <c r="I225" s="67">
        <v>278.46000000000004</v>
      </c>
      <c r="J225" s="67">
        <v>359.58</v>
      </c>
      <c r="K225" s="67">
        <v>652.07999999999993</v>
      </c>
      <c r="BF225" s="17">
        <f t="shared" si="21"/>
        <v>40.56</v>
      </c>
      <c r="BG225" s="96">
        <f t="shared" si="22"/>
        <v>0.13402061855670105</v>
      </c>
      <c r="BH225">
        <v>7.8</v>
      </c>
    </row>
    <row r="226" spans="1:60" x14ac:dyDescent="0.25">
      <c r="A226" s="99">
        <f t="shared" ref="A226:A263" si="23">ROW()-1</f>
        <v>225</v>
      </c>
      <c r="B226" s="221" t="s">
        <v>12557</v>
      </c>
      <c r="C226" s="221" t="s">
        <v>12757</v>
      </c>
      <c r="D226" s="277">
        <f t="shared" si="20"/>
        <v>35.879999999999995</v>
      </c>
      <c r="E226" s="67">
        <v>4.5999999999999996</v>
      </c>
      <c r="F226" s="67">
        <v>4.3</v>
      </c>
      <c r="H226" s="67">
        <v>30.03</v>
      </c>
      <c r="I226" s="67">
        <v>23.79</v>
      </c>
      <c r="J226" s="67">
        <v>28.86</v>
      </c>
      <c r="K226" s="67">
        <v>74.490000000000009</v>
      </c>
      <c r="L226" s="67">
        <v>56.16</v>
      </c>
      <c r="BF226" s="17">
        <f t="shared" si="21"/>
        <v>5.8499999999999943</v>
      </c>
      <c r="BG226" s="96">
        <f t="shared" si="22"/>
        <v>0.19480519480519462</v>
      </c>
      <c r="BH226">
        <v>7.8</v>
      </c>
    </row>
    <row r="227" spans="1:60" x14ac:dyDescent="0.25">
      <c r="A227" s="99">
        <f t="shared" si="23"/>
        <v>226</v>
      </c>
      <c r="B227" s="293" t="s">
        <v>12557</v>
      </c>
      <c r="C227" s="346" t="s">
        <v>12769</v>
      </c>
      <c r="D227" s="277">
        <f t="shared" si="20"/>
        <v>239.85</v>
      </c>
      <c r="E227" s="67">
        <v>30.75</v>
      </c>
      <c r="F227" s="67">
        <v>30.15</v>
      </c>
      <c r="H227" s="67">
        <v>195.39000000000001</v>
      </c>
      <c r="I227" s="67">
        <v>146.25</v>
      </c>
      <c r="J227" s="67">
        <v>140.4</v>
      </c>
      <c r="K227" s="67">
        <v>312.78000000000003</v>
      </c>
      <c r="BF227" s="17">
        <f t="shared" si="21"/>
        <v>44.45999999999998</v>
      </c>
      <c r="BG227" s="96">
        <f t="shared" si="22"/>
        <v>0.2275449101796406</v>
      </c>
      <c r="BH227">
        <v>7.8</v>
      </c>
    </row>
    <row r="228" spans="1:60" x14ac:dyDescent="0.25">
      <c r="A228" s="99">
        <f t="shared" si="23"/>
        <v>227</v>
      </c>
      <c r="B228" s="221" t="s">
        <v>12664</v>
      </c>
      <c r="C228" s="221" t="s">
        <v>12663</v>
      </c>
      <c r="D228" s="277">
        <f t="shared" si="20"/>
        <v>281.58</v>
      </c>
      <c r="E228" s="67">
        <v>36.1</v>
      </c>
      <c r="F228" s="67">
        <v>35.5</v>
      </c>
      <c r="H228" s="67">
        <v>229.70999999999998</v>
      </c>
      <c r="I228" s="67">
        <v>170.43</v>
      </c>
      <c r="J228" s="67">
        <v>163.41</v>
      </c>
      <c r="K228" s="67">
        <v>354.51</v>
      </c>
      <c r="L228" s="67">
        <v>319.02</v>
      </c>
      <c r="M228" s="67">
        <v>318.23999999999995</v>
      </c>
      <c r="N228" s="67">
        <v>0</v>
      </c>
      <c r="BF228" s="17">
        <f t="shared" si="21"/>
        <v>51.870000000000005</v>
      </c>
      <c r="BG228" s="96">
        <f t="shared" si="22"/>
        <v>0.22580645161290328</v>
      </c>
      <c r="BH228">
        <v>7.8</v>
      </c>
    </row>
    <row r="229" spans="1:60" x14ac:dyDescent="0.25">
      <c r="A229" s="99">
        <f t="shared" si="23"/>
        <v>228</v>
      </c>
      <c r="B229" s="221" t="s">
        <v>12732</v>
      </c>
      <c r="C229" s="221" t="s">
        <v>12776</v>
      </c>
      <c r="D229" s="277">
        <f t="shared" si="20"/>
        <v>184.47</v>
      </c>
      <c r="E229" s="67">
        <v>23.65</v>
      </c>
      <c r="F229" s="67">
        <v>22.3</v>
      </c>
      <c r="H229" s="67">
        <v>161.45999999999998</v>
      </c>
      <c r="I229" s="67">
        <v>141.57</v>
      </c>
      <c r="J229" s="67">
        <v>192.66</v>
      </c>
      <c r="K229" s="67">
        <v>291.33</v>
      </c>
      <c r="BF229" s="17">
        <f t="shared" si="21"/>
        <v>23.010000000000019</v>
      </c>
      <c r="BG229" s="96">
        <f t="shared" si="22"/>
        <v>0.14251207729468612</v>
      </c>
      <c r="BH229">
        <v>7.8</v>
      </c>
    </row>
    <row r="230" spans="1:60" x14ac:dyDescent="0.25">
      <c r="A230" s="99">
        <f t="shared" si="23"/>
        <v>229</v>
      </c>
      <c r="B230" s="221" t="s">
        <v>12732</v>
      </c>
      <c r="C230" s="221" t="s">
        <v>12730</v>
      </c>
      <c r="D230" s="277">
        <f t="shared" si="20"/>
        <v>243.35999999999999</v>
      </c>
      <c r="E230" s="67">
        <v>31.2</v>
      </c>
      <c r="F230" s="67">
        <v>30.25</v>
      </c>
      <c r="H230" s="67">
        <v>209.04</v>
      </c>
      <c r="I230" s="67">
        <v>187.2</v>
      </c>
      <c r="J230" s="67">
        <v>248.82</v>
      </c>
      <c r="K230" s="67">
        <v>366.21000000000004</v>
      </c>
      <c r="L230" s="67">
        <v>346.32</v>
      </c>
      <c r="BF230" s="17">
        <f t="shared" si="21"/>
        <v>34.319999999999993</v>
      </c>
      <c r="BG230" s="96">
        <f t="shared" si="22"/>
        <v>0.16417910447761191</v>
      </c>
      <c r="BH230">
        <v>7.8</v>
      </c>
    </row>
    <row r="231" spans="1:60" x14ac:dyDescent="0.25">
      <c r="A231" s="99">
        <f t="shared" si="23"/>
        <v>230</v>
      </c>
      <c r="B231" s="221" t="s">
        <v>12584</v>
      </c>
      <c r="C231" s="345" t="s">
        <v>12583</v>
      </c>
      <c r="D231" s="277">
        <f t="shared" si="20"/>
        <v>168.09</v>
      </c>
      <c r="E231" s="67">
        <v>21.55</v>
      </c>
      <c r="F231" s="67">
        <v>20.9</v>
      </c>
      <c r="H231" s="67">
        <v>111.92999999999999</v>
      </c>
      <c r="I231" s="67">
        <v>116.22</v>
      </c>
      <c r="J231" s="67">
        <v>189.93</v>
      </c>
      <c r="K231" s="67">
        <v>284.31</v>
      </c>
      <c r="L231" s="67">
        <v>141.95999999999998</v>
      </c>
      <c r="M231" s="67">
        <v>157.94999999999999</v>
      </c>
      <c r="N231" s="67">
        <v>152.1</v>
      </c>
      <c r="O231" s="67">
        <v>179.01</v>
      </c>
      <c r="P231" s="67">
        <v>317.46000000000004</v>
      </c>
      <c r="Q231" s="67">
        <v>294.83999999999997</v>
      </c>
      <c r="BF231" s="17">
        <f t="shared" si="21"/>
        <v>56.160000000000011</v>
      </c>
      <c r="BG231" s="96">
        <f t="shared" si="22"/>
        <v>0.50174216027874574</v>
      </c>
      <c r="BH231">
        <v>7.8</v>
      </c>
    </row>
    <row r="232" spans="1:60" x14ac:dyDescent="0.25">
      <c r="A232" s="99">
        <f t="shared" si="23"/>
        <v>231</v>
      </c>
      <c r="B232" s="221" t="s">
        <v>12584</v>
      </c>
      <c r="C232" s="221" t="s">
        <v>12917</v>
      </c>
      <c r="D232" s="277">
        <f t="shared" si="20"/>
        <v>455.13</v>
      </c>
      <c r="E232" s="67">
        <v>58.35</v>
      </c>
      <c r="F232" s="67">
        <v>55</v>
      </c>
      <c r="H232" s="67">
        <v>381.03000000000003</v>
      </c>
      <c r="BF232" s="17">
        <f t="shared" si="21"/>
        <v>74.099999999999966</v>
      </c>
      <c r="BG232" s="96">
        <f t="shared" si="22"/>
        <v>0.19447287615148404</v>
      </c>
      <c r="BH232">
        <v>7.8</v>
      </c>
    </row>
    <row r="233" spans="1:60" x14ac:dyDescent="0.25">
      <c r="A233" s="99">
        <f t="shared" si="23"/>
        <v>232</v>
      </c>
      <c r="B233" s="221" t="s">
        <v>12728</v>
      </c>
      <c r="C233" s="221" t="s">
        <v>12901</v>
      </c>
      <c r="D233" s="277">
        <f t="shared" si="20"/>
        <v>114.27</v>
      </c>
      <c r="E233" s="67">
        <v>14.65</v>
      </c>
      <c r="F233" s="67">
        <v>14.2</v>
      </c>
      <c r="H233" s="67">
        <v>108.42</v>
      </c>
      <c r="BF233" s="17">
        <f t="shared" si="21"/>
        <v>5.8499999999999943</v>
      </c>
      <c r="BG233" s="96">
        <f t="shared" si="22"/>
        <v>5.395683453237405E-2</v>
      </c>
      <c r="BH233">
        <v>7.8</v>
      </c>
    </row>
    <row r="234" spans="1:60" x14ac:dyDescent="0.25">
      <c r="A234" s="99">
        <f t="shared" si="23"/>
        <v>233</v>
      </c>
      <c r="B234" s="221" t="s">
        <v>12676</v>
      </c>
      <c r="C234" s="221" t="s">
        <v>12899</v>
      </c>
      <c r="D234" s="277">
        <f t="shared" si="20"/>
        <v>133.38</v>
      </c>
      <c r="E234" s="67">
        <v>17.100000000000001</v>
      </c>
      <c r="F234" s="67">
        <v>15.25</v>
      </c>
      <c r="H234" s="67">
        <v>171.99</v>
      </c>
      <c r="BF234" s="17">
        <f t="shared" si="21"/>
        <v>-38.610000000000014</v>
      </c>
      <c r="BG234" s="96">
        <f t="shared" si="22"/>
        <v>-0.2244897959183674</v>
      </c>
      <c r="BH234">
        <v>7.8</v>
      </c>
    </row>
    <row r="235" spans="1:60" x14ac:dyDescent="0.25">
      <c r="A235" s="99">
        <f t="shared" si="23"/>
        <v>234</v>
      </c>
      <c r="B235" s="221" t="s">
        <v>12559</v>
      </c>
      <c r="C235" s="337" t="s">
        <v>12561</v>
      </c>
      <c r="D235" s="277">
        <f t="shared" si="20"/>
        <v>17.55</v>
      </c>
      <c r="E235" s="67">
        <v>2.25</v>
      </c>
      <c r="F235" s="67">
        <v>2.04</v>
      </c>
      <c r="H235" s="67">
        <v>14.04</v>
      </c>
      <c r="I235" s="67">
        <v>20.045999999999999</v>
      </c>
      <c r="J235" s="67">
        <v>18.72</v>
      </c>
      <c r="K235" s="67">
        <v>18.173999999999999</v>
      </c>
      <c r="L235" s="67">
        <v>23.79</v>
      </c>
      <c r="M235" s="67">
        <v>42.9</v>
      </c>
      <c r="N235" s="67">
        <v>65.13</v>
      </c>
      <c r="O235" s="67">
        <v>66.3</v>
      </c>
      <c r="P235" s="67">
        <v>85.8</v>
      </c>
      <c r="Q235" s="67">
        <v>101.39999999999999</v>
      </c>
      <c r="R235" s="67">
        <v>68.64</v>
      </c>
      <c r="BF235" s="17">
        <f t="shared" si="21"/>
        <v>3.5100000000000016</v>
      </c>
      <c r="BG235" s="96">
        <f t="shared" si="22"/>
        <v>0.25000000000000011</v>
      </c>
      <c r="BH235">
        <v>7.8</v>
      </c>
    </row>
    <row r="236" spans="1:60" x14ac:dyDescent="0.25">
      <c r="A236" s="99">
        <f t="shared" si="23"/>
        <v>235</v>
      </c>
      <c r="B236" s="221" t="s">
        <v>12923</v>
      </c>
      <c r="C236" s="221" t="s">
        <v>12885</v>
      </c>
      <c r="D236" s="277">
        <f t="shared" si="20"/>
        <v>162.63</v>
      </c>
      <c r="E236" s="67">
        <v>20.85</v>
      </c>
      <c r="F236" s="67">
        <v>18.8</v>
      </c>
      <c r="H236" s="67">
        <v>196.95</v>
      </c>
      <c r="I236" s="67">
        <v>0</v>
      </c>
      <c r="J236" s="67">
        <v>0</v>
      </c>
      <c r="K236" s="67">
        <v>0</v>
      </c>
      <c r="BF236" s="17">
        <f t="shared" si="21"/>
        <v>-34.319999999999993</v>
      </c>
      <c r="BG236" s="96">
        <f t="shared" si="22"/>
        <v>-0.17425742574257425</v>
      </c>
      <c r="BH236">
        <v>7.8</v>
      </c>
    </row>
    <row r="237" spans="1:60" x14ac:dyDescent="0.25">
      <c r="A237" s="99">
        <f t="shared" si="23"/>
        <v>236</v>
      </c>
      <c r="B237" s="221" t="s">
        <v>12570</v>
      </c>
      <c r="C237" s="345" t="s">
        <v>12626</v>
      </c>
      <c r="D237" s="277">
        <f t="shared" si="20"/>
        <v>67.08</v>
      </c>
      <c r="E237" s="67">
        <v>8.6</v>
      </c>
      <c r="F237" s="67">
        <v>8</v>
      </c>
      <c r="H237" s="67">
        <v>72.929999999999993</v>
      </c>
      <c r="I237" s="67">
        <v>60.449999999999996</v>
      </c>
      <c r="J237" s="67">
        <v>78</v>
      </c>
      <c r="K237" s="67">
        <v>127.14</v>
      </c>
      <c r="L237" s="67">
        <v>182.13</v>
      </c>
      <c r="M237" s="67">
        <v>182.91</v>
      </c>
      <c r="N237" s="67">
        <v>175.89000000000001</v>
      </c>
      <c r="BF237" s="17">
        <f t="shared" si="21"/>
        <v>-5.8499999999999943</v>
      </c>
      <c r="BG237" s="96">
        <f t="shared" si="22"/>
        <v>-8.021390374331544E-2</v>
      </c>
      <c r="BH237">
        <v>7.8</v>
      </c>
    </row>
    <row r="238" spans="1:60" x14ac:dyDescent="0.25">
      <c r="A238" s="99">
        <f t="shared" si="23"/>
        <v>237</v>
      </c>
      <c r="B238" s="221" t="s">
        <v>12571</v>
      </c>
      <c r="C238" s="221" t="s">
        <v>12911</v>
      </c>
      <c r="D238" s="277">
        <f t="shared" si="20"/>
        <v>180.18</v>
      </c>
      <c r="E238" s="67">
        <v>23.1</v>
      </c>
      <c r="F238" s="67">
        <v>21.15</v>
      </c>
      <c r="H238" s="67">
        <v>178.61999999999998</v>
      </c>
      <c r="BF238" s="17">
        <f t="shared" si="21"/>
        <v>1.5600000000000307</v>
      </c>
      <c r="BG238" s="96">
        <f t="shared" si="22"/>
        <v>8.7336244541486446E-3</v>
      </c>
      <c r="BH238">
        <v>7.8</v>
      </c>
    </row>
    <row r="239" spans="1:60" x14ac:dyDescent="0.25">
      <c r="A239" s="99">
        <f t="shared" si="23"/>
        <v>238</v>
      </c>
      <c r="B239" s="221" t="s">
        <v>12720</v>
      </c>
      <c r="C239" s="221" t="s">
        <v>12718</v>
      </c>
      <c r="D239" s="277">
        <f t="shared" si="20"/>
        <v>110.37</v>
      </c>
      <c r="E239" s="67">
        <v>14.15</v>
      </c>
      <c r="F239" s="67">
        <v>13.85</v>
      </c>
      <c r="H239" s="67">
        <v>122.85</v>
      </c>
      <c r="I239" s="67">
        <v>93.990000000000009</v>
      </c>
      <c r="J239" s="67">
        <v>104.91</v>
      </c>
      <c r="K239" s="67">
        <v>189.54</v>
      </c>
      <c r="L239" s="67">
        <v>136.89000000000001</v>
      </c>
      <c r="M239" s="67">
        <v>0</v>
      </c>
      <c r="BF239" s="17">
        <f t="shared" si="21"/>
        <v>-12.47999999999999</v>
      </c>
      <c r="BG239" s="96">
        <f t="shared" si="22"/>
        <v>-0.1015873015873015</v>
      </c>
      <c r="BH239">
        <v>7.8</v>
      </c>
    </row>
    <row r="240" spans="1:60" x14ac:dyDescent="0.25">
      <c r="A240" s="99">
        <f t="shared" si="23"/>
        <v>239</v>
      </c>
      <c r="B240" s="221" t="s">
        <v>12726</v>
      </c>
      <c r="C240" s="221" t="s">
        <v>12818</v>
      </c>
      <c r="D240" s="277">
        <f t="shared" si="20"/>
        <v>9.048</v>
      </c>
      <c r="E240" s="67">
        <v>1.1599999999999999</v>
      </c>
      <c r="F240" s="67">
        <v>0.98</v>
      </c>
      <c r="H240" s="67">
        <v>8.1120000000000001</v>
      </c>
      <c r="I240" s="67">
        <v>6.63</v>
      </c>
      <c r="J240" s="67">
        <v>8.1120000000000001</v>
      </c>
      <c r="K240" s="67">
        <v>16.302</v>
      </c>
      <c r="AU240" s="67"/>
      <c r="BF240" s="17">
        <f t="shared" si="21"/>
        <v>0.93599999999999994</v>
      </c>
      <c r="BG240" s="96">
        <f t="shared" si="22"/>
        <v>0.11538461538461538</v>
      </c>
      <c r="BH240">
        <v>7.8</v>
      </c>
    </row>
    <row r="241" spans="1:60" x14ac:dyDescent="0.25">
      <c r="A241" s="99">
        <f t="shared" si="23"/>
        <v>240</v>
      </c>
      <c r="B241" s="221" t="s">
        <v>12726</v>
      </c>
      <c r="C241" s="221" t="s">
        <v>12724</v>
      </c>
      <c r="D241" s="277">
        <f t="shared" si="20"/>
        <v>24.57</v>
      </c>
      <c r="E241" s="67">
        <v>3.15</v>
      </c>
      <c r="F241" s="67">
        <v>2.67</v>
      </c>
      <c r="H241" s="67">
        <v>21.605999999999998</v>
      </c>
      <c r="I241" s="67">
        <v>14.819999999999999</v>
      </c>
      <c r="J241" s="67">
        <v>17.627999999999997</v>
      </c>
      <c r="K241" s="67">
        <v>33.93</v>
      </c>
      <c r="L241" s="67">
        <v>29.639999999999997</v>
      </c>
      <c r="BF241" s="17">
        <f t="shared" si="21"/>
        <v>2.9640000000000022</v>
      </c>
      <c r="BG241" s="96">
        <f t="shared" si="22"/>
        <v>0.13718411552346582</v>
      </c>
      <c r="BH241">
        <v>7.8</v>
      </c>
    </row>
    <row r="242" spans="1:60" x14ac:dyDescent="0.25">
      <c r="A242" s="99">
        <f t="shared" si="23"/>
        <v>241</v>
      </c>
      <c r="B242" s="221" t="s">
        <v>12726</v>
      </c>
      <c r="C242" s="221" t="s">
        <v>12849</v>
      </c>
      <c r="D242" s="277">
        <f t="shared" si="20"/>
        <v>47.58</v>
      </c>
      <c r="E242" s="67">
        <v>6.1</v>
      </c>
      <c r="F242" s="67">
        <v>5.9</v>
      </c>
      <c r="H242" s="67">
        <v>46.02</v>
      </c>
      <c r="I242" s="67">
        <v>34.71</v>
      </c>
      <c r="J242" s="67">
        <v>39.779999999999994</v>
      </c>
      <c r="BF242" s="17">
        <f t="shared" si="21"/>
        <v>1.5599999999999952</v>
      </c>
      <c r="BG242" s="96">
        <f t="shared" si="22"/>
        <v>3.3898305084745659E-2</v>
      </c>
      <c r="BH242">
        <v>7.8</v>
      </c>
    </row>
    <row r="243" spans="1:60" x14ac:dyDescent="0.25">
      <c r="A243" s="99">
        <f t="shared" si="23"/>
        <v>242</v>
      </c>
      <c r="B243" s="221" t="s">
        <v>12758</v>
      </c>
      <c r="C243" s="221" t="s">
        <v>12820</v>
      </c>
      <c r="D243" s="277">
        <f t="shared" si="20"/>
        <v>344.37</v>
      </c>
      <c r="E243" s="67">
        <v>44.15</v>
      </c>
      <c r="F243" s="67">
        <v>41.7</v>
      </c>
      <c r="H243" s="67">
        <v>484.38</v>
      </c>
      <c r="I243" s="67">
        <v>522.21</v>
      </c>
      <c r="J243" s="67">
        <v>367.38</v>
      </c>
      <c r="K243" s="67">
        <v>452.01</v>
      </c>
      <c r="BF243" s="17">
        <f t="shared" si="21"/>
        <v>-140.01</v>
      </c>
      <c r="BG243" s="96">
        <f t="shared" si="22"/>
        <v>-0.2890499194847021</v>
      </c>
      <c r="BH243">
        <v>7.8</v>
      </c>
    </row>
    <row r="244" spans="1:60" x14ac:dyDescent="0.25">
      <c r="A244" s="99">
        <f t="shared" si="23"/>
        <v>243</v>
      </c>
      <c r="B244" s="221" t="s">
        <v>12925</v>
      </c>
      <c r="C244" s="221" t="s">
        <v>12887</v>
      </c>
      <c r="D244" s="277">
        <f t="shared" si="20"/>
        <v>36.660000000000004</v>
      </c>
      <c r="E244" s="67">
        <v>4.7</v>
      </c>
      <c r="F244" s="67">
        <v>4</v>
      </c>
      <c r="H244" s="67">
        <v>44.46</v>
      </c>
      <c r="I244" s="67">
        <v>0</v>
      </c>
      <c r="J244" s="67">
        <v>0</v>
      </c>
      <c r="K244" s="67">
        <v>0</v>
      </c>
      <c r="BF244" s="17">
        <f t="shared" si="21"/>
        <v>-7.7999999999999972</v>
      </c>
      <c r="BG244" s="96">
        <f t="shared" si="22"/>
        <v>-0.175438596491228</v>
      </c>
      <c r="BH244">
        <v>7.8</v>
      </c>
    </row>
    <row r="245" spans="1:60" x14ac:dyDescent="0.25">
      <c r="A245" s="99">
        <f t="shared" si="23"/>
        <v>244</v>
      </c>
      <c r="B245" s="221" t="s">
        <v>12591</v>
      </c>
      <c r="C245" s="348" t="s">
        <v>12919</v>
      </c>
      <c r="D245" s="277">
        <f t="shared" si="20"/>
        <v>516.36</v>
      </c>
      <c r="E245" s="349">
        <v>66.2</v>
      </c>
      <c r="F245" s="349">
        <v>64.900000000000006</v>
      </c>
      <c r="H245" s="67">
        <v>516.36</v>
      </c>
      <c r="BF245" s="17">
        <f t="shared" si="21"/>
        <v>0</v>
      </c>
      <c r="BG245" s="96">
        <f t="shared" si="22"/>
        <v>0</v>
      </c>
      <c r="BH245">
        <v>7.8</v>
      </c>
    </row>
    <row r="246" spans="1:60" x14ac:dyDescent="0.25">
      <c r="A246" s="99">
        <f t="shared" si="23"/>
        <v>245</v>
      </c>
      <c r="B246" s="221" t="s">
        <v>12345</v>
      </c>
      <c r="C246" s="221" t="s">
        <v>12913</v>
      </c>
      <c r="D246" s="277">
        <f t="shared" si="20"/>
        <v>101.79</v>
      </c>
      <c r="E246" s="67">
        <v>13.05</v>
      </c>
      <c r="F246" s="67">
        <v>12.9</v>
      </c>
      <c r="H246" s="67">
        <v>129.48000000000002</v>
      </c>
      <c r="BF246" s="17">
        <f t="shared" si="21"/>
        <v>-27.690000000000012</v>
      </c>
      <c r="BG246" s="96">
        <f t="shared" si="22"/>
        <v>-0.21385542168674704</v>
      </c>
      <c r="BH246">
        <v>7.8</v>
      </c>
    </row>
    <row r="247" spans="1:60" x14ac:dyDescent="0.25">
      <c r="A247" s="99">
        <f t="shared" si="23"/>
        <v>246</v>
      </c>
      <c r="B247" s="221" t="s">
        <v>12344</v>
      </c>
      <c r="C247" s="221" t="s">
        <v>12765</v>
      </c>
      <c r="D247" s="277">
        <f t="shared" si="20"/>
        <v>105.69</v>
      </c>
      <c r="E247" s="67">
        <v>13.55</v>
      </c>
      <c r="F247" s="67">
        <v>13.4</v>
      </c>
      <c r="H247" s="67">
        <v>136.10999999999999</v>
      </c>
      <c r="I247" s="67">
        <v>117</v>
      </c>
      <c r="J247" s="67">
        <v>138.84</v>
      </c>
      <c r="K247" s="67">
        <v>150.54</v>
      </c>
      <c r="L247" s="67">
        <v>0</v>
      </c>
      <c r="BF247" s="17">
        <f t="shared" si="21"/>
        <v>-30.419999999999987</v>
      </c>
      <c r="BG247" s="96">
        <f t="shared" si="22"/>
        <v>-0.2234957020057306</v>
      </c>
      <c r="BH247">
        <v>7.8</v>
      </c>
    </row>
    <row r="248" spans="1:60" x14ac:dyDescent="0.25">
      <c r="A248" s="99">
        <f t="shared" si="23"/>
        <v>247</v>
      </c>
      <c r="B248" s="221" t="s">
        <v>12538</v>
      </c>
      <c r="C248" s="337" t="s">
        <v>12883</v>
      </c>
      <c r="D248" s="277">
        <f t="shared" si="20"/>
        <v>20.981999999999999</v>
      </c>
      <c r="E248" s="67">
        <v>2.69</v>
      </c>
      <c r="F248" s="67">
        <v>2.6</v>
      </c>
      <c r="H248" s="67">
        <v>26.52</v>
      </c>
      <c r="BF248" s="17">
        <f t="shared" si="21"/>
        <v>-5.5380000000000003</v>
      </c>
      <c r="BG248" s="96">
        <f t="shared" si="22"/>
        <v>-0.20882352941176471</v>
      </c>
      <c r="BH248">
        <v>7.8</v>
      </c>
    </row>
    <row r="249" spans="1:60" x14ac:dyDescent="0.25">
      <c r="A249" s="99">
        <f t="shared" si="23"/>
        <v>248</v>
      </c>
      <c r="B249" s="221" t="s">
        <v>12442</v>
      </c>
      <c r="C249" s="221" t="s">
        <v>12771</v>
      </c>
      <c r="D249" s="277">
        <f t="shared" si="20"/>
        <v>51.870000000000005</v>
      </c>
      <c r="E249" s="67">
        <v>6.65</v>
      </c>
      <c r="F249" s="67">
        <v>6.45</v>
      </c>
      <c r="H249" s="67">
        <v>73.709999999999994</v>
      </c>
      <c r="I249" s="67">
        <v>78.39</v>
      </c>
      <c r="J249" s="67">
        <v>108.42</v>
      </c>
      <c r="K249" s="67">
        <v>164.19</v>
      </c>
      <c r="BF249" s="17">
        <f t="shared" si="21"/>
        <v>-21.839999999999989</v>
      </c>
      <c r="BG249" s="96">
        <f t="shared" si="22"/>
        <v>-0.29629629629629617</v>
      </c>
      <c r="BH249">
        <v>7.8</v>
      </c>
    </row>
    <row r="250" spans="1:60" x14ac:dyDescent="0.25">
      <c r="A250" s="99">
        <f t="shared" si="23"/>
        <v>249</v>
      </c>
      <c r="B250" s="221" t="s">
        <v>12928</v>
      </c>
      <c r="C250" s="221" t="s">
        <v>12903</v>
      </c>
      <c r="D250" s="277">
        <f t="shared" si="20"/>
        <v>147.81</v>
      </c>
      <c r="E250" s="67">
        <v>18.95</v>
      </c>
      <c r="F250" s="67">
        <v>18.5</v>
      </c>
      <c r="H250" s="67">
        <v>187.59</v>
      </c>
      <c r="BF250" s="17">
        <f t="shared" si="21"/>
        <v>-39.78</v>
      </c>
      <c r="BG250" s="96">
        <f t="shared" si="22"/>
        <v>-0.21205821205821207</v>
      </c>
      <c r="BH250">
        <v>7.8</v>
      </c>
    </row>
    <row r="251" spans="1:60" x14ac:dyDescent="0.25">
      <c r="A251" s="99">
        <f t="shared" si="23"/>
        <v>250</v>
      </c>
      <c r="B251" s="221" t="s">
        <v>12536</v>
      </c>
      <c r="C251" s="337" t="s">
        <v>12540</v>
      </c>
      <c r="D251" s="277">
        <f t="shared" si="20"/>
        <v>179.79</v>
      </c>
      <c r="E251" s="67">
        <v>23.05</v>
      </c>
      <c r="F251" s="67">
        <v>22.15</v>
      </c>
      <c r="H251" s="67">
        <v>130.65</v>
      </c>
      <c r="I251" s="67">
        <v>67.47</v>
      </c>
      <c r="J251" s="67">
        <v>42.9</v>
      </c>
      <c r="K251" s="67">
        <v>42.51</v>
      </c>
      <c r="L251" s="67">
        <v>59.67</v>
      </c>
      <c r="M251" s="67">
        <v>93.6</v>
      </c>
      <c r="N251" s="67">
        <v>144.69</v>
      </c>
      <c r="O251" s="67">
        <v>159.11999999999998</v>
      </c>
      <c r="P251" s="67">
        <v>171.99</v>
      </c>
      <c r="Q251" s="67">
        <v>164.19</v>
      </c>
      <c r="R251" s="67">
        <v>110.75999999999999</v>
      </c>
      <c r="S251" s="67">
        <v>72.540000000000006</v>
      </c>
      <c r="T251" s="67">
        <v>75.66</v>
      </c>
      <c r="U251" s="67">
        <v>0</v>
      </c>
      <c r="V251" s="67">
        <v>0</v>
      </c>
      <c r="BF251" s="17">
        <f t="shared" si="21"/>
        <v>49.139999999999986</v>
      </c>
      <c r="BG251" s="96">
        <f t="shared" si="22"/>
        <v>0.37611940298507451</v>
      </c>
      <c r="BH251">
        <v>7.8</v>
      </c>
    </row>
    <row r="252" spans="1:60" x14ac:dyDescent="0.25">
      <c r="A252" s="99">
        <f t="shared" si="23"/>
        <v>251</v>
      </c>
      <c r="B252" s="221" t="s">
        <v>12943</v>
      </c>
      <c r="C252" s="1" t="s">
        <v>12945</v>
      </c>
      <c r="D252" s="277">
        <f t="shared" si="20"/>
        <v>91.259999999999991</v>
      </c>
      <c r="E252" s="67">
        <v>11.7</v>
      </c>
      <c r="F252" s="67">
        <v>11.2</v>
      </c>
      <c r="H252" s="67">
        <v>95.16</v>
      </c>
      <c r="BF252" s="17">
        <f t="shared" si="21"/>
        <v>-3.9000000000000057</v>
      </c>
      <c r="BG252" s="96">
        <f t="shared" si="22"/>
        <v>-4.0983606557377109E-2</v>
      </c>
      <c r="BH252">
        <v>7.8</v>
      </c>
    </row>
    <row r="253" spans="1:60" x14ac:dyDescent="0.25">
      <c r="A253" s="99">
        <f t="shared" si="23"/>
        <v>252</v>
      </c>
      <c r="B253" s="221" t="s">
        <v>12625</v>
      </c>
      <c r="C253" s="221" t="s">
        <v>12897</v>
      </c>
      <c r="D253" s="277">
        <f t="shared" si="20"/>
        <v>111.54</v>
      </c>
      <c r="E253" s="67">
        <v>14.3</v>
      </c>
      <c r="F253" s="67">
        <v>13.15</v>
      </c>
      <c r="H253" s="67">
        <v>130.26</v>
      </c>
      <c r="BF253" s="17">
        <f t="shared" si="21"/>
        <v>-18.719999999999985</v>
      </c>
      <c r="BG253" s="96">
        <f t="shared" si="22"/>
        <v>-0.14371257485029929</v>
      </c>
      <c r="BH253">
        <v>7.8</v>
      </c>
    </row>
    <row r="254" spans="1:60" x14ac:dyDescent="0.25">
      <c r="A254" s="99">
        <f t="shared" si="23"/>
        <v>253</v>
      </c>
      <c r="B254" s="221" t="s">
        <v>12378</v>
      </c>
      <c r="C254" s="337" t="s">
        <v>12551</v>
      </c>
      <c r="D254" s="277">
        <f t="shared" si="20"/>
        <v>5.9279999999999999</v>
      </c>
      <c r="E254" s="67">
        <v>0.76</v>
      </c>
      <c r="F254" s="67">
        <v>0.56000000000000005</v>
      </c>
      <c r="H254" s="67">
        <v>8.2680000000000007</v>
      </c>
      <c r="I254" s="67">
        <v>11.622</v>
      </c>
      <c r="J254" s="67">
        <v>11.309999999999999</v>
      </c>
      <c r="K254" s="67">
        <v>12.012</v>
      </c>
      <c r="L254" s="67">
        <v>20.045999999999999</v>
      </c>
      <c r="M254" s="67">
        <v>31.2</v>
      </c>
      <c r="N254" s="67">
        <v>84.240000000000009</v>
      </c>
      <c r="O254" s="67">
        <v>65.91</v>
      </c>
      <c r="P254" s="67">
        <v>87.36</v>
      </c>
      <c r="Q254" s="67">
        <v>92.429999999999993</v>
      </c>
      <c r="R254" s="67">
        <v>83.85</v>
      </c>
      <c r="S254" s="67">
        <v>55.77</v>
      </c>
      <c r="T254" s="67">
        <v>0</v>
      </c>
      <c r="U254" s="67">
        <v>0</v>
      </c>
      <c r="V254" s="67">
        <v>0</v>
      </c>
      <c r="BF254" s="17">
        <f t="shared" si="21"/>
        <v>-2.3400000000000007</v>
      </c>
      <c r="BG254" s="96">
        <f t="shared" si="22"/>
        <v>-0.28301886792452835</v>
      </c>
      <c r="BH254">
        <v>7.8</v>
      </c>
    </row>
    <row r="255" spans="1:60" x14ac:dyDescent="0.25">
      <c r="A255" s="99">
        <f t="shared" si="23"/>
        <v>254</v>
      </c>
      <c r="B255" s="221" t="s">
        <v>12623</v>
      </c>
      <c r="C255" s="221" t="s">
        <v>12921</v>
      </c>
      <c r="D255" s="277">
        <f t="shared" si="20"/>
        <v>149.76</v>
      </c>
      <c r="E255" s="67">
        <v>19.2</v>
      </c>
      <c r="F255" s="67">
        <v>18.600000000000001</v>
      </c>
      <c r="H255" s="67">
        <v>166.53</v>
      </c>
      <c r="BF255" s="17">
        <f t="shared" si="21"/>
        <v>-16.77000000000001</v>
      </c>
      <c r="BG255" s="96">
        <f t="shared" si="22"/>
        <v>-0.10070257611241223</v>
      </c>
      <c r="BH255">
        <v>7.8</v>
      </c>
    </row>
    <row r="256" spans="1:60" x14ac:dyDescent="0.25">
      <c r="A256" s="99">
        <f t="shared" si="23"/>
        <v>255</v>
      </c>
      <c r="B256" s="221" t="s">
        <v>12927</v>
      </c>
      <c r="C256" s="221" t="s">
        <v>12895</v>
      </c>
      <c r="D256" s="277">
        <f t="shared" si="20"/>
        <v>27.689999999999998</v>
      </c>
      <c r="E256" s="67">
        <v>3.55</v>
      </c>
      <c r="F256" s="67">
        <v>3.4</v>
      </c>
      <c r="H256" s="67">
        <v>29.639999999999997</v>
      </c>
      <c r="BF256" s="17">
        <f t="shared" si="21"/>
        <v>-1.9499999999999993</v>
      </c>
      <c r="BG256" s="96">
        <f t="shared" si="22"/>
        <v>-6.5789473684210509E-2</v>
      </c>
      <c r="BH256">
        <v>7.8</v>
      </c>
    </row>
    <row r="257" spans="1:60" x14ac:dyDescent="0.25">
      <c r="A257" s="99">
        <f t="shared" si="23"/>
        <v>256</v>
      </c>
      <c r="B257" s="221" t="s">
        <v>12847</v>
      </c>
      <c r="C257" s="221" t="s">
        <v>12845</v>
      </c>
      <c r="D257" s="277">
        <f t="shared" si="20"/>
        <v>64.740000000000009</v>
      </c>
      <c r="E257" s="67">
        <v>8.3000000000000007</v>
      </c>
      <c r="F257" s="67">
        <v>6.4</v>
      </c>
      <c r="H257" s="67">
        <v>70.2</v>
      </c>
      <c r="I257" s="67">
        <v>75.66</v>
      </c>
      <c r="J257" s="67">
        <v>86.58</v>
      </c>
      <c r="BF257" s="17">
        <f t="shared" si="21"/>
        <v>-5.4599999999999937</v>
      </c>
      <c r="BG257" s="96">
        <f t="shared" si="22"/>
        <v>-7.7777777777777682E-2</v>
      </c>
      <c r="BH257">
        <v>7.8</v>
      </c>
    </row>
    <row r="258" spans="1:60" x14ac:dyDescent="0.25">
      <c r="A258" s="99">
        <f t="shared" si="23"/>
        <v>257</v>
      </c>
      <c r="B258" s="221" t="s">
        <v>12353</v>
      </c>
      <c r="C258" s="221" t="s">
        <v>12909</v>
      </c>
      <c r="D258" s="277">
        <f t="shared" si="20"/>
        <v>182.91</v>
      </c>
      <c r="E258" s="67">
        <v>23.45</v>
      </c>
      <c r="F258" s="67">
        <v>22.85</v>
      </c>
      <c r="H258" s="67">
        <v>189.93</v>
      </c>
      <c r="BF258" s="17">
        <f t="shared" si="21"/>
        <v>-7.0200000000000102</v>
      </c>
      <c r="BG258" s="96">
        <f t="shared" si="22"/>
        <v>-3.6960985626283423E-2</v>
      </c>
      <c r="BH258">
        <v>7.8</v>
      </c>
    </row>
    <row r="259" spans="1:60" x14ac:dyDescent="0.25">
      <c r="A259" s="99">
        <f t="shared" si="23"/>
        <v>258</v>
      </c>
      <c r="B259" s="221" t="s">
        <v>12589</v>
      </c>
      <c r="C259" s="347" t="s">
        <v>12586</v>
      </c>
      <c r="D259" s="277">
        <f t="shared" si="20"/>
        <v>2.1840000000000002</v>
      </c>
      <c r="E259" s="67">
        <v>0.28000000000000003</v>
      </c>
      <c r="F259" s="67">
        <v>0.01</v>
      </c>
      <c r="H259" s="67">
        <v>5.3819999999999997</v>
      </c>
      <c r="I259" s="67">
        <v>10.530000000000001</v>
      </c>
      <c r="J259" s="67">
        <v>10.841999999999999</v>
      </c>
      <c r="K259" s="67">
        <v>35.489999999999995</v>
      </c>
      <c r="L259" s="67">
        <v>19.968</v>
      </c>
      <c r="M259" s="67">
        <v>19.422000000000001</v>
      </c>
      <c r="N259" s="67">
        <v>12.87</v>
      </c>
      <c r="O259" s="67">
        <v>75.27</v>
      </c>
      <c r="P259" s="67">
        <v>103.74000000000001</v>
      </c>
      <c r="Q259" s="67">
        <v>107.25</v>
      </c>
      <c r="BF259" s="17">
        <f t="shared" si="21"/>
        <v>-3.1979999999999995</v>
      </c>
      <c r="BG259" s="96">
        <f t="shared" si="22"/>
        <v>-0.59420289855072461</v>
      </c>
      <c r="BH259">
        <v>7.8</v>
      </c>
    </row>
    <row r="260" spans="1:60" x14ac:dyDescent="0.25">
      <c r="A260" s="99">
        <f t="shared" si="23"/>
        <v>259</v>
      </c>
      <c r="B260" s="221" t="s">
        <v>12589</v>
      </c>
      <c r="C260" s="221" t="s">
        <v>12893</v>
      </c>
      <c r="D260" s="277">
        <f t="shared" si="20"/>
        <v>82.29</v>
      </c>
      <c r="E260" s="67">
        <v>10.55</v>
      </c>
      <c r="F260" s="67">
        <v>9.9499999999999993</v>
      </c>
      <c r="H260" s="67">
        <v>110.75999999999999</v>
      </c>
      <c r="BF260" s="17">
        <f t="shared" si="21"/>
        <v>-28.469999999999985</v>
      </c>
      <c r="BG260" s="96">
        <f t="shared" si="22"/>
        <v>-0.25704225352112664</v>
      </c>
      <c r="BH260">
        <v>7.8</v>
      </c>
    </row>
    <row r="261" spans="1:60" x14ac:dyDescent="0.25">
      <c r="A261" s="99">
        <f t="shared" si="23"/>
        <v>260</v>
      </c>
      <c r="B261" s="221" t="s">
        <v>12736</v>
      </c>
      <c r="C261" s="221" t="s">
        <v>12734</v>
      </c>
      <c r="D261" s="277">
        <f t="shared" si="20"/>
        <v>15.522</v>
      </c>
      <c r="E261" s="67">
        <v>1.99</v>
      </c>
      <c r="F261" s="67">
        <v>1.8</v>
      </c>
      <c r="H261" s="67">
        <v>19.187999999999999</v>
      </c>
      <c r="I261" s="67">
        <v>18.486000000000001</v>
      </c>
      <c r="J261" s="67">
        <v>25.349999999999998</v>
      </c>
      <c r="K261" s="67">
        <v>39</v>
      </c>
      <c r="L261" s="67">
        <v>41.73</v>
      </c>
      <c r="BF261" s="17">
        <f t="shared" si="21"/>
        <v>-3.6659999999999986</v>
      </c>
      <c r="BG261" s="96">
        <f t="shared" si="22"/>
        <v>-0.19105691056910562</v>
      </c>
      <c r="BH261">
        <v>7.8</v>
      </c>
    </row>
    <row r="262" spans="1:60" x14ac:dyDescent="0.25">
      <c r="A262" s="99">
        <f t="shared" si="23"/>
        <v>261</v>
      </c>
      <c r="B262" s="221" t="s">
        <v>12622</v>
      </c>
      <c r="C262" s="221" t="s">
        <v>12787</v>
      </c>
      <c r="D262" s="277">
        <f t="shared" si="20"/>
        <v>147.03</v>
      </c>
      <c r="E262" s="67">
        <v>18.850000000000001</v>
      </c>
      <c r="F262" s="67">
        <v>18.25</v>
      </c>
      <c r="H262" s="67">
        <v>154.83000000000001</v>
      </c>
      <c r="I262" s="67">
        <v>89.7</v>
      </c>
      <c r="J262" s="67">
        <v>111.14999999999999</v>
      </c>
      <c r="K262" s="67">
        <v>183.69</v>
      </c>
      <c r="BF262" s="17">
        <f t="shared" si="21"/>
        <v>-7.8000000000000114</v>
      </c>
      <c r="BG262" s="96">
        <f t="shared" si="22"/>
        <v>-5.0377833753148686E-2</v>
      </c>
      <c r="BH262">
        <v>7.8</v>
      </c>
    </row>
    <row r="263" spans="1:60" x14ac:dyDescent="0.25">
      <c r="A263" s="99">
        <f t="shared" si="23"/>
        <v>262</v>
      </c>
      <c r="B263" s="221" t="s">
        <v>12660</v>
      </c>
      <c r="C263" s="221" t="s">
        <v>12964</v>
      </c>
      <c r="D263" s="277">
        <f t="shared" si="20"/>
        <v>395.46000000000004</v>
      </c>
      <c r="E263" s="67">
        <v>50.7</v>
      </c>
      <c r="F263" s="67">
        <v>45</v>
      </c>
      <c r="BF263" s="17">
        <f t="shared" ref="BF263" si="24">D263-H263</f>
        <v>395.46000000000004</v>
      </c>
      <c r="BG263" s="96" t="e">
        <f t="shared" ref="BG263" si="25">BF263/H263</f>
        <v>#DIV/0!</v>
      </c>
      <c r="BH263">
        <v>7.8</v>
      </c>
    </row>
  </sheetData>
  <sortState xmlns:xlrd2="http://schemas.microsoft.com/office/spreadsheetml/2017/richdata2" ref="B215:BH262">
    <sortCondition ref="C215:C262"/>
  </sortState>
  <phoneticPr fontId="2" type="noConversion"/>
  <conditionalFormatting sqref="BF1 BF264:BF1048576 BF2:BG263">
    <cfRule type="cellIs" dxfId="81" priority="4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">
    <tabColor rgb="FF7030A0"/>
  </sheetPr>
  <dimension ref="A1:S279"/>
  <sheetViews>
    <sheetView showGridLines="0" tabSelected="1" workbookViewId="0">
      <pane ySplit="2" topLeftCell="A3" activePane="bottomLeft" state="frozen"/>
      <selection activeCell="B81" sqref="B81:C83"/>
      <selection pane="bottomLeft" activeCell="J61" sqref="J61"/>
    </sheetView>
  </sheetViews>
  <sheetFormatPr defaultColWidth="11.33203125" defaultRowHeight="19.5" customHeight="1" x14ac:dyDescent="0.25"/>
  <cols>
    <col min="1" max="2" width="5.109375" style="8" customWidth="1"/>
    <col min="3" max="3" width="11" style="29" bestFit="1" customWidth="1"/>
    <col min="4" max="4" width="10.109375" style="29" bestFit="1" customWidth="1"/>
    <col min="5" max="5" width="27.33203125" style="7" customWidth="1"/>
    <col min="6" max="6" width="23.77734375" style="7" bestFit="1" customWidth="1"/>
    <col min="7" max="7" width="9" style="7" customWidth="1"/>
    <col min="8" max="8" width="10.44140625" style="147" bestFit="1" customWidth="1"/>
    <col min="9" max="10" width="11.6640625" style="7" customWidth="1"/>
    <col min="11" max="11" width="10.44140625" style="151" customWidth="1"/>
    <col min="12" max="12" width="11.6640625" style="7" customWidth="1"/>
    <col min="13" max="14" width="11.6640625" style="7" bestFit="1" customWidth="1"/>
    <col min="15" max="15" width="11.109375" style="328" bestFit="1" customWidth="1"/>
    <col min="16" max="16" width="8.109375" style="329" bestFit="1" customWidth="1"/>
    <col min="17" max="17" width="11.6640625" style="7" customWidth="1"/>
    <col min="18" max="18" width="11.6640625" style="7" bestFit="1" customWidth="1"/>
    <col min="19" max="19" width="7.44140625" style="7" bestFit="1" customWidth="1"/>
    <col min="20" max="16384" width="11.33203125" style="7"/>
  </cols>
  <sheetData>
    <row r="1" spans="1:19" ht="29.25" customHeight="1" thickBot="1" x14ac:dyDescent="0.3">
      <c r="A1" s="303"/>
      <c r="B1" s="303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04"/>
      <c r="P1" s="305"/>
      <c r="Q1" s="303"/>
      <c r="R1" s="306">
        <f>股价!D1</f>
        <v>46011</v>
      </c>
    </row>
    <row r="2" spans="1:19" ht="19.5" customHeight="1" x14ac:dyDescent="0.25">
      <c r="A2" s="307" t="s">
        <v>114</v>
      </c>
      <c r="B2" s="308" t="s">
        <v>435</v>
      </c>
      <c r="C2" s="308" t="s">
        <v>20</v>
      </c>
      <c r="D2" s="308" t="s">
        <v>206</v>
      </c>
      <c r="E2" s="308" t="s">
        <v>207</v>
      </c>
      <c r="F2" s="308" t="s">
        <v>73</v>
      </c>
      <c r="G2" s="308" t="s">
        <v>208</v>
      </c>
      <c r="H2" s="143" t="s">
        <v>209</v>
      </c>
      <c r="I2" s="308" t="s">
        <v>210</v>
      </c>
      <c r="J2" s="308" t="s">
        <v>211</v>
      </c>
      <c r="K2" s="149" t="s">
        <v>212</v>
      </c>
      <c r="L2" s="308" t="s">
        <v>213</v>
      </c>
      <c r="M2" s="308" t="s">
        <v>12</v>
      </c>
      <c r="N2" s="308" t="s">
        <v>46</v>
      </c>
      <c r="O2" s="309" t="s">
        <v>26</v>
      </c>
      <c r="P2" s="310" t="s">
        <v>6</v>
      </c>
      <c r="Q2" s="311" t="s">
        <v>8</v>
      </c>
      <c r="R2" s="27" t="s">
        <v>386</v>
      </c>
      <c r="S2" s="27" t="s">
        <v>6</v>
      </c>
    </row>
    <row r="3" spans="1:19" ht="19.5" customHeight="1" x14ac:dyDescent="0.25">
      <c r="A3" s="350"/>
      <c r="B3" s="353"/>
      <c r="C3" s="354" t="s">
        <v>21</v>
      </c>
      <c r="D3" s="312" t="str">
        <f>伟伟!E125</f>
        <v>US</v>
      </c>
      <c r="E3" s="27" t="str">
        <f>伟伟!F125</f>
        <v>英伟达</v>
      </c>
      <c r="F3" s="27" t="str">
        <f>伟伟!G125</f>
        <v>NVDA</v>
      </c>
      <c r="G3" s="27" t="str">
        <f>伟伟!H125</f>
        <v>持有</v>
      </c>
      <c r="H3" s="103">
        <f>伟伟!I125</f>
        <v>58</v>
      </c>
      <c r="I3" s="54">
        <f>伟伟!J125</f>
        <v>-1131.8136206896552</v>
      </c>
      <c r="J3" s="55">
        <f>伟伟!K125</f>
        <v>-65645.19</v>
      </c>
      <c r="K3" s="54">
        <f>伟伟!L125</f>
        <v>1411.722</v>
      </c>
      <c r="L3" s="55">
        <f>伟伟!M125</f>
        <v>81879.876000000004</v>
      </c>
      <c r="M3" s="355">
        <f>伟伟!M141</f>
        <v>211002.74800000008</v>
      </c>
      <c r="N3" s="386">
        <f>M3+SUM(L3:L13)</f>
        <v>1317997.3120000002</v>
      </c>
      <c r="O3" s="385">
        <f>N3-Q3</f>
        <v>317997.31200000015</v>
      </c>
      <c r="P3" s="378">
        <f>O3/Q3</f>
        <v>0.31799731200000014</v>
      </c>
      <c r="Q3" s="379">
        <v>1000000</v>
      </c>
      <c r="R3" s="315">
        <f>IFERROR(L3-J3,0)</f>
        <v>147525.06599999999</v>
      </c>
      <c r="S3" s="236">
        <f>IFERROR((R3/J3),"")</f>
        <v>-2.2473096048621382</v>
      </c>
    </row>
    <row r="4" spans="1:19" ht="19.5" customHeight="1" x14ac:dyDescent="0.25">
      <c r="A4" s="351"/>
      <c r="B4" s="353"/>
      <c r="C4" s="354"/>
      <c r="D4" s="312" t="str">
        <f>伟伟!E126</f>
        <v>US</v>
      </c>
      <c r="E4" s="27" t="str">
        <f>伟伟!F126</f>
        <v>脸书</v>
      </c>
      <c r="F4" s="27" t="str">
        <f>伟伟!G126</f>
        <v>Meta</v>
      </c>
      <c r="G4" s="27" t="str">
        <f>伟伟!H126</f>
        <v>持有</v>
      </c>
      <c r="H4" s="103">
        <f>伟伟!I126</f>
        <v>23</v>
      </c>
      <c r="I4" s="54">
        <f>伟伟!J126</f>
        <v>3218.585217391304</v>
      </c>
      <c r="J4" s="55">
        <f>伟伟!K126</f>
        <v>74027.459999999992</v>
      </c>
      <c r="K4" s="54">
        <f>伟伟!L126</f>
        <v>5138.4059999999999</v>
      </c>
      <c r="L4" s="55">
        <f>伟伟!M126</f>
        <v>118183.338</v>
      </c>
      <c r="M4" s="355"/>
      <c r="N4" s="386"/>
      <c r="O4" s="385"/>
      <c r="P4" s="378"/>
      <c r="Q4" s="379"/>
      <c r="R4" s="315">
        <f t="shared" ref="R4:R40" si="0">IFERROR(L4-J4,0)</f>
        <v>44155.878000000012</v>
      </c>
      <c r="S4" s="236">
        <f t="shared" ref="S4:S40" si="1">IFERROR((R4/J4),"")</f>
        <v>0.59647971171778713</v>
      </c>
    </row>
    <row r="5" spans="1:19" ht="19.5" customHeight="1" x14ac:dyDescent="0.25">
      <c r="A5" s="351"/>
      <c r="B5" s="353"/>
      <c r="C5" s="354"/>
      <c r="D5" s="312" t="str">
        <f>伟伟!E127</f>
        <v>US</v>
      </c>
      <c r="E5" s="27" t="str">
        <f>伟伟!F127</f>
        <v>特斯拉</v>
      </c>
      <c r="F5" s="27" t="str">
        <f>伟伟!G127</f>
        <v>TSLA</v>
      </c>
      <c r="G5" s="27" t="str">
        <f>伟伟!H127</f>
        <v>持有</v>
      </c>
      <c r="H5" s="103">
        <f>伟伟!I127</f>
        <v>98</v>
      </c>
      <c r="I5" s="54">
        <f>伟伟!J127</f>
        <v>2022.9021428571432</v>
      </c>
      <c r="J5" s="55">
        <f>伟伟!K127</f>
        <v>198244.41000000003</v>
      </c>
      <c r="K5" s="54">
        <f>伟伟!L127</f>
        <v>3753.3599999999997</v>
      </c>
      <c r="L5" s="55">
        <f>伟伟!M127</f>
        <v>367829.27999999997</v>
      </c>
      <c r="M5" s="355"/>
      <c r="N5" s="386"/>
      <c r="O5" s="385"/>
      <c r="P5" s="378"/>
      <c r="Q5" s="379"/>
      <c r="R5" s="315">
        <f t="shared" si="0"/>
        <v>169584.86999999994</v>
      </c>
      <c r="S5" s="236">
        <f t="shared" si="1"/>
        <v>0.85543330074224999</v>
      </c>
    </row>
    <row r="6" spans="1:19" ht="19.5" customHeight="1" x14ac:dyDescent="0.25">
      <c r="A6" s="351"/>
      <c r="B6" s="353"/>
      <c r="C6" s="354"/>
      <c r="D6" s="312" t="str">
        <f>伟伟!E128</f>
        <v>US</v>
      </c>
      <c r="E6" s="27" t="str">
        <f>伟伟!F128</f>
        <v>超微电脑</v>
      </c>
      <c r="F6" s="27" t="str">
        <f>伟伟!G128</f>
        <v>SMCI</v>
      </c>
      <c r="G6" s="27" t="str">
        <f>伟伟!H128</f>
        <v>持有</v>
      </c>
      <c r="H6" s="103">
        <f>伟伟!I128</f>
        <v>15</v>
      </c>
      <c r="I6" s="54">
        <f>伟伟!J128</f>
        <v>7534.8571999999986</v>
      </c>
      <c r="J6" s="55">
        <f>伟伟!K128</f>
        <v>113022.85799999998</v>
      </c>
      <c r="K6" s="54">
        <f>伟伟!L128</f>
        <v>242.65799999999999</v>
      </c>
      <c r="L6" s="55">
        <f>伟伟!M128</f>
        <v>3639.87</v>
      </c>
      <c r="M6" s="355"/>
      <c r="N6" s="386"/>
      <c r="O6" s="385"/>
      <c r="P6" s="378"/>
      <c r="Q6" s="379"/>
      <c r="R6" s="315">
        <f t="shared" si="0"/>
        <v>-109382.98799999998</v>
      </c>
      <c r="S6" s="236">
        <f t="shared" si="1"/>
        <v>-0.96779527553621059</v>
      </c>
    </row>
    <row r="7" spans="1:19" ht="19.5" customHeight="1" x14ac:dyDescent="0.25">
      <c r="A7" s="351"/>
      <c r="B7" s="353"/>
      <c r="C7" s="354"/>
      <c r="D7" s="312" t="str">
        <f>伟伟!E129</f>
        <v>US</v>
      </c>
      <c r="E7" s="27" t="str">
        <f>伟伟!F129</f>
        <v>台积电</v>
      </c>
      <c r="F7" s="27" t="str">
        <f>伟伟!G129</f>
        <v>TSM</v>
      </c>
      <c r="G7" s="27" t="str">
        <f>伟伟!H129</f>
        <v>持有</v>
      </c>
      <c r="H7" s="103">
        <f>伟伟!I129</f>
        <v>28</v>
      </c>
      <c r="I7" s="54">
        <f>伟伟!J129</f>
        <v>873.39107142857154</v>
      </c>
      <c r="J7" s="55">
        <f>伟伟!K129</f>
        <v>24454.950000000004</v>
      </c>
      <c r="K7" s="54">
        <f>伟伟!L129</f>
        <v>2253.81</v>
      </c>
      <c r="L7" s="55">
        <f>伟伟!M129</f>
        <v>63106.68</v>
      </c>
      <c r="M7" s="355"/>
      <c r="N7" s="386"/>
      <c r="O7" s="385"/>
      <c r="P7" s="378"/>
      <c r="Q7" s="379"/>
      <c r="R7" s="315">
        <f t="shared" si="0"/>
        <v>38651.729999999996</v>
      </c>
      <c r="S7" s="236">
        <f t="shared" si="1"/>
        <v>1.5805278685910209</v>
      </c>
    </row>
    <row r="8" spans="1:19" ht="19.5" customHeight="1" x14ac:dyDescent="0.25">
      <c r="A8" s="351"/>
      <c r="B8" s="353"/>
      <c r="C8" s="354"/>
      <c r="D8" s="312" t="str">
        <f>伟伟!E130</f>
        <v>US</v>
      </c>
      <c r="E8" s="27" t="str">
        <f>伟伟!F130</f>
        <v>阿斯麦</v>
      </c>
      <c r="F8" s="27" t="str">
        <f>伟伟!G130</f>
        <v>ASML</v>
      </c>
      <c r="G8" s="27" t="str">
        <f>伟伟!H130</f>
        <v>持有</v>
      </c>
      <c r="H8" s="103">
        <f>伟伟!I130</f>
        <v>28</v>
      </c>
      <c r="I8" s="54">
        <f>伟伟!J130</f>
        <v>5236.4408571428567</v>
      </c>
      <c r="J8" s="55">
        <f>伟伟!K130</f>
        <v>146620.34399999998</v>
      </c>
      <c r="K8" s="54">
        <f>伟伟!L130</f>
        <v>8236.9560000000001</v>
      </c>
      <c r="L8" s="55">
        <f>伟伟!M130</f>
        <v>230634.76800000001</v>
      </c>
      <c r="M8" s="355"/>
      <c r="N8" s="386"/>
      <c r="O8" s="385"/>
      <c r="P8" s="378"/>
      <c r="Q8" s="379"/>
      <c r="R8" s="315">
        <f t="shared" si="0"/>
        <v>84014.424000000028</v>
      </c>
      <c r="S8" s="236">
        <f t="shared" si="1"/>
        <v>0.57300659450096525</v>
      </c>
    </row>
    <row r="9" spans="1:19" ht="19.5" customHeight="1" x14ac:dyDescent="0.25">
      <c r="A9" s="351"/>
      <c r="B9" s="353"/>
      <c r="C9" s="354"/>
      <c r="D9" s="312" t="str">
        <f>伟伟!E131</f>
        <v>US</v>
      </c>
      <c r="E9" s="27" t="str">
        <f>伟伟!F131</f>
        <v>Robinhood Market</v>
      </c>
      <c r="F9" s="27" t="str">
        <f>伟伟!G131</f>
        <v>HOOD</v>
      </c>
      <c r="G9" s="27" t="str">
        <f>伟伟!H131</f>
        <v>持有</v>
      </c>
      <c r="H9" s="103">
        <f>伟伟!I131</f>
        <v>50</v>
      </c>
      <c r="I9" s="54">
        <f>伟伟!J131</f>
        <v>44.381999999999898</v>
      </c>
      <c r="J9" s="55">
        <f>伟伟!K131</f>
        <v>2219.0999999999949</v>
      </c>
      <c r="K9" s="54">
        <f>伟伟!L131</f>
        <v>946.53</v>
      </c>
      <c r="L9" s="55">
        <f>伟伟!M131</f>
        <v>47326.5</v>
      </c>
      <c r="M9" s="355"/>
      <c r="N9" s="386"/>
      <c r="O9" s="385"/>
      <c r="P9" s="378"/>
      <c r="Q9" s="379"/>
      <c r="R9" s="315">
        <f t="shared" ref="R9" si="2">IFERROR(L9-J9,0)</f>
        <v>45107.400000000009</v>
      </c>
      <c r="S9" s="236">
        <f t="shared" ref="S9" si="3">IFERROR((R9/J9),"")</f>
        <v>20.326889279437662</v>
      </c>
    </row>
    <row r="10" spans="1:19" ht="19.5" customHeight="1" x14ac:dyDescent="0.25">
      <c r="A10" s="351"/>
      <c r="B10" s="353"/>
      <c r="C10" s="354"/>
      <c r="D10" s="312" t="str">
        <f>伟伟!E132</f>
        <v>US</v>
      </c>
      <c r="E10" s="27" t="str">
        <f>伟伟!F132</f>
        <v>博通</v>
      </c>
      <c r="F10" s="27" t="str">
        <f>伟伟!G132</f>
        <v>AVGO</v>
      </c>
      <c r="G10" s="27" t="str">
        <f>伟伟!H132</f>
        <v>持有</v>
      </c>
      <c r="H10" s="103">
        <f>伟伟!I132</f>
        <v>8</v>
      </c>
      <c r="I10" s="54">
        <f>伟伟!J132</f>
        <v>-266.98425000000088</v>
      </c>
      <c r="J10" s="55">
        <f>伟伟!K132</f>
        <v>-2135.8740000000071</v>
      </c>
      <c r="K10" s="54">
        <f>伟伟!L132</f>
        <v>2654.808</v>
      </c>
      <c r="L10" s="55">
        <f>伟伟!M132</f>
        <v>21238.464</v>
      </c>
      <c r="M10" s="355"/>
      <c r="N10" s="386"/>
      <c r="O10" s="385"/>
      <c r="P10" s="378"/>
      <c r="Q10" s="379"/>
      <c r="R10" s="315">
        <f t="shared" ref="R10" si="4">IFERROR(L10-J10,0)</f>
        <v>23374.338000000007</v>
      </c>
      <c r="S10" s="236">
        <f t="shared" ref="S10" si="5">IFERROR((R10/J10),"")</f>
        <v>-10.943687689442323</v>
      </c>
    </row>
    <row r="11" spans="1:19" ht="19.5" customHeight="1" x14ac:dyDescent="0.25">
      <c r="A11" s="351"/>
      <c r="B11" s="353"/>
      <c r="C11" s="354"/>
      <c r="D11" s="312" t="str">
        <f>伟伟!E133</f>
        <v>US</v>
      </c>
      <c r="E11" s="27" t="str">
        <f>伟伟!F133</f>
        <v>applovin corporation</v>
      </c>
      <c r="F11" s="27" t="str">
        <f>伟伟!G133</f>
        <v>APP</v>
      </c>
      <c r="G11" s="27" t="str">
        <f>伟伟!H133</f>
        <v>持有</v>
      </c>
      <c r="H11" s="103">
        <f>伟伟!I133</f>
        <v>18</v>
      </c>
      <c r="I11" s="54">
        <f>伟伟!J133</f>
        <v>-133.53600000000006</v>
      </c>
      <c r="J11" s="55">
        <f>伟伟!K133</f>
        <v>-2403.648000000001</v>
      </c>
      <c r="K11" s="54">
        <f>伟伟!L133</f>
        <v>5626.6859999999997</v>
      </c>
      <c r="L11" s="55">
        <f>伟伟!M133</f>
        <v>101280.348</v>
      </c>
      <c r="M11" s="355"/>
      <c r="N11" s="386"/>
      <c r="O11" s="385"/>
      <c r="P11" s="378"/>
      <c r="Q11" s="379"/>
      <c r="R11" s="315">
        <f t="shared" ref="R11:R13" si="6">IFERROR(L11-J11,0)</f>
        <v>103683.996</v>
      </c>
      <c r="S11" s="236">
        <f t="shared" ref="S11:S13" si="7">IFERROR((R11/J11),"")</f>
        <v>-43.136098130841106</v>
      </c>
    </row>
    <row r="12" spans="1:19" ht="19.5" customHeight="1" x14ac:dyDescent="0.25">
      <c r="A12" s="351"/>
      <c r="B12" s="353"/>
      <c r="C12" s="354"/>
      <c r="D12" s="312" t="str">
        <f>伟伟!E134</f>
        <v>US</v>
      </c>
      <c r="E12" s="27" t="str">
        <f>伟伟!F134</f>
        <v>谷歌</v>
      </c>
      <c r="F12" s="27" t="str">
        <f>伟伟!G134</f>
        <v>GOOGL</v>
      </c>
      <c r="G12" s="27" t="str">
        <f>伟伟!H134</f>
        <v>持有</v>
      </c>
      <c r="H12" s="103">
        <f>伟伟!I134</f>
        <v>30</v>
      </c>
      <c r="I12" s="54">
        <f>伟伟!J134</f>
        <v>2410.4080000000004</v>
      </c>
      <c r="J12" s="55">
        <f>伟伟!K134</f>
        <v>72312.240000000005</v>
      </c>
      <c r="K12" s="54">
        <f>伟伟!L134</f>
        <v>2395.848</v>
      </c>
      <c r="L12" s="55">
        <f>伟伟!M134</f>
        <v>71875.44</v>
      </c>
      <c r="M12" s="355"/>
      <c r="N12" s="386"/>
      <c r="O12" s="385"/>
      <c r="P12" s="378"/>
      <c r="Q12" s="379"/>
      <c r="R12" s="315">
        <f t="shared" si="6"/>
        <v>-436.80000000000291</v>
      </c>
      <c r="S12" s="236">
        <f t="shared" si="7"/>
        <v>-6.0404711567502659E-3</v>
      </c>
    </row>
    <row r="13" spans="1:19" ht="19.5" customHeight="1" x14ac:dyDescent="0.25">
      <c r="A13" s="352"/>
      <c r="B13" s="353"/>
      <c r="C13" s="354"/>
      <c r="D13" s="27">
        <f>伟伟!E138</f>
        <v>0</v>
      </c>
      <c r="E13" s="27">
        <f>伟伟!F138</f>
        <v>0</v>
      </c>
      <c r="F13" s="27">
        <f>伟伟!G138</f>
        <v>0</v>
      </c>
      <c r="G13" s="27">
        <f>伟伟!H138</f>
        <v>0</v>
      </c>
      <c r="H13" s="103">
        <f>伟伟!I138</f>
        <v>0</v>
      </c>
      <c r="I13" s="54">
        <f>伟伟!J138</f>
        <v>0</v>
      </c>
      <c r="J13" s="55">
        <f>伟伟!K138</f>
        <v>0</v>
      </c>
      <c r="K13" s="54">
        <f>伟伟!L138</f>
        <v>0</v>
      </c>
      <c r="L13" s="55">
        <f>伟伟!M138</f>
        <v>0</v>
      </c>
      <c r="M13" s="355"/>
      <c r="N13" s="386"/>
      <c r="O13" s="385"/>
      <c r="P13" s="378"/>
      <c r="Q13" s="379"/>
      <c r="R13" s="315">
        <f t="shared" si="6"/>
        <v>0</v>
      </c>
      <c r="S13" s="236" t="str">
        <f t="shared" si="7"/>
        <v/>
      </c>
    </row>
    <row r="14" spans="1:19" ht="19.5" customHeight="1" x14ac:dyDescent="0.25">
      <c r="A14" s="364"/>
      <c r="B14" s="367"/>
      <c r="C14" s="376" t="s">
        <v>22</v>
      </c>
      <c r="D14" s="60" t="str">
        <f>何凤!E114</f>
        <v>US</v>
      </c>
      <c r="E14" s="57" t="str">
        <f>何凤!F114</f>
        <v>英伟达</v>
      </c>
      <c r="F14" s="57" t="str">
        <f>何凤!G114</f>
        <v>NVDA</v>
      </c>
      <c r="G14" s="57" t="str">
        <f>何凤!H114</f>
        <v>持有</v>
      </c>
      <c r="H14" s="144">
        <f>何凤!I114</f>
        <v>200</v>
      </c>
      <c r="I14" s="58">
        <f>何凤!J114</f>
        <v>1380.6</v>
      </c>
      <c r="J14" s="59">
        <f>何凤!K114</f>
        <v>276120</v>
      </c>
      <c r="K14" s="58">
        <f>何凤!L114</f>
        <v>1411.722</v>
      </c>
      <c r="L14" s="59">
        <f>何凤!M114</f>
        <v>282344.40000000002</v>
      </c>
      <c r="M14" s="377">
        <f>何凤!M123</f>
        <v>347.82000000006519</v>
      </c>
      <c r="N14" s="380">
        <f>M14+SUM(L14:L19)</f>
        <v>949375.22000000009</v>
      </c>
      <c r="O14" s="383">
        <f>N14-Q14</f>
        <v>-50624.779999999912</v>
      </c>
      <c r="P14" s="381">
        <f>O14/Q14</f>
        <v>-5.0624779999999911E-2</v>
      </c>
      <c r="Q14" s="382">
        <v>1000000</v>
      </c>
      <c r="R14" s="234">
        <f t="shared" si="0"/>
        <v>6224.4000000000233</v>
      </c>
      <c r="S14" s="235">
        <f t="shared" si="1"/>
        <v>2.2542372881356017E-2</v>
      </c>
    </row>
    <row r="15" spans="1:19" ht="19.5" customHeight="1" x14ac:dyDescent="0.25">
      <c r="A15" s="365"/>
      <c r="B15" s="367"/>
      <c r="C15" s="376"/>
      <c r="D15" s="60" t="str">
        <f>何凤!E115</f>
        <v>US</v>
      </c>
      <c r="E15" s="57" t="str">
        <f>何凤!F115</f>
        <v>小鹏汽车</v>
      </c>
      <c r="F15" s="57" t="str">
        <f>何凤!G115</f>
        <v>XPEV</v>
      </c>
      <c r="G15" s="57" t="str">
        <f>何凤!H115</f>
        <v>持有</v>
      </c>
      <c r="H15" s="144">
        <f>何凤!I115</f>
        <v>1000</v>
      </c>
      <c r="I15" s="58">
        <f>何凤!J115</f>
        <v>148.12200000000001</v>
      </c>
      <c r="J15" s="59">
        <f>何凤!K115</f>
        <v>148122</v>
      </c>
      <c r="K15" s="58">
        <f>何凤!L115</f>
        <v>154.90799999999999</v>
      </c>
      <c r="L15" s="59">
        <f>何凤!M115</f>
        <v>154908</v>
      </c>
      <c r="M15" s="377"/>
      <c r="N15" s="380"/>
      <c r="O15" s="383"/>
      <c r="P15" s="381"/>
      <c r="Q15" s="382"/>
      <c r="R15" s="234">
        <f t="shared" si="0"/>
        <v>6786</v>
      </c>
      <c r="S15" s="235">
        <f t="shared" si="1"/>
        <v>4.5813586097946286E-2</v>
      </c>
    </row>
    <row r="16" spans="1:19" ht="19.5" customHeight="1" x14ac:dyDescent="0.25">
      <c r="A16" s="365"/>
      <c r="B16" s="367"/>
      <c r="C16" s="376"/>
      <c r="D16" s="60" t="str">
        <f>何凤!E116</f>
        <v>CN</v>
      </c>
      <c r="E16" s="57" t="str">
        <f>何凤!F116</f>
        <v>航天电机</v>
      </c>
      <c r="F16" s="57" t="str">
        <f>何凤!G116</f>
        <v>600151</v>
      </c>
      <c r="G16" s="57" t="str">
        <f>何凤!H116</f>
        <v>持有</v>
      </c>
      <c r="H16" s="144">
        <f>何凤!I116</f>
        <v>5000</v>
      </c>
      <c r="I16" s="58">
        <f>何凤!J116</f>
        <v>15.4</v>
      </c>
      <c r="J16" s="59">
        <f>何凤!K116</f>
        <v>77000</v>
      </c>
      <c r="K16" s="58">
        <f>何凤!L116</f>
        <v>18.88</v>
      </c>
      <c r="L16" s="59">
        <f>何凤!M116</f>
        <v>94400</v>
      </c>
      <c r="M16" s="377"/>
      <c r="N16" s="380"/>
      <c r="O16" s="383"/>
      <c r="P16" s="381"/>
      <c r="Q16" s="382"/>
      <c r="R16" s="234">
        <f t="shared" ref="R16:R17" si="8">IFERROR(L16-J16,0)</f>
        <v>17400</v>
      </c>
      <c r="S16" s="235">
        <f t="shared" ref="S16:S17" si="9">IFERROR((R16/J16),"")</f>
        <v>0.22597402597402597</v>
      </c>
    </row>
    <row r="17" spans="1:19" ht="19.5" customHeight="1" x14ac:dyDescent="0.25">
      <c r="A17" s="365"/>
      <c r="B17" s="367"/>
      <c r="C17" s="376"/>
      <c r="D17" s="60" t="str">
        <f>何凤!E117</f>
        <v>CN</v>
      </c>
      <c r="E17" s="57" t="str">
        <f>何凤!F117</f>
        <v>海南瑞泽</v>
      </c>
      <c r="F17" s="57" t="str">
        <f>何凤!G117</f>
        <v>002596</v>
      </c>
      <c r="G17" s="57" t="str">
        <f>何凤!H117</f>
        <v>持有</v>
      </c>
      <c r="H17" s="144">
        <f>何凤!I117</f>
        <v>40500</v>
      </c>
      <c r="I17" s="58">
        <f>何凤!J117</f>
        <v>5.35</v>
      </c>
      <c r="J17" s="59">
        <f>何凤!K117</f>
        <v>216675</v>
      </c>
      <c r="K17" s="58">
        <f>何凤!L117</f>
        <v>5.35</v>
      </c>
      <c r="L17" s="59">
        <f>何凤!M117</f>
        <v>216675</v>
      </c>
      <c r="M17" s="377"/>
      <c r="N17" s="380"/>
      <c r="O17" s="383"/>
      <c r="P17" s="381"/>
      <c r="Q17" s="382"/>
      <c r="R17" s="234">
        <f t="shared" si="8"/>
        <v>0</v>
      </c>
      <c r="S17" s="235">
        <f t="shared" si="9"/>
        <v>0</v>
      </c>
    </row>
    <row r="18" spans="1:19" ht="19.5" customHeight="1" x14ac:dyDescent="0.25">
      <c r="A18" s="365"/>
      <c r="B18" s="367"/>
      <c r="C18" s="376"/>
      <c r="D18" s="60" t="str">
        <f>何凤!E118</f>
        <v>CN</v>
      </c>
      <c r="E18" s="57" t="str">
        <f>何凤!F118</f>
        <v>航天发展</v>
      </c>
      <c r="F18" s="57" t="str">
        <f>何凤!G118</f>
        <v>000547</v>
      </c>
      <c r="G18" s="57" t="str">
        <f>何凤!H118</f>
        <v>持有</v>
      </c>
      <c r="H18" s="144">
        <f>何凤!I118</f>
        <v>9000</v>
      </c>
      <c r="I18" s="58">
        <f>何凤!J118</f>
        <v>22.3</v>
      </c>
      <c r="J18" s="59">
        <f>何凤!K118</f>
        <v>200700</v>
      </c>
      <c r="K18" s="58">
        <f>何凤!L118</f>
        <v>22.3</v>
      </c>
      <c r="L18" s="59">
        <f>何凤!M118</f>
        <v>200700</v>
      </c>
      <c r="M18" s="377"/>
      <c r="N18" s="380"/>
      <c r="O18" s="383"/>
      <c r="P18" s="381"/>
      <c r="Q18" s="382"/>
      <c r="R18" s="234"/>
      <c r="S18" s="235"/>
    </row>
    <row r="19" spans="1:19" ht="19.5" customHeight="1" x14ac:dyDescent="0.25">
      <c r="A19" s="366"/>
      <c r="B19" s="367"/>
      <c r="C19" s="376"/>
      <c r="D19" s="57"/>
      <c r="E19" s="57"/>
      <c r="F19" s="57"/>
      <c r="G19" s="57"/>
      <c r="H19" s="144"/>
      <c r="I19" s="58"/>
      <c r="J19" s="59"/>
      <c r="K19" s="58"/>
      <c r="L19" s="59"/>
      <c r="M19" s="377"/>
      <c r="N19" s="380"/>
      <c r="O19" s="383"/>
      <c r="P19" s="381"/>
      <c r="Q19" s="382"/>
      <c r="R19" s="234">
        <f t="shared" si="0"/>
        <v>0</v>
      </c>
      <c r="S19" s="235" t="str">
        <f t="shared" si="1"/>
        <v/>
      </c>
    </row>
    <row r="20" spans="1:19" ht="19.5" customHeight="1" x14ac:dyDescent="0.25">
      <c r="A20" s="350"/>
      <c r="B20" s="361"/>
      <c r="C20" s="354" t="s">
        <v>145</v>
      </c>
      <c r="D20" s="312" t="str">
        <f>'荣辉 '!E171</f>
        <v>US</v>
      </c>
      <c r="E20" s="27" t="str">
        <f>'荣辉 '!F171</f>
        <v>脸书</v>
      </c>
      <c r="F20" s="27" t="str">
        <f>'荣辉 '!G171</f>
        <v>Meta</v>
      </c>
      <c r="G20" s="27" t="str">
        <f>'荣辉 '!H171</f>
        <v>持有</v>
      </c>
      <c r="H20" s="103">
        <f>'荣辉 '!I171</f>
        <v>30</v>
      </c>
      <c r="I20" s="54">
        <f>'荣辉 '!J171</f>
        <v>4942.5219999999999</v>
      </c>
      <c r="J20" s="55">
        <f>'荣辉 '!K171</f>
        <v>148275.66</v>
      </c>
      <c r="K20" s="54">
        <f>'荣辉 '!L171</f>
        <v>5138.4059999999999</v>
      </c>
      <c r="L20" s="55">
        <f>'荣辉 '!M171</f>
        <v>154152.18</v>
      </c>
      <c r="M20" s="355">
        <f>'荣辉 '!M184</f>
        <v>786832.8755999998</v>
      </c>
      <c r="N20" s="386">
        <f>M20+SUM(L20:L28)</f>
        <v>1466371.2155999998</v>
      </c>
      <c r="O20" s="387">
        <f>N20-Q20</f>
        <v>466371.21559999976</v>
      </c>
      <c r="P20" s="378">
        <f>O20/Q20</f>
        <v>0.46637121559999978</v>
      </c>
      <c r="Q20" s="379">
        <v>1000000</v>
      </c>
      <c r="R20" s="315">
        <f t="shared" si="0"/>
        <v>5876.5199999999895</v>
      </c>
      <c r="S20" s="236">
        <f t="shared" si="1"/>
        <v>3.9632398196710029E-2</v>
      </c>
    </row>
    <row r="21" spans="1:19" ht="19.5" customHeight="1" x14ac:dyDescent="0.25">
      <c r="A21" s="351"/>
      <c r="B21" s="362"/>
      <c r="C21" s="354"/>
      <c r="D21" s="312" t="str">
        <f>'荣辉 '!E172</f>
        <v>US</v>
      </c>
      <c r="E21" s="27" t="str">
        <f>'荣辉 '!F172</f>
        <v>台积电</v>
      </c>
      <c r="F21" s="27" t="str">
        <f>'荣辉 '!G172</f>
        <v>TSM</v>
      </c>
      <c r="G21" s="27" t="str">
        <f>'荣辉 '!H172</f>
        <v>持有</v>
      </c>
      <c r="H21" s="103">
        <f>'荣辉 '!I172</f>
        <v>30</v>
      </c>
      <c r="I21" s="54">
        <f>'荣辉 '!J172</f>
        <v>2224.3519999999999</v>
      </c>
      <c r="J21" s="55">
        <f>'荣辉 '!K172</f>
        <v>66730.559999999998</v>
      </c>
      <c r="K21" s="54">
        <f>'荣辉 '!L172</f>
        <v>2253.81</v>
      </c>
      <c r="L21" s="55">
        <f>'荣辉 '!M172</f>
        <v>67614.3</v>
      </c>
      <c r="M21" s="355"/>
      <c r="N21" s="386"/>
      <c r="O21" s="387"/>
      <c r="P21" s="378"/>
      <c r="Q21" s="379"/>
      <c r="R21" s="315">
        <f t="shared" si="0"/>
        <v>883.74000000000524</v>
      </c>
      <c r="S21" s="236">
        <f t="shared" si="1"/>
        <v>1.3243407518234603E-2</v>
      </c>
    </row>
    <row r="22" spans="1:19" ht="19.5" customHeight="1" x14ac:dyDescent="0.25">
      <c r="A22" s="351"/>
      <c r="B22" s="362"/>
      <c r="C22" s="354"/>
      <c r="D22" s="312" t="str">
        <f>'荣辉 '!E173</f>
        <v>US</v>
      </c>
      <c r="E22" s="27" t="str">
        <f>'荣辉 '!F173</f>
        <v>英伟达</v>
      </c>
      <c r="F22" s="27" t="str">
        <f>'荣辉 '!G173</f>
        <v>NVDA</v>
      </c>
      <c r="G22" s="27" t="str">
        <f>'荣辉 '!H173</f>
        <v>持有</v>
      </c>
      <c r="H22" s="103">
        <f>'荣辉 '!I173</f>
        <v>30</v>
      </c>
      <c r="I22" s="54">
        <f>'荣辉 '!J173</f>
        <v>1395.8620000000001</v>
      </c>
      <c r="J22" s="55">
        <f>'荣辉 '!K173</f>
        <v>41875.86</v>
      </c>
      <c r="K22" s="54">
        <f>'荣辉 '!L173</f>
        <v>1411.722</v>
      </c>
      <c r="L22" s="55">
        <f>'荣辉 '!M173</f>
        <v>42351.659999999996</v>
      </c>
      <c r="M22" s="355"/>
      <c r="N22" s="386"/>
      <c r="O22" s="387"/>
      <c r="P22" s="378"/>
      <c r="Q22" s="379"/>
      <c r="R22" s="315">
        <f t="shared" si="0"/>
        <v>475.79999999999563</v>
      </c>
      <c r="S22" s="236">
        <f t="shared" si="1"/>
        <v>1.1362154711568805E-2</v>
      </c>
    </row>
    <row r="23" spans="1:19" ht="19.5" customHeight="1" x14ac:dyDescent="0.25">
      <c r="A23" s="351"/>
      <c r="B23" s="362"/>
      <c r="C23" s="354"/>
      <c r="D23" s="312" t="str">
        <f>'荣辉 '!E174</f>
        <v>US</v>
      </c>
      <c r="E23" s="27" t="str">
        <f>'荣辉 '!F174</f>
        <v>特斯拉</v>
      </c>
      <c r="F23" s="27" t="str">
        <f>'荣辉 '!G174</f>
        <v>TSLA</v>
      </c>
      <c r="G23" s="27" t="str">
        <f>'荣辉 '!H174</f>
        <v>持有</v>
      </c>
      <c r="H23" s="103">
        <f>'荣辉 '!I174</f>
        <v>30</v>
      </c>
      <c r="I23" s="54">
        <f>'荣辉 '!J174</f>
        <v>3386.3960000000002</v>
      </c>
      <c r="J23" s="55">
        <f>'荣辉 '!K174</f>
        <v>101591.88</v>
      </c>
      <c r="K23" s="54">
        <f>'荣辉 '!L174</f>
        <v>3753.3599999999997</v>
      </c>
      <c r="L23" s="55">
        <f>'荣辉 '!M174</f>
        <v>112600.79999999999</v>
      </c>
      <c r="M23" s="355"/>
      <c r="N23" s="386"/>
      <c r="O23" s="387"/>
      <c r="P23" s="378"/>
      <c r="Q23" s="379"/>
      <c r="R23" s="315">
        <f t="shared" si="0"/>
        <v>11008.919999999984</v>
      </c>
      <c r="S23" s="236">
        <f t="shared" si="1"/>
        <v>0.10836417241220443</v>
      </c>
    </row>
    <row r="24" spans="1:19" ht="19.5" customHeight="1" x14ac:dyDescent="0.25">
      <c r="A24" s="351"/>
      <c r="B24" s="362"/>
      <c r="C24" s="354"/>
      <c r="D24" s="312" t="str">
        <f>'荣辉 '!E175</f>
        <v>US</v>
      </c>
      <c r="E24" s="27" t="str">
        <f>'荣辉 '!F175</f>
        <v>亚马逊</v>
      </c>
      <c r="F24" s="27" t="str">
        <f>'荣辉 '!G175</f>
        <v>AMZN</v>
      </c>
      <c r="G24" s="27" t="str">
        <f>'荣辉 '!H175</f>
        <v>持有</v>
      </c>
      <c r="H24" s="103">
        <f>'荣辉 '!I175</f>
        <v>30</v>
      </c>
      <c r="I24" s="54">
        <f>'荣辉 '!J175</f>
        <v>1771.2760000000001</v>
      </c>
      <c r="J24" s="55">
        <f>'荣辉 '!K175</f>
        <v>53138.28</v>
      </c>
      <c r="K24" s="54">
        <f>'荣辉 '!L175</f>
        <v>1773.33</v>
      </c>
      <c r="L24" s="55">
        <f>'荣辉 '!M175</f>
        <v>53199.899999999994</v>
      </c>
      <c r="M24" s="355"/>
      <c r="N24" s="386"/>
      <c r="O24" s="387"/>
      <c r="P24" s="378"/>
      <c r="Q24" s="379"/>
      <c r="R24" s="315"/>
      <c r="S24" s="236"/>
    </row>
    <row r="25" spans="1:19" ht="19.5" customHeight="1" x14ac:dyDescent="0.25">
      <c r="A25" s="351"/>
      <c r="B25" s="362"/>
      <c r="C25" s="354"/>
      <c r="D25" s="312" t="str">
        <f>'荣辉 '!E176</f>
        <v>US</v>
      </c>
      <c r="E25" s="27" t="str">
        <f>'荣辉 '!F176</f>
        <v>微软</v>
      </c>
      <c r="F25" s="27" t="str">
        <f>'荣辉 '!G176</f>
        <v>MSFT</v>
      </c>
      <c r="G25" s="27" t="str">
        <f>'荣辉 '!H176</f>
        <v>持有</v>
      </c>
      <c r="H25" s="103">
        <f>'荣辉 '!I176</f>
        <v>30</v>
      </c>
      <c r="I25" s="54">
        <f>'荣辉 '!J176</f>
        <v>3770.1299999999997</v>
      </c>
      <c r="J25" s="55">
        <f>'荣辉 '!K176</f>
        <v>113103.9</v>
      </c>
      <c r="K25" s="54">
        <f>'荣辉 '!L176</f>
        <v>3790.1759999999999</v>
      </c>
      <c r="L25" s="55">
        <f>'荣辉 '!M176</f>
        <v>113705.28</v>
      </c>
      <c r="M25" s="355"/>
      <c r="N25" s="386"/>
      <c r="O25" s="387"/>
      <c r="P25" s="378"/>
      <c r="Q25" s="379"/>
      <c r="R25" s="315"/>
      <c r="S25" s="236"/>
    </row>
    <row r="26" spans="1:19" ht="19.5" customHeight="1" x14ac:dyDescent="0.25">
      <c r="A26" s="351"/>
      <c r="B26" s="362"/>
      <c r="C26" s="354"/>
      <c r="D26" s="312" t="str">
        <f>'荣辉 '!E177</f>
        <v>US</v>
      </c>
      <c r="E26" s="27" t="str">
        <f>'荣辉 '!F177</f>
        <v>苹果</v>
      </c>
      <c r="F26" s="27" t="str">
        <f>'荣辉 '!G177</f>
        <v>AAPL</v>
      </c>
      <c r="G26" s="27" t="str">
        <f>'荣辉 '!H177</f>
        <v>持有</v>
      </c>
      <c r="H26" s="103">
        <f>'荣辉 '!I177</f>
        <v>30</v>
      </c>
      <c r="I26" s="54">
        <f>'荣辉 '!J177</f>
        <v>2142.4260000000004</v>
      </c>
      <c r="J26" s="55">
        <f>'荣辉 '!K177</f>
        <v>64272.780000000006</v>
      </c>
      <c r="K26" s="54">
        <f>'荣辉 '!L177</f>
        <v>2134.6260000000002</v>
      </c>
      <c r="L26" s="55">
        <f>'荣辉 '!M177</f>
        <v>64038.780000000006</v>
      </c>
      <c r="M26" s="355"/>
      <c r="N26" s="386"/>
      <c r="O26" s="387"/>
      <c r="P26" s="378"/>
      <c r="Q26" s="379"/>
      <c r="R26" s="315"/>
      <c r="S26" s="236"/>
    </row>
    <row r="27" spans="1:19" ht="19.5" customHeight="1" x14ac:dyDescent="0.25">
      <c r="A27" s="351"/>
      <c r="B27" s="362"/>
      <c r="C27" s="354"/>
      <c r="D27" s="312" t="str">
        <f>'荣辉 '!E178</f>
        <v>US</v>
      </c>
      <c r="E27" s="27" t="str">
        <f>'荣辉 '!F178</f>
        <v>谷歌</v>
      </c>
      <c r="F27" s="27" t="str">
        <f>'荣辉 '!G178</f>
        <v>GOOGL</v>
      </c>
      <c r="G27" s="27" t="str">
        <f>'荣辉 '!H178</f>
        <v>持有</v>
      </c>
      <c r="H27" s="103">
        <f>'荣辉 '!I178</f>
        <v>30</v>
      </c>
      <c r="I27" s="54">
        <f>'荣辉 '!J178</f>
        <v>2410.1999999999998</v>
      </c>
      <c r="J27" s="55">
        <f>'荣辉 '!K178</f>
        <v>72306</v>
      </c>
      <c r="K27" s="54">
        <f>'荣辉 '!L178</f>
        <v>2395.848</v>
      </c>
      <c r="L27" s="55">
        <f>'荣辉 '!M178</f>
        <v>71875.44</v>
      </c>
      <c r="M27" s="355"/>
      <c r="N27" s="386"/>
      <c r="O27" s="387"/>
      <c r="P27" s="378"/>
      <c r="Q27" s="379"/>
      <c r="R27" s="315"/>
      <c r="S27" s="236"/>
    </row>
    <row r="28" spans="1:19" ht="19.5" customHeight="1" x14ac:dyDescent="0.25">
      <c r="A28" s="352"/>
      <c r="B28" s="363"/>
      <c r="C28" s="354"/>
      <c r="D28" s="312"/>
      <c r="E28" s="27"/>
      <c r="F28" s="27"/>
      <c r="G28" s="27"/>
      <c r="H28" s="103"/>
      <c r="I28" s="54"/>
      <c r="J28" s="55"/>
      <c r="K28" s="54"/>
      <c r="L28" s="55"/>
      <c r="M28" s="355"/>
      <c r="N28" s="386"/>
      <c r="O28" s="387"/>
      <c r="P28" s="378"/>
      <c r="Q28" s="379"/>
      <c r="R28" s="315">
        <f t="shared" si="0"/>
        <v>0</v>
      </c>
      <c r="S28" s="236" t="str">
        <f t="shared" si="1"/>
        <v/>
      </c>
    </row>
    <row r="29" spans="1:19" ht="19.5" customHeight="1" x14ac:dyDescent="0.25">
      <c r="A29" s="364"/>
      <c r="B29" s="367"/>
      <c r="C29" s="376" t="s">
        <v>161</v>
      </c>
      <c r="D29" s="60">
        <f>宋倩!E84</f>
        <v>0</v>
      </c>
      <c r="E29" s="57">
        <f>宋倩!F84</f>
        <v>0</v>
      </c>
      <c r="F29" s="57">
        <f>宋倩!G84</f>
        <v>0</v>
      </c>
      <c r="G29" s="57" t="str">
        <f>宋倩!H84</f>
        <v>持有</v>
      </c>
      <c r="H29" s="144">
        <f>宋倩!I84</f>
        <v>0</v>
      </c>
      <c r="I29" s="331" t="e">
        <f>宋倩!J84</f>
        <v>#DIV/0!</v>
      </c>
      <c r="J29" s="144">
        <f>宋倩!K84</f>
        <v>0</v>
      </c>
      <c r="K29" s="331" t="e">
        <f>宋倩!L84</f>
        <v>#N/A</v>
      </c>
      <c r="L29" s="144">
        <f>宋倩!M84</f>
        <v>0</v>
      </c>
      <c r="M29" s="377">
        <f>宋倩!M92</f>
        <v>1276670.7529999998</v>
      </c>
      <c r="N29" s="377">
        <f>M29+SUM(L29:L34)</f>
        <v>1276670.7529999998</v>
      </c>
      <c r="O29" s="377">
        <f>N29-Q29</f>
        <v>276670.75299999979</v>
      </c>
      <c r="P29" s="368">
        <f>O29/Q29</f>
        <v>0.27667075299999977</v>
      </c>
      <c r="Q29" s="369">
        <v>1000000</v>
      </c>
      <c r="R29" s="234">
        <f t="shared" si="0"/>
        <v>0</v>
      </c>
      <c r="S29" s="235" t="str">
        <f t="shared" si="1"/>
        <v/>
      </c>
    </row>
    <row r="30" spans="1:19" ht="19.5" customHeight="1" x14ac:dyDescent="0.25">
      <c r="A30" s="365"/>
      <c r="B30" s="367"/>
      <c r="C30" s="376"/>
      <c r="D30" s="57"/>
      <c r="E30" s="57"/>
      <c r="F30" s="57"/>
      <c r="G30" s="57"/>
      <c r="H30" s="144"/>
      <c r="I30" s="331"/>
      <c r="J30" s="144"/>
      <c r="K30" s="331"/>
      <c r="L30" s="144"/>
      <c r="M30" s="377"/>
      <c r="N30" s="377"/>
      <c r="O30" s="377"/>
      <c r="P30" s="368"/>
      <c r="Q30" s="369"/>
      <c r="R30" s="234">
        <f t="shared" si="0"/>
        <v>0</v>
      </c>
      <c r="S30" s="235" t="str">
        <f t="shared" si="1"/>
        <v/>
      </c>
    </row>
    <row r="31" spans="1:19" ht="19.5" customHeight="1" x14ac:dyDescent="0.25">
      <c r="A31" s="365"/>
      <c r="B31" s="367"/>
      <c r="C31" s="376"/>
      <c r="D31" s="57"/>
      <c r="E31" s="57"/>
      <c r="F31" s="57"/>
      <c r="G31" s="57"/>
      <c r="H31" s="144"/>
      <c r="I31" s="331"/>
      <c r="J31" s="144"/>
      <c r="K31" s="331"/>
      <c r="L31" s="144"/>
      <c r="M31" s="377"/>
      <c r="N31" s="377"/>
      <c r="O31" s="377"/>
      <c r="P31" s="368"/>
      <c r="Q31" s="369"/>
      <c r="R31" s="234">
        <f t="shared" si="0"/>
        <v>0</v>
      </c>
      <c r="S31" s="235" t="str">
        <f t="shared" si="1"/>
        <v/>
      </c>
    </row>
    <row r="32" spans="1:19" ht="19.5" customHeight="1" x14ac:dyDescent="0.25">
      <c r="A32" s="365"/>
      <c r="B32" s="367"/>
      <c r="C32" s="376"/>
      <c r="D32" s="57"/>
      <c r="E32" s="57"/>
      <c r="F32" s="57"/>
      <c r="G32" s="57"/>
      <c r="H32" s="144"/>
      <c r="I32" s="331"/>
      <c r="J32" s="144"/>
      <c r="K32" s="331"/>
      <c r="L32" s="144"/>
      <c r="M32" s="377"/>
      <c r="N32" s="377"/>
      <c r="O32" s="377"/>
      <c r="P32" s="368"/>
      <c r="Q32" s="369"/>
      <c r="R32" s="234">
        <f t="shared" si="0"/>
        <v>0</v>
      </c>
      <c r="S32" s="235"/>
    </row>
    <row r="33" spans="1:19" ht="19.5" customHeight="1" x14ac:dyDescent="0.25">
      <c r="A33" s="365"/>
      <c r="B33" s="367"/>
      <c r="C33" s="376"/>
      <c r="D33" s="57"/>
      <c r="E33" s="57"/>
      <c r="F33" s="57"/>
      <c r="G33" s="57"/>
      <c r="H33" s="144"/>
      <c r="I33" s="331"/>
      <c r="J33" s="144"/>
      <c r="K33" s="331"/>
      <c r="L33" s="144"/>
      <c r="M33" s="377"/>
      <c r="N33" s="377"/>
      <c r="O33" s="377"/>
      <c r="P33" s="368"/>
      <c r="Q33" s="369"/>
      <c r="R33" s="234">
        <f t="shared" si="0"/>
        <v>0</v>
      </c>
      <c r="S33" s="235"/>
    </row>
    <row r="34" spans="1:19" ht="19.5" customHeight="1" x14ac:dyDescent="0.25">
      <c r="A34" s="366"/>
      <c r="B34" s="367"/>
      <c r="C34" s="376"/>
      <c r="D34" s="57"/>
      <c r="E34" s="57"/>
      <c r="F34" s="57"/>
      <c r="G34" s="57"/>
      <c r="H34" s="144"/>
      <c r="I34" s="331"/>
      <c r="J34" s="144"/>
      <c r="K34" s="331"/>
      <c r="L34" s="144"/>
      <c r="M34" s="377"/>
      <c r="N34" s="377"/>
      <c r="O34" s="377"/>
      <c r="P34" s="368"/>
      <c r="Q34" s="369"/>
      <c r="R34" s="234">
        <f t="shared" si="0"/>
        <v>0</v>
      </c>
      <c r="S34" s="235" t="str">
        <f t="shared" si="1"/>
        <v/>
      </c>
    </row>
    <row r="35" spans="1:19" ht="19.5" customHeight="1" x14ac:dyDescent="0.25">
      <c r="A35" s="350"/>
      <c r="B35" s="353"/>
      <c r="C35" s="354" t="s">
        <v>163</v>
      </c>
      <c r="D35" s="312" t="str">
        <f>咏博!E159</f>
        <v>US</v>
      </c>
      <c r="E35" s="27" t="str">
        <f>咏博!F159</f>
        <v>英伟达</v>
      </c>
      <c r="F35" s="27" t="str">
        <f>咏博!G159</f>
        <v>NVDA</v>
      </c>
      <c r="G35" s="27" t="str">
        <f>咏博!H159</f>
        <v>持有</v>
      </c>
      <c r="H35" s="103">
        <f>咏博!I159</f>
        <v>188</v>
      </c>
      <c r="I35" s="54">
        <f>咏博!J159</f>
        <v>833.05576595744662</v>
      </c>
      <c r="J35" s="55">
        <f>咏博!K159</f>
        <v>156614.48399999997</v>
      </c>
      <c r="K35" s="54">
        <f>咏博!L159</f>
        <v>1411.722</v>
      </c>
      <c r="L35" s="55">
        <f>咏博!M159</f>
        <v>265403.73599999998</v>
      </c>
      <c r="M35" s="355">
        <f>咏博!M166</f>
        <v>872439.94709999987</v>
      </c>
      <c r="N35" s="355">
        <f>M35+SUM(L35:L39)</f>
        <v>1539929.7830999999</v>
      </c>
      <c r="O35" s="355">
        <f>N35-Q35</f>
        <v>539929.78309999988</v>
      </c>
      <c r="P35" s="356">
        <f>O35/Q35</f>
        <v>0.53992978309999984</v>
      </c>
      <c r="Q35" s="357">
        <v>1000000</v>
      </c>
      <c r="R35" s="315">
        <f t="shared" si="0"/>
        <v>108789.25200000001</v>
      </c>
      <c r="S35" s="236">
        <f t="shared" si="1"/>
        <v>0.69463084908545258</v>
      </c>
    </row>
    <row r="36" spans="1:19" ht="19.5" customHeight="1" x14ac:dyDescent="0.25">
      <c r="A36" s="351"/>
      <c r="B36" s="353"/>
      <c r="C36" s="354"/>
      <c r="D36" s="27" t="str">
        <f>咏博!E160</f>
        <v>US</v>
      </c>
      <c r="E36" s="27" t="str">
        <f>咏博!F160</f>
        <v>特斯拉</v>
      </c>
      <c r="F36" s="27" t="str">
        <f>咏博!G160</f>
        <v>TSLA</v>
      </c>
      <c r="G36" s="27" t="str">
        <f>咏博!H160</f>
        <v>持有</v>
      </c>
      <c r="H36" s="103">
        <f>咏博!I160</f>
        <v>68</v>
      </c>
      <c r="I36" s="54">
        <f>咏博!J160</f>
        <v>859.03350000000034</v>
      </c>
      <c r="J36" s="55">
        <f>咏博!K160</f>
        <v>58414.27800000002</v>
      </c>
      <c r="K36" s="54">
        <f>咏博!L160</f>
        <v>3753.3599999999997</v>
      </c>
      <c r="L36" s="55">
        <f>咏博!M160</f>
        <v>255228.47999999998</v>
      </c>
      <c r="M36" s="355"/>
      <c r="N36" s="355"/>
      <c r="O36" s="355"/>
      <c r="P36" s="356"/>
      <c r="Q36" s="357"/>
      <c r="R36" s="315">
        <f t="shared" si="0"/>
        <v>196814.20199999996</v>
      </c>
      <c r="S36" s="236">
        <f t="shared" si="1"/>
        <v>3.3692824552243872</v>
      </c>
    </row>
    <row r="37" spans="1:19" ht="19.5" customHeight="1" x14ac:dyDescent="0.25">
      <c r="A37" s="351"/>
      <c r="B37" s="353"/>
      <c r="C37" s="354"/>
      <c r="D37" s="27" t="str">
        <f>咏博!E161</f>
        <v>US</v>
      </c>
      <c r="E37" s="27" t="str">
        <f>咏博!F161</f>
        <v>台积电</v>
      </c>
      <c r="F37" s="27" t="str">
        <f>咏博!G161</f>
        <v>TSM</v>
      </c>
      <c r="G37" s="27" t="str">
        <f>咏博!H161</f>
        <v>持有</v>
      </c>
      <c r="H37" s="103">
        <f>咏博!I161</f>
        <v>50</v>
      </c>
      <c r="I37" s="54">
        <f>咏博!J161</f>
        <v>2243.5140000000001</v>
      </c>
      <c r="J37" s="55">
        <f>咏博!K161</f>
        <v>112175.70000000001</v>
      </c>
      <c r="K37" s="54">
        <f>咏博!L161</f>
        <v>2253.81</v>
      </c>
      <c r="L37" s="55">
        <f>咏博!M161</f>
        <v>112690.5</v>
      </c>
      <c r="M37" s="355"/>
      <c r="N37" s="355"/>
      <c r="O37" s="355"/>
      <c r="P37" s="356"/>
      <c r="Q37" s="357"/>
      <c r="R37" s="315">
        <f t="shared" ref="R37" si="10">IFERROR(L37-J37,0)</f>
        <v>514.79999999998836</v>
      </c>
      <c r="S37" s="236">
        <f t="shared" ref="S37" si="11">IFERROR((R37/J37),"")</f>
        <v>4.5892292180925841E-3</v>
      </c>
    </row>
    <row r="38" spans="1:19" ht="19.5" customHeight="1" x14ac:dyDescent="0.25">
      <c r="A38" s="351"/>
      <c r="B38" s="353"/>
      <c r="C38" s="354"/>
      <c r="D38" s="27" t="str">
        <f>咏博!E162</f>
        <v>US</v>
      </c>
      <c r="E38" s="27" t="str">
        <f>咏博!F162</f>
        <v>拼多多</v>
      </c>
      <c r="F38" s="27" t="str">
        <f>咏博!G162</f>
        <v>PDD</v>
      </c>
      <c r="G38" s="27" t="str">
        <f>咏博!H162</f>
        <v>持有</v>
      </c>
      <c r="H38" s="103">
        <f>咏博!I162</f>
        <v>40</v>
      </c>
      <c r="I38" s="54">
        <f>咏博!J162</f>
        <v>894.86387249999984</v>
      </c>
      <c r="J38" s="55">
        <f>咏博!K162</f>
        <v>35794.554899999996</v>
      </c>
      <c r="K38" s="54">
        <f>咏博!L162</f>
        <v>854.178</v>
      </c>
      <c r="L38" s="55">
        <f>咏博!M162</f>
        <v>34167.120000000003</v>
      </c>
      <c r="M38" s="355"/>
      <c r="N38" s="355"/>
      <c r="O38" s="355"/>
      <c r="P38" s="356"/>
      <c r="Q38" s="357"/>
      <c r="R38" s="315"/>
      <c r="S38" s="236"/>
    </row>
    <row r="39" spans="1:19" ht="19.5" customHeight="1" x14ac:dyDescent="0.25">
      <c r="A39" s="352"/>
      <c r="B39" s="353"/>
      <c r="C39" s="354"/>
      <c r="D39" s="27"/>
      <c r="E39" s="27"/>
      <c r="F39" s="27"/>
      <c r="G39" s="27"/>
      <c r="H39" s="103"/>
      <c r="I39" s="54"/>
      <c r="J39" s="55"/>
      <c r="K39" s="54"/>
      <c r="L39" s="55"/>
      <c r="M39" s="355"/>
      <c r="N39" s="355"/>
      <c r="O39" s="355"/>
      <c r="P39" s="356"/>
      <c r="Q39" s="357"/>
      <c r="R39" s="315">
        <f t="shared" si="0"/>
        <v>0</v>
      </c>
      <c r="S39" s="236" t="str">
        <f t="shared" si="1"/>
        <v/>
      </c>
    </row>
    <row r="40" spans="1:19" ht="19.5" customHeight="1" x14ac:dyDescent="0.25">
      <c r="A40" s="364"/>
      <c r="B40" s="367"/>
      <c r="C40" s="376" t="s">
        <v>12645</v>
      </c>
      <c r="D40" s="60" t="str">
        <f>彩银!E15</f>
        <v>CN</v>
      </c>
      <c r="E40" s="60" t="str">
        <f>彩银!F15</f>
        <v>中芯国际</v>
      </c>
      <c r="F40" s="60" t="str">
        <f>彩银!G15</f>
        <v>688981</v>
      </c>
      <c r="G40" s="60" t="str">
        <f>彩银!H15</f>
        <v>持有</v>
      </c>
      <c r="H40" s="144">
        <f>彩银!I15</f>
        <v>1000</v>
      </c>
      <c r="I40" s="58">
        <f>彩银!J15</f>
        <v>122.11</v>
      </c>
      <c r="J40" s="59">
        <f>彩银!K15</f>
        <v>122110</v>
      </c>
      <c r="K40" s="58">
        <f>彩银!L15</f>
        <v>113.63</v>
      </c>
      <c r="L40" s="59">
        <f>彩银!M15</f>
        <v>113630</v>
      </c>
      <c r="M40" s="377">
        <f>彩银!M23</f>
        <v>406074.4</v>
      </c>
      <c r="N40" s="377">
        <f>M40+SUM(L40:L44)</f>
        <v>1027050.4</v>
      </c>
      <c r="O40" s="377">
        <f>N40-Q40</f>
        <v>27050.400000000023</v>
      </c>
      <c r="P40" s="368">
        <f>O40/Q40</f>
        <v>2.7050400000000023E-2</v>
      </c>
      <c r="Q40" s="369">
        <v>1000000</v>
      </c>
      <c r="R40" s="234">
        <f t="shared" si="0"/>
        <v>-8480</v>
      </c>
      <c r="S40" s="235">
        <f t="shared" si="1"/>
        <v>-6.9445581852428134E-2</v>
      </c>
    </row>
    <row r="41" spans="1:19" ht="19.5" customHeight="1" x14ac:dyDescent="0.25">
      <c r="A41" s="365"/>
      <c r="B41" s="367"/>
      <c r="C41" s="376"/>
      <c r="D41" s="60" t="str">
        <f>彩银!E16</f>
        <v>US</v>
      </c>
      <c r="E41" s="60" t="str">
        <f>彩银!F16</f>
        <v>特斯拉</v>
      </c>
      <c r="F41" s="60" t="str">
        <f>彩银!G16</f>
        <v>TSLA</v>
      </c>
      <c r="G41" s="60" t="str">
        <f>彩银!H16</f>
        <v>持有</v>
      </c>
      <c r="H41" s="144">
        <f>彩银!I16</f>
        <v>100</v>
      </c>
      <c r="I41" s="58">
        <f>彩银!J16</f>
        <v>3350.2559999999999</v>
      </c>
      <c r="J41" s="59">
        <f>彩银!K16</f>
        <v>335025.59999999998</v>
      </c>
      <c r="K41" s="58">
        <f>彩银!L16</f>
        <v>3753.3599999999997</v>
      </c>
      <c r="L41" s="59">
        <f>彩银!M16</f>
        <v>375335.99999999994</v>
      </c>
      <c r="M41" s="377"/>
      <c r="N41" s="377"/>
      <c r="O41" s="377"/>
      <c r="P41" s="368"/>
      <c r="Q41" s="369"/>
      <c r="R41" s="234">
        <f t="shared" ref="R41:R87" si="12">IFERROR(L41-J41,0)</f>
        <v>40310.399999999965</v>
      </c>
      <c r="S41" s="235">
        <f t="shared" ref="S41:S87" si="13">IFERROR((R41/J41),"")</f>
        <v>0.12032035760849311</v>
      </c>
    </row>
    <row r="42" spans="1:19" ht="19.5" customHeight="1" x14ac:dyDescent="0.25">
      <c r="A42" s="365"/>
      <c r="B42" s="367"/>
      <c r="C42" s="376"/>
      <c r="D42" s="60" t="str">
        <f>彩银!E17</f>
        <v>CN</v>
      </c>
      <c r="E42" s="60" t="str">
        <f>彩银!F17</f>
        <v>比亚迪</v>
      </c>
      <c r="F42" s="60" t="str">
        <f>彩银!G17</f>
        <v>002594</v>
      </c>
      <c r="G42" s="60" t="str">
        <f>彩银!H17</f>
        <v>持有</v>
      </c>
      <c r="H42" s="144">
        <f>彩银!I17</f>
        <v>1000</v>
      </c>
      <c r="I42" s="58">
        <f>彩银!J17</f>
        <v>98.37</v>
      </c>
      <c r="J42" s="59">
        <f>彩银!K17</f>
        <v>98370</v>
      </c>
      <c r="K42" s="58">
        <f>彩银!L17</f>
        <v>94.23</v>
      </c>
      <c r="L42" s="59">
        <f>彩银!M17</f>
        <v>94230</v>
      </c>
      <c r="M42" s="377"/>
      <c r="N42" s="377"/>
      <c r="O42" s="377"/>
      <c r="P42" s="368"/>
      <c r="Q42" s="369"/>
      <c r="R42" s="234">
        <f t="shared" si="12"/>
        <v>-4140</v>
      </c>
      <c r="S42" s="235">
        <f t="shared" si="13"/>
        <v>-4.2086001829826164E-2</v>
      </c>
    </row>
    <row r="43" spans="1:19" ht="19.5" customHeight="1" x14ac:dyDescent="0.25">
      <c r="A43" s="365"/>
      <c r="B43" s="367"/>
      <c r="C43" s="376"/>
      <c r="D43" s="60" t="str">
        <f>彩银!E18</f>
        <v>CN</v>
      </c>
      <c r="E43" s="60" t="str">
        <f>彩银!F18</f>
        <v>海天味业</v>
      </c>
      <c r="F43" s="60" t="str">
        <f>彩银!G18</f>
        <v>603288</v>
      </c>
      <c r="G43" s="60" t="str">
        <f>彩银!H18</f>
        <v>持有</v>
      </c>
      <c r="H43" s="144">
        <f>彩银!I18</f>
        <v>1000</v>
      </c>
      <c r="I43" s="58">
        <f>彩银!J18</f>
        <v>38.42</v>
      </c>
      <c r="J43" s="59">
        <f>彩银!K18</f>
        <v>38420</v>
      </c>
      <c r="K43" s="58">
        <f>彩银!L18</f>
        <v>37.78</v>
      </c>
      <c r="L43" s="59">
        <f>彩银!M18</f>
        <v>37780</v>
      </c>
      <c r="M43" s="377"/>
      <c r="N43" s="377"/>
      <c r="O43" s="377"/>
      <c r="P43" s="368"/>
      <c r="Q43" s="369"/>
      <c r="R43" s="234">
        <f t="shared" si="12"/>
        <v>-640</v>
      </c>
      <c r="S43" s="235">
        <f t="shared" si="13"/>
        <v>-1.665799062988027E-2</v>
      </c>
    </row>
    <row r="44" spans="1:19" ht="19.5" customHeight="1" x14ac:dyDescent="0.25">
      <c r="A44" s="366"/>
      <c r="B44" s="367"/>
      <c r="C44" s="376"/>
      <c r="D44" s="57"/>
      <c r="E44" s="57"/>
      <c r="F44" s="57"/>
      <c r="G44" s="57"/>
      <c r="H44" s="144"/>
      <c r="I44" s="58"/>
      <c r="J44" s="59"/>
      <c r="K44" s="58"/>
      <c r="L44" s="59"/>
      <c r="M44" s="377"/>
      <c r="N44" s="377"/>
      <c r="O44" s="377"/>
      <c r="P44" s="368"/>
      <c r="Q44" s="369"/>
      <c r="R44" s="234">
        <f t="shared" si="12"/>
        <v>0</v>
      </c>
      <c r="S44" s="235" t="str">
        <f t="shared" si="13"/>
        <v/>
      </c>
    </row>
    <row r="45" spans="1:19" ht="19.5" customHeight="1" x14ac:dyDescent="0.25">
      <c r="A45" s="350"/>
      <c r="B45" s="353"/>
      <c r="C45" s="354" t="s">
        <v>168</v>
      </c>
      <c r="D45" s="312" t="str">
        <f>俊峰!E82</f>
        <v>CN</v>
      </c>
      <c r="E45" s="27" t="str">
        <f>俊峰!F82</f>
        <v>消费50ETF</v>
      </c>
      <c r="F45" s="27" t="str">
        <f>俊峰!G82</f>
        <v>515650</v>
      </c>
      <c r="G45" s="27" t="str">
        <f>俊峰!H82</f>
        <v>持有</v>
      </c>
      <c r="H45" s="103">
        <f>俊峰!I82</f>
        <v>110000</v>
      </c>
      <c r="I45" s="54">
        <f>俊峰!J82</f>
        <v>1.048</v>
      </c>
      <c r="J45" s="55">
        <f>俊峰!K82</f>
        <v>115280</v>
      </c>
      <c r="K45" s="54">
        <f>俊峰!L82</f>
        <v>1.204</v>
      </c>
      <c r="L45" s="55">
        <f>俊峰!M82</f>
        <v>132440</v>
      </c>
      <c r="M45" s="386">
        <f>俊峰!M91</f>
        <v>294498.52800000005</v>
      </c>
      <c r="N45" s="355">
        <f>M45+SUM(L45:L48)</f>
        <v>877718.52800000005</v>
      </c>
      <c r="O45" s="385">
        <f>N45-Q45</f>
        <v>-122281.47199999995</v>
      </c>
      <c r="P45" s="378">
        <f>O45/Q45</f>
        <v>-0.12228147199999995</v>
      </c>
      <c r="Q45" s="379">
        <v>1000000</v>
      </c>
      <c r="R45" s="315">
        <f t="shared" si="12"/>
        <v>17160</v>
      </c>
      <c r="S45" s="236">
        <f t="shared" si="13"/>
        <v>0.14885496183206107</v>
      </c>
    </row>
    <row r="46" spans="1:19" ht="19.5" customHeight="1" x14ac:dyDescent="0.25">
      <c r="A46" s="351"/>
      <c r="B46" s="353"/>
      <c r="C46" s="354"/>
      <c r="D46" s="312" t="str">
        <f>俊峰!E83</f>
        <v>CN</v>
      </c>
      <c r="E46" s="27" t="str">
        <f>俊峰!F83</f>
        <v>证券ETF</v>
      </c>
      <c r="F46" s="27" t="str">
        <f>俊峰!G83</f>
        <v>159841</v>
      </c>
      <c r="G46" s="27" t="str">
        <f>俊峰!H83</f>
        <v>持有</v>
      </c>
      <c r="H46" s="103">
        <f>俊峰!I83</f>
        <v>200000</v>
      </c>
      <c r="I46" s="54">
        <f>俊峰!J83</f>
        <v>1.0329999999999999</v>
      </c>
      <c r="J46" s="55">
        <f>俊峰!K83</f>
        <v>206599.99999999997</v>
      </c>
      <c r="K46" s="54">
        <f>俊峰!L83</f>
        <v>1.097</v>
      </c>
      <c r="L46" s="55">
        <f>俊峰!M83</f>
        <v>219400</v>
      </c>
      <c r="M46" s="386"/>
      <c r="N46" s="355"/>
      <c r="O46" s="385"/>
      <c r="P46" s="378"/>
      <c r="Q46" s="379"/>
      <c r="R46" s="315">
        <f t="shared" si="12"/>
        <v>12800.000000000029</v>
      </c>
      <c r="S46" s="236">
        <f t="shared" si="13"/>
        <v>6.19554695062925E-2</v>
      </c>
    </row>
    <row r="47" spans="1:19" ht="19.5" customHeight="1" x14ac:dyDescent="0.25">
      <c r="A47" s="351"/>
      <c r="B47" s="353"/>
      <c r="C47" s="354"/>
      <c r="D47" s="312" t="str">
        <f>俊峰!E84</f>
        <v>CN</v>
      </c>
      <c r="E47" s="27" t="str">
        <f>俊峰!F84</f>
        <v>东方财富</v>
      </c>
      <c r="F47" s="27" t="str">
        <f>俊峰!G84</f>
        <v>300059</v>
      </c>
      <c r="G47" s="27" t="str">
        <f>俊峰!H84</f>
        <v>持有</v>
      </c>
      <c r="H47" s="103">
        <f>俊峰!I84</f>
        <v>10060</v>
      </c>
      <c r="I47" s="54">
        <f>俊峰!J84</f>
        <v>22.7</v>
      </c>
      <c r="J47" s="55">
        <f>俊峰!K84</f>
        <v>228362</v>
      </c>
      <c r="K47" s="54">
        <f>俊峰!L84</f>
        <v>23</v>
      </c>
      <c r="L47" s="55">
        <f>俊峰!M84</f>
        <v>231380</v>
      </c>
      <c r="M47" s="386"/>
      <c r="N47" s="355"/>
      <c r="O47" s="385"/>
      <c r="P47" s="378"/>
      <c r="Q47" s="379"/>
      <c r="R47" s="315">
        <f t="shared" si="12"/>
        <v>3018</v>
      </c>
      <c r="S47" s="236">
        <f t="shared" si="13"/>
        <v>1.3215859030837005E-2</v>
      </c>
    </row>
    <row r="48" spans="1:19" ht="19.5" customHeight="1" x14ac:dyDescent="0.25">
      <c r="A48" s="352"/>
      <c r="B48" s="353"/>
      <c r="C48" s="354"/>
      <c r="D48" s="312"/>
      <c r="E48" s="27"/>
      <c r="F48" s="27"/>
      <c r="G48" s="27"/>
      <c r="H48" s="103"/>
      <c r="I48" s="54"/>
      <c r="J48" s="55"/>
      <c r="K48" s="54"/>
      <c r="L48" s="55"/>
      <c r="M48" s="386"/>
      <c r="N48" s="355"/>
      <c r="O48" s="385"/>
      <c r="P48" s="378"/>
      <c r="Q48" s="379"/>
      <c r="R48" s="315">
        <f t="shared" si="12"/>
        <v>0</v>
      </c>
      <c r="S48" s="236" t="str">
        <f t="shared" si="13"/>
        <v/>
      </c>
    </row>
    <row r="49" spans="1:19" ht="19.5" customHeight="1" x14ac:dyDescent="0.25">
      <c r="A49" s="364"/>
      <c r="B49" s="367"/>
      <c r="C49" s="376" t="s">
        <v>172</v>
      </c>
      <c r="D49" s="60" t="str">
        <f>闯振!E46</f>
        <v>US</v>
      </c>
      <c r="E49" s="57" t="str">
        <f>闯振!F46</f>
        <v>特斯拉</v>
      </c>
      <c r="F49" s="57" t="str">
        <f>闯振!G46</f>
        <v>TSLA</v>
      </c>
      <c r="G49" s="57" t="str">
        <f>闯振!H46</f>
        <v>持有</v>
      </c>
      <c r="H49" s="144">
        <f>闯振!I46</f>
        <v>591</v>
      </c>
      <c r="I49" s="58">
        <f>闯振!J46</f>
        <v>3153.9300000000003</v>
      </c>
      <c r="J49" s="59">
        <f>闯振!K46</f>
        <v>1863972.6300000001</v>
      </c>
      <c r="K49" s="58">
        <f>闯振!L46</f>
        <v>3753.3599999999997</v>
      </c>
      <c r="L49" s="59">
        <f>闯振!M46</f>
        <v>2218235.7599999998</v>
      </c>
      <c r="M49" s="377">
        <f>闯振!M52</f>
        <v>605.10800000024028</v>
      </c>
      <c r="N49" s="380">
        <f>M49+SUM(L49:L52)</f>
        <v>2218840.8679999998</v>
      </c>
      <c r="O49" s="383">
        <f>N49-Q49</f>
        <v>1218840.8679999998</v>
      </c>
      <c r="P49" s="381">
        <f>O49/Q49</f>
        <v>1.2188408679999998</v>
      </c>
      <c r="Q49" s="382">
        <v>1000000</v>
      </c>
      <c r="R49" s="234">
        <f t="shared" si="12"/>
        <v>354263.12999999966</v>
      </c>
      <c r="S49" s="235">
        <f t="shared" si="13"/>
        <v>0.1900581179671075</v>
      </c>
    </row>
    <row r="50" spans="1:19" ht="19.5" customHeight="1" x14ac:dyDescent="0.25">
      <c r="A50" s="365"/>
      <c r="B50" s="367"/>
      <c r="C50" s="376"/>
      <c r="D50" s="57"/>
      <c r="E50" s="57"/>
      <c r="F50" s="57"/>
      <c r="G50" s="57"/>
      <c r="H50" s="144"/>
      <c r="I50" s="58"/>
      <c r="J50" s="59"/>
      <c r="K50" s="58"/>
      <c r="L50" s="59"/>
      <c r="M50" s="377"/>
      <c r="N50" s="380"/>
      <c r="O50" s="383"/>
      <c r="P50" s="381"/>
      <c r="Q50" s="382"/>
      <c r="R50" s="234">
        <f t="shared" si="12"/>
        <v>0</v>
      </c>
      <c r="S50" s="235" t="str">
        <f t="shared" si="13"/>
        <v/>
      </c>
    </row>
    <row r="51" spans="1:19" ht="19.5" customHeight="1" x14ac:dyDescent="0.25">
      <c r="A51" s="365"/>
      <c r="B51" s="367"/>
      <c r="C51" s="376"/>
      <c r="D51" s="57"/>
      <c r="E51" s="57"/>
      <c r="F51" s="57"/>
      <c r="G51" s="57"/>
      <c r="H51" s="144"/>
      <c r="I51" s="58"/>
      <c r="J51" s="59"/>
      <c r="K51" s="58"/>
      <c r="L51" s="59"/>
      <c r="M51" s="377"/>
      <c r="N51" s="380"/>
      <c r="O51" s="383"/>
      <c r="P51" s="381"/>
      <c r="Q51" s="382"/>
      <c r="R51" s="234">
        <f t="shared" si="12"/>
        <v>0</v>
      </c>
      <c r="S51" s="235" t="str">
        <f t="shared" si="13"/>
        <v/>
      </c>
    </row>
    <row r="52" spans="1:19" ht="19.5" customHeight="1" x14ac:dyDescent="0.25">
      <c r="A52" s="366"/>
      <c r="B52" s="367"/>
      <c r="C52" s="376"/>
      <c r="D52" s="57"/>
      <c r="E52" s="57"/>
      <c r="F52" s="57"/>
      <c r="G52" s="57"/>
      <c r="H52" s="144"/>
      <c r="I52" s="58"/>
      <c r="J52" s="59"/>
      <c r="K52" s="58"/>
      <c r="L52" s="59"/>
      <c r="M52" s="377"/>
      <c r="N52" s="380"/>
      <c r="O52" s="383"/>
      <c r="P52" s="381"/>
      <c r="Q52" s="382"/>
      <c r="R52" s="234">
        <f t="shared" si="12"/>
        <v>0</v>
      </c>
      <c r="S52" s="235" t="str">
        <f t="shared" si="13"/>
        <v/>
      </c>
    </row>
    <row r="53" spans="1:19" ht="19.5" customHeight="1" x14ac:dyDescent="0.25">
      <c r="A53" s="350"/>
      <c r="B53" s="353"/>
      <c r="C53" s="354" t="s">
        <v>12507</v>
      </c>
      <c r="D53" s="312" t="str">
        <f>小林!E15</f>
        <v>US</v>
      </c>
      <c r="E53" s="27" t="str">
        <f>小林!F15</f>
        <v>拼多多</v>
      </c>
      <c r="F53" s="27" t="str">
        <f>小林!G15</f>
        <v>PDD</v>
      </c>
      <c r="G53" s="27">
        <f>小林!H15</f>
        <v>0</v>
      </c>
      <c r="H53" s="103">
        <f>小林!I15</f>
        <v>500</v>
      </c>
      <c r="I53" s="54">
        <f>小林!J15</f>
        <v>1030.39820052</v>
      </c>
      <c r="J53" s="55">
        <f>小林!K15</f>
        <v>515199.10026000004</v>
      </c>
      <c r="K53" s="54">
        <f>小林!L15</f>
        <v>854.178</v>
      </c>
      <c r="L53" s="55">
        <f>小林!M15</f>
        <v>427089</v>
      </c>
      <c r="M53" s="355">
        <f>小林!M21</f>
        <v>4008.8997400000226</v>
      </c>
      <c r="N53" s="386">
        <f>M53+SUM(L53:L55)</f>
        <v>712256.69974000007</v>
      </c>
      <c r="O53" s="385">
        <f>N53-Q53</f>
        <v>-287743.30025999993</v>
      </c>
      <c r="P53" s="378">
        <f>O53/Q53</f>
        <v>-0.28774330025999995</v>
      </c>
      <c r="Q53" s="379">
        <v>1000000</v>
      </c>
      <c r="R53" s="315">
        <f t="shared" si="12"/>
        <v>-88110.100260000036</v>
      </c>
      <c r="S53" s="236">
        <f t="shared" si="13"/>
        <v>-0.17102145600707463</v>
      </c>
    </row>
    <row r="54" spans="1:19" ht="19.5" customHeight="1" x14ac:dyDescent="0.25">
      <c r="A54" s="351"/>
      <c r="B54" s="353"/>
      <c r="C54" s="354"/>
      <c r="D54" s="27" t="str">
        <f>小林!E16</f>
        <v>US</v>
      </c>
      <c r="E54" s="27" t="str">
        <f>小林!F16</f>
        <v>拼多多-期权</v>
      </c>
      <c r="F54" s="27" t="str">
        <f>小林!G16</f>
        <v>PDD-C130-2026-4-17</v>
      </c>
      <c r="G54" s="27">
        <f>小林!H16</f>
        <v>0</v>
      </c>
      <c r="H54" s="103">
        <f>小林!I16</f>
        <v>13400</v>
      </c>
      <c r="I54" s="54">
        <f>小林!J16</f>
        <v>35.879999999999995</v>
      </c>
      <c r="J54" s="55">
        <f>小林!K16</f>
        <v>480791.99999999994</v>
      </c>
      <c r="K54" s="54">
        <f>小林!L16</f>
        <v>20.981999999999999</v>
      </c>
      <c r="L54" s="55">
        <f>小林!M16</f>
        <v>281158.8</v>
      </c>
      <c r="M54" s="355"/>
      <c r="N54" s="386"/>
      <c r="O54" s="385"/>
      <c r="P54" s="378"/>
      <c r="Q54" s="379"/>
      <c r="R54" s="315">
        <f t="shared" si="12"/>
        <v>-199633.19999999995</v>
      </c>
      <c r="S54" s="236">
        <f t="shared" si="13"/>
        <v>-0.41521739130434776</v>
      </c>
    </row>
    <row r="55" spans="1:19" ht="19.5" customHeight="1" x14ac:dyDescent="0.25">
      <c r="A55" s="352"/>
      <c r="B55" s="353"/>
      <c r="C55" s="354"/>
      <c r="D55" s="27">
        <f>小林!E17</f>
        <v>0</v>
      </c>
      <c r="E55" s="27">
        <f>小林!F17</f>
        <v>0</v>
      </c>
      <c r="F55" s="27">
        <f>小林!G17</f>
        <v>0</v>
      </c>
      <c r="G55" s="27">
        <f>小林!H17</f>
        <v>0</v>
      </c>
      <c r="H55" s="103">
        <f>小林!I17</f>
        <v>0</v>
      </c>
      <c r="I55" s="54">
        <f>小林!J17</f>
        <v>0</v>
      </c>
      <c r="J55" s="55">
        <f>小林!K17</f>
        <v>0</v>
      </c>
      <c r="K55" s="54">
        <f>小林!L17</f>
        <v>0</v>
      </c>
      <c r="L55" s="55">
        <f>小林!M17</f>
        <v>0</v>
      </c>
      <c r="M55" s="355"/>
      <c r="N55" s="386"/>
      <c r="O55" s="385"/>
      <c r="P55" s="378"/>
      <c r="Q55" s="379"/>
      <c r="R55" s="315">
        <f t="shared" si="12"/>
        <v>0</v>
      </c>
      <c r="S55" s="236" t="str">
        <f t="shared" si="13"/>
        <v/>
      </c>
    </row>
    <row r="56" spans="1:19" ht="19.5" customHeight="1" x14ac:dyDescent="0.25">
      <c r="A56" s="364"/>
      <c r="B56" s="367"/>
      <c r="C56" s="376" t="s">
        <v>12646</v>
      </c>
      <c r="D56" s="60" t="str">
        <f>艺娜!E15</f>
        <v>CN</v>
      </c>
      <c r="E56" s="60" t="str">
        <f>艺娜!F15</f>
        <v>亿帆医药</v>
      </c>
      <c r="F56" s="60" t="str">
        <f>艺娜!G15</f>
        <v>002019</v>
      </c>
      <c r="G56" s="60" t="str">
        <f>艺娜!H15</f>
        <v>持有</v>
      </c>
      <c r="H56" s="144">
        <f>艺娜!I15</f>
        <v>1000</v>
      </c>
      <c r="I56" s="58">
        <f>艺娜!J15</f>
        <v>13.16</v>
      </c>
      <c r="J56" s="59">
        <f>艺娜!K15</f>
        <v>13160</v>
      </c>
      <c r="K56" s="58">
        <f>艺娜!L15</f>
        <v>12</v>
      </c>
      <c r="L56" s="59">
        <f>艺娜!M15</f>
        <v>12000</v>
      </c>
      <c r="M56" s="380">
        <f>艺娜!M24</f>
        <v>933410</v>
      </c>
      <c r="N56" s="377">
        <f>M56+SUM(L56:L60)</f>
        <v>999010</v>
      </c>
      <c r="O56" s="383">
        <f>N56-Q56</f>
        <v>-990</v>
      </c>
      <c r="P56" s="381">
        <f>O56/Q56</f>
        <v>-9.8999999999999999E-4</v>
      </c>
      <c r="Q56" s="382">
        <v>1000000</v>
      </c>
      <c r="R56" s="234">
        <f t="shared" si="12"/>
        <v>-1160</v>
      </c>
      <c r="S56" s="235">
        <f t="shared" si="13"/>
        <v>-8.8145896656534953E-2</v>
      </c>
    </row>
    <row r="57" spans="1:19" ht="19.5" customHeight="1" x14ac:dyDescent="0.25">
      <c r="A57" s="365"/>
      <c r="B57" s="367"/>
      <c r="C57" s="376"/>
      <c r="D57" s="60" t="str">
        <f>艺娜!E16</f>
        <v>CN</v>
      </c>
      <c r="E57" s="60" t="str">
        <f>艺娜!F16</f>
        <v>中金公司</v>
      </c>
      <c r="F57" s="60" t="str">
        <f>艺娜!G16</f>
        <v>601995</v>
      </c>
      <c r="G57" s="60" t="str">
        <f>艺娜!H16</f>
        <v>持有</v>
      </c>
      <c r="H57" s="144">
        <f>艺娜!I16</f>
        <v>1000</v>
      </c>
      <c r="I57" s="58">
        <f>艺娜!J16</f>
        <v>35.409999999999997</v>
      </c>
      <c r="J57" s="59">
        <f>艺娜!K16</f>
        <v>35410</v>
      </c>
      <c r="K57" s="58">
        <f>艺娜!L16</f>
        <v>35.92</v>
      </c>
      <c r="L57" s="59">
        <f>艺娜!M16</f>
        <v>35920</v>
      </c>
      <c r="M57" s="380"/>
      <c r="N57" s="377"/>
      <c r="O57" s="383"/>
      <c r="P57" s="381"/>
      <c r="Q57" s="382"/>
      <c r="R57" s="234">
        <f t="shared" ref="R57" si="14">IFERROR(L57-J57,0)</f>
        <v>510</v>
      </c>
      <c r="S57" s="235">
        <f t="shared" ref="S57" si="15">IFERROR((R57/J57),"")</f>
        <v>1.4402711098559728E-2</v>
      </c>
    </row>
    <row r="58" spans="1:19" ht="19.5" customHeight="1" x14ac:dyDescent="0.25">
      <c r="A58" s="365"/>
      <c r="B58" s="367"/>
      <c r="C58" s="376"/>
      <c r="D58" s="60" t="str">
        <f>艺娜!E17</f>
        <v>CN</v>
      </c>
      <c r="E58" s="60" t="str">
        <f>艺娜!F17</f>
        <v>东方精工</v>
      </c>
      <c r="F58" s="60" t="str">
        <f>艺娜!G17</f>
        <v>002611</v>
      </c>
      <c r="G58" s="60" t="str">
        <f>艺娜!H17</f>
        <v>持有</v>
      </c>
      <c r="H58" s="144">
        <f>艺娜!I17</f>
        <v>1000</v>
      </c>
      <c r="I58" s="58">
        <f>艺娜!J17</f>
        <v>18.02</v>
      </c>
      <c r="J58" s="59">
        <f>艺娜!K17</f>
        <v>18020</v>
      </c>
      <c r="K58" s="58">
        <f>艺娜!L17</f>
        <v>17.68</v>
      </c>
      <c r="L58" s="59">
        <f>艺娜!M17</f>
        <v>17680</v>
      </c>
      <c r="M58" s="380"/>
      <c r="N58" s="377"/>
      <c r="O58" s="383"/>
      <c r="P58" s="381"/>
      <c r="Q58" s="382"/>
      <c r="R58" s="234">
        <f t="shared" ref="R58:R59" si="16">IFERROR(L58-J58,0)</f>
        <v>-340</v>
      </c>
      <c r="S58" s="235">
        <f t="shared" ref="S58:S59" si="17">IFERROR((R58/J58),"")</f>
        <v>-1.8867924528301886E-2</v>
      </c>
    </row>
    <row r="59" spans="1:19" ht="19.5" customHeight="1" x14ac:dyDescent="0.25">
      <c r="A59" s="365"/>
      <c r="B59" s="367"/>
      <c r="C59" s="376"/>
      <c r="D59" s="60"/>
      <c r="E59" s="60"/>
      <c r="F59" s="60"/>
      <c r="G59" s="60"/>
      <c r="H59" s="144"/>
      <c r="I59" s="58"/>
      <c r="J59" s="59"/>
      <c r="K59" s="58"/>
      <c r="L59" s="59"/>
      <c r="M59" s="380"/>
      <c r="N59" s="377"/>
      <c r="O59" s="383"/>
      <c r="P59" s="381"/>
      <c r="Q59" s="382"/>
      <c r="R59" s="234">
        <f t="shared" si="16"/>
        <v>0</v>
      </c>
      <c r="S59" s="235" t="str">
        <f t="shared" si="17"/>
        <v/>
      </c>
    </row>
    <row r="60" spans="1:19" ht="19.5" customHeight="1" x14ac:dyDescent="0.25">
      <c r="A60" s="366"/>
      <c r="B60" s="367"/>
      <c r="C60" s="376"/>
      <c r="D60" s="57"/>
      <c r="E60" s="57"/>
      <c r="F60" s="57"/>
      <c r="G60" s="57"/>
      <c r="H60" s="144"/>
      <c r="I60" s="58"/>
      <c r="J60" s="59"/>
      <c r="K60" s="58"/>
      <c r="L60" s="59"/>
      <c r="M60" s="380"/>
      <c r="N60" s="377"/>
      <c r="O60" s="383"/>
      <c r="P60" s="381"/>
      <c r="Q60" s="382"/>
      <c r="R60" s="234">
        <f t="shared" si="12"/>
        <v>0</v>
      </c>
      <c r="S60" s="235" t="str">
        <f t="shared" si="13"/>
        <v/>
      </c>
    </row>
    <row r="61" spans="1:19" ht="19.5" customHeight="1" x14ac:dyDescent="0.25">
      <c r="A61" s="350"/>
      <c r="B61" s="353"/>
      <c r="C61" s="354" t="s">
        <v>113</v>
      </c>
      <c r="D61" s="312" t="str">
        <f>季生!E61</f>
        <v>US</v>
      </c>
      <c r="E61" s="27" t="str">
        <f>季生!F61</f>
        <v>甲骨文</v>
      </c>
      <c r="F61" s="27" t="str">
        <f>季生!G61</f>
        <v>ORCL</v>
      </c>
      <c r="G61" s="27" t="str">
        <f>季生!H61</f>
        <v>持有</v>
      </c>
      <c r="H61" s="103">
        <f>季生!I61</f>
        <v>333</v>
      </c>
      <c r="I61" s="54">
        <f>季生!J61</f>
        <v>1497.366</v>
      </c>
      <c r="J61" s="55">
        <f>季生!K61</f>
        <v>498622.87799999997</v>
      </c>
      <c r="K61" s="54">
        <f>季生!L61</f>
        <v>1497.366</v>
      </c>
      <c r="L61" s="55">
        <f>季生!M61</f>
        <v>498622.87799999997</v>
      </c>
      <c r="M61" s="355">
        <f>季生!M67</f>
        <v>1024432.9779999992</v>
      </c>
      <c r="N61" s="355">
        <f>M61+SUM(L61:L63)</f>
        <v>2024217.1659999993</v>
      </c>
      <c r="O61" s="385">
        <f>N61-Q61</f>
        <v>1024217.1659999993</v>
      </c>
      <c r="P61" s="356">
        <f>O61/Q61</f>
        <v>1.0242171659999992</v>
      </c>
      <c r="Q61" s="357">
        <v>1000000</v>
      </c>
      <c r="R61" s="315">
        <f t="shared" si="12"/>
        <v>0</v>
      </c>
      <c r="S61" s="236">
        <f t="shared" si="13"/>
        <v>0</v>
      </c>
    </row>
    <row r="62" spans="1:19" ht="19.5" customHeight="1" x14ac:dyDescent="0.25">
      <c r="A62" s="351"/>
      <c r="B62" s="353"/>
      <c r="C62" s="354"/>
      <c r="D62" s="312" t="str">
        <f>季生!E62</f>
        <v>US</v>
      </c>
      <c r="E62" s="27" t="str">
        <f>季生!F62</f>
        <v>英伟达</v>
      </c>
      <c r="F62" s="27" t="str">
        <f>季生!G62</f>
        <v>NVDA</v>
      </c>
      <c r="G62" s="27" t="str">
        <f>季生!H62</f>
        <v>持有</v>
      </c>
      <c r="H62" s="103">
        <f>季生!I62</f>
        <v>355</v>
      </c>
      <c r="I62" s="54">
        <f>季生!J62</f>
        <v>1411.722</v>
      </c>
      <c r="J62" s="55">
        <f>季生!K62</f>
        <v>501161.31</v>
      </c>
      <c r="K62" s="54">
        <f>季生!L62</f>
        <v>1411.722</v>
      </c>
      <c r="L62" s="55">
        <f>季生!M62</f>
        <v>501161.31</v>
      </c>
      <c r="M62" s="355"/>
      <c r="N62" s="355"/>
      <c r="O62" s="385"/>
      <c r="P62" s="356"/>
      <c r="Q62" s="357"/>
      <c r="R62" s="315">
        <f t="shared" si="12"/>
        <v>0</v>
      </c>
      <c r="S62" s="236">
        <f t="shared" si="13"/>
        <v>0</v>
      </c>
    </row>
    <row r="63" spans="1:19" ht="19.5" customHeight="1" x14ac:dyDescent="0.25">
      <c r="A63" s="352"/>
      <c r="B63" s="353"/>
      <c r="C63" s="354"/>
      <c r="D63" s="27"/>
      <c r="E63" s="27"/>
      <c r="F63" s="27"/>
      <c r="G63" s="27"/>
      <c r="H63" s="103"/>
      <c r="I63" s="54"/>
      <c r="J63" s="55"/>
      <c r="K63" s="54"/>
      <c r="L63" s="55"/>
      <c r="M63" s="355"/>
      <c r="N63" s="355"/>
      <c r="O63" s="385"/>
      <c r="P63" s="356"/>
      <c r="Q63" s="357"/>
      <c r="R63" s="315">
        <f t="shared" si="12"/>
        <v>0</v>
      </c>
      <c r="S63" s="236" t="str">
        <f t="shared" si="13"/>
        <v/>
      </c>
    </row>
    <row r="64" spans="1:19" ht="19.5" customHeight="1" x14ac:dyDescent="0.25">
      <c r="A64" s="364"/>
      <c r="B64" s="367"/>
      <c r="C64" s="376" t="s">
        <v>180</v>
      </c>
      <c r="D64" s="60" t="str">
        <f>万辉!E116</f>
        <v>US</v>
      </c>
      <c r="E64" s="57" t="str">
        <f>万辉!F116</f>
        <v>英伟达</v>
      </c>
      <c r="F64" s="57" t="str">
        <f>万辉!G116</f>
        <v>NVDA</v>
      </c>
      <c r="G64" s="57" t="str">
        <f>万辉!H116</f>
        <v>持有</v>
      </c>
      <c r="H64" s="144">
        <f>万辉!I116</f>
        <v>50</v>
      </c>
      <c r="I64" s="58">
        <f>万辉!J116</f>
        <v>161.38199999999952</v>
      </c>
      <c r="J64" s="59">
        <f>万辉!K116</f>
        <v>8069.0999999999767</v>
      </c>
      <c r="K64" s="58">
        <f>万辉!L116</f>
        <v>1411.722</v>
      </c>
      <c r="L64" s="59">
        <f>万辉!M116</f>
        <v>70586.100000000006</v>
      </c>
      <c r="M64" s="377">
        <f>万辉!M124</f>
        <v>1618322.6900000004</v>
      </c>
      <c r="N64" s="377">
        <f>M64+SUM(L64:L70)</f>
        <v>2139875.5900000003</v>
      </c>
      <c r="O64" s="377">
        <f>N64-Q64</f>
        <v>1139875.5900000003</v>
      </c>
      <c r="P64" s="381">
        <f>O64/Q64</f>
        <v>1.1398755900000004</v>
      </c>
      <c r="Q64" s="369">
        <v>1000000</v>
      </c>
      <c r="R64" s="234">
        <f t="shared" si="12"/>
        <v>62517.000000000029</v>
      </c>
      <c r="S64" s="235">
        <f t="shared" si="13"/>
        <v>7.7477042049299438</v>
      </c>
    </row>
    <row r="65" spans="1:19" ht="19.5" customHeight="1" x14ac:dyDescent="0.25">
      <c r="A65" s="365"/>
      <c r="B65" s="367"/>
      <c r="C65" s="376"/>
      <c r="D65" s="57" t="str">
        <f>万辉!E117</f>
        <v>US</v>
      </c>
      <c r="E65" s="57" t="str">
        <f>万辉!F117</f>
        <v>谷歌</v>
      </c>
      <c r="F65" s="57" t="str">
        <f>万辉!G117</f>
        <v>GOOGL</v>
      </c>
      <c r="G65" s="57" t="str">
        <f>万辉!H117</f>
        <v>持有</v>
      </c>
      <c r="H65" s="144">
        <f>万辉!I117</f>
        <v>100</v>
      </c>
      <c r="I65" s="58">
        <f>万辉!J117</f>
        <v>1356.1080000000002</v>
      </c>
      <c r="J65" s="59">
        <f>万辉!K117</f>
        <v>135610.80000000002</v>
      </c>
      <c r="K65" s="58">
        <f>万辉!L117</f>
        <v>2395.848</v>
      </c>
      <c r="L65" s="59">
        <f>万辉!M117</f>
        <v>239584.8</v>
      </c>
      <c r="M65" s="377"/>
      <c r="N65" s="377"/>
      <c r="O65" s="377"/>
      <c r="P65" s="381"/>
      <c r="Q65" s="369"/>
      <c r="R65" s="234">
        <f t="shared" ref="R65:R66" si="18">IFERROR(L65-J65,0)</f>
        <v>103973.99999999997</v>
      </c>
      <c r="S65" s="235">
        <f t="shared" ref="S65:S66" si="19">IFERROR((R65/J65),"")</f>
        <v>0.7667088461980901</v>
      </c>
    </row>
    <row r="66" spans="1:19" ht="19.5" customHeight="1" x14ac:dyDescent="0.25">
      <c r="A66" s="365"/>
      <c r="B66" s="367"/>
      <c r="C66" s="376"/>
      <c r="D66" s="57" t="str">
        <f>万辉!E118</f>
        <v>US</v>
      </c>
      <c r="E66" s="57" t="str">
        <f>万辉!F118</f>
        <v>Nauticus Robotics</v>
      </c>
      <c r="F66" s="57" t="str">
        <f>万辉!G118</f>
        <v>KITT</v>
      </c>
      <c r="G66" s="57" t="str">
        <f>万辉!H118</f>
        <v>持有</v>
      </c>
      <c r="H66" s="144">
        <f>万辉!I118</f>
        <v>10000</v>
      </c>
      <c r="I66" s="58">
        <f>万辉!J118</f>
        <v>11.075999999999999</v>
      </c>
      <c r="J66" s="59">
        <f>万辉!K118</f>
        <v>110759.99999999999</v>
      </c>
      <c r="K66" s="58">
        <f>万辉!L118</f>
        <v>6.7782</v>
      </c>
      <c r="L66" s="59">
        <f>万辉!M118</f>
        <v>67782</v>
      </c>
      <c r="M66" s="377"/>
      <c r="N66" s="377"/>
      <c r="O66" s="377"/>
      <c r="P66" s="381"/>
      <c r="Q66" s="369"/>
      <c r="R66" s="234">
        <f t="shared" si="18"/>
        <v>-42977.999999999985</v>
      </c>
      <c r="S66" s="235">
        <f t="shared" si="19"/>
        <v>-0.38802816901408443</v>
      </c>
    </row>
    <row r="67" spans="1:19" ht="19.5" customHeight="1" x14ac:dyDescent="0.25">
      <c r="A67" s="365"/>
      <c r="B67" s="367"/>
      <c r="C67" s="376"/>
      <c r="D67" s="57" t="str">
        <f>万辉!E119</f>
        <v>CN</v>
      </c>
      <c r="E67" s="57" t="str">
        <f>万辉!F119</f>
        <v>特宝生物</v>
      </c>
      <c r="F67" s="57" t="str">
        <f>万辉!G119</f>
        <v>688278</v>
      </c>
      <c r="G67" s="57" t="str">
        <f>万辉!H119</f>
        <v>持有</v>
      </c>
      <c r="H67" s="144">
        <f>万辉!I119</f>
        <v>1000</v>
      </c>
      <c r="I67" s="58">
        <f>万辉!J119</f>
        <v>73.08</v>
      </c>
      <c r="J67" s="59">
        <f>万辉!K119</f>
        <v>73080</v>
      </c>
      <c r="K67" s="58">
        <f>万辉!L119</f>
        <v>85</v>
      </c>
      <c r="L67" s="59">
        <f>万辉!M119</f>
        <v>85000</v>
      </c>
      <c r="M67" s="377"/>
      <c r="N67" s="377"/>
      <c r="O67" s="377"/>
      <c r="P67" s="381"/>
      <c r="Q67" s="369"/>
      <c r="R67" s="234">
        <f t="shared" ref="R67:R68" si="20">IFERROR(L67-J67,0)</f>
        <v>11920</v>
      </c>
      <c r="S67" s="235">
        <f t="shared" ref="S67:S68" si="21">IFERROR((R67/J67),"")</f>
        <v>0.16310892172961139</v>
      </c>
    </row>
    <row r="68" spans="1:19" ht="19.5" customHeight="1" x14ac:dyDescent="0.25">
      <c r="A68" s="365"/>
      <c r="B68" s="367"/>
      <c r="C68" s="376"/>
      <c r="D68" s="57" t="str">
        <f>万辉!E120</f>
        <v>HK</v>
      </c>
      <c r="E68" s="57" t="str">
        <f>万辉!F120</f>
        <v>康方生物</v>
      </c>
      <c r="F68" s="57" t="str">
        <f>万辉!G120</f>
        <v>09926</v>
      </c>
      <c r="G68" s="57" t="str">
        <f>万辉!H120</f>
        <v>持有</v>
      </c>
      <c r="H68" s="144">
        <f>万辉!I120</f>
        <v>500</v>
      </c>
      <c r="I68" s="58">
        <f>万辉!J120</f>
        <v>112.2</v>
      </c>
      <c r="J68" s="59">
        <f>万辉!K120</f>
        <v>56100</v>
      </c>
      <c r="K68" s="58">
        <f>万辉!L120</f>
        <v>117.2</v>
      </c>
      <c r="L68" s="59">
        <f>万辉!M120</f>
        <v>58600</v>
      </c>
      <c r="M68" s="377"/>
      <c r="N68" s="377"/>
      <c r="O68" s="377"/>
      <c r="P68" s="381"/>
      <c r="Q68" s="369"/>
      <c r="R68" s="234">
        <f t="shared" si="20"/>
        <v>2500</v>
      </c>
      <c r="S68" s="235">
        <f t="shared" si="21"/>
        <v>4.4563279857397504E-2</v>
      </c>
    </row>
    <row r="69" spans="1:19" ht="19.5" customHeight="1" x14ac:dyDescent="0.25">
      <c r="A69" s="365"/>
      <c r="B69" s="367"/>
      <c r="C69" s="376"/>
      <c r="D69" s="57"/>
      <c r="E69" s="57"/>
      <c r="F69" s="57"/>
      <c r="G69" s="57"/>
      <c r="H69" s="144"/>
      <c r="I69" s="58"/>
      <c r="J69" s="59"/>
      <c r="K69" s="58"/>
      <c r="L69" s="59"/>
      <c r="M69" s="377"/>
      <c r="N69" s="377"/>
      <c r="O69" s="377"/>
      <c r="P69" s="381"/>
      <c r="Q69" s="369"/>
      <c r="R69" s="234"/>
      <c r="S69" s="235"/>
    </row>
    <row r="70" spans="1:19" ht="19.5" customHeight="1" x14ac:dyDescent="0.25">
      <c r="A70" s="366"/>
      <c r="B70" s="367"/>
      <c r="C70" s="376"/>
      <c r="D70" s="57"/>
      <c r="E70" s="57"/>
      <c r="F70" s="57"/>
      <c r="G70" s="57"/>
      <c r="H70" s="144"/>
      <c r="I70" s="58"/>
      <c r="J70" s="59"/>
      <c r="K70" s="58"/>
      <c r="L70" s="59"/>
      <c r="M70" s="377"/>
      <c r="N70" s="377"/>
      <c r="O70" s="377"/>
      <c r="P70" s="381"/>
      <c r="Q70" s="369"/>
      <c r="R70" s="234">
        <f t="shared" si="12"/>
        <v>0</v>
      </c>
      <c r="S70" s="235" t="str">
        <f t="shared" si="13"/>
        <v/>
      </c>
    </row>
    <row r="71" spans="1:19" ht="19.5" customHeight="1" x14ac:dyDescent="0.25">
      <c r="A71" s="350"/>
      <c r="B71" s="353"/>
      <c r="C71" s="354" t="s">
        <v>11583</v>
      </c>
      <c r="D71" s="312" t="str">
        <f>柯滔!E150</f>
        <v>US</v>
      </c>
      <c r="E71" s="27" t="str">
        <f>柯滔!F150</f>
        <v>特斯拉</v>
      </c>
      <c r="F71" s="27" t="str">
        <f>柯滔!G150</f>
        <v>TSLA</v>
      </c>
      <c r="G71" s="27" t="str">
        <f>柯滔!H150</f>
        <v>持有</v>
      </c>
      <c r="H71" s="103">
        <f>柯滔!I150</f>
        <v>100</v>
      </c>
      <c r="I71" s="54">
        <f>柯滔!J150</f>
        <v>2227.5403800000004</v>
      </c>
      <c r="J71" s="55">
        <f>柯滔!K150</f>
        <v>222754.03800000003</v>
      </c>
      <c r="K71" s="54">
        <f>柯滔!L150</f>
        <v>3753.3599999999997</v>
      </c>
      <c r="L71" s="55">
        <f>柯滔!M150</f>
        <v>375335.99999999994</v>
      </c>
      <c r="M71" s="355">
        <f>柯滔!M168</f>
        <v>196581.12400000016</v>
      </c>
      <c r="N71" s="355">
        <f>M71+SUM(L71:L86)</f>
        <v>1423232.8359999999</v>
      </c>
      <c r="O71" s="355">
        <f>N71-Q71</f>
        <v>423232.83599999989</v>
      </c>
      <c r="P71" s="356">
        <f>O71/Q71</f>
        <v>0.42323283599999989</v>
      </c>
      <c r="Q71" s="357">
        <v>1000000</v>
      </c>
      <c r="R71" s="315">
        <f t="shared" si="12"/>
        <v>152581.96199999991</v>
      </c>
      <c r="S71" s="236">
        <f t="shared" si="13"/>
        <v>0.68497955579148639</v>
      </c>
    </row>
    <row r="72" spans="1:19" ht="19.5" customHeight="1" x14ac:dyDescent="0.25">
      <c r="A72" s="351"/>
      <c r="B72" s="353"/>
      <c r="C72" s="354"/>
      <c r="D72" s="312" t="str">
        <f>柯滔!E151</f>
        <v>US</v>
      </c>
      <c r="E72" s="27" t="str">
        <f>柯滔!F151</f>
        <v>阿斯麦</v>
      </c>
      <c r="F72" s="27" t="str">
        <f>柯滔!G151</f>
        <v>ASML</v>
      </c>
      <c r="G72" s="27" t="str">
        <f>柯滔!H151</f>
        <v>持有</v>
      </c>
      <c r="H72" s="103">
        <f>柯滔!I151</f>
        <v>2</v>
      </c>
      <c r="I72" s="54">
        <f>柯滔!J151</f>
        <v>-284.85600000000704</v>
      </c>
      <c r="J72" s="55">
        <f>柯滔!K151</f>
        <v>-569.71200000001409</v>
      </c>
      <c r="K72" s="54">
        <f>柯滔!L151</f>
        <v>8236.9560000000001</v>
      </c>
      <c r="L72" s="55">
        <f>柯滔!M151</f>
        <v>16473.912</v>
      </c>
      <c r="M72" s="355"/>
      <c r="N72" s="355"/>
      <c r="O72" s="355"/>
      <c r="P72" s="356"/>
      <c r="Q72" s="357"/>
      <c r="R72" s="315">
        <f t="shared" ref="R72" si="22">IFERROR(L72-J72,0)</f>
        <v>17043.624000000014</v>
      </c>
      <c r="S72" s="236">
        <f t="shared" ref="S72" si="23">IFERROR((R72/J72),"")</f>
        <v>-29.916210295727655</v>
      </c>
    </row>
    <row r="73" spans="1:19" ht="19.5" customHeight="1" x14ac:dyDescent="0.25">
      <c r="A73" s="351"/>
      <c r="B73" s="353"/>
      <c r="C73" s="354"/>
      <c r="D73" s="312" t="str">
        <f>柯滔!E152</f>
        <v>US</v>
      </c>
      <c r="E73" s="27" t="str">
        <f>柯滔!F152</f>
        <v>Rocket Lab Corporation</v>
      </c>
      <c r="F73" s="27" t="str">
        <f>柯滔!G152</f>
        <v>RKLB</v>
      </c>
      <c r="G73" s="27" t="str">
        <f>柯滔!H152</f>
        <v>持有</v>
      </c>
      <c r="H73" s="103">
        <f>柯滔!I152</f>
        <v>200</v>
      </c>
      <c r="I73" s="54">
        <f>柯滔!J152</f>
        <v>115.63499999999993</v>
      </c>
      <c r="J73" s="55">
        <f>柯滔!K152</f>
        <v>23126.999999999985</v>
      </c>
      <c r="K73" s="54">
        <f>柯滔!L152</f>
        <v>550.05599999999993</v>
      </c>
      <c r="L73" s="55">
        <f>柯滔!M152</f>
        <v>110011.19999999998</v>
      </c>
      <c r="M73" s="355"/>
      <c r="N73" s="355"/>
      <c r="O73" s="355"/>
      <c r="P73" s="356"/>
      <c r="Q73" s="357"/>
      <c r="R73" s="315">
        <f t="shared" ref="R73" si="24">IFERROR(L73-J73,0)</f>
        <v>86884.2</v>
      </c>
      <c r="S73" s="236">
        <f t="shared" ref="S73" si="25">IFERROR((R73/J73),"")</f>
        <v>3.7568296795952807</v>
      </c>
    </row>
    <row r="74" spans="1:19" ht="19.5" customHeight="1" x14ac:dyDescent="0.25">
      <c r="A74" s="351"/>
      <c r="B74" s="353"/>
      <c r="C74" s="354"/>
      <c r="D74" s="312" t="str">
        <f>柯滔!E153</f>
        <v>US</v>
      </c>
      <c r="E74" s="27" t="str">
        <f>柯滔!F153</f>
        <v>超微电脑-期权</v>
      </c>
      <c r="F74" s="27" t="str">
        <f>柯滔!G153</f>
        <v>SMCI-C50-2026-3-20</v>
      </c>
      <c r="G74" s="27" t="str">
        <f>柯滔!H153</f>
        <v>持有</v>
      </c>
      <c r="H74" s="103">
        <f>柯滔!I153</f>
        <v>1000</v>
      </c>
      <c r="I74" s="54">
        <f>柯滔!J153</f>
        <v>55.77</v>
      </c>
      <c r="J74" s="55">
        <f>柯滔!K153</f>
        <v>55770</v>
      </c>
      <c r="K74" s="54">
        <f>柯滔!L153</f>
        <v>5.9279999999999999</v>
      </c>
      <c r="L74" s="55">
        <f>柯滔!M153</f>
        <v>5928</v>
      </c>
      <c r="M74" s="355"/>
      <c r="N74" s="355"/>
      <c r="O74" s="355"/>
      <c r="P74" s="356"/>
      <c r="Q74" s="357"/>
      <c r="R74" s="315">
        <f t="shared" ref="R74:R78" si="26">IFERROR(L74-J74,0)</f>
        <v>-49842</v>
      </c>
      <c r="S74" s="236">
        <f t="shared" ref="S74:S78" si="27">IFERROR((R74/J74),"")</f>
        <v>-0.89370629370629373</v>
      </c>
    </row>
    <row r="75" spans="1:19" ht="19.5" customHeight="1" x14ac:dyDescent="0.25">
      <c r="A75" s="351"/>
      <c r="B75" s="353"/>
      <c r="C75" s="354"/>
      <c r="D75" s="312" t="str">
        <f>柯滔!E154</f>
        <v>US</v>
      </c>
      <c r="E75" s="27" t="str">
        <f>柯滔!F154</f>
        <v>Figma-期权</v>
      </c>
      <c r="F75" s="27" t="str">
        <f>柯滔!G154</f>
        <v>FIG-C70-2026-6-18</v>
      </c>
      <c r="G75" s="27" t="str">
        <f>柯滔!H154</f>
        <v>持有</v>
      </c>
      <c r="H75" s="103">
        <f>柯滔!I154</f>
        <v>1000</v>
      </c>
      <c r="I75" s="54">
        <f>柯滔!J154</f>
        <v>68.64</v>
      </c>
      <c r="J75" s="55">
        <f>柯滔!K154</f>
        <v>68640</v>
      </c>
      <c r="K75" s="54">
        <f>柯滔!L154</f>
        <v>17.55</v>
      </c>
      <c r="L75" s="55">
        <f>柯滔!M154</f>
        <v>17550</v>
      </c>
      <c r="M75" s="355"/>
      <c r="N75" s="355"/>
      <c r="O75" s="355"/>
      <c r="P75" s="356"/>
      <c r="Q75" s="357"/>
      <c r="R75" s="315">
        <f t="shared" si="26"/>
        <v>-51090</v>
      </c>
      <c r="S75" s="236">
        <f t="shared" si="27"/>
        <v>-0.74431818181818177</v>
      </c>
    </row>
    <row r="76" spans="1:19" ht="19.5" customHeight="1" x14ac:dyDescent="0.25">
      <c r="A76" s="351"/>
      <c r="B76" s="353"/>
      <c r="C76" s="354"/>
      <c r="D76" s="312" t="str">
        <f>柯滔!E155</f>
        <v>US</v>
      </c>
      <c r="E76" s="27" t="str">
        <f>柯滔!F155</f>
        <v>阿斯麦-期权</v>
      </c>
      <c r="F76" s="27" t="str">
        <f>柯滔!G155</f>
        <v>ASML-P870-2026-3-20</v>
      </c>
      <c r="G76" s="27" t="str">
        <f>柯滔!H155</f>
        <v>持有</v>
      </c>
      <c r="H76" s="103">
        <f>柯滔!I155</f>
        <v>1000</v>
      </c>
      <c r="I76" s="54">
        <f>柯滔!J155</f>
        <v>257.39999999999998</v>
      </c>
      <c r="J76" s="55">
        <f>柯滔!K155</f>
        <v>257399.99999999997</v>
      </c>
      <c r="K76" s="54">
        <f>柯滔!L155</f>
        <v>171.6</v>
      </c>
      <c r="L76" s="55">
        <f>柯滔!M155</f>
        <v>171600</v>
      </c>
      <c r="M76" s="355"/>
      <c r="N76" s="355"/>
      <c r="O76" s="355"/>
      <c r="P76" s="356"/>
      <c r="Q76" s="357"/>
      <c r="R76" s="315">
        <f t="shared" si="26"/>
        <v>-85799.999999999971</v>
      </c>
      <c r="S76" s="236">
        <f t="shared" si="27"/>
        <v>-0.33333333333333326</v>
      </c>
    </row>
    <row r="77" spans="1:19" ht="19.5" customHeight="1" x14ac:dyDescent="0.25">
      <c r="A77" s="351"/>
      <c r="B77" s="353"/>
      <c r="C77" s="354"/>
      <c r="D77" s="312" t="str">
        <f>柯滔!E156</f>
        <v>US</v>
      </c>
      <c r="E77" s="27" t="str">
        <f>柯滔!F156</f>
        <v>超微电脑</v>
      </c>
      <c r="F77" s="27" t="str">
        <f>柯滔!G156</f>
        <v>SMCI</v>
      </c>
      <c r="G77" s="27" t="str">
        <f>柯滔!H156</f>
        <v>持有</v>
      </c>
      <c r="H77" s="103">
        <f>柯滔!I156</f>
        <v>200</v>
      </c>
      <c r="I77" s="54">
        <f>柯滔!J156</f>
        <v>310.12799999999999</v>
      </c>
      <c r="J77" s="55">
        <f>柯滔!K156</f>
        <v>62025.599999999999</v>
      </c>
      <c r="K77" s="54">
        <f>柯滔!L156</f>
        <v>242.65799999999999</v>
      </c>
      <c r="L77" s="55">
        <f>柯滔!M156</f>
        <v>48531.6</v>
      </c>
      <c r="M77" s="355"/>
      <c r="N77" s="355"/>
      <c r="O77" s="355"/>
      <c r="P77" s="356"/>
      <c r="Q77" s="357"/>
      <c r="R77" s="315">
        <f t="shared" si="26"/>
        <v>-13494</v>
      </c>
      <c r="S77" s="236">
        <f t="shared" si="27"/>
        <v>-0.21755533199195171</v>
      </c>
    </row>
    <row r="78" spans="1:19" ht="19.5" customHeight="1" x14ac:dyDescent="0.25">
      <c r="A78" s="351"/>
      <c r="B78" s="353"/>
      <c r="C78" s="354"/>
      <c r="D78" s="312" t="str">
        <f>柯滔!E157</f>
        <v>US</v>
      </c>
      <c r="E78" s="27" t="str">
        <f>柯滔!F157</f>
        <v>英特尔-期权</v>
      </c>
      <c r="F78" s="27" t="str">
        <f>柯滔!G157</f>
        <v>INTC-P30-2026-3-20</v>
      </c>
      <c r="G78" s="27" t="str">
        <f>柯滔!H157</f>
        <v>持有</v>
      </c>
      <c r="H78" s="103">
        <f>柯滔!I157</f>
        <v>1000</v>
      </c>
      <c r="I78" s="54">
        <f>柯滔!J157</f>
        <v>15.209999999999997</v>
      </c>
      <c r="J78" s="55">
        <f>柯滔!K157</f>
        <v>15209.999999999998</v>
      </c>
      <c r="K78" s="54">
        <f>柯滔!L157</f>
        <v>9.048</v>
      </c>
      <c r="L78" s="55">
        <f>柯滔!M157</f>
        <v>9048</v>
      </c>
      <c r="M78" s="355"/>
      <c r="N78" s="355"/>
      <c r="O78" s="355"/>
      <c r="P78" s="356"/>
      <c r="Q78" s="357"/>
      <c r="R78" s="315">
        <f t="shared" si="26"/>
        <v>-6161.9999999999982</v>
      </c>
      <c r="S78" s="236">
        <f t="shared" si="27"/>
        <v>-0.40512820512820508</v>
      </c>
    </row>
    <row r="79" spans="1:19" ht="19.5" customHeight="1" x14ac:dyDescent="0.25">
      <c r="A79" s="351"/>
      <c r="B79" s="353"/>
      <c r="C79" s="354"/>
      <c r="D79" s="312" t="str">
        <f>柯滔!E158</f>
        <v>US</v>
      </c>
      <c r="E79" s="27" t="str">
        <f>柯滔!F158</f>
        <v>礼来-期权</v>
      </c>
      <c r="F79" s="27" t="str">
        <f>柯滔!G158</f>
        <v>LLY-P1000-2026-3-20</v>
      </c>
      <c r="G79" s="27" t="str">
        <f>柯滔!H158</f>
        <v>持有</v>
      </c>
      <c r="H79" s="103">
        <f>柯滔!I158</f>
        <v>300</v>
      </c>
      <c r="I79" s="54">
        <f>柯滔!J158</f>
        <v>420.41999999999996</v>
      </c>
      <c r="J79" s="55">
        <f>柯滔!K158</f>
        <v>126125.99999999999</v>
      </c>
      <c r="K79" s="54">
        <f>柯滔!L158</f>
        <v>344.37</v>
      </c>
      <c r="L79" s="55">
        <f>柯滔!M158</f>
        <v>103311</v>
      </c>
      <c r="M79" s="355"/>
      <c r="N79" s="355"/>
      <c r="O79" s="355"/>
      <c r="P79" s="356"/>
      <c r="Q79" s="357"/>
      <c r="R79" s="315"/>
      <c r="S79" s="236"/>
    </row>
    <row r="80" spans="1:19" ht="19.5" customHeight="1" x14ac:dyDescent="0.25">
      <c r="A80" s="351"/>
      <c r="B80" s="353"/>
      <c r="C80" s="354"/>
      <c r="D80" s="312" t="str">
        <f>柯滔!E159</f>
        <v>US</v>
      </c>
      <c r="E80" s="27" t="str">
        <f>柯滔!F159</f>
        <v>Tower半导体-期权</v>
      </c>
      <c r="F80" s="27" t="str">
        <f>柯滔!G159</f>
        <v>TSEM-P100-2026-4-17</v>
      </c>
      <c r="G80" s="27" t="str">
        <f>柯滔!H159</f>
        <v>持有</v>
      </c>
      <c r="H80" s="103">
        <f>柯滔!I159</f>
        <v>100</v>
      </c>
      <c r="I80" s="54">
        <f>柯滔!J159</f>
        <v>76.44</v>
      </c>
      <c r="J80" s="55">
        <f>柯滔!K159</f>
        <v>7644</v>
      </c>
      <c r="K80" s="54">
        <f>柯滔!L159</f>
        <v>64.740000000000009</v>
      </c>
      <c r="L80" s="55">
        <f>柯滔!M159</f>
        <v>6474.0000000000009</v>
      </c>
      <c r="M80" s="355"/>
      <c r="N80" s="355"/>
      <c r="O80" s="355"/>
      <c r="P80" s="356"/>
      <c r="Q80" s="357"/>
      <c r="R80" s="315"/>
      <c r="S80" s="236"/>
    </row>
    <row r="81" spans="1:19" ht="19.5" customHeight="1" x14ac:dyDescent="0.25">
      <c r="A81" s="351"/>
      <c r="B81" s="353"/>
      <c r="C81" s="354"/>
      <c r="D81" s="312" t="str">
        <f>柯滔!E160</f>
        <v>US</v>
      </c>
      <c r="E81" s="27" t="str">
        <f>柯滔!F160</f>
        <v>英特尔-期权</v>
      </c>
      <c r="F81" s="27" t="str">
        <f>柯滔!G160</f>
        <v>INTC-P40-2026-4-17</v>
      </c>
      <c r="G81" s="27" t="str">
        <f>柯滔!H160</f>
        <v>持有</v>
      </c>
      <c r="H81" s="103">
        <f>柯滔!I160</f>
        <v>1000</v>
      </c>
      <c r="I81" s="54">
        <f>柯滔!J160</f>
        <v>36.270000000000003</v>
      </c>
      <c r="J81" s="55">
        <f>柯滔!K160</f>
        <v>36270</v>
      </c>
      <c r="K81" s="54">
        <f>柯滔!L160</f>
        <v>47.58</v>
      </c>
      <c r="L81" s="55">
        <f>柯滔!M160</f>
        <v>47580</v>
      </c>
      <c r="M81" s="355"/>
      <c r="N81" s="355"/>
      <c r="O81" s="355"/>
      <c r="P81" s="356"/>
      <c r="Q81" s="357"/>
      <c r="R81" s="315"/>
      <c r="S81" s="236"/>
    </row>
    <row r="82" spans="1:19" ht="19.5" customHeight="1" x14ac:dyDescent="0.25">
      <c r="A82" s="351"/>
      <c r="B82" s="353"/>
      <c r="C82" s="354"/>
      <c r="D82" s="312" t="str">
        <f>柯滔!E161</f>
        <v>US</v>
      </c>
      <c r="E82" s="27" t="str">
        <f>柯滔!F161</f>
        <v>阿斯麦-期权</v>
      </c>
      <c r="F82" s="27" t="str">
        <f>柯滔!G161</f>
        <v>ASML-P900-2026-4-17</v>
      </c>
      <c r="G82" s="27" t="str">
        <f>柯滔!H161</f>
        <v>持有</v>
      </c>
      <c r="H82" s="103">
        <f>柯滔!I161</f>
        <v>500</v>
      </c>
      <c r="I82" s="54">
        <f>柯滔!J161</f>
        <v>247.26</v>
      </c>
      <c r="J82" s="55">
        <f>柯滔!K161</f>
        <v>123630</v>
      </c>
      <c r="K82" s="54">
        <f>柯滔!L161</f>
        <v>301.08</v>
      </c>
      <c r="L82" s="55">
        <f>柯滔!M161</f>
        <v>150540</v>
      </c>
      <c r="M82" s="355"/>
      <c r="N82" s="355"/>
      <c r="O82" s="355"/>
      <c r="P82" s="356"/>
      <c r="Q82" s="357"/>
      <c r="R82" s="315"/>
      <c r="S82" s="236"/>
    </row>
    <row r="83" spans="1:19" ht="19.5" customHeight="1" x14ac:dyDescent="0.25">
      <c r="A83" s="351"/>
      <c r="B83" s="353"/>
      <c r="C83" s="354"/>
      <c r="D83" s="312" t="str">
        <f>柯滔!E162</f>
        <v>US</v>
      </c>
      <c r="E83" s="27" t="str">
        <f>柯滔!F162</f>
        <v>回声星通信-期权</v>
      </c>
      <c r="F83" s="27" t="str">
        <f>柯滔!G162</f>
        <v>SATS-P100-2026-4-17</v>
      </c>
      <c r="G83" s="27" t="str">
        <f>柯滔!H162</f>
        <v>持有</v>
      </c>
      <c r="H83" s="103">
        <f>柯滔!I162</f>
        <v>500</v>
      </c>
      <c r="I83" s="54">
        <f>柯滔!J162</f>
        <v>89.7</v>
      </c>
      <c r="J83" s="55">
        <f>柯滔!K162</f>
        <v>44850</v>
      </c>
      <c r="K83" s="54">
        <f>柯滔!L162</f>
        <v>91.259999999999991</v>
      </c>
      <c r="L83" s="55">
        <f>柯滔!M162</f>
        <v>45629.999999999993</v>
      </c>
      <c r="M83" s="355"/>
      <c r="N83" s="355"/>
      <c r="O83" s="355"/>
      <c r="P83" s="356"/>
      <c r="Q83" s="357"/>
      <c r="R83" s="315"/>
      <c r="S83" s="236"/>
    </row>
    <row r="84" spans="1:19" ht="19.5" customHeight="1" x14ac:dyDescent="0.25">
      <c r="A84" s="351"/>
      <c r="B84" s="353"/>
      <c r="C84" s="354"/>
      <c r="D84" s="312" t="str">
        <f>柯滔!E163</f>
        <v>US</v>
      </c>
      <c r="E84" s="27" t="str">
        <f>柯滔!F163</f>
        <v>applovin corporation-期权</v>
      </c>
      <c r="F84" s="27" t="str">
        <f>柯滔!G163</f>
        <v>APP-P600-2026-4-17</v>
      </c>
      <c r="G84" s="27" t="str">
        <f>柯滔!H163</f>
        <v>持有</v>
      </c>
      <c r="H84" s="103">
        <f>柯滔!I163</f>
        <v>300</v>
      </c>
      <c r="I84" s="54">
        <f>柯滔!J163</f>
        <v>351</v>
      </c>
      <c r="J84" s="55">
        <f>柯滔!K163</f>
        <v>105300</v>
      </c>
      <c r="K84" s="54">
        <f>柯滔!L163</f>
        <v>395.46000000000004</v>
      </c>
      <c r="L84" s="55">
        <f>柯滔!M163</f>
        <v>118638.00000000001</v>
      </c>
      <c r="M84" s="355"/>
      <c r="N84" s="355"/>
      <c r="O84" s="355"/>
      <c r="P84" s="356"/>
      <c r="Q84" s="357"/>
      <c r="R84" s="315"/>
      <c r="S84" s="236"/>
    </row>
    <row r="85" spans="1:19" ht="19.5" customHeight="1" x14ac:dyDescent="0.25">
      <c r="A85" s="351"/>
      <c r="B85" s="353"/>
      <c r="C85" s="354"/>
      <c r="D85" s="312"/>
      <c r="E85" s="27"/>
      <c r="F85" s="27"/>
      <c r="G85" s="27"/>
      <c r="H85" s="103"/>
      <c r="I85" s="54"/>
      <c r="J85" s="55"/>
      <c r="K85" s="54"/>
      <c r="L85" s="55"/>
      <c r="M85" s="355"/>
      <c r="N85" s="355"/>
      <c r="O85" s="355"/>
      <c r="P85" s="356"/>
      <c r="Q85" s="357"/>
      <c r="R85" s="315"/>
      <c r="S85" s="236"/>
    </row>
    <row r="86" spans="1:19" ht="19.5" customHeight="1" x14ac:dyDescent="0.25">
      <c r="A86" s="352"/>
      <c r="B86" s="353"/>
      <c r="C86" s="354"/>
      <c r="D86" s="312"/>
      <c r="E86" s="27"/>
      <c r="F86" s="27"/>
      <c r="G86" s="27"/>
      <c r="H86" s="103"/>
      <c r="I86" s="54"/>
      <c r="J86" s="55"/>
      <c r="K86" s="54"/>
      <c r="L86" s="55"/>
      <c r="M86" s="355"/>
      <c r="N86" s="355"/>
      <c r="O86" s="355"/>
      <c r="P86" s="356"/>
      <c r="Q86" s="357"/>
      <c r="R86" s="315">
        <f t="shared" si="12"/>
        <v>0</v>
      </c>
      <c r="S86" s="236" t="str">
        <f t="shared" si="13"/>
        <v/>
      </c>
    </row>
    <row r="87" spans="1:19" ht="19.5" customHeight="1" x14ac:dyDescent="0.25">
      <c r="A87" s="364"/>
      <c r="B87" s="367"/>
      <c r="C87" s="376" t="s">
        <v>183</v>
      </c>
      <c r="D87" s="60" t="str">
        <f>桂兰!E44</f>
        <v>CN</v>
      </c>
      <c r="E87" s="57" t="str">
        <f>桂兰!F44</f>
        <v>国信证券</v>
      </c>
      <c r="F87" s="57" t="str">
        <f>桂兰!G44</f>
        <v>002736</v>
      </c>
      <c r="G87" s="57" t="str">
        <f>桂兰!H44</f>
        <v>持有</v>
      </c>
      <c r="H87" s="144">
        <f>桂兰!I44</f>
        <v>16906</v>
      </c>
      <c r="I87" s="58">
        <f>桂兰!J44</f>
        <v>11.83</v>
      </c>
      <c r="J87" s="59">
        <f>桂兰!K44</f>
        <v>199997.98</v>
      </c>
      <c r="K87" s="58">
        <f>桂兰!L44</f>
        <v>13.17</v>
      </c>
      <c r="L87" s="59">
        <f>桂兰!M44</f>
        <v>222652.02</v>
      </c>
      <c r="M87" s="377">
        <f>桂兰!M54</f>
        <v>1340.1639999999666</v>
      </c>
      <c r="N87" s="377">
        <f>M87+SUM(L87:L94)</f>
        <v>1391228.048</v>
      </c>
      <c r="O87" s="377">
        <f>N87-Q87</f>
        <v>391228.04799999995</v>
      </c>
      <c r="P87" s="368">
        <f>O87/Q87</f>
        <v>0.39122804799999994</v>
      </c>
      <c r="Q87" s="369">
        <v>1000000</v>
      </c>
      <c r="R87" s="234">
        <f t="shared" si="12"/>
        <v>22654.039999999979</v>
      </c>
      <c r="S87" s="235">
        <f t="shared" si="13"/>
        <v>0.11327134404057469</v>
      </c>
    </row>
    <row r="88" spans="1:19" ht="19.5" customHeight="1" x14ac:dyDescent="0.25">
      <c r="A88" s="365"/>
      <c r="B88" s="367"/>
      <c r="C88" s="376"/>
      <c r="D88" s="60" t="str">
        <f>桂兰!E45</f>
        <v>CN</v>
      </c>
      <c r="E88" s="57" t="str">
        <f>桂兰!F45</f>
        <v>中信证券</v>
      </c>
      <c r="F88" s="57" t="str">
        <f>桂兰!G45</f>
        <v>600030</v>
      </c>
      <c r="G88" s="57" t="str">
        <f>桂兰!H45</f>
        <v>持有</v>
      </c>
      <c r="H88" s="144">
        <f>桂兰!I45</f>
        <v>7352</v>
      </c>
      <c r="I88" s="58">
        <f>桂兰!J45</f>
        <v>27.2</v>
      </c>
      <c r="J88" s="59">
        <f>桂兰!K45</f>
        <v>199974.39999999999</v>
      </c>
      <c r="K88" s="58">
        <f>桂兰!L45</f>
        <v>28.68</v>
      </c>
      <c r="L88" s="59">
        <f>桂兰!M45</f>
        <v>210855.36</v>
      </c>
      <c r="M88" s="377"/>
      <c r="N88" s="377"/>
      <c r="O88" s="377"/>
      <c r="P88" s="368"/>
      <c r="Q88" s="369"/>
      <c r="R88" s="234">
        <f t="shared" ref="R88:R91" si="28">IFERROR(L88-J88,0)</f>
        <v>10880.959999999992</v>
      </c>
      <c r="S88" s="235">
        <f t="shared" ref="S88:S91" si="29">IFERROR((R88/J88),"")</f>
        <v>5.4411764705882312E-2</v>
      </c>
    </row>
    <row r="89" spans="1:19" ht="19.5" customHeight="1" x14ac:dyDescent="0.25">
      <c r="A89" s="365"/>
      <c r="B89" s="367"/>
      <c r="C89" s="376"/>
      <c r="D89" s="60" t="str">
        <f>桂兰!E46</f>
        <v>CN</v>
      </c>
      <c r="E89" s="57" t="str">
        <f>桂兰!F46</f>
        <v>招商证券</v>
      </c>
      <c r="F89" s="57" t="str">
        <f>桂兰!G46</f>
        <v>600999</v>
      </c>
      <c r="G89" s="57" t="str">
        <f>桂兰!H46</f>
        <v>持有</v>
      </c>
      <c r="H89" s="144">
        <f>桂兰!I46</f>
        <v>10288</v>
      </c>
      <c r="I89" s="58">
        <f>桂兰!J46</f>
        <v>19.440000000000001</v>
      </c>
      <c r="J89" s="59">
        <f>桂兰!K46</f>
        <v>199998.72</v>
      </c>
      <c r="K89" s="58">
        <f>桂兰!L46</f>
        <v>16.82</v>
      </c>
      <c r="L89" s="59">
        <f>桂兰!M46</f>
        <v>173044.16</v>
      </c>
      <c r="M89" s="377"/>
      <c r="N89" s="377"/>
      <c r="O89" s="377"/>
      <c r="P89" s="368"/>
      <c r="Q89" s="369"/>
      <c r="R89" s="234">
        <f t="shared" si="28"/>
        <v>-26954.559999999998</v>
      </c>
      <c r="S89" s="235">
        <f t="shared" si="29"/>
        <v>-0.13477366255144033</v>
      </c>
    </row>
    <row r="90" spans="1:19" ht="19.5" customHeight="1" x14ac:dyDescent="0.25">
      <c r="A90" s="365"/>
      <c r="B90" s="367"/>
      <c r="C90" s="376"/>
      <c r="D90" s="60" t="str">
        <f>桂兰!E47</f>
        <v>HK</v>
      </c>
      <c r="E90" s="57" t="str">
        <f>桂兰!F47</f>
        <v>小米集团</v>
      </c>
      <c r="F90" s="57" t="str">
        <f>桂兰!G47</f>
        <v>01810</v>
      </c>
      <c r="G90" s="57" t="str">
        <f>桂兰!H47</f>
        <v>持有</v>
      </c>
      <c r="H90" s="144">
        <f>桂兰!I47</f>
        <v>4073</v>
      </c>
      <c r="I90" s="58">
        <f>桂兰!J47</f>
        <v>24.55</v>
      </c>
      <c r="J90" s="59">
        <f>桂兰!K47</f>
        <v>99992.150000000009</v>
      </c>
      <c r="K90" s="58">
        <f>桂兰!L47</f>
        <v>40.54</v>
      </c>
      <c r="L90" s="59">
        <f>桂兰!M47</f>
        <v>165119.41999999998</v>
      </c>
      <c r="M90" s="377"/>
      <c r="N90" s="377"/>
      <c r="O90" s="377"/>
      <c r="P90" s="368"/>
      <c r="Q90" s="369"/>
      <c r="R90" s="234">
        <f t="shared" si="28"/>
        <v>65127.269999999975</v>
      </c>
      <c r="S90" s="235">
        <f t="shared" si="29"/>
        <v>0.65132382892056995</v>
      </c>
    </row>
    <row r="91" spans="1:19" ht="19.5" customHeight="1" x14ac:dyDescent="0.25">
      <c r="A91" s="365"/>
      <c r="B91" s="367"/>
      <c r="C91" s="376"/>
      <c r="D91" s="60" t="str">
        <f>桂兰!E48</f>
        <v>US</v>
      </c>
      <c r="E91" s="57" t="str">
        <f>桂兰!F48</f>
        <v>拼多多</v>
      </c>
      <c r="F91" s="57" t="str">
        <f>桂兰!G48</f>
        <v>PDD</v>
      </c>
      <c r="G91" s="57" t="str">
        <f>桂兰!H48</f>
        <v>持有</v>
      </c>
      <c r="H91" s="144">
        <f>桂兰!I48</f>
        <v>83</v>
      </c>
      <c r="I91" s="58">
        <f>桂兰!J48</f>
        <v>1203.306</v>
      </c>
      <c r="J91" s="59">
        <f>桂兰!K48</f>
        <v>99874.398000000001</v>
      </c>
      <c r="K91" s="58">
        <f>桂兰!L48</f>
        <v>854.178</v>
      </c>
      <c r="L91" s="59">
        <f>桂兰!M48</f>
        <v>70896.774000000005</v>
      </c>
      <c r="M91" s="377"/>
      <c r="N91" s="377"/>
      <c r="O91" s="377"/>
      <c r="P91" s="368"/>
      <c r="Q91" s="369"/>
      <c r="R91" s="234">
        <f t="shared" si="28"/>
        <v>-28977.623999999996</v>
      </c>
      <c r="S91" s="235">
        <f t="shared" si="29"/>
        <v>-0.29014066247488168</v>
      </c>
    </row>
    <row r="92" spans="1:19" ht="19.5" customHeight="1" x14ac:dyDescent="0.25">
      <c r="A92" s="365"/>
      <c r="B92" s="367"/>
      <c r="C92" s="376"/>
      <c r="D92" s="60" t="str">
        <f>桂兰!E49</f>
        <v>US</v>
      </c>
      <c r="E92" s="57" t="str">
        <f>桂兰!F49</f>
        <v>英伟达</v>
      </c>
      <c r="F92" s="57" t="str">
        <f>桂兰!G49</f>
        <v>NVDA</v>
      </c>
      <c r="G92" s="57" t="str">
        <f>桂兰!H49</f>
        <v>持有</v>
      </c>
      <c r="H92" s="144">
        <f>桂兰!I49</f>
        <v>175</v>
      </c>
      <c r="I92" s="58">
        <f>桂兰!J49</f>
        <v>1151.5139999999999</v>
      </c>
      <c r="J92" s="59">
        <f>桂兰!K49</f>
        <v>201514.94999999998</v>
      </c>
      <c r="K92" s="58">
        <f>桂兰!L49</f>
        <v>1411.722</v>
      </c>
      <c r="L92" s="59">
        <f>桂兰!M49</f>
        <v>247051.35</v>
      </c>
      <c r="M92" s="377"/>
      <c r="N92" s="377"/>
      <c r="O92" s="377"/>
      <c r="P92" s="368"/>
      <c r="Q92" s="369"/>
      <c r="R92" s="234">
        <f t="shared" ref="R92:R94" si="30">IFERROR(L92-J92,0)</f>
        <v>45536.400000000023</v>
      </c>
      <c r="S92" s="235">
        <f t="shared" ref="S92:S94" si="31">IFERROR((R92/J92),"")</f>
        <v>0.22597033123348925</v>
      </c>
    </row>
    <row r="93" spans="1:19" ht="19.5" customHeight="1" x14ac:dyDescent="0.25">
      <c r="A93" s="365"/>
      <c r="B93" s="367"/>
      <c r="C93" s="376"/>
      <c r="D93" s="60" t="str">
        <f>桂兰!E50</f>
        <v>US</v>
      </c>
      <c r="E93" s="57" t="str">
        <f>桂兰!F50</f>
        <v>特斯拉</v>
      </c>
      <c r="F93" s="57" t="str">
        <f>桂兰!G50</f>
        <v>TSLA</v>
      </c>
      <c r="G93" s="57" t="str">
        <f>桂兰!H50</f>
        <v>持有</v>
      </c>
      <c r="H93" s="144">
        <f>桂兰!I50</f>
        <v>80</v>
      </c>
      <c r="I93" s="58">
        <f>桂兰!J50</f>
        <v>2505.5160000000001</v>
      </c>
      <c r="J93" s="59">
        <f>桂兰!K50</f>
        <v>200441.28</v>
      </c>
      <c r="K93" s="58">
        <f>桂兰!L50</f>
        <v>3753.3599999999997</v>
      </c>
      <c r="L93" s="59">
        <f>桂兰!M50</f>
        <v>300268.79999999999</v>
      </c>
      <c r="M93" s="377"/>
      <c r="N93" s="377"/>
      <c r="O93" s="377"/>
      <c r="P93" s="368"/>
      <c r="Q93" s="369"/>
      <c r="R93" s="234">
        <f t="shared" si="30"/>
        <v>99827.51999999999</v>
      </c>
      <c r="S93" s="235">
        <f t="shared" si="31"/>
        <v>0.49803872735197058</v>
      </c>
    </row>
    <row r="94" spans="1:19" ht="19.5" customHeight="1" x14ac:dyDescent="0.25">
      <c r="A94" s="366"/>
      <c r="B94" s="367"/>
      <c r="C94" s="376"/>
      <c r="D94" s="57"/>
      <c r="E94" s="57"/>
      <c r="F94" s="57"/>
      <c r="G94" s="57"/>
      <c r="H94" s="144"/>
      <c r="I94" s="58"/>
      <c r="J94" s="59"/>
      <c r="K94" s="58"/>
      <c r="L94" s="59"/>
      <c r="M94" s="377"/>
      <c r="N94" s="377"/>
      <c r="O94" s="377"/>
      <c r="P94" s="368"/>
      <c r="Q94" s="369"/>
      <c r="R94" s="234">
        <f t="shared" si="30"/>
        <v>0</v>
      </c>
      <c r="S94" s="235" t="str">
        <f t="shared" si="31"/>
        <v/>
      </c>
    </row>
    <row r="95" spans="1:19" ht="19.5" customHeight="1" x14ac:dyDescent="0.25">
      <c r="A95" s="350"/>
      <c r="B95" s="353"/>
      <c r="C95" s="354" t="s">
        <v>185</v>
      </c>
      <c r="D95" s="312" t="str">
        <f>徐成!E115</f>
        <v>CN</v>
      </c>
      <c r="E95" s="27" t="str">
        <f>徐成!F115</f>
        <v>京华激光</v>
      </c>
      <c r="F95" s="27" t="str">
        <f>徐成!G115</f>
        <v>603607</v>
      </c>
      <c r="G95" s="27" t="str">
        <f>徐成!H115</f>
        <v>持有</v>
      </c>
      <c r="H95" s="103">
        <f>徐成!I115</f>
        <v>500</v>
      </c>
      <c r="I95" s="54">
        <f>徐成!J115</f>
        <v>-0.18489999999999418</v>
      </c>
      <c r="J95" s="55">
        <f>徐成!K115</f>
        <v>-92.44999999999709</v>
      </c>
      <c r="K95" s="54">
        <f>徐成!L115</f>
        <v>26.04</v>
      </c>
      <c r="L95" s="55">
        <f>徐成!M115</f>
        <v>13020</v>
      </c>
      <c r="M95" s="355">
        <f>徐成!M126</f>
        <v>2223.0404000002095</v>
      </c>
      <c r="N95" s="355">
        <f>M95+SUM(L95:L103)</f>
        <v>1061180.7724000001</v>
      </c>
      <c r="O95" s="355">
        <f>N95-Q95</f>
        <v>61180.772400000133</v>
      </c>
      <c r="P95" s="356">
        <f>O95/Q95</f>
        <v>6.1180772400000132E-2</v>
      </c>
      <c r="Q95" s="357">
        <v>1000000</v>
      </c>
      <c r="R95" s="315">
        <f t="shared" ref="R95:R146" si="32">IFERROR(L95-J95,0)</f>
        <v>13112.449999999997</v>
      </c>
      <c r="S95" s="236">
        <f t="shared" ref="S95:S146" si="33">IFERROR((R95/J95),"")</f>
        <v>-141.83288263926889</v>
      </c>
    </row>
    <row r="96" spans="1:19" ht="19.5" customHeight="1" x14ac:dyDescent="0.25">
      <c r="A96" s="351"/>
      <c r="B96" s="353"/>
      <c r="C96" s="354"/>
      <c r="D96" s="312" t="str">
        <f>徐成!E116</f>
        <v>US</v>
      </c>
      <c r="E96" s="27" t="str">
        <f>徐成!F116</f>
        <v>贝壳</v>
      </c>
      <c r="F96" s="27" t="str">
        <f>徐成!G116</f>
        <v>BEKE</v>
      </c>
      <c r="G96" s="27" t="str">
        <f>徐成!H116</f>
        <v>持有</v>
      </c>
      <c r="H96" s="103">
        <f>徐成!I116</f>
        <v>300</v>
      </c>
      <c r="I96" s="54">
        <f>徐成!J116</f>
        <v>52.220999999999961</v>
      </c>
      <c r="J96" s="55">
        <f>徐成!K116</f>
        <v>15666.299999999988</v>
      </c>
      <c r="K96" s="54">
        <f>徐成!L116</f>
        <v>124.8</v>
      </c>
      <c r="L96" s="55">
        <f>徐成!M116</f>
        <v>37440</v>
      </c>
      <c r="M96" s="355"/>
      <c r="N96" s="355"/>
      <c r="O96" s="355"/>
      <c r="P96" s="356"/>
      <c r="Q96" s="357"/>
      <c r="R96" s="315">
        <f t="shared" si="32"/>
        <v>21773.700000000012</v>
      </c>
      <c r="S96" s="236">
        <f t="shared" si="33"/>
        <v>1.3898431665421975</v>
      </c>
    </row>
    <row r="97" spans="1:19" ht="19.5" customHeight="1" x14ac:dyDescent="0.25">
      <c r="A97" s="351"/>
      <c r="B97" s="353"/>
      <c r="C97" s="354"/>
      <c r="D97" s="312" t="str">
        <f>徐成!E117</f>
        <v>US</v>
      </c>
      <c r="E97" s="27" t="str">
        <f>徐成!F117</f>
        <v>拼多多</v>
      </c>
      <c r="F97" s="27" t="str">
        <f>徐成!G117</f>
        <v>PDD</v>
      </c>
      <c r="G97" s="27" t="str">
        <f>徐成!H117</f>
        <v>持有</v>
      </c>
      <c r="H97" s="103">
        <f>徐成!I117</f>
        <v>34</v>
      </c>
      <c r="I97" s="54">
        <f>徐成!J117</f>
        <v>833.80164705882135</v>
      </c>
      <c r="J97" s="55">
        <f>徐成!K117</f>
        <v>28349.255999999925</v>
      </c>
      <c r="K97" s="54">
        <f>徐成!L117</f>
        <v>854.178</v>
      </c>
      <c r="L97" s="55">
        <f>徐成!M117</f>
        <v>29042.052</v>
      </c>
      <c r="M97" s="355"/>
      <c r="N97" s="355"/>
      <c r="O97" s="355"/>
      <c r="P97" s="356"/>
      <c r="Q97" s="357"/>
      <c r="R97" s="315">
        <f t="shared" si="32"/>
        <v>692.79600000007486</v>
      </c>
      <c r="S97" s="236">
        <f t="shared" si="33"/>
        <v>2.4437890010237894E-2</v>
      </c>
    </row>
    <row r="98" spans="1:19" ht="19.5" customHeight="1" x14ac:dyDescent="0.25">
      <c r="A98" s="351"/>
      <c r="B98" s="353"/>
      <c r="C98" s="354"/>
      <c r="D98" s="312" t="str">
        <f>徐成!E118</f>
        <v>US</v>
      </c>
      <c r="E98" s="27" t="str">
        <f>徐成!F118</f>
        <v>脸书</v>
      </c>
      <c r="F98" s="27" t="str">
        <f>徐成!G118</f>
        <v>Meta</v>
      </c>
      <c r="G98" s="27" t="str">
        <f>徐成!H118</f>
        <v>持有</v>
      </c>
      <c r="H98" s="103">
        <f>徐成!I118</f>
        <v>80</v>
      </c>
      <c r="I98" s="54">
        <f>徐成!J118</f>
        <v>3626.9980499999997</v>
      </c>
      <c r="J98" s="55">
        <f>徐成!K118</f>
        <v>290159.84399999998</v>
      </c>
      <c r="K98" s="54">
        <f>徐成!L118</f>
        <v>5138.4059999999999</v>
      </c>
      <c r="L98" s="55">
        <f>徐成!M118</f>
        <v>411072.48</v>
      </c>
      <c r="M98" s="355"/>
      <c r="N98" s="355"/>
      <c r="O98" s="355"/>
      <c r="P98" s="356"/>
      <c r="Q98" s="357"/>
      <c r="R98" s="315">
        <f t="shared" si="32"/>
        <v>120912.636</v>
      </c>
      <c r="S98" s="236">
        <f t="shared" si="33"/>
        <v>0.41671043909163397</v>
      </c>
    </row>
    <row r="99" spans="1:19" ht="19.5" customHeight="1" x14ac:dyDescent="0.25">
      <c r="A99" s="351"/>
      <c r="B99" s="353"/>
      <c r="C99" s="354"/>
      <c r="D99" s="312" t="str">
        <f>徐成!E119</f>
        <v>US</v>
      </c>
      <c r="E99" s="27" t="str">
        <f>徐成!F119</f>
        <v>微软</v>
      </c>
      <c r="F99" s="27" t="str">
        <f>徐成!G119</f>
        <v>MSFT</v>
      </c>
      <c r="G99" s="27" t="str">
        <f>徐成!H119</f>
        <v>持有</v>
      </c>
      <c r="H99" s="103">
        <f>徐成!I119</f>
        <v>80</v>
      </c>
      <c r="I99" s="54">
        <f>徐成!J119</f>
        <v>3546.7964999999995</v>
      </c>
      <c r="J99" s="55">
        <f>徐成!K119</f>
        <v>283743.71999999997</v>
      </c>
      <c r="K99" s="54">
        <f>徐成!L119</f>
        <v>3790.1759999999999</v>
      </c>
      <c r="L99" s="55">
        <f>徐成!M119</f>
        <v>303214.08000000002</v>
      </c>
      <c r="M99" s="355"/>
      <c r="N99" s="355"/>
      <c r="O99" s="355"/>
      <c r="P99" s="356"/>
      <c r="Q99" s="357"/>
      <c r="R99" s="315">
        <f t="shared" ref="R99:R101" si="34">IFERROR(L99-J99,0)</f>
        <v>19470.360000000044</v>
      </c>
      <c r="S99" s="236">
        <f t="shared" ref="S99:S101" si="35">IFERROR((R99/J99),"")</f>
        <v>6.8619527508838069E-2</v>
      </c>
    </row>
    <row r="100" spans="1:19" ht="19.5" customHeight="1" x14ac:dyDescent="0.25">
      <c r="A100" s="351"/>
      <c r="B100" s="353"/>
      <c r="C100" s="354"/>
      <c r="D100" s="312" t="str">
        <f>徐成!E120</f>
        <v>US</v>
      </c>
      <c r="E100" s="27" t="str">
        <f>徐成!F120</f>
        <v>阿斯麦</v>
      </c>
      <c r="F100" s="27" t="str">
        <f>徐成!G120</f>
        <v>ASML</v>
      </c>
      <c r="G100" s="27" t="str">
        <f>徐成!H120</f>
        <v>持有</v>
      </c>
      <c r="H100" s="103">
        <f>徐成!I120</f>
        <v>20</v>
      </c>
      <c r="I100" s="54">
        <f>徐成!J120</f>
        <v>7076.6279999999997</v>
      </c>
      <c r="J100" s="55">
        <f>徐成!K120</f>
        <v>141532.56</v>
      </c>
      <c r="K100" s="54">
        <f>徐成!L120</f>
        <v>8236.9560000000001</v>
      </c>
      <c r="L100" s="55">
        <f>徐成!M120</f>
        <v>164739.12</v>
      </c>
      <c r="M100" s="355"/>
      <c r="N100" s="355"/>
      <c r="O100" s="355"/>
      <c r="P100" s="356"/>
      <c r="Q100" s="357"/>
      <c r="R100" s="315">
        <f t="shared" si="34"/>
        <v>23206.559999999998</v>
      </c>
      <c r="S100" s="236">
        <f t="shared" si="35"/>
        <v>0.16396622798315807</v>
      </c>
    </row>
    <row r="101" spans="1:19" ht="19.5" customHeight="1" x14ac:dyDescent="0.25">
      <c r="A101" s="351"/>
      <c r="B101" s="353"/>
      <c r="C101" s="354"/>
      <c r="D101" s="312" t="str">
        <f>徐成!E121</f>
        <v>HK</v>
      </c>
      <c r="E101" s="27" t="str">
        <f>徐成!F121</f>
        <v>腾讯集团</v>
      </c>
      <c r="F101" s="27" t="str">
        <f>徐成!G121</f>
        <v>00700</v>
      </c>
      <c r="G101" s="27" t="str">
        <f>徐成!H121</f>
        <v>持有</v>
      </c>
      <c r="H101" s="103">
        <f>徐成!I121</f>
        <v>100</v>
      </c>
      <c r="I101" s="54">
        <f>徐成!J121</f>
        <v>629</v>
      </c>
      <c r="J101" s="55">
        <f>徐成!K121</f>
        <v>62900</v>
      </c>
      <c r="K101" s="54">
        <f>徐成!L121</f>
        <v>614</v>
      </c>
      <c r="L101" s="55">
        <f>徐成!M121</f>
        <v>61400</v>
      </c>
      <c r="M101" s="355"/>
      <c r="N101" s="355"/>
      <c r="O101" s="355"/>
      <c r="P101" s="356"/>
      <c r="Q101" s="357"/>
      <c r="R101" s="315">
        <f t="shared" si="34"/>
        <v>-1500</v>
      </c>
      <c r="S101" s="236">
        <f t="shared" si="35"/>
        <v>-2.3847376788553261E-2</v>
      </c>
    </row>
    <row r="102" spans="1:19" ht="19.5" customHeight="1" x14ac:dyDescent="0.25">
      <c r="A102" s="351"/>
      <c r="B102" s="353"/>
      <c r="C102" s="354"/>
      <c r="D102" s="312" t="str">
        <f>徐成!E122</f>
        <v>HK</v>
      </c>
      <c r="E102" s="27" t="str">
        <f>徐成!F122</f>
        <v>中芯国际</v>
      </c>
      <c r="F102" s="27" t="str">
        <f>徐成!G122</f>
        <v>00981</v>
      </c>
      <c r="G102" s="27" t="str">
        <f>徐成!H122</f>
        <v>持有</v>
      </c>
      <c r="H102" s="103">
        <f>徐成!I122</f>
        <v>600</v>
      </c>
      <c r="I102" s="54">
        <f>徐成!J122</f>
        <v>75</v>
      </c>
      <c r="J102" s="55">
        <f>徐成!K122</f>
        <v>45000</v>
      </c>
      <c r="K102" s="54">
        <f>徐成!L122</f>
        <v>65.05</v>
      </c>
      <c r="L102" s="55">
        <f>徐成!M122</f>
        <v>39030</v>
      </c>
      <c r="M102" s="355"/>
      <c r="N102" s="355"/>
      <c r="O102" s="355"/>
      <c r="P102" s="356"/>
      <c r="Q102" s="357"/>
      <c r="R102" s="315"/>
      <c r="S102" s="236"/>
    </row>
    <row r="103" spans="1:19" ht="19.5" customHeight="1" x14ac:dyDescent="0.25">
      <c r="A103" s="352"/>
      <c r="B103" s="353"/>
      <c r="C103" s="354"/>
      <c r="D103" s="27"/>
      <c r="E103" s="27"/>
      <c r="F103" s="27"/>
      <c r="G103" s="27"/>
      <c r="H103" s="103"/>
      <c r="I103" s="54"/>
      <c r="J103" s="55"/>
      <c r="K103" s="54"/>
      <c r="L103" s="55"/>
      <c r="M103" s="355"/>
      <c r="N103" s="355"/>
      <c r="O103" s="355"/>
      <c r="P103" s="356"/>
      <c r="Q103" s="357"/>
      <c r="R103" s="315">
        <f t="shared" si="32"/>
        <v>0</v>
      </c>
      <c r="S103" s="236" t="str">
        <f t="shared" si="33"/>
        <v/>
      </c>
    </row>
    <row r="104" spans="1:19" ht="19.5" customHeight="1" x14ac:dyDescent="0.25">
      <c r="A104" s="364"/>
      <c r="B104" s="367"/>
      <c r="C104" s="376" t="s">
        <v>187</v>
      </c>
      <c r="D104" s="60" t="str">
        <f>枕鑫!E238</f>
        <v>US</v>
      </c>
      <c r="E104" s="57" t="str">
        <f>枕鑫!F238</f>
        <v>特斯拉</v>
      </c>
      <c r="F104" s="57" t="str">
        <f>枕鑫!G238</f>
        <v>TSLA</v>
      </c>
      <c r="G104" s="57" t="str">
        <f>枕鑫!H238</f>
        <v>持有</v>
      </c>
      <c r="H104" s="144">
        <f>枕鑫!I238</f>
        <v>12</v>
      </c>
      <c r="I104" s="58">
        <f>枕鑫!J238</f>
        <v>-7102.5109999999995</v>
      </c>
      <c r="J104" s="59">
        <f>枕鑫!K238</f>
        <v>-85230.131999999998</v>
      </c>
      <c r="K104" s="58">
        <f>枕鑫!L238</f>
        <v>3753.3599999999997</v>
      </c>
      <c r="L104" s="59">
        <f>枕鑫!M238</f>
        <v>45040.319999999992</v>
      </c>
      <c r="M104" s="377">
        <f>枕鑫!M249</f>
        <v>1052735.0450000002</v>
      </c>
      <c r="N104" s="377">
        <f>M104+SUM(L104:L111)</f>
        <v>1338683.4350000001</v>
      </c>
      <c r="O104" s="388">
        <f>N104-Q104</f>
        <v>338683.43500000006</v>
      </c>
      <c r="P104" s="368">
        <f>O104/Q104</f>
        <v>0.33868343500000003</v>
      </c>
      <c r="Q104" s="369">
        <v>1000000</v>
      </c>
      <c r="R104" s="234">
        <f t="shared" si="32"/>
        <v>130270.45199999999</v>
      </c>
      <c r="S104" s="235">
        <f t="shared" si="33"/>
        <v>-1.5284553589568532</v>
      </c>
    </row>
    <row r="105" spans="1:19" ht="19.5" customHeight="1" x14ac:dyDescent="0.25">
      <c r="A105" s="365"/>
      <c r="B105" s="367"/>
      <c r="C105" s="376"/>
      <c r="D105" s="60" t="str">
        <f>枕鑫!E239</f>
        <v>US</v>
      </c>
      <c r="E105" s="57" t="str">
        <f>枕鑫!F239</f>
        <v>英伟达</v>
      </c>
      <c r="F105" s="57" t="str">
        <f>枕鑫!G239</f>
        <v>NVDA</v>
      </c>
      <c r="G105" s="57" t="str">
        <f>枕鑫!H239</f>
        <v>持有</v>
      </c>
      <c r="H105" s="144">
        <f>枕鑫!I239</f>
        <v>10</v>
      </c>
      <c r="I105" s="58">
        <f>枕鑫!J239</f>
        <v>-938.3009999999997</v>
      </c>
      <c r="J105" s="59">
        <f>枕鑫!K239</f>
        <v>-9383.0099999999966</v>
      </c>
      <c r="K105" s="58">
        <f>枕鑫!L239</f>
        <v>1411.722</v>
      </c>
      <c r="L105" s="59">
        <f>枕鑫!M239</f>
        <v>14117.22</v>
      </c>
      <c r="M105" s="377"/>
      <c r="N105" s="377"/>
      <c r="O105" s="388"/>
      <c r="P105" s="368"/>
      <c r="Q105" s="369"/>
      <c r="R105" s="234">
        <f t="shared" si="32"/>
        <v>23500.229999999996</v>
      </c>
      <c r="S105" s="235">
        <f t="shared" si="33"/>
        <v>-2.5045513113595748</v>
      </c>
    </row>
    <row r="106" spans="1:19" ht="19.5" customHeight="1" x14ac:dyDescent="0.25">
      <c r="A106" s="365"/>
      <c r="B106" s="367"/>
      <c r="C106" s="376"/>
      <c r="D106" s="60" t="str">
        <f>枕鑫!E240</f>
        <v>US</v>
      </c>
      <c r="E106" s="57" t="str">
        <f>枕鑫!F240</f>
        <v>美国原油EETF</v>
      </c>
      <c r="F106" s="57" t="str">
        <f>枕鑫!G240</f>
        <v>USO</v>
      </c>
      <c r="G106" s="57" t="str">
        <f>枕鑫!H240</f>
        <v>持有</v>
      </c>
      <c r="H106" s="144">
        <f>枕鑫!I240</f>
        <v>200</v>
      </c>
      <c r="I106" s="58">
        <f>枕鑫!J240</f>
        <v>530.43899999999996</v>
      </c>
      <c r="J106" s="59">
        <f>枕鑫!K240</f>
        <v>106087.8</v>
      </c>
      <c r="K106" s="58">
        <f>枕鑫!L240</f>
        <v>530.63400000000001</v>
      </c>
      <c r="L106" s="59">
        <f>枕鑫!M240</f>
        <v>106126.8</v>
      </c>
      <c r="M106" s="377"/>
      <c r="N106" s="377"/>
      <c r="O106" s="388"/>
      <c r="P106" s="368"/>
      <c r="Q106" s="369"/>
      <c r="R106" s="234">
        <f t="shared" si="32"/>
        <v>39</v>
      </c>
      <c r="S106" s="235">
        <f t="shared" si="33"/>
        <v>3.6762002793912213E-4</v>
      </c>
    </row>
    <row r="107" spans="1:19" ht="19.5" customHeight="1" x14ac:dyDescent="0.25">
      <c r="A107" s="365"/>
      <c r="B107" s="367"/>
      <c r="C107" s="376"/>
      <c r="D107" s="60" t="str">
        <f>枕鑫!E241</f>
        <v>US</v>
      </c>
      <c r="E107" s="57" t="str">
        <f>枕鑫!F241</f>
        <v>亚马逊-期权</v>
      </c>
      <c r="F107" s="57" t="str">
        <f>枕鑫!G241</f>
        <v>AMZN-P230-2026-1-16</v>
      </c>
      <c r="G107" s="57" t="str">
        <f>枕鑫!H241</f>
        <v>持有</v>
      </c>
      <c r="H107" s="144">
        <f>枕鑫!I241</f>
        <v>100</v>
      </c>
      <c r="I107" s="58">
        <f>枕鑫!J241</f>
        <v>53.429999999999993</v>
      </c>
      <c r="J107" s="59">
        <f>枕鑫!K241</f>
        <v>5342.9999999999991</v>
      </c>
      <c r="K107" s="58">
        <f>枕鑫!L241</f>
        <v>58.5</v>
      </c>
      <c r="L107" s="59">
        <f>枕鑫!M241</f>
        <v>5850</v>
      </c>
      <c r="M107" s="377"/>
      <c r="N107" s="377"/>
      <c r="O107" s="388"/>
      <c r="P107" s="368"/>
      <c r="Q107" s="369"/>
      <c r="R107" s="234">
        <f t="shared" ref="R107:R110" si="36">IFERROR(L107-J107,0)</f>
        <v>507.00000000000091</v>
      </c>
      <c r="S107" s="235">
        <f t="shared" ref="S107:S110" si="37">IFERROR((R107/J107),"")</f>
        <v>9.4890510948905299E-2</v>
      </c>
    </row>
    <row r="108" spans="1:19" ht="19.5" customHeight="1" x14ac:dyDescent="0.25">
      <c r="A108" s="365"/>
      <c r="B108" s="367"/>
      <c r="C108" s="376"/>
      <c r="D108" s="60" t="str">
        <f>枕鑫!E242</f>
        <v>US</v>
      </c>
      <c r="E108" s="57" t="str">
        <f>枕鑫!F242</f>
        <v>博通</v>
      </c>
      <c r="F108" s="57" t="str">
        <f>枕鑫!G242</f>
        <v>AVGO</v>
      </c>
      <c r="G108" s="57" t="str">
        <f>枕鑫!H242</f>
        <v>持有</v>
      </c>
      <c r="H108" s="144">
        <f>枕鑫!I242</f>
        <v>15</v>
      </c>
      <c r="I108" s="58">
        <f>枕鑫!J242</f>
        <v>2654.808</v>
      </c>
      <c r="J108" s="59">
        <f>枕鑫!K242</f>
        <v>39822.120000000003</v>
      </c>
      <c r="K108" s="58">
        <f>枕鑫!L242</f>
        <v>2654.808</v>
      </c>
      <c r="L108" s="59">
        <f>枕鑫!M242</f>
        <v>39822.120000000003</v>
      </c>
      <c r="M108" s="377"/>
      <c r="N108" s="377"/>
      <c r="O108" s="388"/>
      <c r="P108" s="368"/>
      <c r="Q108" s="369"/>
      <c r="R108" s="234"/>
      <c r="S108" s="235"/>
    </row>
    <row r="109" spans="1:19" ht="19.5" customHeight="1" x14ac:dyDescent="0.25">
      <c r="A109" s="365"/>
      <c r="B109" s="367"/>
      <c r="C109" s="376"/>
      <c r="D109" s="60" t="str">
        <f>枕鑫!E243</f>
        <v>US</v>
      </c>
      <c r="E109" s="57" t="str">
        <f>枕鑫!F243</f>
        <v>台积电</v>
      </c>
      <c r="F109" s="57" t="str">
        <f>枕鑫!G243</f>
        <v>TSM</v>
      </c>
      <c r="G109" s="57" t="str">
        <f>枕鑫!H243</f>
        <v>持有</v>
      </c>
      <c r="H109" s="144">
        <f>枕鑫!I243</f>
        <v>15</v>
      </c>
      <c r="I109" s="58">
        <f>枕鑫!J243</f>
        <v>2253.81</v>
      </c>
      <c r="J109" s="59">
        <f>枕鑫!K243</f>
        <v>33807.15</v>
      </c>
      <c r="K109" s="58">
        <f>枕鑫!L243</f>
        <v>2253.81</v>
      </c>
      <c r="L109" s="59">
        <f>枕鑫!M243</f>
        <v>33807.15</v>
      </c>
      <c r="M109" s="377"/>
      <c r="N109" s="377"/>
      <c r="O109" s="388"/>
      <c r="P109" s="368"/>
      <c r="Q109" s="369"/>
      <c r="R109" s="234"/>
      <c r="S109" s="235"/>
    </row>
    <row r="110" spans="1:19" ht="19.5" customHeight="1" x14ac:dyDescent="0.25">
      <c r="A110" s="365"/>
      <c r="B110" s="367"/>
      <c r="C110" s="376"/>
      <c r="D110" s="60" t="str">
        <f>枕鑫!E244</f>
        <v>US</v>
      </c>
      <c r="E110" s="57" t="str">
        <f>枕鑫!F244</f>
        <v>阿斯麦</v>
      </c>
      <c r="F110" s="57" t="str">
        <f>枕鑫!G244</f>
        <v>ASML</v>
      </c>
      <c r="G110" s="57" t="str">
        <f>枕鑫!H244</f>
        <v>持有</v>
      </c>
      <c r="H110" s="144">
        <f>枕鑫!I244</f>
        <v>5</v>
      </c>
      <c r="I110" s="58">
        <f>枕鑫!J244</f>
        <v>8236.9560000000001</v>
      </c>
      <c r="J110" s="59">
        <f>枕鑫!K244</f>
        <v>41184.78</v>
      </c>
      <c r="K110" s="58">
        <f>枕鑫!L244</f>
        <v>8236.9560000000001</v>
      </c>
      <c r="L110" s="59">
        <f>枕鑫!M244</f>
        <v>41184.78</v>
      </c>
      <c r="M110" s="377"/>
      <c r="N110" s="377"/>
      <c r="O110" s="388"/>
      <c r="P110" s="368"/>
      <c r="Q110" s="369"/>
      <c r="R110" s="234">
        <f t="shared" si="36"/>
        <v>0</v>
      </c>
      <c r="S110" s="235">
        <f t="shared" si="37"/>
        <v>0</v>
      </c>
    </row>
    <row r="111" spans="1:19" ht="19.5" customHeight="1" x14ac:dyDescent="0.25">
      <c r="A111" s="366"/>
      <c r="B111" s="367"/>
      <c r="C111" s="376"/>
      <c r="D111" s="57"/>
      <c r="E111" s="57"/>
      <c r="F111" s="57"/>
      <c r="G111" s="57"/>
      <c r="H111" s="144"/>
      <c r="I111" s="58"/>
      <c r="J111" s="59"/>
      <c r="K111" s="58"/>
      <c r="L111" s="59"/>
      <c r="M111" s="377"/>
      <c r="N111" s="377"/>
      <c r="O111" s="388"/>
      <c r="P111" s="368"/>
      <c r="Q111" s="369"/>
      <c r="R111" s="234">
        <f t="shared" si="32"/>
        <v>0</v>
      </c>
      <c r="S111" s="235" t="str">
        <f t="shared" si="33"/>
        <v/>
      </c>
    </row>
    <row r="112" spans="1:19" ht="19.5" customHeight="1" x14ac:dyDescent="0.25">
      <c r="A112" s="350"/>
      <c r="B112" s="353"/>
      <c r="C112" s="354" t="s">
        <v>196</v>
      </c>
      <c r="D112" s="312" t="str">
        <f>赖伟!E19</f>
        <v>CN</v>
      </c>
      <c r="E112" s="27" t="str">
        <f>赖伟!F19</f>
        <v>隆基绿能</v>
      </c>
      <c r="F112" s="27" t="str">
        <f>赖伟!G19</f>
        <v>601012</v>
      </c>
      <c r="G112" s="27" t="str">
        <f>赖伟!H19</f>
        <v>持有</v>
      </c>
      <c r="H112" s="103">
        <f>赖伟!I19</f>
        <v>5000</v>
      </c>
      <c r="I112" s="54">
        <f>赖伟!J19</f>
        <v>29.5</v>
      </c>
      <c r="J112" s="55">
        <f>赖伟!K19</f>
        <v>147500</v>
      </c>
      <c r="K112" s="54">
        <f>赖伟!L19</f>
        <v>18.079999999999998</v>
      </c>
      <c r="L112" s="55">
        <f>赖伟!M19</f>
        <v>90399.999999999985</v>
      </c>
      <c r="M112" s="355">
        <f>赖伟!M28</f>
        <v>724008.98999999987</v>
      </c>
      <c r="N112" s="355">
        <f>M112+SUM(L112:L117)</f>
        <v>1050918.9899999998</v>
      </c>
      <c r="O112" s="355">
        <f>N112-Q112</f>
        <v>50918.989999999758</v>
      </c>
      <c r="P112" s="378">
        <f>O112/Q112</f>
        <v>5.0918989999999754E-2</v>
      </c>
      <c r="Q112" s="357">
        <v>1000000</v>
      </c>
      <c r="R112" s="315">
        <f t="shared" si="32"/>
        <v>-57100.000000000015</v>
      </c>
      <c r="S112" s="236">
        <f t="shared" si="33"/>
        <v>-0.38711864406779672</v>
      </c>
    </row>
    <row r="113" spans="1:19" ht="19.5" customHeight="1" x14ac:dyDescent="0.25">
      <c r="A113" s="351"/>
      <c r="B113" s="353"/>
      <c r="C113" s="354"/>
      <c r="D113" s="27" t="str">
        <f>赖伟!E20</f>
        <v>CN</v>
      </c>
      <c r="E113" s="27" t="str">
        <f>赖伟!F20</f>
        <v>海康威视</v>
      </c>
      <c r="F113" s="27" t="str">
        <f>赖伟!G20</f>
        <v>002415</v>
      </c>
      <c r="G113" s="27" t="str">
        <f>赖伟!H20</f>
        <v>持有</v>
      </c>
      <c r="H113" s="103">
        <f>赖伟!I20</f>
        <v>3000</v>
      </c>
      <c r="I113" s="54">
        <f>赖伟!J20</f>
        <v>35.520000000000003</v>
      </c>
      <c r="J113" s="55">
        <f>赖伟!K20</f>
        <v>106560.00000000001</v>
      </c>
      <c r="K113" s="54">
        <f>赖伟!L20</f>
        <v>29.19</v>
      </c>
      <c r="L113" s="55">
        <f>赖伟!M20</f>
        <v>87570</v>
      </c>
      <c r="M113" s="355"/>
      <c r="N113" s="355"/>
      <c r="O113" s="355"/>
      <c r="P113" s="378"/>
      <c r="Q113" s="357"/>
      <c r="R113" s="315">
        <f t="shared" si="32"/>
        <v>-18990.000000000015</v>
      </c>
      <c r="S113" s="236">
        <f t="shared" si="33"/>
        <v>-0.17820945945945957</v>
      </c>
    </row>
    <row r="114" spans="1:19" ht="19.5" customHeight="1" x14ac:dyDescent="0.25">
      <c r="A114" s="351"/>
      <c r="B114" s="353"/>
      <c r="C114" s="354"/>
      <c r="D114" s="27" t="str">
        <f>赖伟!E21</f>
        <v>CN</v>
      </c>
      <c r="E114" s="27" t="str">
        <f>赖伟!F21</f>
        <v>沪深300ETF</v>
      </c>
      <c r="F114" s="27" t="str">
        <f>赖伟!G21</f>
        <v>510300</v>
      </c>
      <c r="G114" s="27" t="str">
        <f>赖伟!H21</f>
        <v>持有</v>
      </c>
      <c r="H114" s="103">
        <f>赖伟!I21</f>
        <v>10000</v>
      </c>
      <c r="I114" s="54">
        <f>赖伟!J21</f>
        <v>3.8090000000000002</v>
      </c>
      <c r="J114" s="55">
        <f>赖伟!K21</f>
        <v>38090</v>
      </c>
      <c r="K114" s="54">
        <f>赖伟!L21</f>
        <v>4.6879999999999997</v>
      </c>
      <c r="L114" s="55">
        <f>赖伟!M21</f>
        <v>46880</v>
      </c>
      <c r="M114" s="355"/>
      <c r="N114" s="355"/>
      <c r="O114" s="355"/>
      <c r="P114" s="378"/>
      <c r="Q114" s="357"/>
      <c r="R114" s="315">
        <f t="shared" si="32"/>
        <v>8790</v>
      </c>
      <c r="S114" s="236">
        <f t="shared" si="33"/>
        <v>0.23076923076923078</v>
      </c>
    </row>
    <row r="115" spans="1:19" ht="19.5" customHeight="1" x14ac:dyDescent="0.25">
      <c r="A115" s="351"/>
      <c r="B115" s="353"/>
      <c r="C115" s="354"/>
      <c r="D115" s="27" t="str">
        <f>赖伟!E22</f>
        <v>CN</v>
      </c>
      <c r="E115" s="27" t="str">
        <f>赖伟!F22</f>
        <v>爱美客</v>
      </c>
      <c r="F115" s="27" t="str">
        <f>赖伟!G22</f>
        <v>300896</v>
      </c>
      <c r="G115" s="27" t="str">
        <f>赖伟!H22</f>
        <v>持有</v>
      </c>
      <c r="H115" s="103">
        <f>赖伟!I22</f>
        <v>700</v>
      </c>
      <c r="I115" s="54">
        <f>赖伟!J22</f>
        <v>199.64285714285714</v>
      </c>
      <c r="J115" s="55">
        <f>赖伟!K22</f>
        <v>139750</v>
      </c>
      <c r="K115" s="54">
        <f>赖伟!L22</f>
        <v>145.80000000000001</v>
      </c>
      <c r="L115" s="55">
        <f>赖伟!M22</f>
        <v>102060.00000000001</v>
      </c>
      <c r="M115" s="355"/>
      <c r="N115" s="355"/>
      <c r="O115" s="355"/>
      <c r="P115" s="378"/>
      <c r="Q115" s="357"/>
      <c r="R115" s="315">
        <f t="shared" si="32"/>
        <v>-37689.999999999985</v>
      </c>
      <c r="S115" s="236">
        <f t="shared" si="33"/>
        <v>-0.26969588550983892</v>
      </c>
    </row>
    <row r="116" spans="1:19" ht="19.5" customHeight="1" x14ac:dyDescent="0.25">
      <c r="A116" s="351"/>
      <c r="B116" s="353"/>
      <c r="C116" s="354"/>
      <c r="D116" s="27"/>
      <c r="E116" s="27"/>
      <c r="F116" s="27"/>
      <c r="G116" s="27"/>
      <c r="H116" s="103"/>
      <c r="I116" s="54"/>
      <c r="J116" s="55"/>
      <c r="K116" s="54"/>
      <c r="L116" s="55"/>
      <c r="M116" s="355"/>
      <c r="N116" s="355"/>
      <c r="O116" s="355"/>
      <c r="P116" s="378"/>
      <c r="Q116" s="357"/>
      <c r="R116" s="315">
        <f t="shared" si="32"/>
        <v>0</v>
      </c>
      <c r="S116" s="236" t="str">
        <f t="shared" si="33"/>
        <v/>
      </c>
    </row>
    <row r="117" spans="1:19" ht="19.5" customHeight="1" x14ac:dyDescent="0.25">
      <c r="A117" s="352"/>
      <c r="B117" s="353"/>
      <c r="C117" s="354"/>
      <c r="D117" s="27"/>
      <c r="E117" s="27"/>
      <c r="F117" s="27"/>
      <c r="G117" s="27"/>
      <c r="H117" s="103"/>
      <c r="I117" s="54"/>
      <c r="J117" s="55"/>
      <c r="K117" s="54"/>
      <c r="L117" s="55"/>
      <c r="M117" s="355"/>
      <c r="N117" s="355"/>
      <c r="O117" s="355"/>
      <c r="P117" s="378"/>
      <c r="Q117" s="357"/>
      <c r="R117" s="315">
        <f t="shared" si="32"/>
        <v>0</v>
      </c>
      <c r="S117" s="236" t="str">
        <f t="shared" si="33"/>
        <v/>
      </c>
    </row>
    <row r="118" spans="1:19" ht="19.5" customHeight="1" x14ac:dyDescent="0.25">
      <c r="A118" s="364"/>
      <c r="B118" s="367"/>
      <c r="C118" s="376" t="s">
        <v>193</v>
      </c>
      <c r="D118" s="60" t="str">
        <f>冯洁!E41</f>
        <v>HK</v>
      </c>
      <c r="E118" s="57" t="str">
        <f>冯洁!F41</f>
        <v>腾讯集团</v>
      </c>
      <c r="F118" s="57" t="str">
        <f>冯洁!G41</f>
        <v>00700</v>
      </c>
      <c r="G118" s="57" t="str">
        <f>冯洁!H41</f>
        <v>持有</v>
      </c>
      <c r="H118" s="144">
        <f>冯洁!I41</f>
        <v>250</v>
      </c>
      <c r="I118" s="58">
        <f>冯洁!J41</f>
        <v>40</v>
      </c>
      <c r="J118" s="59">
        <f>冯洁!K41</f>
        <v>10000</v>
      </c>
      <c r="K118" s="58">
        <f>冯洁!L41</f>
        <v>614</v>
      </c>
      <c r="L118" s="59">
        <f>冯洁!M41</f>
        <v>153500</v>
      </c>
      <c r="M118" s="377">
        <f>冯洁!M53</f>
        <v>478302.10399999993</v>
      </c>
      <c r="N118" s="377">
        <f>M118+SUM(L118:L125)</f>
        <v>1515579.7239999999</v>
      </c>
      <c r="O118" s="377">
        <f>N118-Q118</f>
        <v>515579.72399999993</v>
      </c>
      <c r="P118" s="368">
        <f>O118/Q118</f>
        <v>0.51557972399999996</v>
      </c>
      <c r="Q118" s="369">
        <v>1000000</v>
      </c>
      <c r="R118" s="234">
        <f t="shared" si="32"/>
        <v>143500</v>
      </c>
      <c r="S118" s="235">
        <f t="shared" si="33"/>
        <v>14.35</v>
      </c>
    </row>
    <row r="119" spans="1:19" ht="19.5" customHeight="1" x14ac:dyDescent="0.25">
      <c r="A119" s="365"/>
      <c r="B119" s="367"/>
      <c r="C119" s="376"/>
      <c r="D119" s="57" t="str">
        <f>冯洁!E42</f>
        <v>CN</v>
      </c>
      <c r="E119" s="57" t="str">
        <f>冯洁!F42</f>
        <v>比亚迪</v>
      </c>
      <c r="F119" s="57" t="str">
        <f>冯洁!G42</f>
        <v>002594</v>
      </c>
      <c r="G119" s="57" t="str">
        <f>冯洁!H42</f>
        <v>持有</v>
      </c>
      <c r="H119" s="144">
        <f>冯洁!I42</f>
        <v>500</v>
      </c>
      <c r="I119" s="58">
        <f>冯洁!J42</f>
        <v>2.82</v>
      </c>
      <c r="J119" s="59">
        <f>冯洁!K42</f>
        <v>1410</v>
      </c>
      <c r="K119" s="58">
        <f>冯洁!L42</f>
        <v>94.23</v>
      </c>
      <c r="L119" s="59">
        <f>冯洁!M42</f>
        <v>47115</v>
      </c>
      <c r="M119" s="377"/>
      <c r="N119" s="377"/>
      <c r="O119" s="377"/>
      <c r="P119" s="368"/>
      <c r="Q119" s="369"/>
      <c r="R119" s="234">
        <f t="shared" si="32"/>
        <v>45705</v>
      </c>
      <c r="S119" s="235">
        <f t="shared" si="33"/>
        <v>32.414893617021278</v>
      </c>
    </row>
    <row r="120" spans="1:19" ht="19.5" customHeight="1" x14ac:dyDescent="0.25">
      <c r="A120" s="365"/>
      <c r="B120" s="367"/>
      <c r="C120" s="376"/>
      <c r="D120" s="57" t="str">
        <f>冯洁!E43</f>
        <v>HK</v>
      </c>
      <c r="E120" s="57" t="str">
        <f>冯洁!F43</f>
        <v>中芯国际</v>
      </c>
      <c r="F120" s="57" t="str">
        <f>冯洁!G43</f>
        <v>00981</v>
      </c>
      <c r="G120" s="57" t="str">
        <f>冯洁!H43</f>
        <v>持有</v>
      </c>
      <c r="H120" s="144">
        <f>冯洁!I43</f>
        <v>3000</v>
      </c>
      <c r="I120" s="58">
        <f>冯洁!J43</f>
        <v>-36.966666666666669</v>
      </c>
      <c r="J120" s="59">
        <f>冯洁!K43</f>
        <v>-110900</v>
      </c>
      <c r="K120" s="58">
        <f>冯洁!L43</f>
        <v>65.05</v>
      </c>
      <c r="L120" s="59">
        <f>冯洁!M43</f>
        <v>195150</v>
      </c>
      <c r="M120" s="377"/>
      <c r="N120" s="377"/>
      <c r="O120" s="377"/>
      <c r="P120" s="368"/>
      <c r="Q120" s="369"/>
      <c r="R120" s="234">
        <f t="shared" si="32"/>
        <v>306050</v>
      </c>
      <c r="S120" s="235">
        <f t="shared" si="33"/>
        <v>-2.7596934174932373</v>
      </c>
    </row>
    <row r="121" spans="1:19" ht="19.5" customHeight="1" x14ac:dyDescent="0.25">
      <c r="A121" s="365"/>
      <c r="B121" s="367"/>
      <c r="C121" s="376"/>
      <c r="D121" s="57" t="str">
        <f>冯洁!E44</f>
        <v>US</v>
      </c>
      <c r="E121" s="57" t="str">
        <f>冯洁!F44</f>
        <v>英伟达</v>
      </c>
      <c r="F121" s="57" t="str">
        <f>冯洁!G44</f>
        <v>NVDA</v>
      </c>
      <c r="G121" s="57" t="str">
        <f>冯洁!H44</f>
        <v>持有</v>
      </c>
      <c r="H121" s="144">
        <f>冯洁!I44</f>
        <v>30</v>
      </c>
      <c r="I121" s="58">
        <f>冯洁!J44</f>
        <v>567.51760000000024</v>
      </c>
      <c r="J121" s="59">
        <f>冯洁!K44</f>
        <v>17025.528000000006</v>
      </c>
      <c r="K121" s="58">
        <f>冯洁!L44</f>
        <v>1411.722</v>
      </c>
      <c r="L121" s="59">
        <f>冯洁!M44</f>
        <v>42351.659999999996</v>
      </c>
      <c r="M121" s="377"/>
      <c r="N121" s="377"/>
      <c r="O121" s="377"/>
      <c r="P121" s="368"/>
      <c r="Q121" s="369"/>
      <c r="R121" s="234">
        <f t="shared" si="32"/>
        <v>25326.131999999991</v>
      </c>
      <c r="S121" s="235">
        <f t="shared" si="33"/>
        <v>1.4875387124557888</v>
      </c>
    </row>
    <row r="122" spans="1:19" ht="19.5" customHeight="1" x14ac:dyDescent="0.25">
      <c r="A122" s="365"/>
      <c r="B122" s="367"/>
      <c r="C122" s="376"/>
      <c r="D122" s="57" t="str">
        <f>冯洁!E45</f>
        <v>US</v>
      </c>
      <c r="E122" s="57" t="str">
        <f>冯洁!F45</f>
        <v>特斯拉</v>
      </c>
      <c r="F122" s="57" t="str">
        <f>冯洁!G45</f>
        <v>TSLA</v>
      </c>
      <c r="G122" s="57" t="str">
        <f>冯洁!H45</f>
        <v>持有</v>
      </c>
      <c r="H122" s="144">
        <f>冯洁!I45</f>
        <v>55</v>
      </c>
      <c r="I122" s="58">
        <f>冯洁!J45</f>
        <v>-3299.7900000000004</v>
      </c>
      <c r="J122" s="59">
        <f>冯洁!K45</f>
        <v>-181488.45</v>
      </c>
      <c r="K122" s="58">
        <f>冯洁!L45</f>
        <v>3753.3599999999997</v>
      </c>
      <c r="L122" s="59">
        <f>冯洁!M45</f>
        <v>206434.8</v>
      </c>
      <c r="M122" s="377"/>
      <c r="N122" s="377"/>
      <c r="O122" s="377"/>
      <c r="P122" s="368"/>
      <c r="Q122" s="369"/>
      <c r="R122" s="234">
        <f t="shared" si="32"/>
        <v>387923.25</v>
      </c>
      <c r="S122" s="235">
        <f t="shared" si="33"/>
        <v>-2.1374542016310127</v>
      </c>
    </row>
    <row r="123" spans="1:19" ht="19.5" customHeight="1" x14ac:dyDescent="0.25">
      <c r="A123" s="365"/>
      <c r="B123" s="367"/>
      <c r="C123" s="376"/>
      <c r="D123" s="57" t="str">
        <f>冯洁!E46</f>
        <v>CN</v>
      </c>
      <c r="E123" s="57" t="str">
        <f>冯洁!F46</f>
        <v>合力泰</v>
      </c>
      <c r="F123" s="57" t="str">
        <f>冯洁!G46</f>
        <v>002217</v>
      </c>
      <c r="G123" s="57" t="str">
        <f>冯洁!H46</f>
        <v>持有</v>
      </c>
      <c r="H123" s="144">
        <f>冯洁!I46</f>
        <v>56018</v>
      </c>
      <c r="I123" s="58">
        <f>冯洁!J46</f>
        <v>2.3200067835338638</v>
      </c>
      <c r="J123" s="59">
        <f>冯洁!K46</f>
        <v>129962.13999999998</v>
      </c>
      <c r="K123" s="58">
        <f>冯洁!L46</f>
        <v>3.12</v>
      </c>
      <c r="L123" s="59">
        <f>冯洁!M46</f>
        <v>174776.16</v>
      </c>
      <c r="M123" s="377"/>
      <c r="N123" s="377"/>
      <c r="O123" s="377"/>
      <c r="P123" s="368"/>
      <c r="Q123" s="369"/>
      <c r="R123" s="234">
        <f t="shared" si="32"/>
        <v>44814.020000000019</v>
      </c>
      <c r="S123" s="235">
        <f t="shared" si="33"/>
        <v>0.34482365402724224</v>
      </c>
    </row>
    <row r="124" spans="1:19" ht="19.5" customHeight="1" x14ac:dyDescent="0.25">
      <c r="A124" s="365"/>
      <c r="B124" s="367"/>
      <c r="C124" s="376"/>
      <c r="D124" s="57" t="str">
        <f>冯洁!E47</f>
        <v>HK</v>
      </c>
      <c r="E124" s="57" t="str">
        <f>冯洁!F47</f>
        <v>阿里巴巴</v>
      </c>
      <c r="F124" s="57" t="str">
        <f>冯洁!G47</f>
        <v>09988</v>
      </c>
      <c r="G124" s="57" t="str">
        <f>冯洁!H47</f>
        <v>持有</v>
      </c>
      <c r="H124" s="144">
        <f>冯洁!I47</f>
        <v>1500</v>
      </c>
      <c r="I124" s="58">
        <f>冯洁!J47</f>
        <v>154.75280000000001</v>
      </c>
      <c r="J124" s="59">
        <f>冯洁!K47</f>
        <v>232129.2</v>
      </c>
      <c r="K124" s="58">
        <f>冯洁!L47</f>
        <v>145.30000000000001</v>
      </c>
      <c r="L124" s="59">
        <f>冯洁!M47</f>
        <v>217950.00000000003</v>
      </c>
      <c r="M124" s="377"/>
      <c r="N124" s="377"/>
      <c r="O124" s="377"/>
      <c r="P124" s="368"/>
      <c r="Q124" s="369"/>
      <c r="R124" s="234"/>
      <c r="S124" s="235"/>
    </row>
    <row r="125" spans="1:19" ht="19.5" customHeight="1" x14ac:dyDescent="0.25">
      <c r="A125" s="366"/>
      <c r="B125" s="367"/>
      <c r="C125" s="376"/>
      <c r="D125" s="57"/>
      <c r="E125" s="57"/>
      <c r="F125" s="57"/>
      <c r="G125" s="57"/>
      <c r="H125" s="144"/>
      <c r="I125" s="58"/>
      <c r="J125" s="59"/>
      <c r="K125" s="58"/>
      <c r="L125" s="59"/>
      <c r="M125" s="377"/>
      <c r="N125" s="377"/>
      <c r="O125" s="377"/>
      <c r="P125" s="368"/>
      <c r="Q125" s="369"/>
      <c r="R125" s="234">
        <f t="shared" si="32"/>
        <v>0</v>
      </c>
      <c r="S125" s="235" t="str">
        <f t="shared" si="33"/>
        <v/>
      </c>
    </row>
    <row r="126" spans="1:19" ht="19.5" customHeight="1" x14ac:dyDescent="0.25">
      <c r="A126" s="350"/>
      <c r="B126" s="353"/>
      <c r="C126" s="354" t="s">
        <v>188</v>
      </c>
      <c r="D126" s="312" t="str">
        <f>敬涵!E193</f>
        <v>US</v>
      </c>
      <c r="E126" s="27" t="str">
        <f>敬涵!F193</f>
        <v>英伟达</v>
      </c>
      <c r="F126" s="27" t="str">
        <f>敬涵!G193</f>
        <v>NVDA</v>
      </c>
      <c r="G126" s="27" t="str">
        <f>敬涵!H193</f>
        <v>持有</v>
      </c>
      <c r="H126" s="103">
        <f>敬涵!I193</f>
        <v>67</v>
      </c>
      <c r="I126" s="54">
        <f>敬涵!J193</f>
        <v>-4565.7008955223873</v>
      </c>
      <c r="J126" s="55">
        <f>敬涵!K193</f>
        <v>-305901.95999999996</v>
      </c>
      <c r="K126" s="54">
        <f>敬涵!L193</f>
        <v>1411.722</v>
      </c>
      <c r="L126" s="55">
        <f>敬涵!M193</f>
        <v>94585.373999999996</v>
      </c>
      <c r="M126" s="355">
        <f>敬涵!M202</f>
        <v>1351129.6319999998</v>
      </c>
      <c r="N126" s="355">
        <f>M126+SUM(L126:L132)</f>
        <v>1584801.7199999997</v>
      </c>
      <c r="O126" s="355">
        <f>N126-Q126</f>
        <v>584801.71999999974</v>
      </c>
      <c r="P126" s="356">
        <f>O126/Q126</f>
        <v>0.58480171999999975</v>
      </c>
      <c r="Q126" s="357">
        <v>1000000</v>
      </c>
      <c r="R126" s="315">
        <f t="shared" si="32"/>
        <v>400487.33399999997</v>
      </c>
      <c r="S126" s="236">
        <f t="shared" si="33"/>
        <v>-1.3092015951777491</v>
      </c>
    </row>
    <row r="127" spans="1:19" ht="19.5" customHeight="1" x14ac:dyDescent="0.25">
      <c r="A127" s="351"/>
      <c r="B127" s="353"/>
      <c r="C127" s="354"/>
      <c r="D127" s="312" t="str">
        <f>敬涵!E194</f>
        <v>US</v>
      </c>
      <c r="E127" s="27" t="str">
        <f>敬涵!F194</f>
        <v>特斯拉</v>
      </c>
      <c r="F127" s="27" t="str">
        <f>敬涵!G194</f>
        <v>TSLA</v>
      </c>
      <c r="G127" s="27" t="str">
        <f>敬涵!H194</f>
        <v>持有</v>
      </c>
      <c r="H127" s="103">
        <f>敬涵!I194</f>
        <v>30</v>
      </c>
      <c r="I127" s="54">
        <f>敬涵!J194</f>
        <v>-6429.3840000000037</v>
      </c>
      <c r="J127" s="55">
        <f>敬涵!K194</f>
        <v>-192881.52000000011</v>
      </c>
      <c r="K127" s="54">
        <f>敬涵!L194</f>
        <v>3753.3599999999997</v>
      </c>
      <c r="L127" s="55">
        <f>敬涵!M194</f>
        <v>112600.79999999999</v>
      </c>
      <c r="M127" s="355"/>
      <c r="N127" s="355"/>
      <c r="O127" s="355"/>
      <c r="P127" s="356"/>
      <c r="Q127" s="357"/>
      <c r="R127" s="315">
        <f t="shared" si="32"/>
        <v>305482.32000000007</v>
      </c>
      <c r="S127" s="236">
        <f t="shared" si="33"/>
        <v>-1.5837822099286645</v>
      </c>
    </row>
    <row r="128" spans="1:19" ht="19.5" customHeight="1" x14ac:dyDescent="0.25">
      <c r="A128" s="351"/>
      <c r="B128" s="353"/>
      <c r="C128" s="354"/>
      <c r="D128" s="312" t="str">
        <f>敬涵!E195</f>
        <v>US</v>
      </c>
      <c r="E128" s="27" t="str">
        <f>敬涵!F195</f>
        <v>诺和诺德</v>
      </c>
      <c r="F128" s="27" t="str">
        <f>敬涵!G195</f>
        <v>NVO</v>
      </c>
      <c r="G128" s="27" t="str">
        <f>敬涵!H195</f>
        <v>持有</v>
      </c>
      <c r="H128" s="103">
        <f>敬涵!I195</f>
        <v>15</v>
      </c>
      <c r="I128" s="54">
        <f>敬涵!J195</f>
        <v>1911.0780000000004</v>
      </c>
      <c r="J128" s="55">
        <f>敬涵!K195</f>
        <v>28666.170000000006</v>
      </c>
      <c r="K128" s="54">
        <f>敬涵!L195</f>
        <v>375.10200000000003</v>
      </c>
      <c r="L128" s="55">
        <f>敬涵!M195</f>
        <v>5626.5300000000007</v>
      </c>
      <c r="M128" s="355"/>
      <c r="N128" s="355"/>
      <c r="O128" s="355"/>
      <c r="P128" s="356"/>
      <c r="Q128" s="357"/>
      <c r="R128" s="315">
        <f t="shared" ref="R128" si="38">IFERROR(L128-J128,0)</f>
        <v>-23039.640000000007</v>
      </c>
      <c r="S128" s="236">
        <f t="shared" ref="S128" si="39">IFERROR((R128/J128),"")</f>
        <v>-0.80372229704910014</v>
      </c>
    </row>
    <row r="129" spans="1:19" ht="19.5" customHeight="1" x14ac:dyDescent="0.25">
      <c r="A129" s="351"/>
      <c r="B129" s="353"/>
      <c r="C129" s="354"/>
      <c r="D129" s="312" t="str">
        <f>敬涵!E196</f>
        <v>US</v>
      </c>
      <c r="E129" s="27" t="str">
        <f>敬涵!F196</f>
        <v>超微电脑</v>
      </c>
      <c r="F129" s="27" t="str">
        <f>敬涵!G196</f>
        <v>SMCI</v>
      </c>
      <c r="G129" s="27" t="str">
        <f>敬涵!H196</f>
        <v>持有</v>
      </c>
      <c r="H129" s="103">
        <f>敬涵!I196</f>
        <v>5</v>
      </c>
      <c r="I129" s="54">
        <f>敬涵!J196</f>
        <v>-87.905999999999764</v>
      </c>
      <c r="J129" s="55">
        <f>敬涵!K196</f>
        <v>-439.52999999999884</v>
      </c>
      <c r="K129" s="54">
        <f>敬涵!L196</f>
        <v>242.65799999999999</v>
      </c>
      <c r="L129" s="55">
        <f>敬涵!M196</f>
        <v>1213.29</v>
      </c>
      <c r="M129" s="355"/>
      <c r="N129" s="355"/>
      <c r="O129" s="355"/>
      <c r="P129" s="356"/>
      <c r="Q129" s="357"/>
      <c r="R129" s="315">
        <f t="shared" ref="R129:R130" si="40">IFERROR(L129-J129,0)</f>
        <v>1652.8199999999988</v>
      </c>
      <c r="S129" s="236">
        <f t="shared" ref="S129:S130" si="41">IFERROR((R129/J129),"")</f>
        <v>-3.7604259094942396</v>
      </c>
    </row>
    <row r="130" spans="1:19" ht="19.5" customHeight="1" x14ac:dyDescent="0.25">
      <c r="A130" s="351"/>
      <c r="B130" s="353"/>
      <c r="C130" s="354"/>
      <c r="D130" s="312" t="str">
        <f>敬涵!E197</f>
        <v>US</v>
      </c>
      <c r="E130" s="27" t="str">
        <f>敬涵!F197</f>
        <v>拼多多</v>
      </c>
      <c r="F130" s="27" t="str">
        <f>敬涵!G197</f>
        <v>PDD</v>
      </c>
      <c r="G130" s="27" t="str">
        <f>敬涵!H197</f>
        <v>持有</v>
      </c>
      <c r="H130" s="103">
        <f>敬涵!I197</f>
        <v>23</v>
      </c>
      <c r="I130" s="54">
        <f>敬涵!J197</f>
        <v>889.7120869565216</v>
      </c>
      <c r="J130" s="55">
        <f>敬涵!K197</f>
        <v>20463.377999999997</v>
      </c>
      <c r="K130" s="54">
        <f>敬涵!L197</f>
        <v>854.178</v>
      </c>
      <c r="L130" s="55">
        <f>敬涵!M197</f>
        <v>19646.094000000001</v>
      </c>
      <c r="M130" s="355"/>
      <c r="N130" s="355"/>
      <c r="O130" s="355"/>
      <c r="P130" s="356"/>
      <c r="Q130" s="357"/>
      <c r="R130" s="315">
        <f t="shared" si="40"/>
        <v>-817.28399999999601</v>
      </c>
      <c r="S130" s="236">
        <f t="shared" si="41"/>
        <v>-3.993886053416968E-2</v>
      </c>
    </row>
    <row r="131" spans="1:19" ht="19.5" customHeight="1" x14ac:dyDescent="0.25">
      <c r="A131" s="351"/>
      <c r="B131" s="353"/>
      <c r="C131" s="354"/>
      <c r="D131" s="312"/>
      <c r="E131" s="27"/>
      <c r="F131" s="27"/>
      <c r="G131" s="27"/>
      <c r="H131" s="103"/>
      <c r="I131" s="54"/>
      <c r="J131" s="55"/>
      <c r="K131" s="54"/>
      <c r="L131" s="55"/>
      <c r="M131" s="355"/>
      <c r="N131" s="355"/>
      <c r="O131" s="355"/>
      <c r="P131" s="356"/>
      <c r="Q131" s="357"/>
      <c r="R131" s="315"/>
      <c r="S131" s="236"/>
    </row>
    <row r="132" spans="1:19" ht="21" customHeight="1" x14ac:dyDescent="0.25">
      <c r="A132" s="352"/>
      <c r="B132" s="353"/>
      <c r="C132" s="354"/>
      <c r="D132" s="27"/>
      <c r="E132" s="27"/>
      <c r="F132" s="27"/>
      <c r="G132" s="27"/>
      <c r="H132" s="103"/>
      <c r="I132" s="54"/>
      <c r="J132" s="55"/>
      <c r="K132" s="54"/>
      <c r="L132" s="55"/>
      <c r="M132" s="355"/>
      <c r="N132" s="355"/>
      <c r="O132" s="355"/>
      <c r="P132" s="356"/>
      <c r="Q132" s="357"/>
      <c r="R132" s="315">
        <f t="shared" si="32"/>
        <v>0</v>
      </c>
      <c r="S132" s="236" t="str">
        <f t="shared" si="33"/>
        <v/>
      </c>
    </row>
    <row r="133" spans="1:19" ht="19.5" customHeight="1" x14ac:dyDescent="0.25">
      <c r="A133" s="364"/>
      <c r="B133" s="367"/>
      <c r="C133" s="376" t="s">
        <v>142</v>
      </c>
      <c r="D133" s="60" t="str">
        <f>陈平!E40</f>
        <v>CN</v>
      </c>
      <c r="E133" s="57" t="str">
        <f>陈平!F40</f>
        <v>爱美客</v>
      </c>
      <c r="F133" s="57" t="str">
        <f>陈平!G40</f>
        <v>300896</v>
      </c>
      <c r="G133" s="57" t="str">
        <f>陈平!H40</f>
        <v>持有</v>
      </c>
      <c r="H133" s="144">
        <f>陈平!I40</f>
        <v>1500</v>
      </c>
      <c r="I133" s="58">
        <f>陈平!J40</f>
        <v>265.10880000000003</v>
      </c>
      <c r="J133" s="59">
        <f>陈平!K40</f>
        <v>397663.2</v>
      </c>
      <c r="K133" s="58">
        <f>陈平!L40</f>
        <v>145.80000000000001</v>
      </c>
      <c r="L133" s="59">
        <f>陈平!M40</f>
        <v>218700.00000000003</v>
      </c>
      <c r="M133" s="377">
        <f>陈平!M51</f>
        <v>8283.8000000000466</v>
      </c>
      <c r="N133" s="377">
        <f>M133+SUM(L133:L139)</f>
        <v>1155093.8</v>
      </c>
      <c r="O133" s="377">
        <f>N133-Q133</f>
        <v>155093.80000000005</v>
      </c>
      <c r="P133" s="368">
        <f>O133/Q133</f>
        <v>0.15509380000000006</v>
      </c>
      <c r="Q133" s="369">
        <v>1000000</v>
      </c>
      <c r="R133" s="234">
        <f t="shared" si="32"/>
        <v>-178963.19999999998</v>
      </c>
      <c r="S133" s="235">
        <f t="shared" si="33"/>
        <v>-0.45003711683655911</v>
      </c>
    </row>
    <row r="134" spans="1:19" ht="19.5" customHeight="1" x14ac:dyDescent="0.25">
      <c r="A134" s="365"/>
      <c r="B134" s="367"/>
      <c r="C134" s="376"/>
      <c r="D134" s="57" t="str">
        <f>陈平!E41</f>
        <v>CN</v>
      </c>
      <c r="E134" s="57" t="str">
        <f>陈平!F41</f>
        <v>中控技术</v>
      </c>
      <c r="F134" s="57" t="str">
        <f>陈平!G41</f>
        <v>688777</v>
      </c>
      <c r="G134" s="57" t="str">
        <f>陈平!H41</f>
        <v>持有</v>
      </c>
      <c r="H134" s="144">
        <f>陈平!I41</f>
        <v>2000</v>
      </c>
      <c r="I134" s="58">
        <f>陈平!J41</f>
        <v>38.484999999999999</v>
      </c>
      <c r="J134" s="59">
        <f>陈平!K41</f>
        <v>76970</v>
      </c>
      <c r="K134" s="58">
        <f>陈平!L41</f>
        <v>47.68</v>
      </c>
      <c r="L134" s="59">
        <f>陈平!M41</f>
        <v>95360</v>
      </c>
      <c r="M134" s="377"/>
      <c r="N134" s="377"/>
      <c r="O134" s="377"/>
      <c r="P134" s="368"/>
      <c r="Q134" s="369"/>
      <c r="R134" s="234">
        <f t="shared" si="32"/>
        <v>18390</v>
      </c>
      <c r="S134" s="235">
        <f t="shared" si="33"/>
        <v>0.23892425620371574</v>
      </c>
    </row>
    <row r="135" spans="1:19" ht="19.5" customHeight="1" x14ac:dyDescent="0.25">
      <c r="A135" s="365"/>
      <c r="B135" s="367"/>
      <c r="C135" s="376"/>
      <c r="D135" s="57" t="str">
        <f>陈平!E42</f>
        <v>CN</v>
      </c>
      <c r="E135" s="57" t="str">
        <f>陈平!F42</f>
        <v>人工智能ETF</v>
      </c>
      <c r="F135" s="57" t="str">
        <f>陈平!G42</f>
        <v>159819</v>
      </c>
      <c r="G135" s="57" t="str">
        <f>陈平!H42</f>
        <v>持有</v>
      </c>
      <c r="H135" s="144">
        <f>陈平!I42</f>
        <v>100000</v>
      </c>
      <c r="I135" s="58">
        <f>陈平!J42</f>
        <v>0.73799999999999999</v>
      </c>
      <c r="J135" s="59">
        <f>陈平!K42</f>
        <v>73800</v>
      </c>
      <c r="K135" s="58">
        <f>陈平!L42</f>
        <v>1.476</v>
      </c>
      <c r="L135" s="59">
        <f>陈平!M42</f>
        <v>147600</v>
      </c>
      <c r="M135" s="377"/>
      <c r="N135" s="377"/>
      <c r="O135" s="377"/>
      <c r="P135" s="368"/>
      <c r="Q135" s="369"/>
      <c r="R135" s="234">
        <f t="shared" si="32"/>
        <v>73800</v>
      </c>
      <c r="S135" s="235">
        <f t="shared" si="33"/>
        <v>1</v>
      </c>
    </row>
    <row r="136" spans="1:19" ht="19.5" customHeight="1" x14ac:dyDescent="0.25">
      <c r="A136" s="365"/>
      <c r="B136" s="367"/>
      <c r="C136" s="376"/>
      <c r="D136" s="57" t="str">
        <f>陈平!E43</f>
        <v>CN</v>
      </c>
      <c r="E136" s="57" t="str">
        <f>陈平!F43</f>
        <v>游戏ETF</v>
      </c>
      <c r="F136" s="57" t="str">
        <f>陈平!G43</f>
        <v>159869</v>
      </c>
      <c r="G136" s="57" t="str">
        <f>陈平!H43</f>
        <v>持有</v>
      </c>
      <c r="H136" s="144">
        <f>陈平!I43</f>
        <v>200000</v>
      </c>
      <c r="I136" s="58">
        <f>陈平!J43</f>
        <v>1.0137499999999999</v>
      </c>
      <c r="J136" s="59">
        <f>陈平!K43</f>
        <v>202750</v>
      </c>
      <c r="K136" s="58">
        <f>陈平!L43</f>
        <v>1.4390000000000001</v>
      </c>
      <c r="L136" s="59">
        <f>陈平!M43</f>
        <v>287800</v>
      </c>
      <c r="M136" s="377"/>
      <c r="N136" s="377"/>
      <c r="O136" s="377"/>
      <c r="P136" s="368"/>
      <c r="Q136" s="369"/>
      <c r="R136" s="234">
        <f t="shared" si="32"/>
        <v>85050</v>
      </c>
      <c r="S136" s="235">
        <f t="shared" si="33"/>
        <v>0.41948212083847103</v>
      </c>
    </row>
    <row r="137" spans="1:19" ht="19.5" customHeight="1" x14ac:dyDescent="0.25">
      <c r="A137" s="365"/>
      <c r="B137" s="367"/>
      <c r="C137" s="376"/>
      <c r="D137" s="57" t="str">
        <f>陈平!E44</f>
        <v>CN</v>
      </c>
      <c r="E137" s="57" t="str">
        <f>陈平!F44</f>
        <v>中科曙光</v>
      </c>
      <c r="F137" s="57" t="str">
        <f>陈平!G44</f>
        <v>603019</v>
      </c>
      <c r="G137" s="57" t="str">
        <f>陈平!H44</f>
        <v>持有</v>
      </c>
      <c r="H137" s="144">
        <f>陈平!I44</f>
        <v>3000</v>
      </c>
      <c r="I137" s="58">
        <f>陈平!J44</f>
        <v>46.59</v>
      </c>
      <c r="J137" s="59">
        <f>陈平!K44</f>
        <v>139770</v>
      </c>
      <c r="K137" s="58">
        <f>陈平!L44</f>
        <v>85.85</v>
      </c>
      <c r="L137" s="59">
        <f>陈平!M44</f>
        <v>257549.99999999997</v>
      </c>
      <c r="M137" s="377"/>
      <c r="N137" s="377"/>
      <c r="O137" s="377"/>
      <c r="P137" s="368"/>
      <c r="Q137" s="369"/>
      <c r="R137" s="234">
        <f t="shared" si="32"/>
        <v>117779.99999999997</v>
      </c>
      <c r="S137" s="235">
        <f t="shared" si="33"/>
        <v>0.84267010088001693</v>
      </c>
    </row>
    <row r="138" spans="1:19" ht="19.5" customHeight="1" x14ac:dyDescent="0.25">
      <c r="A138" s="365"/>
      <c r="B138" s="367"/>
      <c r="C138" s="376"/>
      <c r="D138" s="57" t="str">
        <f>陈平!E45</f>
        <v>CN</v>
      </c>
      <c r="E138" s="57" t="str">
        <f>陈平!F45</f>
        <v>半导体ETF</v>
      </c>
      <c r="F138" s="57" t="str">
        <f>陈平!G45</f>
        <v>512480</v>
      </c>
      <c r="G138" s="57" t="str">
        <f>陈平!H45</f>
        <v>持有</v>
      </c>
      <c r="H138" s="144">
        <f>陈平!I45</f>
        <v>100000</v>
      </c>
      <c r="I138" s="58">
        <f>陈平!J45</f>
        <v>1.056</v>
      </c>
      <c r="J138" s="59">
        <f>陈平!K45</f>
        <v>105600</v>
      </c>
      <c r="K138" s="58">
        <f>陈平!L45</f>
        <v>1.3979999999999999</v>
      </c>
      <c r="L138" s="59">
        <f>陈平!M45</f>
        <v>139800</v>
      </c>
      <c r="M138" s="377"/>
      <c r="N138" s="377"/>
      <c r="O138" s="377"/>
      <c r="P138" s="368"/>
      <c r="Q138" s="369"/>
      <c r="R138" s="234">
        <f t="shared" si="32"/>
        <v>34200</v>
      </c>
      <c r="S138" s="235">
        <f t="shared" si="33"/>
        <v>0.32386363636363635</v>
      </c>
    </row>
    <row r="139" spans="1:19" ht="19.5" customHeight="1" x14ac:dyDescent="0.25">
      <c r="A139" s="366"/>
      <c r="B139" s="367"/>
      <c r="C139" s="376"/>
      <c r="D139" s="57">
        <f>陈平!E46</f>
        <v>0</v>
      </c>
      <c r="E139" s="57">
        <f>陈平!F46</f>
        <v>0</v>
      </c>
      <c r="F139" s="57">
        <f>陈平!G46</f>
        <v>0</v>
      </c>
      <c r="G139" s="57">
        <f>陈平!H46</f>
        <v>0</v>
      </c>
      <c r="H139" s="144">
        <f>陈平!I46</f>
        <v>0</v>
      </c>
      <c r="I139" s="58">
        <f>陈平!J46</f>
        <v>0</v>
      </c>
      <c r="J139" s="59">
        <f>陈平!K46</f>
        <v>0</v>
      </c>
      <c r="K139" s="58">
        <f>陈平!L46</f>
        <v>0</v>
      </c>
      <c r="L139" s="59">
        <f>陈平!M46</f>
        <v>0</v>
      </c>
      <c r="M139" s="377"/>
      <c r="N139" s="377"/>
      <c r="O139" s="377"/>
      <c r="P139" s="368"/>
      <c r="Q139" s="369"/>
      <c r="R139" s="234">
        <f t="shared" si="32"/>
        <v>0</v>
      </c>
      <c r="S139" s="235" t="str">
        <f t="shared" si="33"/>
        <v/>
      </c>
    </row>
    <row r="140" spans="1:19" ht="19.5" customHeight="1" x14ac:dyDescent="0.25">
      <c r="A140" s="350"/>
      <c r="B140" s="353"/>
      <c r="C140" s="354" t="s">
        <v>199</v>
      </c>
      <c r="D140" s="312" t="str">
        <f>东锦!E37</f>
        <v>US</v>
      </c>
      <c r="E140" s="27" t="str">
        <f>东锦!F37</f>
        <v>瑞幸咖啡</v>
      </c>
      <c r="F140" s="27" t="str">
        <f>东锦!G37</f>
        <v>LKNCY</v>
      </c>
      <c r="G140" s="27" t="str">
        <f>东锦!H37</f>
        <v>持有</v>
      </c>
      <c r="H140" s="103">
        <f>东锦!I37</f>
        <v>1200</v>
      </c>
      <c r="I140" s="54">
        <f>东锦!J37</f>
        <v>166.29599999999999</v>
      </c>
      <c r="J140" s="55">
        <f>东锦!K37</f>
        <v>199555.19999999998</v>
      </c>
      <c r="K140" s="54">
        <f>东锦!L37</f>
        <v>266.13599999999997</v>
      </c>
      <c r="L140" s="55">
        <f>东锦!M37</f>
        <v>319363.19999999995</v>
      </c>
      <c r="M140" s="355">
        <f>东锦!M48</f>
        <v>2.6060000001080326</v>
      </c>
      <c r="N140" s="355">
        <f>M140+SUM(L140:L146)</f>
        <v>1394085.6840000001</v>
      </c>
      <c r="O140" s="355">
        <f>N140-Q140</f>
        <v>394085.68400000012</v>
      </c>
      <c r="P140" s="356">
        <f>O140/Q140</f>
        <v>0.3940856840000001</v>
      </c>
      <c r="Q140" s="357">
        <v>1000000</v>
      </c>
      <c r="R140" s="315">
        <f t="shared" si="32"/>
        <v>119807.99999999997</v>
      </c>
      <c r="S140" s="236">
        <f t="shared" si="33"/>
        <v>0.60037523452157593</v>
      </c>
    </row>
    <row r="141" spans="1:19" ht="19.5" customHeight="1" x14ac:dyDescent="0.25">
      <c r="A141" s="351"/>
      <c r="B141" s="353"/>
      <c r="C141" s="354"/>
      <c r="D141" s="27" t="str">
        <f>东锦!E38</f>
        <v>US</v>
      </c>
      <c r="E141" s="27" t="str">
        <f>东锦!F38</f>
        <v>英伟达</v>
      </c>
      <c r="F141" s="27" t="str">
        <f>东锦!G38</f>
        <v>NVDA</v>
      </c>
      <c r="G141" s="27" t="str">
        <f>东锦!H38</f>
        <v>持有</v>
      </c>
      <c r="H141" s="103">
        <f>东锦!I38</f>
        <v>180</v>
      </c>
      <c r="I141" s="54">
        <f>东锦!J38</f>
        <v>594.3599999999999</v>
      </c>
      <c r="J141" s="55">
        <f>东锦!K38</f>
        <v>106984.79999999999</v>
      </c>
      <c r="K141" s="54">
        <f>东锦!L38</f>
        <v>1411.722</v>
      </c>
      <c r="L141" s="55">
        <f>东锦!M38</f>
        <v>254109.96</v>
      </c>
      <c r="M141" s="355"/>
      <c r="N141" s="355"/>
      <c r="O141" s="355"/>
      <c r="P141" s="356"/>
      <c r="Q141" s="357"/>
      <c r="R141" s="315">
        <f t="shared" si="32"/>
        <v>147125.16</v>
      </c>
      <c r="S141" s="236">
        <f t="shared" si="33"/>
        <v>1.3751968503937009</v>
      </c>
    </row>
    <row r="142" spans="1:19" ht="19.5" customHeight="1" x14ac:dyDescent="0.25">
      <c r="A142" s="351"/>
      <c r="B142" s="353"/>
      <c r="C142" s="354"/>
      <c r="D142" s="27" t="str">
        <f>东锦!E39</f>
        <v>US</v>
      </c>
      <c r="E142" s="27" t="str">
        <f>东锦!F39</f>
        <v>美团</v>
      </c>
      <c r="F142" s="27" t="str">
        <f>东锦!G39</f>
        <v>MPNGY</v>
      </c>
      <c r="G142" s="27" t="str">
        <f>东锦!H39</f>
        <v>持有</v>
      </c>
      <c r="H142" s="103">
        <f>东锦!I39</f>
        <v>1071</v>
      </c>
      <c r="I142" s="54">
        <f>东锦!J39</f>
        <v>265.82399999999996</v>
      </c>
      <c r="J142" s="55">
        <f>东锦!K39</f>
        <v>284697.50399999996</v>
      </c>
      <c r="K142" s="54">
        <f>东锦!L39</f>
        <v>201.47399999999999</v>
      </c>
      <c r="L142" s="55">
        <f>东锦!M39</f>
        <v>215778.65399999998</v>
      </c>
      <c r="M142" s="355"/>
      <c r="N142" s="355"/>
      <c r="O142" s="355"/>
      <c r="P142" s="356"/>
      <c r="Q142" s="357"/>
      <c r="R142" s="315">
        <f t="shared" si="32"/>
        <v>-68918.849999999977</v>
      </c>
      <c r="S142" s="236">
        <f t="shared" si="33"/>
        <v>-0.24207746478873235</v>
      </c>
    </row>
    <row r="143" spans="1:19" ht="19.5" customHeight="1" x14ac:dyDescent="0.25">
      <c r="A143" s="351"/>
      <c r="B143" s="353"/>
      <c r="C143" s="354"/>
      <c r="D143" s="27" t="str">
        <f>东锦!E40</f>
        <v>US</v>
      </c>
      <c r="E143" s="27" t="str">
        <f>东锦!F40</f>
        <v>拼多多</v>
      </c>
      <c r="F143" s="27" t="str">
        <f>东锦!G40</f>
        <v>PDD</v>
      </c>
      <c r="G143" s="27" t="str">
        <f>东锦!H40</f>
        <v>持有</v>
      </c>
      <c r="H143" s="103">
        <f>东锦!I40</f>
        <v>223</v>
      </c>
      <c r="I143" s="54">
        <f>东锦!J40</f>
        <v>850.19999999999993</v>
      </c>
      <c r="J143" s="55">
        <f>东锦!K40</f>
        <v>189594.59999999998</v>
      </c>
      <c r="K143" s="54">
        <f>东锦!L40</f>
        <v>854.178</v>
      </c>
      <c r="L143" s="55">
        <f>东锦!M40</f>
        <v>190481.69399999999</v>
      </c>
      <c r="M143" s="355"/>
      <c r="N143" s="355"/>
      <c r="O143" s="355"/>
      <c r="P143" s="356"/>
      <c r="Q143" s="357"/>
      <c r="R143" s="315">
        <f t="shared" si="32"/>
        <v>887.09400000001187</v>
      </c>
      <c r="S143" s="236">
        <f t="shared" si="33"/>
        <v>4.6788990825688704E-3</v>
      </c>
    </row>
    <row r="144" spans="1:19" ht="19.5" customHeight="1" x14ac:dyDescent="0.25">
      <c r="A144" s="351"/>
      <c r="B144" s="353"/>
      <c r="C144" s="354"/>
      <c r="D144" s="27" t="str">
        <f>东锦!E41</f>
        <v>US</v>
      </c>
      <c r="E144" s="27" t="str">
        <f>东锦!F41</f>
        <v>美国超微公司</v>
      </c>
      <c r="F144" s="27" t="str">
        <f>东锦!G41</f>
        <v>AMD</v>
      </c>
      <c r="G144" s="27" t="str">
        <f>东锦!H41</f>
        <v>持有</v>
      </c>
      <c r="H144" s="103">
        <f>东锦!I41</f>
        <v>155</v>
      </c>
      <c r="I144" s="54">
        <f>东锦!J41</f>
        <v>1224.5219999999999</v>
      </c>
      <c r="J144" s="55">
        <f>东锦!K41</f>
        <v>189800.91</v>
      </c>
      <c r="K144" s="54">
        <f>东锦!L41</f>
        <v>1664.7539999999999</v>
      </c>
      <c r="L144" s="55">
        <f>东锦!M41</f>
        <v>258036.87</v>
      </c>
      <c r="M144" s="355"/>
      <c r="N144" s="355"/>
      <c r="O144" s="355"/>
      <c r="P144" s="356"/>
      <c r="Q144" s="357"/>
      <c r="R144" s="315">
        <f t="shared" ref="R144:R145" si="42">IFERROR(L144-J144,0)</f>
        <v>68235.959999999992</v>
      </c>
      <c r="S144" s="236">
        <f t="shared" ref="S144:S145" si="43">IFERROR((R144/J144),"")</f>
        <v>0.35951334479903174</v>
      </c>
    </row>
    <row r="145" spans="1:19" ht="19.5" customHeight="1" x14ac:dyDescent="0.25">
      <c r="A145" s="351"/>
      <c r="B145" s="353"/>
      <c r="C145" s="354"/>
      <c r="D145" s="27" t="str">
        <f>东锦!E42</f>
        <v>HK</v>
      </c>
      <c r="E145" s="27" t="str">
        <f>东锦!F42</f>
        <v>中国宏桥</v>
      </c>
      <c r="F145" s="27" t="str">
        <f>东锦!G42</f>
        <v>01378</v>
      </c>
      <c r="G145" s="27" t="str">
        <f>东锦!H42</f>
        <v>持有</v>
      </c>
      <c r="H145" s="103">
        <f>东锦!I42</f>
        <v>4931</v>
      </c>
      <c r="I145" s="54">
        <f>东锦!J42</f>
        <v>19.260000000000002</v>
      </c>
      <c r="J145" s="55">
        <f>东锦!K42</f>
        <v>94971.060000000012</v>
      </c>
      <c r="K145" s="54">
        <f>东锦!L42</f>
        <v>31.7</v>
      </c>
      <c r="L145" s="55">
        <f>东锦!M42</f>
        <v>156312.69999999998</v>
      </c>
      <c r="M145" s="355"/>
      <c r="N145" s="355"/>
      <c r="O145" s="355"/>
      <c r="P145" s="356"/>
      <c r="Q145" s="357"/>
      <c r="R145" s="315">
        <f t="shared" si="42"/>
        <v>61341.63999999997</v>
      </c>
      <c r="S145" s="236">
        <f t="shared" si="43"/>
        <v>0.645898234683281</v>
      </c>
    </row>
    <row r="146" spans="1:19" ht="19.5" customHeight="1" x14ac:dyDescent="0.25">
      <c r="A146" s="352"/>
      <c r="B146" s="353"/>
      <c r="C146" s="354"/>
      <c r="D146" s="27"/>
      <c r="E146" s="27"/>
      <c r="F146" s="27"/>
      <c r="G146" s="27"/>
      <c r="H146" s="103"/>
      <c r="I146" s="54"/>
      <c r="J146" s="55"/>
      <c r="K146" s="54"/>
      <c r="L146" s="55"/>
      <c r="M146" s="355"/>
      <c r="N146" s="355"/>
      <c r="O146" s="355"/>
      <c r="P146" s="356"/>
      <c r="Q146" s="357"/>
      <c r="R146" s="315">
        <f t="shared" si="32"/>
        <v>0</v>
      </c>
      <c r="S146" s="236" t="str">
        <f t="shared" si="33"/>
        <v/>
      </c>
    </row>
    <row r="147" spans="1:19" ht="19.5" customHeight="1" x14ac:dyDescent="0.25">
      <c r="A147" s="364"/>
      <c r="B147" s="367"/>
      <c r="C147" s="376" t="s">
        <v>12649</v>
      </c>
      <c r="D147" s="60" t="str">
        <f>马龙!E15</f>
        <v>CN</v>
      </c>
      <c r="E147" s="57" t="str">
        <f>马龙!F15</f>
        <v>中国中免</v>
      </c>
      <c r="F147" s="57" t="str">
        <f>马龙!G15</f>
        <v>601888</v>
      </c>
      <c r="G147" s="57">
        <f>马龙!H15</f>
        <v>0</v>
      </c>
      <c r="H147" s="144">
        <f>马龙!I15</f>
        <v>2000</v>
      </c>
      <c r="I147" s="58">
        <f>马龙!J15</f>
        <v>88.28</v>
      </c>
      <c r="J147" s="59">
        <f>马龙!K15</f>
        <v>176560</v>
      </c>
      <c r="K147" s="58">
        <f>马龙!L15</f>
        <v>82.81</v>
      </c>
      <c r="L147" s="59">
        <f>马龙!M15</f>
        <v>165620</v>
      </c>
      <c r="M147" s="377">
        <f>马龙!M21</f>
        <v>426910</v>
      </c>
      <c r="N147" s="377">
        <f>M147+SUM(L147:L150)</f>
        <v>988570</v>
      </c>
      <c r="O147" s="377">
        <f>N147-Q147</f>
        <v>-11430</v>
      </c>
      <c r="P147" s="368">
        <f>O147/Q147</f>
        <v>-1.1429999999999999E-2</v>
      </c>
      <c r="Q147" s="369">
        <v>1000000</v>
      </c>
      <c r="R147" s="234">
        <f t="shared" ref="R147:R248" si="44">IFERROR(L147-J147,0)</f>
        <v>-10940</v>
      </c>
      <c r="S147" s="235">
        <f t="shared" ref="S147:S248" si="45">IFERROR((R147/J147),"")</f>
        <v>-6.196193928409606E-2</v>
      </c>
    </row>
    <row r="148" spans="1:19" ht="19.5" customHeight="1" x14ac:dyDescent="0.25">
      <c r="A148" s="365"/>
      <c r="B148" s="367"/>
      <c r="C148" s="376"/>
      <c r="D148" s="57" t="str">
        <f>马龙!E16</f>
        <v>CN</v>
      </c>
      <c r="E148" s="57" t="str">
        <f>马龙!F16</f>
        <v>长江电力</v>
      </c>
      <c r="F148" s="57" t="str">
        <f>马龙!G16</f>
        <v>600900</v>
      </c>
      <c r="G148" s="57">
        <f>马龙!H16</f>
        <v>0</v>
      </c>
      <c r="H148" s="144">
        <f>马龙!I16</f>
        <v>10000</v>
      </c>
      <c r="I148" s="58">
        <f>马龙!J16</f>
        <v>28.34</v>
      </c>
      <c r="J148" s="59">
        <f>马龙!K16</f>
        <v>283400</v>
      </c>
      <c r="K148" s="58">
        <f>马龙!L16</f>
        <v>27.85</v>
      </c>
      <c r="L148" s="59">
        <f>马龙!M16</f>
        <v>278500</v>
      </c>
      <c r="M148" s="377"/>
      <c r="N148" s="377"/>
      <c r="O148" s="377"/>
      <c r="P148" s="368"/>
      <c r="Q148" s="369"/>
      <c r="R148" s="234">
        <f t="shared" si="44"/>
        <v>-4900</v>
      </c>
      <c r="S148" s="235">
        <f t="shared" si="45"/>
        <v>-1.7290049400141144E-2</v>
      </c>
    </row>
    <row r="149" spans="1:19" ht="19.5" customHeight="1" x14ac:dyDescent="0.25">
      <c r="A149" s="365"/>
      <c r="B149" s="367"/>
      <c r="C149" s="376"/>
      <c r="D149" s="57" t="str">
        <f>马龙!E17</f>
        <v>CN</v>
      </c>
      <c r="E149" s="57" t="str">
        <f>马龙!F17</f>
        <v>航发动力</v>
      </c>
      <c r="F149" s="57" t="str">
        <f>马龙!G17</f>
        <v>600893</v>
      </c>
      <c r="G149" s="57">
        <f>马龙!H17</f>
        <v>0</v>
      </c>
      <c r="H149" s="144">
        <f>马龙!I17</f>
        <v>3000</v>
      </c>
      <c r="I149" s="58">
        <f>马龙!J17</f>
        <v>37.71</v>
      </c>
      <c r="J149" s="59">
        <f>马龙!K17</f>
        <v>113130</v>
      </c>
      <c r="K149" s="58">
        <f>马龙!L17</f>
        <v>39.18</v>
      </c>
      <c r="L149" s="59">
        <f>马龙!M17</f>
        <v>117540</v>
      </c>
      <c r="M149" s="377"/>
      <c r="N149" s="377"/>
      <c r="O149" s="377"/>
      <c r="P149" s="368"/>
      <c r="Q149" s="369"/>
      <c r="R149" s="234"/>
      <c r="S149" s="235"/>
    </row>
    <row r="150" spans="1:19" ht="19.5" customHeight="1" x14ac:dyDescent="0.25">
      <c r="A150" s="366"/>
      <c r="B150" s="367"/>
      <c r="C150" s="376"/>
      <c r="D150" s="57"/>
      <c r="E150" s="57"/>
      <c r="F150" s="57"/>
      <c r="G150" s="57"/>
      <c r="H150" s="144"/>
      <c r="I150" s="58"/>
      <c r="J150" s="59"/>
      <c r="K150" s="58"/>
      <c r="L150" s="59"/>
      <c r="M150" s="377"/>
      <c r="N150" s="377"/>
      <c r="O150" s="377"/>
      <c r="P150" s="368"/>
      <c r="Q150" s="369"/>
      <c r="R150" s="234">
        <f t="shared" si="44"/>
        <v>0</v>
      </c>
      <c r="S150" s="235" t="str">
        <f t="shared" si="45"/>
        <v/>
      </c>
    </row>
    <row r="151" spans="1:19" ht="19.5" customHeight="1" x14ac:dyDescent="0.25">
      <c r="A151" s="350"/>
      <c r="B151" s="353"/>
      <c r="C151" s="354" t="s">
        <v>12651</v>
      </c>
      <c r="D151" s="312" t="str">
        <f>剑云!E15</f>
        <v>US</v>
      </c>
      <c r="E151" s="27" t="str">
        <f>剑云!F15</f>
        <v>英伟达</v>
      </c>
      <c r="F151" s="27" t="str">
        <f>剑云!G15</f>
        <v>NVDA</v>
      </c>
      <c r="G151" s="27" t="str">
        <f>剑云!H15</f>
        <v>持有</v>
      </c>
      <c r="H151" s="103">
        <f>剑云!I15</f>
        <v>100</v>
      </c>
      <c r="I151" s="54">
        <f>剑云!J15</f>
        <v>1380.6</v>
      </c>
      <c r="J151" s="55">
        <f>剑云!K15</f>
        <v>138060</v>
      </c>
      <c r="K151" s="54">
        <f>剑云!L15</f>
        <v>1411.722</v>
      </c>
      <c r="L151" s="55">
        <f>剑云!M15</f>
        <v>141172.20000000001</v>
      </c>
      <c r="M151" s="355">
        <f>剑云!M21</f>
        <v>771910</v>
      </c>
      <c r="N151" s="355">
        <f>M151+SUM(L151:L156)</f>
        <v>1006082.2</v>
      </c>
      <c r="O151" s="355">
        <f>N151-Q151</f>
        <v>6082.1999999999534</v>
      </c>
      <c r="P151" s="389">
        <f>O151/Q151</f>
        <v>6.0821999999999534E-3</v>
      </c>
      <c r="Q151" s="357">
        <v>1000000</v>
      </c>
      <c r="R151" s="315">
        <f t="shared" si="44"/>
        <v>3112.2000000000116</v>
      </c>
      <c r="S151" s="236">
        <f t="shared" si="45"/>
        <v>2.2542372881356017E-2</v>
      </c>
    </row>
    <row r="152" spans="1:19" ht="19.5" customHeight="1" x14ac:dyDescent="0.25">
      <c r="A152" s="351"/>
      <c r="B152" s="353"/>
      <c r="C152" s="354"/>
      <c r="D152" s="27" t="str">
        <f>剑云!E16</f>
        <v>CN</v>
      </c>
      <c r="E152" s="27" t="str">
        <f>剑云!F16</f>
        <v>海航控股</v>
      </c>
      <c r="F152" s="27" t="str">
        <f>剑云!G16</f>
        <v>600221</v>
      </c>
      <c r="G152" s="27" t="str">
        <f>剑云!H16</f>
        <v>持有</v>
      </c>
      <c r="H152" s="103">
        <f>剑云!I16</f>
        <v>10000</v>
      </c>
      <c r="I152" s="54">
        <f>剑云!J16</f>
        <v>1.8149999999999999</v>
      </c>
      <c r="J152" s="55">
        <f>剑云!K16</f>
        <v>18150</v>
      </c>
      <c r="K152" s="54">
        <f>剑云!L16</f>
        <v>1.73</v>
      </c>
      <c r="L152" s="55">
        <f>剑云!M16</f>
        <v>17300</v>
      </c>
      <c r="M152" s="355"/>
      <c r="N152" s="355"/>
      <c r="O152" s="355"/>
      <c r="P152" s="389"/>
      <c r="Q152" s="357"/>
      <c r="R152" s="315">
        <f t="shared" si="44"/>
        <v>-850</v>
      </c>
      <c r="S152" s="236">
        <f t="shared" si="45"/>
        <v>-4.6831955922865015E-2</v>
      </c>
    </row>
    <row r="153" spans="1:19" ht="19.5" customHeight="1" x14ac:dyDescent="0.25">
      <c r="A153" s="351"/>
      <c r="B153" s="353"/>
      <c r="C153" s="354"/>
      <c r="D153" s="27" t="str">
        <f>剑云!E17</f>
        <v>CN</v>
      </c>
      <c r="E153" s="27" t="str">
        <f>剑云!F17</f>
        <v>顺丰控股</v>
      </c>
      <c r="F153" s="27" t="str">
        <f>剑云!G17</f>
        <v>002352</v>
      </c>
      <c r="G153" s="27" t="str">
        <f>剑云!H17</f>
        <v>持有</v>
      </c>
      <c r="H153" s="103">
        <f>剑云!I17</f>
        <v>2000</v>
      </c>
      <c r="I153" s="54">
        <f>剑云!J17</f>
        <v>40.29</v>
      </c>
      <c r="J153" s="55">
        <f>剑云!K17</f>
        <v>80580</v>
      </c>
      <c r="K153" s="54">
        <f>剑云!L17</f>
        <v>37.85</v>
      </c>
      <c r="L153" s="55">
        <f>剑云!M17</f>
        <v>75700</v>
      </c>
      <c r="M153" s="355"/>
      <c r="N153" s="355"/>
      <c r="O153" s="355"/>
      <c r="P153" s="389"/>
      <c r="Q153" s="357"/>
      <c r="R153" s="315"/>
      <c r="S153" s="236"/>
    </row>
    <row r="154" spans="1:19" ht="19.5" customHeight="1" x14ac:dyDescent="0.25">
      <c r="A154" s="351"/>
      <c r="B154" s="353"/>
      <c r="C154" s="354"/>
      <c r="D154" s="27"/>
      <c r="E154" s="27"/>
      <c r="F154" s="27"/>
      <c r="G154" s="27"/>
      <c r="H154" s="103"/>
      <c r="I154" s="54"/>
      <c r="J154" s="55"/>
      <c r="K154" s="54"/>
      <c r="L154" s="55"/>
      <c r="M154" s="355"/>
      <c r="N154" s="355"/>
      <c r="O154" s="355"/>
      <c r="P154" s="389"/>
      <c r="Q154" s="357"/>
      <c r="R154" s="315"/>
      <c r="S154" s="236"/>
    </row>
    <row r="155" spans="1:19" ht="19.5" customHeight="1" x14ac:dyDescent="0.25">
      <c r="A155" s="351"/>
      <c r="B155" s="353"/>
      <c r="C155" s="354"/>
      <c r="D155" s="27"/>
      <c r="E155" s="27"/>
      <c r="F155" s="27"/>
      <c r="G155" s="27"/>
      <c r="H155" s="103"/>
      <c r="I155" s="54"/>
      <c r="J155" s="55"/>
      <c r="K155" s="54"/>
      <c r="L155" s="55"/>
      <c r="M155" s="355"/>
      <c r="N155" s="355"/>
      <c r="O155" s="355"/>
      <c r="P155" s="389"/>
      <c r="Q155" s="357"/>
      <c r="R155" s="315"/>
      <c r="S155" s="236"/>
    </row>
    <row r="156" spans="1:19" ht="19.5" customHeight="1" x14ac:dyDescent="0.25">
      <c r="A156" s="352"/>
      <c r="B156" s="353"/>
      <c r="C156" s="354"/>
      <c r="D156" s="27"/>
      <c r="E156" s="27"/>
      <c r="F156" s="27"/>
      <c r="G156" s="27"/>
      <c r="H156" s="103"/>
      <c r="I156" s="54"/>
      <c r="J156" s="55"/>
      <c r="K156" s="54"/>
      <c r="L156" s="55"/>
      <c r="M156" s="355"/>
      <c r="N156" s="355"/>
      <c r="O156" s="355"/>
      <c r="P156" s="389"/>
      <c r="Q156" s="357"/>
      <c r="R156" s="315">
        <f t="shared" si="44"/>
        <v>0</v>
      </c>
      <c r="S156" s="236" t="str">
        <f t="shared" si="45"/>
        <v/>
      </c>
    </row>
    <row r="157" spans="1:19" ht="19.5" customHeight="1" x14ac:dyDescent="0.25">
      <c r="A157" s="364"/>
      <c r="B157" s="367"/>
      <c r="C157" s="376" t="s">
        <v>391</v>
      </c>
      <c r="D157" s="60" t="str">
        <f>海军!E610</f>
        <v>CN</v>
      </c>
      <c r="E157" s="57" t="str">
        <f>海军!F610</f>
        <v>航天电机</v>
      </c>
      <c r="F157" s="57" t="str">
        <f>海军!G610</f>
        <v>600151</v>
      </c>
      <c r="G157" s="57" t="str">
        <f>海军!H610</f>
        <v>持有</v>
      </c>
      <c r="H157" s="144">
        <f>海军!I610</f>
        <v>60000</v>
      </c>
      <c r="I157" s="58">
        <f>海军!J610</f>
        <v>13.65</v>
      </c>
      <c r="J157" s="59">
        <f>海军!K610</f>
        <v>819000</v>
      </c>
      <c r="K157" s="58">
        <f>海军!L610</f>
        <v>18.88</v>
      </c>
      <c r="L157" s="59">
        <f>海军!M610</f>
        <v>1132800</v>
      </c>
      <c r="M157" s="377">
        <f>海军!M621</f>
        <v>1797497.3849999979</v>
      </c>
      <c r="N157" s="377">
        <f>M157+SUM(L157:L166)</f>
        <v>9461797.3849999979</v>
      </c>
      <c r="O157" s="377">
        <f>N157-Q157</f>
        <v>8461797.3849999979</v>
      </c>
      <c r="P157" s="368">
        <f>O157/Q157</f>
        <v>8.4617973849999988</v>
      </c>
      <c r="Q157" s="369">
        <v>1000000</v>
      </c>
      <c r="R157" s="234">
        <f t="shared" si="44"/>
        <v>313800</v>
      </c>
      <c r="S157" s="235">
        <f t="shared" si="45"/>
        <v>0.38315018315018318</v>
      </c>
    </row>
    <row r="158" spans="1:19" ht="19.5" customHeight="1" x14ac:dyDescent="0.25">
      <c r="A158" s="365"/>
      <c r="B158" s="367"/>
      <c r="C158" s="376"/>
      <c r="D158" s="60" t="str">
        <f>海军!E611</f>
        <v>CN</v>
      </c>
      <c r="E158" s="57" t="str">
        <f>海军!F611</f>
        <v>顺灏股份</v>
      </c>
      <c r="F158" s="57" t="str">
        <f>海军!G611</f>
        <v>002565</v>
      </c>
      <c r="G158" s="57" t="str">
        <f>海军!H611</f>
        <v>持有</v>
      </c>
      <c r="H158" s="144">
        <f>海军!I611</f>
        <v>50000</v>
      </c>
      <c r="I158" s="58">
        <f>海军!J611</f>
        <v>15.95</v>
      </c>
      <c r="J158" s="59">
        <f>海军!K611</f>
        <v>797500</v>
      </c>
      <c r="K158" s="58">
        <f>海军!L611</f>
        <v>16.579999999999998</v>
      </c>
      <c r="L158" s="59">
        <f>海军!M611</f>
        <v>828999.99999999988</v>
      </c>
      <c r="M158" s="377"/>
      <c r="N158" s="377"/>
      <c r="O158" s="377"/>
      <c r="P158" s="368"/>
      <c r="Q158" s="369"/>
      <c r="R158" s="234">
        <f t="shared" ref="R158:R160" si="46">IFERROR(L158-J158,0)</f>
        <v>31499.999999999884</v>
      </c>
      <c r="S158" s="235">
        <f t="shared" ref="S158:S160" si="47">IFERROR((R158/J158),"")</f>
        <v>3.9498432601880733E-2</v>
      </c>
    </row>
    <row r="159" spans="1:19" ht="19.5" customHeight="1" x14ac:dyDescent="0.25">
      <c r="A159" s="365"/>
      <c r="B159" s="367"/>
      <c r="C159" s="376"/>
      <c r="D159" s="60" t="str">
        <f>海军!E612</f>
        <v>CN</v>
      </c>
      <c r="E159" s="57" t="str">
        <f>海军!F612</f>
        <v>般天动力</v>
      </c>
      <c r="F159" s="57" t="str">
        <f>海军!G612</f>
        <v>600343</v>
      </c>
      <c r="G159" s="57" t="str">
        <f>海军!H612</f>
        <v>持有</v>
      </c>
      <c r="H159" s="144">
        <f>海军!I612</f>
        <v>20000</v>
      </c>
      <c r="I159" s="58">
        <f>海军!J612</f>
        <v>40.119999999999997</v>
      </c>
      <c r="J159" s="59">
        <f>海军!K612</f>
        <v>802400</v>
      </c>
      <c r="K159" s="58">
        <f>海军!L612</f>
        <v>38.619999999999997</v>
      </c>
      <c r="L159" s="59">
        <f>海军!M612</f>
        <v>772400</v>
      </c>
      <c r="M159" s="377"/>
      <c r="N159" s="377"/>
      <c r="O159" s="377"/>
      <c r="P159" s="368"/>
      <c r="Q159" s="369"/>
      <c r="R159" s="234">
        <f t="shared" si="46"/>
        <v>-30000</v>
      </c>
      <c r="S159" s="235">
        <f t="shared" si="47"/>
        <v>-3.7387836490528417E-2</v>
      </c>
    </row>
    <row r="160" spans="1:19" ht="19.5" customHeight="1" x14ac:dyDescent="0.25">
      <c r="A160" s="365"/>
      <c r="B160" s="367"/>
      <c r="C160" s="376"/>
      <c r="D160" s="60" t="str">
        <f>海军!E613</f>
        <v>CN</v>
      </c>
      <c r="E160" s="57" t="str">
        <f>海军!F613</f>
        <v>航天智造</v>
      </c>
      <c r="F160" s="57" t="str">
        <f>海军!G613</f>
        <v>300446</v>
      </c>
      <c r="G160" s="57" t="str">
        <f>海军!H613</f>
        <v>持有</v>
      </c>
      <c r="H160" s="144">
        <f>海军!I613</f>
        <v>30000</v>
      </c>
      <c r="I160" s="58">
        <f>海军!J613</f>
        <v>26.25</v>
      </c>
      <c r="J160" s="59">
        <f>海军!K613</f>
        <v>787500</v>
      </c>
      <c r="K160" s="58">
        <f>海军!L613</f>
        <v>26.25</v>
      </c>
      <c r="L160" s="59">
        <f>海军!M613</f>
        <v>787500</v>
      </c>
      <c r="M160" s="377"/>
      <c r="N160" s="377"/>
      <c r="O160" s="377"/>
      <c r="P160" s="368"/>
      <c r="Q160" s="369"/>
      <c r="R160" s="234">
        <f t="shared" si="46"/>
        <v>0</v>
      </c>
      <c r="S160" s="235">
        <f t="shared" si="47"/>
        <v>0</v>
      </c>
    </row>
    <row r="161" spans="1:19" ht="19.5" customHeight="1" x14ac:dyDescent="0.25">
      <c r="A161" s="365"/>
      <c r="B161" s="367"/>
      <c r="C161" s="376"/>
      <c r="D161" s="60" t="str">
        <f>海军!E614</f>
        <v>CN</v>
      </c>
      <c r="E161" s="57" t="str">
        <f>海军!F614</f>
        <v>航天电子</v>
      </c>
      <c r="F161" s="57" t="str">
        <f>海军!G614</f>
        <v>600879</v>
      </c>
      <c r="G161" s="57" t="str">
        <f>海军!H614</f>
        <v>持有</v>
      </c>
      <c r="H161" s="144">
        <f>海军!I614</f>
        <v>80000</v>
      </c>
      <c r="I161" s="58">
        <f>海军!J614</f>
        <v>18.07</v>
      </c>
      <c r="J161" s="59">
        <f>海军!K614</f>
        <v>1445600</v>
      </c>
      <c r="K161" s="58">
        <f>海军!L614</f>
        <v>18.07</v>
      </c>
      <c r="L161" s="59">
        <f>海军!M614</f>
        <v>1445600</v>
      </c>
      <c r="M161" s="377"/>
      <c r="N161" s="377"/>
      <c r="O161" s="377"/>
      <c r="P161" s="368"/>
      <c r="Q161" s="369"/>
      <c r="R161" s="234">
        <f t="shared" ref="R161:R166" si="48">IFERROR(L161-J161,0)</f>
        <v>0</v>
      </c>
      <c r="S161" s="235">
        <f t="shared" ref="S161:S166" si="49">IFERROR((R161/J161),"")</f>
        <v>0</v>
      </c>
    </row>
    <row r="162" spans="1:19" ht="19.5" customHeight="1" x14ac:dyDescent="0.25">
      <c r="A162" s="365"/>
      <c r="B162" s="367"/>
      <c r="C162" s="376"/>
      <c r="D162" s="60" t="str">
        <f>海军!E615</f>
        <v>CN</v>
      </c>
      <c r="E162" s="57" t="str">
        <f>海军!F615</f>
        <v>西部材料</v>
      </c>
      <c r="F162" s="57" t="str">
        <f>海军!G615</f>
        <v>002149</v>
      </c>
      <c r="G162" s="57" t="str">
        <f>海军!H615</f>
        <v>持有</v>
      </c>
      <c r="H162" s="144">
        <f>海军!I615</f>
        <v>20000</v>
      </c>
      <c r="I162" s="58">
        <f>海军!J615</f>
        <v>37.72</v>
      </c>
      <c r="J162" s="59">
        <f>海军!K615</f>
        <v>754400</v>
      </c>
      <c r="K162" s="58">
        <f>海军!L615</f>
        <v>37.72</v>
      </c>
      <c r="L162" s="59">
        <f>海军!M615</f>
        <v>754400</v>
      </c>
      <c r="M162" s="377"/>
      <c r="N162" s="377"/>
      <c r="O162" s="377"/>
      <c r="P162" s="368"/>
      <c r="Q162" s="369"/>
      <c r="R162" s="234"/>
      <c r="S162" s="235"/>
    </row>
    <row r="163" spans="1:19" ht="19.5" customHeight="1" x14ac:dyDescent="0.25">
      <c r="A163" s="365"/>
      <c r="B163" s="367"/>
      <c r="C163" s="376"/>
      <c r="D163" s="60" t="str">
        <f>海军!E616</f>
        <v>CN</v>
      </c>
      <c r="E163" s="57" t="str">
        <f>海军!F616</f>
        <v>航天发展</v>
      </c>
      <c r="F163" s="57" t="str">
        <f>海军!G616</f>
        <v>000547</v>
      </c>
      <c r="G163" s="57" t="str">
        <f>海军!H616</f>
        <v>持有</v>
      </c>
      <c r="H163" s="144">
        <f>海军!I616</f>
        <v>40000</v>
      </c>
      <c r="I163" s="58">
        <f>海军!J616</f>
        <v>22.3</v>
      </c>
      <c r="J163" s="59">
        <f>海军!K616</f>
        <v>892000</v>
      </c>
      <c r="K163" s="58">
        <f>海军!L616</f>
        <v>22.3</v>
      </c>
      <c r="L163" s="59">
        <f>海军!M616</f>
        <v>892000</v>
      </c>
      <c r="M163" s="377"/>
      <c r="N163" s="377"/>
      <c r="O163" s="377"/>
      <c r="P163" s="368"/>
      <c r="Q163" s="369"/>
      <c r="R163" s="234"/>
      <c r="S163" s="235"/>
    </row>
    <row r="164" spans="1:19" ht="19.5" customHeight="1" x14ac:dyDescent="0.25">
      <c r="A164" s="365"/>
      <c r="B164" s="367"/>
      <c r="C164" s="376"/>
      <c r="D164" s="60" t="str">
        <f>海军!E617</f>
        <v>CN</v>
      </c>
      <c r="E164" s="57" t="str">
        <f>海军!F617</f>
        <v>浙江世宝</v>
      </c>
      <c r="F164" s="57" t="str">
        <f>海军!G617</f>
        <v>002703</v>
      </c>
      <c r="G164" s="57" t="str">
        <f>海军!H617</f>
        <v>持有</v>
      </c>
      <c r="H164" s="144">
        <f>海军!I617</f>
        <v>60000</v>
      </c>
      <c r="I164" s="58">
        <f>海军!J617</f>
        <v>17.510000000000002</v>
      </c>
      <c r="J164" s="59">
        <f>海军!K617</f>
        <v>1050600</v>
      </c>
      <c r="K164" s="58">
        <f>海军!L617</f>
        <v>17.510000000000002</v>
      </c>
      <c r="L164" s="59">
        <f>海军!M617</f>
        <v>1050600</v>
      </c>
      <c r="M164" s="377"/>
      <c r="N164" s="377"/>
      <c r="O164" s="377"/>
      <c r="P164" s="368"/>
      <c r="Q164" s="369"/>
      <c r="R164" s="234"/>
      <c r="S164" s="235"/>
    </row>
    <row r="165" spans="1:19" ht="19.5" customHeight="1" x14ac:dyDescent="0.25">
      <c r="A165" s="365"/>
      <c r="B165" s="367"/>
      <c r="C165" s="376"/>
      <c r="D165" s="60"/>
      <c r="E165" s="57"/>
      <c r="F165" s="57"/>
      <c r="G165" s="57"/>
      <c r="H165" s="144"/>
      <c r="I165" s="58"/>
      <c r="J165" s="59"/>
      <c r="K165" s="58"/>
      <c r="L165" s="59"/>
      <c r="M165" s="377"/>
      <c r="N165" s="377"/>
      <c r="O165" s="377"/>
      <c r="P165" s="368"/>
      <c r="Q165" s="369"/>
      <c r="R165" s="234"/>
      <c r="S165" s="235"/>
    </row>
    <row r="166" spans="1:19" ht="19.5" customHeight="1" x14ac:dyDescent="0.25">
      <c r="A166" s="365"/>
      <c r="B166" s="367"/>
      <c r="C166" s="376"/>
      <c r="D166" s="60"/>
      <c r="E166" s="57"/>
      <c r="F166" s="57"/>
      <c r="G166" s="57"/>
      <c r="H166" s="144"/>
      <c r="I166" s="58"/>
      <c r="J166" s="59"/>
      <c r="K166" s="58"/>
      <c r="L166" s="59"/>
      <c r="M166" s="377"/>
      <c r="N166" s="377"/>
      <c r="O166" s="377"/>
      <c r="P166" s="368"/>
      <c r="Q166" s="369"/>
      <c r="R166" s="234">
        <f t="shared" si="48"/>
        <v>0</v>
      </c>
      <c r="S166" s="235" t="str">
        <f t="shared" si="49"/>
        <v/>
      </c>
    </row>
    <row r="167" spans="1:19" ht="19.5" customHeight="1" x14ac:dyDescent="0.25">
      <c r="A167" s="350"/>
      <c r="B167" s="353"/>
      <c r="C167" s="354" t="s">
        <v>392</v>
      </c>
      <c r="D167" s="312" t="str">
        <f>莉红!E44</f>
        <v>CN</v>
      </c>
      <c r="E167" s="27" t="str">
        <f>莉红!F44</f>
        <v>鄂尔多斯</v>
      </c>
      <c r="F167" s="27" t="str">
        <f>莉红!G44</f>
        <v>600295</v>
      </c>
      <c r="G167" s="27" t="str">
        <f>莉红!H44</f>
        <v>持有</v>
      </c>
      <c r="H167" s="103">
        <f>莉红!I44</f>
        <v>2000</v>
      </c>
      <c r="I167" s="54">
        <f>莉红!J44</f>
        <v>9.06</v>
      </c>
      <c r="J167" s="55">
        <f>莉红!K44</f>
        <v>18120</v>
      </c>
      <c r="K167" s="296">
        <f>莉红!L44</f>
        <v>11.54</v>
      </c>
      <c r="L167" s="55">
        <f>莉红!M44</f>
        <v>23080</v>
      </c>
      <c r="M167" s="355">
        <f>莉红!M55</f>
        <v>257824.38000000006</v>
      </c>
      <c r="N167" s="355">
        <f>M167+SUM(L167:L173)</f>
        <v>1555502.3800000001</v>
      </c>
      <c r="O167" s="355">
        <f>N167-Q167</f>
        <v>555502.38000000012</v>
      </c>
      <c r="P167" s="356">
        <f>O167/Q167</f>
        <v>0.55550238000000007</v>
      </c>
      <c r="Q167" s="357">
        <v>1000000</v>
      </c>
      <c r="R167" s="315">
        <f t="shared" si="44"/>
        <v>4960</v>
      </c>
      <c r="S167" s="236">
        <f t="shared" si="45"/>
        <v>0.27373068432671083</v>
      </c>
    </row>
    <row r="168" spans="1:19" ht="19.5" customHeight="1" x14ac:dyDescent="0.25">
      <c r="A168" s="351"/>
      <c r="B168" s="353"/>
      <c r="C168" s="354"/>
      <c r="D168" s="27" t="str">
        <f>莉红!E45</f>
        <v>US</v>
      </c>
      <c r="E168" s="27" t="str">
        <f>莉红!F45</f>
        <v>亚马逊</v>
      </c>
      <c r="F168" s="27" t="str">
        <f>莉红!G45</f>
        <v>AMZN</v>
      </c>
      <c r="G168" s="27" t="str">
        <f>莉红!H45</f>
        <v>持有</v>
      </c>
      <c r="H168" s="103">
        <f>莉红!I45</f>
        <v>100</v>
      </c>
      <c r="I168" s="54">
        <f>莉红!J45</f>
        <v>1360.4759999999997</v>
      </c>
      <c r="J168" s="55">
        <f>莉红!K45</f>
        <v>136047.59999999998</v>
      </c>
      <c r="K168" s="54">
        <f>莉红!L45</f>
        <v>1773.33</v>
      </c>
      <c r="L168" s="55">
        <f>莉红!M45</f>
        <v>177333</v>
      </c>
      <c r="M168" s="355"/>
      <c r="N168" s="355"/>
      <c r="O168" s="355"/>
      <c r="P168" s="356"/>
      <c r="Q168" s="357"/>
      <c r="R168" s="315">
        <f t="shared" si="44"/>
        <v>41285.400000000023</v>
      </c>
      <c r="S168" s="236">
        <f t="shared" si="45"/>
        <v>0.30346290563008854</v>
      </c>
    </row>
    <row r="169" spans="1:19" ht="19.5" customHeight="1" x14ac:dyDescent="0.25">
      <c r="A169" s="351"/>
      <c r="B169" s="353"/>
      <c r="C169" s="354"/>
      <c r="D169" s="27" t="str">
        <f>莉红!E46</f>
        <v>US</v>
      </c>
      <c r="E169" s="27" t="str">
        <f>莉红!F46</f>
        <v>谷歌-A</v>
      </c>
      <c r="F169" s="27" t="str">
        <f>莉红!G46</f>
        <v>GOOGL</v>
      </c>
      <c r="G169" s="27" t="str">
        <f>莉红!H46</f>
        <v>持有</v>
      </c>
      <c r="H169" s="103">
        <f>莉红!I46</f>
        <v>100</v>
      </c>
      <c r="I169" s="54">
        <f>莉红!J46</f>
        <v>1101.204</v>
      </c>
      <c r="J169" s="55">
        <f>莉红!K46</f>
        <v>110120.4</v>
      </c>
      <c r="K169" s="54">
        <f>莉红!L46</f>
        <v>2395.848</v>
      </c>
      <c r="L169" s="55">
        <f>莉红!M46</f>
        <v>239584.8</v>
      </c>
      <c r="M169" s="355"/>
      <c r="N169" s="355"/>
      <c r="O169" s="355"/>
      <c r="P169" s="356"/>
      <c r="Q169" s="357"/>
      <c r="R169" s="315">
        <f t="shared" si="44"/>
        <v>129464.4</v>
      </c>
      <c r="S169" s="236">
        <f t="shared" si="45"/>
        <v>1.1756622751097889</v>
      </c>
    </row>
    <row r="170" spans="1:19" ht="19.5" customHeight="1" x14ac:dyDescent="0.25">
      <c r="A170" s="351"/>
      <c r="B170" s="353"/>
      <c r="C170" s="354"/>
      <c r="D170" s="27" t="str">
        <f>莉红!E47</f>
        <v>US</v>
      </c>
      <c r="E170" s="27" t="str">
        <f>莉红!F47</f>
        <v>吉利汽车</v>
      </c>
      <c r="F170" s="27" t="str">
        <f>莉红!G47</f>
        <v>GELYY</v>
      </c>
      <c r="G170" s="27" t="str">
        <f>莉红!H47</f>
        <v>持有</v>
      </c>
      <c r="H170" s="103">
        <f>莉红!I47</f>
        <v>1000</v>
      </c>
      <c r="I170" s="54">
        <f>莉红!J47</f>
        <v>182.208</v>
      </c>
      <c r="J170" s="55">
        <f>莉红!K47</f>
        <v>182208</v>
      </c>
      <c r="K170" s="54">
        <f>莉红!L47</f>
        <v>341.17200000000003</v>
      </c>
      <c r="L170" s="55">
        <f>莉红!M47</f>
        <v>341172</v>
      </c>
      <c r="M170" s="355"/>
      <c r="N170" s="355"/>
      <c r="O170" s="355"/>
      <c r="P170" s="356"/>
      <c r="Q170" s="357"/>
      <c r="R170" s="315">
        <f t="shared" si="44"/>
        <v>158964</v>
      </c>
      <c r="S170" s="236">
        <f t="shared" si="45"/>
        <v>0.87243150684931503</v>
      </c>
    </row>
    <row r="171" spans="1:19" ht="19.5" customHeight="1" x14ac:dyDescent="0.25">
      <c r="A171" s="351"/>
      <c r="B171" s="353"/>
      <c r="C171" s="354"/>
      <c r="D171" s="27" t="str">
        <f>莉红!E48</f>
        <v>US</v>
      </c>
      <c r="E171" s="27" t="str">
        <f>莉红!F48</f>
        <v>英伟达</v>
      </c>
      <c r="F171" s="27" t="str">
        <f>莉红!G48</f>
        <v>NVDA</v>
      </c>
      <c r="G171" s="27" t="str">
        <f>莉红!H48</f>
        <v>持有</v>
      </c>
      <c r="H171" s="103">
        <f>莉红!I48</f>
        <v>100</v>
      </c>
      <c r="I171" s="54">
        <f>莉红!J48</f>
        <v>1028.664</v>
      </c>
      <c r="J171" s="55">
        <f>莉红!K48</f>
        <v>102866.4</v>
      </c>
      <c r="K171" s="54">
        <f>莉红!L48</f>
        <v>1411.722</v>
      </c>
      <c r="L171" s="55">
        <f>莉红!M48</f>
        <v>141172.20000000001</v>
      </c>
      <c r="M171" s="355"/>
      <c r="N171" s="355"/>
      <c r="O171" s="355"/>
      <c r="P171" s="356"/>
      <c r="Q171" s="357"/>
      <c r="R171" s="315">
        <f t="shared" si="44"/>
        <v>38305.800000000017</v>
      </c>
      <c r="S171" s="236">
        <f t="shared" si="45"/>
        <v>0.37238398544131046</v>
      </c>
    </row>
    <row r="172" spans="1:19" ht="19.5" customHeight="1" x14ac:dyDescent="0.25">
      <c r="A172" s="351"/>
      <c r="B172" s="353"/>
      <c r="C172" s="354"/>
      <c r="D172" s="27" t="str">
        <f>莉红!E49</f>
        <v>US</v>
      </c>
      <c r="E172" s="27" t="str">
        <f>莉红!F49</f>
        <v>特斯拉</v>
      </c>
      <c r="F172" s="27" t="str">
        <f>莉红!G49</f>
        <v>TSLA</v>
      </c>
      <c r="G172" s="27" t="str">
        <f>莉红!H49</f>
        <v>持有</v>
      </c>
      <c r="H172" s="103">
        <f>莉红!I49</f>
        <v>100</v>
      </c>
      <c r="I172" s="54">
        <f>莉红!J49</f>
        <v>1384.1880000000001</v>
      </c>
      <c r="J172" s="55">
        <f>莉红!K49</f>
        <v>138418.80000000002</v>
      </c>
      <c r="K172" s="54">
        <f>莉红!L49</f>
        <v>3753.3599999999997</v>
      </c>
      <c r="L172" s="55">
        <f>莉红!M49</f>
        <v>375335.99999999994</v>
      </c>
      <c r="M172" s="355"/>
      <c r="N172" s="355"/>
      <c r="O172" s="355"/>
      <c r="P172" s="356"/>
      <c r="Q172" s="357"/>
      <c r="R172" s="315">
        <f t="shared" si="44"/>
        <v>236917.19999999992</v>
      </c>
      <c r="S172" s="236">
        <f t="shared" si="45"/>
        <v>1.7115969796010362</v>
      </c>
    </row>
    <row r="173" spans="1:19" ht="19.5" customHeight="1" x14ac:dyDescent="0.25">
      <c r="A173" s="352"/>
      <c r="B173" s="353"/>
      <c r="C173" s="354"/>
      <c r="D173" s="27"/>
      <c r="E173" s="27"/>
      <c r="F173" s="27"/>
      <c r="G173" s="27"/>
      <c r="H173" s="103"/>
      <c r="I173" s="54"/>
      <c r="J173" s="55"/>
      <c r="K173" s="54"/>
      <c r="L173" s="55"/>
      <c r="M173" s="355"/>
      <c r="N173" s="355"/>
      <c r="O173" s="355"/>
      <c r="P173" s="356"/>
      <c r="Q173" s="357"/>
      <c r="R173" s="315">
        <f t="shared" si="44"/>
        <v>0</v>
      </c>
      <c r="S173" s="236" t="str">
        <f t="shared" si="45"/>
        <v/>
      </c>
    </row>
    <row r="174" spans="1:19" ht="19.5" customHeight="1" x14ac:dyDescent="0.25">
      <c r="A174" s="364"/>
      <c r="B174" s="367"/>
      <c r="C174" s="376" t="s">
        <v>451</v>
      </c>
      <c r="D174" s="60" t="str">
        <f>新群!E72</f>
        <v>US</v>
      </c>
      <c r="E174" s="57" t="str">
        <f>新群!F72</f>
        <v>台积电</v>
      </c>
      <c r="F174" s="57" t="str">
        <f>新群!G72</f>
        <v>TSM</v>
      </c>
      <c r="G174" s="57" t="str">
        <f>新群!H72</f>
        <v>持有</v>
      </c>
      <c r="H174" s="144">
        <f>新群!I72</f>
        <v>100</v>
      </c>
      <c r="I174" s="58">
        <f>新群!J72</f>
        <v>2253.81</v>
      </c>
      <c r="J174" s="59">
        <f>新群!K72</f>
        <v>225381</v>
      </c>
      <c r="K174" s="58">
        <f>新群!L72</f>
        <v>2253.81</v>
      </c>
      <c r="L174" s="59">
        <f>新群!M72</f>
        <v>225381</v>
      </c>
      <c r="M174" s="377">
        <f>新群!M81</f>
        <v>571050.04</v>
      </c>
      <c r="N174" s="377">
        <f>SUM(L174:L179)+M174</f>
        <v>1459033.2400000002</v>
      </c>
      <c r="O174" s="377">
        <f>N174-Q174</f>
        <v>459033.24000000022</v>
      </c>
      <c r="P174" s="368">
        <f>O174/Q174</f>
        <v>0.45903324000000023</v>
      </c>
      <c r="Q174" s="369">
        <v>1000000</v>
      </c>
      <c r="R174" s="234">
        <f t="shared" si="44"/>
        <v>0</v>
      </c>
      <c r="S174" s="235">
        <f t="shared" si="45"/>
        <v>0</v>
      </c>
    </row>
    <row r="175" spans="1:19" ht="19.5" customHeight="1" x14ac:dyDescent="0.25">
      <c r="A175" s="365"/>
      <c r="B175" s="367"/>
      <c r="C175" s="376"/>
      <c r="D175" s="57" t="str">
        <f>新群!E73</f>
        <v>US</v>
      </c>
      <c r="E175" s="57" t="str">
        <f>新群!F73</f>
        <v>特斯拉</v>
      </c>
      <c r="F175" s="57" t="str">
        <f>新群!G73</f>
        <v>TSLA</v>
      </c>
      <c r="G175" s="57" t="str">
        <f>新群!H73</f>
        <v>持有</v>
      </c>
      <c r="H175" s="144">
        <f>新群!I73</f>
        <v>50</v>
      </c>
      <c r="I175" s="58">
        <f>新群!J73</f>
        <v>2775.5519999999997</v>
      </c>
      <c r="J175" s="59">
        <f>新群!K73</f>
        <v>138777.59999999998</v>
      </c>
      <c r="K175" s="58">
        <f>新群!L73</f>
        <v>3753.3599999999997</v>
      </c>
      <c r="L175" s="59">
        <f>新群!M73</f>
        <v>187667.99999999997</v>
      </c>
      <c r="M175" s="377"/>
      <c r="N175" s="377"/>
      <c r="O175" s="377"/>
      <c r="P175" s="368"/>
      <c r="Q175" s="369"/>
      <c r="R175" s="234">
        <f t="shared" si="44"/>
        <v>48890.399999999994</v>
      </c>
      <c r="S175" s="235">
        <f t="shared" si="45"/>
        <v>0.3522931654676259</v>
      </c>
    </row>
    <row r="176" spans="1:19" ht="19.5" customHeight="1" x14ac:dyDescent="0.25">
      <c r="A176" s="365"/>
      <c r="B176" s="367"/>
      <c r="C176" s="376"/>
      <c r="D176" s="57" t="str">
        <f>新群!E74</f>
        <v>US</v>
      </c>
      <c r="E176" s="57" t="str">
        <f>新群!F74</f>
        <v>超微电脑</v>
      </c>
      <c r="F176" s="57" t="str">
        <f>新群!G74</f>
        <v>SMCI</v>
      </c>
      <c r="G176" s="57" t="str">
        <f>新群!H74</f>
        <v>持有</v>
      </c>
      <c r="H176" s="144">
        <f>新群!I74</f>
        <v>300</v>
      </c>
      <c r="I176" s="58">
        <f>新群!J74</f>
        <v>373.69799999999998</v>
      </c>
      <c r="J176" s="59">
        <f>新群!K74</f>
        <v>112109.4</v>
      </c>
      <c r="K176" s="58">
        <f>新群!L74</f>
        <v>242.65799999999999</v>
      </c>
      <c r="L176" s="59">
        <f>新群!M74</f>
        <v>72797.399999999994</v>
      </c>
      <c r="M176" s="377"/>
      <c r="N176" s="377"/>
      <c r="O176" s="377"/>
      <c r="P176" s="368"/>
      <c r="Q176" s="369"/>
      <c r="R176" s="234">
        <f t="shared" si="44"/>
        <v>-39312</v>
      </c>
      <c r="S176" s="235">
        <f t="shared" si="45"/>
        <v>-0.35065748278021291</v>
      </c>
    </row>
    <row r="177" spans="1:19" ht="19.5" customHeight="1" x14ac:dyDescent="0.25">
      <c r="A177" s="365"/>
      <c r="B177" s="367"/>
      <c r="C177" s="376"/>
      <c r="D177" s="57" t="str">
        <f>新群!E75</f>
        <v>US</v>
      </c>
      <c r="E177" s="57" t="str">
        <f>新群!F75</f>
        <v>谷歌-A</v>
      </c>
      <c r="F177" s="57" t="str">
        <f>新群!G75</f>
        <v>GOOGL</v>
      </c>
      <c r="G177" s="57" t="str">
        <f>新群!H75</f>
        <v>持有</v>
      </c>
      <c r="H177" s="144">
        <f>新群!I75</f>
        <v>50</v>
      </c>
      <c r="I177" s="58">
        <f>新群!J75</f>
        <v>1444.7939999999999</v>
      </c>
      <c r="J177" s="59">
        <f>新群!K75</f>
        <v>72239.7</v>
      </c>
      <c r="K177" s="58">
        <f>新群!L75</f>
        <v>2395.848</v>
      </c>
      <c r="L177" s="59">
        <f>新群!M75</f>
        <v>119792.4</v>
      </c>
      <c r="M177" s="377"/>
      <c r="N177" s="377"/>
      <c r="O177" s="377"/>
      <c r="P177" s="368"/>
      <c r="Q177" s="369"/>
      <c r="R177" s="234">
        <f t="shared" si="44"/>
        <v>47552.7</v>
      </c>
      <c r="S177" s="235">
        <f t="shared" si="45"/>
        <v>0.65826270042649682</v>
      </c>
    </row>
    <row r="178" spans="1:19" ht="19.5" customHeight="1" x14ac:dyDescent="0.25">
      <c r="A178" s="365"/>
      <c r="B178" s="367"/>
      <c r="C178" s="376"/>
      <c r="D178" s="57" t="str">
        <f>新群!E76</f>
        <v>US</v>
      </c>
      <c r="E178" s="57" t="str">
        <f>新群!F76</f>
        <v>英伟达</v>
      </c>
      <c r="F178" s="57" t="str">
        <f>新群!G76</f>
        <v>NVDA</v>
      </c>
      <c r="G178" s="57" t="str">
        <f>新群!H76</f>
        <v>持有</v>
      </c>
      <c r="H178" s="144">
        <f>新群!I76</f>
        <v>200</v>
      </c>
      <c r="I178" s="58">
        <f>新群!J76</f>
        <v>1083.03</v>
      </c>
      <c r="J178" s="59">
        <f>新群!K76</f>
        <v>216606</v>
      </c>
      <c r="K178" s="58">
        <f>新群!L76</f>
        <v>1411.722</v>
      </c>
      <c r="L178" s="59">
        <f>新群!M76</f>
        <v>282344.40000000002</v>
      </c>
      <c r="M178" s="377"/>
      <c r="N178" s="377"/>
      <c r="O178" s="377"/>
      <c r="P178" s="368"/>
      <c r="Q178" s="369"/>
      <c r="R178" s="234">
        <f t="shared" ref="R178" si="50">IFERROR(L178-J178,0)</f>
        <v>65738.400000000023</v>
      </c>
      <c r="S178" s="235">
        <f t="shared" ref="S178" si="51">IFERROR((R178/J178),"")</f>
        <v>0.30349297803384956</v>
      </c>
    </row>
    <row r="179" spans="1:19" ht="19.5" customHeight="1" x14ac:dyDescent="0.25">
      <c r="A179" s="366"/>
      <c r="B179" s="367"/>
      <c r="C179" s="376"/>
      <c r="D179" s="57"/>
      <c r="E179" s="57"/>
      <c r="F179" s="57"/>
      <c r="G179" s="57"/>
      <c r="H179" s="144"/>
      <c r="I179" s="58"/>
      <c r="J179" s="59"/>
      <c r="K179" s="58"/>
      <c r="L179" s="59"/>
      <c r="M179" s="377"/>
      <c r="N179" s="377"/>
      <c r="O179" s="377"/>
      <c r="P179" s="368"/>
      <c r="Q179" s="369"/>
      <c r="R179" s="234">
        <f t="shared" si="44"/>
        <v>0</v>
      </c>
      <c r="S179" s="235" t="str">
        <f t="shared" si="45"/>
        <v/>
      </c>
    </row>
    <row r="180" spans="1:19" ht="19.5" customHeight="1" x14ac:dyDescent="0.25">
      <c r="A180" s="350"/>
      <c r="B180" s="353"/>
      <c r="C180" s="354" t="s">
        <v>11761</v>
      </c>
      <c r="D180" s="312" t="str">
        <f>吴蕾!E15</f>
        <v>US</v>
      </c>
      <c r="E180" s="27" t="str">
        <f>吴蕾!F15</f>
        <v>超微电脑</v>
      </c>
      <c r="F180" s="27" t="str">
        <f>吴蕾!G15</f>
        <v>SMCI</v>
      </c>
      <c r="G180" s="27" t="str">
        <f>吴蕾!H15</f>
        <v>持有</v>
      </c>
      <c r="H180" s="103">
        <f>吴蕾!I15</f>
        <v>100</v>
      </c>
      <c r="I180" s="54">
        <f>吴蕾!J15</f>
        <v>284.07600000000002</v>
      </c>
      <c r="J180" s="55">
        <f>吴蕾!K15</f>
        <v>28407.600000000002</v>
      </c>
      <c r="K180" s="54">
        <f>吴蕾!L15</f>
        <v>242.65799999999999</v>
      </c>
      <c r="L180" s="55">
        <f>吴蕾!M15</f>
        <v>24265.8</v>
      </c>
      <c r="M180" s="355">
        <f>吴蕾!M21</f>
        <v>940053.1</v>
      </c>
      <c r="N180" s="355">
        <f>SUM(L180:L184)+M180</f>
        <v>1001852.5</v>
      </c>
      <c r="O180" s="355">
        <f>N180-Q180</f>
        <v>1852.5</v>
      </c>
      <c r="P180" s="356">
        <f>O180/Q180</f>
        <v>1.8525E-3</v>
      </c>
      <c r="Q180" s="357">
        <v>1000000</v>
      </c>
      <c r="R180" s="315">
        <f t="shared" si="44"/>
        <v>-4141.8000000000029</v>
      </c>
      <c r="S180" s="236">
        <f t="shared" si="45"/>
        <v>-0.14579901153212529</v>
      </c>
    </row>
    <row r="181" spans="1:19" ht="19.5" customHeight="1" x14ac:dyDescent="0.25">
      <c r="A181" s="351"/>
      <c r="B181" s="353"/>
      <c r="C181" s="354"/>
      <c r="D181" s="312" t="str">
        <f>吴蕾!E16</f>
        <v>US</v>
      </c>
      <c r="E181" s="27" t="str">
        <f>吴蕾!F16</f>
        <v>特斯拉</v>
      </c>
      <c r="F181" s="27" t="str">
        <f>吴蕾!G16</f>
        <v>TSLA</v>
      </c>
      <c r="G181" s="27" t="str">
        <f>吴蕾!H16</f>
        <v>持有</v>
      </c>
      <c r="H181" s="103">
        <f>吴蕾!I16</f>
        <v>10</v>
      </c>
      <c r="I181" s="54">
        <f>吴蕾!J16</f>
        <v>3153.9300000000003</v>
      </c>
      <c r="J181" s="55">
        <f>吴蕾!K16</f>
        <v>31539.300000000003</v>
      </c>
      <c r="K181" s="54">
        <f>吴蕾!L16</f>
        <v>3753.3599999999997</v>
      </c>
      <c r="L181" s="55">
        <f>吴蕾!M16</f>
        <v>37533.599999999999</v>
      </c>
      <c r="M181" s="355"/>
      <c r="N181" s="355"/>
      <c r="O181" s="355"/>
      <c r="P181" s="356"/>
      <c r="Q181" s="357"/>
      <c r="R181" s="315">
        <f t="shared" si="44"/>
        <v>5994.2999999999956</v>
      </c>
      <c r="S181" s="236">
        <f t="shared" si="45"/>
        <v>0.19005811796710756</v>
      </c>
    </row>
    <row r="182" spans="1:19" ht="19.5" customHeight="1" x14ac:dyDescent="0.25">
      <c r="A182" s="351"/>
      <c r="B182" s="353"/>
      <c r="C182" s="354"/>
      <c r="D182" s="27"/>
      <c r="E182" s="27"/>
      <c r="F182" s="27"/>
      <c r="G182" s="27"/>
      <c r="H182" s="103"/>
      <c r="I182" s="54"/>
      <c r="J182" s="55"/>
      <c r="K182" s="54"/>
      <c r="L182" s="55"/>
      <c r="M182" s="355"/>
      <c r="N182" s="355"/>
      <c r="O182" s="355"/>
      <c r="P182" s="356"/>
      <c r="Q182" s="357"/>
      <c r="R182" s="315">
        <f t="shared" si="44"/>
        <v>0</v>
      </c>
      <c r="S182" s="236" t="str">
        <f t="shared" si="45"/>
        <v/>
      </c>
    </row>
    <row r="183" spans="1:19" ht="19.5" customHeight="1" x14ac:dyDescent="0.25">
      <c r="A183" s="351"/>
      <c r="B183" s="353"/>
      <c r="C183" s="354"/>
      <c r="D183" s="27"/>
      <c r="E183" s="27"/>
      <c r="F183" s="27"/>
      <c r="G183" s="27"/>
      <c r="H183" s="103"/>
      <c r="I183" s="54"/>
      <c r="J183" s="55"/>
      <c r="K183" s="54"/>
      <c r="L183" s="55"/>
      <c r="M183" s="355"/>
      <c r="N183" s="355"/>
      <c r="O183" s="355"/>
      <c r="P183" s="356"/>
      <c r="Q183" s="357"/>
      <c r="R183" s="315">
        <f t="shared" si="44"/>
        <v>0</v>
      </c>
      <c r="S183" s="236" t="str">
        <f t="shared" si="45"/>
        <v/>
      </c>
    </row>
    <row r="184" spans="1:19" ht="19.5" customHeight="1" x14ac:dyDescent="0.25">
      <c r="A184" s="352"/>
      <c r="B184" s="353"/>
      <c r="C184" s="354"/>
      <c r="D184" s="27"/>
      <c r="E184" s="27"/>
      <c r="F184" s="27"/>
      <c r="G184" s="27"/>
      <c r="H184" s="103"/>
      <c r="I184" s="54"/>
      <c r="J184" s="55"/>
      <c r="K184" s="54"/>
      <c r="L184" s="55"/>
      <c r="M184" s="355"/>
      <c r="N184" s="355"/>
      <c r="O184" s="355"/>
      <c r="P184" s="356"/>
      <c r="Q184" s="357"/>
      <c r="R184" s="315">
        <f t="shared" si="44"/>
        <v>0</v>
      </c>
      <c r="S184" s="236" t="str">
        <f t="shared" si="45"/>
        <v/>
      </c>
    </row>
    <row r="185" spans="1:19" ht="19.5" customHeight="1" x14ac:dyDescent="0.25">
      <c r="A185" s="364"/>
      <c r="B185" s="367"/>
      <c r="C185" s="376" t="s">
        <v>11762</v>
      </c>
      <c r="D185" s="60" t="str">
        <f>刘敏!E15</f>
        <v>US</v>
      </c>
      <c r="E185" s="57" t="str">
        <f>刘敏!F15</f>
        <v>特斯拉</v>
      </c>
      <c r="F185" s="57" t="str">
        <f>刘敏!G15</f>
        <v>TSLA</v>
      </c>
      <c r="G185" s="57" t="str">
        <f>刘敏!H15</f>
        <v>持有</v>
      </c>
      <c r="H185" s="144">
        <f>刘敏!I15</f>
        <v>200</v>
      </c>
      <c r="I185" s="58">
        <f>刘敏!J15</f>
        <v>1865.7599999999998</v>
      </c>
      <c r="J185" s="59">
        <f>刘敏!K15</f>
        <v>373151.99999999994</v>
      </c>
      <c r="K185" s="58">
        <f>刘敏!L15</f>
        <v>3753.3599999999997</v>
      </c>
      <c r="L185" s="59">
        <f>刘敏!M15</f>
        <v>750671.99999999988</v>
      </c>
      <c r="M185" s="377">
        <f>刘敏!M21</f>
        <v>468492.40000000008</v>
      </c>
      <c r="N185" s="377">
        <f>SUM(L185:L189)+M185</f>
        <v>1425388.6</v>
      </c>
      <c r="O185" s="377">
        <f>N185-Q185</f>
        <v>425388.60000000009</v>
      </c>
      <c r="P185" s="368">
        <f>O185/Q185</f>
        <v>0.42538860000000012</v>
      </c>
      <c r="Q185" s="369">
        <v>1000000</v>
      </c>
      <c r="R185" s="234">
        <f t="shared" ref="R185:R189" si="52">IFERROR(L185-J185,0)</f>
        <v>377519.99999999994</v>
      </c>
      <c r="S185" s="235">
        <f t="shared" ref="S185:S189" si="53">IFERROR((R185/J185),"")</f>
        <v>1.0117056856187292</v>
      </c>
    </row>
    <row r="186" spans="1:19" ht="19.5" customHeight="1" x14ac:dyDescent="0.25">
      <c r="A186" s="365"/>
      <c r="B186" s="367"/>
      <c r="C186" s="376"/>
      <c r="D186" s="57" t="str">
        <f>刘敏!E16</f>
        <v>US</v>
      </c>
      <c r="E186" s="57" t="str">
        <f>刘敏!F16</f>
        <v>燃料电池能源</v>
      </c>
      <c r="F186" s="57" t="str">
        <f>刘敏!G16</f>
        <v>FCEL</v>
      </c>
      <c r="G186" s="57" t="str">
        <f>刘敏!H16</f>
        <v>持有</v>
      </c>
      <c r="H186" s="144">
        <f>刘敏!I16</f>
        <v>1000</v>
      </c>
      <c r="I186" s="58">
        <f>刘敏!J16</f>
        <v>61.620000000000005</v>
      </c>
      <c r="J186" s="59">
        <f>刘敏!K16</f>
        <v>61620.000000000007</v>
      </c>
      <c r="K186" s="58">
        <f>刘敏!L16</f>
        <v>65.051999999999992</v>
      </c>
      <c r="L186" s="59">
        <f>刘敏!M16</f>
        <v>65051.999999999993</v>
      </c>
      <c r="M186" s="377"/>
      <c r="N186" s="377"/>
      <c r="O186" s="377"/>
      <c r="P186" s="368"/>
      <c r="Q186" s="369"/>
      <c r="R186" s="234">
        <f t="shared" si="52"/>
        <v>3431.9999999999854</v>
      </c>
      <c r="S186" s="235">
        <f t="shared" si="53"/>
        <v>5.5696202531645325E-2</v>
      </c>
    </row>
    <row r="187" spans="1:19" ht="19.5" customHeight="1" x14ac:dyDescent="0.25">
      <c r="A187" s="365"/>
      <c r="B187" s="367"/>
      <c r="C187" s="376"/>
      <c r="D187" s="57" t="str">
        <f>刘敏!E17</f>
        <v>US</v>
      </c>
      <c r="E187" s="57" t="str">
        <f>刘敏!F17</f>
        <v>英伟达</v>
      </c>
      <c r="F187" s="57" t="str">
        <f>刘敏!G17</f>
        <v>NVDA</v>
      </c>
      <c r="G187" s="57" t="str">
        <f>刘敏!H17</f>
        <v>持有</v>
      </c>
      <c r="H187" s="144">
        <f>刘敏!I17</f>
        <v>100</v>
      </c>
      <c r="I187" s="58">
        <f>刘敏!J17</f>
        <v>919.85400000000004</v>
      </c>
      <c r="J187" s="59">
        <f>刘敏!K17</f>
        <v>91985.400000000009</v>
      </c>
      <c r="K187" s="58">
        <f>刘敏!L17</f>
        <v>1411.722</v>
      </c>
      <c r="L187" s="59">
        <f>刘敏!M17</f>
        <v>141172.20000000001</v>
      </c>
      <c r="M187" s="377"/>
      <c r="N187" s="377"/>
      <c r="O187" s="377"/>
      <c r="P187" s="368"/>
      <c r="Q187" s="369"/>
      <c r="R187" s="234">
        <f t="shared" si="52"/>
        <v>49186.8</v>
      </c>
      <c r="S187" s="235">
        <f t="shared" si="53"/>
        <v>0.53472398880691929</v>
      </c>
    </row>
    <row r="188" spans="1:19" ht="19.5" customHeight="1" x14ac:dyDescent="0.25">
      <c r="A188" s="365"/>
      <c r="B188" s="367"/>
      <c r="C188" s="376"/>
      <c r="D188" s="57">
        <f>刘敏!E18</f>
        <v>0</v>
      </c>
      <c r="E188" s="57">
        <f>刘敏!F18</f>
        <v>0</v>
      </c>
      <c r="F188" s="57">
        <f>刘敏!G18</f>
        <v>0</v>
      </c>
      <c r="G188" s="57">
        <f>刘敏!H18</f>
        <v>0</v>
      </c>
      <c r="H188" s="144">
        <f>刘敏!I18</f>
        <v>0</v>
      </c>
      <c r="I188" s="58">
        <f>刘敏!J18</f>
        <v>0</v>
      </c>
      <c r="J188" s="59">
        <f>刘敏!K18</f>
        <v>0</v>
      </c>
      <c r="K188" s="58">
        <f>刘敏!L18</f>
        <v>0</v>
      </c>
      <c r="L188" s="59">
        <f>刘敏!M18</f>
        <v>0</v>
      </c>
      <c r="M188" s="377"/>
      <c r="N188" s="377"/>
      <c r="O188" s="377"/>
      <c r="P188" s="368"/>
      <c r="Q188" s="369"/>
      <c r="R188" s="234">
        <f t="shared" si="52"/>
        <v>0</v>
      </c>
      <c r="S188" s="235" t="str">
        <f t="shared" si="53"/>
        <v/>
      </c>
    </row>
    <row r="189" spans="1:19" ht="19.5" customHeight="1" x14ac:dyDescent="0.25">
      <c r="A189" s="366"/>
      <c r="B189" s="367"/>
      <c r="C189" s="376"/>
      <c r="D189" s="57"/>
      <c r="E189" s="57"/>
      <c r="F189" s="57"/>
      <c r="G189" s="57"/>
      <c r="H189" s="144"/>
      <c r="I189" s="58"/>
      <c r="J189" s="59"/>
      <c r="K189" s="58"/>
      <c r="L189" s="59"/>
      <c r="M189" s="377"/>
      <c r="N189" s="377"/>
      <c r="O189" s="377"/>
      <c r="P189" s="368"/>
      <c r="Q189" s="369"/>
      <c r="R189" s="234">
        <f t="shared" si="52"/>
        <v>0</v>
      </c>
      <c r="S189" s="235" t="str">
        <f t="shared" si="53"/>
        <v/>
      </c>
    </row>
    <row r="190" spans="1:19" ht="19.5" customHeight="1" x14ac:dyDescent="0.25">
      <c r="A190" s="350"/>
      <c r="B190" s="353"/>
      <c r="C190" s="354" t="s">
        <v>12653</v>
      </c>
      <c r="D190" s="312">
        <f>传明!E15</f>
        <v>0</v>
      </c>
      <c r="E190" s="312">
        <f>传明!F15</f>
        <v>0</v>
      </c>
      <c r="F190" s="312">
        <f>传明!G15</f>
        <v>0</v>
      </c>
      <c r="G190" s="312" t="str">
        <f>传明!H15</f>
        <v>持有</v>
      </c>
      <c r="H190" s="103">
        <f>传明!I15</f>
        <v>0</v>
      </c>
      <c r="I190" s="54" t="e">
        <f>传明!J15</f>
        <v>#DIV/0!</v>
      </c>
      <c r="J190" s="55">
        <f>传明!K15</f>
        <v>0</v>
      </c>
      <c r="K190" s="54" t="e">
        <f>传明!L15</f>
        <v>#N/A</v>
      </c>
      <c r="L190" s="55">
        <f>传明!M15</f>
        <v>0</v>
      </c>
      <c r="M190" s="355">
        <f>传明!M21</f>
        <v>1000000</v>
      </c>
      <c r="N190" s="355">
        <f>SUM(L190:L194)+M190</f>
        <v>1000000</v>
      </c>
      <c r="O190" s="355">
        <f>N190-Q190</f>
        <v>0</v>
      </c>
      <c r="P190" s="356">
        <f>O190/Q190</f>
        <v>0</v>
      </c>
      <c r="Q190" s="357">
        <v>1000000</v>
      </c>
      <c r="R190" s="315">
        <f t="shared" ref="R190:R194" si="54">IFERROR(L190-J190,0)</f>
        <v>0</v>
      </c>
      <c r="S190" s="236" t="str">
        <f t="shared" ref="S190:S194" si="55">IFERROR((R190/J190),"")</f>
        <v/>
      </c>
    </row>
    <row r="191" spans="1:19" ht="19.5" customHeight="1" x14ac:dyDescent="0.25">
      <c r="A191" s="351"/>
      <c r="B191" s="353"/>
      <c r="C191" s="354"/>
      <c r="D191" s="312"/>
      <c r="E191" s="312"/>
      <c r="F191" s="312"/>
      <c r="G191" s="312"/>
      <c r="H191" s="312"/>
      <c r="I191" s="312"/>
      <c r="J191" s="312"/>
      <c r="K191" s="312"/>
      <c r="L191" s="312"/>
      <c r="M191" s="355"/>
      <c r="N191" s="355"/>
      <c r="O191" s="355"/>
      <c r="P191" s="356"/>
      <c r="Q191" s="357"/>
      <c r="R191" s="315">
        <f t="shared" si="54"/>
        <v>0</v>
      </c>
      <c r="S191" s="236" t="str">
        <f t="shared" si="55"/>
        <v/>
      </c>
    </row>
    <row r="192" spans="1:19" ht="19.5" customHeight="1" x14ac:dyDescent="0.25">
      <c r="A192" s="351"/>
      <c r="B192" s="353"/>
      <c r="C192" s="354"/>
      <c r="D192" s="312"/>
      <c r="E192" s="312"/>
      <c r="F192" s="312"/>
      <c r="G192" s="312"/>
      <c r="H192" s="312"/>
      <c r="I192" s="312"/>
      <c r="J192" s="312"/>
      <c r="K192" s="312"/>
      <c r="L192" s="312"/>
      <c r="M192" s="355"/>
      <c r="N192" s="355"/>
      <c r="O192" s="355"/>
      <c r="P192" s="356"/>
      <c r="Q192" s="357"/>
      <c r="R192" s="315">
        <f t="shared" si="54"/>
        <v>0</v>
      </c>
      <c r="S192" s="236" t="str">
        <f t="shared" si="55"/>
        <v/>
      </c>
    </row>
    <row r="193" spans="1:19" ht="19.5" customHeight="1" x14ac:dyDescent="0.25">
      <c r="A193" s="351"/>
      <c r="B193" s="353"/>
      <c r="C193" s="354"/>
      <c r="D193" s="312"/>
      <c r="E193" s="312"/>
      <c r="F193" s="312"/>
      <c r="G193" s="312"/>
      <c r="H193" s="312"/>
      <c r="I193" s="312"/>
      <c r="J193" s="312"/>
      <c r="K193" s="312"/>
      <c r="L193" s="312"/>
      <c r="M193" s="355"/>
      <c r="N193" s="355"/>
      <c r="O193" s="355"/>
      <c r="P193" s="356"/>
      <c r="Q193" s="357"/>
      <c r="R193" s="315">
        <f t="shared" si="54"/>
        <v>0</v>
      </c>
      <c r="S193" s="236" t="str">
        <f t="shared" si="55"/>
        <v/>
      </c>
    </row>
    <row r="194" spans="1:19" ht="19.5" customHeight="1" x14ac:dyDescent="0.25">
      <c r="A194" s="352"/>
      <c r="B194" s="353"/>
      <c r="C194" s="354"/>
      <c r="D194" s="27"/>
      <c r="E194" s="27"/>
      <c r="F194" s="27"/>
      <c r="G194" s="27"/>
      <c r="H194" s="103"/>
      <c r="I194" s="54"/>
      <c r="J194" s="55"/>
      <c r="K194" s="54"/>
      <c r="L194" s="55"/>
      <c r="M194" s="355"/>
      <c r="N194" s="355"/>
      <c r="O194" s="355"/>
      <c r="P194" s="356"/>
      <c r="Q194" s="357"/>
      <c r="R194" s="315">
        <f t="shared" si="54"/>
        <v>0</v>
      </c>
      <c r="S194" s="236" t="str">
        <f t="shared" si="55"/>
        <v/>
      </c>
    </row>
    <row r="195" spans="1:19" ht="19.5" customHeight="1" x14ac:dyDescent="0.25">
      <c r="A195" s="364"/>
      <c r="B195" s="367"/>
      <c r="C195" s="376" t="s">
        <v>12656</v>
      </c>
      <c r="D195" s="60" t="str">
        <f>周周!E20</f>
        <v>US</v>
      </c>
      <c r="E195" s="60" t="str">
        <f>周周!F20</f>
        <v>超微电脑</v>
      </c>
      <c r="F195" s="60" t="str">
        <f>周周!G20</f>
        <v>SMCI</v>
      </c>
      <c r="G195" s="60" t="str">
        <f>周周!H20</f>
        <v>持有</v>
      </c>
      <c r="H195" s="144">
        <f>周周!I20</f>
        <v>300</v>
      </c>
      <c r="I195" s="58">
        <f>周周!J20</f>
        <v>251.08199999999997</v>
      </c>
      <c r="J195" s="59">
        <f>周周!K20</f>
        <v>75324.599999999991</v>
      </c>
      <c r="K195" s="58">
        <f>周周!L20</f>
        <v>242.65799999999999</v>
      </c>
      <c r="L195" s="59">
        <f>周周!M20</f>
        <v>72797.399999999994</v>
      </c>
      <c r="M195" s="377">
        <f>周周!M37</f>
        <v>41209.260000000009</v>
      </c>
      <c r="N195" s="377">
        <f>SUM(L195:L199)+M195</f>
        <v>114006.66</v>
      </c>
      <c r="O195" s="377">
        <f>N195-Q195</f>
        <v>-885993.34</v>
      </c>
      <c r="P195" s="368">
        <f>O195/Q195</f>
        <v>-0.88599333999999996</v>
      </c>
      <c r="Q195" s="369">
        <v>1000000</v>
      </c>
      <c r="R195" s="234">
        <f t="shared" ref="R195:R199" si="56">IFERROR(L195-J195,0)</f>
        <v>-2527.1999999999971</v>
      </c>
      <c r="S195" s="235">
        <f t="shared" ref="S195:S199" si="57">IFERROR((R195/J195),"")</f>
        <v>-3.355079217148179E-2</v>
      </c>
    </row>
    <row r="196" spans="1:19" ht="19.5" customHeight="1" x14ac:dyDescent="0.25">
      <c r="A196" s="365"/>
      <c r="B196" s="367"/>
      <c r="C196" s="376"/>
      <c r="D196" s="60"/>
      <c r="E196" s="60"/>
      <c r="F196" s="60"/>
      <c r="G196" s="60"/>
      <c r="H196" s="60"/>
      <c r="I196" s="60"/>
      <c r="J196" s="60"/>
      <c r="K196" s="60"/>
      <c r="L196" s="60"/>
      <c r="M196" s="377"/>
      <c r="N196" s="377"/>
      <c r="O196" s="377"/>
      <c r="P196" s="368"/>
      <c r="Q196" s="369"/>
      <c r="R196" s="234">
        <f t="shared" si="56"/>
        <v>0</v>
      </c>
      <c r="S196" s="235" t="str">
        <f t="shared" si="57"/>
        <v/>
      </c>
    </row>
    <row r="197" spans="1:19" ht="19.5" customHeight="1" x14ac:dyDescent="0.25">
      <c r="A197" s="365"/>
      <c r="B197" s="367"/>
      <c r="C197" s="376"/>
      <c r="D197" s="60"/>
      <c r="E197" s="60"/>
      <c r="F197" s="60"/>
      <c r="G197" s="60"/>
      <c r="H197" s="60"/>
      <c r="I197" s="60"/>
      <c r="J197" s="60"/>
      <c r="K197" s="60"/>
      <c r="L197" s="60"/>
      <c r="M197" s="377"/>
      <c r="N197" s="377"/>
      <c r="O197" s="377"/>
      <c r="P197" s="368"/>
      <c r="Q197" s="369"/>
      <c r="R197" s="234">
        <f t="shared" si="56"/>
        <v>0</v>
      </c>
      <c r="S197" s="235" t="str">
        <f t="shared" si="57"/>
        <v/>
      </c>
    </row>
    <row r="198" spans="1:19" ht="19.5" customHeight="1" x14ac:dyDescent="0.25">
      <c r="A198" s="365"/>
      <c r="B198" s="367"/>
      <c r="C198" s="376"/>
      <c r="D198" s="60"/>
      <c r="E198" s="60"/>
      <c r="F198" s="60"/>
      <c r="G198" s="60"/>
      <c r="H198" s="60"/>
      <c r="I198" s="60"/>
      <c r="J198" s="60"/>
      <c r="K198" s="60"/>
      <c r="L198" s="60"/>
      <c r="M198" s="377"/>
      <c r="N198" s="377"/>
      <c r="O198" s="377"/>
      <c r="P198" s="368"/>
      <c r="Q198" s="369"/>
      <c r="R198" s="234">
        <f t="shared" si="56"/>
        <v>0</v>
      </c>
      <c r="S198" s="235" t="str">
        <f t="shared" si="57"/>
        <v/>
      </c>
    </row>
    <row r="199" spans="1:19" ht="19.5" customHeight="1" x14ac:dyDescent="0.25">
      <c r="A199" s="366"/>
      <c r="B199" s="367"/>
      <c r="C199" s="376"/>
      <c r="D199" s="57"/>
      <c r="E199" s="57"/>
      <c r="F199" s="57"/>
      <c r="G199" s="57"/>
      <c r="H199" s="144"/>
      <c r="I199" s="58"/>
      <c r="J199" s="59"/>
      <c r="K199" s="58"/>
      <c r="L199" s="59"/>
      <c r="M199" s="377"/>
      <c r="N199" s="377"/>
      <c r="O199" s="377"/>
      <c r="P199" s="368"/>
      <c r="Q199" s="369"/>
      <c r="R199" s="234">
        <f t="shared" si="56"/>
        <v>0</v>
      </c>
      <c r="S199" s="235" t="str">
        <f t="shared" si="57"/>
        <v/>
      </c>
    </row>
    <row r="200" spans="1:19" ht="19.5" customHeight="1" x14ac:dyDescent="0.25">
      <c r="A200" s="350"/>
      <c r="B200" s="353"/>
      <c r="C200" s="354" t="s">
        <v>12698</v>
      </c>
      <c r="D200" s="312" t="str">
        <f>海莲!E21</f>
        <v>CN</v>
      </c>
      <c r="E200" s="312" t="str">
        <f>海莲!F21</f>
        <v>宣亚国际</v>
      </c>
      <c r="F200" s="312" t="str">
        <f>海莲!G21</f>
        <v>300612</v>
      </c>
      <c r="G200" s="312" t="str">
        <f>海莲!H21</f>
        <v>持有</v>
      </c>
      <c r="H200" s="103">
        <f>海莲!I21</f>
        <v>3000</v>
      </c>
      <c r="I200" s="54">
        <f>海莲!J21</f>
        <v>19.010000000000002</v>
      </c>
      <c r="J200" s="55">
        <f>海莲!K21</f>
        <v>57030</v>
      </c>
      <c r="K200" s="54">
        <f>海莲!L21</f>
        <v>16.16</v>
      </c>
      <c r="L200" s="55">
        <f>海莲!M21</f>
        <v>48480</v>
      </c>
      <c r="M200" s="355">
        <f>海莲!M28</f>
        <v>949460</v>
      </c>
      <c r="N200" s="355">
        <f>SUM(L200:L204)+M200</f>
        <v>997940</v>
      </c>
      <c r="O200" s="355">
        <f>N200-Q200</f>
        <v>-2060</v>
      </c>
      <c r="P200" s="356">
        <f>O200/Q200</f>
        <v>-2.0600000000000002E-3</v>
      </c>
      <c r="Q200" s="357">
        <v>1000000</v>
      </c>
      <c r="R200" s="315">
        <f t="shared" ref="R200:R204" si="58">IFERROR(L200-J200,0)</f>
        <v>-8550</v>
      </c>
      <c r="S200" s="236">
        <f t="shared" ref="S200:S204" si="59">IFERROR((R200/J200),"")</f>
        <v>-0.14992109416096791</v>
      </c>
    </row>
    <row r="201" spans="1:19" ht="19.5" customHeight="1" x14ac:dyDescent="0.25">
      <c r="A201" s="351"/>
      <c r="B201" s="353"/>
      <c r="C201" s="354"/>
      <c r="D201" s="312"/>
      <c r="E201" s="312"/>
      <c r="F201" s="312"/>
      <c r="G201" s="312"/>
      <c r="H201" s="103"/>
      <c r="I201" s="54"/>
      <c r="J201" s="55"/>
      <c r="K201" s="54"/>
      <c r="L201" s="55"/>
      <c r="M201" s="355"/>
      <c r="N201" s="355"/>
      <c r="O201" s="355"/>
      <c r="P201" s="356"/>
      <c r="Q201" s="357"/>
      <c r="R201" s="315">
        <f t="shared" si="58"/>
        <v>0</v>
      </c>
      <c r="S201" s="236" t="str">
        <f t="shared" si="59"/>
        <v/>
      </c>
    </row>
    <row r="202" spans="1:19" ht="19.5" customHeight="1" x14ac:dyDescent="0.25">
      <c r="A202" s="351"/>
      <c r="B202" s="353"/>
      <c r="C202" s="354"/>
      <c r="D202" s="312"/>
      <c r="E202" s="312"/>
      <c r="F202" s="312"/>
      <c r="G202" s="312"/>
      <c r="H202" s="312"/>
      <c r="I202" s="312"/>
      <c r="J202" s="312"/>
      <c r="K202" s="312"/>
      <c r="L202" s="312"/>
      <c r="M202" s="355"/>
      <c r="N202" s="355"/>
      <c r="O202" s="355"/>
      <c r="P202" s="356"/>
      <c r="Q202" s="357"/>
      <c r="R202" s="315">
        <f t="shared" si="58"/>
        <v>0</v>
      </c>
      <c r="S202" s="236" t="str">
        <f t="shared" si="59"/>
        <v/>
      </c>
    </row>
    <row r="203" spans="1:19" ht="19.5" customHeight="1" x14ac:dyDescent="0.25">
      <c r="A203" s="351"/>
      <c r="B203" s="353"/>
      <c r="C203" s="354"/>
      <c r="D203" s="312"/>
      <c r="E203" s="312"/>
      <c r="F203" s="312"/>
      <c r="G203" s="312"/>
      <c r="H203" s="312"/>
      <c r="I203" s="312"/>
      <c r="J203" s="312"/>
      <c r="K203" s="312"/>
      <c r="L203" s="312"/>
      <c r="M203" s="355"/>
      <c r="N203" s="355"/>
      <c r="O203" s="355"/>
      <c r="P203" s="356"/>
      <c r="Q203" s="357"/>
      <c r="R203" s="315">
        <f t="shared" si="58"/>
        <v>0</v>
      </c>
      <c r="S203" s="236" t="str">
        <f t="shared" si="59"/>
        <v/>
      </c>
    </row>
    <row r="204" spans="1:19" ht="19.5" customHeight="1" x14ac:dyDescent="0.25">
      <c r="A204" s="352"/>
      <c r="B204" s="353"/>
      <c r="C204" s="354"/>
      <c r="D204" s="27"/>
      <c r="E204" s="27"/>
      <c r="F204" s="27"/>
      <c r="G204" s="27"/>
      <c r="H204" s="103"/>
      <c r="I204" s="54"/>
      <c r="J204" s="55"/>
      <c r="K204" s="54"/>
      <c r="L204" s="55"/>
      <c r="M204" s="355"/>
      <c r="N204" s="355"/>
      <c r="O204" s="355"/>
      <c r="P204" s="356"/>
      <c r="Q204" s="357"/>
      <c r="R204" s="315">
        <f t="shared" si="58"/>
        <v>0</v>
      </c>
      <c r="S204" s="236" t="str">
        <f t="shared" si="59"/>
        <v/>
      </c>
    </row>
    <row r="205" spans="1:19" ht="19.5" customHeight="1" x14ac:dyDescent="0.25">
      <c r="A205" s="364"/>
      <c r="B205" s="367"/>
      <c r="C205" s="376" t="s">
        <v>12930</v>
      </c>
      <c r="D205" s="60" t="str">
        <f>一烽!E20</f>
        <v>US</v>
      </c>
      <c r="E205" s="60" t="str">
        <f>一烽!F20</f>
        <v>拼多多</v>
      </c>
      <c r="F205" s="60" t="str">
        <f>一烽!G20</f>
        <v>PDD</v>
      </c>
      <c r="G205" s="60" t="str">
        <f>一烽!H20</f>
        <v>持有</v>
      </c>
      <c r="H205" s="144">
        <f>一烽!I20</f>
        <v>60</v>
      </c>
      <c r="I205" s="58">
        <f>一烽!J20</f>
        <v>873.2879999999999</v>
      </c>
      <c r="J205" s="59">
        <f>一烽!K20</f>
        <v>52397.279999999992</v>
      </c>
      <c r="K205" s="58">
        <f>一烽!L20</f>
        <v>854.178</v>
      </c>
      <c r="L205" s="59">
        <f>一烽!M20</f>
        <v>51250.68</v>
      </c>
      <c r="M205" s="377">
        <f>一烽!M31</f>
        <v>661848.55000000005</v>
      </c>
      <c r="N205" s="377">
        <f>SUM(L205:L212)+M205</f>
        <v>993805.63</v>
      </c>
      <c r="O205" s="377">
        <f>N205-Q205</f>
        <v>-6194.3699999999953</v>
      </c>
      <c r="P205" s="368">
        <f>O205/Q205</f>
        <v>-6.1943699999999951E-3</v>
      </c>
      <c r="Q205" s="369">
        <v>1000000</v>
      </c>
      <c r="R205" s="234">
        <f t="shared" ref="R205:R212" si="60">IFERROR(L205-J205,0)</f>
        <v>-1146.5999999999913</v>
      </c>
      <c r="S205" s="235">
        <f t="shared" ref="S205:S212" si="61">IFERROR((R205/J205),"")</f>
        <v>-2.1882815291175257E-2</v>
      </c>
    </row>
    <row r="206" spans="1:19" ht="19.5" customHeight="1" x14ac:dyDescent="0.25">
      <c r="A206" s="365"/>
      <c r="B206" s="367"/>
      <c r="C206" s="376"/>
      <c r="D206" s="60" t="str">
        <f>一烽!E21</f>
        <v>US</v>
      </c>
      <c r="E206" s="60" t="str">
        <f>一烽!F21</f>
        <v>甲骨文</v>
      </c>
      <c r="F206" s="60" t="str">
        <f>一烽!G21</f>
        <v>ORCL</v>
      </c>
      <c r="G206" s="60" t="str">
        <f>一烽!H21</f>
        <v>持有</v>
      </c>
      <c r="H206" s="144">
        <f>一烽!I21</f>
        <v>15</v>
      </c>
      <c r="I206" s="58">
        <f>一烽!J21</f>
        <v>1481.7659999999998</v>
      </c>
      <c r="J206" s="59">
        <f>一烽!K21</f>
        <v>22226.489999999998</v>
      </c>
      <c r="K206" s="58">
        <f>一烽!L21</f>
        <v>1497.366</v>
      </c>
      <c r="L206" s="59">
        <f>一烽!M21</f>
        <v>22460.489999999998</v>
      </c>
      <c r="M206" s="377"/>
      <c r="N206" s="377"/>
      <c r="O206" s="377"/>
      <c r="P206" s="368"/>
      <c r="Q206" s="369"/>
      <c r="R206" s="234">
        <f t="shared" si="60"/>
        <v>234</v>
      </c>
      <c r="S206" s="235">
        <f t="shared" si="61"/>
        <v>1.0527978101805549E-2</v>
      </c>
    </row>
    <row r="207" spans="1:19" ht="19.5" customHeight="1" x14ac:dyDescent="0.25">
      <c r="A207" s="365"/>
      <c r="B207" s="367"/>
      <c r="C207" s="376"/>
      <c r="D207" s="60" t="str">
        <f>一烽!E22</f>
        <v>US</v>
      </c>
      <c r="E207" s="60" t="str">
        <f>一烽!F22</f>
        <v>英伟达</v>
      </c>
      <c r="F207" s="60" t="str">
        <f>一烽!G22</f>
        <v>NVDA</v>
      </c>
      <c r="G207" s="60" t="str">
        <f>一烽!H22</f>
        <v>持有</v>
      </c>
      <c r="H207" s="144">
        <f>一烽!I22</f>
        <v>30</v>
      </c>
      <c r="I207" s="58">
        <f>一烽!J22</f>
        <v>1365.1559999999999</v>
      </c>
      <c r="J207" s="59">
        <f>一烽!K22</f>
        <v>40954.68</v>
      </c>
      <c r="K207" s="58">
        <f>一烽!L22</f>
        <v>1411.722</v>
      </c>
      <c r="L207" s="59">
        <f>一烽!M22</f>
        <v>42351.659999999996</v>
      </c>
      <c r="M207" s="377"/>
      <c r="N207" s="377"/>
      <c r="O207" s="377"/>
      <c r="P207" s="368"/>
      <c r="Q207" s="369"/>
      <c r="R207" s="234"/>
      <c r="S207" s="235"/>
    </row>
    <row r="208" spans="1:19" ht="19.5" customHeight="1" x14ac:dyDescent="0.25">
      <c r="A208" s="365"/>
      <c r="B208" s="367"/>
      <c r="C208" s="376"/>
      <c r="D208" s="60" t="str">
        <f>一烽!E23</f>
        <v>US</v>
      </c>
      <c r="E208" s="60" t="str">
        <f>一烽!F23</f>
        <v>博通</v>
      </c>
      <c r="F208" s="60" t="str">
        <f>一烽!G23</f>
        <v>AVGO</v>
      </c>
      <c r="G208" s="60" t="str">
        <f>一烽!H23</f>
        <v>持有</v>
      </c>
      <c r="H208" s="144">
        <f>一烽!I23</f>
        <v>30</v>
      </c>
      <c r="I208" s="58">
        <f>一烽!J23</f>
        <v>2731.1310000000003</v>
      </c>
      <c r="J208" s="59">
        <f>一烽!K23</f>
        <v>81933.930000000008</v>
      </c>
      <c r="K208" s="58">
        <f>一烽!L23</f>
        <v>2654.808</v>
      </c>
      <c r="L208" s="59">
        <f>一烽!M23</f>
        <v>79644.240000000005</v>
      </c>
      <c r="M208" s="377"/>
      <c r="N208" s="377"/>
      <c r="O208" s="377"/>
      <c r="P208" s="368"/>
      <c r="Q208" s="369"/>
      <c r="R208" s="234"/>
      <c r="S208" s="235"/>
    </row>
    <row r="209" spans="1:19" ht="19.5" customHeight="1" x14ac:dyDescent="0.25">
      <c r="A209" s="365"/>
      <c r="B209" s="367"/>
      <c r="C209" s="376"/>
      <c r="D209" s="60" t="str">
        <f>一烽!E24</f>
        <v>US</v>
      </c>
      <c r="E209" s="60" t="str">
        <f>一烽!F24</f>
        <v>亚马逊</v>
      </c>
      <c r="F209" s="60" t="str">
        <f>一烽!G24</f>
        <v>AMZN</v>
      </c>
      <c r="G209" s="60" t="str">
        <f>一烽!H24</f>
        <v>持有</v>
      </c>
      <c r="H209" s="144">
        <f>一烽!I24</f>
        <v>30</v>
      </c>
      <c r="I209" s="58">
        <f>一烽!J24</f>
        <v>1764.2819999999999</v>
      </c>
      <c r="J209" s="59">
        <f>一烽!K24</f>
        <v>52928.46</v>
      </c>
      <c r="K209" s="58">
        <f>一烽!L24</f>
        <v>1773.33</v>
      </c>
      <c r="L209" s="59">
        <f>一烽!M24</f>
        <v>53199.899999999994</v>
      </c>
      <c r="M209" s="377"/>
      <c r="N209" s="377"/>
      <c r="O209" s="377"/>
      <c r="P209" s="368"/>
      <c r="Q209" s="369"/>
      <c r="R209" s="234"/>
      <c r="S209" s="235"/>
    </row>
    <row r="210" spans="1:19" ht="19.5" customHeight="1" x14ac:dyDescent="0.25">
      <c r="A210" s="365"/>
      <c r="B210" s="367"/>
      <c r="C210" s="376"/>
      <c r="D210" s="60" t="str">
        <f>一烽!E25</f>
        <v>US</v>
      </c>
      <c r="E210" s="60" t="str">
        <f>一烽!F25</f>
        <v>Coinbase Global</v>
      </c>
      <c r="F210" s="60" t="str">
        <f>一烽!G25</f>
        <v>COIN</v>
      </c>
      <c r="G210" s="60" t="str">
        <f>一烽!H25</f>
        <v>持有</v>
      </c>
      <c r="H210" s="144">
        <f>一烽!I25</f>
        <v>30</v>
      </c>
      <c r="I210" s="58">
        <f>一烽!J25</f>
        <v>2086.1879999999996</v>
      </c>
      <c r="J210" s="59">
        <f>一烽!K25</f>
        <v>62585.639999999992</v>
      </c>
      <c r="K210" s="58">
        <f>一烽!L25</f>
        <v>1911.9359999999999</v>
      </c>
      <c r="L210" s="59">
        <f>一烽!M25</f>
        <v>57358.079999999994</v>
      </c>
      <c r="M210" s="377"/>
      <c r="N210" s="377"/>
      <c r="O210" s="377"/>
      <c r="P210" s="368"/>
      <c r="Q210" s="369"/>
      <c r="R210" s="234"/>
      <c r="S210" s="235"/>
    </row>
    <row r="211" spans="1:19" ht="19.5" customHeight="1" x14ac:dyDescent="0.25">
      <c r="A211" s="365"/>
      <c r="B211" s="367"/>
      <c r="C211" s="376"/>
      <c r="D211" s="60" t="str">
        <f>一烽!E26</f>
        <v>US</v>
      </c>
      <c r="E211" s="60" t="str">
        <f>一烽!F26</f>
        <v>脸书</v>
      </c>
      <c r="F211" s="60" t="str">
        <f>一烽!G26</f>
        <v>Meta</v>
      </c>
      <c r="G211" s="60" t="str">
        <f>一烽!H26</f>
        <v>持有</v>
      </c>
      <c r="H211" s="144">
        <f>一烽!I26</f>
        <v>5</v>
      </c>
      <c r="I211" s="58">
        <f>一烽!J26</f>
        <v>5024.9939999999997</v>
      </c>
      <c r="J211" s="59">
        <f>一烽!K26</f>
        <v>25124.969999999998</v>
      </c>
      <c r="K211" s="58">
        <f>一烽!L26</f>
        <v>5138.4059999999999</v>
      </c>
      <c r="L211" s="59">
        <f>一烽!M26</f>
        <v>25692.03</v>
      </c>
      <c r="M211" s="377"/>
      <c r="N211" s="377"/>
      <c r="O211" s="377"/>
      <c r="P211" s="368"/>
      <c r="Q211" s="369"/>
      <c r="R211" s="234">
        <f t="shared" si="60"/>
        <v>567.06000000000131</v>
      </c>
      <c r="S211" s="235">
        <f t="shared" si="61"/>
        <v>2.2569579187557292E-2</v>
      </c>
    </row>
    <row r="212" spans="1:19" ht="19.5" customHeight="1" x14ac:dyDescent="0.25">
      <c r="A212" s="366"/>
      <c r="B212" s="367"/>
      <c r="C212" s="376"/>
      <c r="D212" s="57"/>
      <c r="E212" s="57"/>
      <c r="F212" s="57"/>
      <c r="G212" s="57"/>
      <c r="H212" s="144"/>
      <c r="I212" s="58"/>
      <c r="J212" s="59"/>
      <c r="K212" s="58"/>
      <c r="L212" s="59"/>
      <c r="M212" s="377"/>
      <c r="N212" s="377"/>
      <c r="O212" s="377"/>
      <c r="P212" s="368"/>
      <c r="Q212" s="369"/>
      <c r="R212" s="234">
        <f t="shared" si="60"/>
        <v>0</v>
      </c>
      <c r="S212" s="235" t="str">
        <f t="shared" si="61"/>
        <v/>
      </c>
    </row>
    <row r="213" spans="1:19" ht="19.5" customHeight="1" x14ac:dyDescent="0.25">
      <c r="A213" s="350"/>
      <c r="B213" s="361"/>
      <c r="C213" s="358" t="s">
        <v>204</v>
      </c>
      <c r="D213" s="312" t="str">
        <f>李生!E546</f>
        <v>US</v>
      </c>
      <c r="E213" s="312" t="str">
        <f>李生!F546</f>
        <v>Twilio-期权</v>
      </c>
      <c r="F213" s="312" t="str">
        <f>李生!G546</f>
        <v>TWLO-P110-2026-1-16</v>
      </c>
      <c r="G213" s="312" t="str">
        <f>李生!H546</f>
        <v>持有</v>
      </c>
      <c r="H213" s="103">
        <f>李生!I546</f>
        <v>140</v>
      </c>
      <c r="I213" s="54">
        <f>李生!J546</f>
        <v>138.58928571428572</v>
      </c>
      <c r="J213" s="55">
        <f>李生!K546</f>
        <v>19402.5</v>
      </c>
      <c r="K213" s="54">
        <f>李生!L546</f>
        <v>2.1840000000000002</v>
      </c>
      <c r="L213" s="55">
        <f>李生!M546</f>
        <v>305.76000000000005</v>
      </c>
      <c r="M213" s="373">
        <f>李生!M578</f>
        <v>1206005.9354000005</v>
      </c>
      <c r="N213" s="373" t="e">
        <f>SUM(L213:L245)+M213</f>
        <v>#REF!</v>
      </c>
      <c r="O213" s="373" t="e">
        <f>N213-Q213</f>
        <v>#REF!</v>
      </c>
      <c r="P213" s="370" t="e">
        <f>O213/Q213</f>
        <v>#REF!</v>
      </c>
      <c r="Q213" s="373">
        <v>1000000</v>
      </c>
      <c r="R213" s="315">
        <f t="shared" si="44"/>
        <v>-19096.740000000002</v>
      </c>
      <c r="S213" s="236">
        <f t="shared" si="45"/>
        <v>-0.98424120603015086</v>
      </c>
    </row>
    <row r="214" spans="1:19" ht="19.5" customHeight="1" x14ac:dyDescent="0.25">
      <c r="A214" s="351"/>
      <c r="B214" s="362"/>
      <c r="C214" s="359"/>
      <c r="D214" s="312" t="str">
        <f>李生!E547</f>
        <v>US</v>
      </c>
      <c r="E214" s="312" t="str">
        <f>李生!F547</f>
        <v>谷歌-C-期权</v>
      </c>
      <c r="F214" s="312" t="str">
        <f>李生!G547</f>
        <v>GOOG-P280-2026-3-20</v>
      </c>
      <c r="G214" s="312" t="str">
        <f>李生!H547</f>
        <v>持有</v>
      </c>
      <c r="H214" s="103">
        <f>李生!I547</f>
        <v>90</v>
      </c>
      <c r="I214" s="54">
        <f>李生!J547</f>
        <v>175.89000000000001</v>
      </c>
      <c r="J214" s="55">
        <f>李生!K547</f>
        <v>15830.100000000002</v>
      </c>
      <c r="K214" s="54">
        <f>李生!L547</f>
        <v>67.08</v>
      </c>
      <c r="L214" s="55">
        <f>李生!M547</f>
        <v>6037.2</v>
      </c>
      <c r="M214" s="374"/>
      <c r="N214" s="374"/>
      <c r="O214" s="374"/>
      <c r="P214" s="371"/>
      <c r="Q214" s="374"/>
      <c r="R214" s="315">
        <f t="shared" si="44"/>
        <v>-9792.9000000000015</v>
      </c>
      <c r="S214" s="236">
        <f t="shared" si="45"/>
        <v>-0.61862527716186255</v>
      </c>
    </row>
    <row r="215" spans="1:19" ht="19.5" customHeight="1" x14ac:dyDescent="0.25">
      <c r="A215" s="351"/>
      <c r="B215" s="362"/>
      <c r="C215" s="359"/>
      <c r="D215" s="312" t="str">
        <f>李生!E548</f>
        <v>US</v>
      </c>
      <c r="E215" s="312" t="str">
        <f>李生!F548</f>
        <v>博通-期权</v>
      </c>
      <c r="F215" s="312" t="str">
        <f>李生!G548</f>
        <v>AVGO-P350-2026-3-20</v>
      </c>
      <c r="G215" s="312" t="str">
        <f>李生!H548</f>
        <v>持有</v>
      </c>
      <c r="H215" s="103">
        <f>李生!I548</f>
        <v>50</v>
      </c>
      <c r="I215" s="54">
        <f>李生!J548</f>
        <v>318.23999999999995</v>
      </c>
      <c r="J215" s="55">
        <f>李生!K548</f>
        <v>15911.999999999998</v>
      </c>
      <c r="K215" s="54">
        <f>李生!L548</f>
        <v>281.58</v>
      </c>
      <c r="L215" s="55">
        <f>李生!M548</f>
        <v>14079</v>
      </c>
      <c r="M215" s="374"/>
      <c r="N215" s="374"/>
      <c r="O215" s="374"/>
      <c r="P215" s="371"/>
      <c r="Q215" s="374"/>
      <c r="R215" s="315">
        <f t="shared" si="44"/>
        <v>-1832.9999999999982</v>
      </c>
      <c r="S215" s="236">
        <f t="shared" si="45"/>
        <v>-0.11519607843137245</v>
      </c>
    </row>
    <row r="216" spans="1:19" ht="19.5" customHeight="1" x14ac:dyDescent="0.25">
      <c r="A216" s="351"/>
      <c r="B216" s="362"/>
      <c r="C216" s="359"/>
      <c r="D216" s="312" t="str">
        <f>李生!E549</f>
        <v>US</v>
      </c>
      <c r="E216" s="312" t="str">
        <f>李生!F549</f>
        <v>Robinhood-期权</v>
      </c>
      <c r="F216" s="312" t="str">
        <f>李生!G549</f>
        <v>HOOD-P120-2026-3-20</v>
      </c>
      <c r="G216" s="312" t="str">
        <f>李生!H549</f>
        <v>持有</v>
      </c>
      <c r="H216" s="103">
        <f>李生!I549</f>
        <v>120</v>
      </c>
      <c r="I216" s="54">
        <f>李生!J549</f>
        <v>136.89000000000001</v>
      </c>
      <c r="J216" s="55">
        <f>李生!K549</f>
        <v>16426.800000000003</v>
      </c>
      <c r="K216" s="54">
        <f>李生!L549</f>
        <v>110.37</v>
      </c>
      <c r="L216" s="55">
        <f>李生!M549</f>
        <v>13244.400000000001</v>
      </c>
      <c r="M216" s="374"/>
      <c r="N216" s="374"/>
      <c r="O216" s="374"/>
      <c r="P216" s="371"/>
      <c r="Q216" s="374"/>
      <c r="R216" s="315">
        <f t="shared" si="44"/>
        <v>-3182.4000000000015</v>
      </c>
      <c r="S216" s="236">
        <f t="shared" si="45"/>
        <v>-0.19373219373219377</v>
      </c>
    </row>
    <row r="217" spans="1:19" ht="19.5" customHeight="1" x14ac:dyDescent="0.25">
      <c r="A217" s="351"/>
      <c r="B217" s="362"/>
      <c r="C217" s="359"/>
      <c r="D217" s="312" t="str">
        <f>李生!E550</f>
        <v>US</v>
      </c>
      <c r="E217" s="312" t="str">
        <f>李生!F550</f>
        <v>英特尔-期权</v>
      </c>
      <c r="F217" s="312" t="str">
        <f>李生!G550</f>
        <v>INTC-P35-2026-3-20</v>
      </c>
      <c r="G217" s="312" t="str">
        <f>李生!H550</f>
        <v>持有</v>
      </c>
      <c r="H217" s="103">
        <f>李生!I550</f>
        <v>500</v>
      </c>
      <c r="I217" s="54">
        <f>李生!J550</f>
        <v>29.639999999999997</v>
      </c>
      <c r="J217" s="55">
        <f>李生!K550</f>
        <v>14819.999999999998</v>
      </c>
      <c r="K217" s="54">
        <f>李生!L550</f>
        <v>24.57</v>
      </c>
      <c r="L217" s="55">
        <f>李生!M550</f>
        <v>12285</v>
      </c>
      <c r="M217" s="374"/>
      <c r="N217" s="374"/>
      <c r="O217" s="374"/>
      <c r="P217" s="371"/>
      <c r="Q217" s="374"/>
      <c r="R217" s="315">
        <f t="shared" si="44"/>
        <v>-2534.9999999999982</v>
      </c>
      <c r="S217" s="236">
        <f t="shared" si="45"/>
        <v>-0.17105263157894726</v>
      </c>
    </row>
    <row r="218" spans="1:19" ht="19.5" customHeight="1" x14ac:dyDescent="0.25">
      <c r="A218" s="351"/>
      <c r="B218" s="362"/>
      <c r="C218" s="359"/>
      <c r="D218" s="312" t="str">
        <f>李生!E551</f>
        <v>US</v>
      </c>
      <c r="E218" s="312" t="str">
        <f>李生!F551</f>
        <v>卡特彼勒-期权</v>
      </c>
      <c r="F218" s="312" t="str">
        <f>李生!G551</f>
        <v>CAT-P560-2026-3-20</v>
      </c>
      <c r="G218" s="312" t="str">
        <f>李生!H551</f>
        <v>持有</v>
      </c>
      <c r="H218" s="103">
        <f>李生!I551</f>
        <v>50</v>
      </c>
      <c r="I218" s="54">
        <f>李生!J551</f>
        <v>346.32</v>
      </c>
      <c r="J218" s="55">
        <f>李生!K551</f>
        <v>17316</v>
      </c>
      <c r="K218" s="54">
        <f>李生!L551</f>
        <v>243.35999999999999</v>
      </c>
      <c r="L218" s="55">
        <f>李生!M551</f>
        <v>12168</v>
      </c>
      <c r="M218" s="374"/>
      <c r="N218" s="374"/>
      <c r="O218" s="374"/>
      <c r="P218" s="371"/>
      <c r="Q218" s="374"/>
      <c r="R218" s="315"/>
      <c r="S218" s="236"/>
    </row>
    <row r="219" spans="1:19" ht="19.5" customHeight="1" x14ac:dyDescent="0.25">
      <c r="A219" s="351"/>
      <c r="B219" s="362"/>
      <c r="C219" s="359"/>
      <c r="D219" s="312" t="str">
        <f>李生!E552</f>
        <v>US</v>
      </c>
      <c r="E219" s="312" t="str">
        <f>李生!F552</f>
        <v>Unity Software-期权</v>
      </c>
      <c r="F219" s="312" t="str">
        <f>李生!G552</f>
        <v>U-P37-2026-3-20</v>
      </c>
      <c r="G219" s="312" t="str">
        <f>李生!H552</f>
        <v>持有</v>
      </c>
      <c r="H219" s="103">
        <f>李生!I552</f>
        <v>400</v>
      </c>
      <c r="I219" s="54">
        <f>李生!J552</f>
        <v>41.73</v>
      </c>
      <c r="J219" s="55">
        <f>李生!K552</f>
        <v>16692</v>
      </c>
      <c r="K219" s="54">
        <f>李生!L552</f>
        <v>15.522</v>
      </c>
      <c r="L219" s="55">
        <f>李生!M552</f>
        <v>6208.8</v>
      </c>
      <c r="M219" s="374"/>
      <c r="N219" s="374"/>
      <c r="O219" s="374"/>
      <c r="P219" s="371"/>
      <c r="Q219" s="374"/>
      <c r="R219" s="315"/>
      <c r="S219" s="236"/>
    </row>
    <row r="220" spans="1:19" ht="19.5" customHeight="1" x14ac:dyDescent="0.25">
      <c r="A220" s="351"/>
      <c r="B220" s="362"/>
      <c r="C220" s="359"/>
      <c r="D220" s="312" t="str">
        <f>李生!E553</f>
        <v>US</v>
      </c>
      <c r="E220" s="312" t="str">
        <f>李生!F553</f>
        <v>博通-期权</v>
      </c>
      <c r="F220" s="312" t="str">
        <f>李生!G553</f>
        <v>AVGO-P340-2026-3-20</v>
      </c>
      <c r="G220" s="312" t="str">
        <f>李生!H553</f>
        <v>持有</v>
      </c>
      <c r="H220" s="103">
        <f>李生!I553</f>
        <v>50</v>
      </c>
      <c r="I220" s="54">
        <f>李生!J553</f>
        <v>308.48999999999995</v>
      </c>
      <c r="J220" s="55">
        <f>李生!K553</f>
        <v>15424.499999999998</v>
      </c>
      <c r="K220" s="54">
        <f>李生!L553</f>
        <v>239.85</v>
      </c>
      <c r="L220" s="55">
        <f>李生!M553</f>
        <v>11992.5</v>
      </c>
      <c r="M220" s="374"/>
      <c r="N220" s="374"/>
      <c r="O220" s="374"/>
      <c r="P220" s="371"/>
      <c r="Q220" s="374"/>
      <c r="R220" s="315"/>
      <c r="S220" s="236"/>
    </row>
    <row r="221" spans="1:19" ht="19.5" customHeight="1" x14ac:dyDescent="0.25">
      <c r="A221" s="351"/>
      <c r="B221" s="362"/>
      <c r="C221" s="359"/>
      <c r="D221" s="312" t="str">
        <f>李生!E554</f>
        <v>US</v>
      </c>
      <c r="E221" s="312" t="str">
        <f>李生!F554</f>
        <v>Palantir Technologies-期权</v>
      </c>
      <c r="F221" s="312" t="str">
        <f>李生!G554</f>
        <v>PLTR-P155-2026-3-20</v>
      </c>
      <c r="G221" s="312" t="str">
        <f>李生!H554</f>
        <v>持有</v>
      </c>
      <c r="H221" s="103">
        <f>李生!I554</f>
        <v>100</v>
      </c>
      <c r="I221" s="54">
        <f>李生!J554</f>
        <v>162.63</v>
      </c>
      <c r="J221" s="55">
        <f>李生!K554</f>
        <v>16263</v>
      </c>
      <c r="K221" s="54">
        <f>李生!L554</f>
        <v>51.870000000000005</v>
      </c>
      <c r="L221" s="55">
        <f>李生!M554</f>
        <v>5187</v>
      </c>
      <c r="M221" s="374"/>
      <c r="N221" s="374"/>
      <c r="O221" s="374"/>
      <c r="P221" s="371"/>
      <c r="Q221" s="374"/>
      <c r="R221" s="315">
        <f t="shared" si="44"/>
        <v>-11076</v>
      </c>
      <c r="S221" s="236">
        <f t="shared" si="45"/>
        <v>-0.68105515587529974</v>
      </c>
    </row>
    <row r="222" spans="1:19" ht="19.5" customHeight="1" x14ac:dyDescent="0.25">
      <c r="A222" s="351"/>
      <c r="B222" s="362"/>
      <c r="C222" s="359"/>
      <c r="D222" s="312" t="str">
        <f>李生!E555</f>
        <v>US</v>
      </c>
      <c r="E222" s="312" t="str">
        <f>李生!F555</f>
        <v>卡特彼勒-期权</v>
      </c>
      <c r="F222" s="312" t="str">
        <f>李生!G555</f>
        <v>CAT-P540-2026-3-20</v>
      </c>
      <c r="G222" s="312" t="str">
        <f>李生!H555</f>
        <v>持有</v>
      </c>
      <c r="H222" s="103">
        <f>李生!I555</f>
        <v>60</v>
      </c>
      <c r="I222" s="54">
        <f>李生!J555</f>
        <v>280.8</v>
      </c>
      <c r="J222" s="55">
        <f>李生!K555</f>
        <v>16848</v>
      </c>
      <c r="K222" s="54">
        <f>李生!L555</f>
        <v>184.47</v>
      </c>
      <c r="L222" s="55">
        <f>李生!M555</f>
        <v>11068.2</v>
      </c>
      <c r="M222" s="374"/>
      <c r="N222" s="374"/>
      <c r="O222" s="374"/>
      <c r="P222" s="371"/>
      <c r="Q222" s="374"/>
      <c r="R222" s="315"/>
      <c r="S222" s="236"/>
    </row>
    <row r="223" spans="1:19" ht="19.5" customHeight="1" x14ac:dyDescent="0.25">
      <c r="A223" s="351"/>
      <c r="B223" s="362"/>
      <c r="C223" s="359"/>
      <c r="D223" s="312" t="str">
        <f>李生!E556</f>
        <v>US</v>
      </c>
      <c r="E223" s="312" t="str">
        <f>李生!F556</f>
        <v>applovin corporation-期权</v>
      </c>
      <c r="F223" s="312" t="str">
        <f>李生!G556</f>
        <v>APP-P520-2026-3-20</v>
      </c>
      <c r="G223" s="312" t="str">
        <f>李生!H556</f>
        <v>持有</v>
      </c>
      <c r="H223" s="103">
        <f>李生!I556</f>
        <v>30</v>
      </c>
      <c r="I223" s="54">
        <f>李生!J556</f>
        <v>593.57999999999993</v>
      </c>
      <c r="J223" s="55">
        <f>李生!K556</f>
        <v>17807.399999999998</v>
      </c>
      <c r="K223" s="54">
        <f>李生!L556</f>
        <v>167.7</v>
      </c>
      <c r="L223" s="55">
        <f>李生!M556</f>
        <v>5031</v>
      </c>
      <c r="M223" s="374"/>
      <c r="N223" s="374"/>
      <c r="O223" s="374"/>
      <c r="P223" s="371"/>
      <c r="Q223" s="374"/>
      <c r="R223" s="315"/>
      <c r="S223" s="236"/>
    </row>
    <row r="224" spans="1:19" ht="19.5" customHeight="1" x14ac:dyDescent="0.25">
      <c r="A224" s="351"/>
      <c r="B224" s="362"/>
      <c r="C224" s="359"/>
      <c r="D224" s="312" t="str">
        <f>李生!E557</f>
        <v>US</v>
      </c>
      <c r="E224" s="312" t="str">
        <f>李生!F557</f>
        <v>阿斯麦-期权</v>
      </c>
      <c r="F224" s="312" t="str">
        <f>李生!G557</f>
        <v>ASML-P960-2026-3-20</v>
      </c>
      <c r="G224" s="312" t="str">
        <f>李生!H557</f>
        <v>持有</v>
      </c>
      <c r="H224" s="103">
        <f>李生!I557</f>
        <v>30</v>
      </c>
      <c r="I224" s="54">
        <f>李生!J557</f>
        <v>638.03999999999985</v>
      </c>
      <c r="J224" s="55">
        <f>李生!K557</f>
        <v>19141.199999999997</v>
      </c>
      <c r="K224" s="54">
        <f>李生!L557</f>
        <v>343.2</v>
      </c>
      <c r="L224" s="55">
        <f>李生!M557</f>
        <v>10296</v>
      </c>
      <c r="M224" s="374"/>
      <c r="N224" s="374"/>
      <c r="O224" s="374"/>
      <c r="P224" s="371"/>
      <c r="Q224" s="374"/>
      <c r="R224" s="315"/>
      <c r="S224" s="236"/>
    </row>
    <row r="225" spans="1:19" ht="18" customHeight="1" x14ac:dyDescent="0.25">
      <c r="A225" s="351"/>
      <c r="B225" s="362"/>
      <c r="C225" s="359"/>
      <c r="D225" s="312" t="str">
        <f>李生!E558</f>
        <v>US</v>
      </c>
      <c r="E225" s="312" t="str">
        <f>李生!F558</f>
        <v>Vertiv Holdings-期权</v>
      </c>
      <c r="F225" s="312" t="str">
        <f>李生!G558</f>
        <v>VRT-P160-2026-3-20</v>
      </c>
      <c r="G225" s="312" t="str">
        <f>李生!H558</f>
        <v>持有</v>
      </c>
      <c r="H225" s="103">
        <f>李生!I558</f>
        <v>90</v>
      </c>
      <c r="I225" s="54">
        <f>李生!J558</f>
        <v>176.67</v>
      </c>
      <c r="J225" s="55">
        <f>李生!K558</f>
        <v>15900.3</v>
      </c>
      <c r="K225" s="54">
        <f>李生!L558</f>
        <v>147.03</v>
      </c>
      <c r="L225" s="55">
        <f>李生!M558</f>
        <v>13232.7</v>
      </c>
      <c r="M225" s="374"/>
      <c r="N225" s="374"/>
      <c r="O225" s="374"/>
      <c r="P225" s="371"/>
      <c r="Q225" s="374"/>
      <c r="R225" s="315"/>
      <c r="S225" s="236"/>
    </row>
    <row r="226" spans="1:19" ht="19.5" customHeight="1" x14ac:dyDescent="0.25">
      <c r="A226" s="351"/>
      <c r="B226" s="362"/>
      <c r="C226" s="359"/>
      <c r="D226" s="312" t="str">
        <f>李生!E559</f>
        <v>US</v>
      </c>
      <c r="E226" s="312" t="str">
        <f>李生!F559</f>
        <v>航天航空-期权</v>
      </c>
      <c r="F226" s="312" t="str">
        <f>李生!G559</f>
        <v>GE-P300-2026-5-15</v>
      </c>
      <c r="G226" s="312" t="str">
        <f>李生!H559</f>
        <v>持有</v>
      </c>
      <c r="H226" s="103">
        <f>李生!I559</f>
        <v>90</v>
      </c>
      <c r="I226" s="54">
        <f>李生!J559</f>
        <v>175.5</v>
      </c>
      <c r="J226" s="55">
        <f>李生!K559</f>
        <v>15795</v>
      </c>
      <c r="K226" s="54">
        <f>李生!L559</f>
        <v>162.63</v>
      </c>
      <c r="L226" s="55">
        <f>李生!M559</f>
        <v>14636.699999999999</v>
      </c>
      <c r="M226" s="374"/>
      <c r="N226" s="374"/>
      <c r="O226" s="374"/>
      <c r="P226" s="371"/>
      <c r="Q226" s="374"/>
      <c r="R226" s="315"/>
      <c r="S226" s="236"/>
    </row>
    <row r="227" spans="1:19" ht="19.5" customHeight="1" x14ac:dyDescent="0.25">
      <c r="A227" s="351"/>
      <c r="B227" s="362"/>
      <c r="C227" s="359"/>
      <c r="D227" s="312" t="e">
        <f>李生!#REF!</f>
        <v>#REF!</v>
      </c>
      <c r="E227" s="312" t="e">
        <f>李生!#REF!</f>
        <v>#REF!</v>
      </c>
      <c r="F227" s="312" t="e">
        <f>李生!#REF!</f>
        <v>#REF!</v>
      </c>
      <c r="G227" s="312" t="e">
        <f>李生!#REF!</f>
        <v>#REF!</v>
      </c>
      <c r="H227" s="103" t="e">
        <f>李生!#REF!</f>
        <v>#REF!</v>
      </c>
      <c r="I227" s="54" t="e">
        <f>李生!#REF!</f>
        <v>#REF!</v>
      </c>
      <c r="J227" s="55" t="e">
        <f>李生!#REF!</f>
        <v>#REF!</v>
      </c>
      <c r="K227" s="54" t="e">
        <f>李生!#REF!</f>
        <v>#REF!</v>
      </c>
      <c r="L227" s="55" t="e">
        <f>李生!#REF!</f>
        <v>#REF!</v>
      </c>
      <c r="M227" s="374"/>
      <c r="N227" s="374"/>
      <c r="O227" s="374"/>
      <c r="P227" s="371"/>
      <c r="Q227" s="374"/>
      <c r="R227" s="315"/>
      <c r="S227" s="236"/>
    </row>
    <row r="228" spans="1:19" ht="19.5" customHeight="1" x14ac:dyDescent="0.25">
      <c r="A228" s="351"/>
      <c r="B228" s="362"/>
      <c r="C228" s="359"/>
      <c r="D228" s="312" t="str">
        <f>李生!E560</f>
        <v>US</v>
      </c>
      <c r="E228" s="312" t="str">
        <f>李生!F560</f>
        <v>美国超微公司-期权</v>
      </c>
      <c r="F228" s="312" t="str">
        <f>李生!G560</f>
        <v>AMD-P210-2026-4-17</v>
      </c>
      <c r="G228" s="312" t="str">
        <f>李生!H560</f>
        <v>持有</v>
      </c>
      <c r="H228" s="103">
        <f>李生!I560</f>
        <v>80</v>
      </c>
      <c r="I228" s="54">
        <f>李生!J560</f>
        <v>187.98000000000002</v>
      </c>
      <c r="J228" s="55">
        <f>李生!K560</f>
        <v>15038.400000000001</v>
      </c>
      <c r="K228" s="54">
        <f>李生!L560</f>
        <v>166.92</v>
      </c>
      <c r="L228" s="55">
        <f>李生!M560</f>
        <v>13353.599999999999</v>
      </c>
      <c r="M228" s="374"/>
      <c r="N228" s="374"/>
      <c r="O228" s="374"/>
      <c r="P228" s="371"/>
      <c r="Q228" s="374"/>
      <c r="R228" s="315"/>
      <c r="S228" s="236"/>
    </row>
    <row r="229" spans="1:19" ht="19.5" customHeight="1" x14ac:dyDescent="0.25">
      <c r="A229" s="351"/>
      <c r="B229" s="362"/>
      <c r="C229" s="359"/>
      <c r="D229" s="312" t="str">
        <f>李生!E561</f>
        <v>US</v>
      </c>
      <c r="E229" s="312" t="str">
        <f>李生!F561</f>
        <v>Arm Holdings-期权</v>
      </c>
      <c r="F229" s="312" t="str">
        <f>李生!G561</f>
        <v>ARM-P130-2026-4-17</v>
      </c>
      <c r="G229" s="312" t="str">
        <f>李生!H561</f>
        <v>持有</v>
      </c>
      <c r="H229" s="103">
        <f>李生!I561</f>
        <v>150</v>
      </c>
      <c r="I229" s="54">
        <f>李生!J561</f>
        <v>106.08</v>
      </c>
      <c r="J229" s="55">
        <f>李生!K561</f>
        <v>15912</v>
      </c>
      <c r="K229" s="54">
        <f>李生!L561</f>
        <v>174.72</v>
      </c>
      <c r="L229" s="55">
        <f>李生!M561</f>
        <v>26208</v>
      </c>
      <c r="M229" s="374"/>
      <c r="N229" s="374"/>
      <c r="O229" s="374"/>
      <c r="P229" s="371"/>
      <c r="Q229" s="374"/>
      <c r="R229" s="315"/>
      <c r="S229" s="236"/>
    </row>
    <row r="230" spans="1:19" ht="19.5" customHeight="1" x14ac:dyDescent="0.25">
      <c r="A230" s="351"/>
      <c r="B230" s="362"/>
      <c r="C230" s="359"/>
      <c r="D230" s="312" t="str">
        <f>李生!E562</f>
        <v>US</v>
      </c>
      <c r="E230" s="312" t="str">
        <f>李生!F562</f>
        <v>Twilio-期权</v>
      </c>
      <c r="F230" s="312" t="str">
        <f>李生!G562</f>
        <v>TWLO-P135-2026-4-17</v>
      </c>
      <c r="G230" s="312" t="str">
        <f>李生!H562</f>
        <v>持有</v>
      </c>
      <c r="H230" s="103">
        <f>李生!I562</f>
        <v>150</v>
      </c>
      <c r="I230" s="54">
        <f>李生!J562</f>
        <v>106.85999999999999</v>
      </c>
      <c r="J230" s="55">
        <f>李生!K562</f>
        <v>16028.999999999998</v>
      </c>
      <c r="K230" s="54">
        <f>李生!L562</f>
        <v>82.29</v>
      </c>
      <c r="L230" s="55">
        <f>李生!M562</f>
        <v>12343.500000000002</v>
      </c>
      <c r="M230" s="374"/>
      <c r="N230" s="374"/>
      <c r="O230" s="374"/>
      <c r="P230" s="371"/>
      <c r="Q230" s="374"/>
      <c r="R230" s="315"/>
      <c r="S230" s="236"/>
    </row>
    <row r="231" spans="1:19" ht="19.5" customHeight="1" x14ac:dyDescent="0.25">
      <c r="A231" s="351"/>
      <c r="B231" s="362"/>
      <c r="C231" s="359"/>
      <c r="D231" s="312" t="e">
        <f>李生!#REF!</f>
        <v>#REF!</v>
      </c>
      <c r="E231" s="312" t="e">
        <f>李生!#REF!</f>
        <v>#REF!</v>
      </c>
      <c r="F231" s="312" t="e">
        <f>李生!#REF!</f>
        <v>#REF!</v>
      </c>
      <c r="G231" s="312" t="e">
        <f>李生!#REF!</f>
        <v>#REF!</v>
      </c>
      <c r="H231" s="103" t="e">
        <f>李生!#REF!</f>
        <v>#REF!</v>
      </c>
      <c r="I231" s="54" t="e">
        <f>李生!#REF!</f>
        <v>#REF!</v>
      </c>
      <c r="J231" s="55" t="e">
        <f>李生!#REF!</f>
        <v>#REF!</v>
      </c>
      <c r="K231" s="54" t="e">
        <f>李生!#REF!</f>
        <v>#REF!</v>
      </c>
      <c r="L231" s="55" t="e">
        <f>李生!#REF!</f>
        <v>#REF!</v>
      </c>
      <c r="M231" s="374"/>
      <c r="N231" s="374"/>
      <c r="O231" s="374"/>
      <c r="P231" s="371"/>
      <c r="Q231" s="374"/>
      <c r="R231" s="315"/>
      <c r="S231" s="236"/>
    </row>
    <row r="232" spans="1:19" ht="19.5" customHeight="1" x14ac:dyDescent="0.25">
      <c r="A232" s="351"/>
      <c r="B232" s="362"/>
      <c r="C232" s="359"/>
      <c r="D232" s="312" t="str">
        <f>李生!E563</f>
        <v>US</v>
      </c>
      <c r="E232" s="312" t="str">
        <f>李生!F563</f>
        <v>Shopify-期权</v>
      </c>
      <c r="F232" s="312" t="str">
        <f>李生!G563</f>
        <v>SHOP-P160-2026-4-17</v>
      </c>
      <c r="G232" s="312" t="str">
        <f>李生!H563</f>
        <v>持有</v>
      </c>
      <c r="H232" s="103">
        <f>李生!I563</f>
        <v>130</v>
      </c>
      <c r="I232" s="54">
        <f>李生!J563</f>
        <v>125.96999999999998</v>
      </c>
      <c r="J232" s="55">
        <f>李生!K563</f>
        <v>16376.099999999999</v>
      </c>
      <c r="K232" s="54">
        <f>李生!L563</f>
        <v>111.54</v>
      </c>
      <c r="L232" s="55">
        <f>李生!M563</f>
        <v>14500.2</v>
      </c>
      <c r="M232" s="374"/>
      <c r="N232" s="374"/>
      <c r="O232" s="374"/>
      <c r="P232" s="371"/>
      <c r="Q232" s="374"/>
      <c r="R232" s="315"/>
      <c r="S232" s="236"/>
    </row>
    <row r="233" spans="1:19" ht="19.5" customHeight="1" x14ac:dyDescent="0.25">
      <c r="A233" s="351"/>
      <c r="B233" s="362"/>
      <c r="C233" s="359"/>
      <c r="D233" s="312" t="str">
        <f>李生!E564</f>
        <v>US</v>
      </c>
      <c r="E233" s="312" t="str">
        <f>李生!F564</f>
        <v>Expedia-期权</v>
      </c>
      <c r="F233" s="312" t="str">
        <f>李生!G564</f>
        <v>EXPE-P270-2026-4-17</v>
      </c>
      <c r="G233" s="312" t="str">
        <f>李生!H564</f>
        <v>持有</v>
      </c>
      <c r="H233" s="103">
        <f>李生!I564</f>
        <v>90</v>
      </c>
      <c r="I233" s="54">
        <f>李生!J564</f>
        <v>165.75</v>
      </c>
      <c r="J233" s="55">
        <f>李生!K564</f>
        <v>14917.5</v>
      </c>
      <c r="K233" s="54">
        <f>李生!L564</f>
        <v>133.38</v>
      </c>
      <c r="L233" s="55">
        <f>李生!M564</f>
        <v>12004.199999999999</v>
      </c>
      <c r="M233" s="374"/>
      <c r="N233" s="374"/>
      <c r="O233" s="374"/>
      <c r="P233" s="371"/>
      <c r="Q233" s="374"/>
      <c r="R233" s="315"/>
      <c r="S233" s="236"/>
    </row>
    <row r="234" spans="1:19" ht="19.5" customHeight="1" x14ac:dyDescent="0.25">
      <c r="A234" s="351"/>
      <c r="B234" s="362"/>
      <c r="C234" s="359"/>
      <c r="D234" s="312" t="e">
        <f>李生!#REF!</f>
        <v>#REF!</v>
      </c>
      <c r="E234" s="312" t="e">
        <f>李生!#REF!</f>
        <v>#REF!</v>
      </c>
      <c r="F234" s="312" t="e">
        <f>李生!#REF!</f>
        <v>#REF!</v>
      </c>
      <c r="G234" s="312" t="e">
        <f>李生!#REF!</f>
        <v>#REF!</v>
      </c>
      <c r="H234" s="103" t="e">
        <f>李生!#REF!</f>
        <v>#REF!</v>
      </c>
      <c r="I234" s="54" t="e">
        <f>李生!#REF!</f>
        <v>#REF!</v>
      </c>
      <c r="J234" s="55" t="e">
        <f>李生!#REF!</f>
        <v>#REF!</v>
      </c>
      <c r="K234" s="54" t="e">
        <f>李生!#REF!</f>
        <v>#REF!</v>
      </c>
      <c r="L234" s="55" t="e">
        <f>李生!#REF!</f>
        <v>#REF!</v>
      </c>
      <c r="M234" s="374"/>
      <c r="N234" s="374"/>
      <c r="O234" s="374"/>
      <c r="P234" s="371"/>
      <c r="Q234" s="374"/>
      <c r="R234" s="315"/>
      <c r="S234" s="236"/>
    </row>
    <row r="235" spans="1:19" ht="19.5" customHeight="1" x14ac:dyDescent="0.25">
      <c r="A235" s="351"/>
      <c r="B235" s="362"/>
      <c r="C235" s="359"/>
      <c r="D235" s="312" t="str">
        <f>李生!E565</f>
        <v>US</v>
      </c>
      <c r="E235" s="312" t="str">
        <f>李生!F565</f>
        <v>Palantir Technologies-期权</v>
      </c>
      <c r="F235" s="312" t="str">
        <f>李生!G565</f>
        <v>PLTR-P185-2026-4-17</v>
      </c>
      <c r="G235" s="312" t="str">
        <f>李生!H565</f>
        <v>持有</v>
      </c>
      <c r="H235" s="103">
        <f>李生!I565</f>
        <v>80</v>
      </c>
      <c r="I235" s="54">
        <f>李生!J565</f>
        <v>105.69000000000001</v>
      </c>
      <c r="J235" s="55">
        <f>李生!K565</f>
        <v>8455.2000000000007</v>
      </c>
      <c r="K235" s="54">
        <f>李生!L565</f>
        <v>147.81</v>
      </c>
      <c r="L235" s="55">
        <f>李生!M565</f>
        <v>11824.8</v>
      </c>
      <c r="M235" s="374"/>
      <c r="N235" s="374"/>
      <c r="O235" s="374"/>
      <c r="P235" s="371"/>
      <c r="Q235" s="374"/>
      <c r="R235" s="315"/>
      <c r="S235" s="236"/>
    </row>
    <row r="236" spans="1:19" ht="19.5" customHeight="1" x14ac:dyDescent="0.25">
      <c r="A236" s="351"/>
      <c r="B236" s="362"/>
      <c r="C236" s="359"/>
      <c r="D236" s="312" t="str">
        <f>李生!E566</f>
        <v>US</v>
      </c>
      <c r="E236" s="312" t="str">
        <f>李生!F566</f>
        <v>苹果-期权</v>
      </c>
      <c r="F236" s="312" t="str">
        <f>李生!G566</f>
        <v>AAPL-P280-2026-4-17</v>
      </c>
      <c r="G236" s="312" t="str">
        <f>李生!H566</f>
        <v>持有</v>
      </c>
      <c r="H236" s="103">
        <f>李生!I566</f>
        <v>140</v>
      </c>
      <c r="I236" s="54">
        <f>李生!J566</f>
        <v>114.66</v>
      </c>
      <c r="J236" s="55">
        <f>李生!K566</f>
        <v>16052.4</v>
      </c>
      <c r="K236" s="54">
        <f>李生!L566</f>
        <v>129.86999999999998</v>
      </c>
      <c r="L236" s="55">
        <f>李生!M566</f>
        <v>18181.799999999996</v>
      </c>
      <c r="M236" s="374"/>
      <c r="N236" s="374"/>
      <c r="O236" s="374"/>
      <c r="P236" s="371"/>
      <c r="Q236" s="374"/>
      <c r="R236" s="315"/>
      <c r="S236" s="236"/>
    </row>
    <row r="237" spans="1:19" ht="19.5" customHeight="1" x14ac:dyDescent="0.25">
      <c r="A237" s="351"/>
      <c r="B237" s="362"/>
      <c r="C237" s="359"/>
      <c r="D237" s="312" t="str">
        <f>李生!E567</f>
        <v>US</v>
      </c>
      <c r="E237" s="312" t="str">
        <f>李生!F567</f>
        <v>applovin corporation-期权</v>
      </c>
      <c r="F237" s="312" t="str">
        <f>李生!G567</f>
        <v>APP-P670-2026-4-17</v>
      </c>
      <c r="G237" s="312" t="str">
        <f>李生!H567</f>
        <v>持有</v>
      </c>
      <c r="H237" s="103">
        <f>李生!I567</f>
        <v>20</v>
      </c>
      <c r="I237" s="54">
        <f>李生!J567</f>
        <v>733.9799999999999</v>
      </c>
      <c r="J237" s="55">
        <f>李生!K567</f>
        <v>14679.599999999999</v>
      </c>
      <c r="K237" s="54">
        <f>李生!L567</f>
        <v>592.02</v>
      </c>
      <c r="L237" s="55">
        <f>李生!M567</f>
        <v>11840.4</v>
      </c>
      <c r="M237" s="374"/>
      <c r="N237" s="374"/>
      <c r="O237" s="374"/>
      <c r="P237" s="371"/>
      <c r="Q237" s="374"/>
      <c r="R237" s="315"/>
      <c r="S237" s="236"/>
    </row>
    <row r="238" spans="1:19" ht="19.5" customHeight="1" x14ac:dyDescent="0.25">
      <c r="A238" s="351"/>
      <c r="B238" s="362"/>
      <c r="C238" s="359"/>
      <c r="D238" s="312" t="e">
        <f>李生!#REF!</f>
        <v>#REF!</v>
      </c>
      <c r="E238" s="312" t="e">
        <f>李生!#REF!</f>
        <v>#REF!</v>
      </c>
      <c r="F238" s="312" t="e">
        <f>李生!#REF!</f>
        <v>#REF!</v>
      </c>
      <c r="G238" s="312" t="e">
        <f>李生!#REF!</f>
        <v>#REF!</v>
      </c>
      <c r="H238" s="103" t="e">
        <f>李生!#REF!</f>
        <v>#REF!</v>
      </c>
      <c r="I238" s="54" t="e">
        <f>李生!#REF!</f>
        <v>#REF!</v>
      </c>
      <c r="J238" s="55" t="e">
        <f>李生!#REF!</f>
        <v>#REF!</v>
      </c>
      <c r="K238" s="54" t="e">
        <f>李生!#REF!</f>
        <v>#REF!</v>
      </c>
      <c r="L238" s="55" t="e">
        <f>李生!#REF!</f>
        <v>#REF!</v>
      </c>
      <c r="M238" s="374"/>
      <c r="N238" s="374"/>
      <c r="O238" s="374"/>
      <c r="P238" s="371"/>
      <c r="Q238" s="374"/>
      <c r="R238" s="315"/>
      <c r="S238" s="236"/>
    </row>
    <row r="239" spans="1:19" ht="19.5" customHeight="1" x14ac:dyDescent="0.25">
      <c r="A239" s="351"/>
      <c r="B239" s="362"/>
      <c r="C239" s="359"/>
      <c r="D239" s="312" t="str">
        <f>李生!E568</f>
        <v>US</v>
      </c>
      <c r="E239" s="312" t="str">
        <f>李生!F568</f>
        <v>谷歌-C-期权</v>
      </c>
      <c r="F239" s="312" t="str">
        <f>李生!G568</f>
        <v>GOOG-P310-2026-4-17</v>
      </c>
      <c r="G239" s="312" t="str">
        <f>李生!H568</f>
        <v>持有</v>
      </c>
      <c r="H239" s="103">
        <f>李生!I568</f>
        <v>90</v>
      </c>
      <c r="I239" s="54">
        <f>李生!J568</f>
        <v>176.67</v>
      </c>
      <c r="J239" s="55">
        <f>李生!K568</f>
        <v>15900.3</v>
      </c>
      <c r="K239" s="54">
        <f>李生!L568</f>
        <v>180.18</v>
      </c>
      <c r="L239" s="55">
        <f>李生!M568</f>
        <v>16216.2</v>
      </c>
      <c r="M239" s="374"/>
      <c r="N239" s="374"/>
      <c r="O239" s="374"/>
      <c r="P239" s="371"/>
      <c r="Q239" s="374"/>
      <c r="R239" s="315"/>
      <c r="S239" s="236"/>
    </row>
    <row r="240" spans="1:19" ht="19.5" customHeight="1" x14ac:dyDescent="0.25">
      <c r="A240" s="351"/>
      <c r="B240" s="362"/>
      <c r="C240" s="359"/>
      <c r="D240" s="312" t="str">
        <f>李生!E569</f>
        <v>US</v>
      </c>
      <c r="E240" s="312" t="str">
        <f>李生!F569</f>
        <v>英伟达-期权</v>
      </c>
      <c r="F240" s="312" t="str">
        <f>李生!G569</f>
        <v>NVDA-P175-2026-4-17</v>
      </c>
      <c r="G240" s="312" t="str">
        <f>李生!H569</f>
        <v>持有</v>
      </c>
      <c r="H240" s="103">
        <f>李生!I569</f>
        <v>130</v>
      </c>
      <c r="I240" s="54">
        <f>李生!J569</f>
        <v>128.31</v>
      </c>
      <c r="J240" s="55">
        <f>李生!K569</f>
        <v>16680.3</v>
      </c>
      <c r="K240" s="54">
        <f>李生!L569</f>
        <v>101.79</v>
      </c>
      <c r="L240" s="55">
        <f>李生!M569</f>
        <v>13232.7</v>
      </c>
      <c r="M240" s="374"/>
      <c r="N240" s="374"/>
      <c r="O240" s="374"/>
      <c r="P240" s="371"/>
      <c r="Q240" s="374"/>
      <c r="R240" s="315"/>
      <c r="S240" s="236"/>
    </row>
    <row r="241" spans="1:19" ht="19.5" customHeight="1" x14ac:dyDescent="0.25">
      <c r="A241" s="351"/>
      <c r="B241" s="362"/>
      <c r="C241" s="359"/>
      <c r="D241" s="312" t="str">
        <f>李生!E570</f>
        <v>US</v>
      </c>
      <c r="E241" s="312" t="str">
        <f>李生!F570</f>
        <v>阿斯麦-期权</v>
      </c>
      <c r="F241" s="312" t="str">
        <f>李生!G570</f>
        <v>ASML-P1080-2026-4-17</v>
      </c>
      <c r="G241" s="312" t="str">
        <f>李生!H570</f>
        <v>持有</v>
      </c>
      <c r="H241" s="103">
        <f>李生!I570</f>
        <v>20</v>
      </c>
      <c r="I241" s="54">
        <f>李生!J570</f>
        <v>745.68</v>
      </c>
      <c r="J241" s="55">
        <f>李生!K570</f>
        <v>14913.599999999999</v>
      </c>
      <c r="K241" s="54">
        <f>李生!L570</f>
        <v>808.07999999999993</v>
      </c>
      <c r="L241" s="55">
        <f>李生!M570</f>
        <v>16161.599999999999</v>
      </c>
      <c r="M241" s="374"/>
      <c r="N241" s="374"/>
      <c r="O241" s="374"/>
      <c r="P241" s="371"/>
      <c r="Q241" s="374"/>
      <c r="R241" s="315"/>
      <c r="S241" s="236"/>
    </row>
    <row r="242" spans="1:19" ht="19.5" customHeight="1" x14ac:dyDescent="0.25">
      <c r="A242" s="351"/>
      <c r="B242" s="362"/>
      <c r="C242" s="359"/>
      <c r="D242" s="312" t="str">
        <f>李生!E571</f>
        <v>US</v>
      </c>
      <c r="E242" s="312" t="str">
        <f>李生!F571</f>
        <v>CrowdStrike-期权</v>
      </c>
      <c r="F242" s="312" t="str">
        <f>李生!G571</f>
        <v>CRWD-P510-2026-4-17</v>
      </c>
      <c r="G242" s="312" t="str">
        <f>李生!H571</f>
        <v>持有</v>
      </c>
      <c r="H242" s="103">
        <f>李生!I571</f>
        <v>50</v>
      </c>
      <c r="I242" s="54">
        <f>李生!J571</f>
        <v>348.66</v>
      </c>
      <c r="J242" s="55">
        <f>李生!K571</f>
        <v>17433</v>
      </c>
      <c r="K242" s="54">
        <f>李生!L571</f>
        <v>455.13</v>
      </c>
      <c r="L242" s="55">
        <f>李生!M571</f>
        <v>22756.5</v>
      </c>
      <c r="M242" s="374"/>
      <c r="N242" s="374"/>
      <c r="O242" s="374"/>
      <c r="P242" s="371"/>
      <c r="Q242" s="374"/>
      <c r="R242" s="315"/>
      <c r="S242" s="236"/>
    </row>
    <row r="243" spans="1:19" ht="19.5" customHeight="1" x14ac:dyDescent="0.25">
      <c r="A243" s="351"/>
      <c r="B243" s="362"/>
      <c r="C243" s="359"/>
      <c r="D243" s="312" t="str">
        <f>李生!E572</f>
        <v>US</v>
      </c>
      <c r="E243" s="312" t="str">
        <f>李生!F572</f>
        <v>ServiceNow-期权</v>
      </c>
      <c r="F243" s="312" t="str">
        <f>李生!G572</f>
        <v>NOW-P860-2026-4-17</v>
      </c>
      <c r="G243" s="312" t="str">
        <f>李生!H572</f>
        <v>持有</v>
      </c>
      <c r="H243" s="103">
        <f>李生!I572</f>
        <v>30</v>
      </c>
      <c r="I243" s="54">
        <f>李生!J572</f>
        <v>506.22</v>
      </c>
      <c r="J243" s="55">
        <f>李生!K572</f>
        <v>15186.6</v>
      </c>
      <c r="K243" s="54">
        <f>李生!L572</f>
        <v>516.36</v>
      </c>
      <c r="L243" s="55">
        <f>李生!M572</f>
        <v>15490.800000000001</v>
      </c>
      <c r="M243" s="374"/>
      <c r="N243" s="374"/>
      <c r="O243" s="374"/>
      <c r="P243" s="371"/>
      <c r="Q243" s="374"/>
      <c r="R243" s="315"/>
      <c r="S243" s="236"/>
    </row>
    <row r="244" spans="1:19" ht="19.5" customHeight="1" x14ac:dyDescent="0.25">
      <c r="A244" s="351"/>
      <c r="B244" s="362"/>
      <c r="C244" s="359"/>
      <c r="D244" s="312" t="e">
        <f>李生!#REF!</f>
        <v>#REF!</v>
      </c>
      <c r="E244" s="312" t="e">
        <f>李生!#REF!</f>
        <v>#REF!</v>
      </c>
      <c r="F244" s="312" t="e">
        <f>李生!#REF!</f>
        <v>#REF!</v>
      </c>
      <c r="G244" s="312" t="e">
        <f>李生!#REF!</f>
        <v>#REF!</v>
      </c>
      <c r="H244" s="103" t="e">
        <f>李生!#REF!</f>
        <v>#REF!</v>
      </c>
      <c r="I244" s="54" t="e">
        <f>李生!#REF!</f>
        <v>#REF!</v>
      </c>
      <c r="J244" s="55" t="e">
        <f>李生!#REF!</f>
        <v>#REF!</v>
      </c>
      <c r="K244" s="54" t="e">
        <f>李生!#REF!</f>
        <v>#REF!</v>
      </c>
      <c r="L244" s="55" t="e">
        <f>李生!#REF!</f>
        <v>#REF!</v>
      </c>
      <c r="M244" s="374"/>
      <c r="N244" s="374"/>
      <c r="O244" s="374"/>
      <c r="P244" s="371"/>
      <c r="Q244" s="374"/>
      <c r="R244" s="315"/>
      <c r="S244" s="236"/>
    </row>
    <row r="245" spans="1:19" ht="19.5" customHeight="1" x14ac:dyDescent="0.25">
      <c r="A245" s="352"/>
      <c r="B245" s="363"/>
      <c r="C245" s="360"/>
      <c r="D245" s="27"/>
      <c r="E245" s="27"/>
      <c r="F245" s="27"/>
      <c r="G245" s="27"/>
      <c r="H245" s="103"/>
      <c r="I245" s="54"/>
      <c r="J245" s="55"/>
      <c r="K245" s="54"/>
      <c r="L245" s="55"/>
      <c r="M245" s="375"/>
      <c r="N245" s="375"/>
      <c r="O245" s="375"/>
      <c r="P245" s="372"/>
      <c r="Q245" s="375"/>
      <c r="R245" s="315">
        <f t="shared" si="44"/>
        <v>0</v>
      </c>
      <c r="S245" s="236" t="str">
        <f t="shared" si="45"/>
        <v/>
      </c>
    </row>
    <row r="246" spans="1:19" ht="19.5" customHeight="1" x14ac:dyDescent="0.25">
      <c r="A246" s="316"/>
      <c r="B246" s="27"/>
      <c r="C246" s="111"/>
      <c r="D246" s="27"/>
      <c r="E246" s="27"/>
      <c r="F246" s="27"/>
      <c r="G246" s="27"/>
      <c r="H246" s="103"/>
      <c r="I246" s="54"/>
      <c r="J246" s="54"/>
      <c r="K246" s="54"/>
      <c r="L246" s="55"/>
      <c r="M246" s="313"/>
      <c r="N246" s="313"/>
      <c r="O246" s="313"/>
      <c r="P246" s="318"/>
      <c r="Q246" s="317"/>
      <c r="R246" s="28">
        <f t="shared" si="44"/>
        <v>0</v>
      </c>
      <c r="S246" s="236" t="str">
        <f t="shared" si="45"/>
        <v/>
      </c>
    </row>
    <row r="247" spans="1:19" ht="19.5" customHeight="1" x14ac:dyDescent="0.25">
      <c r="A247" s="319"/>
      <c r="B247" s="28"/>
      <c r="C247" s="27"/>
      <c r="D247" s="27"/>
      <c r="E247" s="27"/>
      <c r="F247" s="27"/>
      <c r="G247" s="27"/>
      <c r="H247" s="103"/>
      <c r="I247" s="54"/>
      <c r="J247" s="54"/>
      <c r="K247" s="54"/>
      <c r="L247" s="55"/>
      <c r="M247" s="313"/>
      <c r="N247" s="313"/>
      <c r="O247" s="314"/>
      <c r="P247" s="66"/>
      <c r="Q247" s="146"/>
      <c r="R247" s="28">
        <f t="shared" si="44"/>
        <v>0</v>
      </c>
      <c r="S247" s="236" t="str">
        <f t="shared" si="45"/>
        <v/>
      </c>
    </row>
    <row r="248" spans="1:19" ht="19.5" customHeight="1" thickBot="1" x14ac:dyDescent="0.3">
      <c r="A248" s="320" t="s">
        <v>33</v>
      </c>
      <c r="B248" s="321"/>
      <c r="C248" s="322">
        <f>COUNTA(C3:C247)</f>
        <v>33</v>
      </c>
      <c r="D248" s="323"/>
      <c r="E248" s="322"/>
      <c r="F248" s="324"/>
      <c r="G248" s="324"/>
      <c r="H248" s="87"/>
      <c r="I248" s="324"/>
      <c r="J248" s="324"/>
      <c r="K248" s="150"/>
      <c r="L248" s="87" t="e">
        <f>SUM(L3:L247)</f>
        <v>#REF!</v>
      </c>
      <c r="M248" s="87">
        <f>SUM(M3:M247)</f>
        <v>20335514.303240005</v>
      </c>
      <c r="N248" s="87" t="e">
        <f>SUM(N3:N247)</f>
        <v>#REF!</v>
      </c>
      <c r="O248" s="325" t="e">
        <f>SUM(O3:O247)</f>
        <v>#REF!</v>
      </c>
      <c r="P248" s="326" t="e">
        <f>O248/Q248</f>
        <v>#REF!</v>
      </c>
      <c r="Q248" s="327">
        <f>SUM(Q3:Q247)</f>
        <v>33000000</v>
      </c>
      <c r="R248" s="28">
        <f t="shared" si="44"/>
        <v>0</v>
      </c>
      <c r="S248" s="236" t="str">
        <f t="shared" si="45"/>
        <v/>
      </c>
    </row>
    <row r="249" spans="1:19" ht="19.5" customHeight="1" x14ac:dyDescent="0.25">
      <c r="C249" s="8" t="s">
        <v>34</v>
      </c>
      <c r="E249" s="8"/>
      <c r="N249" s="14"/>
      <c r="S249" s="330"/>
    </row>
    <row r="250" spans="1:19" ht="19.5" customHeight="1" x14ac:dyDescent="0.25">
      <c r="C250" s="7"/>
      <c r="D250" s="7"/>
      <c r="K250" s="152"/>
      <c r="M250" s="14"/>
    </row>
    <row r="251" spans="1:19" ht="19.5" customHeight="1" x14ac:dyDescent="0.25">
      <c r="E251"/>
    </row>
    <row r="252" spans="1:19" ht="19.5" customHeight="1" x14ac:dyDescent="0.25">
      <c r="E252"/>
    </row>
    <row r="253" spans="1:19" ht="19.5" customHeight="1" x14ac:dyDescent="0.25">
      <c r="E253"/>
    </row>
    <row r="254" spans="1:19" ht="19.5" customHeight="1" x14ac:dyDescent="0.25">
      <c r="E254"/>
    </row>
    <row r="255" spans="1:19" ht="19.5" customHeight="1" x14ac:dyDescent="0.25">
      <c r="E255"/>
    </row>
    <row r="256" spans="1:19" ht="19.5" customHeight="1" x14ac:dyDescent="0.25">
      <c r="E256"/>
    </row>
    <row r="257" spans="5:5" ht="19.5" customHeight="1" x14ac:dyDescent="0.25">
      <c r="E257"/>
    </row>
    <row r="258" spans="5:5" ht="19.5" customHeight="1" x14ac:dyDescent="0.25">
      <c r="E258"/>
    </row>
    <row r="259" spans="5:5" ht="19.5" customHeight="1" x14ac:dyDescent="0.25">
      <c r="E259"/>
    </row>
    <row r="260" spans="5:5" ht="19.5" customHeight="1" x14ac:dyDescent="0.25">
      <c r="E260"/>
    </row>
    <row r="261" spans="5:5" ht="19.5" customHeight="1" x14ac:dyDescent="0.25">
      <c r="E261"/>
    </row>
    <row r="262" spans="5:5" ht="19.5" customHeight="1" x14ac:dyDescent="0.25">
      <c r="E262"/>
    </row>
    <row r="263" spans="5:5" ht="19.5" customHeight="1" x14ac:dyDescent="0.25">
      <c r="E263"/>
    </row>
    <row r="264" spans="5:5" ht="19.5" customHeight="1" x14ac:dyDescent="0.25">
      <c r="E264"/>
    </row>
    <row r="265" spans="5:5" ht="19.5" customHeight="1" x14ac:dyDescent="0.25">
      <c r="E265"/>
    </row>
    <row r="266" spans="5:5" ht="19.5" customHeight="1" x14ac:dyDescent="0.25">
      <c r="E266"/>
    </row>
    <row r="267" spans="5:5" ht="19.5" customHeight="1" x14ac:dyDescent="0.25">
      <c r="E267"/>
    </row>
    <row r="268" spans="5:5" ht="19.5" customHeight="1" x14ac:dyDescent="0.25">
      <c r="E268"/>
    </row>
    <row r="269" spans="5:5" ht="19.5" customHeight="1" x14ac:dyDescent="0.25">
      <c r="E269"/>
    </row>
    <row r="270" spans="5:5" ht="19.5" customHeight="1" x14ac:dyDescent="0.25">
      <c r="E270"/>
    </row>
    <row r="271" spans="5:5" ht="19.5" customHeight="1" x14ac:dyDescent="0.25">
      <c r="E271"/>
    </row>
    <row r="272" spans="5:5" ht="19.5" customHeight="1" x14ac:dyDescent="0.25">
      <c r="E272"/>
    </row>
    <row r="273" spans="5:5" ht="19.5" customHeight="1" x14ac:dyDescent="0.25">
      <c r="E273"/>
    </row>
    <row r="274" spans="5:5" ht="19.5" customHeight="1" x14ac:dyDescent="0.25">
      <c r="E274"/>
    </row>
    <row r="275" spans="5:5" ht="19.5" customHeight="1" x14ac:dyDescent="0.25">
      <c r="E275"/>
    </row>
    <row r="276" spans="5:5" ht="19.5" customHeight="1" x14ac:dyDescent="0.25">
      <c r="E276"/>
    </row>
    <row r="277" spans="5:5" ht="19.5" customHeight="1" x14ac:dyDescent="0.25">
      <c r="E277"/>
    </row>
    <row r="278" spans="5:5" ht="19.5" customHeight="1" x14ac:dyDescent="0.25">
      <c r="E278"/>
    </row>
    <row r="279" spans="5:5" ht="19.5" customHeight="1" x14ac:dyDescent="0.25">
      <c r="E279"/>
    </row>
  </sheetData>
  <mergeCells count="265">
    <mergeCell ref="A195:A199"/>
    <mergeCell ref="B195:B199"/>
    <mergeCell ref="C195:C199"/>
    <mergeCell ref="M195:M199"/>
    <mergeCell ref="N195:N199"/>
    <mergeCell ref="O195:O199"/>
    <mergeCell ref="P195:P199"/>
    <mergeCell ref="Q195:Q199"/>
    <mergeCell ref="A190:A194"/>
    <mergeCell ref="B190:B194"/>
    <mergeCell ref="C190:C194"/>
    <mergeCell ref="M190:M194"/>
    <mergeCell ref="N190:N194"/>
    <mergeCell ref="O190:O194"/>
    <mergeCell ref="P190:P194"/>
    <mergeCell ref="Q190:Q194"/>
    <mergeCell ref="A185:A189"/>
    <mergeCell ref="B185:B189"/>
    <mergeCell ref="C185:C189"/>
    <mergeCell ref="M185:M189"/>
    <mergeCell ref="N185:N189"/>
    <mergeCell ref="O185:O189"/>
    <mergeCell ref="P185:P189"/>
    <mergeCell ref="Q185:Q189"/>
    <mergeCell ref="Q140:Q146"/>
    <mergeCell ref="A151:A156"/>
    <mergeCell ref="B151:B156"/>
    <mergeCell ref="C151:C156"/>
    <mergeCell ref="M151:M156"/>
    <mergeCell ref="N151:N156"/>
    <mergeCell ref="O151:O156"/>
    <mergeCell ref="P151:P156"/>
    <mergeCell ref="Q151:Q156"/>
    <mergeCell ref="A147:A150"/>
    <mergeCell ref="B147:B150"/>
    <mergeCell ref="C147:C150"/>
    <mergeCell ref="M147:M150"/>
    <mergeCell ref="N147:N150"/>
    <mergeCell ref="O147:O150"/>
    <mergeCell ref="A140:A146"/>
    <mergeCell ref="P140:P146"/>
    <mergeCell ref="Q118:Q125"/>
    <mergeCell ref="A133:A139"/>
    <mergeCell ref="B133:B139"/>
    <mergeCell ref="C133:C139"/>
    <mergeCell ref="M133:M139"/>
    <mergeCell ref="N133:N139"/>
    <mergeCell ref="O133:O139"/>
    <mergeCell ref="P133:P139"/>
    <mergeCell ref="Q133:Q139"/>
    <mergeCell ref="A126:A132"/>
    <mergeCell ref="B126:B132"/>
    <mergeCell ref="C126:C132"/>
    <mergeCell ref="P118:P125"/>
    <mergeCell ref="C118:C125"/>
    <mergeCell ref="A118:A125"/>
    <mergeCell ref="B118:B125"/>
    <mergeCell ref="M118:M125"/>
    <mergeCell ref="N118:N125"/>
    <mergeCell ref="P126:P132"/>
    <mergeCell ref="Q126:Q132"/>
    <mergeCell ref="A56:A60"/>
    <mergeCell ref="A61:A63"/>
    <mergeCell ref="A64:A70"/>
    <mergeCell ref="A71:A86"/>
    <mergeCell ref="A87:A94"/>
    <mergeCell ref="C95:C103"/>
    <mergeCell ref="A104:A111"/>
    <mergeCell ref="B104:B111"/>
    <mergeCell ref="A95:A103"/>
    <mergeCell ref="C104:C111"/>
    <mergeCell ref="Q112:Q117"/>
    <mergeCell ref="P61:P63"/>
    <mergeCell ref="Q61:Q63"/>
    <mergeCell ref="N64:N70"/>
    <mergeCell ref="P87:P94"/>
    <mergeCell ref="Q87:Q94"/>
    <mergeCell ref="P71:P86"/>
    <mergeCell ref="Q71:Q86"/>
    <mergeCell ref="O61:O63"/>
    <mergeCell ref="N61:N63"/>
    <mergeCell ref="N87:N94"/>
    <mergeCell ref="Q95:Q103"/>
    <mergeCell ref="O104:O111"/>
    <mergeCell ref="P104:P111"/>
    <mergeCell ref="Q104:Q111"/>
    <mergeCell ref="O64:O70"/>
    <mergeCell ref="P112:P117"/>
    <mergeCell ref="N104:N111"/>
    <mergeCell ref="O95:O103"/>
    <mergeCell ref="P95:P103"/>
    <mergeCell ref="N112:N117"/>
    <mergeCell ref="O112:O117"/>
    <mergeCell ref="A3:A13"/>
    <mergeCell ref="A14:A19"/>
    <mergeCell ref="A20:A28"/>
    <mergeCell ref="A29:A34"/>
    <mergeCell ref="A35:A39"/>
    <mergeCell ref="A40:A44"/>
    <mergeCell ref="A45:A48"/>
    <mergeCell ref="A49:A52"/>
    <mergeCell ref="A53:A55"/>
    <mergeCell ref="B3:B13"/>
    <mergeCell ref="B29:B34"/>
    <mergeCell ref="N14:N19"/>
    <mergeCell ref="O14:O19"/>
    <mergeCell ref="P14:P19"/>
    <mergeCell ref="Q14:Q19"/>
    <mergeCell ref="P35:P39"/>
    <mergeCell ref="Q35:Q39"/>
    <mergeCell ref="B56:B60"/>
    <mergeCell ref="C20:C28"/>
    <mergeCell ref="M20:M28"/>
    <mergeCell ref="N20:N28"/>
    <mergeCell ref="O20:O28"/>
    <mergeCell ref="P20:P28"/>
    <mergeCell ref="Q20:Q28"/>
    <mergeCell ref="B53:B55"/>
    <mergeCell ref="C53:C55"/>
    <mergeCell ref="M53:M55"/>
    <mergeCell ref="N53:N55"/>
    <mergeCell ref="O53:O55"/>
    <mergeCell ref="P53:P55"/>
    <mergeCell ref="Q53:Q55"/>
    <mergeCell ref="B20:B28"/>
    <mergeCell ref="B40:B44"/>
    <mergeCell ref="C1:N1"/>
    <mergeCell ref="N45:N48"/>
    <mergeCell ref="O45:O48"/>
    <mergeCell ref="C45:C48"/>
    <mergeCell ref="M45:M48"/>
    <mergeCell ref="C49:C52"/>
    <mergeCell ref="N49:N52"/>
    <mergeCell ref="O49:O52"/>
    <mergeCell ref="O35:O39"/>
    <mergeCell ref="O29:O34"/>
    <mergeCell ref="C29:C34"/>
    <mergeCell ref="M29:M34"/>
    <mergeCell ref="N29:N34"/>
    <mergeCell ref="C35:C39"/>
    <mergeCell ref="M35:M39"/>
    <mergeCell ref="N35:N39"/>
    <mergeCell ref="N40:N44"/>
    <mergeCell ref="O40:O44"/>
    <mergeCell ref="C3:C13"/>
    <mergeCell ref="M3:M13"/>
    <mergeCell ref="N3:N13"/>
    <mergeCell ref="O3:O13"/>
    <mergeCell ref="P29:P34"/>
    <mergeCell ref="Q29:Q34"/>
    <mergeCell ref="P40:P44"/>
    <mergeCell ref="Q40:Q44"/>
    <mergeCell ref="Q45:Q48"/>
    <mergeCell ref="P64:P70"/>
    <mergeCell ref="Q64:Q70"/>
    <mergeCell ref="O87:O94"/>
    <mergeCell ref="N71:N86"/>
    <mergeCell ref="O71:O86"/>
    <mergeCell ref="Q56:Q60"/>
    <mergeCell ref="P49:P52"/>
    <mergeCell ref="Q49:Q52"/>
    <mergeCell ref="N56:N60"/>
    <mergeCell ref="O56:O60"/>
    <mergeCell ref="P56:P60"/>
    <mergeCell ref="P45:P48"/>
    <mergeCell ref="P3:P13"/>
    <mergeCell ref="Q3:Q13"/>
    <mergeCell ref="B14:B19"/>
    <mergeCell ref="B61:B63"/>
    <mergeCell ref="M49:M52"/>
    <mergeCell ref="M14:M19"/>
    <mergeCell ref="B64:B70"/>
    <mergeCell ref="B49:B52"/>
    <mergeCell ref="B87:B94"/>
    <mergeCell ref="C14:C19"/>
    <mergeCell ref="C56:C60"/>
    <mergeCell ref="C71:C86"/>
    <mergeCell ref="M71:M86"/>
    <mergeCell ref="C40:C44"/>
    <mergeCell ref="M40:M44"/>
    <mergeCell ref="C61:C63"/>
    <mergeCell ref="M61:M63"/>
    <mergeCell ref="C87:C94"/>
    <mergeCell ref="C64:C70"/>
    <mergeCell ref="M64:M70"/>
    <mergeCell ref="M56:M60"/>
    <mergeCell ref="B35:B39"/>
    <mergeCell ref="B45:B48"/>
    <mergeCell ref="M87:M94"/>
    <mergeCell ref="O167:O173"/>
    <mergeCell ref="M174:M179"/>
    <mergeCell ref="N174:N179"/>
    <mergeCell ref="O174:O179"/>
    <mergeCell ref="A180:A184"/>
    <mergeCell ref="B180:B184"/>
    <mergeCell ref="B71:B86"/>
    <mergeCell ref="B95:B103"/>
    <mergeCell ref="N95:N103"/>
    <mergeCell ref="O118:O125"/>
    <mergeCell ref="M126:M132"/>
    <mergeCell ref="N126:N132"/>
    <mergeCell ref="O126:O132"/>
    <mergeCell ref="A112:A117"/>
    <mergeCell ref="B112:B117"/>
    <mergeCell ref="C112:C117"/>
    <mergeCell ref="M112:M117"/>
    <mergeCell ref="M95:M103"/>
    <mergeCell ref="M104:M111"/>
    <mergeCell ref="B140:B146"/>
    <mergeCell ref="C140:C146"/>
    <mergeCell ref="M140:M146"/>
    <mergeCell ref="N140:N146"/>
    <mergeCell ref="O140:O146"/>
    <mergeCell ref="P147:P150"/>
    <mergeCell ref="Q147:Q150"/>
    <mergeCell ref="P157:P166"/>
    <mergeCell ref="Q157:Q166"/>
    <mergeCell ref="P167:P173"/>
    <mergeCell ref="Q167:Q173"/>
    <mergeCell ref="A213:A245"/>
    <mergeCell ref="M213:M245"/>
    <mergeCell ref="N213:N245"/>
    <mergeCell ref="O213:O245"/>
    <mergeCell ref="A157:A166"/>
    <mergeCell ref="B157:B166"/>
    <mergeCell ref="C157:C166"/>
    <mergeCell ref="M157:M166"/>
    <mergeCell ref="N157:N166"/>
    <mergeCell ref="O157:O166"/>
    <mergeCell ref="A174:A179"/>
    <mergeCell ref="B174:B179"/>
    <mergeCell ref="C174:C179"/>
    <mergeCell ref="A167:A173"/>
    <mergeCell ref="B167:B173"/>
    <mergeCell ref="C167:C173"/>
    <mergeCell ref="M167:M173"/>
    <mergeCell ref="N167:N173"/>
    <mergeCell ref="C180:C184"/>
    <mergeCell ref="M180:M184"/>
    <mergeCell ref="N180:N184"/>
    <mergeCell ref="O180:O184"/>
    <mergeCell ref="P180:P184"/>
    <mergeCell ref="Q180:Q184"/>
    <mergeCell ref="P174:P179"/>
    <mergeCell ref="Q174:Q179"/>
    <mergeCell ref="P213:P245"/>
    <mergeCell ref="Q213:Q245"/>
    <mergeCell ref="C205:C212"/>
    <mergeCell ref="M205:M212"/>
    <mergeCell ref="N205:N212"/>
    <mergeCell ref="O205:O212"/>
    <mergeCell ref="P205:P212"/>
    <mergeCell ref="Q205:Q212"/>
    <mergeCell ref="A200:A204"/>
    <mergeCell ref="B200:B204"/>
    <mergeCell ref="C200:C204"/>
    <mergeCell ref="M200:M204"/>
    <mergeCell ref="N200:N204"/>
    <mergeCell ref="O200:O204"/>
    <mergeCell ref="P200:P204"/>
    <mergeCell ref="Q200:Q204"/>
    <mergeCell ref="C213:C245"/>
    <mergeCell ref="B213:B245"/>
    <mergeCell ref="A205:A212"/>
    <mergeCell ref="B205:B212"/>
  </mergeCells>
  <phoneticPr fontId="2" type="noConversion"/>
  <conditionalFormatting sqref="H190:L190">
    <cfRule type="cellIs" dxfId="80" priority="4" operator="lessThan">
      <formula>0</formula>
    </cfRule>
  </conditionalFormatting>
  <conditionalFormatting sqref="H200:L201">
    <cfRule type="cellIs" dxfId="79" priority="3" operator="lessThan">
      <formula>0</formula>
    </cfRule>
  </conditionalFormatting>
  <conditionalFormatting sqref="H195:L195 R213:R245 S213:S1048576 H214:L245 H1:S189">
    <cfRule type="cellIs" dxfId="78" priority="5" operator="lessThan">
      <formula>0</formula>
    </cfRule>
  </conditionalFormatting>
  <conditionalFormatting sqref="H204:S212">
    <cfRule type="cellIs" dxfId="77" priority="1" operator="lessThan">
      <formula>0</formula>
    </cfRule>
  </conditionalFormatting>
  <conditionalFormatting sqref="M190:S193 H194:S194 M195:S198 H199:S199 M200:S203 H213:Q213 H246:R1048576">
    <cfRule type="cellIs" dxfId="76" priority="12" operator="lessThan">
      <formula>0</formula>
    </cfRule>
  </conditionalFormatting>
  <hyperlinks>
    <hyperlink ref="C3:C13" location="伟伟!A1" display="徐伟伟" xr:uid="{00000000-0004-0000-1500-000000000000}"/>
    <hyperlink ref="C29" location="王阳!A1" display="王阳" xr:uid="{00000000-0004-0000-1500-000001000000}"/>
    <hyperlink ref="C35:C39" location="咏博!A1" display="张咏博" xr:uid="{00000000-0004-0000-1500-000002000000}"/>
    <hyperlink ref="C40:C44" location="彩银!A1" display="周彩银" xr:uid="{00000000-0004-0000-1500-000003000000}"/>
    <hyperlink ref="C45:C48" location="俊峰!A1" display="邹俊峰" xr:uid="{00000000-0004-0000-1500-000004000000}"/>
    <hyperlink ref="C56:C60" location="艺娜!A1" display="赵艺娜" xr:uid="{00000000-0004-0000-1500-000007000000}"/>
    <hyperlink ref="C49:C52" location="闯振!A1" display="候闯振" xr:uid="{00000000-0004-0000-1500-000009000000}"/>
    <hyperlink ref="C14:C19" location="何凤!A1" display="何凤" xr:uid="{00000000-0004-0000-1500-00000C000000}"/>
    <hyperlink ref="C61:C63" location="季生!A1" display="季院生" xr:uid="{00000000-0004-0000-1500-00000E000000}"/>
    <hyperlink ref="C64:C70" location="万辉!A1" display="于万辉" xr:uid="{00000000-0004-0000-1500-00000F000000}"/>
    <hyperlink ref="C104:C111" location="枕鑫!A1" display="叶枕鑫" xr:uid="{00000000-0004-0000-1500-000010000000}"/>
    <hyperlink ref="C87:C94" location="桂兰!A1" display="郑桂兰" xr:uid="{00000000-0004-0000-1500-000012000000}"/>
    <hyperlink ref="C95:C103" location="徐成!A1" display="徐成" xr:uid="{00000000-0004-0000-1500-000013000000}"/>
    <hyperlink ref="C20:C28" location="'荣辉 '!A1" display="钟荣辉" xr:uid="{00000000-0004-0000-1500-000014000000}"/>
    <hyperlink ref="C29:C34" location="宋倩!A1" display="宋倩" xr:uid="{00000000-0004-0000-1500-000015000000}"/>
    <hyperlink ref="C53:C55" location="小林!A1" display="纪小林" xr:uid="{00000000-0004-0000-1500-000016000000}"/>
    <hyperlink ref="C118:C125" location="冯洁!A1" display="冯洁" xr:uid="{00000000-0004-0000-1500-000017000000}"/>
    <hyperlink ref="C133:C139" location="陈平!A1" display="陈平" xr:uid="{00000000-0004-0000-1500-000018000000}"/>
    <hyperlink ref="C126:C132" location="谊杰!A1" display="黎谊杰" xr:uid="{00000000-0004-0000-1500-000019000000}"/>
    <hyperlink ref="C112:C117" location="谊杰!A1" display="黎谊杰" xr:uid="{00000000-0004-0000-1500-00001A000000}"/>
    <hyperlink ref="C140:C146" location="谊杰!A1" display="黎谊杰" xr:uid="{00000000-0004-0000-1500-00001B000000}"/>
    <hyperlink ref="C151:C156" location="剑云!A1" display="王剑云" xr:uid="{00000000-0004-0000-1500-00001C000000}"/>
    <hyperlink ref="C167:C173" location="莉红!A1" display="蔡莉红" xr:uid="{00000000-0004-0000-1500-00001D000000}"/>
    <hyperlink ref="C157:C166" location="海军!A1" display="郭海军" xr:uid="{00000000-0004-0000-1500-00001E000000}"/>
    <hyperlink ref="C174:C179" location="新群!A1" display="方新群" xr:uid="{00000000-0004-0000-1500-00001F000000}"/>
    <hyperlink ref="C147:C150" location="马龙!A1" display="马龙" xr:uid="{3116E31F-4B07-41C1-A806-FC1465982653}"/>
    <hyperlink ref="C190:C194" location="传明!A1" display="周传明" xr:uid="{A0CF2D0D-91A7-4035-9177-8BBB71121BA6}"/>
    <hyperlink ref="C195:C199" location="周周!A1" display="周周" xr:uid="{F3FE4539-4EF0-4515-8DCF-09135180BF6A}"/>
    <hyperlink ref="C200:C204" location="海莲!A1" display="柯海莲" xr:uid="{2B2C18F8-A56B-488A-B9EB-12AA8CB83423}"/>
    <hyperlink ref="C205:C212" location="一烽!A1" display="柯一烽" xr:uid="{5EA340B5-9524-471D-8B69-6D53CD46EBA6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A629-8AF4-4E9C-A285-A2AFB304EC80}">
  <sheetPr>
    <tabColor rgb="FFFF0000"/>
  </sheetPr>
  <dimension ref="A1:DP517"/>
  <sheetViews>
    <sheetView workbookViewId="0">
      <pane xSplit="1" ySplit="1" topLeftCell="B380" activePane="bottomRight" state="frozen"/>
      <selection activeCell="B203" sqref="B203:B207"/>
      <selection pane="topRight" activeCell="B203" sqref="B203:B207"/>
      <selection pane="bottomLeft" activeCell="B203" sqref="B203:B207"/>
      <selection pane="bottomRight" activeCell="BF362" sqref="BF362"/>
    </sheetView>
  </sheetViews>
  <sheetFormatPr defaultColWidth="8.88671875" defaultRowHeight="13.8" x14ac:dyDescent="0.25"/>
  <cols>
    <col min="1" max="1" width="5.21875" style="1" bestFit="1" customWidth="1"/>
    <col min="2" max="2" width="25.88671875" customWidth="1"/>
    <col min="3" max="3" width="24" style="1" bestFit="1" customWidth="1"/>
    <col min="4" max="4" width="11.6640625" style="67" bestFit="1" customWidth="1"/>
    <col min="5" max="5" width="9.44140625" style="67" customWidth="1"/>
    <col min="6" max="7" width="8.33203125" style="67" customWidth="1"/>
    <col min="8" max="11" width="11.6640625" style="67" bestFit="1" customWidth="1"/>
    <col min="12" max="93" width="11.6640625" style="67" customWidth="1"/>
    <col min="94" max="94" width="11.6640625" style="239" customWidth="1"/>
    <col min="95" max="96" width="11.6640625" style="67" customWidth="1"/>
    <col min="97" max="98" width="10.44140625" style="67" customWidth="1"/>
    <col min="99" max="107" width="11.6640625" style="67" customWidth="1"/>
    <col min="108" max="108" width="11.6640625" bestFit="1" customWidth="1"/>
    <col min="111" max="111" width="6" customWidth="1"/>
    <col min="112" max="112" width="8.88671875" style="221"/>
    <col min="115" max="115" width="10.44140625" bestFit="1" customWidth="1"/>
    <col min="116" max="116" width="12.33203125" customWidth="1"/>
    <col min="118" max="118" width="10.44140625" bestFit="1" customWidth="1"/>
    <col min="119" max="119" width="10.33203125" customWidth="1"/>
  </cols>
  <sheetData>
    <row r="1" spans="1:116" s="65" customFormat="1" x14ac:dyDescent="0.25">
      <c r="A1" s="99" t="s">
        <v>74</v>
      </c>
      <c r="B1" s="35" t="s">
        <v>18</v>
      </c>
      <c r="C1" s="35" t="s">
        <v>19</v>
      </c>
      <c r="D1" s="105">
        <v>45843</v>
      </c>
      <c r="E1" s="100" t="s">
        <v>642</v>
      </c>
      <c r="F1" s="100" t="s">
        <v>12360</v>
      </c>
      <c r="G1" s="100" t="s">
        <v>12361</v>
      </c>
      <c r="H1" s="102">
        <v>45836</v>
      </c>
      <c r="I1" s="102">
        <v>45829</v>
      </c>
      <c r="J1" s="102">
        <v>45822</v>
      </c>
      <c r="K1" s="102">
        <v>45815</v>
      </c>
      <c r="L1" s="102">
        <v>45808</v>
      </c>
      <c r="M1" s="102">
        <v>45801</v>
      </c>
      <c r="N1" s="102">
        <v>45794</v>
      </c>
      <c r="O1" s="102">
        <v>45787</v>
      </c>
      <c r="P1" s="102">
        <v>45780</v>
      </c>
      <c r="Q1" s="102">
        <v>45773</v>
      </c>
      <c r="R1" s="102">
        <v>45766</v>
      </c>
      <c r="S1" s="102">
        <v>45759</v>
      </c>
      <c r="T1" s="102">
        <v>45752</v>
      </c>
      <c r="U1" s="102">
        <v>45745</v>
      </c>
      <c r="V1" s="102">
        <v>45738</v>
      </c>
      <c r="W1" s="102">
        <v>45731</v>
      </c>
      <c r="X1" s="102">
        <v>45724</v>
      </c>
      <c r="Y1" s="102">
        <v>45717</v>
      </c>
      <c r="Z1" s="102">
        <v>45710</v>
      </c>
      <c r="AA1" s="102">
        <v>45703</v>
      </c>
      <c r="AB1" s="102">
        <v>45696</v>
      </c>
      <c r="AC1" s="102">
        <v>45689</v>
      </c>
      <c r="AD1" s="102">
        <v>45682</v>
      </c>
      <c r="AE1" s="102">
        <v>45675</v>
      </c>
      <c r="AF1" s="102">
        <v>45668</v>
      </c>
      <c r="AG1" s="102">
        <v>45661</v>
      </c>
      <c r="AH1" s="102">
        <v>45654</v>
      </c>
      <c r="AI1" s="102">
        <v>45647</v>
      </c>
      <c r="AJ1" s="102">
        <v>45640</v>
      </c>
      <c r="AK1" s="102">
        <v>45633</v>
      </c>
      <c r="AL1" s="102">
        <v>45626</v>
      </c>
      <c r="AM1" s="102">
        <v>45619</v>
      </c>
      <c r="AN1" s="102">
        <v>45612</v>
      </c>
      <c r="AO1" s="102">
        <v>45605</v>
      </c>
      <c r="AP1" s="102">
        <v>45598</v>
      </c>
      <c r="AQ1" s="102">
        <v>45591</v>
      </c>
      <c r="AR1" s="102">
        <v>45584</v>
      </c>
      <c r="AS1" s="102">
        <v>45577</v>
      </c>
      <c r="AT1" s="102">
        <v>45570</v>
      </c>
      <c r="AU1" s="102">
        <v>45563</v>
      </c>
      <c r="AV1" s="102">
        <v>45556</v>
      </c>
      <c r="AW1" s="102">
        <v>45549</v>
      </c>
      <c r="AX1" s="102">
        <v>45542</v>
      </c>
      <c r="AY1" s="102">
        <v>45535</v>
      </c>
      <c r="AZ1" s="102">
        <v>45528</v>
      </c>
      <c r="BA1" s="102">
        <v>45521</v>
      </c>
      <c r="BB1" s="102">
        <v>45514</v>
      </c>
      <c r="BC1" s="102">
        <v>45507</v>
      </c>
      <c r="BD1" s="102">
        <v>45500</v>
      </c>
      <c r="BE1" s="102">
        <v>45493</v>
      </c>
      <c r="BF1" s="102">
        <v>45486</v>
      </c>
      <c r="BG1" s="102">
        <v>45479</v>
      </c>
      <c r="BH1" s="102">
        <v>45472</v>
      </c>
      <c r="BI1" s="102">
        <v>45465</v>
      </c>
      <c r="BJ1" s="102">
        <v>45458</v>
      </c>
      <c r="BK1" s="102">
        <v>45451</v>
      </c>
      <c r="BL1" s="102">
        <v>45444</v>
      </c>
      <c r="BM1" s="102">
        <v>45437</v>
      </c>
      <c r="BN1" s="102">
        <v>45430</v>
      </c>
      <c r="BO1" s="102">
        <v>45423</v>
      </c>
      <c r="BP1" s="102">
        <v>45416</v>
      </c>
      <c r="BQ1" s="102">
        <v>45409</v>
      </c>
      <c r="BR1" s="102">
        <v>45402</v>
      </c>
      <c r="BS1" s="102">
        <v>45395</v>
      </c>
      <c r="BT1" s="102">
        <v>45388</v>
      </c>
      <c r="BU1" s="102"/>
      <c r="BV1" s="102">
        <v>45374</v>
      </c>
      <c r="BW1" s="102">
        <v>45367</v>
      </c>
      <c r="BX1" s="102">
        <v>45360</v>
      </c>
      <c r="BY1" s="102">
        <v>45353</v>
      </c>
      <c r="BZ1" s="102">
        <v>45346</v>
      </c>
      <c r="CA1" s="102">
        <v>45340</v>
      </c>
      <c r="CB1" s="102">
        <v>45325</v>
      </c>
      <c r="CC1" s="102">
        <v>45318</v>
      </c>
      <c r="CD1" s="102">
        <v>45311</v>
      </c>
      <c r="CE1" s="102">
        <v>45304</v>
      </c>
      <c r="CF1" s="102">
        <v>45297</v>
      </c>
      <c r="CG1" s="102">
        <v>45290</v>
      </c>
      <c r="CH1" s="102">
        <v>45283</v>
      </c>
      <c r="CI1" s="102">
        <v>45276</v>
      </c>
      <c r="CJ1" s="102">
        <v>45269</v>
      </c>
      <c r="CK1" s="102">
        <v>45261</v>
      </c>
      <c r="CL1" s="102">
        <v>45255</v>
      </c>
      <c r="CM1" s="102">
        <v>45247</v>
      </c>
      <c r="CN1" s="102">
        <v>45241</v>
      </c>
      <c r="CO1" s="102">
        <v>45234</v>
      </c>
      <c r="CP1" s="238">
        <v>45227</v>
      </c>
      <c r="CQ1" s="102">
        <v>45220</v>
      </c>
      <c r="CR1" s="102">
        <v>45213</v>
      </c>
      <c r="CS1" s="102">
        <v>45206</v>
      </c>
      <c r="CT1" s="102">
        <v>45199</v>
      </c>
      <c r="CU1" s="102">
        <v>45192</v>
      </c>
      <c r="CV1" s="102">
        <v>45185</v>
      </c>
      <c r="CW1" s="102">
        <v>45178</v>
      </c>
      <c r="CX1" s="102">
        <v>45171</v>
      </c>
      <c r="CY1" s="102">
        <v>45164</v>
      </c>
      <c r="CZ1" s="102">
        <v>45157</v>
      </c>
      <c r="DA1" s="102">
        <v>45150</v>
      </c>
      <c r="DB1" s="102">
        <v>45143</v>
      </c>
      <c r="DC1" s="102">
        <v>45136</v>
      </c>
      <c r="DD1" s="273" t="s">
        <v>146</v>
      </c>
      <c r="DE1" s="273" t="s">
        <v>147</v>
      </c>
      <c r="DF1" s="273" t="s">
        <v>615</v>
      </c>
      <c r="DH1" s="220" t="s">
        <v>11905</v>
      </c>
    </row>
    <row r="2" spans="1:116" s="65" customFormat="1" x14ac:dyDescent="0.25">
      <c r="A2" s="99">
        <f t="shared" ref="A2:A65" si="0">ROW()-1</f>
        <v>1</v>
      </c>
      <c r="B2" s="35" t="s">
        <v>12302</v>
      </c>
      <c r="C2" s="35" t="s">
        <v>12301</v>
      </c>
      <c r="D2" s="177">
        <f t="shared" ref="D2:D33" si="1">E2*DF2</f>
        <v>73.475999999999999</v>
      </c>
      <c r="E2" s="100">
        <v>9.42</v>
      </c>
      <c r="F2" s="100" t="e">
        <f>VLOOKUP(C2,#REF!,3,FALSE)</f>
        <v>#REF!</v>
      </c>
      <c r="G2" s="100"/>
      <c r="H2" s="67">
        <v>93.756</v>
      </c>
      <c r="I2" s="67">
        <v>115.44</v>
      </c>
      <c r="J2" s="67">
        <v>122.07</v>
      </c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  <c r="BM2" s="102"/>
      <c r="BN2" s="102"/>
      <c r="BO2" s="102"/>
      <c r="BP2" s="102"/>
      <c r="BQ2" s="102"/>
      <c r="BR2" s="102"/>
      <c r="BS2" s="102"/>
      <c r="BT2" s="102"/>
      <c r="BU2" s="102"/>
      <c r="BV2" s="102"/>
      <c r="BW2" s="102"/>
      <c r="BX2" s="102"/>
      <c r="BY2" s="102"/>
      <c r="BZ2" s="102"/>
      <c r="CA2" s="102"/>
      <c r="CB2" s="102"/>
      <c r="CC2" s="102"/>
      <c r="CD2" s="102"/>
      <c r="CE2" s="102"/>
      <c r="CF2" s="102"/>
      <c r="CG2" s="102"/>
      <c r="CH2" s="102"/>
      <c r="CI2" s="102"/>
      <c r="CJ2" s="102"/>
      <c r="CK2" s="102"/>
      <c r="CL2" s="102"/>
      <c r="CM2" s="102"/>
      <c r="CN2" s="102"/>
      <c r="CO2" s="102"/>
      <c r="CP2" s="238"/>
      <c r="CQ2" s="102"/>
      <c r="CR2" s="102"/>
      <c r="CS2" s="102"/>
      <c r="CT2" s="102"/>
      <c r="CU2" s="102"/>
      <c r="CV2" s="102"/>
      <c r="CW2" s="102"/>
      <c r="CX2" s="102"/>
      <c r="CY2" s="102"/>
      <c r="CZ2" s="102"/>
      <c r="DA2" s="102"/>
      <c r="DB2" s="102"/>
      <c r="DC2" s="102"/>
      <c r="DD2" s="17">
        <f t="shared" ref="DD2:DD65" si="2">D2-H2</f>
        <v>-20.28</v>
      </c>
      <c r="DE2" s="96">
        <f t="shared" ref="DE2:DE65" si="3">DD2/H2</f>
        <v>-0.21630615640599002</v>
      </c>
      <c r="DF2">
        <v>7.8</v>
      </c>
      <c r="DH2" s="220"/>
    </row>
    <row r="3" spans="1:116" s="65" customFormat="1" x14ac:dyDescent="0.25">
      <c r="A3" s="99">
        <f t="shared" si="0"/>
        <v>2</v>
      </c>
      <c r="B3" s="35" t="s">
        <v>12298</v>
      </c>
      <c r="C3" s="35" t="s">
        <v>12296</v>
      </c>
      <c r="D3" s="177">
        <f t="shared" si="1"/>
        <v>1472.4059999999999</v>
      </c>
      <c r="E3" s="100">
        <v>188.77</v>
      </c>
      <c r="F3" s="100" t="e">
        <f>VLOOKUP(C3,#REF!,3,FALSE)</f>
        <v>#REF!</v>
      </c>
      <c r="G3" s="100"/>
      <c r="H3" s="67">
        <v>1407.354</v>
      </c>
      <c r="I3" s="67">
        <v>1874.184</v>
      </c>
      <c r="J3" s="67">
        <v>1041.768</v>
      </c>
      <c r="K3" s="67">
        <v>840.06000000000006</v>
      </c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  <c r="BM3" s="102"/>
      <c r="BN3" s="102"/>
      <c r="BO3" s="102"/>
      <c r="BP3" s="102"/>
      <c r="BQ3" s="102"/>
      <c r="BR3" s="102"/>
      <c r="BS3" s="102"/>
      <c r="BT3" s="102"/>
      <c r="BU3" s="102"/>
      <c r="BV3" s="102"/>
      <c r="BW3" s="102"/>
      <c r="BX3" s="102"/>
      <c r="BY3" s="102"/>
      <c r="BZ3" s="102"/>
      <c r="CA3" s="102"/>
      <c r="CB3" s="102"/>
      <c r="CC3" s="102"/>
      <c r="CD3" s="102"/>
      <c r="CE3" s="102"/>
      <c r="CF3" s="102"/>
      <c r="CG3" s="102"/>
      <c r="CH3" s="102"/>
      <c r="CI3" s="102"/>
      <c r="CJ3" s="102"/>
      <c r="CK3" s="102"/>
      <c r="CL3" s="102"/>
      <c r="CM3" s="102"/>
      <c r="CN3" s="102"/>
      <c r="CO3" s="102"/>
      <c r="CP3" s="238"/>
      <c r="CQ3" s="102"/>
      <c r="CR3" s="102"/>
      <c r="CS3" s="102"/>
      <c r="CT3" s="102"/>
      <c r="CU3" s="102"/>
      <c r="CV3" s="102"/>
      <c r="CW3" s="102"/>
      <c r="CX3" s="102"/>
      <c r="CY3" s="102"/>
      <c r="CZ3" s="102"/>
      <c r="DA3" s="102"/>
      <c r="DB3" s="102"/>
      <c r="DC3" s="102"/>
      <c r="DD3" s="17">
        <f t="shared" si="2"/>
        <v>65.051999999999907</v>
      </c>
      <c r="DE3" s="96">
        <f t="shared" si="3"/>
        <v>4.6222911932605373E-2</v>
      </c>
      <c r="DF3">
        <v>7.8</v>
      </c>
      <c r="DH3" s="220"/>
    </row>
    <row r="4" spans="1:116" s="65" customFormat="1" x14ac:dyDescent="0.25">
      <c r="A4" s="99">
        <f t="shared" si="0"/>
        <v>3</v>
      </c>
      <c r="B4" s="35" t="s">
        <v>12242</v>
      </c>
      <c r="C4" s="35" t="s">
        <v>12244</v>
      </c>
      <c r="D4" s="177">
        <f t="shared" si="1"/>
        <v>883.428</v>
      </c>
      <c r="E4" s="100">
        <v>113.26</v>
      </c>
      <c r="F4" s="100" t="e">
        <f>VLOOKUP(C4,#REF!,3,FALSE)</f>
        <v>#REF!</v>
      </c>
      <c r="G4" s="100"/>
      <c r="H4" s="67">
        <v>892.63199999999995</v>
      </c>
      <c r="I4" s="67">
        <v>905.03399999999999</v>
      </c>
      <c r="J4" s="67">
        <v>865.87800000000004</v>
      </c>
      <c r="K4" s="67">
        <v>946.92000000000007</v>
      </c>
      <c r="L4" s="67">
        <v>956.43600000000004</v>
      </c>
      <c r="M4" s="67">
        <v>999.72599999999989</v>
      </c>
      <c r="N4" s="67">
        <v>883.97399999999993</v>
      </c>
      <c r="O4" s="67">
        <v>967.12199999999996</v>
      </c>
      <c r="P4" s="67">
        <v>896.37599999999998</v>
      </c>
      <c r="Q4" s="67">
        <v>917.67000000000007</v>
      </c>
      <c r="R4" s="67">
        <v>714.4799999999999</v>
      </c>
      <c r="S4" s="67">
        <v>659.80200000000002</v>
      </c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2"/>
      <c r="BN4" s="102"/>
      <c r="BO4" s="102"/>
      <c r="BP4" s="102"/>
      <c r="BQ4" s="102"/>
      <c r="BR4" s="102"/>
      <c r="BS4" s="102"/>
      <c r="BT4" s="102"/>
      <c r="BU4" s="102"/>
      <c r="BV4" s="102"/>
      <c r="BW4" s="102"/>
      <c r="BX4" s="102"/>
      <c r="BY4" s="102"/>
      <c r="BZ4" s="102"/>
      <c r="CA4" s="102"/>
      <c r="CB4" s="102"/>
      <c r="CC4" s="102"/>
      <c r="CD4" s="102"/>
      <c r="CE4" s="102"/>
      <c r="CF4" s="102"/>
      <c r="CG4" s="102"/>
      <c r="CH4" s="102"/>
      <c r="CI4" s="102"/>
      <c r="CJ4" s="102"/>
      <c r="CK4" s="102"/>
      <c r="CL4" s="102"/>
      <c r="CM4" s="102"/>
      <c r="CN4" s="102"/>
      <c r="CO4" s="102"/>
      <c r="CP4" s="238"/>
      <c r="CQ4" s="102"/>
      <c r="CR4" s="102"/>
      <c r="CS4" s="102"/>
      <c r="CT4" s="102"/>
      <c r="CU4" s="102"/>
      <c r="CV4" s="102"/>
      <c r="CW4" s="102"/>
      <c r="CX4" s="102"/>
      <c r="CY4" s="102"/>
      <c r="CZ4" s="102"/>
      <c r="DA4" s="102"/>
      <c r="DB4" s="102"/>
      <c r="DC4" s="102"/>
      <c r="DD4" s="17">
        <f t="shared" si="2"/>
        <v>-9.2039999999999509</v>
      </c>
      <c r="DE4" s="96">
        <f t="shared" si="3"/>
        <v>-1.0311080041943322E-2</v>
      </c>
      <c r="DF4">
        <v>7.8</v>
      </c>
      <c r="DH4" s="220"/>
    </row>
    <row r="5" spans="1:116" s="65" customFormat="1" x14ac:dyDescent="0.25">
      <c r="A5" s="99">
        <f t="shared" si="0"/>
        <v>4</v>
      </c>
      <c r="B5" s="35" t="s">
        <v>12236</v>
      </c>
      <c r="C5" s="35" t="s">
        <v>12238</v>
      </c>
      <c r="D5" s="177">
        <f t="shared" si="1"/>
        <v>89.933999999999997</v>
      </c>
      <c r="E5" s="100">
        <v>11.53</v>
      </c>
      <c r="F5" s="100" t="e">
        <f>VLOOKUP(C5,#REF!,3,FALSE)</f>
        <v>#REF!</v>
      </c>
      <c r="G5" s="100"/>
      <c r="H5" s="67">
        <v>95.705999999999989</v>
      </c>
      <c r="I5" s="67">
        <v>96.407999999999987</v>
      </c>
      <c r="J5" s="67">
        <v>98.67</v>
      </c>
      <c r="K5" s="67">
        <v>81.899999999999991</v>
      </c>
      <c r="L5" s="67">
        <v>116.298</v>
      </c>
      <c r="M5" s="67">
        <v>112.944</v>
      </c>
      <c r="N5" s="67">
        <v>120.276</v>
      </c>
      <c r="O5" s="67">
        <v>88.451999999999998</v>
      </c>
      <c r="P5" s="67">
        <v>82.445999999999998</v>
      </c>
      <c r="Q5" s="67">
        <v>81.509999999999991</v>
      </c>
      <c r="R5" s="67">
        <v>59.826000000000001</v>
      </c>
      <c r="S5" s="67">
        <v>65.597999999999999</v>
      </c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238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7">
        <f t="shared" si="2"/>
        <v>-5.7719999999999914</v>
      </c>
      <c r="DE5" s="96">
        <f t="shared" si="3"/>
        <v>-6.030969845150766E-2</v>
      </c>
      <c r="DF5">
        <v>7.8</v>
      </c>
      <c r="DH5" s="220"/>
    </row>
    <row r="6" spans="1:116" s="65" customFormat="1" x14ac:dyDescent="0.25">
      <c r="A6" s="99">
        <f t="shared" si="0"/>
        <v>5</v>
      </c>
      <c r="B6" s="35" t="s">
        <v>12232</v>
      </c>
      <c r="C6" s="35" t="s">
        <v>12231</v>
      </c>
      <c r="D6" s="177">
        <f t="shared" si="1"/>
        <v>260.59799999999996</v>
      </c>
      <c r="E6" s="100">
        <v>33.409999999999997</v>
      </c>
      <c r="F6" s="100" t="e">
        <f>VLOOKUP(C6,#REF!,3,FALSE)</f>
        <v>#REF!</v>
      </c>
      <c r="G6" s="100"/>
      <c r="H6" s="67">
        <v>264.18599999999998</v>
      </c>
      <c r="I6" s="67">
        <v>278.30399999999997</v>
      </c>
      <c r="J6" s="67">
        <v>277.83599999999996</v>
      </c>
      <c r="K6" s="67">
        <v>275.88599999999997</v>
      </c>
      <c r="L6" s="67">
        <v>281.26800000000003</v>
      </c>
      <c r="M6" s="67">
        <v>286.49399999999997</v>
      </c>
      <c r="N6" s="67">
        <v>279.39600000000002</v>
      </c>
      <c r="O6" s="67">
        <v>298.66199999999998</v>
      </c>
      <c r="P6" s="67">
        <v>297.88199999999995</v>
      </c>
      <c r="Q6" s="67">
        <v>307.86599999999999</v>
      </c>
      <c r="R6" s="67">
        <v>327.91199999999998</v>
      </c>
      <c r="S6" s="67">
        <v>320.42399999999998</v>
      </c>
      <c r="T6" s="67">
        <v>349.28399999999999</v>
      </c>
      <c r="U6" s="67">
        <v>316.83599999999996</v>
      </c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238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7">
        <f t="shared" si="2"/>
        <v>-3.5880000000000223</v>
      </c>
      <c r="DE6" s="96">
        <f t="shared" si="3"/>
        <v>-1.358134041925016E-2</v>
      </c>
      <c r="DF6">
        <v>7.8</v>
      </c>
      <c r="DH6" s="220"/>
    </row>
    <row r="7" spans="1:116" s="65" customFormat="1" x14ac:dyDescent="0.25">
      <c r="A7" s="99">
        <f t="shared" si="0"/>
        <v>6</v>
      </c>
      <c r="B7" s="35" t="s">
        <v>12214</v>
      </c>
      <c r="C7" s="35" t="s">
        <v>12216</v>
      </c>
      <c r="D7" s="177">
        <f t="shared" si="1"/>
        <v>736.32</v>
      </c>
      <c r="E7" s="100">
        <v>94.4</v>
      </c>
      <c r="F7" s="100" t="e">
        <f>VLOOKUP(C7,#REF!,3,FALSE)</f>
        <v>#REF!</v>
      </c>
      <c r="G7" s="100"/>
      <c r="H7" s="67">
        <v>647.63400000000001</v>
      </c>
      <c r="I7" s="67">
        <v>612.29999999999995</v>
      </c>
      <c r="J7" s="67">
        <v>566.28</v>
      </c>
      <c r="K7" s="67">
        <v>584.06399999999996</v>
      </c>
      <c r="L7" s="67">
        <v>515.97</v>
      </c>
      <c r="M7" s="67">
        <v>492.726</v>
      </c>
      <c r="N7" s="67">
        <v>481.72799999999995</v>
      </c>
      <c r="O7" s="67">
        <v>426.27</v>
      </c>
      <c r="P7" s="67">
        <v>379.00200000000001</v>
      </c>
      <c r="Q7" s="67">
        <v>385.71000000000004</v>
      </c>
      <c r="R7" s="67">
        <v>321.20400000000001</v>
      </c>
      <c r="S7" s="67">
        <v>340.70400000000001</v>
      </c>
      <c r="T7" s="67">
        <v>269.178</v>
      </c>
      <c r="U7" s="67">
        <v>326.976</v>
      </c>
      <c r="V7" s="67">
        <v>346.00799999999998</v>
      </c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02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102"/>
      <c r="CM7" s="102"/>
      <c r="CN7" s="102"/>
      <c r="CO7" s="102"/>
      <c r="CP7" s="238"/>
      <c r="CQ7" s="102"/>
      <c r="CR7" s="102"/>
      <c r="CS7" s="102"/>
      <c r="CT7" s="102"/>
      <c r="CU7" s="102"/>
      <c r="CV7" s="102"/>
      <c r="CW7" s="102"/>
      <c r="CX7" s="102"/>
      <c r="CY7" s="102"/>
      <c r="CZ7" s="102"/>
      <c r="DA7" s="102"/>
      <c r="DB7" s="102"/>
      <c r="DC7" s="102"/>
      <c r="DD7" s="17">
        <f t="shared" si="2"/>
        <v>88.686000000000035</v>
      </c>
      <c r="DE7" s="96">
        <f t="shared" si="3"/>
        <v>0.13693845597976639</v>
      </c>
      <c r="DF7">
        <v>7.8</v>
      </c>
      <c r="DH7" s="220"/>
    </row>
    <row r="8" spans="1:116" s="65" customFormat="1" x14ac:dyDescent="0.25">
      <c r="A8" s="99">
        <f t="shared" si="0"/>
        <v>7</v>
      </c>
      <c r="B8" s="35" t="s">
        <v>12197</v>
      </c>
      <c r="C8" s="35" t="s">
        <v>12197</v>
      </c>
      <c r="D8" s="177">
        <f t="shared" si="1"/>
        <v>2277.366</v>
      </c>
      <c r="E8" s="100">
        <v>291.97000000000003</v>
      </c>
      <c r="F8" s="100" t="e">
        <f>VLOOKUP(C8,#REF!,3,FALSE)</f>
        <v>#REF!</v>
      </c>
      <c r="G8" s="100"/>
      <c r="H8" s="67">
        <v>2259.66</v>
      </c>
      <c r="I8" s="67">
        <v>2191.5660000000003</v>
      </c>
      <c r="J8" s="67">
        <v>2162.3160000000003</v>
      </c>
      <c r="K8" s="67">
        <v>2097.1860000000001</v>
      </c>
      <c r="L8" s="67">
        <v>2020.6679999999999</v>
      </c>
      <c r="M8" s="67">
        <v>2017.3139999999999</v>
      </c>
      <c r="N8" s="67">
        <v>2080.7280000000001</v>
      </c>
      <c r="O8" s="67">
        <v>1943.7599999999998</v>
      </c>
      <c r="P8" s="67">
        <v>1915.29</v>
      </c>
      <c r="Q8" s="67">
        <v>1812.798</v>
      </c>
      <c r="R8" s="67">
        <v>1862.7180000000001</v>
      </c>
      <c r="S8" s="67">
        <v>1836.7439999999999</v>
      </c>
      <c r="T8" s="67">
        <v>1774.3439999999998</v>
      </c>
      <c r="U8" s="67">
        <v>1903.2</v>
      </c>
      <c r="V8" s="67">
        <v>1902.1859999999999</v>
      </c>
      <c r="W8" s="67">
        <v>1937.1299999999999</v>
      </c>
      <c r="X8" s="67">
        <v>2040.0120000000002</v>
      </c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02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102"/>
      <c r="CM8" s="102"/>
      <c r="CN8" s="102"/>
      <c r="CO8" s="102"/>
      <c r="CP8" s="238"/>
      <c r="CQ8" s="102"/>
      <c r="CR8" s="102"/>
      <c r="CS8" s="102"/>
      <c r="CT8" s="102"/>
      <c r="CU8" s="102"/>
      <c r="CV8" s="102"/>
      <c r="CW8" s="102"/>
      <c r="CX8" s="102"/>
      <c r="CY8" s="102"/>
      <c r="CZ8" s="102"/>
      <c r="DA8" s="102"/>
      <c r="DB8" s="102"/>
      <c r="DC8" s="102"/>
      <c r="DD8" s="17">
        <f t="shared" si="2"/>
        <v>17.706000000000131</v>
      </c>
      <c r="DE8" s="96">
        <f t="shared" si="3"/>
        <v>7.8356920952710289E-3</v>
      </c>
      <c r="DF8">
        <v>7.8</v>
      </c>
      <c r="DH8" s="220"/>
    </row>
    <row r="9" spans="1:116" s="65" customFormat="1" x14ac:dyDescent="0.25">
      <c r="A9" s="99">
        <f t="shared" si="0"/>
        <v>8</v>
      </c>
      <c r="B9" s="35" t="s">
        <v>12188</v>
      </c>
      <c r="C9" s="35" t="s">
        <v>12187</v>
      </c>
      <c r="D9" s="177">
        <f t="shared" si="1"/>
        <v>149.214</v>
      </c>
      <c r="E9" s="100">
        <v>19.13</v>
      </c>
      <c r="F9" s="100" t="e">
        <f>VLOOKUP(C9,#REF!,3,FALSE)</f>
        <v>#REF!</v>
      </c>
      <c r="G9" s="100"/>
      <c r="H9" s="67">
        <v>155.53200000000001</v>
      </c>
      <c r="I9" s="67">
        <v>178.07399999999998</v>
      </c>
      <c r="J9" s="67">
        <v>177.52800000000002</v>
      </c>
      <c r="K9" s="67">
        <v>174.33</v>
      </c>
      <c r="L9" s="67">
        <v>185.09399999999999</v>
      </c>
      <c r="M9" s="67">
        <v>196.24799999999999</v>
      </c>
      <c r="N9" s="67">
        <v>182.36399999999998</v>
      </c>
      <c r="O9" s="67">
        <v>224.64</v>
      </c>
      <c r="P9" s="67">
        <v>223.15799999999999</v>
      </c>
      <c r="Q9" s="67">
        <v>246.86999999999998</v>
      </c>
      <c r="R9" s="67">
        <v>301.392</v>
      </c>
      <c r="S9" s="67">
        <v>282.51599999999996</v>
      </c>
      <c r="T9" s="67">
        <v>392.80799999999999</v>
      </c>
      <c r="U9" s="67">
        <v>298.73999999999995</v>
      </c>
      <c r="V9" s="67">
        <v>283.91999999999996</v>
      </c>
      <c r="W9" s="67">
        <v>286.49399999999997</v>
      </c>
      <c r="X9" s="67">
        <v>268.86599999999999</v>
      </c>
      <c r="Y9" s="67">
        <v>244.92</v>
      </c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02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102"/>
      <c r="CM9" s="102"/>
      <c r="CN9" s="102"/>
      <c r="CO9" s="102"/>
      <c r="CP9" s="238"/>
      <c r="CQ9" s="102"/>
      <c r="CR9" s="102"/>
      <c r="CS9" s="102"/>
      <c r="CT9" s="102"/>
      <c r="CU9" s="102"/>
      <c r="CV9" s="102"/>
      <c r="CW9" s="102"/>
      <c r="CX9" s="102"/>
      <c r="CY9" s="102"/>
      <c r="CZ9" s="102"/>
      <c r="DA9" s="102"/>
      <c r="DB9" s="102"/>
      <c r="DC9" s="102"/>
      <c r="DD9" s="17">
        <f t="shared" si="2"/>
        <v>-6.3180000000000121</v>
      </c>
      <c r="DE9" s="96">
        <f t="shared" si="3"/>
        <v>-4.0621865596790444E-2</v>
      </c>
      <c r="DF9">
        <v>7.8</v>
      </c>
      <c r="DH9" s="220"/>
    </row>
    <row r="10" spans="1:116" s="65" customFormat="1" x14ac:dyDescent="0.25">
      <c r="A10" s="99">
        <f t="shared" si="0"/>
        <v>9</v>
      </c>
      <c r="B10" s="35" t="s">
        <v>12184</v>
      </c>
      <c r="C10" s="35" t="s">
        <v>12186</v>
      </c>
      <c r="D10" s="177">
        <f t="shared" si="1"/>
        <v>4280.1719999999996</v>
      </c>
      <c r="E10" s="100">
        <v>548.74</v>
      </c>
      <c r="F10" s="100" t="e">
        <f>VLOOKUP(C10,#REF!,3,FALSE)</f>
        <v>#REF!</v>
      </c>
      <c r="G10" s="100"/>
      <c r="H10" s="67">
        <v>3920.5139999999997</v>
      </c>
      <c r="I10" s="67">
        <v>3670.1339999999996</v>
      </c>
      <c r="J10" s="67">
        <v>3735.1080000000002</v>
      </c>
      <c r="K10" s="67">
        <v>3790.7999999999997</v>
      </c>
      <c r="L10" s="67">
        <v>3619.0439999999999</v>
      </c>
      <c r="M10" s="67">
        <v>3891.03</v>
      </c>
      <c r="N10" s="67">
        <v>4012.5539999999996</v>
      </c>
      <c r="O10" s="67">
        <v>3766.62</v>
      </c>
      <c r="P10" s="67">
        <v>3683.7839999999997</v>
      </c>
      <c r="Q10" s="67">
        <v>3483.636</v>
      </c>
      <c r="R10" s="67">
        <v>3223.8959999999997</v>
      </c>
      <c r="S10" s="67">
        <v>3285.4379999999996</v>
      </c>
      <c r="T10" s="67">
        <v>3027.4139999999998</v>
      </c>
      <c r="U10" s="67">
        <v>3416.0099999999998</v>
      </c>
      <c r="V10" s="67">
        <v>3499.08</v>
      </c>
      <c r="W10" s="67">
        <v>3480.5940000000001</v>
      </c>
      <c r="X10" s="67">
        <v>3516.864</v>
      </c>
      <c r="Y10" s="67">
        <v>3566.7839999999997</v>
      </c>
      <c r="Z10" s="67">
        <v>3703.7519999999995</v>
      </c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02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102"/>
      <c r="CM10" s="102"/>
      <c r="CN10" s="102"/>
      <c r="CO10" s="102"/>
      <c r="CP10" s="238"/>
      <c r="CQ10" s="102"/>
      <c r="CR10" s="102"/>
      <c r="CS10" s="102"/>
      <c r="CT10" s="102"/>
      <c r="CU10" s="102"/>
      <c r="CV10" s="102"/>
      <c r="CW10" s="102"/>
      <c r="CX10" s="102"/>
      <c r="CY10" s="102"/>
      <c r="CZ10" s="102"/>
      <c r="DA10" s="102"/>
      <c r="DB10" s="102"/>
      <c r="DC10" s="102"/>
      <c r="DD10" s="17">
        <f t="shared" si="2"/>
        <v>359.6579999999999</v>
      </c>
      <c r="DE10" s="96">
        <f t="shared" si="3"/>
        <v>9.1737460955374717E-2</v>
      </c>
      <c r="DF10">
        <v>7.8</v>
      </c>
      <c r="DH10" s="220"/>
    </row>
    <row r="11" spans="1:116" s="65" customFormat="1" x14ac:dyDescent="0.25">
      <c r="A11" s="99">
        <f t="shared" si="0"/>
        <v>10</v>
      </c>
      <c r="B11" s="35" t="s">
        <v>12181</v>
      </c>
      <c r="C11" s="35" t="s">
        <v>12182</v>
      </c>
      <c r="D11" s="177">
        <f t="shared" si="1"/>
        <v>1048.008</v>
      </c>
      <c r="E11" s="100">
        <v>134.36000000000001</v>
      </c>
      <c r="F11" s="100" t="e">
        <f>VLOOKUP(C11,#REF!,3,FALSE)</f>
        <v>#REF!</v>
      </c>
      <c r="G11" s="100"/>
      <c r="H11" s="67">
        <v>1019.772</v>
      </c>
      <c r="I11" s="67">
        <v>1070.94</v>
      </c>
      <c r="J11" s="67">
        <v>1071.72</v>
      </c>
      <c r="K11" s="67">
        <v>996.21600000000001</v>
      </c>
      <c r="L11" s="67">
        <v>1027.884</v>
      </c>
      <c r="M11" s="67">
        <v>961.81799999999998</v>
      </c>
      <c r="N11" s="67">
        <v>1010.2560000000001</v>
      </c>
      <c r="O11" s="67">
        <v>914.93999999999994</v>
      </c>
      <c r="P11" s="67">
        <v>969.38400000000001</v>
      </c>
      <c r="Q11" s="67">
        <v>879.68399999999997</v>
      </c>
      <c r="R11" s="67">
        <v>731.48400000000004</v>
      </c>
      <c r="S11" s="67">
        <v>690.68999999999994</v>
      </c>
      <c r="T11" s="67">
        <v>577.27800000000002</v>
      </c>
      <c r="U11" s="67">
        <v>669.63</v>
      </c>
      <c r="V11" s="67">
        <v>709.48799999999994</v>
      </c>
      <c r="W11" s="67">
        <v>672.67199999999991</v>
      </c>
      <c r="X11" s="67">
        <v>662.298</v>
      </c>
      <c r="Y11" s="67">
        <v>662.37599999999998</v>
      </c>
      <c r="Z11" s="67">
        <v>790.53</v>
      </c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2"/>
      <c r="BF11" s="102"/>
      <c r="BG11" s="102"/>
      <c r="BH11" s="102"/>
      <c r="BI11" s="102"/>
      <c r="BJ11" s="102"/>
      <c r="BK11" s="102"/>
      <c r="BL11" s="102"/>
      <c r="BM11" s="102"/>
      <c r="BN11" s="102"/>
      <c r="BO11" s="102"/>
      <c r="BP11" s="102"/>
      <c r="BQ11" s="102"/>
      <c r="BR11" s="102"/>
      <c r="BS11" s="102"/>
      <c r="BT11" s="102"/>
      <c r="BU11" s="102"/>
      <c r="BV11" s="102"/>
      <c r="BW11" s="102"/>
      <c r="BX11" s="102"/>
      <c r="BY11" s="102"/>
      <c r="BZ11" s="102"/>
      <c r="CA11" s="102"/>
      <c r="CB11" s="102"/>
      <c r="CC11" s="102"/>
      <c r="CD11" s="102"/>
      <c r="CE11" s="102"/>
      <c r="CF11" s="102"/>
      <c r="CG11" s="102"/>
      <c r="CH11" s="102"/>
      <c r="CI11" s="102"/>
      <c r="CJ11" s="102"/>
      <c r="CK11" s="102"/>
      <c r="CL11" s="102"/>
      <c r="CM11" s="102"/>
      <c r="CN11" s="102"/>
      <c r="CO11" s="102"/>
      <c r="CP11" s="238"/>
      <c r="CQ11" s="102"/>
      <c r="CR11" s="102"/>
      <c r="CS11" s="102"/>
      <c r="CT11" s="102"/>
      <c r="CU11" s="102"/>
      <c r="CV11" s="102"/>
      <c r="CW11" s="102"/>
      <c r="CX11" s="102"/>
      <c r="CY11" s="102"/>
      <c r="CZ11" s="102"/>
      <c r="DA11" s="102"/>
      <c r="DB11" s="102"/>
      <c r="DC11" s="102"/>
      <c r="DD11" s="17">
        <f t="shared" si="2"/>
        <v>28.23599999999999</v>
      </c>
      <c r="DE11" s="96">
        <f t="shared" si="3"/>
        <v>2.7688542144714688E-2</v>
      </c>
      <c r="DF11">
        <v>7.8</v>
      </c>
      <c r="DH11" s="220"/>
    </row>
    <row r="12" spans="1:116" s="65" customFormat="1" x14ac:dyDescent="0.25">
      <c r="A12" s="99">
        <f t="shared" si="0"/>
        <v>11</v>
      </c>
      <c r="B12" s="35" t="s">
        <v>12176</v>
      </c>
      <c r="C12" s="35" t="s">
        <v>12178</v>
      </c>
      <c r="D12" s="177">
        <f t="shared" si="1"/>
        <v>8.7360000000000007</v>
      </c>
      <c r="E12" s="100">
        <v>1.1200000000000001</v>
      </c>
      <c r="F12" s="100" t="e">
        <f>VLOOKUP(C12,#REF!,3,FALSE)</f>
        <v>#REF!</v>
      </c>
      <c r="G12" s="100"/>
      <c r="H12" s="67">
        <v>8.8139999999999983</v>
      </c>
      <c r="I12" s="67">
        <v>9.984</v>
      </c>
      <c r="J12" s="67">
        <v>6.3336000000000006</v>
      </c>
      <c r="K12" s="67">
        <v>8.8139999999999983</v>
      </c>
      <c r="L12" s="67">
        <v>9.1259999999999994</v>
      </c>
      <c r="M12" s="67">
        <v>9.282</v>
      </c>
      <c r="N12" s="67">
        <v>9.9060000000000006</v>
      </c>
      <c r="O12" s="67">
        <v>9.048</v>
      </c>
      <c r="P12" s="67">
        <v>9.4379999999999988</v>
      </c>
      <c r="Q12" s="67">
        <v>9.9060000000000006</v>
      </c>
      <c r="R12" s="67">
        <v>9.8279999999999994</v>
      </c>
      <c r="S12" s="67">
        <v>11.231999999999999</v>
      </c>
      <c r="T12" s="67">
        <v>11.544</v>
      </c>
      <c r="U12" s="67">
        <v>11.7</v>
      </c>
      <c r="V12" s="67">
        <v>15.6</v>
      </c>
      <c r="W12" s="67">
        <v>13.181999999999999</v>
      </c>
      <c r="X12" s="67">
        <v>14.43</v>
      </c>
      <c r="Y12" s="67">
        <v>13.181999999999999</v>
      </c>
      <c r="Z12" s="67">
        <v>18.954000000000001</v>
      </c>
      <c r="AA12" s="67">
        <v>127.37399999999998</v>
      </c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2"/>
      <c r="BF12" s="102"/>
      <c r="BG12" s="102"/>
      <c r="BH12" s="102"/>
      <c r="BI12" s="102"/>
      <c r="BJ12" s="102"/>
      <c r="BK12" s="102"/>
      <c r="BL12" s="102"/>
      <c r="BM12" s="102"/>
      <c r="BN12" s="102"/>
      <c r="BO12" s="102"/>
      <c r="BP12" s="102"/>
      <c r="BQ12" s="102"/>
      <c r="BR12" s="102"/>
      <c r="BS12" s="102"/>
      <c r="BT12" s="102"/>
      <c r="BU12" s="102"/>
      <c r="BV12" s="102"/>
      <c r="BW12" s="102"/>
      <c r="BX12" s="102"/>
      <c r="BY12" s="102"/>
      <c r="BZ12" s="102"/>
      <c r="CA12" s="102"/>
      <c r="CB12" s="102"/>
      <c r="CC12" s="102"/>
      <c r="CD12" s="102"/>
      <c r="CE12" s="102"/>
      <c r="CF12" s="102"/>
      <c r="CG12" s="102"/>
      <c r="CH12" s="102"/>
      <c r="CI12" s="102"/>
      <c r="CJ12" s="102"/>
      <c r="CK12" s="102"/>
      <c r="CL12" s="102"/>
      <c r="CM12" s="102"/>
      <c r="CN12" s="102"/>
      <c r="CO12" s="102"/>
      <c r="CP12" s="238"/>
      <c r="CQ12" s="102"/>
      <c r="CR12" s="102"/>
      <c r="CS12" s="102"/>
      <c r="CT12" s="102"/>
      <c r="CU12" s="102"/>
      <c r="CV12" s="102"/>
      <c r="CW12" s="102"/>
      <c r="CX12" s="102"/>
      <c r="CY12" s="102"/>
      <c r="CZ12" s="102"/>
      <c r="DA12" s="102"/>
      <c r="DB12" s="102"/>
      <c r="DC12" s="102"/>
      <c r="DD12" s="17">
        <f t="shared" si="2"/>
        <v>-7.7999999999997627E-2</v>
      </c>
      <c r="DE12" s="96">
        <f t="shared" si="3"/>
        <v>-8.8495575221236265E-3</v>
      </c>
      <c r="DF12">
        <v>7.8</v>
      </c>
      <c r="DH12" s="220"/>
    </row>
    <row r="13" spans="1:116" s="65" customFormat="1" x14ac:dyDescent="0.25">
      <c r="A13" s="99">
        <f t="shared" si="0"/>
        <v>12</v>
      </c>
      <c r="B13" s="35" t="s">
        <v>12154</v>
      </c>
      <c r="C13" s="35" t="s">
        <v>12155</v>
      </c>
      <c r="D13" s="177">
        <f t="shared" si="1"/>
        <v>475.56599999999997</v>
      </c>
      <c r="E13" s="100">
        <v>60.97</v>
      </c>
      <c r="F13" s="100" t="e">
        <f>VLOOKUP(C13,#REF!,3,FALSE)</f>
        <v>#REF!</v>
      </c>
      <c r="G13" s="100"/>
      <c r="H13" s="67">
        <v>518.85599999999999</v>
      </c>
      <c r="I13" s="67">
        <v>532.81799999999998</v>
      </c>
      <c r="J13" s="67">
        <v>555.98400000000004</v>
      </c>
      <c r="K13" s="67">
        <v>484.14600000000002</v>
      </c>
      <c r="L13" s="67">
        <v>430.404</v>
      </c>
      <c r="M13" s="67">
        <v>487.96800000000002</v>
      </c>
      <c r="N13" s="67">
        <v>510.82199999999995</v>
      </c>
      <c r="O13" s="67">
        <v>478.68599999999998</v>
      </c>
      <c r="P13" s="67">
        <v>445.06799999999998</v>
      </c>
      <c r="Q13" s="67">
        <v>412.62</v>
      </c>
      <c r="R13" s="67">
        <v>315.51</v>
      </c>
      <c r="S13" s="67">
        <v>328.53599999999994</v>
      </c>
      <c r="T13" s="67">
        <v>332.12399999999997</v>
      </c>
      <c r="U13" s="67">
        <v>373.07399999999996</v>
      </c>
      <c r="V13" s="67">
        <v>400.53000000000003</v>
      </c>
      <c r="W13" s="67">
        <v>367.92599999999999</v>
      </c>
      <c r="X13" s="67">
        <v>382.98</v>
      </c>
      <c r="Y13" s="67">
        <v>438.20400000000001</v>
      </c>
      <c r="Z13" s="67">
        <v>531.10199999999998</v>
      </c>
      <c r="AA13" s="67">
        <v>697.63199999999995</v>
      </c>
      <c r="AB13" s="67">
        <v>537.88799999999992</v>
      </c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2"/>
      <c r="BF13" s="102"/>
      <c r="BG13" s="102"/>
      <c r="BH13" s="102"/>
      <c r="BI13" s="102"/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102"/>
      <c r="CA13" s="102"/>
      <c r="CB13" s="102"/>
      <c r="CC13" s="102"/>
      <c r="CD13" s="102"/>
      <c r="CE13" s="102"/>
      <c r="CF13" s="102"/>
      <c r="CG13" s="102"/>
      <c r="CH13" s="102"/>
      <c r="CI13" s="102"/>
      <c r="CJ13" s="102"/>
      <c r="CK13" s="102"/>
      <c r="CL13" s="102"/>
      <c r="CM13" s="102"/>
      <c r="CN13" s="102"/>
      <c r="CO13" s="102"/>
      <c r="CP13" s="238"/>
      <c r="CQ13" s="102"/>
      <c r="CR13" s="102"/>
      <c r="CS13" s="102"/>
      <c r="CT13" s="102"/>
      <c r="CU13" s="102"/>
      <c r="CV13" s="102"/>
      <c r="CW13" s="102"/>
      <c r="CX13" s="102"/>
      <c r="CY13" s="102"/>
      <c r="CZ13" s="102"/>
      <c r="DA13" s="102"/>
      <c r="DB13" s="102"/>
      <c r="DC13" s="102"/>
      <c r="DD13" s="17">
        <f t="shared" si="2"/>
        <v>-43.29000000000002</v>
      </c>
      <c r="DE13" s="96">
        <f t="shared" si="3"/>
        <v>-8.3433553818400522E-2</v>
      </c>
      <c r="DF13">
        <v>7.8</v>
      </c>
      <c r="DH13" s="220"/>
    </row>
    <row r="14" spans="1:116" s="65" customFormat="1" x14ac:dyDescent="0.25">
      <c r="A14" s="99">
        <f t="shared" si="0"/>
        <v>13</v>
      </c>
      <c r="B14" s="35" t="s">
        <v>12143</v>
      </c>
      <c r="C14" s="35" t="s">
        <v>12144</v>
      </c>
      <c r="D14" s="177">
        <f t="shared" si="1"/>
        <v>1124.2919999999999</v>
      </c>
      <c r="E14" s="100">
        <v>144.13999999999999</v>
      </c>
      <c r="F14" s="100" t="e">
        <f>VLOOKUP(C14,#REF!,3,FALSE)</f>
        <v>#REF!</v>
      </c>
      <c r="G14" s="100"/>
      <c r="H14" s="67">
        <v>1097.3820000000001</v>
      </c>
      <c r="I14" s="67">
        <v>1035.1380000000001</v>
      </c>
      <c r="J14" s="67">
        <v>1010.022</v>
      </c>
      <c r="K14" s="67">
        <v>1028.1959999999999</v>
      </c>
      <c r="L14" s="67">
        <v>998.63400000000001</v>
      </c>
      <c r="M14" s="67">
        <v>983.34599999999989</v>
      </c>
      <c r="N14" s="67">
        <v>1031.0040000000001</v>
      </c>
      <c r="O14" s="67">
        <v>949.26</v>
      </c>
      <c r="P14" s="67">
        <v>937.71600000000001</v>
      </c>
      <c r="Q14" s="67">
        <v>904.87800000000004</v>
      </c>
      <c r="R14" s="67">
        <v>851.60400000000004</v>
      </c>
      <c r="S14" s="67">
        <v>843.33600000000001</v>
      </c>
      <c r="T14" s="67">
        <v>778.67399999999998</v>
      </c>
      <c r="U14" s="67">
        <v>899.57399999999996</v>
      </c>
      <c r="V14" s="67">
        <v>937.09199999999998</v>
      </c>
      <c r="W14" s="67">
        <v>899.65200000000004</v>
      </c>
      <c r="X14" s="67">
        <v>930.46199999999999</v>
      </c>
      <c r="Y14" s="67">
        <v>1038.258</v>
      </c>
      <c r="Z14" s="67">
        <v>1027.182</v>
      </c>
      <c r="AA14" s="67">
        <v>1083.81</v>
      </c>
      <c r="AB14" s="67">
        <v>1091.8439999999998</v>
      </c>
      <c r="AC14" s="67">
        <v>1079.7540000000001</v>
      </c>
      <c r="AD14" s="67">
        <v>1074.9959999999999</v>
      </c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2"/>
      <c r="BF14" s="102"/>
      <c r="BG14" s="102"/>
      <c r="BH14" s="102"/>
      <c r="BI14" s="102"/>
      <c r="BJ14" s="102"/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102"/>
      <c r="CA14" s="102"/>
      <c r="CB14" s="102"/>
      <c r="CC14" s="102"/>
      <c r="CD14" s="102"/>
      <c r="CE14" s="102"/>
      <c r="CF14" s="102"/>
      <c r="CG14" s="102"/>
      <c r="CH14" s="102"/>
      <c r="CI14" s="102"/>
      <c r="CJ14" s="102"/>
      <c r="CK14" s="102"/>
      <c r="CL14" s="102"/>
      <c r="CM14" s="102"/>
      <c r="CN14" s="102"/>
      <c r="CO14" s="102"/>
      <c r="CP14" s="238"/>
      <c r="CQ14" s="102"/>
      <c r="CR14" s="102"/>
      <c r="CS14" s="102"/>
      <c r="CT14" s="102"/>
      <c r="CU14" s="102"/>
      <c r="CV14" s="102"/>
      <c r="CW14" s="102"/>
      <c r="CX14" s="102"/>
      <c r="CY14" s="102"/>
      <c r="CZ14" s="102"/>
      <c r="DA14" s="102"/>
      <c r="DB14" s="102"/>
      <c r="DC14" s="102"/>
      <c r="DD14" s="17">
        <f t="shared" si="2"/>
        <v>26.909999999999854</v>
      </c>
      <c r="DE14" s="96">
        <f t="shared" si="3"/>
        <v>2.4521998720591236E-2</v>
      </c>
      <c r="DF14">
        <v>7.8</v>
      </c>
      <c r="DH14" s="220"/>
    </row>
    <row r="15" spans="1:116" s="65" customFormat="1" x14ac:dyDescent="0.25">
      <c r="A15" s="99">
        <f t="shared" si="0"/>
        <v>14</v>
      </c>
      <c r="B15" s="35" t="s">
        <v>12126</v>
      </c>
      <c r="C15" s="35" t="s">
        <v>12127</v>
      </c>
      <c r="D15" s="177">
        <f t="shared" si="1"/>
        <v>2664.7919999999999</v>
      </c>
      <c r="E15" s="100">
        <v>341.64</v>
      </c>
      <c r="F15" s="100" t="e">
        <f>VLOOKUP(C15,#REF!,3,FALSE)</f>
        <v>#REF!</v>
      </c>
      <c r="G15" s="100"/>
      <c r="H15" s="67">
        <v>2603.4839999999999</v>
      </c>
      <c r="I15" s="67">
        <v>2532.66</v>
      </c>
      <c r="J15" s="67">
        <v>2843.0219999999999</v>
      </c>
      <c r="K15" s="67">
        <v>3259.5419999999999</v>
      </c>
      <c r="L15" s="67">
        <v>3065.4</v>
      </c>
      <c r="M15" s="67">
        <v>2763.462</v>
      </c>
      <c r="N15" s="67">
        <v>2826.252</v>
      </c>
      <c r="O15" s="67">
        <v>2562.6120000000001</v>
      </c>
      <c r="P15" s="67">
        <v>2399.1239999999998</v>
      </c>
      <c r="Q15" s="67">
        <v>2159.2739999999999</v>
      </c>
      <c r="R15" s="67">
        <v>1858.116</v>
      </c>
      <c r="S15" s="67">
        <v>1949.61</v>
      </c>
      <c r="T15" s="67">
        <v>1711.086</v>
      </c>
      <c r="U15" s="67">
        <v>2124.5639999999999</v>
      </c>
      <c r="V15" s="67">
        <v>2449.4339999999997</v>
      </c>
      <c r="W15" s="67">
        <v>2284.5419999999999</v>
      </c>
      <c r="X15" s="67">
        <v>2109.7440000000001</v>
      </c>
      <c r="Y15" s="67">
        <v>2540.7719999999999</v>
      </c>
      <c r="Z15" s="67">
        <v>3239.4180000000001</v>
      </c>
      <c r="AA15" s="67">
        <v>3979.0139999999997</v>
      </c>
      <c r="AB15" s="67">
        <v>2930.616</v>
      </c>
      <c r="AC15" s="67">
        <v>2882.8019999999997</v>
      </c>
      <c r="AD15" s="67">
        <v>2832.1800000000003</v>
      </c>
      <c r="AE15" s="67">
        <v>2670.252</v>
      </c>
      <c r="AF15" s="67">
        <v>2484.1440000000002</v>
      </c>
      <c r="AG15" s="67">
        <v>2735.0699999999997</v>
      </c>
      <c r="AH15" s="67">
        <v>2614.326</v>
      </c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02"/>
      <c r="BP15" s="102"/>
      <c r="BQ15" s="102"/>
      <c r="BR15" s="102"/>
      <c r="BS15" s="102"/>
      <c r="BT15" s="102"/>
      <c r="BU15" s="102"/>
      <c r="BV15" s="102"/>
      <c r="BW15" s="102"/>
      <c r="BX15" s="102"/>
      <c r="BY15" s="102"/>
      <c r="BZ15" s="102"/>
      <c r="CA15" s="102"/>
      <c r="CB15" s="102"/>
      <c r="CC15" s="102"/>
      <c r="CD15" s="102"/>
      <c r="CE15" s="102"/>
      <c r="CF15" s="102"/>
      <c r="CG15" s="102"/>
      <c r="CH15" s="102"/>
      <c r="CI15" s="102"/>
      <c r="CJ15" s="102"/>
      <c r="CK15" s="102"/>
      <c r="CL15" s="102"/>
      <c r="CM15" s="102"/>
      <c r="CN15" s="102"/>
      <c r="CO15" s="102"/>
      <c r="CP15" s="238"/>
      <c r="CQ15" s="102"/>
      <c r="CR15" s="102"/>
      <c r="CS15" s="102"/>
      <c r="CT15" s="102"/>
      <c r="CU15" s="102"/>
      <c r="CV15" s="102"/>
      <c r="CW15" s="102"/>
      <c r="CX15" s="102"/>
      <c r="CY15" s="102"/>
      <c r="CZ15" s="102"/>
      <c r="DA15" s="102"/>
      <c r="DB15" s="102"/>
      <c r="DC15" s="102"/>
      <c r="DD15" s="17">
        <f t="shared" si="2"/>
        <v>61.307999999999993</v>
      </c>
      <c r="DE15" s="96">
        <f t="shared" si="3"/>
        <v>2.3548445083587988E-2</v>
      </c>
      <c r="DF15">
        <v>7.8</v>
      </c>
      <c r="DH15" s="220"/>
      <c r="DL15" s="101"/>
    </row>
    <row r="16" spans="1:116" s="65" customFormat="1" x14ac:dyDescent="0.25">
      <c r="A16" s="99">
        <f t="shared" si="0"/>
        <v>15</v>
      </c>
      <c r="B16" s="35" t="s">
        <v>12063</v>
      </c>
      <c r="C16" s="35" t="s">
        <v>12062</v>
      </c>
      <c r="D16" s="177">
        <f t="shared" si="1"/>
        <v>243.126</v>
      </c>
      <c r="E16" s="100">
        <v>31.17</v>
      </c>
      <c r="F16" s="100" t="e">
        <f>VLOOKUP(C16,#REF!,3,FALSE)</f>
        <v>#REF!</v>
      </c>
      <c r="G16" s="100"/>
      <c r="H16" s="67">
        <v>257.322</v>
      </c>
      <c r="I16" s="67">
        <v>253.5</v>
      </c>
      <c r="J16" s="67">
        <v>272.21999999999997</v>
      </c>
      <c r="K16" s="67">
        <v>285.08999999999997</v>
      </c>
      <c r="L16" s="67">
        <v>269.64600000000002</v>
      </c>
      <c r="M16" s="67">
        <v>269.64600000000002</v>
      </c>
      <c r="N16" s="67">
        <v>260.67599999999999</v>
      </c>
      <c r="O16" s="67">
        <v>282.20400000000001</v>
      </c>
      <c r="P16" s="67">
        <v>270.11400000000003</v>
      </c>
      <c r="Q16" s="67">
        <v>258.80399999999997</v>
      </c>
      <c r="R16" s="67">
        <v>267.072</v>
      </c>
      <c r="S16" s="67">
        <v>291.71999999999997</v>
      </c>
      <c r="T16" s="67">
        <v>289.45799999999997</v>
      </c>
      <c r="U16" s="67">
        <v>317.84999999999997</v>
      </c>
      <c r="V16" s="67">
        <v>318.39600000000002</v>
      </c>
      <c r="W16" s="67">
        <v>351.78000000000003</v>
      </c>
      <c r="X16" s="67">
        <v>364.49399999999997</v>
      </c>
      <c r="Y16" s="67">
        <v>326.35200000000003</v>
      </c>
      <c r="Z16" s="67">
        <v>323.154</v>
      </c>
      <c r="AA16" s="67">
        <v>337.66199999999998</v>
      </c>
      <c r="AB16" s="67">
        <v>307.32</v>
      </c>
      <c r="AC16" s="67">
        <v>297.57</v>
      </c>
      <c r="AD16" s="67">
        <v>305.60399999999998</v>
      </c>
      <c r="AE16" s="67">
        <v>302.32799999999997</v>
      </c>
      <c r="AF16" s="67">
        <v>275.80799999999999</v>
      </c>
      <c r="AG16" s="67">
        <v>309.66000000000003</v>
      </c>
      <c r="AH16" s="67">
        <v>310.44</v>
      </c>
      <c r="AI16" s="67">
        <v>319.95600000000002</v>
      </c>
      <c r="AJ16" s="67">
        <v>325.26</v>
      </c>
      <c r="AK16" s="67">
        <v>321.51599999999996</v>
      </c>
      <c r="AL16" s="67">
        <v>325.26</v>
      </c>
      <c r="AM16" s="67">
        <v>332.904</v>
      </c>
      <c r="AN16" s="67">
        <v>340.23599999999999</v>
      </c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2"/>
      <c r="CF16" s="102"/>
      <c r="CG16" s="102"/>
      <c r="CH16" s="102"/>
      <c r="CI16" s="102"/>
      <c r="CJ16" s="102"/>
      <c r="CK16" s="102"/>
      <c r="CL16" s="102"/>
      <c r="CM16" s="102"/>
      <c r="CN16" s="102"/>
      <c r="CO16" s="102"/>
      <c r="CP16" s="238"/>
      <c r="CQ16" s="102"/>
      <c r="CR16" s="102"/>
      <c r="CS16" s="102"/>
      <c r="CT16" s="102"/>
      <c r="CU16" s="102"/>
      <c r="CV16" s="102"/>
      <c r="CW16" s="102"/>
      <c r="CX16" s="102"/>
      <c r="CY16" s="102"/>
      <c r="CZ16" s="102"/>
      <c r="DA16" s="102"/>
      <c r="DB16" s="102"/>
      <c r="DC16" s="102"/>
      <c r="DD16" s="17">
        <f t="shared" si="2"/>
        <v>-14.195999999999998</v>
      </c>
      <c r="DE16" s="96">
        <f t="shared" si="3"/>
        <v>-5.5168232797817511E-2</v>
      </c>
      <c r="DF16">
        <v>7.8</v>
      </c>
      <c r="DH16" s="220"/>
    </row>
    <row r="17" spans="1:116" s="65" customFormat="1" x14ac:dyDescent="0.25">
      <c r="A17" s="99">
        <f t="shared" si="0"/>
        <v>16</v>
      </c>
      <c r="B17" s="35" t="s">
        <v>229</v>
      </c>
      <c r="C17" s="35" t="s">
        <v>11985</v>
      </c>
      <c r="D17" s="177">
        <f t="shared" si="1"/>
        <v>730.93799999999999</v>
      </c>
      <c r="E17" s="100">
        <v>93.71</v>
      </c>
      <c r="F17" s="100" t="e">
        <f>VLOOKUP(C17,#REF!,3,FALSE)</f>
        <v>#REF!</v>
      </c>
      <c r="G17" s="100"/>
      <c r="H17" s="67">
        <v>738.58199999999999</v>
      </c>
      <c r="I17" s="67">
        <v>751.60799999999995</v>
      </c>
      <c r="J17" s="67">
        <v>789.90599999999995</v>
      </c>
      <c r="K17" s="67">
        <v>814.08600000000001</v>
      </c>
      <c r="L17" s="67">
        <v>772.19999999999993</v>
      </c>
      <c r="M17" s="67">
        <v>922.50599999999997</v>
      </c>
      <c r="N17" s="67">
        <v>867.90599999999995</v>
      </c>
      <c r="O17" s="67">
        <v>774.38400000000001</v>
      </c>
      <c r="P17" s="67">
        <v>777.03600000000006</v>
      </c>
      <c r="Q17" s="67">
        <v>811.12199999999996</v>
      </c>
      <c r="R17" s="67">
        <v>716.58600000000001</v>
      </c>
      <c r="S17" s="67">
        <v>751.37400000000002</v>
      </c>
      <c r="T17" s="67">
        <v>687.64799999999991</v>
      </c>
      <c r="U17" s="67">
        <v>811.19999999999993</v>
      </c>
      <c r="V17" s="67">
        <v>789.048</v>
      </c>
      <c r="W17" s="67">
        <v>780.702</v>
      </c>
      <c r="X17" s="67">
        <v>704.88599999999997</v>
      </c>
      <c r="Y17" s="67">
        <v>747.39599999999996</v>
      </c>
      <c r="Z17" s="67">
        <v>787.02</v>
      </c>
      <c r="AA17" s="67">
        <v>728.36399999999992</v>
      </c>
      <c r="AB17" s="67">
        <v>659.33399999999995</v>
      </c>
      <c r="AC17" s="67">
        <v>546.62400000000002</v>
      </c>
      <c r="AD17" s="67">
        <v>550.05599999999993</v>
      </c>
      <c r="AE17" s="67">
        <v>531.10199999999998</v>
      </c>
      <c r="AF17" s="67">
        <v>500.37</v>
      </c>
      <c r="AG17" s="67">
        <v>525.25200000000007</v>
      </c>
      <c r="AH17" s="67">
        <v>546.31200000000001</v>
      </c>
      <c r="AI17" s="67">
        <v>538.9799999999999</v>
      </c>
      <c r="AJ17" s="67">
        <v>539.60400000000004</v>
      </c>
      <c r="AK17" s="67">
        <v>530.4</v>
      </c>
      <c r="AL17" s="67">
        <v>514.09799999999996</v>
      </c>
      <c r="AM17" s="67">
        <v>520.88400000000001</v>
      </c>
      <c r="AN17" s="67">
        <v>529.07399999999996</v>
      </c>
      <c r="AO17" s="67">
        <v>549.97800000000007</v>
      </c>
      <c r="AP17" s="67">
        <v>561.99</v>
      </c>
      <c r="AQ17" s="67">
        <v>586.0139999999999</v>
      </c>
      <c r="AR17" s="67">
        <v>574.00200000000007</v>
      </c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238"/>
      <c r="CQ17" s="102"/>
      <c r="CR17" s="102"/>
      <c r="CS17" s="102"/>
      <c r="CT17" s="102"/>
      <c r="CU17" s="102"/>
      <c r="CV17" s="102"/>
      <c r="CW17" s="102"/>
      <c r="CX17" s="102"/>
      <c r="CY17" s="102"/>
      <c r="CZ17" s="102"/>
      <c r="DA17" s="102"/>
      <c r="DB17" s="102"/>
      <c r="DC17" s="102"/>
      <c r="DD17" s="17">
        <f t="shared" si="2"/>
        <v>-7.6440000000000055</v>
      </c>
      <c r="DE17" s="96">
        <f t="shared" si="3"/>
        <v>-1.034956172774317E-2</v>
      </c>
      <c r="DF17">
        <v>7.8</v>
      </c>
      <c r="DH17" s="220"/>
    </row>
    <row r="18" spans="1:116" s="65" customFormat="1" x14ac:dyDescent="0.25">
      <c r="A18" s="99">
        <f t="shared" si="0"/>
        <v>17</v>
      </c>
      <c r="B18" s="35" t="s">
        <v>11976</v>
      </c>
      <c r="C18" s="35" t="s">
        <v>11978</v>
      </c>
      <c r="D18" s="177">
        <f t="shared" si="1"/>
        <v>631.25400000000002</v>
      </c>
      <c r="E18" s="100">
        <v>80.930000000000007</v>
      </c>
      <c r="F18" s="100" t="e">
        <f>VLOOKUP(C18,#REF!,3,FALSE)</f>
        <v>#REF!</v>
      </c>
      <c r="G18" s="100"/>
      <c r="H18" s="67">
        <v>616.9799999999999</v>
      </c>
      <c r="I18" s="67">
        <v>616.66800000000001</v>
      </c>
      <c r="J18" s="67">
        <v>637.33799999999997</v>
      </c>
      <c r="K18" s="67">
        <v>615.96600000000001</v>
      </c>
      <c r="L18" s="67">
        <v>599.35199999999998</v>
      </c>
      <c r="M18" s="67">
        <v>605.12400000000002</v>
      </c>
      <c r="N18" s="67">
        <v>593.26800000000003</v>
      </c>
      <c r="O18" s="67">
        <v>592.56600000000003</v>
      </c>
      <c r="P18" s="67">
        <v>648.80400000000009</v>
      </c>
      <c r="Q18" s="67">
        <v>645.37199999999996</v>
      </c>
      <c r="R18" s="67">
        <v>608.4</v>
      </c>
      <c r="S18" s="67">
        <v>617.60400000000004</v>
      </c>
      <c r="T18" s="67">
        <v>635.46600000000001</v>
      </c>
      <c r="U18" s="67">
        <v>695.99400000000003</v>
      </c>
      <c r="V18" s="67">
        <v>726.25799999999992</v>
      </c>
      <c r="W18" s="67">
        <v>737.64599999999996</v>
      </c>
      <c r="X18" s="67">
        <v>738.27</v>
      </c>
      <c r="Y18" s="67">
        <v>719.55</v>
      </c>
      <c r="Z18" s="67">
        <v>698.1</v>
      </c>
      <c r="AA18" s="67">
        <v>647.47800000000007</v>
      </c>
      <c r="AB18" s="67">
        <v>680.78399999999999</v>
      </c>
      <c r="AC18" s="67">
        <v>770.79599999999994</v>
      </c>
      <c r="AD18" s="67">
        <v>745.29</v>
      </c>
      <c r="AE18" s="67">
        <v>763.77599999999995</v>
      </c>
      <c r="AF18" s="67">
        <v>774.15</v>
      </c>
      <c r="AG18" s="67">
        <v>773.29200000000003</v>
      </c>
      <c r="AH18" s="67">
        <v>777.66</v>
      </c>
      <c r="AI18" s="67">
        <v>764.79</v>
      </c>
      <c r="AJ18" s="67">
        <v>795.6</v>
      </c>
      <c r="AK18" s="67">
        <v>804.10199999999998</v>
      </c>
      <c r="AL18" s="67">
        <v>792.79200000000003</v>
      </c>
      <c r="AM18" s="67">
        <v>773.60400000000004</v>
      </c>
      <c r="AN18" s="67">
        <v>751.21799999999996</v>
      </c>
      <c r="AO18" s="67">
        <v>802.77599999999995</v>
      </c>
      <c r="AP18" s="67">
        <v>794.66399999999999</v>
      </c>
      <c r="AQ18" s="67">
        <v>811.04399999999998</v>
      </c>
      <c r="AR18" s="67">
        <v>847.86</v>
      </c>
      <c r="AS18" s="67">
        <v>109.73</v>
      </c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  <c r="CE18" s="102"/>
      <c r="CF18" s="102"/>
      <c r="CG18" s="102"/>
      <c r="CH18" s="102"/>
      <c r="CI18" s="102"/>
      <c r="CJ18" s="102"/>
      <c r="CK18" s="102"/>
      <c r="CL18" s="102"/>
      <c r="CM18" s="102"/>
      <c r="CN18" s="102"/>
      <c r="CO18" s="102"/>
      <c r="CP18" s="238"/>
      <c r="CQ18" s="102"/>
      <c r="CR18" s="102"/>
      <c r="CS18" s="102"/>
      <c r="CT18" s="102"/>
      <c r="CU18" s="102"/>
      <c r="CV18" s="102"/>
      <c r="CW18" s="102"/>
      <c r="CX18" s="102"/>
      <c r="CY18" s="102"/>
      <c r="CZ18" s="102"/>
      <c r="DA18" s="102"/>
      <c r="DB18" s="102"/>
      <c r="DC18" s="102"/>
      <c r="DD18" s="17">
        <f t="shared" si="2"/>
        <v>14.274000000000115</v>
      </c>
      <c r="DE18" s="96">
        <f t="shared" si="3"/>
        <v>2.3135271807838368E-2</v>
      </c>
      <c r="DF18">
        <v>7.8</v>
      </c>
      <c r="DH18" s="220"/>
      <c r="DK18" s="270"/>
      <c r="DL18" s="271"/>
    </row>
    <row r="19" spans="1:116" s="65" customFormat="1" x14ac:dyDescent="0.25">
      <c r="A19" s="99">
        <f t="shared" si="0"/>
        <v>18</v>
      </c>
      <c r="B19" s="35" t="s">
        <v>11946</v>
      </c>
      <c r="C19" s="35" t="s">
        <v>11944</v>
      </c>
      <c r="D19" s="177">
        <f t="shared" si="1"/>
        <v>4009.98</v>
      </c>
      <c r="E19" s="100">
        <v>514.1</v>
      </c>
      <c r="F19" s="100" t="e">
        <f>VLOOKUP(C19,#REF!,3,FALSE)</f>
        <v>#REF!</v>
      </c>
      <c r="G19" s="100"/>
      <c r="H19" s="67">
        <v>3894.7739999999999</v>
      </c>
      <c r="I19" s="67">
        <v>3715.14</v>
      </c>
      <c r="J19" s="67">
        <v>3748.8359999999998</v>
      </c>
      <c r="K19" s="67">
        <v>3653.598</v>
      </c>
      <c r="L19" s="67">
        <v>3676.6860000000001</v>
      </c>
      <c r="M19" s="67">
        <v>3553.6019999999999</v>
      </c>
      <c r="N19" s="67">
        <v>3426.2280000000001</v>
      </c>
      <c r="O19" s="67">
        <v>3202.4459999999999</v>
      </c>
      <c r="P19" s="67">
        <v>3436.5239999999999</v>
      </c>
      <c r="Q19" s="67">
        <v>3314.0639999999999</v>
      </c>
      <c r="R19" s="67">
        <v>2929.8359999999998</v>
      </c>
      <c r="S19" s="67">
        <v>2947.62</v>
      </c>
      <c r="T19" s="67">
        <v>2508.7139999999999</v>
      </c>
      <c r="U19" s="67">
        <v>2785.4580000000001</v>
      </c>
      <c r="V19" s="67">
        <v>2825.4720000000002</v>
      </c>
      <c r="W19" s="67">
        <v>2759.172</v>
      </c>
      <c r="X19" s="67">
        <v>2601.2999999999997</v>
      </c>
      <c r="Y19" s="67">
        <v>3039.348</v>
      </c>
      <c r="Z19" s="67">
        <v>3172.1039999999998</v>
      </c>
      <c r="AA19" s="67">
        <v>3523.5720000000001</v>
      </c>
      <c r="AB19" s="67">
        <v>3288.4019999999996</v>
      </c>
      <c r="AC19" s="67">
        <v>3104.9459999999999</v>
      </c>
      <c r="AD19" s="67">
        <v>2924.3760000000002</v>
      </c>
      <c r="AE19" s="67">
        <v>2784.6</v>
      </c>
      <c r="AF19" s="67">
        <v>2720.9519999999998</v>
      </c>
      <c r="AG19" s="67">
        <v>2800.3559999999998</v>
      </c>
      <c r="AH19" s="67">
        <v>2768.922</v>
      </c>
      <c r="AI19" s="67">
        <v>2825.8620000000001</v>
      </c>
      <c r="AJ19" s="67">
        <v>2870.5559999999996</v>
      </c>
      <c r="AK19" s="67">
        <v>2852.0699999999997</v>
      </c>
      <c r="AL19" s="67">
        <v>2698.5660000000003</v>
      </c>
      <c r="AM19" s="67">
        <v>2903.6279999999997</v>
      </c>
      <c r="AN19" s="67">
        <v>2626.65</v>
      </c>
      <c r="AO19" s="67">
        <v>2574.2339999999999</v>
      </c>
      <c r="AP19" s="67">
        <v>2364.4139999999998</v>
      </c>
      <c r="AQ19" s="67">
        <v>2344.8359999999998</v>
      </c>
      <c r="AR19" s="67">
        <v>2419.1699999999996</v>
      </c>
      <c r="AS19" s="67">
        <v>2497.6379999999999</v>
      </c>
      <c r="AT19" s="67">
        <v>2279.4720000000002</v>
      </c>
      <c r="AU19" s="67">
        <v>2229.7080000000001</v>
      </c>
      <c r="AV19" s="67">
        <v>2338.83</v>
      </c>
      <c r="AW19" s="102"/>
      <c r="AX19" s="102"/>
      <c r="AY19" s="102"/>
      <c r="AZ19" s="102"/>
      <c r="BA19" s="102"/>
      <c r="BB19" s="102"/>
      <c r="BC19" s="102"/>
      <c r="BD19" s="102"/>
      <c r="BE19" s="102"/>
      <c r="BF19" s="102"/>
      <c r="BG19" s="102"/>
      <c r="BH19" s="102"/>
      <c r="BI19" s="102"/>
      <c r="BJ19" s="102"/>
      <c r="BK19" s="102"/>
      <c r="BL19" s="102"/>
      <c r="BM19" s="102"/>
      <c r="BN19" s="102"/>
      <c r="BO19" s="102"/>
      <c r="BP19" s="102"/>
      <c r="BQ19" s="102"/>
      <c r="BR19" s="102"/>
      <c r="BS19" s="102"/>
      <c r="BT19" s="102"/>
      <c r="BU19" s="102"/>
      <c r="BV19" s="102"/>
      <c r="BW19" s="102"/>
      <c r="BX19" s="102"/>
      <c r="BY19" s="102"/>
      <c r="BZ19" s="102"/>
      <c r="CA19" s="102"/>
      <c r="CB19" s="102"/>
      <c r="CC19" s="102"/>
      <c r="CD19" s="102"/>
      <c r="CE19" s="102"/>
      <c r="CF19" s="102"/>
      <c r="CG19" s="102"/>
      <c r="CH19" s="102"/>
      <c r="CI19" s="102"/>
      <c r="CJ19" s="102"/>
      <c r="CK19" s="102"/>
      <c r="CL19" s="102"/>
      <c r="CM19" s="102"/>
      <c r="CN19" s="102"/>
      <c r="CO19" s="102"/>
      <c r="CP19" s="238"/>
      <c r="CQ19" s="102"/>
      <c r="CR19" s="102"/>
      <c r="CS19" s="102"/>
      <c r="CT19" s="102"/>
      <c r="CU19" s="102"/>
      <c r="CV19" s="102"/>
      <c r="CW19" s="102"/>
      <c r="CX19" s="102"/>
      <c r="CY19" s="102"/>
      <c r="CZ19" s="102"/>
      <c r="DA19" s="102"/>
      <c r="DB19" s="102"/>
      <c r="DC19" s="102"/>
      <c r="DD19" s="17">
        <f t="shared" si="2"/>
        <v>115.20600000000013</v>
      </c>
      <c r="DE19" s="96">
        <f t="shared" si="3"/>
        <v>2.9579636713195717E-2</v>
      </c>
      <c r="DF19">
        <v>7.8</v>
      </c>
      <c r="DH19" s="220"/>
      <c r="DK19" s="270"/>
      <c r="DL19" s="271"/>
    </row>
    <row r="20" spans="1:116" s="65" customFormat="1" x14ac:dyDescent="0.25">
      <c r="A20" s="99">
        <f t="shared" si="0"/>
        <v>19</v>
      </c>
      <c r="B20" s="35" t="s">
        <v>11831</v>
      </c>
      <c r="C20" s="35" t="s">
        <v>11832</v>
      </c>
      <c r="D20" s="177">
        <f t="shared" si="1"/>
        <v>2122.77</v>
      </c>
      <c r="E20" s="100">
        <v>272.14999999999998</v>
      </c>
      <c r="F20" s="100" t="e">
        <f>VLOOKUP(C20,#REF!,3,FALSE)</f>
        <v>#REF!</v>
      </c>
      <c r="G20" s="100"/>
      <c r="H20" s="67">
        <v>2132.6759999999999</v>
      </c>
      <c r="I20" s="67">
        <v>2032.914</v>
      </c>
      <c r="J20" s="67">
        <v>2015.5199999999998</v>
      </c>
      <c r="K20" s="67">
        <v>2141.1779999999999</v>
      </c>
      <c r="L20" s="67">
        <v>2069.886</v>
      </c>
      <c r="M20" s="67">
        <v>2130.4139999999998</v>
      </c>
      <c r="N20" s="67">
        <v>2270.9699999999998</v>
      </c>
      <c r="O20" s="67">
        <v>2148.2760000000003</v>
      </c>
      <c r="P20" s="67">
        <v>2145.6239999999998</v>
      </c>
      <c r="Q20" s="67">
        <v>2089.23</v>
      </c>
      <c r="R20" s="67">
        <v>1928.6279999999999</v>
      </c>
      <c r="S20" s="67">
        <v>1989</v>
      </c>
      <c r="T20" s="67">
        <v>1877.9279999999999</v>
      </c>
      <c r="U20" s="67">
        <v>2105.7660000000001</v>
      </c>
      <c r="V20" s="67">
        <v>2188.8359999999998</v>
      </c>
      <c r="W20" s="67">
        <v>2179.3199999999997</v>
      </c>
      <c r="X20" s="67">
        <v>2206.5419999999999</v>
      </c>
      <c r="Y20" s="67">
        <v>2323.23</v>
      </c>
      <c r="Z20" s="67">
        <v>2416.44</v>
      </c>
      <c r="AA20" s="67">
        <v>2547.0120000000002</v>
      </c>
      <c r="AB20" s="67">
        <v>2541.4739999999997</v>
      </c>
      <c r="AC20" s="67">
        <v>2665.2599999999998</v>
      </c>
      <c r="AD20" s="67">
        <v>2604.2640000000001</v>
      </c>
      <c r="AE20" s="67">
        <v>2531.5679999999998</v>
      </c>
      <c r="AF20" s="67">
        <v>2479.23</v>
      </c>
      <c r="AG20" s="67">
        <v>2596.62</v>
      </c>
      <c r="AH20" s="67">
        <v>2639.91</v>
      </c>
      <c r="AI20" s="67">
        <v>2680.47</v>
      </c>
      <c r="AJ20" s="67">
        <v>2763.6179999999999</v>
      </c>
      <c r="AK20" s="67">
        <v>2823.5219999999999</v>
      </c>
      <c r="AL20" s="67">
        <v>2573.922</v>
      </c>
      <c r="AM20" s="67">
        <v>2667.7559999999999</v>
      </c>
      <c r="AN20" s="67">
        <v>2537.0279999999998</v>
      </c>
      <c r="AO20" s="67">
        <v>2511.21</v>
      </c>
      <c r="AP20" s="67">
        <v>2298.8160000000003</v>
      </c>
      <c r="AQ20" s="67">
        <v>2265.5879999999997</v>
      </c>
      <c r="AR20" s="67">
        <v>2284.9319999999998</v>
      </c>
      <c r="AS20" s="67">
        <v>2247.1800000000003</v>
      </c>
      <c r="AT20" s="67">
        <v>2244.4499999999998</v>
      </c>
      <c r="AU20" s="67">
        <v>2157.7919999999999</v>
      </c>
      <c r="AV20" s="67">
        <v>2081.04</v>
      </c>
      <c r="AW20" s="67">
        <v>1985.646</v>
      </c>
      <c r="AX20" s="67">
        <v>1902.9659999999999</v>
      </c>
      <c r="AY20" s="67">
        <v>1972.62</v>
      </c>
      <c r="AZ20" s="67">
        <v>2059.1999999999998</v>
      </c>
      <c r="BA20" s="67">
        <v>2050.6980000000003</v>
      </c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238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7">
        <f t="shared" si="2"/>
        <v>-9.9059999999999491</v>
      </c>
      <c r="DE20" s="96">
        <f t="shared" si="3"/>
        <v>-4.6448687001682159E-3</v>
      </c>
      <c r="DF20">
        <v>7.8</v>
      </c>
      <c r="DH20" s="220"/>
      <c r="DK20" s="270"/>
      <c r="DL20" s="271"/>
    </row>
    <row r="21" spans="1:116" s="65" customFormat="1" x14ac:dyDescent="0.25">
      <c r="A21" s="99">
        <f t="shared" si="0"/>
        <v>20</v>
      </c>
      <c r="B21" s="35" t="s">
        <v>11829</v>
      </c>
      <c r="C21" s="35" t="s">
        <v>11830</v>
      </c>
      <c r="D21" s="177">
        <f t="shared" si="1"/>
        <v>2293.8239999999996</v>
      </c>
      <c r="E21" s="100">
        <v>294.08</v>
      </c>
      <c r="F21" s="100" t="e">
        <f>VLOOKUP(C21,#REF!,3,FALSE)</f>
        <v>#REF!</v>
      </c>
      <c r="G21" s="100"/>
      <c r="H21" s="67">
        <v>2274.09</v>
      </c>
      <c r="I21" s="67">
        <v>2242.1879999999996</v>
      </c>
      <c r="J21" s="67">
        <v>2354.8980000000001</v>
      </c>
      <c r="K21" s="67">
        <v>2397.4079999999999</v>
      </c>
      <c r="L21" s="67">
        <v>2448.0300000000002</v>
      </c>
      <c r="M21" s="67">
        <v>2453.6459999999997</v>
      </c>
      <c r="N21" s="67">
        <v>2485.1579999999999</v>
      </c>
      <c r="O21" s="67">
        <v>2446.7040000000002</v>
      </c>
      <c r="P21" s="67">
        <v>2433.288</v>
      </c>
      <c r="Q21" s="67">
        <v>2470.5720000000001</v>
      </c>
      <c r="R21" s="67">
        <v>2428.14</v>
      </c>
      <c r="S21" s="67">
        <v>2417.2199999999998</v>
      </c>
      <c r="T21" s="67">
        <v>2340.8580000000002</v>
      </c>
      <c r="U21" s="67">
        <v>2395.3019999999997</v>
      </c>
      <c r="V21" s="67">
        <v>2382.4319999999998</v>
      </c>
      <c r="W21" s="67">
        <v>2338.674</v>
      </c>
      <c r="X21" s="67">
        <v>2506.0619999999999</v>
      </c>
      <c r="Y21" s="67">
        <v>2404.9739999999997</v>
      </c>
      <c r="Z21" s="67">
        <v>2377.518</v>
      </c>
      <c r="AA21" s="67">
        <v>2406.69</v>
      </c>
      <c r="AB21" s="67">
        <v>2295.54</v>
      </c>
      <c r="AC21" s="67">
        <v>2251.8599999999997</v>
      </c>
      <c r="AD21" s="67">
        <v>2226.5879999999997</v>
      </c>
      <c r="AE21" s="67">
        <v>2191.41</v>
      </c>
      <c r="AF21" s="67">
        <v>2202.018</v>
      </c>
      <c r="AG21" s="67">
        <v>2299.2839999999997</v>
      </c>
      <c r="AH21" s="67">
        <v>2290.2359999999999</v>
      </c>
      <c r="AI21" s="67">
        <v>2282.904</v>
      </c>
      <c r="AJ21" s="67">
        <v>2313.48</v>
      </c>
      <c r="AK21" s="67">
        <v>2332.0439999999999</v>
      </c>
      <c r="AL21" s="67">
        <v>2308.8779999999997</v>
      </c>
      <c r="AM21" s="67">
        <v>2264.1839999999997</v>
      </c>
      <c r="AN21" s="67">
        <v>2282.5140000000001</v>
      </c>
      <c r="AO21" s="67">
        <v>2331.9660000000003</v>
      </c>
      <c r="AP21" s="67">
        <v>2302.6379999999999</v>
      </c>
      <c r="AQ21" s="67">
        <v>2282.3580000000002</v>
      </c>
      <c r="AR21" s="67">
        <v>2469.1680000000001</v>
      </c>
      <c r="AS21" s="67">
        <v>2379.3119999999999</v>
      </c>
      <c r="AT21" s="67">
        <v>2369.328</v>
      </c>
      <c r="AU21" s="67">
        <v>2368.7820000000002</v>
      </c>
      <c r="AV21" s="67">
        <v>2315.2739999999999</v>
      </c>
      <c r="AW21" s="67">
        <v>2312.9339999999997</v>
      </c>
      <c r="AX21" s="67">
        <v>2258.1779999999999</v>
      </c>
      <c r="AY21" s="67">
        <v>2251.5480000000002</v>
      </c>
      <c r="AZ21" s="67">
        <v>2258.2559999999999</v>
      </c>
      <c r="BA21" s="67">
        <v>2172.2220000000002</v>
      </c>
      <c r="BB21" s="102"/>
      <c r="BC21" s="102"/>
      <c r="BD21" s="102"/>
      <c r="BE21" s="102"/>
      <c r="BF21" s="102"/>
      <c r="BG21" s="102"/>
      <c r="BH21" s="102"/>
      <c r="BI21" s="102"/>
      <c r="BJ21" s="102"/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2"/>
      <c r="BX21" s="102"/>
      <c r="BY21" s="102"/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2"/>
      <c r="CM21" s="102"/>
      <c r="CN21" s="102"/>
      <c r="CO21" s="102"/>
      <c r="CP21" s="238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2"/>
      <c r="DB21" s="102"/>
      <c r="DC21" s="102"/>
      <c r="DD21" s="17">
        <f t="shared" si="2"/>
        <v>19.733999999999469</v>
      </c>
      <c r="DE21" s="96">
        <f t="shared" si="3"/>
        <v>8.677756817012286E-3</v>
      </c>
      <c r="DF21">
        <v>7.8</v>
      </c>
      <c r="DH21" s="220"/>
      <c r="DK21" s="270"/>
      <c r="DL21" s="271"/>
    </row>
    <row r="22" spans="1:116" s="65" customFormat="1" x14ac:dyDescent="0.25">
      <c r="A22" s="99">
        <f t="shared" si="0"/>
        <v>21</v>
      </c>
      <c r="B22" s="35" t="s">
        <v>11823</v>
      </c>
      <c r="C22" s="35" t="s">
        <v>11824</v>
      </c>
      <c r="D22" s="177">
        <f t="shared" si="1"/>
        <v>692.01599999999996</v>
      </c>
      <c r="E22" s="100">
        <v>88.72</v>
      </c>
      <c r="F22" s="100" t="e">
        <f>VLOOKUP(C22,#REF!,3,FALSE)</f>
        <v>#REF!</v>
      </c>
      <c r="G22" s="100"/>
      <c r="H22" s="67">
        <v>658.16399999999999</v>
      </c>
      <c r="I22" s="67">
        <v>611.91</v>
      </c>
      <c r="J22" s="67">
        <v>595.60799999999995</v>
      </c>
      <c r="K22" s="67">
        <v>610.428</v>
      </c>
      <c r="L22" s="67">
        <v>587.49599999999998</v>
      </c>
      <c r="M22" s="67">
        <v>570.10199999999998</v>
      </c>
      <c r="N22" s="67">
        <v>590.61599999999999</v>
      </c>
      <c r="O22" s="67">
        <v>557.31000000000006</v>
      </c>
      <c r="P22" s="67">
        <v>550.60199999999998</v>
      </c>
      <c r="Q22" s="67">
        <v>533.75400000000002</v>
      </c>
      <c r="R22" s="67">
        <v>493.34999999999997</v>
      </c>
      <c r="S22" s="67">
        <v>480.79199999999997</v>
      </c>
      <c r="T22" s="67">
        <v>453.41399999999999</v>
      </c>
      <c r="U22" s="67">
        <v>548.57399999999996</v>
      </c>
      <c r="V22" s="67">
        <v>561.44400000000007</v>
      </c>
      <c r="W22" s="67">
        <v>536.48400000000004</v>
      </c>
      <c r="X22" s="67">
        <v>549.58799999999997</v>
      </c>
      <c r="Y22" s="67">
        <v>623.61</v>
      </c>
      <c r="Z22" s="67">
        <v>621.27</v>
      </c>
      <c r="AA22" s="67">
        <v>659.95799999999997</v>
      </c>
      <c r="AB22" s="67">
        <v>637.41599999999994</v>
      </c>
      <c r="AC22" s="67">
        <v>635.154</v>
      </c>
      <c r="AD22" s="67">
        <v>635.54399999999998</v>
      </c>
      <c r="AE22" s="67">
        <v>623.92199999999991</v>
      </c>
      <c r="AF22" s="67">
        <v>556.92000000000007</v>
      </c>
      <c r="AG22" s="67">
        <v>553.79999999999995</v>
      </c>
      <c r="AH22" s="67">
        <v>553.79999999999995</v>
      </c>
      <c r="AI22" s="67">
        <v>539.68200000000002</v>
      </c>
      <c r="AJ22" s="67">
        <v>553.87800000000004</v>
      </c>
      <c r="AK22" s="67">
        <v>562.77</v>
      </c>
      <c r="AL22" s="67">
        <v>552.78600000000006</v>
      </c>
      <c r="AM22" s="67">
        <v>544.75200000000007</v>
      </c>
      <c r="AN22" s="67">
        <v>536.32799999999997</v>
      </c>
      <c r="AO22" s="67">
        <v>535.31399999999996</v>
      </c>
      <c r="AP22" s="67">
        <v>496.93799999999999</v>
      </c>
      <c r="AQ22" s="67">
        <v>481.72799999999995</v>
      </c>
      <c r="AR22" s="67">
        <v>490.23</v>
      </c>
      <c r="AS22" s="67">
        <v>512.77199999999993</v>
      </c>
      <c r="AT22" s="67">
        <v>488.59199999999998</v>
      </c>
      <c r="AU22" s="67">
        <v>482.58599999999996</v>
      </c>
      <c r="AV22" s="67">
        <v>484.69200000000001</v>
      </c>
      <c r="AW22" s="67">
        <v>449.82600000000002</v>
      </c>
      <c r="AX22" s="67">
        <v>460.90200000000004</v>
      </c>
      <c r="AY22" s="67">
        <v>488.59199999999998</v>
      </c>
      <c r="AZ22" s="67">
        <v>484.69200000000001</v>
      </c>
      <c r="BA22" s="67">
        <v>478.91999999999996</v>
      </c>
      <c r="BB22" s="67">
        <v>451.15200000000004</v>
      </c>
      <c r="BC22" s="67">
        <v>458.32799999999997</v>
      </c>
      <c r="BD22" s="102"/>
      <c r="BE22" s="102"/>
      <c r="BF22" s="102"/>
      <c r="BG22" s="102"/>
      <c r="BH22" s="102"/>
      <c r="BI22" s="102"/>
      <c r="BJ22" s="102"/>
      <c r="BK22" s="102"/>
      <c r="BL22" s="102"/>
      <c r="BM22" s="102"/>
      <c r="BN22" s="102"/>
      <c r="BO22" s="102"/>
      <c r="BP22" s="102"/>
      <c r="BQ22" s="102"/>
      <c r="BR22" s="102"/>
      <c r="BS22" s="102"/>
      <c r="BT22" s="102"/>
      <c r="BU22" s="102"/>
      <c r="BV22" s="102"/>
      <c r="BW22" s="102"/>
      <c r="BX22" s="102"/>
      <c r="BY22" s="102"/>
      <c r="BZ22" s="102"/>
      <c r="CA22" s="102"/>
      <c r="CB22" s="102"/>
      <c r="CC22" s="102"/>
      <c r="CD22" s="102"/>
      <c r="CE22" s="102"/>
      <c r="CF22" s="102"/>
      <c r="CG22" s="102"/>
      <c r="CH22" s="102"/>
      <c r="CI22" s="102"/>
      <c r="CJ22" s="102"/>
      <c r="CK22" s="102"/>
      <c r="CL22" s="102"/>
      <c r="CM22" s="102"/>
      <c r="CN22" s="102"/>
      <c r="CO22" s="102"/>
      <c r="CP22" s="238"/>
      <c r="CQ22" s="102"/>
      <c r="CR22" s="102"/>
      <c r="CS22" s="102"/>
      <c r="CT22" s="102"/>
      <c r="CU22" s="102"/>
      <c r="CV22" s="102"/>
      <c r="CW22" s="102"/>
      <c r="CX22" s="102"/>
      <c r="CY22" s="102"/>
      <c r="CZ22" s="102"/>
      <c r="DA22" s="102"/>
      <c r="DB22" s="102"/>
      <c r="DC22" s="102"/>
      <c r="DD22" s="17">
        <f t="shared" si="2"/>
        <v>33.851999999999975</v>
      </c>
      <c r="DE22" s="96">
        <f t="shared" si="3"/>
        <v>5.143398909694237E-2</v>
      </c>
      <c r="DF22">
        <v>7.8</v>
      </c>
      <c r="DH22" s="220"/>
      <c r="DK22" s="270"/>
      <c r="DL22" s="271"/>
    </row>
    <row r="23" spans="1:116" s="65" customFormat="1" x14ac:dyDescent="0.25">
      <c r="A23" s="99">
        <f t="shared" si="0"/>
        <v>22</v>
      </c>
      <c r="B23" s="35" t="s">
        <v>11821</v>
      </c>
      <c r="C23" s="35" t="s">
        <v>11822</v>
      </c>
      <c r="D23" s="177">
        <f t="shared" si="1"/>
        <v>5644.7039999999997</v>
      </c>
      <c r="E23" s="100">
        <v>723.68</v>
      </c>
      <c r="F23" s="100" t="e">
        <f>VLOOKUP(C23,#REF!,3,FALSE)</f>
        <v>#REF!</v>
      </c>
      <c r="G23" s="100"/>
      <c r="H23" s="67">
        <v>5388.3179999999993</v>
      </c>
      <c r="I23" s="67">
        <v>4998.24</v>
      </c>
      <c r="J23" s="67">
        <v>4785.6119999999992</v>
      </c>
      <c r="K23" s="67">
        <v>4789.2</v>
      </c>
      <c r="L23" s="67">
        <v>4683.51</v>
      </c>
      <c r="M23" s="67">
        <v>4668.6119999999992</v>
      </c>
      <c r="N23" s="67">
        <v>4828.4339999999993</v>
      </c>
      <c r="O23" s="67">
        <v>4423.38</v>
      </c>
      <c r="P23" s="67">
        <v>4415.58</v>
      </c>
      <c r="Q23" s="67">
        <v>4249.9080000000004</v>
      </c>
      <c r="R23" s="67">
        <v>3974.0219999999999</v>
      </c>
      <c r="S23" s="67">
        <v>3856.6320000000001</v>
      </c>
      <c r="T23" s="67">
        <v>3672.3179999999998</v>
      </c>
      <c r="U23" s="67">
        <v>4236.3360000000002</v>
      </c>
      <c r="V23" s="67">
        <v>4408.0919999999996</v>
      </c>
      <c r="W23" s="67">
        <v>4222.9979999999996</v>
      </c>
      <c r="X23" s="67">
        <v>4365.4259999999995</v>
      </c>
      <c r="Y23" s="67">
        <v>4853.8619999999992</v>
      </c>
      <c r="Z23" s="67">
        <v>4879.68</v>
      </c>
      <c r="AA23" s="67">
        <v>5152.29</v>
      </c>
      <c r="AB23" s="67">
        <v>5116.0199999999995</v>
      </c>
      <c r="AC23" s="67">
        <v>4995.12</v>
      </c>
      <c r="AD23" s="67">
        <v>4967.82</v>
      </c>
      <c r="AE23" s="67">
        <v>4882.3320000000003</v>
      </c>
      <c r="AF23" s="67">
        <v>4368</v>
      </c>
      <c r="AG23" s="67">
        <v>4525.0140000000001</v>
      </c>
      <c r="AH23" s="67">
        <v>4494.2039999999997</v>
      </c>
      <c r="AI23" s="67">
        <v>4415.58</v>
      </c>
      <c r="AJ23" s="67">
        <v>4566.7439999999997</v>
      </c>
      <c r="AK23" s="67">
        <v>4677.5039999999999</v>
      </c>
      <c r="AL23" s="67">
        <v>4746.8460000000005</v>
      </c>
      <c r="AM23" s="67">
        <v>4701.6839999999993</v>
      </c>
      <c r="AN23" s="67">
        <v>4629.6119999999992</v>
      </c>
      <c r="AO23" s="67">
        <v>4596.2280000000001</v>
      </c>
      <c r="AP23" s="67">
        <v>4050.9300000000003</v>
      </c>
      <c r="AQ23" s="67">
        <v>3998.28</v>
      </c>
      <c r="AR23" s="67">
        <v>4122.3</v>
      </c>
      <c r="AS23" s="67">
        <v>4027.1399999999994</v>
      </c>
      <c r="AT23" s="67">
        <v>3862.248</v>
      </c>
      <c r="AU23" s="67">
        <v>3888.3779999999997</v>
      </c>
      <c r="AV23" s="67">
        <v>3887.7539999999999</v>
      </c>
      <c r="AW23" s="67">
        <v>3736.1219999999998</v>
      </c>
      <c r="AX23" s="67">
        <v>3740.9580000000001</v>
      </c>
      <c r="AY23" s="67">
        <v>3979.95</v>
      </c>
      <c r="AZ23" s="67">
        <v>3973.4760000000001</v>
      </c>
      <c r="BA23" s="67">
        <v>3933.2280000000001</v>
      </c>
      <c r="BB23" s="67">
        <v>3824.0279999999998</v>
      </c>
      <c r="BC23" s="67">
        <v>3670.9919999999997</v>
      </c>
      <c r="BD23" s="102"/>
      <c r="BE23" s="102"/>
      <c r="BF23" s="102"/>
      <c r="BG23" s="102"/>
      <c r="BH23" s="102"/>
      <c r="BI23" s="102"/>
      <c r="BJ23" s="102"/>
      <c r="BK23" s="102"/>
      <c r="BL23" s="102"/>
      <c r="BM23" s="102"/>
      <c r="BN23" s="102"/>
      <c r="BO23" s="102"/>
      <c r="BP23" s="102"/>
      <c r="BQ23" s="102"/>
      <c r="BR23" s="102"/>
      <c r="BS23" s="102"/>
      <c r="BT23" s="102"/>
      <c r="BU23" s="102"/>
      <c r="BV23" s="102"/>
      <c r="BW23" s="102"/>
      <c r="BX23" s="102"/>
      <c r="BY23" s="102"/>
      <c r="BZ23" s="102"/>
      <c r="CA23" s="102"/>
      <c r="CB23" s="102"/>
      <c r="CC23" s="102"/>
      <c r="CD23" s="102"/>
      <c r="CE23" s="102"/>
      <c r="CF23" s="102"/>
      <c r="CG23" s="102"/>
      <c r="CH23" s="102"/>
      <c r="CI23" s="102"/>
      <c r="CJ23" s="102"/>
      <c r="CK23" s="102"/>
      <c r="CL23" s="102"/>
      <c r="CM23" s="102"/>
      <c r="CN23" s="102"/>
      <c r="CO23" s="102"/>
      <c r="CP23" s="238"/>
      <c r="CQ23" s="102"/>
      <c r="CR23" s="102"/>
      <c r="CS23" s="102"/>
      <c r="CT23" s="102"/>
      <c r="CU23" s="102"/>
      <c r="CV23" s="102"/>
      <c r="CW23" s="102"/>
      <c r="CX23" s="102"/>
      <c r="CY23" s="102"/>
      <c r="CZ23" s="102"/>
      <c r="DA23" s="102"/>
      <c r="DB23" s="102"/>
      <c r="DC23" s="102"/>
      <c r="DD23" s="17">
        <f t="shared" si="2"/>
        <v>256.38600000000042</v>
      </c>
      <c r="DE23" s="96">
        <f t="shared" si="3"/>
        <v>4.7581824235318045E-2</v>
      </c>
      <c r="DF23">
        <v>7.8</v>
      </c>
      <c r="DH23" s="220"/>
      <c r="DK23" s="270"/>
      <c r="DL23" s="271"/>
    </row>
    <row r="24" spans="1:116" s="65" customFormat="1" x14ac:dyDescent="0.25">
      <c r="A24" s="99">
        <f t="shared" si="0"/>
        <v>23</v>
      </c>
      <c r="B24" s="35" t="s">
        <v>11826</v>
      </c>
      <c r="C24" s="35" t="s">
        <v>11825</v>
      </c>
      <c r="D24" s="177">
        <f t="shared" si="1"/>
        <v>3783</v>
      </c>
      <c r="E24" s="100">
        <v>485</v>
      </c>
      <c r="F24" s="100" t="e">
        <f>VLOOKUP(C24,#REF!,3,FALSE)</f>
        <v>#REF!</v>
      </c>
      <c r="G24" s="100"/>
      <c r="H24" s="67">
        <v>3788.3040000000001</v>
      </c>
      <c r="I24" s="67">
        <v>3781.83</v>
      </c>
      <c r="J24" s="67">
        <v>3802.8119999999999</v>
      </c>
      <c r="K24" s="67">
        <v>3849.5339999999997</v>
      </c>
      <c r="L24" s="67">
        <v>3930.8879999999999</v>
      </c>
      <c r="M24" s="67">
        <v>3926.9879999999998</v>
      </c>
      <c r="N24" s="67">
        <v>4011.6179999999995</v>
      </c>
      <c r="O24" s="67">
        <v>4007.172</v>
      </c>
      <c r="P24" s="67">
        <v>4210.4399999999996</v>
      </c>
      <c r="Q24" s="67">
        <v>4141.4880000000003</v>
      </c>
      <c r="R24" s="67">
        <v>4042.038</v>
      </c>
      <c r="S24" s="67">
        <v>4088.058</v>
      </c>
      <c r="T24" s="67">
        <v>3849.6120000000001</v>
      </c>
      <c r="U24" s="67">
        <v>4105.2179999999998</v>
      </c>
      <c r="V24" s="67">
        <v>4070.8979999999997</v>
      </c>
      <c r="W24" s="67">
        <v>4013.88</v>
      </c>
      <c r="X24" s="67">
        <v>3865.8359999999998</v>
      </c>
      <c r="Y24" s="67">
        <v>4007.8740000000003</v>
      </c>
      <c r="Z24" s="67">
        <v>3734.172</v>
      </c>
      <c r="AA24" s="67">
        <v>3740.8019999999997</v>
      </c>
      <c r="AB24" s="67">
        <v>3687.3719999999998</v>
      </c>
      <c r="AC24" s="67">
        <v>3655.6260000000002</v>
      </c>
      <c r="AD24" s="67">
        <v>3612.8820000000001</v>
      </c>
      <c r="AE24" s="67">
        <v>3650.0099999999998</v>
      </c>
      <c r="AF24" s="67">
        <v>3452.748</v>
      </c>
      <c r="AG24" s="67">
        <v>3537.768</v>
      </c>
      <c r="AH24" s="67">
        <v>3560.7779999999998</v>
      </c>
      <c r="AI24" s="67">
        <v>3534.96</v>
      </c>
      <c r="AJ24" s="67">
        <v>3571.62</v>
      </c>
      <c r="AK24" s="67">
        <v>3669.9</v>
      </c>
      <c r="AL24" s="67">
        <v>3767.5559999999996</v>
      </c>
      <c r="AM24" s="67">
        <v>3717.2459999999996</v>
      </c>
      <c r="AN24" s="67">
        <v>3668.1839999999997</v>
      </c>
      <c r="AO24" s="67">
        <v>3614.598</v>
      </c>
      <c r="AP24" s="67">
        <v>3526.692</v>
      </c>
      <c r="AQ24" s="67">
        <v>3541.2779999999998</v>
      </c>
      <c r="AR24" s="67">
        <v>3625.44</v>
      </c>
      <c r="AS24" s="67">
        <v>3589.6379999999999</v>
      </c>
      <c r="AT24" s="67">
        <v>3603.366</v>
      </c>
      <c r="AU24" s="67">
        <v>3568.2660000000001</v>
      </c>
      <c r="AV24" s="67">
        <v>3551.4180000000001</v>
      </c>
      <c r="AW24" s="67">
        <v>3491.3580000000002</v>
      </c>
      <c r="AX24" s="67">
        <v>3583.4760000000001</v>
      </c>
      <c r="AY24" s="67">
        <v>3712.1759999999999</v>
      </c>
      <c r="AZ24" s="67">
        <v>3536.364</v>
      </c>
      <c r="BA24" s="67">
        <v>3467.1779999999999</v>
      </c>
      <c r="BB24" s="67">
        <v>3367.0259999999998</v>
      </c>
      <c r="BC24" s="67">
        <v>3341.2080000000001</v>
      </c>
      <c r="BD24" s="102"/>
      <c r="BE24" s="102"/>
      <c r="BF24" s="102"/>
      <c r="BG24" s="102"/>
      <c r="BH24" s="102"/>
      <c r="BI24" s="102"/>
      <c r="BJ24" s="102"/>
      <c r="BK24" s="102"/>
      <c r="BL24" s="102"/>
      <c r="BM24" s="102"/>
      <c r="BN24" s="102"/>
      <c r="BO24" s="102"/>
      <c r="BP24" s="102"/>
      <c r="BQ24" s="102"/>
      <c r="BR24" s="102"/>
      <c r="BS24" s="102"/>
      <c r="BT24" s="102"/>
      <c r="BU24" s="102"/>
      <c r="BV24" s="102"/>
      <c r="BW24" s="102"/>
      <c r="BX24" s="102"/>
      <c r="BY24" s="102"/>
      <c r="BZ24" s="102"/>
      <c r="CA24" s="102"/>
      <c r="CB24" s="102"/>
      <c r="CC24" s="102"/>
      <c r="CD24" s="102"/>
      <c r="CE24" s="102"/>
      <c r="CF24" s="102"/>
      <c r="CG24" s="102"/>
      <c r="CH24" s="102"/>
      <c r="CI24" s="102"/>
      <c r="CJ24" s="102"/>
      <c r="CK24" s="102"/>
      <c r="CL24" s="102"/>
      <c r="CM24" s="102"/>
      <c r="CN24" s="102"/>
      <c r="CO24" s="102"/>
      <c r="CP24" s="238"/>
      <c r="CQ24" s="102"/>
      <c r="CR24" s="102"/>
      <c r="CS24" s="102"/>
      <c r="CT24" s="102"/>
      <c r="CU24" s="102"/>
      <c r="CV24" s="102"/>
      <c r="CW24" s="102"/>
      <c r="CX24" s="102"/>
      <c r="CY24" s="102"/>
      <c r="CZ24" s="102"/>
      <c r="DA24" s="102"/>
      <c r="DB24" s="102"/>
      <c r="DC24" s="102"/>
      <c r="DD24" s="17">
        <f t="shared" si="2"/>
        <v>-5.3040000000000873</v>
      </c>
      <c r="DE24" s="96">
        <f t="shared" si="3"/>
        <v>-1.4000988305057057E-3</v>
      </c>
      <c r="DF24">
        <v>7.8</v>
      </c>
      <c r="DH24" s="220"/>
      <c r="DK24" s="270"/>
      <c r="DL24" s="271"/>
    </row>
    <row r="25" spans="1:116" s="65" customFormat="1" x14ac:dyDescent="0.25">
      <c r="A25" s="99">
        <f t="shared" si="0"/>
        <v>24</v>
      </c>
      <c r="B25" s="35" t="s">
        <v>11819</v>
      </c>
      <c r="C25" s="35" t="s">
        <v>11820</v>
      </c>
      <c r="D25" s="177">
        <f t="shared" si="1"/>
        <v>458.17200000000003</v>
      </c>
      <c r="E25" s="100">
        <v>58.74</v>
      </c>
      <c r="F25" s="100" t="e">
        <f>VLOOKUP(C25,#REF!,3,FALSE)</f>
        <v>#REF!</v>
      </c>
      <c r="G25" s="100"/>
      <c r="H25" s="67">
        <v>457.62599999999998</v>
      </c>
      <c r="I25" s="67">
        <v>435.63</v>
      </c>
      <c r="J25" s="67">
        <v>467.84399999999994</v>
      </c>
      <c r="K25" s="67">
        <v>472.75799999999998</v>
      </c>
      <c r="L25" s="67">
        <v>488.66999999999996</v>
      </c>
      <c r="M25" s="67">
        <v>486.17399999999998</v>
      </c>
      <c r="N25" s="67">
        <v>506.76599999999996</v>
      </c>
      <c r="O25" s="67">
        <v>479.31</v>
      </c>
      <c r="P25" s="67">
        <v>469.32600000000002</v>
      </c>
      <c r="Q25" s="67">
        <v>448.65600000000001</v>
      </c>
      <c r="R25" s="67">
        <v>427.83</v>
      </c>
      <c r="S25" s="67">
        <v>426.89399999999995</v>
      </c>
      <c r="T25" s="67">
        <v>435.94200000000001</v>
      </c>
      <c r="U25" s="67">
        <v>488.904</v>
      </c>
      <c r="V25" s="67">
        <v>500.99400000000003</v>
      </c>
      <c r="W25" s="67">
        <v>483.834</v>
      </c>
      <c r="X25" s="67">
        <v>497.87399999999997</v>
      </c>
      <c r="Y25" s="67">
        <v>442.10399999999998</v>
      </c>
      <c r="Z25" s="67">
        <v>522.75599999999997</v>
      </c>
      <c r="AA25" s="67">
        <v>540.15</v>
      </c>
      <c r="AB25" s="67">
        <v>539.91599999999994</v>
      </c>
      <c r="AC25" s="67">
        <v>547.32600000000002</v>
      </c>
      <c r="AD25" s="67">
        <v>557.85599999999999</v>
      </c>
      <c r="AE25" s="67">
        <v>523.84799999999996</v>
      </c>
      <c r="AF25" s="67">
        <v>492.57</v>
      </c>
      <c r="AG25" s="67">
        <v>527.28</v>
      </c>
      <c r="AH25" s="67">
        <v>550.60199999999998</v>
      </c>
      <c r="AI25" s="67">
        <v>565.03199999999993</v>
      </c>
      <c r="AJ25" s="67">
        <v>565.89</v>
      </c>
      <c r="AK25" s="67">
        <v>538.74599999999998</v>
      </c>
      <c r="AL25" s="67">
        <v>504.27000000000004</v>
      </c>
      <c r="AM25" s="67">
        <v>496.392</v>
      </c>
      <c r="AN25" s="67">
        <v>464.02199999999999</v>
      </c>
      <c r="AO25" s="67">
        <v>510.74400000000003</v>
      </c>
      <c r="AP25" s="67">
        <v>508.48199999999997</v>
      </c>
      <c r="AQ25" s="67">
        <v>482.43</v>
      </c>
      <c r="AR25" s="67">
        <v>477.75</v>
      </c>
      <c r="AS25" s="67">
        <v>507.23399999999998</v>
      </c>
      <c r="AT25" s="67">
        <v>533.75400000000002</v>
      </c>
      <c r="AU25" s="67">
        <v>478.29599999999999</v>
      </c>
      <c r="AV25" s="67">
        <v>379.54799999999994</v>
      </c>
      <c r="AW25" s="67">
        <v>368.86199999999997</v>
      </c>
      <c r="AX25" s="67">
        <v>370.96800000000002</v>
      </c>
      <c r="AY25" s="67">
        <v>367.69200000000001</v>
      </c>
      <c r="AZ25" s="67">
        <v>329.00399999999996</v>
      </c>
      <c r="BA25" s="67">
        <v>333.45</v>
      </c>
      <c r="BB25" s="67">
        <v>326.66399999999999</v>
      </c>
      <c r="BC25" s="67">
        <v>306.69599999999997</v>
      </c>
      <c r="BD25" s="102"/>
      <c r="BE25" s="102"/>
      <c r="BF25" s="102"/>
      <c r="BG25" s="102"/>
      <c r="BH25" s="102"/>
      <c r="BI25" s="102"/>
      <c r="BJ25" s="102"/>
      <c r="BK25" s="102"/>
      <c r="BL25" s="102"/>
      <c r="BM25" s="102"/>
      <c r="BN25" s="102"/>
      <c r="BO25" s="102"/>
      <c r="BP25" s="102"/>
      <c r="BQ25" s="102"/>
      <c r="BR25" s="102"/>
      <c r="BS25" s="102"/>
      <c r="BT25" s="102"/>
      <c r="BU25" s="102"/>
      <c r="BV25" s="102"/>
      <c r="BW25" s="102"/>
      <c r="BX25" s="102"/>
      <c r="BY25" s="102"/>
      <c r="BZ25" s="102"/>
      <c r="CA25" s="102"/>
      <c r="CB25" s="102"/>
      <c r="CC25" s="102"/>
      <c r="CD25" s="102"/>
      <c r="CE25" s="102"/>
      <c r="CF25" s="102"/>
      <c r="CG25" s="102"/>
      <c r="CH25" s="102"/>
      <c r="CI25" s="102"/>
      <c r="CJ25" s="102"/>
      <c r="CK25" s="102"/>
      <c r="CL25" s="102"/>
      <c r="CM25" s="102"/>
      <c r="CN25" s="102"/>
      <c r="CO25" s="102"/>
      <c r="CP25" s="238"/>
      <c r="CQ25" s="102"/>
      <c r="CR25" s="102"/>
      <c r="CS25" s="102"/>
      <c r="CT25" s="102"/>
      <c r="CU25" s="102"/>
      <c r="CV25" s="102"/>
      <c r="CW25" s="102"/>
      <c r="CX25" s="102"/>
      <c r="CY25" s="102"/>
      <c r="CZ25" s="102"/>
      <c r="DA25" s="102"/>
      <c r="DB25" s="102"/>
      <c r="DC25" s="102"/>
      <c r="DD25" s="17">
        <f t="shared" si="2"/>
        <v>0.54600000000004911</v>
      </c>
      <c r="DE25" s="96">
        <f t="shared" si="3"/>
        <v>1.1931140276121748E-3</v>
      </c>
      <c r="DF25">
        <v>7.8</v>
      </c>
      <c r="DH25" s="220"/>
      <c r="DK25" s="270"/>
      <c r="DL25" s="271"/>
    </row>
    <row r="26" spans="1:116" s="65" customFormat="1" x14ac:dyDescent="0.25">
      <c r="A26" s="99">
        <f t="shared" si="0"/>
        <v>25</v>
      </c>
      <c r="B26" s="35" t="s">
        <v>11792</v>
      </c>
      <c r="C26" s="35" t="s">
        <v>11794</v>
      </c>
      <c r="D26" s="177">
        <f t="shared" si="1"/>
        <v>6089.2259999999997</v>
      </c>
      <c r="E26" s="100">
        <v>780.67</v>
      </c>
      <c r="F26" s="100" t="e">
        <f>VLOOKUP(C26,#REF!,3,FALSE)</f>
        <v>#REF!</v>
      </c>
      <c r="G26" s="100"/>
      <c r="H26" s="67">
        <v>6048.51</v>
      </c>
      <c r="I26" s="67">
        <v>5949.2939999999999</v>
      </c>
      <c r="J26" s="67">
        <v>6391.0079999999998</v>
      </c>
      <c r="K26" s="67">
        <v>6005.0639999999994</v>
      </c>
      <c r="L26" s="67">
        <v>5753.8259999999991</v>
      </c>
      <c r="M26" s="67">
        <v>5566.9380000000001</v>
      </c>
      <c r="N26" s="67">
        <v>5907.6419999999998</v>
      </c>
      <c r="O26" s="67">
        <v>5729.6460000000006</v>
      </c>
      <c r="P26" s="67">
        <v>6424.2359999999999</v>
      </c>
      <c r="Q26" s="67">
        <v>6899.4119999999994</v>
      </c>
      <c r="R26" s="67">
        <v>6551.6880000000001</v>
      </c>
      <c r="S26" s="67">
        <v>5712.7979999999998</v>
      </c>
      <c r="T26" s="67">
        <v>5758.0380000000005</v>
      </c>
      <c r="U26" s="67">
        <v>6415.5779999999995</v>
      </c>
      <c r="V26" s="67">
        <v>6533.0460000000003</v>
      </c>
      <c r="W26" s="67">
        <v>6345.1440000000002</v>
      </c>
      <c r="X26" s="67">
        <v>6782.7240000000002</v>
      </c>
      <c r="Y26" s="67">
        <v>7180.9139999999998</v>
      </c>
      <c r="Z26" s="67">
        <v>6814.7039999999997</v>
      </c>
      <c r="AA26" s="67">
        <v>6585.3059999999996</v>
      </c>
      <c r="AB26" s="67">
        <v>6850.8179999999993</v>
      </c>
      <c r="AC26" s="67">
        <v>6326.424</v>
      </c>
      <c r="AD26" s="67">
        <v>6126.1979999999994</v>
      </c>
      <c r="AE26" s="67">
        <v>5660.616</v>
      </c>
      <c r="AF26" s="67">
        <v>6239.2199999999993</v>
      </c>
      <c r="AG26" s="67">
        <v>6099.4440000000004</v>
      </c>
      <c r="AH26" s="67">
        <v>6108.7259999999997</v>
      </c>
      <c r="AI26" s="67">
        <v>5988.5280000000002</v>
      </c>
      <c r="AJ26" s="67">
        <v>6155.1359999999995</v>
      </c>
      <c r="AK26" s="67">
        <v>6448.3379999999997</v>
      </c>
      <c r="AL26" s="67">
        <v>6203.7300000000005</v>
      </c>
      <c r="AM26" s="67">
        <v>5834.4780000000001</v>
      </c>
      <c r="AN26" s="67">
        <v>5820.3600000000006</v>
      </c>
      <c r="AO26" s="67">
        <v>6486.0119999999997</v>
      </c>
      <c r="AP26" s="67">
        <v>6387.6539999999995</v>
      </c>
      <c r="AQ26" s="67">
        <v>6963.06</v>
      </c>
      <c r="AR26" s="67">
        <v>7160.1660000000002</v>
      </c>
      <c r="AS26" s="67">
        <v>7270.0679999999993</v>
      </c>
      <c r="AT26" s="67">
        <v>6919.848</v>
      </c>
      <c r="AU26" s="67">
        <v>6846.7619999999997</v>
      </c>
      <c r="AV26" s="67">
        <v>7187.6220000000003</v>
      </c>
      <c r="AW26" s="67">
        <v>7204.9380000000001</v>
      </c>
      <c r="AX26" s="67">
        <v>7041.1379999999999</v>
      </c>
      <c r="AY26" s="67">
        <v>7488.1559999999999</v>
      </c>
      <c r="AZ26" s="67">
        <v>7431.3720000000003</v>
      </c>
      <c r="BA26" s="67">
        <v>7192.5360000000001</v>
      </c>
      <c r="BB26" s="67">
        <v>6955.1039999999994</v>
      </c>
      <c r="BC26" s="67">
        <v>6274.7880000000005</v>
      </c>
      <c r="BD26" s="67">
        <v>6276.0360000000001</v>
      </c>
      <c r="BE26" s="67">
        <v>6688.2659999999996</v>
      </c>
      <c r="BF26" s="67">
        <v>7400.6399999999994</v>
      </c>
      <c r="BG26" s="102"/>
      <c r="BH26" s="102"/>
      <c r="BI26" s="102"/>
      <c r="BJ26" s="102"/>
      <c r="BK26" s="102"/>
      <c r="BL26" s="102"/>
      <c r="BM26" s="102"/>
      <c r="BN26" s="102"/>
      <c r="BO26" s="102"/>
      <c r="BP26" s="102"/>
      <c r="BQ26" s="102"/>
      <c r="BR26" s="102"/>
      <c r="BS26" s="102"/>
      <c r="BT26" s="102"/>
      <c r="BU26" s="102"/>
      <c r="BV26" s="102"/>
      <c r="BW26" s="102"/>
      <c r="BX26" s="102"/>
      <c r="BY26" s="102"/>
      <c r="BZ26" s="102"/>
      <c r="CA26" s="102"/>
      <c r="CB26" s="102"/>
      <c r="CC26" s="102"/>
      <c r="CD26" s="102"/>
      <c r="CE26" s="102"/>
      <c r="CF26" s="102"/>
      <c r="CG26" s="102"/>
      <c r="CH26" s="102"/>
      <c r="CI26" s="102"/>
      <c r="CJ26" s="102"/>
      <c r="CK26" s="102"/>
      <c r="CL26" s="102"/>
      <c r="CM26" s="102"/>
      <c r="CN26" s="102"/>
      <c r="CO26" s="102"/>
      <c r="CP26" s="238"/>
      <c r="CQ26" s="102"/>
      <c r="CR26" s="102"/>
      <c r="CS26" s="102"/>
      <c r="CT26" s="102"/>
      <c r="CU26" s="102"/>
      <c r="CV26" s="102"/>
      <c r="CW26" s="102"/>
      <c r="CX26" s="102"/>
      <c r="CY26" s="102"/>
      <c r="CZ26" s="102"/>
      <c r="DA26" s="102"/>
      <c r="DB26" s="102"/>
      <c r="DC26" s="102"/>
      <c r="DD26" s="17">
        <f t="shared" si="2"/>
        <v>40.71599999999944</v>
      </c>
      <c r="DE26" s="96">
        <f t="shared" si="3"/>
        <v>6.7315752143915506E-3</v>
      </c>
      <c r="DF26">
        <v>7.8</v>
      </c>
      <c r="DH26" s="220"/>
      <c r="DK26" s="270"/>
      <c r="DL26" s="271"/>
    </row>
    <row r="27" spans="1:116" s="65" customFormat="1" x14ac:dyDescent="0.25">
      <c r="A27" s="99">
        <f t="shared" si="0"/>
        <v>26</v>
      </c>
      <c r="B27" s="35" t="s">
        <v>11799</v>
      </c>
      <c r="C27" s="35" t="s">
        <v>11800</v>
      </c>
      <c r="D27" s="177">
        <f t="shared" si="1"/>
        <v>1230.06</v>
      </c>
      <c r="E27" s="100">
        <v>157.69999999999999</v>
      </c>
      <c r="F27" s="100" t="e">
        <f>VLOOKUP(C27,#REF!,3,FALSE)</f>
        <v>#REF!</v>
      </c>
      <c r="G27" s="100"/>
      <c r="H27" s="67">
        <v>1192.152</v>
      </c>
      <c r="I27" s="67">
        <v>1189.7339999999999</v>
      </c>
      <c r="J27" s="67">
        <v>1211.4959999999999</v>
      </c>
      <c r="K27" s="67">
        <v>1189.8900000000001</v>
      </c>
      <c r="L27" s="67">
        <v>1157.0519999999999</v>
      </c>
      <c r="M27" s="67">
        <v>1141.374</v>
      </c>
      <c r="N27" s="67">
        <v>1135.134</v>
      </c>
      <c r="O27" s="67">
        <v>1092.3900000000001</v>
      </c>
      <c r="P27" s="67">
        <v>1184.1959999999999</v>
      </c>
      <c r="Q27" s="67">
        <v>1160.6400000000001</v>
      </c>
      <c r="R27" s="67">
        <v>1127.2560000000001</v>
      </c>
      <c r="S27" s="67">
        <v>1125.6959999999999</v>
      </c>
      <c r="T27" s="67">
        <v>1137.7860000000001</v>
      </c>
      <c r="U27" s="67">
        <v>1235.7540000000001</v>
      </c>
      <c r="V27" s="67">
        <v>1263.444</v>
      </c>
      <c r="W27" s="67">
        <v>1268.748</v>
      </c>
      <c r="X27" s="67">
        <v>1294.6439999999998</v>
      </c>
      <c r="Y27" s="67">
        <v>1283.7240000000002</v>
      </c>
      <c r="Z27" s="67">
        <v>1290.51</v>
      </c>
      <c r="AA27" s="67">
        <v>1252.3679999999999</v>
      </c>
      <c r="AB27" s="67">
        <v>1271.4779999999998</v>
      </c>
      <c r="AC27" s="67">
        <v>1288.95</v>
      </c>
      <c r="AD27" s="67">
        <v>1272.7259999999999</v>
      </c>
      <c r="AE27" s="67">
        <v>1233.8040000000001</v>
      </c>
      <c r="AF27" s="67">
        <v>1241.136</v>
      </c>
      <c r="AG27" s="67">
        <v>1236.4560000000001</v>
      </c>
      <c r="AH27" s="67">
        <v>1234.2719999999999</v>
      </c>
      <c r="AI27" s="67">
        <v>1236.768</v>
      </c>
      <c r="AJ27" s="67">
        <v>1274.6759999999999</v>
      </c>
      <c r="AK27" s="67">
        <v>1299.9479999999999</v>
      </c>
      <c r="AL27" s="67">
        <v>1305.4860000000001</v>
      </c>
      <c r="AM27" s="67">
        <v>1278.9659999999999</v>
      </c>
      <c r="AN27" s="67">
        <v>1231.6979999999999</v>
      </c>
      <c r="AO27" s="67">
        <v>1364.1419999999998</v>
      </c>
      <c r="AP27" s="67">
        <v>1332.318</v>
      </c>
      <c r="AQ27" s="67">
        <v>1333.4099999999999</v>
      </c>
      <c r="AR27" s="67">
        <v>1383.4860000000001</v>
      </c>
      <c r="AS27" s="67">
        <v>1387.854</v>
      </c>
      <c r="AT27" s="67">
        <v>1367.886</v>
      </c>
      <c r="AU27" s="67">
        <v>1377.48</v>
      </c>
      <c r="AV27" s="67">
        <v>1410.0840000000001</v>
      </c>
      <c r="AW27" s="67">
        <v>1413.36</v>
      </c>
      <c r="AX27" s="67">
        <v>1366.3259999999998</v>
      </c>
      <c r="AY27" s="67">
        <v>1412.8139999999999</v>
      </c>
      <c r="AZ27" s="67">
        <v>1417.5720000000001</v>
      </c>
      <c r="BA27" s="67">
        <v>1398.54</v>
      </c>
      <c r="BB27" s="67">
        <v>1373.8139999999999</v>
      </c>
      <c r="BC27" s="67">
        <v>1391.52</v>
      </c>
      <c r="BD27" s="67">
        <v>1396.6679999999999</v>
      </c>
      <c r="BE27" s="67">
        <v>1370.9279999999999</v>
      </c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U27" s="102"/>
      <c r="BV27" s="102"/>
      <c r="BW27" s="102"/>
      <c r="BX27" s="102"/>
      <c r="BY27" s="102"/>
      <c r="BZ27" s="102"/>
      <c r="CA27" s="102"/>
      <c r="CB27" s="102"/>
      <c r="CC27" s="102"/>
      <c r="CD27" s="102"/>
      <c r="CE27" s="102"/>
      <c r="CF27" s="102"/>
      <c r="CG27" s="102"/>
      <c r="CH27" s="102"/>
      <c r="CI27" s="102"/>
      <c r="CJ27" s="102"/>
      <c r="CK27" s="102"/>
      <c r="CL27" s="102"/>
      <c r="CM27" s="102"/>
      <c r="CN27" s="102"/>
      <c r="CO27" s="102"/>
      <c r="CP27" s="238"/>
      <c r="CQ27" s="102"/>
      <c r="CR27" s="102"/>
      <c r="CS27" s="102"/>
      <c r="CT27" s="102"/>
      <c r="CU27" s="102"/>
      <c r="CV27" s="102"/>
      <c r="CW27" s="102"/>
      <c r="CX27" s="102"/>
      <c r="CY27" s="102"/>
      <c r="CZ27" s="102"/>
      <c r="DA27" s="102"/>
      <c r="DB27" s="102"/>
      <c r="DC27" s="102"/>
      <c r="DD27" s="17">
        <f t="shared" si="2"/>
        <v>37.907999999999902</v>
      </c>
      <c r="DE27" s="96">
        <f t="shared" si="3"/>
        <v>3.1797958649568095E-2</v>
      </c>
      <c r="DF27">
        <v>7.8</v>
      </c>
      <c r="DH27" s="220"/>
      <c r="DK27" s="270"/>
      <c r="DL27" s="271"/>
    </row>
    <row r="28" spans="1:116" s="65" customFormat="1" x14ac:dyDescent="0.25">
      <c r="A28" s="99">
        <f t="shared" si="0"/>
        <v>27</v>
      </c>
      <c r="B28" s="35" t="s">
        <v>11796</v>
      </c>
      <c r="C28" s="35" t="s">
        <v>11798</v>
      </c>
      <c r="D28" s="177">
        <f t="shared" si="1"/>
        <v>2308.7999999999997</v>
      </c>
      <c r="E28" s="100">
        <v>296</v>
      </c>
      <c r="F28" s="100" t="e">
        <f>VLOOKUP(C28,#REF!,3,FALSE)</f>
        <v>#REF!</v>
      </c>
      <c r="G28" s="100"/>
      <c r="H28" s="67">
        <v>2239.4580000000001</v>
      </c>
      <c r="I28" s="67">
        <v>2145</v>
      </c>
      <c r="J28" s="67">
        <v>2066.6099999999997</v>
      </c>
      <c r="K28" s="67">
        <v>2072.694</v>
      </c>
      <c r="L28" s="67">
        <v>2059.1999999999998</v>
      </c>
      <c r="M28" s="67">
        <v>2033.5379999999998</v>
      </c>
      <c r="N28" s="67">
        <v>2086.9679999999998</v>
      </c>
      <c r="O28" s="67">
        <v>1974.0240000000001</v>
      </c>
      <c r="P28" s="67">
        <v>1969.578</v>
      </c>
      <c r="Q28" s="67">
        <v>1899.69</v>
      </c>
      <c r="R28" s="67">
        <v>1809.288</v>
      </c>
      <c r="S28" s="67">
        <v>1842.36</v>
      </c>
      <c r="T28" s="67">
        <v>1640.184</v>
      </c>
      <c r="U28" s="67">
        <v>1894.23</v>
      </c>
      <c r="V28" s="67">
        <v>1884.7139999999999</v>
      </c>
      <c r="W28" s="67">
        <v>1813.0319999999999</v>
      </c>
      <c r="X28" s="67">
        <v>1889.7839999999999</v>
      </c>
      <c r="Y28" s="67">
        <v>2064.27</v>
      </c>
      <c r="Z28" s="67">
        <v>2061.0720000000001</v>
      </c>
      <c r="AA28" s="67">
        <v>2157.4019999999996</v>
      </c>
      <c r="AB28" s="67">
        <v>2151.2400000000002</v>
      </c>
      <c r="AC28" s="67">
        <v>2084.94</v>
      </c>
      <c r="AD28" s="67">
        <v>2065.752</v>
      </c>
      <c r="AE28" s="67">
        <v>2021.4480000000001</v>
      </c>
      <c r="AF28" s="67">
        <v>1870.9860000000001</v>
      </c>
      <c r="AG28" s="67">
        <v>1897.5840000000001</v>
      </c>
      <c r="AH28" s="67">
        <v>1881.1259999999997</v>
      </c>
      <c r="AI28" s="67">
        <v>1853.28</v>
      </c>
      <c r="AJ28" s="67">
        <v>1871.5319999999999</v>
      </c>
      <c r="AK28" s="67">
        <v>1929.4080000000001</v>
      </c>
      <c r="AL28" s="67">
        <v>1947.816</v>
      </c>
      <c r="AM28" s="67">
        <v>1938.69</v>
      </c>
      <c r="AN28" s="67">
        <v>1913.4179999999999</v>
      </c>
      <c r="AO28" s="67">
        <v>1848.444</v>
      </c>
      <c r="AP28" s="67">
        <v>1738.932</v>
      </c>
      <c r="AQ28" s="67">
        <v>1734.018</v>
      </c>
      <c r="AR28" s="67">
        <v>1757.886</v>
      </c>
      <c r="AS28" s="67">
        <v>1733.8619999999999</v>
      </c>
      <c r="AT28" s="67">
        <v>1647.5159999999998</v>
      </c>
      <c r="AU28" s="67">
        <v>1641.8999999999999</v>
      </c>
      <c r="AV28" s="67">
        <v>1646.502</v>
      </c>
      <c r="AW28" s="67">
        <v>1593.6959999999999</v>
      </c>
      <c r="AX28" s="67">
        <v>1657.1880000000001</v>
      </c>
      <c r="AY28" s="67">
        <v>1753.44</v>
      </c>
      <c r="AZ28" s="67">
        <v>1702.818</v>
      </c>
      <c r="BA28" s="67">
        <v>1668.9659999999999</v>
      </c>
      <c r="BB28" s="67">
        <v>1605.24</v>
      </c>
      <c r="BC28" s="67">
        <v>1555.32</v>
      </c>
      <c r="BD28" s="67">
        <v>1655.472</v>
      </c>
      <c r="BE28" s="67">
        <v>1636.2839999999999</v>
      </c>
      <c r="BF28" s="67">
        <v>1598.5319999999999</v>
      </c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238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7">
        <f t="shared" si="2"/>
        <v>69.341999999999643</v>
      </c>
      <c r="DE28" s="96">
        <f t="shared" si="3"/>
        <v>3.0963742119744887E-2</v>
      </c>
      <c r="DF28">
        <v>7.8</v>
      </c>
      <c r="DH28" s="220"/>
      <c r="DK28" s="270"/>
      <c r="DL28" s="271"/>
    </row>
    <row r="29" spans="1:116" s="65" customFormat="1" x14ac:dyDescent="0.25">
      <c r="A29" s="99">
        <f t="shared" si="0"/>
        <v>28</v>
      </c>
      <c r="B29" s="35" t="s">
        <v>11789</v>
      </c>
      <c r="C29" s="35" t="s">
        <v>11790</v>
      </c>
      <c r="D29" s="177">
        <f t="shared" si="1"/>
        <v>767.20799999999997</v>
      </c>
      <c r="E29" s="100">
        <v>98.36</v>
      </c>
      <c r="F29" s="100" t="e">
        <f>VLOOKUP(C29,#REF!,3,FALSE)</f>
        <v>#REF!</v>
      </c>
      <c r="G29" s="100"/>
      <c r="H29" s="67">
        <v>758.7059999999999</v>
      </c>
      <c r="I29" s="67">
        <v>749.73599999999999</v>
      </c>
      <c r="J29" s="67">
        <v>736.63199999999995</v>
      </c>
      <c r="K29" s="67">
        <v>760.26599999999996</v>
      </c>
      <c r="L29" s="67">
        <v>770.01599999999996</v>
      </c>
      <c r="M29" s="67">
        <v>751.452</v>
      </c>
      <c r="N29" s="67">
        <v>766.27199999999993</v>
      </c>
      <c r="O29" s="67">
        <v>754.41599999999994</v>
      </c>
      <c r="P29" s="67">
        <v>770.25</v>
      </c>
      <c r="Q29" s="67">
        <v>741.702</v>
      </c>
      <c r="R29" s="67">
        <v>727.11599999999999</v>
      </c>
      <c r="S29" s="67">
        <v>723.83999999999992</v>
      </c>
      <c r="T29" s="67">
        <v>648.88199999999995</v>
      </c>
      <c r="U29" s="67">
        <v>664.17000000000007</v>
      </c>
      <c r="V29" s="67">
        <v>670.64400000000001</v>
      </c>
      <c r="W29" s="67">
        <v>665.7299999999999</v>
      </c>
      <c r="X29" s="67">
        <v>715.41599999999994</v>
      </c>
      <c r="Y29" s="67">
        <v>769.15800000000002</v>
      </c>
      <c r="Z29" s="67">
        <v>739.28399999999999</v>
      </c>
      <c r="AA29" s="67">
        <v>811.51200000000006</v>
      </c>
      <c r="AB29" s="67">
        <v>788.97</v>
      </c>
      <c r="AC29" s="67">
        <v>765.64799999999991</v>
      </c>
      <c r="AD29" s="67">
        <v>739.12800000000004</v>
      </c>
      <c r="AE29" s="67">
        <v>717.13199999999995</v>
      </c>
      <c r="AF29" s="67">
        <v>725.4</v>
      </c>
      <c r="AG29" s="67">
        <v>708.08399999999995</v>
      </c>
      <c r="AH29" s="67">
        <v>714.94799999999998</v>
      </c>
      <c r="AI29" s="67">
        <v>719.47199999999998</v>
      </c>
      <c r="AJ29" s="67">
        <v>735.15</v>
      </c>
      <c r="AK29" s="67">
        <v>746.46</v>
      </c>
      <c r="AL29" s="67">
        <v>721.5</v>
      </c>
      <c r="AM29" s="67">
        <v>705.43200000000002</v>
      </c>
      <c r="AN29" s="67">
        <v>657.15</v>
      </c>
      <c r="AO29" s="67">
        <v>661.67399999999998</v>
      </c>
      <c r="AP29" s="67">
        <v>641.08199999999999</v>
      </c>
      <c r="AQ29" s="67">
        <v>643.57799999999997</v>
      </c>
      <c r="AR29" s="67">
        <v>634.21799999999996</v>
      </c>
      <c r="AS29" s="67">
        <v>624.78</v>
      </c>
      <c r="AT29" s="67">
        <v>631.33199999999999</v>
      </c>
      <c r="AU29" s="67">
        <v>622.28399999999999</v>
      </c>
      <c r="AV29" s="67">
        <v>616.66800000000001</v>
      </c>
      <c r="AW29" s="67">
        <v>628.67999999999995</v>
      </c>
      <c r="AX29" s="67">
        <v>597.79200000000003</v>
      </c>
      <c r="AY29" s="67">
        <v>602.39400000000001</v>
      </c>
      <c r="AZ29" s="67">
        <v>590.46</v>
      </c>
      <c r="BA29" s="67">
        <v>572.91</v>
      </c>
      <c r="BB29" s="67">
        <v>530.01</v>
      </c>
      <c r="BC29" s="67">
        <v>533.98799999999994</v>
      </c>
      <c r="BD29" s="67">
        <v>544.28399999999999</v>
      </c>
      <c r="BE29" s="67">
        <v>551.85</v>
      </c>
      <c r="BF29" s="67">
        <v>540.072</v>
      </c>
      <c r="BG29" s="102"/>
      <c r="BH29" s="102"/>
      <c r="BI29" s="102"/>
      <c r="BJ29" s="102"/>
      <c r="BK29" s="102"/>
      <c r="BL29" s="102"/>
      <c r="BM29" s="102"/>
      <c r="BN29" s="102"/>
      <c r="BO29" s="102"/>
      <c r="BP29" s="102"/>
      <c r="BQ29" s="102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238"/>
      <c r="CQ29" s="102"/>
      <c r="CR29" s="102"/>
      <c r="CS29" s="102"/>
      <c r="CT29" s="102"/>
      <c r="CU29" s="102"/>
      <c r="CV29" s="102"/>
      <c r="CW29" s="102"/>
      <c r="CX29" s="102"/>
      <c r="CY29" s="102"/>
      <c r="CZ29" s="102"/>
      <c r="DA29" s="102"/>
      <c r="DB29" s="102"/>
      <c r="DC29" s="102"/>
      <c r="DD29" s="17">
        <f t="shared" si="2"/>
        <v>8.5020000000000664</v>
      </c>
      <c r="DE29" s="96">
        <f t="shared" si="3"/>
        <v>1.1205921661355081E-2</v>
      </c>
      <c r="DF29">
        <v>7.8</v>
      </c>
      <c r="DH29" s="220"/>
      <c r="DK29" s="270"/>
      <c r="DL29" s="271"/>
    </row>
    <row r="30" spans="1:116" s="65" customFormat="1" x14ac:dyDescent="0.25">
      <c r="A30" s="99">
        <f t="shared" si="0"/>
        <v>29</v>
      </c>
      <c r="B30" s="35" t="s">
        <v>11780</v>
      </c>
      <c r="C30" s="35" t="s">
        <v>11782</v>
      </c>
      <c r="D30" s="177">
        <f t="shared" si="1"/>
        <v>595.84199999999998</v>
      </c>
      <c r="E30" s="100">
        <v>76.39</v>
      </c>
      <c r="F30" s="100" t="e">
        <f>VLOOKUP(C30,#REF!,3,FALSE)</f>
        <v>#REF!</v>
      </c>
      <c r="G30" s="100"/>
      <c r="H30" s="67">
        <v>561.91200000000003</v>
      </c>
      <c r="I30" s="67">
        <v>466.36199999999997</v>
      </c>
      <c r="J30" s="67">
        <v>472.13400000000001</v>
      </c>
      <c r="K30" s="67">
        <v>489.84</v>
      </c>
      <c r="L30" s="67">
        <v>472.60200000000003</v>
      </c>
      <c r="M30" s="67">
        <v>468.15600000000001</v>
      </c>
      <c r="N30" s="67">
        <v>492.25799999999998</v>
      </c>
      <c r="O30" s="67">
        <v>454.73999999999995</v>
      </c>
      <c r="P30" s="67">
        <v>457.00200000000001</v>
      </c>
      <c r="Q30" s="67">
        <v>449.43599999999998</v>
      </c>
      <c r="R30" s="67">
        <v>434.928</v>
      </c>
      <c r="S30" s="67">
        <v>424.24200000000002</v>
      </c>
      <c r="T30" s="67">
        <v>446.55</v>
      </c>
      <c r="U30" s="67">
        <v>493.66199999999998</v>
      </c>
      <c r="V30" s="67">
        <v>529.93200000000002</v>
      </c>
      <c r="W30" s="67">
        <v>558.94799999999998</v>
      </c>
      <c r="X30" s="67">
        <v>613.00200000000007</v>
      </c>
      <c r="Y30" s="67">
        <v>619.55400000000009</v>
      </c>
      <c r="Z30" s="67">
        <v>596.69999999999993</v>
      </c>
      <c r="AA30" s="67">
        <v>569.71199999999999</v>
      </c>
      <c r="AB30" s="67">
        <v>535.70400000000006</v>
      </c>
      <c r="AC30" s="67">
        <v>599.82000000000005</v>
      </c>
      <c r="AD30" s="67">
        <v>573.84599999999989</v>
      </c>
      <c r="AE30" s="67">
        <v>552.55200000000002</v>
      </c>
      <c r="AF30" s="67">
        <v>555.36</v>
      </c>
      <c r="AG30" s="67">
        <v>571.81799999999998</v>
      </c>
      <c r="AH30" s="67">
        <v>596.07600000000002</v>
      </c>
      <c r="AI30" s="67">
        <v>600.13199999999995</v>
      </c>
      <c r="AJ30" s="67">
        <v>602.54999999999995</v>
      </c>
      <c r="AK30" s="67">
        <v>615.34199999999998</v>
      </c>
      <c r="AL30" s="67">
        <v>614.40599999999995</v>
      </c>
      <c r="AM30" s="67">
        <v>603.72</v>
      </c>
      <c r="AN30" s="67">
        <v>597.94799999999998</v>
      </c>
      <c r="AO30" s="67">
        <v>591.86399999999992</v>
      </c>
      <c r="AP30" s="67">
        <v>608.86800000000005</v>
      </c>
      <c r="AQ30" s="67">
        <v>615.03</v>
      </c>
      <c r="AR30" s="67">
        <v>646.77599999999995</v>
      </c>
      <c r="AS30" s="67">
        <v>640.77</v>
      </c>
      <c r="AT30" s="67">
        <v>641.54999999999995</v>
      </c>
      <c r="AU30" s="67">
        <v>697.63199999999995</v>
      </c>
      <c r="AV30" s="67">
        <v>674.85599999999999</v>
      </c>
      <c r="AW30" s="67">
        <v>616.27800000000002</v>
      </c>
      <c r="AX30" s="67">
        <v>628.91399999999999</v>
      </c>
      <c r="AY30" s="67">
        <v>649.89599999999996</v>
      </c>
      <c r="AZ30" s="67">
        <v>655.58999999999992</v>
      </c>
      <c r="BA30" s="67">
        <v>649.19399999999996</v>
      </c>
      <c r="BB30" s="67">
        <v>579.85199999999998</v>
      </c>
      <c r="BC30" s="67">
        <v>577.27800000000002</v>
      </c>
      <c r="BD30" s="67">
        <v>565.96799999999996</v>
      </c>
      <c r="BE30" s="67">
        <v>567.06000000000006</v>
      </c>
      <c r="BF30" s="67">
        <v>572.67600000000004</v>
      </c>
      <c r="BG30" s="67">
        <v>588.35400000000004</v>
      </c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238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7">
        <f t="shared" si="2"/>
        <v>33.92999999999995</v>
      </c>
      <c r="DE30" s="96">
        <f t="shared" si="3"/>
        <v>6.0383120488617339E-2</v>
      </c>
      <c r="DF30">
        <v>7.8</v>
      </c>
      <c r="DH30" s="220"/>
      <c r="DK30" s="270"/>
      <c r="DL30" s="271"/>
    </row>
    <row r="31" spans="1:116" s="65" customFormat="1" x14ac:dyDescent="0.25">
      <c r="A31" s="99">
        <f t="shared" si="0"/>
        <v>30</v>
      </c>
      <c r="B31" s="35" t="s">
        <v>11707</v>
      </c>
      <c r="C31" s="35" t="s">
        <v>11709</v>
      </c>
      <c r="D31" s="177">
        <f t="shared" si="1"/>
        <v>248.976</v>
      </c>
      <c r="E31" s="100">
        <v>31.92</v>
      </c>
      <c r="F31" s="100" t="e">
        <f>VLOOKUP(C31,#REF!,3,FALSE)</f>
        <v>#REF!</v>
      </c>
      <c r="G31" s="100"/>
      <c r="H31" s="67">
        <v>237.97800000000001</v>
      </c>
      <c r="I31" s="67">
        <v>267.61799999999999</v>
      </c>
      <c r="J31" s="67">
        <v>255.91800000000001</v>
      </c>
      <c r="K31" s="67">
        <v>256.23</v>
      </c>
      <c r="L31" s="67">
        <v>293.51400000000001</v>
      </c>
      <c r="M31" s="67">
        <v>270.19200000000001</v>
      </c>
      <c r="N31" s="67">
        <v>276.666</v>
      </c>
      <c r="O31" s="67">
        <v>298.50600000000003</v>
      </c>
      <c r="P31" s="67">
        <v>298.19399999999996</v>
      </c>
      <c r="Q31" s="67">
        <v>324.012</v>
      </c>
      <c r="R31" s="67">
        <v>372.91800000000001</v>
      </c>
      <c r="S31" s="67">
        <v>359.11199999999997</v>
      </c>
      <c r="T31" s="67">
        <v>394.60200000000003</v>
      </c>
      <c r="U31" s="67">
        <v>309.19200000000001</v>
      </c>
      <c r="V31" s="67">
        <v>292.34399999999999</v>
      </c>
      <c r="W31" s="67">
        <v>270.42599999999999</v>
      </c>
      <c r="X31" s="67">
        <v>287.35200000000003</v>
      </c>
      <c r="Y31" s="67">
        <v>337.428</v>
      </c>
      <c r="Z31" s="67">
        <v>314.02799999999996</v>
      </c>
      <c r="AA31" s="67">
        <v>347.72399999999999</v>
      </c>
      <c r="AB31" s="67">
        <v>431.262</v>
      </c>
      <c r="AC31" s="67">
        <v>466.67399999999998</v>
      </c>
      <c r="AD31" s="67">
        <v>497.32799999999997</v>
      </c>
      <c r="AE31" s="67">
        <v>543.50400000000002</v>
      </c>
      <c r="AF31" s="67">
        <v>648.41399999999999</v>
      </c>
      <c r="AG31" s="67">
        <v>548.57399999999996</v>
      </c>
      <c r="AH31" s="67">
        <v>523.14599999999996</v>
      </c>
      <c r="AI31" s="67">
        <v>551.38199999999995</v>
      </c>
      <c r="AJ31" s="67">
        <v>540.85199999999998</v>
      </c>
      <c r="AK31" s="67">
        <v>590.85</v>
      </c>
      <c r="AL31" s="67">
        <v>617.44799999999998</v>
      </c>
      <c r="AM31" s="67">
        <v>658.24199999999996</v>
      </c>
      <c r="AN31" s="67">
        <v>628.60199999999998</v>
      </c>
      <c r="AO31" s="67">
        <v>552.70799999999997</v>
      </c>
      <c r="AP31" s="67">
        <v>28.391999999999999</v>
      </c>
      <c r="AQ31" s="67">
        <v>28.314</v>
      </c>
      <c r="AR31" s="67">
        <v>26.988</v>
      </c>
      <c r="AS31" s="67">
        <v>24.881999999999998</v>
      </c>
      <c r="AT31" s="67">
        <v>21.527999999999999</v>
      </c>
      <c r="AU31" s="67">
        <v>31.2</v>
      </c>
      <c r="AV31" s="67">
        <v>59.201999999999998</v>
      </c>
      <c r="AW31" s="67">
        <v>68.796000000000006</v>
      </c>
      <c r="AX31" s="67">
        <v>71.37</v>
      </c>
      <c r="AY31" s="67">
        <v>64.116</v>
      </c>
      <c r="AZ31" s="67">
        <v>63.647999999999996</v>
      </c>
      <c r="BA31" s="67">
        <v>64.817999999999998</v>
      </c>
      <c r="BB31" s="67">
        <v>72.305999999999997</v>
      </c>
      <c r="BC31" s="67">
        <v>74.567999999999998</v>
      </c>
      <c r="BD31" s="67">
        <v>71.447999999999993</v>
      </c>
      <c r="BE31" s="67">
        <v>69.10799999999999</v>
      </c>
      <c r="BF31" s="67">
        <v>58.89</v>
      </c>
      <c r="BG31" s="67">
        <v>64.349999999999994</v>
      </c>
      <c r="BH31" s="67">
        <v>68.094000000000008</v>
      </c>
      <c r="BI31" s="67">
        <v>65.364000000000004</v>
      </c>
      <c r="BJ31" s="67">
        <v>67.548000000000002</v>
      </c>
      <c r="BK31" s="67">
        <v>64.974000000000004</v>
      </c>
      <c r="BL31" s="67">
        <v>64.427999999999997</v>
      </c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238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7">
        <f t="shared" si="2"/>
        <v>10.99799999999999</v>
      </c>
      <c r="DE31" s="96">
        <f t="shared" si="3"/>
        <v>4.6214355948869183E-2</v>
      </c>
      <c r="DF31">
        <v>7.8</v>
      </c>
      <c r="DH31" s="220"/>
      <c r="DK31" s="270"/>
      <c r="DL31" s="271"/>
    </row>
    <row r="32" spans="1:116" s="65" customFormat="1" x14ac:dyDescent="0.25">
      <c r="A32" s="99">
        <f t="shared" si="0"/>
        <v>31</v>
      </c>
      <c r="B32" s="35" t="s">
        <v>11699</v>
      </c>
      <c r="C32" s="35" t="s">
        <v>11701</v>
      </c>
      <c r="D32" s="177">
        <f t="shared" si="1"/>
        <v>94.067999999999998</v>
      </c>
      <c r="E32" s="100">
        <v>12.06</v>
      </c>
      <c r="F32" s="100" t="e">
        <f>VLOOKUP(C32,#REF!,3,FALSE)</f>
        <v>#REF!</v>
      </c>
      <c r="G32" s="100"/>
      <c r="H32" s="67">
        <v>88.841999999999999</v>
      </c>
      <c r="I32" s="67">
        <v>87.36</v>
      </c>
      <c r="J32" s="67">
        <v>85.955999999999989</v>
      </c>
      <c r="K32" s="67">
        <v>88.76400000000001</v>
      </c>
      <c r="L32" s="67">
        <v>94.146000000000001</v>
      </c>
      <c r="M32" s="67">
        <v>91.805999999999997</v>
      </c>
      <c r="N32" s="67">
        <v>71.057999999999993</v>
      </c>
      <c r="O32" s="67">
        <v>68.561999999999998</v>
      </c>
      <c r="P32" s="67">
        <v>64.661999999999992</v>
      </c>
      <c r="Q32" s="67">
        <v>66.3</v>
      </c>
      <c r="R32" s="67">
        <v>62.477999999999994</v>
      </c>
      <c r="S32" s="67">
        <v>60.137999999999998</v>
      </c>
      <c r="T32" s="67">
        <v>59.279999999999994</v>
      </c>
      <c r="U32" s="67">
        <v>64.272000000000006</v>
      </c>
      <c r="V32" s="67">
        <v>64.583999999999989</v>
      </c>
      <c r="W32" s="67">
        <v>67.47</v>
      </c>
      <c r="X32" s="67">
        <v>75.192000000000007</v>
      </c>
      <c r="Y32" s="67">
        <v>79.716000000000008</v>
      </c>
      <c r="Z32" s="67">
        <v>81.197999999999993</v>
      </c>
      <c r="AA32" s="67">
        <v>78.701999999999998</v>
      </c>
      <c r="AB32" s="67">
        <v>74.88</v>
      </c>
      <c r="AC32" s="67">
        <v>85.41</v>
      </c>
      <c r="AD32" s="67">
        <v>81.509999999999991</v>
      </c>
      <c r="AE32" s="67">
        <v>79.638000000000005</v>
      </c>
      <c r="AF32" s="67">
        <v>77.844000000000008</v>
      </c>
      <c r="AG32" s="67">
        <v>78.078000000000003</v>
      </c>
      <c r="AH32" s="67">
        <v>77.844000000000008</v>
      </c>
      <c r="AI32" s="67">
        <v>79.01400000000001</v>
      </c>
      <c r="AJ32" s="67">
        <v>77.376000000000005</v>
      </c>
      <c r="AK32" s="67">
        <v>74.177999999999997</v>
      </c>
      <c r="AL32" s="67">
        <v>73.631999999999991</v>
      </c>
      <c r="AM32" s="67">
        <v>73.007999999999996</v>
      </c>
      <c r="AN32" s="67">
        <v>73.397999999999996</v>
      </c>
      <c r="AO32" s="67">
        <v>75.816000000000003</v>
      </c>
      <c r="AP32" s="67">
        <v>75.971999999999994</v>
      </c>
      <c r="AQ32" s="67">
        <v>79.716000000000008</v>
      </c>
      <c r="AR32" s="67">
        <v>87.671999999999997</v>
      </c>
      <c r="AS32" s="67">
        <v>92.429999999999993</v>
      </c>
      <c r="AT32" s="67">
        <v>93.911999999999992</v>
      </c>
      <c r="AU32" s="67">
        <v>98.825999999999993</v>
      </c>
      <c r="AV32" s="67">
        <v>81.977999999999994</v>
      </c>
      <c r="AW32" s="67">
        <v>81.899999999999991</v>
      </c>
      <c r="AX32" s="67">
        <v>82.055999999999997</v>
      </c>
      <c r="AY32" s="67">
        <v>91.025999999999996</v>
      </c>
      <c r="AZ32" s="67">
        <v>90.713999999999999</v>
      </c>
      <c r="BA32" s="67">
        <v>83.927999999999997</v>
      </c>
      <c r="BB32" s="67">
        <v>79.872</v>
      </c>
      <c r="BC32" s="67">
        <v>83.772000000000006</v>
      </c>
      <c r="BD32" s="67">
        <v>88.92</v>
      </c>
      <c r="BE32" s="67">
        <v>95.16</v>
      </c>
      <c r="BF32" s="67">
        <v>102.258</v>
      </c>
      <c r="BG32" s="67">
        <v>97.5</v>
      </c>
      <c r="BH32" s="67">
        <v>100.854</v>
      </c>
      <c r="BI32" s="67">
        <v>102.336</v>
      </c>
      <c r="BJ32" s="67">
        <v>102.10199999999999</v>
      </c>
      <c r="BK32" s="67">
        <v>106.08</v>
      </c>
      <c r="BL32" s="67">
        <v>112.78800000000001</v>
      </c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238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7">
        <f t="shared" si="2"/>
        <v>5.2259999999999991</v>
      </c>
      <c r="DE32" s="96">
        <f t="shared" si="3"/>
        <v>5.8823529411764698E-2</v>
      </c>
      <c r="DF32">
        <v>7.8</v>
      </c>
      <c r="DH32" s="220"/>
      <c r="DK32" s="270"/>
      <c r="DL32" s="271"/>
    </row>
    <row r="33" spans="1:116" s="65" customFormat="1" x14ac:dyDescent="0.25">
      <c r="A33" s="99">
        <f t="shared" si="0"/>
        <v>32</v>
      </c>
      <c r="B33" s="35" t="s">
        <v>11683</v>
      </c>
      <c r="C33" s="35" t="s">
        <v>11685</v>
      </c>
      <c r="D33" s="177">
        <f t="shared" si="1"/>
        <v>257.39999999999998</v>
      </c>
      <c r="E33" s="100">
        <v>33</v>
      </c>
      <c r="F33" s="100" t="e">
        <f>VLOOKUP(C33,#REF!,3,FALSE)</f>
        <v>#REF!</v>
      </c>
      <c r="G33" s="100"/>
      <c r="H33" s="67">
        <v>250.84799999999996</v>
      </c>
      <c r="I33" s="67">
        <v>250.84799999999996</v>
      </c>
      <c r="J33" s="67">
        <v>255.29399999999998</v>
      </c>
      <c r="K33" s="67">
        <v>243.51599999999999</v>
      </c>
      <c r="L33" s="67">
        <v>243.51599999999999</v>
      </c>
      <c r="M33" s="67">
        <v>249.75600000000003</v>
      </c>
      <c r="N33" s="67">
        <v>249.75600000000003</v>
      </c>
      <c r="O33" s="67">
        <v>249.75600000000003</v>
      </c>
      <c r="P33" s="67">
        <v>249.75600000000003</v>
      </c>
      <c r="Q33" s="67">
        <v>249.75600000000003</v>
      </c>
      <c r="R33" s="67">
        <v>249.75600000000003</v>
      </c>
      <c r="S33" s="67">
        <v>249.75600000000003</v>
      </c>
      <c r="T33" s="67">
        <v>218.47800000000001</v>
      </c>
      <c r="U33" s="67">
        <v>252.25200000000001</v>
      </c>
      <c r="V33" s="67">
        <v>252.25200000000001</v>
      </c>
      <c r="W33" s="67">
        <v>252.25200000000001</v>
      </c>
      <c r="X33" s="67">
        <v>252.25200000000001</v>
      </c>
      <c r="Y33" s="67">
        <v>252.25200000000001</v>
      </c>
      <c r="Z33" s="67">
        <v>270.27</v>
      </c>
      <c r="AA33" s="67">
        <v>270.27</v>
      </c>
      <c r="AB33" s="67">
        <v>270.27</v>
      </c>
      <c r="AC33" s="67">
        <v>270.27</v>
      </c>
      <c r="AD33" s="67">
        <v>270.27</v>
      </c>
      <c r="AE33" s="67">
        <v>251.86199999999999</v>
      </c>
      <c r="AF33" s="67">
        <v>251.86199999999999</v>
      </c>
      <c r="AG33" s="67">
        <v>251.86199999999999</v>
      </c>
      <c r="AH33" s="67">
        <v>251.86199999999999</v>
      </c>
      <c r="AI33" s="67">
        <v>251.86199999999999</v>
      </c>
      <c r="AJ33" s="67">
        <v>251.86199999999999</v>
      </c>
      <c r="AK33" s="67">
        <v>251.86199999999999</v>
      </c>
      <c r="AL33" s="67">
        <v>251.86199999999999</v>
      </c>
      <c r="AM33" s="67">
        <v>251.86199999999999</v>
      </c>
      <c r="AN33" s="67">
        <v>251.86199999999999</v>
      </c>
      <c r="AO33" s="67">
        <v>251.86199999999999</v>
      </c>
      <c r="AP33" s="67">
        <v>251.86199999999999</v>
      </c>
      <c r="AQ33" s="67">
        <v>251.86199999999999</v>
      </c>
      <c r="AR33" s="67">
        <v>251.86199999999999</v>
      </c>
      <c r="AS33" s="67">
        <v>251.86199999999999</v>
      </c>
      <c r="AT33" s="67">
        <v>280.8</v>
      </c>
      <c r="AU33" s="67">
        <v>280.8</v>
      </c>
      <c r="AV33" s="67">
        <v>280.8</v>
      </c>
      <c r="AW33" s="67">
        <v>280.8</v>
      </c>
      <c r="AX33" s="67">
        <v>278.07</v>
      </c>
      <c r="AY33" s="67">
        <v>278.07</v>
      </c>
      <c r="AZ33" s="67">
        <v>273</v>
      </c>
      <c r="BA33" s="67">
        <v>273</v>
      </c>
      <c r="BB33" s="67">
        <v>273</v>
      </c>
      <c r="BC33" s="67">
        <v>257.39999999999998</v>
      </c>
      <c r="BD33" s="67">
        <v>257.39999999999998</v>
      </c>
      <c r="BE33" s="67">
        <v>234</v>
      </c>
      <c r="BF33" s="67">
        <v>234</v>
      </c>
      <c r="BG33" s="67">
        <v>216.06</v>
      </c>
      <c r="BH33" s="67">
        <v>216.06</v>
      </c>
      <c r="BI33" s="67">
        <v>216.06</v>
      </c>
      <c r="BJ33" s="67">
        <v>216.06</v>
      </c>
      <c r="BK33" s="67">
        <v>229.554</v>
      </c>
      <c r="BL33" s="67">
        <v>229.554</v>
      </c>
      <c r="BM33" s="67">
        <v>229.554</v>
      </c>
      <c r="BN33" s="67">
        <v>229.554</v>
      </c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238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7">
        <f t="shared" si="2"/>
        <v>6.5520000000000209</v>
      </c>
      <c r="DE33" s="96">
        <f t="shared" si="3"/>
        <v>2.6119402985074716E-2</v>
      </c>
      <c r="DF33">
        <v>7.8</v>
      </c>
      <c r="DH33" s="220"/>
      <c r="DK33" s="270"/>
      <c r="DL33" s="271"/>
    </row>
    <row r="34" spans="1:116" s="65" customFormat="1" x14ac:dyDescent="0.25">
      <c r="A34" s="99">
        <f t="shared" si="0"/>
        <v>33</v>
      </c>
      <c r="B34" s="35" t="s">
        <v>11679</v>
      </c>
      <c r="C34" s="35" t="s">
        <v>11681</v>
      </c>
      <c r="D34" s="177">
        <f t="shared" ref="D34:D65" si="4">E34*DF34</f>
        <v>197.964</v>
      </c>
      <c r="E34" s="100">
        <v>25.38</v>
      </c>
      <c r="F34" s="100" t="e">
        <f>VLOOKUP(C34,#REF!,3,FALSE)</f>
        <v>#REF!</v>
      </c>
      <c r="G34" s="100"/>
      <c r="H34" s="67">
        <v>188.68200000000002</v>
      </c>
      <c r="I34" s="67">
        <v>186.96599999999998</v>
      </c>
      <c r="J34" s="67">
        <v>191.41199999999998</v>
      </c>
      <c r="K34" s="67">
        <v>182.13</v>
      </c>
      <c r="L34" s="67">
        <v>183.22199999999998</v>
      </c>
      <c r="M34" s="67">
        <v>181.89599999999999</v>
      </c>
      <c r="N34" s="67">
        <v>178.07399999999998</v>
      </c>
      <c r="O34" s="67">
        <v>173.78399999999999</v>
      </c>
      <c r="P34" s="67">
        <v>188.76</v>
      </c>
      <c r="Q34" s="67">
        <v>178.77600000000001</v>
      </c>
      <c r="R34" s="67">
        <v>172.69200000000001</v>
      </c>
      <c r="S34" s="67">
        <v>170.898</v>
      </c>
      <c r="T34" s="67">
        <v>179.166</v>
      </c>
      <c r="U34" s="67">
        <v>196.63800000000001</v>
      </c>
      <c r="V34" s="67">
        <v>204.98400000000001</v>
      </c>
      <c r="W34" s="67">
        <v>200.61599999999999</v>
      </c>
      <c r="X34" s="67">
        <v>208.494</v>
      </c>
      <c r="Y34" s="67">
        <v>206.154</v>
      </c>
      <c r="Z34" s="67">
        <v>205.14000000000001</v>
      </c>
      <c r="AA34" s="67">
        <v>199.13400000000001</v>
      </c>
      <c r="AB34" s="67">
        <v>200.77199999999999</v>
      </c>
      <c r="AC34" s="67">
        <v>206.85599999999999</v>
      </c>
      <c r="AD34" s="67">
        <v>203.50199999999998</v>
      </c>
      <c r="AE34" s="67">
        <v>205.14000000000001</v>
      </c>
      <c r="AF34" s="67">
        <v>208.416</v>
      </c>
      <c r="AG34" s="67">
        <v>207.40199999999999</v>
      </c>
      <c r="AH34" s="67">
        <v>207.636</v>
      </c>
      <c r="AI34" s="67">
        <v>205.608</v>
      </c>
      <c r="AJ34" s="67">
        <v>199.52399999999997</v>
      </c>
      <c r="AK34" s="67">
        <v>200.69399999999999</v>
      </c>
      <c r="AL34" s="67">
        <v>204.43799999999999</v>
      </c>
      <c r="AM34" s="67">
        <v>200.07</v>
      </c>
      <c r="AN34" s="67">
        <v>193.44</v>
      </c>
      <c r="AO34" s="67">
        <v>208.416</v>
      </c>
      <c r="AP34" s="67">
        <v>219.102</v>
      </c>
      <c r="AQ34" s="67">
        <v>221.91</v>
      </c>
      <c r="AR34" s="67">
        <v>227.916</v>
      </c>
      <c r="AS34" s="67">
        <v>227.44800000000001</v>
      </c>
      <c r="AT34" s="67">
        <v>222.92399999999998</v>
      </c>
      <c r="AU34" s="67">
        <v>226.90199999999999</v>
      </c>
      <c r="AV34" s="67">
        <v>229.476</v>
      </c>
      <c r="AW34" s="67">
        <v>228.30599999999998</v>
      </c>
      <c r="AX34" s="67">
        <v>222.76799999999997</v>
      </c>
      <c r="AY34" s="67">
        <v>226.27800000000002</v>
      </c>
      <c r="AZ34" s="67">
        <v>225.42</v>
      </c>
      <c r="BA34" s="67">
        <v>220.74</v>
      </c>
      <c r="BB34" s="67">
        <v>222.69</v>
      </c>
      <c r="BC34" s="67">
        <v>237.35399999999998</v>
      </c>
      <c r="BD34" s="67">
        <v>240.006</v>
      </c>
      <c r="BE34" s="67">
        <v>233.76599999999999</v>
      </c>
      <c r="BF34" s="67">
        <v>225.57600000000002</v>
      </c>
      <c r="BG34" s="67">
        <v>218.79</v>
      </c>
      <c r="BH34" s="67">
        <v>218.244</v>
      </c>
      <c r="BI34" s="67">
        <v>216.37199999999999</v>
      </c>
      <c r="BJ34" s="67">
        <v>214.73400000000001</v>
      </c>
      <c r="BK34" s="67">
        <v>222.92399999999998</v>
      </c>
      <c r="BL34" s="67">
        <v>223.548</v>
      </c>
      <c r="BM34" s="67">
        <v>225.26399999999998</v>
      </c>
      <c r="BN34" s="67">
        <v>223.392</v>
      </c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238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7">
        <f t="shared" si="2"/>
        <v>9.2819999999999823</v>
      </c>
      <c r="DE34" s="96">
        <f t="shared" si="3"/>
        <v>4.919388176932607E-2</v>
      </c>
      <c r="DF34">
        <v>7.8</v>
      </c>
      <c r="DH34" s="220"/>
      <c r="DK34" s="270"/>
      <c r="DL34" s="271"/>
    </row>
    <row r="35" spans="1:116" s="65" customFormat="1" x14ac:dyDescent="0.25">
      <c r="A35" s="99">
        <f t="shared" si="0"/>
        <v>34</v>
      </c>
      <c r="B35" s="35" t="s">
        <v>11664</v>
      </c>
      <c r="C35" s="35" t="s">
        <v>11666</v>
      </c>
      <c r="D35" s="177">
        <f t="shared" si="4"/>
        <v>1216.8779999999999</v>
      </c>
      <c r="E35" s="100">
        <v>156.01</v>
      </c>
      <c r="F35" s="100" t="e">
        <f>VLOOKUP(C35,#REF!,3,FALSE)</f>
        <v>#REF!</v>
      </c>
      <c r="G35" s="100"/>
      <c r="H35" s="67">
        <v>1188.798</v>
      </c>
      <c r="I35" s="67">
        <v>1168.3619999999999</v>
      </c>
      <c r="J35" s="67">
        <v>1225.3799999999999</v>
      </c>
      <c r="K35" s="67">
        <v>1209.2339999999999</v>
      </c>
      <c r="L35" s="67">
        <v>1210.6380000000001</v>
      </c>
      <c r="M35" s="67">
        <v>1192.932</v>
      </c>
      <c r="N35" s="67">
        <v>1180.374</v>
      </c>
      <c r="O35" s="67">
        <v>1202.9159999999999</v>
      </c>
      <c r="P35" s="67">
        <v>1217.7360000000001</v>
      </c>
      <c r="Q35" s="67">
        <v>1205.7240000000002</v>
      </c>
      <c r="R35" s="67">
        <v>1228.2660000000001</v>
      </c>
      <c r="S35" s="67">
        <v>1183.4939999999999</v>
      </c>
      <c r="T35" s="67">
        <v>1195.2719999999999</v>
      </c>
      <c r="U35" s="67">
        <v>1276.9380000000001</v>
      </c>
      <c r="V35" s="67">
        <v>1276.3139999999999</v>
      </c>
      <c r="W35" s="67">
        <v>1269.9179999999999</v>
      </c>
      <c r="X35" s="67">
        <v>1300.182</v>
      </c>
      <c r="Y35" s="67">
        <v>1287.1559999999999</v>
      </c>
      <c r="Z35" s="67">
        <v>1265.94</v>
      </c>
      <c r="AA35" s="67">
        <v>1217.97</v>
      </c>
      <c r="AB35" s="67">
        <v>1194.336</v>
      </c>
      <c r="AC35" s="67">
        <v>1186.77</v>
      </c>
      <c r="AD35" s="67">
        <v>1145.1959999999999</v>
      </c>
      <c r="AE35" s="67">
        <v>1146.8340000000001</v>
      </c>
      <c r="AF35" s="67">
        <v>1108.068</v>
      </c>
      <c r="AG35" s="67">
        <v>1124.682</v>
      </c>
      <c r="AH35" s="67">
        <v>1131.3900000000001</v>
      </c>
      <c r="AI35" s="67">
        <v>1126.866</v>
      </c>
      <c r="AJ35" s="67">
        <v>1143.636</v>
      </c>
      <c r="AK35" s="67">
        <v>1164.6179999999999</v>
      </c>
      <c r="AL35" s="67">
        <v>1209.078</v>
      </c>
      <c r="AM35" s="67">
        <v>1210.3259999999998</v>
      </c>
      <c r="AN35" s="67">
        <v>1201.2</v>
      </c>
      <c r="AO35" s="67">
        <v>1212.6659999999999</v>
      </c>
      <c r="AP35" s="67">
        <v>1249.0139999999999</v>
      </c>
      <c r="AQ35" s="67">
        <v>1254.864</v>
      </c>
      <c r="AR35" s="67">
        <v>1287.9359999999999</v>
      </c>
      <c r="AS35" s="67">
        <v>1259.3879999999999</v>
      </c>
      <c r="AT35" s="67">
        <v>1250.2619999999999</v>
      </c>
      <c r="AU35" s="67">
        <v>1258.92</v>
      </c>
      <c r="AV35" s="67">
        <v>1280.4479999999999</v>
      </c>
      <c r="AW35" s="67">
        <v>1291.056</v>
      </c>
      <c r="AX35" s="67">
        <v>1282.164</v>
      </c>
      <c r="AY35" s="67">
        <v>1293.7080000000001</v>
      </c>
      <c r="AZ35" s="67">
        <v>1280.2139999999999</v>
      </c>
      <c r="BA35" s="67">
        <v>1243.242</v>
      </c>
      <c r="BB35" s="67">
        <v>1252.836</v>
      </c>
      <c r="BC35" s="67">
        <v>1280.2919999999999</v>
      </c>
      <c r="BD35" s="67">
        <v>1252.992</v>
      </c>
      <c r="BE35" s="67">
        <v>1206.5819999999999</v>
      </c>
      <c r="BF35" s="67">
        <v>1169.0639999999999</v>
      </c>
      <c r="BG35" s="67">
        <v>1142.5439999999999</v>
      </c>
      <c r="BH35" s="67">
        <v>1140.048</v>
      </c>
      <c r="BI35" s="67">
        <v>1160.25</v>
      </c>
      <c r="BJ35" s="67">
        <v>1135.212</v>
      </c>
      <c r="BK35" s="67">
        <v>1147.2240000000002</v>
      </c>
      <c r="BL35" s="67">
        <v>1144.0259999999998</v>
      </c>
      <c r="BM35" s="67">
        <v>1146.366</v>
      </c>
      <c r="BN35" s="67">
        <v>1206.1919999999998</v>
      </c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238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7">
        <f t="shared" si="2"/>
        <v>28.079999999999927</v>
      </c>
      <c r="DE35" s="96">
        <f t="shared" si="3"/>
        <v>2.3620497342693988E-2</v>
      </c>
      <c r="DF35">
        <v>7.8</v>
      </c>
      <c r="DH35" s="220"/>
      <c r="DK35" s="270"/>
      <c r="DL35" s="271"/>
    </row>
    <row r="36" spans="1:116" s="65" customFormat="1" x14ac:dyDescent="0.25">
      <c r="A36" s="99">
        <f t="shared" si="0"/>
        <v>35</v>
      </c>
      <c r="B36" s="35" t="s">
        <v>11624</v>
      </c>
      <c r="C36" s="35" t="s">
        <v>11626</v>
      </c>
      <c r="D36" s="177">
        <f t="shared" si="4"/>
        <v>202.488</v>
      </c>
      <c r="E36" s="100">
        <v>25.96</v>
      </c>
      <c r="F36" s="100" t="e">
        <f>VLOOKUP(C36,#REF!,3,FALSE)</f>
        <v>#REF!</v>
      </c>
      <c r="G36" s="100"/>
      <c r="H36" s="67">
        <v>204.126</v>
      </c>
      <c r="I36" s="67">
        <v>202.33199999999999</v>
      </c>
      <c r="J36" s="67">
        <v>202.09799999999998</v>
      </c>
      <c r="K36" s="67">
        <v>205.84200000000001</v>
      </c>
      <c r="L36" s="67">
        <v>205.06199999999998</v>
      </c>
      <c r="M36" s="67">
        <v>227.52600000000001</v>
      </c>
      <c r="N36" s="67">
        <v>228.852</v>
      </c>
      <c r="O36" s="67">
        <v>219.102</v>
      </c>
      <c r="P36" s="67">
        <v>175.96799999999999</v>
      </c>
      <c r="Q36" s="67">
        <v>163.79999999999998</v>
      </c>
      <c r="R36" s="67">
        <v>148.04400000000001</v>
      </c>
      <c r="S36" s="67">
        <v>162.47399999999999</v>
      </c>
      <c r="T36" s="67">
        <v>166.14000000000001</v>
      </c>
      <c r="U36" s="67">
        <v>189.22800000000001</v>
      </c>
      <c r="V36" s="67">
        <v>211.06799999999998</v>
      </c>
      <c r="W36" s="67">
        <v>243.59399999999999</v>
      </c>
      <c r="X36" s="67">
        <v>244.608</v>
      </c>
      <c r="Y36" s="67">
        <v>209.43</v>
      </c>
      <c r="Z36" s="67">
        <v>190.86599999999999</v>
      </c>
      <c r="AA36" s="67">
        <v>205.374</v>
      </c>
      <c r="AB36" s="67">
        <v>206.85599999999999</v>
      </c>
      <c r="AC36" s="67">
        <v>203.892</v>
      </c>
      <c r="AD36" s="67">
        <v>202.41</v>
      </c>
      <c r="AE36" s="67">
        <v>198.82199999999997</v>
      </c>
      <c r="AF36" s="67">
        <v>216.762</v>
      </c>
      <c r="AG36" s="67">
        <v>221.75399999999999</v>
      </c>
      <c r="AH36" s="67">
        <v>227.76</v>
      </c>
      <c r="AI36" s="67">
        <v>214.89000000000001</v>
      </c>
      <c r="AJ36" s="67">
        <v>215.82600000000002</v>
      </c>
      <c r="AK36" s="67">
        <v>202.72199999999998</v>
      </c>
      <c r="AL36" s="67">
        <v>182.75399999999999</v>
      </c>
      <c r="AM36" s="67">
        <v>174.72</v>
      </c>
      <c r="AN36" s="67">
        <v>158.65199999999999</v>
      </c>
      <c r="AO36" s="67">
        <v>193.67399999999998</v>
      </c>
      <c r="AP36" s="67">
        <v>198.19800000000001</v>
      </c>
      <c r="AQ36" s="67">
        <v>225.03</v>
      </c>
      <c r="AR36" s="67">
        <v>174.01799999999997</v>
      </c>
      <c r="AS36" s="67">
        <v>186.03</v>
      </c>
      <c r="AT36" s="67">
        <v>202.09799999999998</v>
      </c>
      <c r="AU36" s="67">
        <v>164.50199999999998</v>
      </c>
      <c r="AV36" s="67">
        <v>126.438</v>
      </c>
      <c r="AW36" s="67">
        <v>124.64400000000001</v>
      </c>
      <c r="AX36" s="67">
        <v>119.496</v>
      </c>
      <c r="AY36" s="67">
        <v>126.20399999999999</v>
      </c>
      <c r="AZ36" s="67">
        <v>132.6</v>
      </c>
      <c r="BA36" s="67">
        <v>122.304</v>
      </c>
      <c r="BB36" s="67">
        <v>105.45599999999999</v>
      </c>
      <c r="BC36" s="67">
        <v>119.34</v>
      </c>
      <c r="BD36" s="67">
        <v>134.54999999999998</v>
      </c>
      <c r="BE36" s="67">
        <v>138.06</v>
      </c>
      <c r="BF36" s="67">
        <v>152.41199999999998</v>
      </c>
      <c r="BG36" s="67">
        <v>140.01</v>
      </c>
      <c r="BH36" s="67">
        <v>146.952</v>
      </c>
      <c r="BI36" s="67">
        <v>165.048</v>
      </c>
      <c r="BJ36" s="67">
        <v>164.26799999999997</v>
      </c>
      <c r="BK36" s="67">
        <v>185.172</v>
      </c>
      <c r="BL36" s="67">
        <v>196.56</v>
      </c>
      <c r="BM36" s="67">
        <v>182.36399999999998</v>
      </c>
      <c r="BN36" s="67">
        <v>202.79999999999998</v>
      </c>
      <c r="BO36" s="67">
        <v>220.428</v>
      </c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238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7">
        <f t="shared" si="2"/>
        <v>-1.6380000000000052</v>
      </c>
      <c r="DE36" s="96">
        <f t="shared" si="3"/>
        <v>-8.0244554833779399E-3</v>
      </c>
      <c r="DF36">
        <v>7.8</v>
      </c>
      <c r="DH36" s="220"/>
      <c r="DK36" s="270"/>
      <c r="DL36" s="271"/>
    </row>
    <row r="37" spans="1:116" s="65" customFormat="1" x14ac:dyDescent="0.25">
      <c r="A37" s="99">
        <f t="shared" si="0"/>
        <v>36</v>
      </c>
      <c r="B37" s="35" t="s">
        <v>11594</v>
      </c>
      <c r="C37" s="35" t="s">
        <v>11596</v>
      </c>
      <c r="D37" s="177">
        <f t="shared" si="4"/>
        <v>4338.5160000000005</v>
      </c>
      <c r="E37" s="100">
        <v>556.22</v>
      </c>
      <c r="F37" s="100" t="e">
        <f>VLOOKUP(C37,#REF!,3,FALSE)</f>
        <v>#REF!</v>
      </c>
      <c r="G37" s="100"/>
      <c r="H37" s="67">
        <v>4275.1019999999999</v>
      </c>
      <c r="I37" s="67">
        <v>4109.2740000000003</v>
      </c>
      <c r="J37" s="67">
        <v>4110.2880000000005</v>
      </c>
      <c r="K37" s="67">
        <v>4133.3759999999993</v>
      </c>
      <c r="L37" s="67">
        <v>4049.058</v>
      </c>
      <c r="M37" s="67">
        <v>3972.0720000000001</v>
      </c>
      <c r="N37" s="67">
        <v>4067.7779999999998</v>
      </c>
      <c r="O37" s="67">
        <v>3806.1660000000002</v>
      </c>
      <c r="P37" s="67">
        <v>3812.8739999999998</v>
      </c>
      <c r="Q37" s="67">
        <v>3685.9679999999998</v>
      </c>
      <c r="R37" s="67">
        <v>3463.98</v>
      </c>
      <c r="S37" s="67">
        <v>3544.3199999999997</v>
      </c>
      <c r="T37" s="67">
        <v>3296.826</v>
      </c>
      <c r="U37" s="67">
        <v>3657.732</v>
      </c>
      <c r="V37" s="67">
        <v>3750.5519999999997</v>
      </c>
      <c r="W37" s="67">
        <v>3741.348</v>
      </c>
      <c r="X37" s="67">
        <v>3835.962</v>
      </c>
      <c r="Y37" s="67">
        <v>3963.7260000000001</v>
      </c>
      <c r="Z37" s="67">
        <v>4103.424</v>
      </c>
      <c r="AA37" s="67">
        <v>4197.57</v>
      </c>
      <c r="AB37" s="67">
        <v>4078.7759999999994</v>
      </c>
      <c r="AC37" s="67">
        <v>4073.8619999999996</v>
      </c>
      <c r="AD37" s="67">
        <v>4131.1139999999996</v>
      </c>
      <c r="AE37" s="67">
        <v>4069.5720000000001</v>
      </c>
      <c r="AF37" s="67">
        <v>3956.0819999999999</v>
      </c>
      <c r="AG37" s="67">
        <v>4044.9240000000004</v>
      </c>
      <c r="AH37" s="67">
        <v>4075.9679999999994</v>
      </c>
      <c r="AI37" s="67">
        <v>4045.5479999999998</v>
      </c>
      <c r="AJ37" s="67">
        <v>4138.134</v>
      </c>
      <c r="AK37" s="67">
        <v>4106.5439999999999</v>
      </c>
      <c r="AL37" s="67">
        <v>3975.9720000000002</v>
      </c>
      <c r="AM37" s="67">
        <v>3945.1620000000003</v>
      </c>
      <c r="AN37" s="67">
        <v>3873.2459999999996</v>
      </c>
      <c r="AO37" s="67">
        <v>4010.2919999999999</v>
      </c>
      <c r="AP37" s="67">
        <v>3801.9540000000002</v>
      </c>
      <c r="AQ37" s="67">
        <v>3863.4959999999996</v>
      </c>
      <c r="AR37" s="67">
        <v>3856.866</v>
      </c>
      <c r="AS37" s="67">
        <v>3848.2080000000001</v>
      </c>
      <c r="AT37" s="67">
        <v>3801.096</v>
      </c>
      <c r="AU37" s="67">
        <v>3796.65</v>
      </c>
      <c r="AV37" s="67">
        <v>3763.0319999999997</v>
      </c>
      <c r="AW37" s="67">
        <v>3707.6519999999996</v>
      </c>
      <c r="AX37" s="67">
        <v>3499.7819999999997</v>
      </c>
      <c r="AY37" s="67">
        <v>3714.9059999999999</v>
      </c>
      <c r="AZ37" s="67">
        <v>3744</v>
      </c>
      <c r="BA37" s="67">
        <v>3705.2339999999999</v>
      </c>
      <c r="BB37" s="67">
        <v>3513.1980000000003</v>
      </c>
      <c r="BC37" s="67">
        <v>3500.25</v>
      </c>
      <c r="BD37" s="67">
        <v>3611.1660000000002</v>
      </c>
      <c r="BE37" s="67">
        <v>3706.8719999999998</v>
      </c>
      <c r="BF37" s="67">
        <v>3859.596</v>
      </c>
      <c r="BG37" s="67">
        <v>3870.0480000000002</v>
      </c>
      <c r="BH37" s="67">
        <v>3737.058</v>
      </c>
      <c r="BI37" s="67">
        <v>3745.404</v>
      </c>
      <c r="BJ37" s="67">
        <v>3737.6819999999998</v>
      </c>
      <c r="BK37" s="67">
        <v>3611.0879999999997</v>
      </c>
      <c r="BL37" s="67">
        <v>3515.5379999999996</v>
      </c>
      <c r="BM37" s="67">
        <v>3572.0099999999998</v>
      </c>
      <c r="BN37" s="67">
        <v>3523.7280000000001</v>
      </c>
      <c r="BO37" s="67">
        <v>3448.0679999999998</v>
      </c>
      <c r="BP37" s="67">
        <v>3396.7440000000001</v>
      </c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238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7">
        <f t="shared" si="2"/>
        <v>63.414000000000669</v>
      </c>
      <c r="DE37" s="96">
        <f t="shared" si="3"/>
        <v>1.4833330292470371E-2</v>
      </c>
      <c r="DF37">
        <v>7.8</v>
      </c>
      <c r="DH37" s="220"/>
      <c r="DK37" s="270"/>
      <c r="DL37" s="271"/>
    </row>
    <row r="38" spans="1:116" s="65" customFormat="1" x14ac:dyDescent="0.25">
      <c r="A38" s="99">
        <f t="shared" si="0"/>
        <v>37</v>
      </c>
      <c r="B38" s="35" t="s">
        <v>11579</v>
      </c>
      <c r="C38" s="35" t="s">
        <v>11581</v>
      </c>
      <c r="D38" s="177">
        <f t="shared" si="4"/>
        <v>10118.004000000001</v>
      </c>
      <c r="E38" s="100">
        <v>1297.18</v>
      </c>
      <c r="F38" s="100" t="e">
        <f>VLOOKUP(C38,#REF!,3,FALSE)</f>
        <v>#REF!</v>
      </c>
      <c r="G38" s="100"/>
      <c r="H38" s="67">
        <v>10320.335999999999</v>
      </c>
      <c r="I38" s="67">
        <v>9604.9979999999996</v>
      </c>
      <c r="J38" s="67">
        <v>9454.77</v>
      </c>
      <c r="K38" s="67">
        <v>9683.5439999999999</v>
      </c>
      <c r="L38" s="67">
        <v>9416.3940000000002</v>
      </c>
      <c r="M38" s="67">
        <v>9246.0420000000013</v>
      </c>
      <c r="N38" s="67">
        <v>9293.9339999999993</v>
      </c>
      <c r="O38" s="67">
        <v>8893.7160000000003</v>
      </c>
      <c r="P38" s="67">
        <v>9020.6219999999994</v>
      </c>
      <c r="Q38" s="67">
        <v>8591.9339999999993</v>
      </c>
      <c r="R38" s="67">
        <v>7589.634</v>
      </c>
      <c r="S38" s="67">
        <v>7162.6619999999994</v>
      </c>
      <c r="T38" s="67">
        <v>6675.7079999999996</v>
      </c>
      <c r="U38" s="67">
        <v>7284.03</v>
      </c>
      <c r="V38" s="67">
        <v>7490.2619999999997</v>
      </c>
      <c r="W38" s="67">
        <v>7160.4</v>
      </c>
      <c r="X38" s="67">
        <v>6950.6580000000004</v>
      </c>
      <c r="Y38" s="67">
        <v>7648.3679999999995</v>
      </c>
      <c r="Z38" s="67">
        <v>7824.57</v>
      </c>
      <c r="AA38" s="67">
        <v>8257.08</v>
      </c>
      <c r="AB38" s="67">
        <v>7908.6539999999995</v>
      </c>
      <c r="AC38" s="67">
        <v>7618.7280000000001</v>
      </c>
      <c r="AD38" s="67">
        <v>7625.2020000000002</v>
      </c>
      <c r="AE38" s="67">
        <v>6693.18</v>
      </c>
      <c r="AF38" s="67">
        <v>6533.982</v>
      </c>
      <c r="AG38" s="67">
        <v>6872.19</v>
      </c>
      <c r="AH38" s="67">
        <v>7078.8899999999994</v>
      </c>
      <c r="AI38" s="67">
        <v>7090.5899999999992</v>
      </c>
      <c r="AJ38" s="67">
        <v>7167.1859999999997</v>
      </c>
      <c r="AK38" s="67">
        <v>7290.9719999999998</v>
      </c>
      <c r="AL38" s="67">
        <v>6917.1179999999995</v>
      </c>
      <c r="AM38" s="67">
        <v>7002.7619999999997</v>
      </c>
      <c r="AN38" s="67">
        <v>6426.8879999999999</v>
      </c>
      <c r="AO38" s="67">
        <v>6201.3119999999999</v>
      </c>
      <c r="AP38" s="67">
        <v>5897.58</v>
      </c>
      <c r="AQ38" s="67">
        <v>5886.5039999999999</v>
      </c>
      <c r="AR38" s="67">
        <v>5958.3419999999996</v>
      </c>
      <c r="AS38" s="67">
        <v>5637.7619999999997</v>
      </c>
      <c r="AT38" s="67">
        <v>5613.66</v>
      </c>
      <c r="AU38" s="67">
        <v>5517.33</v>
      </c>
      <c r="AV38" s="67">
        <v>5468.0339999999997</v>
      </c>
      <c r="AW38" s="67">
        <v>5437.0679999999993</v>
      </c>
      <c r="AX38" s="67">
        <v>5193.0059999999994</v>
      </c>
      <c r="AY38" s="67">
        <v>5470.53</v>
      </c>
      <c r="AZ38" s="67">
        <v>5356.4939999999997</v>
      </c>
      <c r="BA38" s="67">
        <v>5257.7460000000001</v>
      </c>
      <c r="BB38" s="67">
        <v>4944.732</v>
      </c>
      <c r="BC38" s="67">
        <v>4786.3919999999998</v>
      </c>
      <c r="BD38" s="67">
        <v>4924.6859999999997</v>
      </c>
      <c r="BE38" s="67">
        <v>4940.0520000000006</v>
      </c>
      <c r="BF38" s="67">
        <v>5051.28</v>
      </c>
      <c r="BG38" s="67">
        <v>5387.07</v>
      </c>
      <c r="BH38" s="67">
        <v>5264.0639999999994</v>
      </c>
      <c r="BI38" s="67">
        <v>5351.7359999999999</v>
      </c>
      <c r="BJ38" s="67">
        <v>5221.1639999999998</v>
      </c>
      <c r="BK38" s="67">
        <v>5003.4660000000003</v>
      </c>
      <c r="BL38" s="67">
        <v>5004.6359999999995</v>
      </c>
      <c r="BM38" s="67">
        <v>5044.6499999999996</v>
      </c>
      <c r="BN38" s="67">
        <v>4844.58</v>
      </c>
      <c r="BO38" s="67">
        <v>4764.7860000000001</v>
      </c>
      <c r="BP38" s="67">
        <v>4518.8519999999999</v>
      </c>
      <c r="BQ38" s="67">
        <v>4377.5940000000001</v>
      </c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238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7">
        <f t="shared" si="2"/>
        <v>-202.33199999999852</v>
      </c>
      <c r="DE38" s="96">
        <f t="shared" si="3"/>
        <v>-1.9605175645443958E-2</v>
      </c>
      <c r="DF38">
        <v>7.8</v>
      </c>
      <c r="DH38" s="220"/>
      <c r="DK38" s="270"/>
      <c r="DL38" s="271"/>
    </row>
    <row r="39" spans="1:116" s="65" customFormat="1" x14ac:dyDescent="0.25">
      <c r="A39" s="99">
        <f t="shared" si="0"/>
        <v>38</v>
      </c>
      <c r="B39" s="35" t="s">
        <v>11575</v>
      </c>
      <c r="C39" s="35" t="s">
        <v>11577</v>
      </c>
      <c r="D39" s="177">
        <f t="shared" si="4"/>
        <v>160.36799999999999</v>
      </c>
      <c r="E39" s="100">
        <v>20.56</v>
      </c>
      <c r="F39" s="100" t="e">
        <f>VLOOKUP(C39,#REF!,3,FALSE)</f>
        <v>#REF!</v>
      </c>
      <c r="G39" s="100"/>
      <c r="H39" s="67">
        <v>154.44</v>
      </c>
      <c r="I39" s="67">
        <v>142.27199999999999</v>
      </c>
      <c r="J39" s="67">
        <v>138.91799999999998</v>
      </c>
      <c r="K39" s="67">
        <v>145.15799999999999</v>
      </c>
      <c r="L39" s="67">
        <v>136.96799999999999</v>
      </c>
      <c r="M39" s="67">
        <v>139.464</v>
      </c>
      <c r="N39" s="67">
        <v>147.26399999999998</v>
      </c>
      <c r="O39" s="67">
        <v>113.1</v>
      </c>
      <c r="P39" s="67">
        <v>106.392</v>
      </c>
      <c r="Q39" s="67">
        <v>103.896</v>
      </c>
      <c r="R39" s="67">
        <v>99.293999999999997</v>
      </c>
      <c r="S39" s="67">
        <v>91.259999999999991</v>
      </c>
      <c r="T39" s="67">
        <v>103.818</v>
      </c>
      <c r="U39" s="67">
        <v>117.85799999999999</v>
      </c>
      <c r="V39" s="67">
        <v>117.468</v>
      </c>
      <c r="W39" s="67">
        <v>116.45399999999999</v>
      </c>
      <c r="X39" s="67">
        <v>122.46</v>
      </c>
      <c r="Y39" s="67">
        <v>132.054</v>
      </c>
      <c r="Z39" s="67">
        <v>145.70400000000001</v>
      </c>
      <c r="AA39" s="67">
        <v>159.58799999999999</v>
      </c>
      <c r="AB39" s="67">
        <v>154.36199999999999</v>
      </c>
      <c r="AC39" s="67">
        <v>166.29599999999999</v>
      </c>
      <c r="AD39" s="67">
        <v>164.50199999999998</v>
      </c>
      <c r="AE39" s="67">
        <v>154.67399999999998</v>
      </c>
      <c r="AF39" s="67">
        <v>149.916</v>
      </c>
      <c r="AG39" s="67">
        <v>152.80199999999999</v>
      </c>
      <c r="AH39" s="67">
        <v>137.04599999999999</v>
      </c>
      <c r="AI39" s="67">
        <v>139.85399999999998</v>
      </c>
      <c r="AJ39" s="67">
        <v>161.38200000000001</v>
      </c>
      <c r="AK39" s="67">
        <v>173.16</v>
      </c>
      <c r="AL39" s="67">
        <v>192.66</v>
      </c>
      <c r="AM39" s="67">
        <v>198.9</v>
      </c>
      <c r="AN39" s="67">
        <v>162.708</v>
      </c>
      <c r="AO39" s="67">
        <v>217.85399999999998</v>
      </c>
      <c r="AP39" s="67">
        <v>177.13800000000001</v>
      </c>
      <c r="AQ39" s="67">
        <v>188.52600000000001</v>
      </c>
      <c r="AR39" s="67">
        <v>205.92</v>
      </c>
      <c r="AS39" s="67">
        <v>196.87199999999999</v>
      </c>
      <c r="AT39" s="67">
        <v>220.97399999999999</v>
      </c>
      <c r="AU39" s="67">
        <v>185.328</v>
      </c>
      <c r="AV39" s="67">
        <v>142.74</v>
      </c>
      <c r="AW39" s="67">
        <v>133.22399999999999</v>
      </c>
      <c r="AX39" s="67">
        <v>133.458</v>
      </c>
      <c r="AY39" s="67">
        <v>151.63200000000001</v>
      </c>
      <c r="AZ39" s="67">
        <v>175.81199999999998</v>
      </c>
      <c r="BA39" s="67">
        <v>174.72</v>
      </c>
      <c r="BB39" s="67">
        <v>174.95400000000001</v>
      </c>
      <c r="BC39" s="67">
        <v>199.36799999999999</v>
      </c>
      <c r="BD39" s="67">
        <v>221.83199999999999</v>
      </c>
      <c r="BE39" s="67">
        <v>223.00199999999998</v>
      </c>
      <c r="BF39" s="67">
        <v>236.964</v>
      </c>
      <c r="BG39" s="67">
        <v>251.08199999999997</v>
      </c>
      <c r="BH39" s="67">
        <v>237.27600000000001</v>
      </c>
      <c r="BI39" s="67">
        <v>228.77399999999997</v>
      </c>
      <c r="BJ39" s="67">
        <v>243.126</v>
      </c>
      <c r="BK39" s="67">
        <v>238.68</v>
      </c>
      <c r="BL39" s="67">
        <v>242.892</v>
      </c>
      <c r="BM39" s="67">
        <v>253.88999999999996</v>
      </c>
      <c r="BN39" s="67">
        <v>278.928</v>
      </c>
      <c r="BO39" s="67">
        <v>291.33</v>
      </c>
      <c r="BP39" s="67">
        <v>290.70600000000002</v>
      </c>
      <c r="BQ39" s="67">
        <v>275.73</v>
      </c>
      <c r="BR39" s="67">
        <v>270.58199999999999</v>
      </c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238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7">
        <f t="shared" si="2"/>
        <v>5.9279999999999973</v>
      </c>
      <c r="DE39" s="96">
        <f t="shared" si="3"/>
        <v>3.8383838383838367E-2</v>
      </c>
      <c r="DF39">
        <v>7.8</v>
      </c>
      <c r="DH39" s="220"/>
      <c r="DK39" s="270"/>
      <c r="DL39" s="271"/>
    </row>
    <row r="40" spans="1:116" s="65" customFormat="1" x14ac:dyDescent="0.25">
      <c r="A40" s="99">
        <f t="shared" si="0"/>
        <v>39</v>
      </c>
      <c r="B40" s="35" t="s">
        <v>11567</v>
      </c>
      <c r="C40" s="35" t="s">
        <v>11569</v>
      </c>
      <c r="D40" s="177">
        <f t="shared" si="4"/>
        <v>137.82600000000002</v>
      </c>
      <c r="E40" s="100">
        <v>17.670000000000002</v>
      </c>
      <c r="F40" s="100" t="e">
        <f>VLOOKUP(C40,#REF!,3,FALSE)</f>
        <v>#REF!</v>
      </c>
      <c r="G40" s="100"/>
      <c r="H40" s="67">
        <v>144.61199999999999</v>
      </c>
      <c r="I40" s="67">
        <v>140.4</v>
      </c>
      <c r="J40" s="67">
        <v>144.06599999999997</v>
      </c>
      <c r="K40" s="67">
        <v>146.56199999999998</v>
      </c>
      <c r="L40" s="67">
        <v>143.988</v>
      </c>
      <c r="M40" s="67">
        <v>143.75399999999999</v>
      </c>
      <c r="N40" s="67">
        <v>149.994</v>
      </c>
      <c r="O40" s="67">
        <v>150.54</v>
      </c>
      <c r="P40" s="67">
        <v>162.16199999999998</v>
      </c>
      <c r="Q40" s="67">
        <v>166.92</v>
      </c>
      <c r="R40" s="67">
        <v>148.434</v>
      </c>
      <c r="S40" s="67">
        <v>143.83199999999999</v>
      </c>
      <c r="T40" s="67">
        <v>152.56799999999998</v>
      </c>
      <c r="U40" s="67">
        <v>160.602</v>
      </c>
      <c r="V40" s="67">
        <v>160.99199999999999</v>
      </c>
      <c r="W40" s="67">
        <v>190.24199999999999</v>
      </c>
      <c r="X40" s="67">
        <v>189.22800000000001</v>
      </c>
      <c r="Y40" s="67">
        <v>173.70599999999999</v>
      </c>
      <c r="Z40" s="67">
        <v>163.01999999999998</v>
      </c>
      <c r="AA40" s="67">
        <v>159.9</v>
      </c>
      <c r="AB40" s="67">
        <v>139.77600000000001</v>
      </c>
      <c r="AC40" s="67">
        <v>135.95400000000001</v>
      </c>
      <c r="AD40" s="67">
        <v>133.458</v>
      </c>
      <c r="AE40" s="67">
        <v>133.38</v>
      </c>
      <c r="AF40" s="67">
        <v>127.91999999999999</v>
      </c>
      <c r="AG40" s="67">
        <v>140.63400000000001</v>
      </c>
      <c r="AH40" s="67">
        <v>144.22199999999998</v>
      </c>
      <c r="AI40" s="67">
        <v>143.36399999999998</v>
      </c>
      <c r="AJ40" s="67">
        <v>151.476</v>
      </c>
      <c r="AK40" s="67">
        <v>146.79599999999999</v>
      </c>
      <c r="AL40" s="67">
        <v>147.03</v>
      </c>
      <c r="AM40" s="67">
        <v>151.32</v>
      </c>
      <c r="AN40" s="67">
        <v>152.256</v>
      </c>
      <c r="AO40" s="67">
        <v>163.72199999999998</v>
      </c>
      <c r="AP40" s="67">
        <v>172.30199999999999</v>
      </c>
      <c r="AQ40" s="67">
        <v>162.084</v>
      </c>
      <c r="AR40" s="67">
        <v>164.58</v>
      </c>
      <c r="AS40" s="67">
        <v>174.798</v>
      </c>
      <c r="AT40" s="67">
        <v>201.24</v>
      </c>
      <c r="AU40" s="67">
        <v>156</v>
      </c>
      <c r="AV40" s="67">
        <v>112.08599999999998</v>
      </c>
      <c r="AW40" s="67">
        <v>104.44200000000001</v>
      </c>
      <c r="AX40" s="67">
        <v>113.958</v>
      </c>
      <c r="AY40" s="67">
        <v>115.752</v>
      </c>
      <c r="AZ40" s="67">
        <v>117.78</v>
      </c>
      <c r="BA40" s="67">
        <v>116.06400000000001</v>
      </c>
      <c r="BB40" s="67">
        <v>109.434</v>
      </c>
      <c r="BC40" s="67">
        <v>103.66199999999999</v>
      </c>
      <c r="BD40" s="67">
        <v>107.562</v>
      </c>
      <c r="BE40" s="67">
        <v>110.136</v>
      </c>
      <c r="BF40" s="67">
        <v>121.914</v>
      </c>
      <c r="BG40" s="67">
        <v>119.652</v>
      </c>
      <c r="BH40" s="67">
        <v>110.37</v>
      </c>
      <c r="BI40" s="67">
        <v>120.822</v>
      </c>
      <c r="BJ40" s="67">
        <v>122.53800000000001</v>
      </c>
      <c r="BK40" s="67">
        <v>124.176</v>
      </c>
      <c r="BL40" s="67">
        <v>132.36599999999999</v>
      </c>
      <c r="BM40" s="67">
        <v>129.94800000000001</v>
      </c>
      <c r="BN40" s="67">
        <v>151.86599999999999</v>
      </c>
      <c r="BO40" s="67">
        <v>133.38</v>
      </c>
      <c r="BP40" s="67">
        <v>136.26599999999999</v>
      </c>
      <c r="BQ40" s="67">
        <v>115.67399999999999</v>
      </c>
      <c r="BR40" s="67">
        <v>98.123999999999995</v>
      </c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238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7">
        <f t="shared" si="2"/>
        <v>-6.7859999999999729</v>
      </c>
      <c r="DE40" s="96">
        <f t="shared" si="3"/>
        <v>-4.6925566343041888E-2</v>
      </c>
      <c r="DF40">
        <v>7.8</v>
      </c>
      <c r="DH40" s="220"/>
      <c r="DK40" s="270"/>
      <c r="DL40" s="271"/>
    </row>
    <row r="41" spans="1:116" s="65" customFormat="1" x14ac:dyDescent="0.25">
      <c r="A41" s="99">
        <f t="shared" si="0"/>
        <v>40</v>
      </c>
      <c r="B41" s="35" t="s">
        <v>11524</v>
      </c>
      <c r="C41" s="35" t="s">
        <v>11526</v>
      </c>
      <c r="D41" s="177">
        <f t="shared" si="4"/>
        <v>1075.6979999999999</v>
      </c>
      <c r="E41" s="100">
        <v>137.91</v>
      </c>
      <c r="F41" s="100" t="e">
        <f>VLOOKUP(C41,#REF!,3,FALSE)</f>
        <v>#REF!</v>
      </c>
      <c r="G41" s="100"/>
      <c r="H41" s="67">
        <v>1121.7180000000001</v>
      </c>
      <c r="I41" s="67">
        <v>1000.272</v>
      </c>
      <c r="J41" s="67">
        <v>906.048</v>
      </c>
      <c r="K41" s="67">
        <v>906.28199999999993</v>
      </c>
      <c r="L41" s="67">
        <v>863.69399999999996</v>
      </c>
      <c r="M41" s="67">
        <v>860.41800000000001</v>
      </c>
      <c r="N41" s="67">
        <v>913.92600000000004</v>
      </c>
      <c r="O41" s="67">
        <v>802.15200000000004</v>
      </c>
      <c r="P41" s="67">
        <v>770.64</v>
      </c>
      <c r="Q41" s="67">
        <v>753.87</v>
      </c>
      <c r="R41" s="67">
        <v>682.5</v>
      </c>
      <c r="S41" s="67">
        <v>728.52</v>
      </c>
      <c r="T41" s="67">
        <v>668.928</v>
      </c>
      <c r="U41" s="67">
        <v>805.11599999999999</v>
      </c>
      <c r="V41" s="67">
        <v>830.23199999999997</v>
      </c>
      <c r="W41" s="67">
        <v>787.56599999999992</v>
      </c>
      <c r="X41" s="67">
        <v>782.41800000000001</v>
      </c>
      <c r="Y41" s="67">
        <v>778.90800000000002</v>
      </c>
      <c r="Z41" s="67">
        <v>864.55200000000002</v>
      </c>
      <c r="AA41" s="67">
        <v>882.18</v>
      </c>
      <c r="AB41" s="67">
        <v>838.96799999999996</v>
      </c>
      <c r="AC41" s="67">
        <v>904.41</v>
      </c>
      <c r="AD41" s="67">
        <v>958.15200000000004</v>
      </c>
      <c r="AE41" s="67">
        <v>947.38799999999992</v>
      </c>
      <c r="AF41" s="67">
        <v>905.11200000000008</v>
      </c>
      <c r="AG41" s="67">
        <v>977.88599999999997</v>
      </c>
      <c r="AH41" s="67">
        <v>976.48199999999997</v>
      </c>
      <c r="AI41" s="67">
        <v>929.83799999999997</v>
      </c>
      <c r="AJ41" s="67">
        <v>989.89799999999991</v>
      </c>
      <c r="AK41" s="67">
        <v>1081.002</v>
      </c>
      <c r="AL41" s="67">
        <v>1070.0040000000001</v>
      </c>
      <c r="AM41" s="67">
        <v>1079.1299999999999</v>
      </c>
      <c r="AN41" s="67">
        <v>1052.22</v>
      </c>
      <c r="AO41" s="67">
        <v>1154.01</v>
      </c>
      <c r="AP41" s="67">
        <v>1106.508</v>
      </c>
      <c r="AQ41" s="67">
        <v>1218.5939999999998</v>
      </c>
      <c r="AR41" s="67">
        <v>1216.566</v>
      </c>
      <c r="AS41" s="67">
        <v>1309.5419999999999</v>
      </c>
      <c r="AT41" s="67">
        <v>1333.02</v>
      </c>
      <c r="AU41" s="67">
        <v>1281.9299999999998</v>
      </c>
      <c r="AV41" s="67">
        <v>1216.4099999999999</v>
      </c>
      <c r="AW41" s="67">
        <v>1188.018</v>
      </c>
      <c r="AX41" s="67">
        <v>1047.9299999999998</v>
      </c>
      <c r="AY41" s="67">
        <v>1158.768</v>
      </c>
      <c r="AZ41" s="67">
        <v>1208.8439999999998</v>
      </c>
      <c r="BA41" s="67">
        <v>1158.768</v>
      </c>
      <c r="BB41" s="67">
        <v>1047.306</v>
      </c>
      <c r="BC41" s="67">
        <v>1033.5</v>
      </c>
      <c r="BD41" s="67">
        <v>1091.922</v>
      </c>
      <c r="BE41" s="67">
        <v>1182.3240000000001</v>
      </c>
      <c r="BF41" s="67">
        <v>1416.558</v>
      </c>
      <c r="BG41" s="67">
        <v>1340.82</v>
      </c>
      <c r="BH41" s="67">
        <v>1265.2380000000001</v>
      </c>
      <c r="BI41" s="67">
        <v>1257.5939999999998</v>
      </c>
      <c r="BJ41" s="67">
        <v>1245.114</v>
      </c>
      <c r="BK41" s="67">
        <v>1309.386</v>
      </c>
      <c r="BL41" s="67">
        <v>1301.82</v>
      </c>
      <c r="BM41" s="67">
        <v>1297.6080000000002</v>
      </c>
      <c r="BN41" s="67">
        <v>1282.866</v>
      </c>
      <c r="BO41" s="67">
        <v>1184.9759999999999</v>
      </c>
      <c r="BP41" s="67">
        <v>1174.6799999999998</v>
      </c>
      <c r="BQ41" s="67">
        <v>1227.72</v>
      </c>
      <c r="BR41" s="67">
        <v>1143.7919999999999</v>
      </c>
      <c r="BS41" s="67">
        <v>1273.5840000000001</v>
      </c>
      <c r="BT41" s="67">
        <v>1329.2759999999998</v>
      </c>
      <c r="BU41" s="67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238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7">
        <f t="shared" si="2"/>
        <v>-46.020000000000209</v>
      </c>
      <c r="DE41" s="96">
        <f t="shared" si="3"/>
        <v>-4.1026354217370324E-2</v>
      </c>
      <c r="DF41">
        <v>7.8</v>
      </c>
      <c r="DH41" s="220"/>
      <c r="DK41" s="270"/>
      <c r="DL41" s="271"/>
    </row>
    <row r="42" spans="1:116" s="65" customFormat="1" x14ac:dyDescent="0.25">
      <c r="A42" s="99">
        <f t="shared" si="0"/>
        <v>41</v>
      </c>
      <c r="B42" s="35" t="s">
        <v>11520</v>
      </c>
      <c r="C42" s="35" t="s">
        <v>11522</v>
      </c>
      <c r="D42" s="177">
        <f t="shared" si="4"/>
        <v>328.53599999999994</v>
      </c>
      <c r="E42" s="100">
        <v>42.12</v>
      </c>
      <c r="F42" s="100" t="e">
        <f>VLOOKUP(C42,#REF!,3,FALSE)</f>
        <v>#REF!</v>
      </c>
      <c r="G42" s="100"/>
      <c r="H42" s="67">
        <v>317.38199999999995</v>
      </c>
      <c r="I42" s="67">
        <v>318.23999999999995</v>
      </c>
      <c r="J42" s="67">
        <v>322.29599999999999</v>
      </c>
      <c r="K42" s="67">
        <v>357.78599999999994</v>
      </c>
      <c r="L42" s="67">
        <v>346.24200000000002</v>
      </c>
      <c r="M42" s="67">
        <v>400.68599999999998</v>
      </c>
      <c r="N42" s="67">
        <v>393.74399999999997</v>
      </c>
      <c r="O42" s="67">
        <v>366.98999999999995</v>
      </c>
      <c r="P42" s="67">
        <v>337.97399999999999</v>
      </c>
      <c r="Q42" s="67">
        <v>323.07600000000002</v>
      </c>
      <c r="R42" s="67">
        <v>306.774</v>
      </c>
      <c r="S42" s="67">
        <v>324.08999999999997</v>
      </c>
      <c r="T42" s="67">
        <v>310.75200000000001</v>
      </c>
      <c r="U42" s="67">
        <v>330.48599999999999</v>
      </c>
      <c r="V42" s="67">
        <v>345.072</v>
      </c>
      <c r="W42" s="67">
        <v>357.00600000000003</v>
      </c>
      <c r="X42" s="67">
        <v>356.07</v>
      </c>
      <c r="Y42" s="67">
        <v>353.80799999999999</v>
      </c>
      <c r="Z42" s="67">
        <v>349.28399999999999</v>
      </c>
      <c r="AA42" s="67">
        <v>340.93799999999999</v>
      </c>
      <c r="AB42" s="67">
        <v>347.178</v>
      </c>
      <c r="AC42" s="67">
        <v>287.19599999999997</v>
      </c>
      <c r="AD42" s="67">
        <v>289.77</v>
      </c>
      <c r="AE42" s="67">
        <v>287.976</v>
      </c>
      <c r="AF42" s="67">
        <v>274.16999999999996</v>
      </c>
      <c r="AG42" s="67">
        <v>285.55799999999999</v>
      </c>
      <c r="AH42" s="67">
        <v>299.83199999999999</v>
      </c>
      <c r="AI42" s="67">
        <v>308.41199999999998</v>
      </c>
      <c r="AJ42" s="67">
        <v>305.68199999999996</v>
      </c>
      <c r="AK42" s="67">
        <v>292.18799999999999</v>
      </c>
      <c r="AL42" s="67">
        <v>279.084</v>
      </c>
      <c r="AM42" s="67">
        <v>257.94599999999997</v>
      </c>
      <c r="AN42" s="67">
        <v>264.88799999999998</v>
      </c>
      <c r="AO42" s="67">
        <v>288.59999999999997</v>
      </c>
      <c r="AP42" s="67">
        <v>275.964</v>
      </c>
      <c r="AQ42" s="67">
        <v>299.286</v>
      </c>
      <c r="AR42" s="67">
        <v>250.06800000000001</v>
      </c>
      <c r="AS42" s="67">
        <v>258.18</v>
      </c>
      <c r="AT42" s="67">
        <v>254.35799999999998</v>
      </c>
      <c r="AU42" s="67">
        <v>240.006</v>
      </c>
      <c r="AV42" s="67">
        <v>198.43200000000002</v>
      </c>
      <c r="AW42" s="67">
        <v>181.506</v>
      </c>
      <c r="AX42" s="67">
        <v>174.876</v>
      </c>
      <c r="AY42" s="67">
        <v>173.54999999999998</v>
      </c>
      <c r="AZ42" s="67">
        <v>161.226</v>
      </c>
      <c r="BA42" s="67">
        <v>156.93600000000001</v>
      </c>
      <c r="BB42" s="67">
        <v>151.554</v>
      </c>
      <c r="BC42" s="67">
        <v>154.12800000000001</v>
      </c>
      <c r="BD42" s="67">
        <v>158.184</v>
      </c>
      <c r="BE42" s="67">
        <v>160.83600000000001</v>
      </c>
      <c r="BF42" s="67">
        <v>168.636</v>
      </c>
      <c r="BG42" s="67">
        <v>169.02600000000001</v>
      </c>
      <c r="BH42" s="67">
        <v>176.59200000000001</v>
      </c>
      <c r="BI42" s="67">
        <v>178.464</v>
      </c>
      <c r="BJ42" s="67">
        <v>174.642</v>
      </c>
      <c r="BK42" s="67">
        <v>193.90799999999999</v>
      </c>
      <c r="BL42" s="67">
        <v>189.696</v>
      </c>
      <c r="BM42" s="67">
        <v>198.27600000000001</v>
      </c>
      <c r="BN42" s="67">
        <v>204.35999999999999</v>
      </c>
      <c r="BO42" s="67">
        <v>199.29</v>
      </c>
      <c r="BP42" s="67">
        <v>200.38200000000001</v>
      </c>
      <c r="BQ42" s="67">
        <v>187.74600000000001</v>
      </c>
      <c r="BR42" s="67">
        <v>175.578</v>
      </c>
      <c r="BS42" s="67">
        <v>184.00199999999998</v>
      </c>
      <c r="BT42" s="67">
        <v>187.512</v>
      </c>
      <c r="BU42" s="67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238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7">
        <f t="shared" si="2"/>
        <v>11.153999999999996</v>
      </c>
      <c r="DE42" s="96">
        <f t="shared" si="3"/>
        <v>3.514376996805111E-2</v>
      </c>
      <c r="DF42">
        <v>7.8</v>
      </c>
      <c r="DH42" s="220"/>
      <c r="DK42" s="270"/>
      <c r="DL42" s="271"/>
    </row>
    <row r="43" spans="1:116" s="65" customFormat="1" x14ac:dyDescent="0.25">
      <c r="A43" s="99">
        <f t="shared" si="0"/>
        <v>42</v>
      </c>
      <c r="B43" s="35" t="s">
        <v>11516</v>
      </c>
      <c r="C43" s="35" t="s">
        <v>11518</v>
      </c>
      <c r="D43" s="177">
        <f t="shared" si="4"/>
        <v>287.50799999999998</v>
      </c>
      <c r="E43" s="100">
        <v>36.86</v>
      </c>
      <c r="F43" s="100" t="e">
        <f>VLOOKUP(C43,#REF!,3,FALSE)</f>
        <v>#REF!</v>
      </c>
      <c r="G43" s="100"/>
      <c r="H43" s="67">
        <v>295.23</v>
      </c>
      <c r="I43" s="67">
        <v>266.68199999999996</v>
      </c>
      <c r="J43" s="67">
        <v>256.23</v>
      </c>
      <c r="K43" s="67">
        <v>265.04399999999998</v>
      </c>
      <c r="L43" s="67">
        <v>249.75600000000003</v>
      </c>
      <c r="M43" s="67">
        <v>262.392</v>
      </c>
      <c r="N43" s="67">
        <v>253.5</v>
      </c>
      <c r="O43" s="67">
        <v>258.25799999999998</v>
      </c>
      <c r="P43" s="67">
        <v>269.41199999999998</v>
      </c>
      <c r="Q43" s="67">
        <v>239.85</v>
      </c>
      <c r="R43" s="67">
        <v>207.48000000000002</v>
      </c>
      <c r="S43" s="67">
        <v>225.654</v>
      </c>
      <c r="T43" s="67">
        <v>211.92600000000002</v>
      </c>
      <c r="U43" s="67">
        <v>251.54999999999998</v>
      </c>
      <c r="V43" s="67">
        <v>274.09199999999998</v>
      </c>
      <c r="W43" s="67">
        <v>272.06400000000002</v>
      </c>
      <c r="X43" s="67">
        <v>270.58199999999999</v>
      </c>
      <c r="Y43" s="67">
        <v>261.61199999999997</v>
      </c>
      <c r="Z43" s="67">
        <v>260.67599999999999</v>
      </c>
      <c r="AA43" s="67">
        <v>221.91</v>
      </c>
      <c r="AB43" s="67">
        <v>213.17399999999998</v>
      </c>
      <c r="AC43" s="67">
        <v>196.56</v>
      </c>
      <c r="AD43" s="67">
        <v>185.09399999999999</v>
      </c>
      <c r="AE43" s="67">
        <v>176.43600000000001</v>
      </c>
      <c r="AF43" s="67">
        <v>165.51599999999999</v>
      </c>
      <c r="AG43" s="67">
        <v>183.69</v>
      </c>
      <c r="AH43" s="67">
        <v>171.834</v>
      </c>
      <c r="AI43" s="67">
        <v>159.19800000000001</v>
      </c>
      <c r="AJ43" s="67">
        <v>156.702</v>
      </c>
      <c r="AK43" s="67">
        <v>147.88800000000001</v>
      </c>
      <c r="AL43" s="67">
        <v>139.77600000000001</v>
      </c>
      <c r="AM43" s="67">
        <v>141.95999999999998</v>
      </c>
      <c r="AN43" s="67">
        <v>139.69800000000001</v>
      </c>
      <c r="AO43" s="67">
        <v>138.91799999999998</v>
      </c>
      <c r="AP43" s="67">
        <v>136.03200000000001</v>
      </c>
      <c r="AQ43" s="67">
        <v>129.24600000000001</v>
      </c>
      <c r="AR43" s="67">
        <v>122.226</v>
      </c>
      <c r="AS43" s="67">
        <v>119.41800000000001</v>
      </c>
      <c r="AT43" s="67">
        <v>122.226</v>
      </c>
      <c r="AU43" s="67">
        <v>110.136</v>
      </c>
      <c r="AV43" s="67">
        <v>98.67</v>
      </c>
      <c r="AW43" s="67">
        <v>95.316000000000003</v>
      </c>
      <c r="AX43" s="67">
        <v>90.402000000000001</v>
      </c>
      <c r="AY43" s="67">
        <v>96.096000000000004</v>
      </c>
      <c r="AZ43" s="67">
        <v>94.457999999999998</v>
      </c>
      <c r="BA43" s="67">
        <v>86.97</v>
      </c>
      <c r="BB43" s="67">
        <v>81.12</v>
      </c>
      <c r="BC43" s="67">
        <v>79.559999999999988</v>
      </c>
      <c r="BD43" s="67">
        <v>81.822000000000003</v>
      </c>
      <c r="BE43" s="67">
        <v>82.445999999999998</v>
      </c>
      <c r="BF43" s="67">
        <v>83.772000000000006</v>
      </c>
      <c r="BG43" s="67">
        <v>82.211999999999989</v>
      </c>
      <c r="BH43" s="67">
        <v>81.665999999999997</v>
      </c>
      <c r="BI43" s="67">
        <v>90.09</v>
      </c>
      <c r="BJ43" s="67">
        <v>85.02</v>
      </c>
      <c r="BK43" s="67">
        <v>85.878</v>
      </c>
      <c r="BL43" s="67">
        <v>86.657999999999987</v>
      </c>
      <c r="BM43" s="67">
        <v>90.792000000000002</v>
      </c>
      <c r="BN43" s="67">
        <v>99.84</v>
      </c>
      <c r="BO43" s="67">
        <v>96.48599999999999</v>
      </c>
      <c r="BP43" s="67">
        <v>91.649999999999991</v>
      </c>
      <c r="BQ43" s="67">
        <v>86.501999999999995</v>
      </c>
      <c r="BR43" s="67">
        <v>79.01400000000001</v>
      </c>
      <c r="BS43" s="67">
        <v>79.872</v>
      </c>
      <c r="BT43" s="67">
        <v>77.453999999999994</v>
      </c>
      <c r="BU43" s="67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238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7">
        <f t="shared" si="2"/>
        <v>-7.7220000000000368</v>
      </c>
      <c r="DE43" s="96">
        <f t="shared" si="3"/>
        <v>-2.6155878467635525E-2</v>
      </c>
      <c r="DF43">
        <v>7.8</v>
      </c>
      <c r="DH43" s="220"/>
      <c r="DK43" s="270"/>
      <c r="DL43" s="271"/>
    </row>
    <row r="44" spans="1:116" s="65" customFormat="1" x14ac:dyDescent="0.25">
      <c r="A44" s="99">
        <f t="shared" si="0"/>
        <v>43</v>
      </c>
      <c r="B44" s="35" t="s">
        <v>11490</v>
      </c>
      <c r="C44" s="35" t="s">
        <v>11488</v>
      </c>
      <c r="D44" s="177">
        <f t="shared" si="4"/>
        <v>441.48</v>
      </c>
      <c r="E44" s="100">
        <v>56.6</v>
      </c>
      <c r="F44" s="100" t="e">
        <f>VLOOKUP(C44,#REF!,3,FALSE)</f>
        <v>#REF!</v>
      </c>
      <c r="G44" s="100"/>
      <c r="H44" s="67">
        <v>412.85399999999998</v>
      </c>
      <c r="I44" s="67">
        <v>411.99599999999998</v>
      </c>
      <c r="J44" s="67">
        <v>397.95600000000002</v>
      </c>
      <c r="K44" s="67">
        <v>391.32600000000002</v>
      </c>
      <c r="L44" s="67">
        <v>327.75600000000003</v>
      </c>
      <c r="M44" s="67">
        <v>321.90600000000001</v>
      </c>
      <c r="N44" s="67">
        <v>350.37600000000003</v>
      </c>
      <c r="O44" s="67">
        <v>319.64399999999995</v>
      </c>
      <c r="P44" s="67">
        <v>326.89799999999997</v>
      </c>
      <c r="Q44" s="67">
        <v>309.11400000000003</v>
      </c>
      <c r="R44" s="67">
        <v>270.19200000000001</v>
      </c>
      <c r="S44" s="67">
        <v>273.62399999999997</v>
      </c>
      <c r="T44" s="67">
        <v>262.86</v>
      </c>
      <c r="U44" s="67">
        <v>319.33199999999999</v>
      </c>
      <c r="V44" s="67">
        <v>341.48399999999998</v>
      </c>
      <c r="W44" s="67">
        <v>336.88199999999995</v>
      </c>
      <c r="X44" s="67">
        <v>354.12</v>
      </c>
      <c r="Y44" s="67">
        <v>366.98999999999995</v>
      </c>
      <c r="Z44" s="67">
        <v>421.59</v>
      </c>
      <c r="AA44" s="67">
        <v>404.274</v>
      </c>
      <c r="AB44" s="67">
        <v>399.75</v>
      </c>
      <c r="AC44" s="67">
        <v>408.25200000000001</v>
      </c>
      <c r="AD44" s="67">
        <v>425.09999999999997</v>
      </c>
      <c r="AE44" s="67">
        <v>426.11400000000003</v>
      </c>
      <c r="AF44" s="67">
        <v>420.73199999999997</v>
      </c>
      <c r="AG44" s="67">
        <v>498.49799999999999</v>
      </c>
      <c r="AH44" s="67">
        <v>514.87800000000004</v>
      </c>
      <c r="AI44" s="67">
        <v>510.9</v>
      </c>
      <c r="AJ44" s="67">
        <v>514.48799999999994</v>
      </c>
      <c r="AK44" s="67">
        <v>518.85599999999999</v>
      </c>
      <c r="AL44" s="67">
        <v>554.73599999999999</v>
      </c>
      <c r="AM44" s="67">
        <v>543.03600000000006</v>
      </c>
      <c r="AN44" s="67">
        <v>505.12800000000004</v>
      </c>
      <c r="AO44" s="67">
        <v>549.19799999999998</v>
      </c>
      <c r="AP44" s="67">
        <v>553.72199999999998</v>
      </c>
      <c r="AQ44" s="67">
        <v>555.75</v>
      </c>
      <c r="AR44" s="67">
        <v>534.22199999999998</v>
      </c>
      <c r="AS44" s="67">
        <v>548.57399999999996</v>
      </c>
      <c r="AT44" s="67">
        <v>558.01200000000006</v>
      </c>
      <c r="AU44" s="67">
        <v>580.24199999999996</v>
      </c>
      <c r="AV44" s="67">
        <v>542.64599999999996</v>
      </c>
      <c r="AW44" s="67">
        <v>559.41599999999994</v>
      </c>
      <c r="AX44" s="67">
        <v>529.77599999999995</v>
      </c>
      <c r="AY44" s="67">
        <v>607.38599999999997</v>
      </c>
      <c r="AZ44" s="67">
        <v>595.60799999999995</v>
      </c>
      <c r="BA44" s="67">
        <v>591.55200000000002</v>
      </c>
      <c r="BB44" s="67">
        <v>556.14</v>
      </c>
      <c r="BC44" s="67">
        <v>530.01</v>
      </c>
      <c r="BD44" s="67">
        <v>547.32600000000002</v>
      </c>
      <c r="BE44" s="67">
        <v>565.73400000000004</v>
      </c>
      <c r="BF44" s="67">
        <v>599.58600000000001</v>
      </c>
      <c r="BG44" s="67">
        <v>572.36399999999992</v>
      </c>
      <c r="BH44" s="67">
        <v>534.68999999999994</v>
      </c>
      <c r="BI44" s="67">
        <v>534.4559999999999</v>
      </c>
      <c r="BJ44" s="67">
        <v>561.36599999999999</v>
      </c>
      <c r="BK44" s="67">
        <v>564.01800000000003</v>
      </c>
      <c r="BL44" s="67">
        <v>569.71199999999999</v>
      </c>
      <c r="BM44" s="67">
        <v>565.96799999999996</v>
      </c>
      <c r="BN44" s="67">
        <v>570.726</v>
      </c>
      <c r="BO44" s="67">
        <v>549.58799999999997</v>
      </c>
      <c r="BP44" s="67">
        <v>548.88599999999997</v>
      </c>
      <c r="BQ44" s="67">
        <v>530.86800000000005</v>
      </c>
      <c r="BR44" s="67">
        <v>473.53800000000001</v>
      </c>
      <c r="BS44" s="67">
        <v>519.79200000000003</v>
      </c>
      <c r="BT44" s="67">
        <v>540.69599999999991</v>
      </c>
      <c r="BU44" s="67"/>
      <c r="BV44" s="67">
        <v>582.50400000000002</v>
      </c>
      <c r="BW44" s="67">
        <v>583.98599999999999</v>
      </c>
      <c r="BX44" s="67">
        <v>615.81000000000006</v>
      </c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238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7">
        <f t="shared" si="2"/>
        <v>28.626000000000033</v>
      </c>
      <c r="DE44" s="96">
        <f t="shared" si="3"/>
        <v>6.9336860003778658E-2</v>
      </c>
      <c r="DF44">
        <v>7.8</v>
      </c>
      <c r="DH44" s="220"/>
      <c r="DK44" s="270"/>
      <c r="DL44" s="271"/>
    </row>
    <row r="45" spans="1:116" s="65" customFormat="1" x14ac:dyDescent="0.25">
      <c r="A45" s="99">
        <f t="shared" si="0"/>
        <v>44</v>
      </c>
      <c r="B45" s="35" t="s">
        <v>11484</v>
      </c>
      <c r="C45" s="35" t="s">
        <v>11486</v>
      </c>
      <c r="D45" s="177">
        <f t="shared" si="4"/>
        <v>1831.44</v>
      </c>
      <c r="E45" s="100">
        <v>234.8</v>
      </c>
      <c r="F45" s="100" t="e">
        <f>VLOOKUP(C45,#REF!,3,FALSE)</f>
        <v>#REF!</v>
      </c>
      <c r="G45" s="100"/>
      <c r="H45" s="67">
        <v>1782.846</v>
      </c>
      <c r="I45" s="67">
        <v>1634.1779999999999</v>
      </c>
      <c r="J45" s="67">
        <v>1646.58</v>
      </c>
      <c r="K45" s="67">
        <v>1600.404</v>
      </c>
      <c r="L45" s="67">
        <v>1507.896</v>
      </c>
      <c r="M45" s="67">
        <v>1497.444</v>
      </c>
      <c r="N45" s="67">
        <v>1514.9159999999999</v>
      </c>
      <c r="O45" s="67">
        <v>1376.856</v>
      </c>
      <c r="P45" s="67">
        <v>1398.384</v>
      </c>
      <c r="Q45" s="67">
        <v>1287.78</v>
      </c>
      <c r="R45" s="67">
        <v>1183.5720000000001</v>
      </c>
      <c r="S45" s="67">
        <v>1225.2240000000002</v>
      </c>
      <c r="T45" s="67">
        <v>1145.04</v>
      </c>
      <c r="U45" s="67">
        <v>1288.95</v>
      </c>
      <c r="V45" s="67">
        <v>1378.4939999999999</v>
      </c>
      <c r="W45" s="67">
        <v>1357.902</v>
      </c>
      <c r="X45" s="67">
        <v>1381.3799999999999</v>
      </c>
      <c r="Y45" s="67">
        <v>1408.134</v>
      </c>
      <c r="Z45" s="67">
        <v>1546.2719999999999</v>
      </c>
      <c r="AA45" s="67">
        <v>1590.42</v>
      </c>
      <c r="AB45" s="67">
        <v>1607.7360000000001</v>
      </c>
      <c r="AC45" s="67">
        <v>1632.6959999999999</v>
      </c>
      <c r="AD45" s="67">
        <v>1730.664</v>
      </c>
      <c r="AE45" s="67">
        <v>1649.7</v>
      </c>
      <c r="AF45" s="67">
        <v>1625.2860000000001</v>
      </c>
      <c r="AG45" s="67">
        <v>1627.1580000000001</v>
      </c>
      <c r="AH45" s="67">
        <v>1572.7139999999999</v>
      </c>
      <c r="AI45" s="67">
        <v>1538.2380000000001</v>
      </c>
      <c r="AJ45" s="67">
        <v>1567.722</v>
      </c>
      <c r="AK45" s="67">
        <v>1583.556</v>
      </c>
      <c r="AL45" s="67">
        <v>1440.348</v>
      </c>
      <c r="AM45" s="67">
        <v>1482.624</v>
      </c>
      <c r="AN45" s="67">
        <v>1450.8779999999999</v>
      </c>
      <c r="AO45" s="67">
        <v>1569.36</v>
      </c>
      <c r="AP45" s="67">
        <v>1505.0099999999998</v>
      </c>
      <c r="AQ45" s="67">
        <v>1586.8319999999999</v>
      </c>
      <c r="AR45" s="67">
        <v>1566.0840000000001</v>
      </c>
      <c r="AS45" s="67">
        <v>1488.318</v>
      </c>
      <c r="AT45" s="67">
        <v>1413.048</v>
      </c>
      <c r="AU45" s="67">
        <v>1388.1659999999999</v>
      </c>
      <c r="AV45" s="67">
        <v>1357.8240000000001</v>
      </c>
      <c r="AW45" s="67">
        <v>1345.5</v>
      </c>
      <c r="AX45" s="67">
        <v>1223.1959999999999</v>
      </c>
      <c r="AY45" s="67">
        <v>1339.26</v>
      </c>
      <c r="AZ45" s="67">
        <v>1335.9839999999999</v>
      </c>
      <c r="BA45" s="67">
        <v>1361.4119999999998</v>
      </c>
      <c r="BB45" s="67">
        <v>1303.5360000000001</v>
      </c>
      <c r="BC45" s="67">
        <v>1168.9080000000001</v>
      </c>
      <c r="BD45" s="67">
        <v>1263.1320000000001</v>
      </c>
      <c r="BE45" s="67">
        <v>1293.0060000000001</v>
      </c>
      <c r="BF45" s="67">
        <v>1461.33</v>
      </c>
      <c r="BG45" s="67">
        <v>1435.1220000000001</v>
      </c>
      <c r="BH45" s="67">
        <v>1355.7180000000001</v>
      </c>
      <c r="BI45" s="67">
        <v>1356.8879999999999</v>
      </c>
      <c r="BJ45" s="67">
        <v>1345.578</v>
      </c>
      <c r="BK45" s="67">
        <v>1282.242</v>
      </c>
      <c r="BL45" s="67">
        <v>1178.1119999999999</v>
      </c>
      <c r="BM45" s="67">
        <v>1248</v>
      </c>
      <c r="BN45" s="67">
        <v>1183.104</v>
      </c>
      <c r="BO45" s="67">
        <v>1164.2279999999998</v>
      </c>
      <c r="BP45" s="67">
        <v>1104.1679999999999</v>
      </c>
      <c r="BQ45" s="67">
        <v>1078.74</v>
      </c>
      <c r="BR45" s="67">
        <v>996.06</v>
      </c>
      <c r="BS45" s="67">
        <v>1111.6559999999999</v>
      </c>
      <c r="BT45" s="67">
        <v>1102.6080000000002</v>
      </c>
      <c r="BU45" s="67"/>
      <c r="BV45" s="67">
        <v>1096.212</v>
      </c>
      <c r="BW45" s="67">
        <v>1068.444</v>
      </c>
      <c r="BX45" s="67">
        <v>1141.6859999999999</v>
      </c>
      <c r="BY45" s="67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238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7">
        <f t="shared" si="2"/>
        <v>48.594000000000051</v>
      </c>
      <c r="DE45" s="96">
        <f t="shared" si="3"/>
        <v>2.7256420352627233E-2</v>
      </c>
      <c r="DF45">
        <v>7.8</v>
      </c>
      <c r="DH45" s="220"/>
      <c r="DK45" s="270"/>
      <c r="DL45" s="271"/>
    </row>
    <row r="46" spans="1:116" s="65" customFormat="1" x14ac:dyDescent="0.25">
      <c r="A46" s="99">
        <f t="shared" si="0"/>
        <v>45</v>
      </c>
      <c r="B46" s="35" t="s">
        <v>11482</v>
      </c>
      <c r="C46" s="35" t="s">
        <v>11480</v>
      </c>
      <c r="D46" s="177">
        <f t="shared" si="4"/>
        <v>1265.2380000000001</v>
      </c>
      <c r="E46" s="100">
        <v>162.21</v>
      </c>
      <c r="F46" s="100" t="e">
        <f>VLOOKUP(C46,#REF!,3,FALSE)</f>
        <v>#REF!</v>
      </c>
      <c r="G46" s="100"/>
      <c r="H46" s="67">
        <v>1236.6119999999999</v>
      </c>
      <c r="I46" s="67">
        <v>1180.2959999999998</v>
      </c>
      <c r="J46" s="67">
        <v>1206.816</v>
      </c>
      <c r="K46" s="67">
        <v>1164.0720000000001</v>
      </c>
      <c r="L46" s="67">
        <v>1132.56</v>
      </c>
      <c r="M46" s="67">
        <v>1133.9639999999999</v>
      </c>
      <c r="N46" s="67">
        <v>1189.5</v>
      </c>
      <c r="O46" s="67">
        <v>1132.404</v>
      </c>
      <c r="P46" s="67">
        <v>1090.518</v>
      </c>
      <c r="Q46" s="67">
        <v>1158.768</v>
      </c>
      <c r="R46" s="67">
        <v>1065.9479999999999</v>
      </c>
      <c r="S46" s="67">
        <v>1086.1499999999999</v>
      </c>
      <c r="T46" s="67">
        <v>994.18799999999987</v>
      </c>
      <c r="U46" s="67">
        <v>1191.2159999999999</v>
      </c>
      <c r="V46" s="67">
        <v>1223.1959999999999</v>
      </c>
      <c r="W46" s="67">
        <v>1221.3240000000001</v>
      </c>
      <c r="X46" s="67">
        <v>1257.5159999999998</v>
      </c>
      <c r="Y46" s="67">
        <v>1225.9259999999999</v>
      </c>
      <c r="Z46" s="67">
        <v>1290.354</v>
      </c>
      <c r="AA46" s="67">
        <v>1343.3939999999998</v>
      </c>
      <c r="AB46" s="67">
        <v>1310.088</v>
      </c>
      <c r="AC46" s="67">
        <v>1348.854</v>
      </c>
      <c r="AD46" s="67">
        <v>1342.4580000000001</v>
      </c>
      <c r="AE46" s="67">
        <v>1283.568</v>
      </c>
      <c r="AF46" s="67">
        <v>1224.444</v>
      </c>
      <c r="AG46" s="67">
        <v>1231.0740000000001</v>
      </c>
      <c r="AH46" s="67">
        <v>1226.472</v>
      </c>
      <c r="AI46" s="67">
        <v>1192.5419999999999</v>
      </c>
      <c r="AJ46" s="67">
        <v>1236.5339999999999</v>
      </c>
      <c r="AK46" s="67">
        <v>1244.1779999999999</v>
      </c>
      <c r="AL46" s="67">
        <v>1236.5339999999999</v>
      </c>
      <c r="AM46" s="67">
        <v>1222.962</v>
      </c>
      <c r="AN46" s="67">
        <v>1251.8999999999999</v>
      </c>
      <c r="AO46" s="67">
        <v>1333.098</v>
      </c>
      <c r="AP46" s="67">
        <v>1289.106</v>
      </c>
      <c r="AQ46" s="67">
        <v>836.7059999999999</v>
      </c>
      <c r="AR46" s="67">
        <v>1333.1759999999999</v>
      </c>
      <c r="AS46" s="67">
        <v>1325.8439999999998</v>
      </c>
      <c r="AT46" s="67">
        <v>1317.42</v>
      </c>
      <c r="AU46" s="67">
        <v>1327.0139999999999</v>
      </c>
      <c r="AV46" s="67">
        <v>1317.5759999999998</v>
      </c>
      <c r="AW46" s="67">
        <v>1308.2939999999999</v>
      </c>
      <c r="AX46" s="67">
        <v>1233.8820000000001</v>
      </c>
      <c r="AY46" s="67">
        <v>1367.3400000000001</v>
      </c>
      <c r="AZ46" s="67">
        <v>1353.3</v>
      </c>
      <c r="BA46" s="67">
        <v>1343.0040000000001</v>
      </c>
      <c r="BB46" s="67">
        <v>1282.944</v>
      </c>
      <c r="BC46" s="67">
        <v>1242.6179999999999</v>
      </c>
      <c r="BD46" s="67">
        <v>1404.39</v>
      </c>
      <c r="BE46" s="67">
        <v>1452.4380000000001</v>
      </c>
      <c r="BF46" s="67">
        <v>1578.954</v>
      </c>
      <c r="BG46" s="67">
        <v>1604.85</v>
      </c>
      <c r="BH46" s="67">
        <v>1553.604</v>
      </c>
      <c r="BI46" s="67">
        <v>1657.7339999999999</v>
      </c>
      <c r="BJ46" s="67">
        <v>1679.5740000000001</v>
      </c>
      <c r="BK46" s="67">
        <v>1611.636</v>
      </c>
      <c r="BL46" s="67">
        <v>1591.5900000000001</v>
      </c>
      <c r="BM46" s="67">
        <v>1640.808</v>
      </c>
      <c r="BN46" s="67">
        <v>1512.1080000000002</v>
      </c>
      <c r="BO46" s="67">
        <v>1420.2240000000002</v>
      </c>
      <c r="BP46" s="67">
        <v>1401.1919999999998</v>
      </c>
      <c r="BQ46" s="67">
        <v>1292.1479999999999</v>
      </c>
      <c r="BR46" s="67">
        <v>1229.5139999999999</v>
      </c>
      <c r="BS46" s="67">
        <v>1336.0619999999999</v>
      </c>
      <c r="BT46" s="67">
        <v>1337.934</v>
      </c>
      <c r="BU46" s="67"/>
      <c r="BV46" s="67">
        <v>1326.78</v>
      </c>
      <c r="BW46" s="67">
        <v>1304.1599999999999</v>
      </c>
      <c r="BX46" s="67">
        <v>1330.4459999999999</v>
      </c>
      <c r="BY46" s="67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238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7">
        <f t="shared" si="2"/>
        <v>28.626000000000204</v>
      </c>
      <c r="DE46" s="96">
        <f t="shared" si="3"/>
        <v>2.3148732181153188E-2</v>
      </c>
      <c r="DF46">
        <v>7.8</v>
      </c>
      <c r="DH46" s="220"/>
      <c r="DK46" s="270"/>
      <c r="DL46" s="271"/>
    </row>
    <row r="47" spans="1:116" s="65" customFormat="1" x14ac:dyDescent="0.25">
      <c r="A47" s="99">
        <f t="shared" si="0"/>
        <v>46</v>
      </c>
      <c r="B47" s="35" t="s">
        <v>11478</v>
      </c>
      <c r="C47" s="35" t="s">
        <v>11476</v>
      </c>
      <c r="D47" s="177">
        <f t="shared" si="4"/>
        <v>2146.404</v>
      </c>
      <c r="E47" s="100">
        <v>275.18</v>
      </c>
      <c r="F47" s="100" t="e">
        <f>VLOOKUP(C47,#REF!,3,FALSE)</f>
        <v>#REF!</v>
      </c>
      <c r="G47" s="100"/>
      <c r="H47" s="67">
        <v>2100.9300000000003</v>
      </c>
      <c r="I47" s="67">
        <v>1949.922</v>
      </c>
      <c r="J47" s="67">
        <v>1939.86</v>
      </c>
      <c r="K47" s="67">
        <v>1926.0540000000001</v>
      </c>
      <c r="L47" s="67">
        <v>1888.146</v>
      </c>
      <c r="M47" s="67">
        <v>1784.0159999999998</v>
      </c>
      <c r="N47" s="67">
        <v>1783.1580000000001</v>
      </c>
      <c r="O47" s="67">
        <v>1623.9599999999998</v>
      </c>
      <c r="P47" s="67">
        <v>1588.3919999999998</v>
      </c>
      <c r="Q47" s="67">
        <v>1500.018</v>
      </c>
      <c r="R47" s="67">
        <v>1333.722</v>
      </c>
      <c r="S47" s="67">
        <v>1419.1320000000001</v>
      </c>
      <c r="T47" s="67">
        <v>1141.0619999999999</v>
      </c>
      <c r="U47" s="67">
        <v>1319.136</v>
      </c>
      <c r="V47" s="67">
        <v>1494.9479999999999</v>
      </c>
      <c r="W47" s="67">
        <v>1525.212</v>
      </c>
      <c r="X47" s="67">
        <v>1520.6880000000001</v>
      </c>
      <c r="Y47" s="67">
        <v>1555.5540000000001</v>
      </c>
      <c r="Z47" s="67">
        <v>1705.548</v>
      </c>
      <c r="AA47" s="67">
        <v>1817.712</v>
      </c>
      <c r="AB47" s="67">
        <v>1753.9860000000001</v>
      </c>
      <c r="AC47" s="67">
        <v>1725.9059999999999</v>
      </c>
      <c r="AD47" s="67">
        <v>1908.6599999999999</v>
      </c>
      <c r="AE47" s="67">
        <v>1852.0319999999999</v>
      </c>
      <c r="AF47" s="67">
        <v>1749.6179999999999</v>
      </c>
      <c r="AG47" s="67">
        <v>1813.89</v>
      </c>
      <c r="AH47" s="67">
        <v>1885.6499999999999</v>
      </c>
      <c r="AI47" s="67">
        <v>1722.1619999999998</v>
      </c>
      <c r="AJ47" s="67">
        <v>1753.44</v>
      </c>
      <c r="AK47" s="67">
        <v>1400.3340000000001</v>
      </c>
      <c r="AL47" s="67">
        <v>1264.2240000000002</v>
      </c>
      <c r="AM47" s="67">
        <v>1280.9939999999999</v>
      </c>
      <c r="AN47" s="67">
        <v>1285.752</v>
      </c>
      <c r="AO47" s="67">
        <v>1432.3919999999998</v>
      </c>
      <c r="AP47" s="67">
        <v>1317.5759999999998</v>
      </c>
      <c r="AQ47" s="67">
        <v>1349.3999999999999</v>
      </c>
      <c r="AR47" s="67">
        <v>1403.1419999999998</v>
      </c>
      <c r="AS47" s="67">
        <v>1415.5439999999999</v>
      </c>
      <c r="AT47" s="67">
        <v>1377.7919999999999</v>
      </c>
      <c r="AU47" s="67">
        <v>1346.982</v>
      </c>
      <c r="AV47" s="67">
        <v>1334.58</v>
      </c>
      <c r="AW47" s="67">
        <v>1307.982</v>
      </c>
      <c r="AX47" s="67">
        <v>1068.5999999999999</v>
      </c>
      <c r="AY47" s="67">
        <v>1269.9959999999999</v>
      </c>
      <c r="AZ47" s="67">
        <v>1297.6080000000002</v>
      </c>
      <c r="BA47" s="67">
        <v>1292.616</v>
      </c>
      <c r="BB47" s="67">
        <v>1156.4279999999999</v>
      </c>
      <c r="BC47" s="67">
        <v>1121.7959999999998</v>
      </c>
      <c r="BD47" s="67">
        <v>1182.7139999999999</v>
      </c>
      <c r="BE47" s="67">
        <v>1227.33</v>
      </c>
      <c r="BF47" s="67">
        <v>13265.226000000001</v>
      </c>
      <c r="BG47" s="67">
        <v>13285.817999999999</v>
      </c>
      <c r="BH47" s="67">
        <v>12523.134</v>
      </c>
      <c r="BI47" s="67">
        <v>12937.314</v>
      </c>
      <c r="BJ47" s="67">
        <v>13533.312</v>
      </c>
      <c r="BK47" s="67">
        <v>10971.792000000001</v>
      </c>
      <c r="BL47" s="67">
        <v>10362.689999999999</v>
      </c>
      <c r="BM47" s="67">
        <v>10981.151999999998</v>
      </c>
      <c r="BN47" s="67">
        <v>10883.261999999999</v>
      </c>
      <c r="BO47" s="67">
        <v>10395.84</v>
      </c>
      <c r="BP47" s="67">
        <v>9969.2579999999998</v>
      </c>
      <c r="BQ47" s="67">
        <v>10483.745999999999</v>
      </c>
      <c r="BR47" s="67">
        <v>9396.7379999999994</v>
      </c>
      <c r="BS47" s="67">
        <v>10483.745999999999</v>
      </c>
      <c r="BT47" s="67">
        <v>10447.554</v>
      </c>
      <c r="BU47" s="67"/>
      <c r="BV47" s="67">
        <v>10557.066000000001</v>
      </c>
      <c r="BW47" s="67">
        <v>9636.9</v>
      </c>
      <c r="BX47" s="67">
        <v>10208.016</v>
      </c>
      <c r="BY47" s="67">
        <v>10913.526</v>
      </c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238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7">
        <f t="shared" si="2"/>
        <v>45.473999999999705</v>
      </c>
      <c r="DE47" s="96">
        <f t="shared" si="3"/>
        <v>2.1644700204195143E-2</v>
      </c>
      <c r="DF47">
        <v>7.8</v>
      </c>
      <c r="DH47" s="220"/>
      <c r="DK47" s="270"/>
      <c r="DL47" s="271"/>
    </row>
    <row r="48" spans="1:116" s="65" customFormat="1" x14ac:dyDescent="0.25">
      <c r="A48" s="99">
        <f t="shared" si="0"/>
        <v>47</v>
      </c>
      <c r="B48" s="35" t="s">
        <v>11474</v>
      </c>
      <c r="C48" s="35" t="s">
        <v>11472</v>
      </c>
      <c r="D48" s="177">
        <f t="shared" si="4"/>
        <v>799.65599999999995</v>
      </c>
      <c r="E48" s="100">
        <v>102.52</v>
      </c>
      <c r="F48" s="100" t="e">
        <f>VLOOKUP(C48,#REF!,3,FALSE)</f>
        <v>#REF!</v>
      </c>
      <c r="G48" s="100"/>
      <c r="H48" s="67">
        <v>775.24199999999996</v>
      </c>
      <c r="I48" s="67">
        <v>672.75</v>
      </c>
      <c r="J48" s="67">
        <v>720.32999999999993</v>
      </c>
      <c r="K48" s="67">
        <v>758.55</v>
      </c>
      <c r="L48" s="67">
        <v>675.79200000000003</v>
      </c>
      <c r="M48" s="67">
        <v>711.36</v>
      </c>
      <c r="N48" s="67">
        <v>752.07600000000002</v>
      </c>
      <c r="O48" s="67">
        <v>674.85599999999999</v>
      </c>
      <c r="P48" s="67">
        <v>709.9559999999999</v>
      </c>
      <c r="Q48" s="67">
        <v>607.69799999999998</v>
      </c>
      <c r="R48" s="67">
        <v>555.36</v>
      </c>
      <c r="S48" s="67">
        <v>566.82600000000002</v>
      </c>
      <c r="T48" s="67">
        <v>502.08600000000001</v>
      </c>
      <c r="U48" s="67">
        <v>607.93200000000002</v>
      </c>
      <c r="V48" s="67">
        <v>648.41399999999999</v>
      </c>
      <c r="W48" s="67">
        <v>66.378</v>
      </c>
      <c r="X48" s="67">
        <v>650.20799999999997</v>
      </c>
      <c r="Y48" s="67">
        <v>725.79</v>
      </c>
      <c r="Z48" s="67">
        <v>766.74</v>
      </c>
      <c r="AA48" s="67">
        <v>833.58600000000001</v>
      </c>
      <c r="AB48" s="67">
        <v>924.06599999999992</v>
      </c>
      <c r="AC48" s="67">
        <v>898.79399999999998</v>
      </c>
      <c r="AD48" s="67">
        <v>1007.5259999999998</v>
      </c>
      <c r="AE48" s="67">
        <v>935.61</v>
      </c>
      <c r="AF48" s="67">
        <v>891.85199999999998</v>
      </c>
      <c r="AG48" s="67">
        <v>898.56</v>
      </c>
      <c r="AH48" s="67">
        <v>881.63400000000001</v>
      </c>
      <c r="AI48" s="67">
        <v>879.91800000000001</v>
      </c>
      <c r="AJ48" s="67">
        <v>876.48599999999999</v>
      </c>
      <c r="AK48" s="67">
        <v>844.35</v>
      </c>
      <c r="AL48" s="67">
        <v>3165.3959999999997</v>
      </c>
      <c r="AM48" s="67">
        <v>3170.5439999999999</v>
      </c>
      <c r="AN48" s="67">
        <v>2920.2419999999997</v>
      </c>
      <c r="AO48" s="67">
        <v>3123.5099999999998</v>
      </c>
      <c r="AP48" s="67">
        <v>3074.5259999999998</v>
      </c>
      <c r="AQ48" s="67">
        <v>3073.9019999999996</v>
      </c>
      <c r="AR48" s="67">
        <v>3135.6</v>
      </c>
      <c r="AS48" s="67">
        <v>3252.0540000000001</v>
      </c>
      <c r="AT48" s="67">
        <v>3088.5660000000003</v>
      </c>
      <c r="AU48" s="67">
        <v>2966.0279999999998</v>
      </c>
      <c r="AV48" s="67">
        <v>2998.7879999999996</v>
      </c>
      <c r="AW48" s="67">
        <v>2806.1279999999997</v>
      </c>
      <c r="AX48" s="67">
        <v>2451.6179999999999</v>
      </c>
      <c r="AY48" s="67">
        <v>2756.364</v>
      </c>
      <c r="AZ48" s="67">
        <v>2770.0140000000001</v>
      </c>
      <c r="BA48" s="67">
        <v>2760.3419999999996</v>
      </c>
      <c r="BB48" s="67">
        <v>2619.3179999999998</v>
      </c>
      <c r="BC48" s="67">
        <v>2490.8519999999999</v>
      </c>
      <c r="BD48" s="67">
        <v>2489.8379999999997</v>
      </c>
      <c r="BE48" s="67">
        <v>2578.3679999999999</v>
      </c>
      <c r="BF48" s="67">
        <v>2822.8199999999997</v>
      </c>
      <c r="BG48" s="67">
        <v>2855.8919999999998</v>
      </c>
      <c r="BH48" s="67">
        <v>2733.7440000000001</v>
      </c>
      <c r="BI48" s="67">
        <v>2631.4079999999999</v>
      </c>
      <c r="BJ48" s="67">
        <v>2562.2999999999997</v>
      </c>
      <c r="BK48" s="67">
        <v>2314.962</v>
      </c>
      <c r="BL48" s="67">
        <v>2321.6699999999996</v>
      </c>
      <c r="BM48" s="67">
        <v>2391.09</v>
      </c>
      <c r="BN48" s="67">
        <v>2495.1419999999998</v>
      </c>
      <c r="BO48" s="67">
        <v>2449.4339999999997</v>
      </c>
      <c r="BP48" s="67">
        <v>2140.3199999999997</v>
      </c>
      <c r="BQ48" s="67">
        <v>2064.66</v>
      </c>
      <c r="BR48" s="67">
        <v>1919.502</v>
      </c>
      <c r="BS48" s="67">
        <v>2115.5160000000001</v>
      </c>
      <c r="BT48" s="67">
        <v>2321.2800000000002</v>
      </c>
      <c r="BU48" s="67"/>
      <c r="BV48" s="67">
        <v>2390.076</v>
      </c>
      <c r="BW48" s="67">
        <v>2166.2939999999999</v>
      </c>
      <c r="BX48" s="67">
        <v>2130.2580000000003</v>
      </c>
      <c r="BY48" s="67">
        <v>2244.3719999999998</v>
      </c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238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7">
        <f t="shared" si="2"/>
        <v>24.413999999999987</v>
      </c>
      <c r="DE48" s="96">
        <f t="shared" si="3"/>
        <v>3.1492101821108752E-2</v>
      </c>
      <c r="DF48">
        <v>7.8</v>
      </c>
      <c r="DH48" s="220"/>
      <c r="DK48" s="270"/>
      <c r="DL48" s="271"/>
    </row>
    <row r="49" spans="1:116" s="65" customFormat="1" x14ac:dyDescent="0.25">
      <c r="A49" s="99">
        <f t="shared" si="0"/>
        <v>48</v>
      </c>
      <c r="B49" s="35" t="s">
        <v>11470</v>
      </c>
      <c r="C49" s="35" t="s">
        <v>11468</v>
      </c>
      <c r="D49" s="177">
        <f t="shared" si="4"/>
        <v>761.74799999999993</v>
      </c>
      <c r="E49" s="100">
        <v>97.66</v>
      </c>
      <c r="F49" s="100" t="e">
        <f>VLOOKUP(C49,#REF!,3,FALSE)</f>
        <v>#REF!</v>
      </c>
      <c r="G49" s="100"/>
      <c r="H49" s="67">
        <v>740.14199999999994</v>
      </c>
      <c r="I49" s="67">
        <v>709.72199999999998</v>
      </c>
      <c r="J49" s="67">
        <v>716.66399999999999</v>
      </c>
      <c r="K49" s="67">
        <v>729.3</v>
      </c>
      <c r="L49" s="67">
        <v>732.03</v>
      </c>
      <c r="M49" s="67">
        <v>727.27199999999993</v>
      </c>
      <c r="N49" s="67">
        <v>754.33799999999997</v>
      </c>
      <c r="O49" s="67">
        <v>707.14799999999991</v>
      </c>
      <c r="P49" s="67">
        <v>701.22</v>
      </c>
      <c r="Q49" s="67">
        <v>716.74199999999996</v>
      </c>
      <c r="R49" s="67">
        <v>687.726</v>
      </c>
      <c r="S49" s="67">
        <v>705.66599999999994</v>
      </c>
      <c r="T49" s="67">
        <v>708.86399999999992</v>
      </c>
      <c r="U49" s="67">
        <v>755.89799999999991</v>
      </c>
      <c r="V49" s="67">
        <v>757.45799999999997</v>
      </c>
      <c r="W49" s="67">
        <v>773.83799999999997</v>
      </c>
      <c r="X49" s="67">
        <v>858.46799999999996</v>
      </c>
      <c r="Y49" s="67">
        <v>836.47199999999998</v>
      </c>
      <c r="Z49" s="67">
        <v>814.7879999999999</v>
      </c>
      <c r="AA49" s="67">
        <v>826.48799999999994</v>
      </c>
      <c r="AB49" s="67">
        <v>826.9559999999999</v>
      </c>
      <c r="AC49" s="67">
        <v>864.86399999999992</v>
      </c>
      <c r="AD49" s="67">
        <v>857.22</v>
      </c>
      <c r="AE49" s="67">
        <v>860.57399999999996</v>
      </c>
      <c r="AF49" s="67">
        <v>831.32399999999996</v>
      </c>
      <c r="AG49" s="67">
        <v>818.22</v>
      </c>
      <c r="AH49" s="67">
        <v>815.64599999999996</v>
      </c>
      <c r="AI49" s="67">
        <v>821.49599999999998</v>
      </c>
      <c r="AJ49" s="67">
        <v>881.47800000000007</v>
      </c>
      <c r="AK49" s="67">
        <v>903.86399999999992</v>
      </c>
      <c r="AL49" s="67">
        <v>912.6</v>
      </c>
      <c r="AM49" s="67">
        <v>895.05</v>
      </c>
      <c r="AN49" s="67">
        <v>875.62800000000004</v>
      </c>
      <c r="AO49" s="67">
        <v>892.16399999999999</v>
      </c>
      <c r="AP49" s="67">
        <v>806.12999999999988</v>
      </c>
      <c r="AQ49" s="67">
        <v>826.02</v>
      </c>
      <c r="AR49" s="67">
        <v>858.702</v>
      </c>
      <c r="AS49" s="67">
        <v>833.04</v>
      </c>
      <c r="AT49" s="67">
        <v>806.59799999999996</v>
      </c>
      <c r="AU49" s="67">
        <v>765.41399999999999</v>
      </c>
      <c r="AV49" s="67">
        <v>771.49799999999993</v>
      </c>
      <c r="AW49" s="67">
        <v>741.93600000000004</v>
      </c>
      <c r="AX49" s="67">
        <v>727.35</v>
      </c>
      <c r="AY49" s="67">
        <v>750.20400000000006</v>
      </c>
      <c r="AZ49" s="67">
        <v>752.38799999999992</v>
      </c>
      <c r="BA49" s="67">
        <v>742.32600000000002</v>
      </c>
      <c r="BB49" s="67">
        <v>724.30799999999999</v>
      </c>
      <c r="BC49" s="67">
        <v>736.00799999999992</v>
      </c>
      <c r="BD49" s="67">
        <v>774.07199999999989</v>
      </c>
      <c r="BE49" s="67">
        <v>840.91800000000001</v>
      </c>
      <c r="BF49" s="67">
        <v>804.25799999999992</v>
      </c>
      <c r="BG49" s="67">
        <v>781.71600000000001</v>
      </c>
      <c r="BH49" s="67">
        <v>802.93200000000002</v>
      </c>
      <c r="BI49" s="67">
        <v>826.48799999999994</v>
      </c>
      <c r="BJ49" s="67">
        <v>832.41599999999994</v>
      </c>
      <c r="BK49" s="67">
        <v>839.82600000000002</v>
      </c>
      <c r="BL49" s="67">
        <v>838.5</v>
      </c>
      <c r="BM49" s="67">
        <v>853.55400000000009</v>
      </c>
      <c r="BN49" s="67">
        <v>826.8</v>
      </c>
      <c r="BO49" s="67">
        <v>851.60400000000004</v>
      </c>
      <c r="BP49" s="67">
        <v>817.36200000000008</v>
      </c>
      <c r="BQ49" s="67">
        <v>873.2879999999999</v>
      </c>
      <c r="BR49" s="67">
        <v>867.28199999999993</v>
      </c>
      <c r="BS49" s="67">
        <v>921.64799999999991</v>
      </c>
      <c r="BT49" s="67">
        <v>953.23799999999994</v>
      </c>
      <c r="BU49" s="67"/>
      <c r="BV49" s="67">
        <v>965.25</v>
      </c>
      <c r="BW49" s="67">
        <v>922.97399999999993</v>
      </c>
      <c r="BX49" s="67">
        <v>894.27</v>
      </c>
      <c r="BY49" s="67">
        <v>882.88199999999995</v>
      </c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238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7">
        <f t="shared" si="2"/>
        <v>21.605999999999995</v>
      </c>
      <c r="DE49" s="96">
        <f t="shared" si="3"/>
        <v>2.9191695647591942E-2</v>
      </c>
      <c r="DF49">
        <v>7.8</v>
      </c>
      <c r="DH49" s="220"/>
      <c r="DK49" s="270"/>
      <c r="DL49" s="271"/>
    </row>
    <row r="50" spans="1:116" s="65" customFormat="1" x14ac:dyDescent="0.25">
      <c r="A50" s="99">
        <f t="shared" si="0"/>
        <v>49</v>
      </c>
      <c r="B50" s="35" t="s">
        <v>11456</v>
      </c>
      <c r="C50" s="35" t="s">
        <v>11458</v>
      </c>
      <c r="D50" s="177">
        <f t="shared" si="4"/>
        <v>1931.904</v>
      </c>
      <c r="E50" s="100">
        <v>247.68</v>
      </c>
      <c r="F50" s="100" t="e">
        <f>VLOOKUP(C50,#REF!,3,FALSE)</f>
        <v>#REF!</v>
      </c>
      <c r="G50" s="100"/>
      <c r="H50" s="67">
        <v>1833.1559999999999</v>
      </c>
      <c r="I50" s="67">
        <v>1774.2659999999998</v>
      </c>
      <c r="J50" s="67">
        <v>1865.058</v>
      </c>
      <c r="K50" s="67">
        <v>2069.1059999999998</v>
      </c>
      <c r="L50" s="67">
        <v>2470.0260000000003</v>
      </c>
      <c r="M50" s="67">
        <v>2423.9279999999999</v>
      </c>
      <c r="N50" s="67">
        <v>2507.232</v>
      </c>
      <c r="O50" s="67">
        <v>2182.2059999999997</v>
      </c>
      <c r="P50" s="67">
        <v>2163.4079999999999</v>
      </c>
      <c r="Q50" s="67">
        <v>2089.62</v>
      </c>
      <c r="R50" s="67">
        <v>1958.424</v>
      </c>
      <c r="S50" s="67">
        <v>2036.0339999999997</v>
      </c>
      <c r="T50" s="67">
        <v>2056.8599999999997</v>
      </c>
      <c r="U50" s="67">
        <v>2285.8679999999999</v>
      </c>
      <c r="V50" s="67">
        <v>2516.4360000000001</v>
      </c>
      <c r="W50" s="67">
        <v>2426.0339999999997</v>
      </c>
      <c r="X50" s="67">
        <v>2686.0080000000003</v>
      </c>
      <c r="Y50" s="67">
        <v>2851.7580000000003</v>
      </c>
      <c r="Z50" s="67">
        <v>2799.9660000000003</v>
      </c>
      <c r="AA50" s="67">
        <v>2860.1039999999998</v>
      </c>
      <c r="AB50" s="67">
        <v>3105.1800000000003</v>
      </c>
      <c r="AC50" s="67">
        <v>3230.7599999999998</v>
      </c>
      <c r="AD50" s="67">
        <v>3120.2339999999999</v>
      </c>
      <c r="AE50" s="67">
        <v>2914.8599999999997</v>
      </c>
      <c r="AF50" s="67">
        <v>3084.6660000000002</v>
      </c>
      <c r="AG50" s="67">
        <v>2949.8040000000001</v>
      </c>
      <c r="AH50" s="67">
        <v>3016.0259999999998</v>
      </c>
      <c r="AI50" s="67">
        <v>2959.4760000000001</v>
      </c>
      <c r="AJ50" s="67">
        <v>3054.7139999999999</v>
      </c>
      <c r="AK50" s="67">
        <v>3116.88</v>
      </c>
      <c r="AL50" s="67">
        <v>2501.1480000000001</v>
      </c>
      <c r="AM50" s="67">
        <v>2473.4580000000001</v>
      </c>
      <c r="AN50" s="67">
        <v>2496.078</v>
      </c>
      <c r="AO50" s="67">
        <v>2406.5339999999997</v>
      </c>
      <c r="AP50" s="67">
        <v>2505.1260000000002</v>
      </c>
      <c r="AQ50" s="67">
        <v>2372.37</v>
      </c>
      <c r="AR50" s="67">
        <v>2274.7139999999999</v>
      </c>
      <c r="AS50" s="67">
        <v>2170.35</v>
      </c>
      <c r="AT50" s="67">
        <v>2108.9639999999999</v>
      </c>
      <c r="AU50" s="67">
        <v>2184.078</v>
      </c>
      <c r="AV50" s="67">
        <v>2048.3580000000002</v>
      </c>
      <c r="AW50" s="67">
        <v>2080.7280000000001</v>
      </c>
      <c r="AX50" s="67">
        <v>1979.952</v>
      </c>
      <c r="AY50" s="67">
        <v>2023.8660000000002</v>
      </c>
      <c r="AZ50" s="67">
        <v>2094.69</v>
      </c>
      <c r="BA50" s="67">
        <v>2013.18</v>
      </c>
      <c r="BB50" s="67">
        <v>1862.0159999999998</v>
      </c>
      <c r="BC50" s="67">
        <v>1840.8</v>
      </c>
      <c r="BD50" s="67">
        <v>1977.3</v>
      </c>
      <c r="BE50" s="67">
        <v>2185.8719999999998</v>
      </c>
      <c r="BF50" s="67">
        <v>2270.268</v>
      </c>
      <c r="BG50" s="67">
        <v>2325.4919999999997</v>
      </c>
      <c r="BH50" s="67">
        <v>2329.8599999999997</v>
      </c>
      <c r="BI50" s="67">
        <v>2432.1959999999999</v>
      </c>
      <c r="BJ50" s="67">
        <v>2386.8779999999997</v>
      </c>
      <c r="BK50" s="67">
        <v>2479.308</v>
      </c>
      <c r="BL50" s="67">
        <v>2433.5219999999999</v>
      </c>
      <c r="BM50" s="67">
        <v>2363.4780000000001</v>
      </c>
      <c r="BN50" s="67">
        <v>2612.6099999999997</v>
      </c>
      <c r="BO50" s="67">
        <v>2753.0879999999997</v>
      </c>
      <c r="BP50" s="67">
        <v>2770.1699999999996</v>
      </c>
      <c r="BQ50" s="67">
        <v>2844.66</v>
      </c>
      <c r="BR50" s="67">
        <v>2749.2660000000001</v>
      </c>
      <c r="BS50" s="67">
        <v>2621.8139999999999</v>
      </c>
      <c r="BT50" s="67">
        <v>2783.5859999999998</v>
      </c>
      <c r="BU50" s="67"/>
      <c r="BV50" s="67">
        <v>3144.8820000000001</v>
      </c>
      <c r="BW50" s="67">
        <v>3626.5319999999997</v>
      </c>
      <c r="BX50" s="67">
        <v>3591.0419999999999</v>
      </c>
      <c r="BY50" s="67">
        <v>3576.2999999999997</v>
      </c>
      <c r="BZ50" s="67">
        <v>3571.5419999999999</v>
      </c>
      <c r="CA50" s="67">
        <v>3506.88</v>
      </c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238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7">
        <f t="shared" si="2"/>
        <v>98.748000000000047</v>
      </c>
      <c r="DE50" s="96">
        <f t="shared" si="3"/>
        <v>5.3867755935665076E-2</v>
      </c>
      <c r="DF50">
        <v>7.8</v>
      </c>
      <c r="DH50" s="220"/>
      <c r="DK50" s="270"/>
      <c r="DL50" s="271"/>
    </row>
    <row r="51" spans="1:116" s="65" customFormat="1" x14ac:dyDescent="0.25">
      <c r="A51" s="99">
        <f t="shared" si="0"/>
        <v>50</v>
      </c>
      <c r="B51" s="35" t="s">
        <v>11452</v>
      </c>
      <c r="C51" s="35" t="s">
        <v>11454</v>
      </c>
      <c r="D51" s="177">
        <f t="shared" si="4"/>
        <v>597.40200000000004</v>
      </c>
      <c r="E51" s="100">
        <v>76.59</v>
      </c>
      <c r="F51" s="100" t="e">
        <f>VLOOKUP(C51,#REF!,3,FALSE)</f>
        <v>#REF!</v>
      </c>
      <c r="G51" s="100"/>
      <c r="H51" s="67">
        <v>574.39199999999994</v>
      </c>
      <c r="I51" s="67">
        <v>546.39</v>
      </c>
      <c r="J51" s="67">
        <v>552.47399999999993</v>
      </c>
      <c r="K51" s="67">
        <v>572.75400000000002</v>
      </c>
      <c r="L51" s="67">
        <v>548.18399999999997</v>
      </c>
      <c r="M51" s="67">
        <v>544.82999999999993</v>
      </c>
      <c r="N51" s="67">
        <v>563.00400000000002</v>
      </c>
      <c r="O51" s="67">
        <v>548.02800000000002</v>
      </c>
      <c r="P51" s="67">
        <v>524.47199999999998</v>
      </c>
      <c r="Q51" s="67">
        <v>509.65199999999999</v>
      </c>
      <c r="R51" s="67">
        <v>475.8</v>
      </c>
      <c r="S51" s="67">
        <v>488.202</v>
      </c>
      <c r="T51" s="67">
        <v>455.28599999999994</v>
      </c>
      <c r="U51" s="67">
        <v>508.17</v>
      </c>
      <c r="V51" s="67">
        <v>547.48199999999997</v>
      </c>
      <c r="W51" s="67">
        <v>537.81000000000006</v>
      </c>
      <c r="X51" s="67">
        <v>549.74400000000003</v>
      </c>
      <c r="Y51" s="67">
        <v>554.18999999999994</v>
      </c>
      <c r="Z51" s="67">
        <v>584.61</v>
      </c>
      <c r="AA51" s="67">
        <v>608.16599999999994</v>
      </c>
      <c r="AB51" s="67">
        <v>603.01800000000003</v>
      </c>
      <c r="AC51" s="67">
        <v>690.92399999999998</v>
      </c>
      <c r="AD51" s="67">
        <v>695.05799999999999</v>
      </c>
      <c r="AE51" s="67">
        <v>716.11800000000005</v>
      </c>
      <c r="AF51" s="67">
        <v>650.20799999999997</v>
      </c>
      <c r="AG51" s="67">
        <v>683.28</v>
      </c>
      <c r="AH51" s="67">
        <v>677.50799999999992</v>
      </c>
      <c r="AI51" s="67">
        <v>679.61399999999992</v>
      </c>
      <c r="AJ51" s="67">
        <v>709.9559999999999</v>
      </c>
      <c r="AK51" s="67">
        <v>701.06399999999996</v>
      </c>
      <c r="AL51" s="67">
        <v>676.80599999999993</v>
      </c>
      <c r="AM51" s="67">
        <v>676.80599999999993</v>
      </c>
      <c r="AN51" s="67">
        <v>669.47399999999993</v>
      </c>
      <c r="AO51" s="67">
        <v>647.47800000000007</v>
      </c>
      <c r="AP51" s="67">
        <v>602.54999999999995</v>
      </c>
      <c r="AQ51" s="67">
        <v>637.26</v>
      </c>
      <c r="AR51" s="67">
        <v>631.33199999999999</v>
      </c>
      <c r="AS51" s="67">
        <v>627.97800000000007</v>
      </c>
      <c r="AT51" s="67">
        <v>619.00800000000004</v>
      </c>
      <c r="AU51" s="67">
        <v>607.46399999999994</v>
      </c>
      <c r="AV51" s="67">
        <v>598.72800000000007</v>
      </c>
      <c r="AW51" s="67">
        <v>546.78</v>
      </c>
      <c r="AX51" s="67">
        <v>537.34199999999998</v>
      </c>
      <c r="AY51" s="67">
        <v>564.95400000000006</v>
      </c>
      <c r="AZ51" s="67">
        <v>559.26</v>
      </c>
      <c r="BA51" s="67">
        <v>530.08799999999997</v>
      </c>
      <c r="BB51" s="67">
        <v>504.81599999999997</v>
      </c>
      <c r="BC51" s="67">
        <v>483.44399999999996</v>
      </c>
      <c r="BD51" s="67">
        <v>454.66199999999998</v>
      </c>
      <c r="BE51" s="67">
        <v>462.774</v>
      </c>
      <c r="BF51" s="67">
        <v>470.10599999999999</v>
      </c>
      <c r="BG51" s="67">
        <v>466.12799999999999</v>
      </c>
      <c r="BH51" s="67">
        <v>452.63400000000001</v>
      </c>
      <c r="BI51" s="67">
        <v>472.75799999999998</v>
      </c>
      <c r="BJ51" s="67">
        <v>472.99200000000002</v>
      </c>
      <c r="BK51" s="67">
        <v>524.93999999999994</v>
      </c>
      <c r="BL51" s="67">
        <v>491.322</v>
      </c>
      <c r="BM51" s="67">
        <v>480.79199999999997</v>
      </c>
      <c r="BN51" s="67">
        <v>502.94400000000002</v>
      </c>
      <c r="BO51" s="67">
        <v>490.85399999999998</v>
      </c>
      <c r="BP51" s="67">
        <v>512.46</v>
      </c>
      <c r="BQ51" s="67">
        <v>514.48799999999994</v>
      </c>
      <c r="BR51" s="67">
        <v>486.01800000000003</v>
      </c>
      <c r="BS51" s="67">
        <v>503.80200000000002</v>
      </c>
      <c r="BT51" s="67">
        <v>508.17</v>
      </c>
      <c r="BU51" s="67"/>
      <c r="BV51" s="67">
        <v>505.20599999999996</v>
      </c>
      <c r="BW51" s="67">
        <v>490.23</v>
      </c>
      <c r="BX51" s="67">
        <v>460.27799999999996</v>
      </c>
      <c r="BY51" s="67">
        <v>472.21199999999999</v>
      </c>
      <c r="BZ51" s="67">
        <v>461.44799999999998</v>
      </c>
      <c r="CA51" s="67">
        <v>461.29199999999997</v>
      </c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238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7">
        <f t="shared" si="2"/>
        <v>23.010000000000105</v>
      </c>
      <c r="DE51" s="96">
        <f t="shared" si="3"/>
        <v>4.0059750135795949E-2</v>
      </c>
      <c r="DF51">
        <v>7.8</v>
      </c>
      <c r="DH51" s="220"/>
      <c r="DK51" s="270"/>
      <c r="DL51" s="271"/>
    </row>
    <row r="52" spans="1:116" s="65" customFormat="1" x14ac:dyDescent="0.25">
      <c r="A52" s="99">
        <f t="shared" si="0"/>
        <v>51</v>
      </c>
      <c r="B52" s="35" t="s">
        <v>11450</v>
      </c>
      <c r="C52" s="35" t="s">
        <v>11448</v>
      </c>
      <c r="D52" s="177">
        <f t="shared" si="4"/>
        <v>714.4799999999999</v>
      </c>
      <c r="E52" s="100">
        <v>91.6</v>
      </c>
      <c r="F52" s="100" t="e">
        <f>VLOOKUP(C52,#REF!,3,FALSE)</f>
        <v>#REF!</v>
      </c>
      <c r="G52" s="100"/>
      <c r="H52" s="67">
        <v>645.21600000000001</v>
      </c>
      <c r="I52" s="67">
        <v>608.55599999999993</v>
      </c>
      <c r="J52" s="67">
        <v>582.34799999999996</v>
      </c>
      <c r="K52" s="67">
        <v>647.32199999999989</v>
      </c>
      <c r="L52" s="67">
        <v>612.22199999999998</v>
      </c>
      <c r="M52" s="67">
        <v>570.726</v>
      </c>
      <c r="N52" s="67">
        <v>617.13599999999997</v>
      </c>
      <c r="O52" s="67">
        <v>570.64799999999991</v>
      </c>
      <c r="P52" s="67">
        <v>552.16200000000003</v>
      </c>
      <c r="Q52" s="67">
        <v>558.79200000000003</v>
      </c>
      <c r="R52" s="67">
        <v>569.24400000000003</v>
      </c>
      <c r="S52" s="67">
        <v>574.15800000000002</v>
      </c>
      <c r="T52" s="67">
        <v>571.97399999999993</v>
      </c>
      <c r="U52" s="67">
        <v>597.24599999999998</v>
      </c>
      <c r="V52" s="67">
        <v>619.16399999999999</v>
      </c>
      <c r="W52" s="67">
        <v>622.36200000000008</v>
      </c>
      <c r="X52" s="67">
        <v>671.03399999999999</v>
      </c>
      <c r="Y52" s="67">
        <v>803.32199999999989</v>
      </c>
      <c r="Z52" s="67">
        <v>780.85799999999995</v>
      </c>
      <c r="AA52" s="67">
        <v>874.14599999999996</v>
      </c>
      <c r="AB52" s="67">
        <v>894.89400000000001</v>
      </c>
      <c r="AC52" s="67">
        <v>931.16399999999999</v>
      </c>
      <c r="AD52" s="67">
        <v>962.67600000000004</v>
      </c>
      <c r="AE52" s="67">
        <v>1016.7299999999999</v>
      </c>
      <c r="AF52" s="67">
        <v>1255.1759999999999</v>
      </c>
      <c r="AG52" s="67">
        <v>1239.5759999999998</v>
      </c>
      <c r="AH52" s="67">
        <v>1200.2639999999999</v>
      </c>
      <c r="AI52" s="67">
        <v>1205.568</v>
      </c>
      <c r="AJ52" s="67">
        <v>1112.4359999999999</v>
      </c>
      <c r="AK52" s="67">
        <v>1180.53</v>
      </c>
      <c r="AL52" s="67">
        <v>1167.5819999999999</v>
      </c>
      <c r="AM52" s="67">
        <v>1185.5219999999999</v>
      </c>
      <c r="AN52" s="67">
        <v>1128.1919999999998</v>
      </c>
      <c r="AO52" s="67">
        <v>1122.9659999999999</v>
      </c>
      <c r="AP52" s="67">
        <v>1023.8279999999999</v>
      </c>
      <c r="AQ52" s="67">
        <v>1103.934</v>
      </c>
      <c r="AR52" s="67">
        <v>1222.6499999999999</v>
      </c>
      <c r="AS52" s="67">
        <v>1168.05</v>
      </c>
      <c r="AT52" s="67">
        <v>1141.2959999999998</v>
      </c>
      <c r="AU52" s="67">
        <v>1127.0999999999999</v>
      </c>
      <c r="AV52" s="67">
        <v>1106.04</v>
      </c>
      <c r="AW52" s="67">
        <v>1109.0819999999999</v>
      </c>
      <c r="AX52" s="67">
        <v>1021.254</v>
      </c>
      <c r="AY52" s="67">
        <v>1151.0459999999998</v>
      </c>
      <c r="AZ52" s="67">
        <v>1324.674</v>
      </c>
      <c r="BA52" s="67">
        <v>1287.624</v>
      </c>
      <c r="BB52" s="67">
        <v>1145.664</v>
      </c>
      <c r="BC52" s="67">
        <v>1031.1599999999999</v>
      </c>
      <c r="BD52" s="67">
        <v>1190.202</v>
      </c>
      <c r="BE52" s="67">
        <v>1236.3779999999999</v>
      </c>
      <c r="BF52" s="67">
        <v>1351.2719999999999</v>
      </c>
      <c r="BG52" s="67">
        <v>1338.0119999999999</v>
      </c>
      <c r="BH52" s="67">
        <v>1387.152</v>
      </c>
      <c r="BI52" s="67">
        <v>1361.1</v>
      </c>
      <c r="BJ52" s="67">
        <v>1451.268</v>
      </c>
      <c r="BK52" s="67">
        <v>1366.482</v>
      </c>
      <c r="BL52" s="67">
        <v>1348.386</v>
      </c>
      <c r="BM52" s="67">
        <v>1171.3259999999998</v>
      </c>
      <c r="BN52" s="67">
        <v>1088.9580000000001</v>
      </c>
      <c r="BO52" s="67">
        <v>1011.7380000000001</v>
      </c>
      <c r="BP52" s="67">
        <v>1004.3279999999999</v>
      </c>
      <c r="BQ52" s="67">
        <v>952.22399999999993</v>
      </c>
      <c r="BR52" s="67">
        <v>860.80799999999999</v>
      </c>
      <c r="BS52" s="67">
        <v>872.274</v>
      </c>
      <c r="BT52" s="67">
        <v>942.16200000000003</v>
      </c>
      <c r="BU52" s="67"/>
      <c r="BV52" s="67">
        <v>1052.7660000000001</v>
      </c>
      <c r="BW52" s="67">
        <v>981.94200000000001</v>
      </c>
      <c r="BX52" s="67">
        <v>925.39199999999994</v>
      </c>
      <c r="BY52" s="67">
        <v>1024.6859999999999</v>
      </c>
      <c r="BZ52" s="67">
        <v>957.99599999999998</v>
      </c>
      <c r="CA52" s="67">
        <v>943.02</v>
      </c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238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7">
        <f t="shared" si="2"/>
        <v>69.263999999999896</v>
      </c>
      <c r="DE52" s="96">
        <f t="shared" si="3"/>
        <v>0.10735009671179868</v>
      </c>
      <c r="DF52">
        <v>7.8</v>
      </c>
      <c r="DH52" s="220"/>
      <c r="DK52" s="270"/>
      <c r="DL52" s="271"/>
    </row>
    <row r="53" spans="1:116" s="65" customFormat="1" x14ac:dyDescent="0.25">
      <c r="A53" s="99">
        <f t="shared" si="0"/>
        <v>52</v>
      </c>
      <c r="B53" s="35" t="s">
        <v>11439</v>
      </c>
      <c r="C53" s="35" t="s">
        <v>11437</v>
      </c>
      <c r="D53" s="177">
        <f t="shared" si="4"/>
        <v>378.76800000000003</v>
      </c>
      <c r="E53" s="100">
        <v>48.56</v>
      </c>
      <c r="F53" s="100" t="e">
        <f>VLOOKUP(C53,#REF!,3,FALSE)</f>
        <v>#REF!</v>
      </c>
      <c r="G53" s="100"/>
      <c r="H53" s="67">
        <v>371.12399999999997</v>
      </c>
      <c r="I53" s="67">
        <v>353.49599999999998</v>
      </c>
      <c r="J53" s="67">
        <v>324.16800000000001</v>
      </c>
      <c r="K53" s="67">
        <v>324.08999999999997</v>
      </c>
      <c r="L53" s="67">
        <v>312.15600000000001</v>
      </c>
      <c r="M53" s="67">
        <v>312.702</v>
      </c>
      <c r="N53" s="67">
        <v>359.96999999999997</v>
      </c>
      <c r="O53" s="67">
        <v>249.52199999999999</v>
      </c>
      <c r="P53" s="67">
        <v>262.93799999999999</v>
      </c>
      <c r="Q53" s="67">
        <v>284.46600000000001</v>
      </c>
      <c r="R53" s="67">
        <v>245.77800000000002</v>
      </c>
      <c r="S53" s="67">
        <v>258.57</v>
      </c>
      <c r="T53" s="67">
        <v>232.596</v>
      </c>
      <c r="U53" s="67">
        <v>267.22799999999995</v>
      </c>
      <c r="V53" s="67">
        <v>328.77</v>
      </c>
      <c r="W53" s="67">
        <v>328.92599999999999</v>
      </c>
      <c r="X53" s="67">
        <v>298.27199999999999</v>
      </c>
      <c r="Y53" s="67">
        <v>323.38799999999998</v>
      </c>
      <c r="Z53" s="67">
        <v>437.346</v>
      </c>
      <c r="AA53" s="67">
        <v>373.69799999999998</v>
      </c>
      <c r="AB53" s="67">
        <v>282.98399999999998</v>
      </c>
      <c r="AC53" s="67">
        <v>222.45599999999999</v>
      </c>
      <c r="AD53" s="67">
        <v>259.50600000000003</v>
      </c>
      <c r="AE53" s="67">
        <v>240.39599999999999</v>
      </c>
      <c r="AF53" s="67">
        <v>254.28</v>
      </c>
      <c r="AG53" s="67">
        <v>259.97399999999999</v>
      </c>
      <c r="AH53" s="67">
        <v>249.44399999999999</v>
      </c>
      <c r="AI53" s="67">
        <v>246.40199999999999</v>
      </c>
      <c r="AJ53" s="67">
        <v>284.31</v>
      </c>
      <c r="AK53" s="67">
        <v>342.654</v>
      </c>
      <c r="AL53" s="67">
        <v>254.59199999999998</v>
      </c>
      <c r="AM53" s="67">
        <v>258.57</v>
      </c>
      <c r="AN53" s="67">
        <v>144.92399999999998</v>
      </c>
      <c r="AO53" s="67">
        <v>191.256</v>
      </c>
      <c r="AP53" s="67">
        <v>203.19</v>
      </c>
      <c r="AQ53" s="67">
        <v>368.70600000000002</v>
      </c>
      <c r="AR53" s="67">
        <v>368.62799999999999</v>
      </c>
      <c r="AS53" s="67">
        <v>372.84</v>
      </c>
      <c r="AT53" s="67">
        <v>321.59399999999999</v>
      </c>
      <c r="AU53" s="67">
        <v>3273.9720000000002</v>
      </c>
      <c r="AV53" s="67">
        <v>3566.7059999999997</v>
      </c>
      <c r="AW53" s="67">
        <v>3565.848</v>
      </c>
      <c r="AX53" s="67">
        <v>3014.3879999999999</v>
      </c>
      <c r="AY53" s="67">
        <v>3414.06</v>
      </c>
      <c r="AZ53" s="67">
        <v>4783.2719999999999</v>
      </c>
      <c r="BA53" s="67">
        <v>4904.6399999999994</v>
      </c>
      <c r="BB53" s="67">
        <v>3968.328</v>
      </c>
      <c r="BC53" s="67">
        <v>4872.2699999999995</v>
      </c>
      <c r="BD53" s="67">
        <v>5555.0820000000003</v>
      </c>
      <c r="BE53" s="67">
        <v>6214.884</v>
      </c>
      <c r="BF53" s="67">
        <v>7097.6880000000001</v>
      </c>
      <c r="BG53" s="67">
        <v>6603.3240000000005</v>
      </c>
      <c r="BH53" s="67">
        <v>6390.93</v>
      </c>
      <c r="BI53" s="67">
        <v>7061.0279999999993</v>
      </c>
      <c r="BJ53" s="67">
        <v>6587.4119999999994</v>
      </c>
      <c r="BK53" s="67">
        <v>5999.058</v>
      </c>
      <c r="BL53" s="67">
        <v>6119.1779999999999</v>
      </c>
      <c r="BM53" s="67">
        <v>6894.2640000000001</v>
      </c>
      <c r="BN53" s="67">
        <v>6925.5419999999995</v>
      </c>
      <c r="BO53" s="67">
        <v>6228.3</v>
      </c>
      <c r="BP53" s="67">
        <v>6105.06</v>
      </c>
      <c r="BQ53" s="67">
        <v>6688.0320000000002</v>
      </c>
      <c r="BR53" s="67">
        <v>5566.4699999999993</v>
      </c>
      <c r="BS53" s="67">
        <v>7008.2219999999998</v>
      </c>
      <c r="BT53" s="67">
        <v>7394.5559999999996</v>
      </c>
      <c r="BU53" s="67"/>
      <c r="BV53" s="67">
        <v>7587.3720000000003</v>
      </c>
      <c r="BW53" s="67">
        <v>8336.8739999999998</v>
      </c>
      <c r="BX53" s="67">
        <v>8892.0779999999995</v>
      </c>
      <c r="BY53" s="67">
        <v>7062.7439999999997</v>
      </c>
      <c r="BZ53" s="67">
        <v>6708.0779999999995</v>
      </c>
      <c r="CA53" s="67">
        <v>6265.8960000000006</v>
      </c>
      <c r="CB53" s="67">
        <v>4521.1139999999996</v>
      </c>
      <c r="CC53" s="67">
        <v>3698.37</v>
      </c>
      <c r="CD53" s="67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238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7">
        <f t="shared" si="2"/>
        <v>7.6440000000000623</v>
      </c>
      <c r="DE53" s="96">
        <f t="shared" si="3"/>
        <v>2.0596889449348635E-2</v>
      </c>
      <c r="DF53">
        <v>7.8</v>
      </c>
      <c r="DH53" s="220"/>
      <c r="DK53" s="270"/>
      <c r="DL53" s="271"/>
    </row>
    <row r="54" spans="1:116" s="65" customFormat="1" x14ac:dyDescent="0.25">
      <c r="A54" s="99">
        <f t="shared" si="0"/>
        <v>53</v>
      </c>
      <c r="B54" s="35" t="s">
        <v>11425</v>
      </c>
      <c r="C54" s="35" t="s">
        <v>11434</v>
      </c>
      <c r="D54" s="177">
        <f t="shared" si="4"/>
        <v>202.41</v>
      </c>
      <c r="E54" s="100">
        <v>25.95</v>
      </c>
      <c r="F54" s="100" t="e">
        <f>VLOOKUP(C54,#REF!,3,FALSE)</f>
        <v>#REF!</v>
      </c>
      <c r="G54" s="100"/>
      <c r="H54" s="67">
        <v>214.26599999999999</v>
      </c>
      <c r="I54" s="67">
        <v>202.87800000000001</v>
      </c>
      <c r="J54" s="67">
        <v>216.52800000000002</v>
      </c>
      <c r="K54" s="67">
        <v>230.256</v>
      </c>
      <c r="L54" s="67">
        <v>221.05199999999999</v>
      </c>
      <c r="M54" s="67">
        <v>225.49799999999999</v>
      </c>
      <c r="N54" s="67">
        <v>224.79599999999999</v>
      </c>
      <c r="O54" s="67">
        <v>207.714</v>
      </c>
      <c r="P54" s="67">
        <v>195.31199999999998</v>
      </c>
      <c r="Q54" s="67">
        <v>183.14400000000001</v>
      </c>
      <c r="R54" s="67">
        <v>180.33600000000001</v>
      </c>
      <c r="S54" s="67">
        <v>181.19399999999999</v>
      </c>
      <c r="T54" s="67">
        <v>179.946</v>
      </c>
      <c r="U54" s="67">
        <v>199.05599999999998</v>
      </c>
      <c r="V54" s="67">
        <v>205.92</v>
      </c>
      <c r="W54" s="67">
        <v>214.18799999999999</v>
      </c>
      <c r="X54" s="67">
        <v>226.35599999999999</v>
      </c>
      <c r="Y54" s="67">
        <v>239.69399999999999</v>
      </c>
      <c r="Z54" s="67">
        <v>214.18799999999999</v>
      </c>
      <c r="AA54" s="67">
        <v>201.55199999999999</v>
      </c>
      <c r="AB54" s="67">
        <v>202.95599999999999</v>
      </c>
      <c r="AC54" s="67">
        <v>182.67600000000002</v>
      </c>
      <c r="AD54" s="67">
        <v>181.03800000000001</v>
      </c>
      <c r="AE54" s="67">
        <v>176.202</v>
      </c>
      <c r="AF54" s="67">
        <v>173.47199999999998</v>
      </c>
      <c r="AG54" s="67">
        <v>193.04999999999998</v>
      </c>
      <c r="AH54" s="67">
        <v>198.82199999999997</v>
      </c>
      <c r="AI54" s="67">
        <v>183.76799999999997</v>
      </c>
      <c r="AJ54" s="67">
        <v>173.16</v>
      </c>
      <c r="AK54" s="67">
        <v>174.096</v>
      </c>
      <c r="AL54" s="67">
        <v>184.70400000000001</v>
      </c>
      <c r="AM54" s="67">
        <v>173.78399999999999</v>
      </c>
      <c r="AN54" s="67">
        <v>177.21599999999998</v>
      </c>
      <c r="AO54" s="67">
        <v>184.47</v>
      </c>
      <c r="AP54" s="67">
        <v>195.46799999999999</v>
      </c>
      <c r="AQ54" s="67">
        <v>224.56199999999998</v>
      </c>
      <c r="AR54" s="67">
        <v>196.95</v>
      </c>
      <c r="AS54" s="67">
        <v>210.99</v>
      </c>
      <c r="AT54" s="67">
        <v>228.46199999999999</v>
      </c>
      <c r="AU54" s="67">
        <v>201.084</v>
      </c>
      <c r="AV54" s="67">
        <v>168.012</v>
      </c>
      <c r="AW54" s="67">
        <v>149.136</v>
      </c>
      <c r="AX54" s="67">
        <v>142.81799999999998</v>
      </c>
      <c r="AY54" s="67">
        <v>151.78800000000001</v>
      </c>
      <c r="AZ54" s="67">
        <v>165.51599999999999</v>
      </c>
      <c r="BA54" s="67">
        <v>160.13400000000001</v>
      </c>
      <c r="BB54" s="67">
        <v>155.142</v>
      </c>
      <c r="BC54" s="67">
        <v>149.76</v>
      </c>
      <c r="BD54" s="67">
        <v>149.292</v>
      </c>
      <c r="BE54" s="67">
        <v>153.19200000000001</v>
      </c>
      <c r="BF54" s="67">
        <v>165.98400000000001</v>
      </c>
      <c r="BG54" s="67">
        <v>159.58799999999999</v>
      </c>
      <c r="BH54" s="67">
        <v>139.464</v>
      </c>
      <c r="BI54" s="67">
        <v>139.386</v>
      </c>
      <c r="BJ54" s="67">
        <v>146.64000000000001</v>
      </c>
      <c r="BK54" s="67">
        <v>156.624</v>
      </c>
      <c r="BL54" s="67">
        <v>157.94999999999999</v>
      </c>
      <c r="BM54" s="67">
        <v>158.41799999999998</v>
      </c>
      <c r="BN54" s="67">
        <v>194.142</v>
      </c>
      <c r="BO54" s="67">
        <v>208.18200000000002</v>
      </c>
      <c r="BP54" s="67">
        <v>218.4</v>
      </c>
      <c r="BQ54" s="67">
        <v>195.31199999999998</v>
      </c>
      <c r="BR54" s="67">
        <v>205.76399999999998</v>
      </c>
      <c r="BS54" s="67">
        <v>229.24199999999999</v>
      </c>
      <c r="BT54" s="67">
        <v>232.67399999999998</v>
      </c>
      <c r="BU54" s="67"/>
      <c r="BV54" s="67">
        <v>237.9</v>
      </c>
      <c r="BW54" s="67">
        <v>294.60599999999999</v>
      </c>
      <c r="BX54" s="67">
        <v>283.452</v>
      </c>
      <c r="BY54" s="67">
        <v>339.61199999999997</v>
      </c>
      <c r="BZ54" s="67">
        <v>271.44</v>
      </c>
      <c r="CA54" s="67">
        <v>246.792</v>
      </c>
      <c r="CB54" s="67">
        <v>221.05199999999999</v>
      </c>
      <c r="CC54" s="67">
        <v>215.43600000000001</v>
      </c>
      <c r="CD54" s="67">
        <v>220.27199999999999</v>
      </c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238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7">
        <f t="shared" si="2"/>
        <v>-11.855999999999995</v>
      </c>
      <c r="DE54" s="96">
        <f t="shared" si="3"/>
        <v>-5.5333090644339257E-2</v>
      </c>
      <c r="DF54">
        <v>7.8</v>
      </c>
      <c r="DH54" s="220"/>
      <c r="DK54" s="270"/>
      <c r="DL54" s="271"/>
    </row>
    <row r="55" spans="1:116" s="65" customFormat="1" x14ac:dyDescent="0.25">
      <c r="A55" s="99">
        <f t="shared" si="0"/>
        <v>54</v>
      </c>
      <c r="B55" s="35" t="s">
        <v>11364</v>
      </c>
      <c r="C55" s="35" t="s">
        <v>11366</v>
      </c>
      <c r="D55" s="177">
        <f t="shared" si="4"/>
        <v>586.48199999999997</v>
      </c>
      <c r="E55" s="100">
        <v>75.19</v>
      </c>
      <c r="F55" s="100" t="e">
        <f>VLOOKUP(C55,#REF!,3,FALSE)</f>
        <v>#REF!</v>
      </c>
      <c r="G55" s="100"/>
      <c r="H55" s="67">
        <v>571.58399999999995</v>
      </c>
      <c r="I55" s="67">
        <v>648.33600000000001</v>
      </c>
      <c r="J55" s="67">
        <v>625.71600000000001</v>
      </c>
      <c r="K55" s="67">
        <v>556.7639999999999</v>
      </c>
      <c r="L55" s="67">
        <v>523.77</v>
      </c>
      <c r="M55" s="67">
        <v>530.322</v>
      </c>
      <c r="N55" s="67">
        <v>531.17999999999995</v>
      </c>
      <c r="O55" s="67">
        <v>519.55799999999999</v>
      </c>
      <c r="P55" s="67">
        <v>499.27800000000002</v>
      </c>
      <c r="Q55" s="67">
        <v>538.43399999999997</v>
      </c>
      <c r="R55" s="67">
        <v>541.94400000000007</v>
      </c>
      <c r="S55" s="67">
        <v>518.38799999999992</v>
      </c>
      <c r="T55" s="67">
        <v>529.77599999999995</v>
      </c>
      <c r="U55" s="67">
        <v>583.2059999999999</v>
      </c>
      <c r="V55" s="67">
        <v>575.56200000000001</v>
      </c>
      <c r="W55" s="67">
        <v>563.78399999999999</v>
      </c>
      <c r="X55" s="67">
        <v>562.30200000000002</v>
      </c>
      <c r="Y55" s="67">
        <v>586.71600000000001</v>
      </c>
      <c r="Z55" s="67">
        <v>587.7299999999999</v>
      </c>
      <c r="AA55" s="67">
        <v>591.39599999999996</v>
      </c>
      <c r="AB55" s="67">
        <v>591.70799999999997</v>
      </c>
      <c r="AC55" s="67">
        <v>608.55599999999993</v>
      </c>
      <c r="AD55" s="67">
        <v>620.88</v>
      </c>
      <c r="AE55" s="67">
        <v>643.65599999999995</v>
      </c>
      <c r="AF55" s="67">
        <v>628.99199999999996</v>
      </c>
      <c r="AG55" s="67">
        <v>607.77599999999995</v>
      </c>
      <c r="AH55" s="67">
        <v>576.03</v>
      </c>
      <c r="AI55" s="67">
        <v>570.17999999999995</v>
      </c>
      <c r="AJ55" s="67">
        <v>578.83799999999997</v>
      </c>
      <c r="AK55" s="67">
        <v>547.87199999999996</v>
      </c>
      <c r="AL55" s="67">
        <v>558.55799999999999</v>
      </c>
      <c r="AM55" s="67">
        <v>579.15</v>
      </c>
      <c r="AN55" s="67">
        <v>544.04999999999995</v>
      </c>
      <c r="AO55" s="67">
        <v>570.41399999999999</v>
      </c>
      <c r="AP55" s="67">
        <v>561.75599999999997</v>
      </c>
      <c r="AQ55" s="67">
        <v>578.99400000000003</v>
      </c>
      <c r="AR55" s="67">
        <v>556.7639999999999</v>
      </c>
      <c r="AS55" s="67">
        <v>604.42199999999991</v>
      </c>
      <c r="AT55" s="67">
        <v>595.53</v>
      </c>
      <c r="AU55" s="67">
        <v>548.10599999999999</v>
      </c>
      <c r="AV55" s="67">
        <v>568.77599999999995</v>
      </c>
      <c r="AW55" s="67">
        <v>544.75200000000007</v>
      </c>
      <c r="AX55" s="67">
        <v>537.654</v>
      </c>
      <c r="AY55" s="67">
        <v>579.85199999999998</v>
      </c>
      <c r="AZ55" s="67">
        <v>589.29</v>
      </c>
      <c r="BA55" s="67">
        <v>595.29599999999994</v>
      </c>
      <c r="BB55" s="67">
        <v>594.51599999999996</v>
      </c>
      <c r="BC55" s="67">
        <v>572.44200000000001</v>
      </c>
      <c r="BD55" s="67">
        <v>593.65800000000002</v>
      </c>
      <c r="BE55" s="67">
        <v>608.4</v>
      </c>
      <c r="BF55" s="67">
        <v>625.94999999999993</v>
      </c>
      <c r="BG55" s="67">
        <v>634.21799999999996</v>
      </c>
      <c r="BH55" s="67">
        <v>620.80200000000002</v>
      </c>
      <c r="BI55" s="67">
        <v>613.47</v>
      </c>
      <c r="BJ55" s="67">
        <v>593.42399999999998</v>
      </c>
      <c r="BK55" s="67">
        <v>569.55599999999993</v>
      </c>
      <c r="BL55" s="67">
        <v>583.59599999999989</v>
      </c>
      <c r="BM55" s="67">
        <v>587.7299999999999</v>
      </c>
      <c r="BN55" s="67">
        <v>600.36599999999999</v>
      </c>
      <c r="BO55" s="67">
        <v>587.33999999999992</v>
      </c>
      <c r="BP55" s="67">
        <v>586.0139999999999</v>
      </c>
      <c r="BQ55" s="67">
        <v>627.04200000000003</v>
      </c>
      <c r="BR55" s="67">
        <v>615.03</v>
      </c>
      <c r="BS55" s="67">
        <v>635.93399999999997</v>
      </c>
      <c r="BT55" s="67">
        <v>642.72</v>
      </c>
      <c r="BU55" s="67"/>
      <c r="BV55" s="67">
        <v>598.10400000000004</v>
      </c>
      <c r="BW55" s="67">
        <v>595.37400000000002</v>
      </c>
      <c r="BX55" s="67">
        <v>572.20799999999997</v>
      </c>
      <c r="BY55" s="67">
        <v>584.68799999999999</v>
      </c>
      <c r="BZ55" s="67">
        <v>560.976</v>
      </c>
      <c r="CA55" s="67">
        <v>572.59799999999996</v>
      </c>
      <c r="CB55" s="67">
        <v>526.57799999999997</v>
      </c>
      <c r="CC55" s="67">
        <v>570.17999999999995</v>
      </c>
      <c r="CD55" s="67">
        <v>536.79599999999994</v>
      </c>
      <c r="CE55" s="67">
        <v>530.55599999999993</v>
      </c>
      <c r="CF55" s="67">
        <v>538.43399999999997</v>
      </c>
      <c r="CG55" s="67">
        <v>519.87</v>
      </c>
      <c r="CH55" s="67">
        <v>535.78199999999993</v>
      </c>
      <c r="CI55" s="67">
        <v>523.77</v>
      </c>
      <c r="CJ55" s="67">
        <v>518.93399999999997</v>
      </c>
      <c r="CK55" s="67">
        <v>540.072</v>
      </c>
      <c r="CL55" s="67">
        <v>552.39599999999996</v>
      </c>
      <c r="CM55" s="67">
        <v>551.85</v>
      </c>
      <c r="CN55" s="67"/>
      <c r="CO55" s="67"/>
      <c r="CP55" s="239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7">
        <f t="shared" si="2"/>
        <v>14.898000000000025</v>
      </c>
      <c r="DE55" s="96">
        <f t="shared" si="3"/>
        <v>2.6064410480349392E-2</v>
      </c>
      <c r="DF55">
        <v>7.8</v>
      </c>
      <c r="DH55" s="220"/>
      <c r="DK55" s="270"/>
      <c r="DL55" s="271"/>
    </row>
    <row r="56" spans="1:116" s="65" customFormat="1" x14ac:dyDescent="0.25">
      <c r="A56" s="99">
        <f t="shared" si="0"/>
        <v>55</v>
      </c>
      <c r="B56" s="35" t="s">
        <v>11304</v>
      </c>
      <c r="C56" s="35" t="s">
        <v>11306</v>
      </c>
      <c r="D56" s="177">
        <f t="shared" si="4"/>
        <v>3890.9519999999998</v>
      </c>
      <c r="E56" s="100">
        <v>498.84</v>
      </c>
      <c r="F56" s="100" t="e">
        <f>VLOOKUP(C56,#REF!,3,FALSE)</f>
        <v>#REF!</v>
      </c>
      <c r="G56" s="100"/>
      <c r="H56" s="67">
        <v>3868.3319999999999</v>
      </c>
      <c r="I56" s="67">
        <v>3723.72</v>
      </c>
      <c r="J56" s="67">
        <v>3704.6879999999996</v>
      </c>
      <c r="K56" s="67">
        <v>3668.9639999999999</v>
      </c>
      <c r="L56" s="67">
        <v>3590.808</v>
      </c>
      <c r="M56" s="67">
        <v>3511.404</v>
      </c>
      <c r="N56" s="67">
        <v>3543.3059999999996</v>
      </c>
      <c r="O56" s="67">
        <v>3422.0940000000001</v>
      </c>
      <c r="P56" s="67">
        <v>3395.1839999999997</v>
      </c>
      <c r="Q56" s="67">
        <v>3056.4300000000003</v>
      </c>
      <c r="R56" s="67">
        <v>2868.6839999999997</v>
      </c>
      <c r="S56" s="67">
        <v>3029.91</v>
      </c>
      <c r="T56" s="67">
        <v>2806.752</v>
      </c>
      <c r="U56" s="67">
        <v>2954.64</v>
      </c>
      <c r="V56" s="67">
        <v>3051.828</v>
      </c>
      <c r="W56" s="67">
        <v>3030.768</v>
      </c>
      <c r="X56" s="67">
        <v>3067.8179999999998</v>
      </c>
      <c r="Y56" s="67">
        <v>3096.5219999999999</v>
      </c>
      <c r="Z56" s="67">
        <v>3184.0379999999996</v>
      </c>
      <c r="AA56" s="67">
        <v>3185.7539999999999</v>
      </c>
      <c r="AB56" s="67">
        <v>3196.0499999999997</v>
      </c>
      <c r="AC56" s="67">
        <v>3237.4679999999998</v>
      </c>
      <c r="AD56" s="67">
        <v>3463.6680000000001</v>
      </c>
      <c r="AE56" s="67">
        <v>3346.4339999999997</v>
      </c>
      <c r="AF56" s="67">
        <v>3267.81</v>
      </c>
      <c r="AG56" s="67">
        <v>3302.13</v>
      </c>
      <c r="AH56" s="67">
        <v>3358.1339999999996</v>
      </c>
      <c r="AI56" s="67">
        <v>3405.48</v>
      </c>
      <c r="AJ56" s="67">
        <v>3488.7059999999997</v>
      </c>
      <c r="AK56" s="67">
        <v>3459.846</v>
      </c>
      <c r="AL56" s="67">
        <v>3302.9879999999998</v>
      </c>
      <c r="AM56" s="67">
        <v>3252.6</v>
      </c>
      <c r="AN56" s="67">
        <v>3237</v>
      </c>
      <c r="AO56" s="67">
        <v>3295.8119999999999</v>
      </c>
      <c r="AP56" s="67">
        <v>3200.886</v>
      </c>
      <c r="AQ56" s="67">
        <v>3339.5699999999997</v>
      </c>
      <c r="AR56" s="67">
        <v>3261.6480000000001</v>
      </c>
      <c r="AS56" s="67">
        <v>3247.2959999999998</v>
      </c>
      <c r="AT56" s="67">
        <v>3245.268</v>
      </c>
      <c r="AU56" s="67">
        <v>3338.5559999999996</v>
      </c>
      <c r="AV56" s="67">
        <v>3395.1059999999998</v>
      </c>
      <c r="AW56" s="67">
        <v>3358.6019999999999</v>
      </c>
      <c r="AX56" s="67">
        <v>3133.2599999999998</v>
      </c>
      <c r="AY56" s="67">
        <v>3253.692</v>
      </c>
      <c r="AZ56" s="67">
        <v>3250.962</v>
      </c>
      <c r="BA56" s="67">
        <v>3264.0660000000003</v>
      </c>
      <c r="BB56" s="67">
        <v>3166.9559999999997</v>
      </c>
      <c r="BC56" s="67">
        <v>3186.2220000000002</v>
      </c>
      <c r="BD56" s="67">
        <v>3317.1059999999998</v>
      </c>
      <c r="BE56" s="67">
        <v>3409.4580000000001</v>
      </c>
      <c r="BF56" s="67">
        <v>3537.69</v>
      </c>
      <c r="BG56" s="67">
        <v>3646.9679999999998</v>
      </c>
      <c r="BH56" s="67">
        <v>3486.21</v>
      </c>
      <c r="BI56" s="67">
        <v>3508.2839999999997</v>
      </c>
      <c r="BJ56" s="67">
        <v>3452.0459999999998</v>
      </c>
      <c r="BK56" s="67">
        <v>3306.03</v>
      </c>
      <c r="BL56" s="67">
        <v>3238.0139999999997</v>
      </c>
      <c r="BM56" s="67">
        <v>3355.248</v>
      </c>
      <c r="BN56" s="67">
        <v>3277.6379999999999</v>
      </c>
      <c r="BO56" s="67">
        <v>3234.9720000000002</v>
      </c>
      <c r="BP56" s="67">
        <v>3171.9480000000003</v>
      </c>
      <c r="BQ56" s="67">
        <v>3169.2959999999998</v>
      </c>
      <c r="BR56" s="67">
        <v>3113.136</v>
      </c>
      <c r="BS56" s="67">
        <v>3290.8199999999997</v>
      </c>
      <c r="BT56" s="67">
        <v>3319.0559999999996</v>
      </c>
      <c r="BU56" s="67"/>
      <c r="BV56" s="67">
        <v>3344.172</v>
      </c>
      <c r="BW56" s="67">
        <v>3248.076</v>
      </c>
      <c r="BX56" s="67">
        <v>3168.5160000000001</v>
      </c>
      <c r="BY56" s="67">
        <v>3240.9</v>
      </c>
      <c r="BZ56" s="67">
        <v>3200.6519999999996</v>
      </c>
      <c r="CA56" s="67">
        <v>3151.6680000000001</v>
      </c>
      <c r="CB56" s="67">
        <v>3207.5160000000001</v>
      </c>
      <c r="CC56" s="67">
        <v>3150.654</v>
      </c>
      <c r="CD56" s="67">
        <v>3109.6260000000002</v>
      </c>
      <c r="CE56" s="67">
        <v>3030.0660000000003</v>
      </c>
      <c r="CF56" s="67">
        <v>2868.45</v>
      </c>
      <c r="CG56" s="67">
        <v>2933.1120000000001</v>
      </c>
      <c r="CH56" s="67">
        <v>2921.7239999999997</v>
      </c>
      <c r="CI56" s="67">
        <v>2891.694</v>
      </c>
      <c r="CJ56" s="67">
        <v>2918.9940000000001</v>
      </c>
      <c r="CK56" s="67">
        <v>2921.1779999999999</v>
      </c>
      <c r="CL56" s="67">
        <v>2943.9540000000002</v>
      </c>
      <c r="CM56" s="67">
        <v>2884.83</v>
      </c>
      <c r="CN56" s="67">
        <v>2883.4259999999999</v>
      </c>
      <c r="CO56" s="67">
        <v>2751.84</v>
      </c>
      <c r="CP56" s="239">
        <v>2572.518</v>
      </c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7">
        <f t="shared" si="2"/>
        <v>22.619999999999891</v>
      </c>
      <c r="DE56" s="96">
        <f t="shared" si="3"/>
        <v>5.8474815501874944E-3</v>
      </c>
      <c r="DF56">
        <v>7.8</v>
      </c>
      <c r="DH56" s="220"/>
      <c r="DK56" s="270"/>
      <c r="DL56" s="271"/>
    </row>
    <row r="57" spans="1:116" x14ac:dyDescent="0.25">
      <c r="A57" s="99">
        <f t="shared" si="0"/>
        <v>56</v>
      </c>
      <c r="B57" s="1" t="s">
        <v>600</v>
      </c>
      <c r="C57" s="1" t="s">
        <v>602</v>
      </c>
      <c r="D57" s="177">
        <f t="shared" si="4"/>
        <v>556.53</v>
      </c>
      <c r="E57" s="67">
        <v>71.349999999999994</v>
      </c>
      <c r="F57" s="100" t="e">
        <f>VLOOKUP(C57,#REF!,3,FALSE)</f>
        <v>#REF!</v>
      </c>
      <c r="G57" s="100"/>
      <c r="H57" s="67">
        <v>548.57399999999996</v>
      </c>
      <c r="I57" s="67">
        <v>536.952</v>
      </c>
      <c r="J57" s="67">
        <v>553.9559999999999</v>
      </c>
      <c r="K57" s="67">
        <v>556.53</v>
      </c>
      <c r="L57" s="67">
        <v>562.38</v>
      </c>
      <c r="M57" s="67">
        <v>559.80599999999993</v>
      </c>
      <c r="N57" s="67">
        <v>561.6</v>
      </c>
      <c r="O57" s="67">
        <v>550.05599999999993</v>
      </c>
      <c r="P57" s="67">
        <v>558.87</v>
      </c>
      <c r="Q57" s="67">
        <v>560.89799999999991</v>
      </c>
      <c r="R57" s="67">
        <v>569.4</v>
      </c>
      <c r="S57" s="67">
        <v>557.154</v>
      </c>
      <c r="T57" s="67">
        <v>545.45400000000006</v>
      </c>
      <c r="U57" s="67">
        <v>548.88599999999997</v>
      </c>
      <c r="V57" s="67">
        <v>535.62599999999998</v>
      </c>
      <c r="W57" s="67">
        <v>539.44799999999998</v>
      </c>
      <c r="X57" s="67">
        <v>557.154</v>
      </c>
      <c r="Y57" s="67">
        <v>555.43799999999999</v>
      </c>
      <c r="Z57" s="67">
        <v>556.53</v>
      </c>
      <c r="AA57" s="67">
        <v>537.18600000000004</v>
      </c>
      <c r="AB57" s="67">
        <v>497.952</v>
      </c>
      <c r="AC57" s="67">
        <v>495.14399999999995</v>
      </c>
      <c r="AD57" s="67">
        <v>482.976</v>
      </c>
      <c r="AE57" s="67">
        <v>489.13799999999998</v>
      </c>
      <c r="AF57" s="67">
        <v>476.346</v>
      </c>
      <c r="AG57" s="67">
        <v>481.65</v>
      </c>
      <c r="AH57" s="67">
        <v>487.11</v>
      </c>
      <c r="AI57" s="67">
        <v>487.89</v>
      </c>
      <c r="AJ57" s="67">
        <v>492.33599999999996</v>
      </c>
      <c r="AK57" s="67">
        <v>487.73399999999998</v>
      </c>
      <c r="AL57" s="67">
        <v>499.82399999999996</v>
      </c>
      <c r="AM57" s="67">
        <v>498.57600000000002</v>
      </c>
      <c r="AN57" s="67">
        <v>481.572</v>
      </c>
      <c r="AO57" s="67">
        <v>498.57600000000002</v>
      </c>
      <c r="AP57" s="67">
        <v>507.07800000000003</v>
      </c>
      <c r="AQ57" s="67">
        <v>521.976</v>
      </c>
      <c r="AR57" s="67">
        <v>549.43200000000002</v>
      </c>
      <c r="AS57" s="67">
        <v>542.64599999999996</v>
      </c>
      <c r="AT57" s="67">
        <v>547.32600000000002</v>
      </c>
      <c r="AU57" s="67">
        <v>559.96199999999999</v>
      </c>
      <c r="AV57" s="67">
        <v>558.79200000000003</v>
      </c>
      <c r="AW57" s="67">
        <v>556.99799999999993</v>
      </c>
      <c r="AX57" s="67">
        <v>554.89199999999994</v>
      </c>
      <c r="AY57" s="67">
        <v>565.26599999999996</v>
      </c>
      <c r="AZ57" s="67">
        <v>544.36200000000008</v>
      </c>
      <c r="BA57" s="67">
        <v>539.60400000000004</v>
      </c>
      <c r="BB57" s="67">
        <v>535.70400000000006</v>
      </c>
      <c r="BC57" s="67">
        <v>540.774</v>
      </c>
      <c r="BD57" s="67">
        <v>522.99</v>
      </c>
      <c r="BE57" s="67">
        <v>509.26200000000006</v>
      </c>
      <c r="BF57" s="67">
        <v>496.86</v>
      </c>
      <c r="BG57" s="67">
        <v>497.32799999999997</v>
      </c>
      <c r="BH57" s="67">
        <v>496.46999999999997</v>
      </c>
      <c r="BI57" s="67">
        <v>489.60599999999999</v>
      </c>
      <c r="BJ57" s="67">
        <v>487.89</v>
      </c>
      <c r="BK57" s="67">
        <v>498.49799999999999</v>
      </c>
      <c r="BL57" s="67">
        <v>490.85399999999998</v>
      </c>
      <c r="BM57" s="67">
        <v>483.59999999999997</v>
      </c>
      <c r="BN57" s="67">
        <v>491.63400000000001</v>
      </c>
      <c r="BO57" s="67">
        <v>493.428</v>
      </c>
      <c r="BP57" s="67">
        <v>484.92599999999999</v>
      </c>
      <c r="BQ57" s="67">
        <v>481.572</v>
      </c>
      <c r="BR57" s="67">
        <v>469.32600000000002</v>
      </c>
      <c r="BS57" s="67">
        <v>454.584</v>
      </c>
      <c r="BT57" s="67">
        <v>464.178</v>
      </c>
      <c r="BV57" s="67">
        <v>471.822</v>
      </c>
      <c r="BW57" s="67">
        <v>467.06400000000002</v>
      </c>
      <c r="BX57" s="67">
        <v>464.25600000000003</v>
      </c>
      <c r="BY57" s="67">
        <v>464.334</v>
      </c>
      <c r="BZ57" s="67">
        <v>477.36</v>
      </c>
      <c r="CA57" s="67">
        <v>463.24200000000002</v>
      </c>
      <c r="CB57" s="67">
        <v>472.21199999999999</v>
      </c>
      <c r="CC57" s="67">
        <v>463.08599999999996</v>
      </c>
      <c r="CD57" s="67">
        <v>466.67399999999998</v>
      </c>
      <c r="CE57" s="67">
        <v>471.04199999999997</v>
      </c>
      <c r="CF57" s="67">
        <v>465.42599999999999</v>
      </c>
      <c r="CG57" s="67">
        <v>459.654</v>
      </c>
      <c r="CH57" s="67">
        <v>454.89600000000002</v>
      </c>
      <c r="CI57" s="67">
        <v>457.08</v>
      </c>
      <c r="CJ57" s="67">
        <v>457.15799999999996</v>
      </c>
      <c r="CK57" s="67">
        <v>457.392</v>
      </c>
      <c r="CL57" s="67">
        <v>456.846</v>
      </c>
      <c r="CM57" s="67">
        <v>446.62799999999999</v>
      </c>
      <c r="CN57" s="67">
        <v>442.416</v>
      </c>
      <c r="CO57" s="67">
        <v>442.572</v>
      </c>
      <c r="CP57" s="239">
        <v>430.87200000000001</v>
      </c>
      <c r="CQ57" s="67">
        <v>425.64600000000002</v>
      </c>
      <c r="CR57" s="67">
        <v>412.54199999999997</v>
      </c>
      <c r="CS57" s="67">
        <v>414.49200000000002</v>
      </c>
      <c r="CT57" s="67">
        <v>436.64399999999995</v>
      </c>
      <c r="CU57" s="67">
        <v>449.28</v>
      </c>
      <c r="DD57" s="17">
        <f t="shared" si="2"/>
        <v>7.9560000000000173</v>
      </c>
      <c r="DE57" s="96">
        <f t="shared" si="3"/>
        <v>1.4503057016920265E-2</v>
      </c>
      <c r="DF57">
        <v>7.8</v>
      </c>
      <c r="DK57" s="270"/>
      <c r="DL57" s="271"/>
    </row>
    <row r="58" spans="1:116" x14ac:dyDescent="0.25">
      <c r="A58" s="99">
        <f t="shared" si="0"/>
        <v>57</v>
      </c>
      <c r="B58" s="1" t="s">
        <v>598</v>
      </c>
      <c r="C58" s="1" t="s">
        <v>597</v>
      </c>
      <c r="D58" s="177">
        <f t="shared" si="4"/>
        <v>1036.23</v>
      </c>
      <c r="E58" s="67">
        <v>132.85</v>
      </c>
      <c r="F58" s="100" t="e">
        <f>VLOOKUP(C58,#REF!,3,FALSE)</f>
        <v>#REF!</v>
      </c>
      <c r="G58" s="100"/>
      <c r="H58" s="67">
        <v>1034.67</v>
      </c>
      <c r="I58" s="67">
        <v>1003.314</v>
      </c>
      <c r="J58" s="67">
        <v>1012.6740000000001</v>
      </c>
      <c r="K58" s="67">
        <v>990.75599999999997</v>
      </c>
      <c r="L58" s="67">
        <v>949.72800000000007</v>
      </c>
      <c r="M58" s="67">
        <v>934.05</v>
      </c>
      <c r="N58" s="67">
        <v>932.72399999999993</v>
      </c>
      <c r="O58" s="67">
        <v>806.83199999999999</v>
      </c>
      <c r="P58" s="67">
        <v>850.66800000000001</v>
      </c>
      <c r="Q58" s="67">
        <v>825.70799999999997</v>
      </c>
      <c r="R58" s="67">
        <v>770.09400000000005</v>
      </c>
      <c r="S58" s="67">
        <v>774.93</v>
      </c>
      <c r="T58" s="67">
        <v>771.10799999999995</v>
      </c>
      <c r="U58" s="67">
        <v>785.61599999999999</v>
      </c>
      <c r="V58" s="67">
        <v>756.99</v>
      </c>
      <c r="W58" s="67">
        <v>801.83999999999992</v>
      </c>
      <c r="X58" s="67">
        <v>801.68399999999997</v>
      </c>
      <c r="Y58" s="67">
        <v>777.81599999999992</v>
      </c>
      <c r="Z58" s="67">
        <v>805.11599999999999</v>
      </c>
      <c r="AA58" s="67">
        <v>807.3</v>
      </c>
      <c r="AB58" s="67">
        <v>812.52599999999995</v>
      </c>
      <c r="AC58" s="67">
        <v>802.2299999999999</v>
      </c>
      <c r="AD58" s="67">
        <v>804.80400000000009</v>
      </c>
      <c r="AE58" s="67">
        <v>778.12800000000004</v>
      </c>
      <c r="AF58" s="67">
        <v>710.65800000000002</v>
      </c>
      <c r="AG58" s="67">
        <v>688.35</v>
      </c>
      <c r="AH58" s="67">
        <v>713.54399999999998</v>
      </c>
      <c r="AI58" s="67">
        <v>718.30200000000002</v>
      </c>
      <c r="AJ58" s="67">
        <v>744.51</v>
      </c>
      <c r="AK58" s="67">
        <v>712.06200000000001</v>
      </c>
      <c r="AL58" s="67">
        <v>682.34400000000005</v>
      </c>
      <c r="AM58" s="67">
        <v>674.31000000000006</v>
      </c>
      <c r="AN58" s="67">
        <v>666.82199999999989</v>
      </c>
      <c r="AO58" s="67">
        <v>598.72800000000007</v>
      </c>
      <c r="AP58" s="67">
        <v>617.13599999999997</v>
      </c>
      <c r="AQ58" s="67">
        <v>621.97199999999998</v>
      </c>
      <c r="AR58" s="67">
        <v>642.87599999999998</v>
      </c>
      <c r="AS58" s="67">
        <v>689.13</v>
      </c>
      <c r="AT58" s="67">
        <v>798.17399999999998</v>
      </c>
      <c r="AU58" s="67">
        <v>729.92399999999998</v>
      </c>
      <c r="AV58" s="67">
        <v>615.42000000000007</v>
      </c>
      <c r="AW58" s="67">
        <v>603.09599999999989</v>
      </c>
      <c r="AX58" s="67">
        <v>605.12400000000002</v>
      </c>
      <c r="AY58" s="67">
        <v>627.43200000000002</v>
      </c>
      <c r="AZ58" s="67">
        <v>640.22399999999993</v>
      </c>
      <c r="BA58" s="67">
        <v>701.298</v>
      </c>
      <c r="BB58" s="67">
        <v>704.80799999999999</v>
      </c>
      <c r="BC58" s="67">
        <v>701.76599999999996</v>
      </c>
      <c r="BD58" s="67">
        <v>722.202</v>
      </c>
      <c r="BE58" s="67">
        <v>712.53</v>
      </c>
      <c r="BF58" s="67">
        <v>724.46399999999994</v>
      </c>
      <c r="BG58" s="67">
        <v>717.2879999999999</v>
      </c>
      <c r="BH58" s="67">
        <v>745.524</v>
      </c>
      <c r="BI58" s="67">
        <v>699.89400000000001</v>
      </c>
      <c r="BJ58" s="67">
        <v>721.81200000000001</v>
      </c>
      <c r="BK58" s="67">
        <v>732.42000000000007</v>
      </c>
      <c r="BL58" s="67">
        <v>694.43399999999997</v>
      </c>
      <c r="BM58" s="67">
        <v>705.74400000000003</v>
      </c>
      <c r="BN58" s="67">
        <v>818.76599999999996</v>
      </c>
      <c r="BO58" s="67">
        <v>768.53399999999999</v>
      </c>
      <c r="BP58" s="67">
        <v>803.55599999999993</v>
      </c>
      <c r="BQ58" s="67">
        <v>748.72199999999998</v>
      </c>
      <c r="BR58" s="67">
        <v>729.37800000000004</v>
      </c>
      <c r="BS58" s="67">
        <v>718.77</v>
      </c>
      <c r="BT58" s="67">
        <v>755.04</v>
      </c>
      <c r="BV58" s="67">
        <v>823.05599999999993</v>
      </c>
      <c r="BW58" s="67">
        <v>834.05400000000009</v>
      </c>
      <c r="BX58" s="67">
        <v>826.25400000000002</v>
      </c>
      <c r="BY58" s="67">
        <v>861.82199999999989</v>
      </c>
      <c r="BZ58" s="67">
        <v>847.47</v>
      </c>
      <c r="CA58" s="67">
        <v>840.52800000000002</v>
      </c>
      <c r="CB58" s="67">
        <v>770.87400000000002</v>
      </c>
      <c r="CC58" s="67">
        <v>797.62800000000004</v>
      </c>
      <c r="CD58" s="67">
        <v>715.26</v>
      </c>
      <c r="CE58" s="67">
        <v>710.26800000000003</v>
      </c>
      <c r="CF58" s="67">
        <v>711.28199999999993</v>
      </c>
      <c r="CG58" s="67">
        <v>726.64799999999991</v>
      </c>
      <c r="CH58" s="67">
        <v>683.59199999999998</v>
      </c>
      <c r="CI58" s="67">
        <v>802.54200000000003</v>
      </c>
      <c r="CJ58" s="67">
        <v>815.41200000000003</v>
      </c>
      <c r="CK58" s="67">
        <v>853.16399999999999</v>
      </c>
      <c r="CL58" s="67">
        <v>900.19799999999998</v>
      </c>
      <c r="CM58" s="67">
        <v>913.69200000000001</v>
      </c>
      <c r="CN58" s="67">
        <v>888.2639999999999</v>
      </c>
      <c r="CO58" s="67">
        <v>879.21600000000001</v>
      </c>
      <c r="CP58" s="239">
        <v>832.88400000000001</v>
      </c>
      <c r="CQ58" s="67">
        <v>784.83600000000001</v>
      </c>
      <c r="CR58" s="67">
        <v>822.9</v>
      </c>
      <c r="CS58" s="67">
        <v>787.33199999999999</v>
      </c>
      <c r="CT58" s="67">
        <v>781.24799999999993</v>
      </c>
      <c r="CU58" s="67">
        <v>794.35199999999998</v>
      </c>
      <c r="DD58" s="17">
        <f t="shared" si="2"/>
        <v>1.5599999999999454</v>
      </c>
      <c r="DE58" s="96">
        <f t="shared" si="3"/>
        <v>1.5077271013945947E-3</v>
      </c>
      <c r="DF58">
        <v>7.8</v>
      </c>
      <c r="DK58" s="270"/>
      <c r="DL58" s="271"/>
    </row>
    <row r="59" spans="1:116" x14ac:dyDescent="0.25">
      <c r="A59" s="99">
        <f t="shared" si="0"/>
        <v>58</v>
      </c>
      <c r="B59" s="1" t="s">
        <v>592</v>
      </c>
      <c r="C59" s="1" t="s">
        <v>593</v>
      </c>
      <c r="D59" s="177">
        <f t="shared" si="4"/>
        <v>539.52599999999995</v>
      </c>
      <c r="E59" s="67">
        <v>69.17</v>
      </c>
      <c r="F59" s="100" t="e">
        <f>VLOOKUP(C59,#REF!,3,FALSE)</f>
        <v>#REF!</v>
      </c>
      <c r="G59" s="100"/>
      <c r="H59" s="67">
        <v>534.37800000000004</v>
      </c>
      <c r="I59" s="67">
        <v>575.40599999999995</v>
      </c>
      <c r="J59" s="67">
        <v>622.67399999999998</v>
      </c>
      <c r="K59" s="67">
        <v>582.11399999999992</v>
      </c>
      <c r="L59" s="67">
        <v>557.69999999999993</v>
      </c>
      <c r="M59" s="67">
        <v>525.32999999999993</v>
      </c>
      <c r="N59" s="67">
        <v>502.08600000000001</v>
      </c>
      <c r="O59" s="67">
        <v>513.00599999999997</v>
      </c>
      <c r="P59" s="67">
        <v>539.99400000000003</v>
      </c>
      <c r="Q59" s="67">
        <v>484.22399999999999</v>
      </c>
      <c r="R59" s="67">
        <v>453.024</v>
      </c>
      <c r="S59" s="67">
        <v>504.89400000000001</v>
      </c>
      <c r="T59" s="67">
        <v>487.89</v>
      </c>
      <c r="U59" s="67">
        <v>540.54</v>
      </c>
      <c r="V59" s="67">
        <v>599.50800000000004</v>
      </c>
      <c r="W59" s="67">
        <v>601.77</v>
      </c>
      <c r="X59" s="67">
        <v>679.92600000000004</v>
      </c>
      <c r="Y59" s="67">
        <v>707.07</v>
      </c>
      <c r="Z59" s="67">
        <v>687.024</v>
      </c>
      <c r="AA59" s="67">
        <v>607.38599999999997</v>
      </c>
      <c r="AB59" s="67">
        <v>674.07600000000002</v>
      </c>
      <c r="AC59" s="67">
        <v>658.71</v>
      </c>
      <c r="AD59" s="67">
        <v>686.16599999999994</v>
      </c>
      <c r="AE59" s="67">
        <v>613.78199999999993</v>
      </c>
      <c r="AF59" s="67">
        <v>672.82799999999997</v>
      </c>
      <c r="AG59" s="67">
        <v>683.67000000000007</v>
      </c>
      <c r="AH59" s="67">
        <v>681.48599999999999</v>
      </c>
      <c r="AI59" s="67">
        <v>663</v>
      </c>
      <c r="AJ59" s="67">
        <v>834.21</v>
      </c>
      <c r="AK59" s="67">
        <v>864.00599999999997</v>
      </c>
      <c r="AL59" s="67">
        <v>833.04</v>
      </c>
      <c r="AM59" s="67">
        <v>819.46799999999996</v>
      </c>
      <c r="AN59" s="67">
        <v>793.57199999999989</v>
      </c>
      <c r="AO59" s="67">
        <v>836.16</v>
      </c>
      <c r="AP59" s="67">
        <v>873.13199999999995</v>
      </c>
      <c r="AQ59" s="67">
        <v>884.36399999999992</v>
      </c>
      <c r="AR59" s="67">
        <v>921.10199999999998</v>
      </c>
      <c r="AS59" s="67">
        <v>936.31200000000001</v>
      </c>
      <c r="AT59" s="67">
        <v>897.93600000000004</v>
      </c>
      <c r="AU59" s="67">
        <v>941.928</v>
      </c>
      <c r="AV59" s="67">
        <v>994.57799999999997</v>
      </c>
      <c r="AW59" s="67">
        <v>1068.5999999999999</v>
      </c>
      <c r="AX59" s="67">
        <v>1022.8919999999998</v>
      </c>
      <c r="AY59" s="67">
        <v>1085.4479999999999</v>
      </c>
      <c r="AZ59" s="67">
        <v>1068.366</v>
      </c>
      <c r="BA59" s="67">
        <v>1052.1419999999998</v>
      </c>
      <c r="BB59" s="67">
        <v>1041.066</v>
      </c>
      <c r="BC59" s="67">
        <v>994.42199999999991</v>
      </c>
      <c r="BD59" s="67">
        <v>988.49400000000003</v>
      </c>
      <c r="BE59" s="67">
        <v>1026.0119999999999</v>
      </c>
      <c r="BF59" s="67">
        <v>1108.2240000000002</v>
      </c>
      <c r="BG59" s="67">
        <v>1110.4860000000001</v>
      </c>
      <c r="BH59" s="67">
        <v>1113.3720000000001</v>
      </c>
      <c r="BI59" s="67">
        <v>1107.288</v>
      </c>
      <c r="BJ59" s="67">
        <v>1111.5</v>
      </c>
      <c r="BK59" s="67">
        <v>1114.4639999999999</v>
      </c>
      <c r="BL59" s="67">
        <v>1055.184</v>
      </c>
      <c r="BM59" s="67">
        <v>1061.1119999999999</v>
      </c>
      <c r="BN59" s="67">
        <v>1028.742</v>
      </c>
      <c r="BO59" s="67">
        <v>1001.6759999999999</v>
      </c>
      <c r="BP59" s="67">
        <v>959.79</v>
      </c>
      <c r="BQ59" s="67">
        <v>989.43</v>
      </c>
      <c r="BR59" s="67">
        <v>957.13799999999992</v>
      </c>
      <c r="BS59" s="67">
        <v>971.178</v>
      </c>
      <c r="BT59" s="67">
        <v>981.70799999999997</v>
      </c>
      <c r="BV59" s="67">
        <v>1004.3279999999999</v>
      </c>
      <c r="BW59" s="67">
        <v>1032.4860000000001</v>
      </c>
      <c r="BX59" s="67">
        <v>1037.9459999999999</v>
      </c>
      <c r="BY59" s="67">
        <v>968.99400000000003</v>
      </c>
      <c r="BZ59" s="67">
        <v>962.91</v>
      </c>
      <c r="CA59" s="67">
        <v>967.27800000000002</v>
      </c>
      <c r="CB59" s="67">
        <v>886.86</v>
      </c>
      <c r="CC59" s="67">
        <v>842.94599999999991</v>
      </c>
      <c r="CD59" s="67">
        <v>834.2879999999999</v>
      </c>
      <c r="CE59" s="67">
        <v>835.84799999999996</v>
      </c>
      <c r="CF59" s="67">
        <v>826.64400000000001</v>
      </c>
      <c r="CG59" s="67">
        <v>806.91</v>
      </c>
      <c r="CH59" s="67">
        <v>801.13799999999992</v>
      </c>
      <c r="CI59" s="67">
        <v>757.37999999999988</v>
      </c>
      <c r="CJ59" s="67">
        <v>753.79200000000003</v>
      </c>
      <c r="CK59" s="67">
        <v>783.12</v>
      </c>
      <c r="CL59" s="67">
        <v>822.51</v>
      </c>
      <c r="CM59" s="67">
        <v>790.84199999999998</v>
      </c>
      <c r="CN59" s="67">
        <v>789.28199999999993</v>
      </c>
      <c r="CO59" s="67">
        <v>765.726</v>
      </c>
      <c r="CP59" s="239">
        <v>729.3</v>
      </c>
      <c r="CQ59" s="67">
        <v>751.06200000000001</v>
      </c>
      <c r="CR59" s="67">
        <v>796.69200000000001</v>
      </c>
      <c r="CS59" s="67">
        <v>718.53600000000006</v>
      </c>
      <c r="CT59" s="67">
        <v>709.33199999999999</v>
      </c>
      <c r="CU59" s="67">
        <v>712.14</v>
      </c>
      <c r="DD59" s="17">
        <f t="shared" si="2"/>
        <v>5.1479999999999109</v>
      </c>
      <c r="DE59" s="96">
        <f t="shared" si="3"/>
        <v>9.6336301269885939E-3</v>
      </c>
      <c r="DF59">
        <v>7.8</v>
      </c>
      <c r="DK59" s="270"/>
      <c r="DL59" s="271"/>
    </row>
    <row r="60" spans="1:116" x14ac:dyDescent="0.25">
      <c r="A60" s="99">
        <f t="shared" si="0"/>
        <v>59</v>
      </c>
      <c r="B60" s="1" t="s">
        <v>578</v>
      </c>
      <c r="C60" s="1" t="s">
        <v>580</v>
      </c>
      <c r="D60" s="177">
        <f t="shared" si="4"/>
        <v>216.37199999999999</v>
      </c>
      <c r="E60" s="67">
        <v>27.74</v>
      </c>
      <c r="F60" s="100" t="e">
        <f>VLOOKUP(C60,#REF!,3,FALSE)</f>
        <v>#REF!</v>
      </c>
      <c r="G60" s="100"/>
      <c r="H60" s="67">
        <v>213.096</v>
      </c>
      <c r="I60" s="67">
        <v>208.33799999999999</v>
      </c>
      <c r="J60" s="67">
        <v>208.65</v>
      </c>
      <c r="K60" s="67">
        <v>209.352</v>
      </c>
      <c r="L60" s="67">
        <v>205.452</v>
      </c>
      <c r="M60" s="67">
        <v>210.36599999999999</v>
      </c>
      <c r="N60" s="67">
        <v>210.44399999999999</v>
      </c>
      <c r="O60" s="67">
        <v>206.31</v>
      </c>
      <c r="P60" s="67">
        <v>205.84200000000001</v>
      </c>
      <c r="Q60" s="67">
        <v>202.25399999999999</v>
      </c>
      <c r="R60" s="67">
        <v>199.13400000000001</v>
      </c>
      <c r="S60" s="67">
        <v>200.53800000000001</v>
      </c>
      <c r="T60" s="67">
        <v>196.63800000000001</v>
      </c>
      <c r="U60" s="67">
        <v>207.636</v>
      </c>
      <c r="V60" s="67">
        <v>208.416</v>
      </c>
      <c r="W60" s="67">
        <v>217.69800000000001</v>
      </c>
      <c r="X60" s="67">
        <v>210.834</v>
      </c>
      <c r="Y60" s="67">
        <v>207.24600000000001</v>
      </c>
      <c r="Z60" s="67">
        <v>213.48599999999999</v>
      </c>
      <c r="AA60" s="67">
        <v>212.00399999999999</v>
      </c>
      <c r="AB60" s="67">
        <v>206.31</v>
      </c>
      <c r="AC60" s="67">
        <v>202.79999999999998</v>
      </c>
      <c r="AD60" s="67">
        <v>206.07600000000002</v>
      </c>
      <c r="AE60" s="67">
        <v>202.25399999999999</v>
      </c>
      <c r="AF60" s="67">
        <v>194.76599999999999</v>
      </c>
      <c r="AG60" s="67">
        <v>198.27600000000001</v>
      </c>
      <c r="AH60" s="67">
        <v>210.6</v>
      </c>
      <c r="AI60" s="67">
        <v>208.65</v>
      </c>
      <c r="AJ60" s="67">
        <v>211.22399999999999</v>
      </c>
      <c r="AK60" s="67">
        <v>213.096</v>
      </c>
      <c r="AL60" s="67">
        <v>212.78399999999999</v>
      </c>
      <c r="AM60" s="67">
        <v>207.714</v>
      </c>
      <c r="AN60" s="67">
        <v>213.48599999999999</v>
      </c>
      <c r="AO60" s="67">
        <v>217.85399999999998</v>
      </c>
      <c r="AP60" s="67">
        <v>213.25199999999998</v>
      </c>
      <c r="AQ60" s="67">
        <v>216.91799999999998</v>
      </c>
      <c r="AR60" s="67">
        <v>216.762</v>
      </c>
      <c r="AS60" s="67">
        <v>222.06599999999997</v>
      </c>
      <c r="AT60" s="67">
        <v>255.99600000000001</v>
      </c>
      <c r="AU60" s="67">
        <v>213.17399999999998</v>
      </c>
      <c r="AV60" s="67">
        <v>179.166</v>
      </c>
      <c r="AW60" s="67">
        <v>175.18800000000002</v>
      </c>
      <c r="AX60" s="67">
        <v>178.464</v>
      </c>
      <c r="AY60" s="67">
        <v>183.37800000000001</v>
      </c>
      <c r="AZ60" s="67">
        <v>184.08</v>
      </c>
      <c r="BA60" s="67">
        <v>183.846</v>
      </c>
      <c r="BB60" s="67">
        <v>181.97399999999999</v>
      </c>
      <c r="BC60" s="67">
        <v>185.01599999999999</v>
      </c>
      <c r="BD60" s="67">
        <v>183.92399999999998</v>
      </c>
      <c r="BE60" s="67">
        <v>189.61799999999999</v>
      </c>
      <c r="BF60" s="67">
        <v>186.49799999999999</v>
      </c>
      <c r="BG60" s="67">
        <v>182.44200000000001</v>
      </c>
      <c r="BH60" s="67">
        <v>183.846</v>
      </c>
      <c r="BI60" s="67">
        <v>185.40600000000001</v>
      </c>
      <c r="BJ60" s="67">
        <v>188.994</v>
      </c>
      <c r="BK60" s="67">
        <v>189.15</v>
      </c>
      <c r="BL60" s="67">
        <v>190.08600000000001</v>
      </c>
      <c r="BM60" s="67">
        <v>191.56799999999998</v>
      </c>
      <c r="BN60" s="67">
        <v>198.51</v>
      </c>
      <c r="BO60" s="67">
        <v>196.32600000000002</v>
      </c>
      <c r="BP60" s="67">
        <v>197.964</v>
      </c>
      <c r="BQ60" s="67">
        <v>191.256</v>
      </c>
      <c r="BR60" s="67">
        <v>189.54</v>
      </c>
      <c r="BS60" s="67">
        <v>184.00199999999998</v>
      </c>
      <c r="BT60" s="67">
        <v>190.32</v>
      </c>
      <c r="BV60" s="67">
        <v>188.292</v>
      </c>
      <c r="BW60" s="67">
        <v>191.958</v>
      </c>
      <c r="BX60" s="67">
        <v>189.852</v>
      </c>
      <c r="BY60" s="67">
        <v>189.46199999999999</v>
      </c>
      <c r="BZ60" s="67">
        <v>187.35599999999999</v>
      </c>
      <c r="CA60" s="67">
        <v>183.22199999999998</v>
      </c>
      <c r="CB60" s="67">
        <v>168.55799999999999</v>
      </c>
      <c r="CC60" s="67">
        <v>180.102</v>
      </c>
      <c r="CD60" s="67">
        <v>176.43600000000001</v>
      </c>
      <c r="CE60" s="67">
        <v>176.358</v>
      </c>
      <c r="CF60" s="67">
        <v>179.71199999999999</v>
      </c>
      <c r="CG60" s="67">
        <v>186.49799999999999</v>
      </c>
      <c r="CH60" s="67">
        <v>180.88200000000001</v>
      </c>
      <c r="CI60" s="67">
        <v>180.88200000000001</v>
      </c>
      <c r="CJ60" s="67">
        <v>186.88800000000001</v>
      </c>
      <c r="CK60" s="67">
        <v>193.36199999999999</v>
      </c>
      <c r="CL60" s="67">
        <v>196.56</v>
      </c>
      <c r="CM60" s="67">
        <v>196.95</v>
      </c>
      <c r="CN60" s="67">
        <v>195</v>
      </c>
      <c r="CO60" s="67">
        <v>196.63800000000001</v>
      </c>
      <c r="CP60" s="239">
        <v>192.42600000000002</v>
      </c>
      <c r="CQ60" s="67">
        <v>189.46199999999999</v>
      </c>
      <c r="CR60" s="67">
        <v>198.744</v>
      </c>
      <c r="CS60" s="67">
        <v>200.928</v>
      </c>
      <c r="CT60" s="67">
        <v>202.87800000000001</v>
      </c>
      <c r="CU60" s="67">
        <v>204.28200000000001</v>
      </c>
      <c r="CV60" s="67">
        <f>25.89*7.8</f>
        <v>201.94200000000001</v>
      </c>
      <c r="DD60" s="17">
        <f t="shared" si="2"/>
        <v>3.275999999999982</v>
      </c>
      <c r="DE60" s="96">
        <f t="shared" si="3"/>
        <v>1.537335285505116E-2</v>
      </c>
      <c r="DF60">
        <v>7.8</v>
      </c>
      <c r="DK60" s="270"/>
      <c r="DL60" s="271"/>
    </row>
    <row r="61" spans="1:116" x14ac:dyDescent="0.25">
      <c r="A61" s="99">
        <f t="shared" si="0"/>
        <v>60</v>
      </c>
      <c r="B61" s="35" t="s">
        <v>541</v>
      </c>
      <c r="C61" s="1" t="s">
        <v>543</v>
      </c>
      <c r="D61" s="177">
        <f t="shared" si="4"/>
        <v>250.14599999999999</v>
      </c>
      <c r="E61" s="67">
        <v>32.07</v>
      </c>
      <c r="F61" s="100" t="e">
        <f>VLOOKUP(C61,#REF!,3,FALSE)</f>
        <v>#REF!</v>
      </c>
      <c r="G61" s="100"/>
      <c r="H61" s="67">
        <v>257.94599999999997</v>
      </c>
      <c r="I61" s="67">
        <v>245.232</v>
      </c>
      <c r="J61" s="67">
        <v>255.52799999999999</v>
      </c>
      <c r="K61" s="67">
        <v>258.33599999999996</v>
      </c>
      <c r="L61" s="67">
        <v>252.79799999999997</v>
      </c>
      <c r="M61" s="67">
        <v>260.13</v>
      </c>
      <c r="N61" s="67">
        <v>261.69</v>
      </c>
      <c r="O61" s="67">
        <v>264.108</v>
      </c>
      <c r="P61" s="67">
        <v>268.86599999999999</v>
      </c>
      <c r="Q61" s="67">
        <v>253.73400000000001</v>
      </c>
      <c r="R61" s="67">
        <v>270.81599999999997</v>
      </c>
      <c r="S61" s="67">
        <v>284.07600000000002</v>
      </c>
      <c r="T61" s="67">
        <v>287.11799999999999</v>
      </c>
      <c r="U61" s="67">
        <v>324.32399999999996</v>
      </c>
      <c r="V61" s="67">
        <v>329.47199999999998</v>
      </c>
      <c r="W61" s="67">
        <v>336.64799999999997</v>
      </c>
      <c r="X61" s="67">
        <v>329.86199999999997</v>
      </c>
      <c r="Y61" s="67">
        <v>326.82</v>
      </c>
      <c r="Z61" s="67">
        <v>330.87600000000003</v>
      </c>
      <c r="AA61" s="67">
        <v>322.76400000000001</v>
      </c>
      <c r="AB61" s="67">
        <v>313.32600000000002</v>
      </c>
      <c r="AC61" s="67">
        <v>325.416</v>
      </c>
      <c r="AD61" s="67">
        <v>317.61599999999999</v>
      </c>
      <c r="AE61" s="67">
        <v>304.2</v>
      </c>
      <c r="AF61" s="67">
        <v>258.18</v>
      </c>
      <c r="AG61" s="67">
        <v>275.65200000000004</v>
      </c>
      <c r="AH61" s="67">
        <v>272.84399999999999</v>
      </c>
      <c r="AI61" s="67">
        <v>277.99200000000002</v>
      </c>
      <c r="AJ61" s="67">
        <v>290.86199999999997</v>
      </c>
      <c r="AK61" s="67">
        <v>290.00400000000002</v>
      </c>
      <c r="AL61" s="67">
        <v>291.56400000000002</v>
      </c>
      <c r="AM61" s="67">
        <v>270.50400000000002</v>
      </c>
      <c r="AN61" s="67">
        <v>273</v>
      </c>
      <c r="AO61" s="67">
        <v>299.13</v>
      </c>
      <c r="AP61" s="67">
        <v>315.43199999999996</v>
      </c>
      <c r="AQ61" s="67">
        <v>311.21999999999997</v>
      </c>
      <c r="AR61" s="67">
        <v>311.84399999999999</v>
      </c>
      <c r="AS61" s="67">
        <v>341.87399999999997</v>
      </c>
      <c r="AT61" s="67">
        <v>366.36599999999999</v>
      </c>
      <c r="AU61" s="67">
        <v>311.21999999999997</v>
      </c>
      <c r="AV61" s="67">
        <v>222.69</v>
      </c>
      <c r="AW61" s="67">
        <v>204.672</v>
      </c>
      <c r="AX61" s="67">
        <v>203.346</v>
      </c>
      <c r="AY61" s="67">
        <v>210.6</v>
      </c>
      <c r="AZ61" s="67">
        <v>209.27399999999997</v>
      </c>
      <c r="BA61" s="67">
        <v>228.46199999999999</v>
      </c>
      <c r="BB61" s="67">
        <v>201.86399999999998</v>
      </c>
      <c r="BC61" s="67">
        <v>196.24799999999999</v>
      </c>
      <c r="BD61" s="67">
        <v>207.16799999999998</v>
      </c>
      <c r="BE61" s="67">
        <v>204.828</v>
      </c>
      <c r="BF61" s="67">
        <v>219.57</v>
      </c>
      <c r="BG61" s="67">
        <v>208.72800000000001</v>
      </c>
      <c r="BH61" s="67">
        <v>201.55199999999999</v>
      </c>
      <c r="BI61" s="67">
        <v>219.18</v>
      </c>
      <c r="BJ61" s="67">
        <v>224.40599999999998</v>
      </c>
      <c r="BK61" s="67">
        <v>228.77399999999997</v>
      </c>
      <c r="BL61" s="67">
        <v>231.036</v>
      </c>
      <c r="BM61" s="67">
        <v>236.10599999999999</v>
      </c>
      <c r="BN61" s="67">
        <v>275.10599999999999</v>
      </c>
      <c r="BO61" s="67">
        <v>251.16000000000003</v>
      </c>
      <c r="BP61" s="67">
        <v>256.38599999999997</v>
      </c>
      <c r="BQ61" s="67">
        <v>236.65199999999999</v>
      </c>
      <c r="BR61" s="67">
        <v>198.97800000000001</v>
      </c>
      <c r="BS61" s="67">
        <v>198.042</v>
      </c>
      <c r="BT61" s="67">
        <v>202.95599999999999</v>
      </c>
      <c r="BV61" s="67">
        <v>206.7</v>
      </c>
      <c r="BW61" s="67">
        <v>214.10999999999999</v>
      </c>
      <c r="BX61" s="67">
        <v>193.04999999999998</v>
      </c>
      <c r="BY61" s="67">
        <v>179.4</v>
      </c>
      <c r="BZ61" s="67">
        <v>186.42</v>
      </c>
      <c r="CA61" s="67">
        <v>188.916</v>
      </c>
      <c r="CB61" s="67">
        <v>169.88400000000001</v>
      </c>
      <c r="CC61" s="67">
        <v>186.108</v>
      </c>
      <c r="CD61" s="67">
        <v>173.86199999999999</v>
      </c>
      <c r="CE61" s="67">
        <v>192.66</v>
      </c>
      <c r="CF61" s="67">
        <v>208.10399999999998</v>
      </c>
      <c r="CG61" s="67">
        <v>225.34200000000001</v>
      </c>
      <c r="CH61" s="67">
        <v>215.202</v>
      </c>
      <c r="CI61" s="67">
        <v>213.798</v>
      </c>
      <c r="CJ61" s="67">
        <v>206.31</v>
      </c>
      <c r="CK61" s="67">
        <v>211.84799999999998</v>
      </c>
      <c r="CL61" s="67">
        <v>224.328</v>
      </c>
      <c r="CM61" s="67">
        <v>215.358</v>
      </c>
      <c r="CN61" s="67">
        <v>200.928</v>
      </c>
      <c r="CO61" s="67">
        <v>210.13200000000001</v>
      </c>
      <c r="CP61" s="239">
        <v>200.07</v>
      </c>
      <c r="CQ61" s="67">
        <v>190.16399999999999</v>
      </c>
      <c r="CR61" s="67">
        <v>210.99</v>
      </c>
      <c r="CS61" s="67">
        <v>230.958</v>
      </c>
      <c r="CT61" s="67">
        <v>227.214</v>
      </c>
      <c r="CU61" s="67">
        <v>237.19800000000001</v>
      </c>
      <c r="CV61" s="67">
        <f>31.57*7.8</f>
        <v>246.24600000000001</v>
      </c>
      <c r="CW61" s="67">
        <f>32.4*7.8</f>
        <v>252.71999999999997</v>
      </c>
      <c r="DD61" s="17">
        <f t="shared" si="2"/>
        <v>-7.7999999999999829</v>
      </c>
      <c r="DE61" s="96">
        <f t="shared" si="3"/>
        <v>-3.0238887208950647E-2</v>
      </c>
      <c r="DF61">
        <v>7.8</v>
      </c>
      <c r="DK61" s="270"/>
      <c r="DL61" s="271"/>
    </row>
    <row r="62" spans="1:116" x14ac:dyDescent="0.25">
      <c r="A62" s="99">
        <f t="shared" si="0"/>
        <v>61</v>
      </c>
      <c r="B62" s="1" t="s">
        <v>502</v>
      </c>
      <c r="C62" s="1" t="s">
        <v>504</v>
      </c>
      <c r="D62" s="177">
        <f t="shared" si="4"/>
        <v>14.741999999999999</v>
      </c>
      <c r="E62" s="155">
        <v>1.89</v>
      </c>
      <c r="F62" s="100" t="e">
        <f>VLOOKUP(C62,#REF!,3,FALSE)</f>
        <v>#REF!</v>
      </c>
      <c r="G62" s="100"/>
      <c r="H62" s="67">
        <v>11.465999999999999</v>
      </c>
      <c r="I62" s="67">
        <v>10.92</v>
      </c>
      <c r="J62" s="67">
        <v>11.7</v>
      </c>
      <c r="K62" s="67">
        <v>9.6720000000000006</v>
      </c>
      <c r="L62" s="67">
        <v>8.9699999999999989</v>
      </c>
      <c r="M62" s="67">
        <v>9.282</v>
      </c>
      <c r="N62" s="67">
        <v>8.9699999999999989</v>
      </c>
      <c r="O62" s="67">
        <v>9.282</v>
      </c>
      <c r="P62" s="67">
        <v>9.1259999999999994</v>
      </c>
      <c r="Q62" s="67">
        <v>8.19</v>
      </c>
      <c r="R62" s="67">
        <v>7.2462</v>
      </c>
      <c r="S62" s="67">
        <v>8.0340000000000007</v>
      </c>
      <c r="T62" s="67">
        <v>8.6580000000000013</v>
      </c>
      <c r="U62" s="67">
        <v>9.4379999999999988</v>
      </c>
      <c r="V62" s="67">
        <v>9.8279999999999994</v>
      </c>
      <c r="W62" s="67">
        <v>10.14</v>
      </c>
      <c r="X62" s="67">
        <v>11.309999999999999</v>
      </c>
      <c r="Y62" s="67">
        <v>10.608000000000001</v>
      </c>
      <c r="Z62" s="67">
        <v>12.48</v>
      </c>
      <c r="AA62" s="67">
        <v>12.48</v>
      </c>
      <c r="AB62" s="67">
        <v>10.218</v>
      </c>
      <c r="AC62" s="67">
        <v>10.295999999999999</v>
      </c>
      <c r="AD62" s="67">
        <v>11.309999999999999</v>
      </c>
      <c r="AE62" s="67">
        <v>11.778</v>
      </c>
      <c r="AF62" s="67">
        <v>12.167999999999999</v>
      </c>
      <c r="AG62" s="67">
        <v>24.804000000000002</v>
      </c>
      <c r="AH62" s="67">
        <v>13.728</v>
      </c>
      <c r="AI62" s="67">
        <v>9.048</v>
      </c>
      <c r="AJ62" s="67">
        <v>9.6720000000000006</v>
      </c>
      <c r="AK62" s="67">
        <v>9.2039999999999988</v>
      </c>
      <c r="AL62" s="67">
        <v>8.58</v>
      </c>
      <c r="AM62" s="67">
        <v>11.778</v>
      </c>
      <c r="AN62" s="67">
        <v>9.8279999999999994</v>
      </c>
      <c r="AO62" s="67">
        <v>13.103999999999999</v>
      </c>
      <c r="AP62" s="67">
        <v>15.756</v>
      </c>
      <c r="AQ62" s="67">
        <v>16.847999999999999</v>
      </c>
      <c r="AR62" s="67">
        <v>17.472000000000001</v>
      </c>
      <c r="AS62" s="67">
        <v>19.577999999999999</v>
      </c>
      <c r="AT62" s="67">
        <v>21.060000000000002</v>
      </c>
      <c r="AU62" s="67">
        <v>21.683999999999997</v>
      </c>
      <c r="AV62" s="67">
        <v>26.286000000000001</v>
      </c>
      <c r="AW62" s="67">
        <v>31.122</v>
      </c>
      <c r="AX62" s="67">
        <v>37.44</v>
      </c>
      <c r="AY62" s="67">
        <v>39.234000000000002</v>
      </c>
      <c r="AZ62" s="67">
        <v>56.394000000000005</v>
      </c>
      <c r="BA62" s="67">
        <v>0.99839999999999995</v>
      </c>
      <c r="BB62" s="67">
        <v>1.7394000000000001</v>
      </c>
      <c r="BC62" s="67">
        <v>2.379</v>
      </c>
      <c r="BD62" s="67">
        <v>2.7845999999999997</v>
      </c>
      <c r="BE62" s="67">
        <v>3.1278000000000001</v>
      </c>
      <c r="BF62" s="67">
        <v>3.2915999999999999</v>
      </c>
      <c r="BG62" s="67">
        <v>3.12</v>
      </c>
      <c r="BH62" s="67">
        <v>3.9546000000000001</v>
      </c>
      <c r="BI62" s="67">
        <v>3.0888</v>
      </c>
      <c r="BJ62" s="67">
        <v>4.0170000000000003</v>
      </c>
      <c r="BK62" s="67">
        <v>4.7657999999999996</v>
      </c>
      <c r="BL62" s="67">
        <v>4.5473999999999997</v>
      </c>
      <c r="BM62" s="67">
        <v>9.048</v>
      </c>
      <c r="BN62" s="67">
        <v>8.0340000000000007</v>
      </c>
      <c r="BO62" s="67">
        <v>0.35880000000000001</v>
      </c>
      <c r="BP62" s="67">
        <v>0.31980000000000003</v>
      </c>
      <c r="BQ62" s="67">
        <v>0.36659999999999998</v>
      </c>
      <c r="BR62" s="67">
        <v>0.46019999999999994</v>
      </c>
      <c r="BS62" s="67">
        <v>0.624</v>
      </c>
      <c r="BT62" s="67">
        <v>0.60839999999999994</v>
      </c>
      <c r="BV62" s="67">
        <v>1.0296000000000001</v>
      </c>
      <c r="BW62" s="67">
        <v>0.75660000000000005</v>
      </c>
      <c r="BX62" s="67">
        <v>1.0374000000000001</v>
      </c>
      <c r="BY62" s="67">
        <v>1.5444</v>
      </c>
      <c r="BZ62" s="67">
        <v>0.67079999999999995</v>
      </c>
      <c r="CA62" s="67">
        <v>0.73319999999999996</v>
      </c>
      <c r="CB62" s="67">
        <v>0.92039999999999988</v>
      </c>
      <c r="CC62" s="67">
        <v>1.0764</v>
      </c>
      <c r="CD62" s="67">
        <v>1.2167999999999999</v>
      </c>
      <c r="CE62" s="67">
        <v>1.3338000000000001</v>
      </c>
      <c r="CF62" s="67">
        <v>1.2402</v>
      </c>
      <c r="CG62" s="67">
        <v>1.8018000000000001</v>
      </c>
      <c r="CH62" s="67">
        <v>2.6987999999999999</v>
      </c>
      <c r="CI62" s="67">
        <v>2.0826000000000002</v>
      </c>
      <c r="CJ62" s="67">
        <v>2.3087999999999997</v>
      </c>
      <c r="CK62" s="67">
        <v>2.9561999999999999</v>
      </c>
      <c r="CL62" s="67">
        <v>3.8687999999999998</v>
      </c>
      <c r="CM62" s="67">
        <v>4.4303999999999997</v>
      </c>
      <c r="CN62" s="67">
        <v>6.1619999999999999</v>
      </c>
      <c r="CO62" s="67">
        <v>8.7360000000000007</v>
      </c>
      <c r="CP62" s="239">
        <v>8.19</v>
      </c>
      <c r="CQ62" s="67">
        <v>9.1259999999999994</v>
      </c>
      <c r="CR62" s="67">
        <v>8.19</v>
      </c>
      <c r="CS62" s="67">
        <v>8.8139999999999983</v>
      </c>
      <c r="CT62" s="67">
        <v>10.374000000000001</v>
      </c>
      <c r="CU62" s="67">
        <v>30.576000000000001</v>
      </c>
      <c r="CV62" s="67">
        <f>5.11*7.8</f>
        <v>39.858000000000004</v>
      </c>
      <c r="CW62" s="67">
        <f>3.76*7.8</f>
        <v>29.327999999999999</v>
      </c>
      <c r="CX62" s="67">
        <f>7.27*7.8</f>
        <v>56.705999999999996</v>
      </c>
      <c r="DD62" s="17">
        <f t="shared" si="2"/>
        <v>3.2759999999999998</v>
      </c>
      <c r="DE62" s="96">
        <f t="shared" si="3"/>
        <v>0.2857142857142857</v>
      </c>
      <c r="DF62">
        <v>7.8</v>
      </c>
      <c r="DK62" s="270"/>
      <c r="DL62" s="271"/>
    </row>
    <row r="63" spans="1:116" x14ac:dyDescent="0.25">
      <c r="A63" s="99">
        <f t="shared" si="0"/>
        <v>62</v>
      </c>
      <c r="B63" s="1" t="s">
        <v>475</v>
      </c>
      <c r="C63" s="1" t="s">
        <v>477</v>
      </c>
      <c r="D63" s="177">
        <f t="shared" si="4"/>
        <v>5608.2780000000002</v>
      </c>
      <c r="E63" s="67">
        <v>719.01</v>
      </c>
      <c r="F63" s="100" t="e">
        <f>VLOOKUP(C63,#REF!,3,FALSE)</f>
        <v>#REF!</v>
      </c>
      <c r="G63" s="100"/>
      <c r="H63" s="67">
        <v>5722.3139999999994</v>
      </c>
      <c r="I63" s="67">
        <v>5322.33</v>
      </c>
      <c r="J63" s="67">
        <v>5326.3859999999995</v>
      </c>
      <c r="K63" s="67">
        <v>5442.1379999999999</v>
      </c>
      <c r="L63" s="67">
        <v>5050.4219999999996</v>
      </c>
      <c r="M63" s="67">
        <v>4891.0679999999993</v>
      </c>
      <c r="N63" s="67">
        <v>4994.652</v>
      </c>
      <c r="O63" s="67">
        <v>4621.4219999999996</v>
      </c>
      <c r="P63" s="67">
        <v>4656.7559999999994</v>
      </c>
      <c r="Q63" s="67">
        <v>4268.7060000000001</v>
      </c>
      <c r="R63" s="67">
        <v>3911.5439999999999</v>
      </c>
      <c r="S63" s="67">
        <v>4239.8460000000005</v>
      </c>
      <c r="T63" s="67">
        <v>3936.8940000000002</v>
      </c>
      <c r="U63" s="67">
        <v>4498.5720000000001</v>
      </c>
      <c r="V63" s="67">
        <v>4650.75</v>
      </c>
      <c r="W63" s="67">
        <v>4739.28</v>
      </c>
      <c r="X63" s="67">
        <v>4880.1479999999992</v>
      </c>
      <c r="Y63" s="67">
        <v>5211.96</v>
      </c>
      <c r="Z63" s="67">
        <v>5331.69</v>
      </c>
      <c r="AA63" s="67">
        <v>5746.0259999999998</v>
      </c>
      <c r="AB63" s="67">
        <v>5573.2559999999994</v>
      </c>
      <c r="AC63" s="67">
        <v>5375.6039999999994</v>
      </c>
      <c r="AD63" s="67">
        <v>5050.4219999999996</v>
      </c>
      <c r="AE63" s="67">
        <v>4779.6059999999998</v>
      </c>
      <c r="AF63" s="67">
        <v>4803.7079999999996</v>
      </c>
      <c r="AG63" s="67">
        <v>4716.1139999999996</v>
      </c>
      <c r="AH63" s="67">
        <v>4678.5179999999991</v>
      </c>
      <c r="AI63" s="67">
        <v>4564.95</v>
      </c>
      <c r="AJ63" s="67">
        <v>4838.7300000000005</v>
      </c>
      <c r="AK63" s="67">
        <v>4865.4059999999999</v>
      </c>
      <c r="AL63" s="67">
        <v>4479.6959999999999</v>
      </c>
      <c r="AM63" s="67">
        <v>4361.2919999999995</v>
      </c>
      <c r="AN63" s="67">
        <v>4321.8240000000005</v>
      </c>
      <c r="AO63" s="67">
        <v>4596.8519999999999</v>
      </c>
      <c r="AP63" s="67">
        <v>4423.848</v>
      </c>
      <c r="AQ63" s="67">
        <v>4471.3499999999995</v>
      </c>
      <c r="AR63" s="67">
        <v>4496.4660000000003</v>
      </c>
      <c r="AS63" s="67">
        <v>4601.6100000000006</v>
      </c>
      <c r="AT63" s="67">
        <v>4648.3320000000003</v>
      </c>
      <c r="AU63" s="67">
        <v>4425.4080000000004</v>
      </c>
      <c r="AV63" s="67">
        <v>4378.53</v>
      </c>
      <c r="AW63" s="67">
        <v>4092.0360000000001</v>
      </c>
      <c r="AX63" s="67">
        <v>3902.1059999999998</v>
      </c>
      <c r="AY63" s="67">
        <v>4066.2179999999994</v>
      </c>
      <c r="AZ63" s="67">
        <v>4118.3999999999996</v>
      </c>
      <c r="BA63" s="67">
        <v>4113.8759999999993</v>
      </c>
      <c r="BB63" s="67">
        <v>4038.6059999999998</v>
      </c>
      <c r="BC63" s="67">
        <v>3807.4919999999997</v>
      </c>
      <c r="BD63" s="67">
        <v>3632.46</v>
      </c>
      <c r="BE63" s="67">
        <v>3718.962</v>
      </c>
      <c r="BF63" s="67">
        <v>3891.1860000000001</v>
      </c>
      <c r="BG63" s="67">
        <v>4211.2979999999998</v>
      </c>
      <c r="BH63" s="67">
        <v>3932.9160000000002</v>
      </c>
      <c r="BI63" s="67">
        <v>3859.2839999999997</v>
      </c>
      <c r="BJ63" s="67">
        <v>3932.4480000000003</v>
      </c>
      <c r="BK63" s="67">
        <v>3845.0879999999997</v>
      </c>
      <c r="BL63" s="67">
        <v>3641.2739999999999</v>
      </c>
      <c r="BM63" s="67">
        <v>3730.116</v>
      </c>
      <c r="BN63" s="67">
        <v>3680.8980000000001</v>
      </c>
      <c r="BO63" s="67">
        <v>3714.3599999999997</v>
      </c>
      <c r="BP63" s="67">
        <v>3525.2879999999996</v>
      </c>
      <c r="BQ63" s="67">
        <v>3457.6620000000003</v>
      </c>
      <c r="BR63" s="67">
        <v>3752.346</v>
      </c>
      <c r="BS63" s="67">
        <v>3992.8199999999997</v>
      </c>
      <c r="BT63" s="67">
        <v>4113.2520000000004</v>
      </c>
      <c r="BV63" s="67">
        <v>3974.7239999999997</v>
      </c>
      <c r="BW63" s="67">
        <v>3775.98</v>
      </c>
      <c r="BX63" s="67">
        <v>3946.41</v>
      </c>
      <c r="BY63" s="67">
        <v>3917.94</v>
      </c>
      <c r="BZ63" s="67">
        <v>3775.4339999999997</v>
      </c>
      <c r="CA63" s="67">
        <v>3691.8959999999997</v>
      </c>
      <c r="CB63" s="67">
        <v>3704.922</v>
      </c>
      <c r="CC63" s="67">
        <v>3074.2919999999999</v>
      </c>
      <c r="CD63" s="67">
        <v>2990.91</v>
      </c>
      <c r="CE63" s="67">
        <v>2921.0219999999999</v>
      </c>
      <c r="CF63" s="67">
        <v>2745.21</v>
      </c>
      <c r="CG63" s="67">
        <v>2760.8879999999999</v>
      </c>
      <c r="CH63" s="67">
        <v>2756.442</v>
      </c>
      <c r="CI63" s="67">
        <v>2612.3760000000002</v>
      </c>
      <c r="CJ63" s="67">
        <v>2595.4499999999998</v>
      </c>
      <c r="CK63" s="67">
        <v>2533.596</v>
      </c>
      <c r="CL63" s="67">
        <v>2638.194</v>
      </c>
      <c r="CM63" s="67">
        <v>2613.3119999999999</v>
      </c>
      <c r="CN63" s="67">
        <v>2564.4059999999999</v>
      </c>
      <c r="CO63" s="67">
        <v>2453.88</v>
      </c>
      <c r="CP63" s="239">
        <v>2314.4940000000001</v>
      </c>
      <c r="CQ63" s="67">
        <v>2407.4699999999998</v>
      </c>
      <c r="CR63" s="67">
        <v>2454.5819999999999</v>
      </c>
      <c r="CS63" s="67">
        <v>2460.3539999999998</v>
      </c>
      <c r="CT63" s="67">
        <v>2341.6379999999999</v>
      </c>
      <c r="CU63" s="67">
        <v>2332.8239999999996</v>
      </c>
      <c r="CV63" s="67">
        <f>300.31*7.8</f>
        <v>2342.4180000000001</v>
      </c>
      <c r="CW63" s="67">
        <f>297.89*7.8</f>
        <v>2323.5419999999999</v>
      </c>
      <c r="CX63" s="67">
        <f>296.38*7.8</f>
        <v>2311.7640000000001</v>
      </c>
      <c r="CY63" s="67">
        <f>285.5*7.8</f>
        <v>2226.9</v>
      </c>
      <c r="DD63" s="17">
        <f t="shared" si="2"/>
        <v>-114.03599999999915</v>
      </c>
      <c r="DE63" s="96">
        <f t="shared" si="3"/>
        <v>-1.9928301732480804E-2</v>
      </c>
      <c r="DF63">
        <v>7.8</v>
      </c>
      <c r="DK63" s="270"/>
      <c r="DL63" s="271"/>
    </row>
    <row r="64" spans="1:116" x14ac:dyDescent="0.25">
      <c r="A64" s="99">
        <f t="shared" si="0"/>
        <v>63</v>
      </c>
      <c r="B64" s="35" t="s">
        <v>546</v>
      </c>
      <c r="C64" s="1" t="s">
        <v>548</v>
      </c>
      <c r="D64" s="177">
        <f t="shared" si="4"/>
        <v>300.22200000000004</v>
      </c>
      <c r="E64" s="67">
        <v>38.49</v>
      </c>
      <c r="F64" s="100" t="e">
        <f>VLOOKUP(C64,#REF!,3,FALSE)</f>
        <v>#REF!</v>
      </c>
      <c r="G64" s="100"/>
      <c r="H64" s="67">
        <v>279.23999999999995</v>
      </c>
      <c r="I64" s="67">
        <v>271.596</v>
      </c>
      <c r="J64" s="67">
        <v>275.73</v>
      </c>
      <c r="K64" s="67">
        <v>270.66000000000003</v>
      </c>
      <c r="L64" s="67">
        <v>257.78999999999996</v>
      </c>
      <c r="M64" s="67">
        <v>249.98999999999998</v>
      </c>
      <c r="N64" s="67">
        <v>249.6</v>
      </c>
      <c r="O64" s="67">
        <v>255.52799999999999</v>
      </c>
      <c r="P64" s="67">
        <v>267.61799999999999</v>
      </c>
      <c r="Q64" s="67">
        <v>257.322</v>
      </c>
      <c r="R64" s="67">
        <v>238.29</v>
      </c>
      <c r="S64" s="67">
        <v>219.726</v>
      </c>
      <c r="T64" s="67">
        <v>249.67799999999997</v>
      </c>
      <c r="U64" s="67">
        <v>268.32</v>
      </c>
      <c r="V64" s="67">
        <v>257.39999999999998</v>
      </c>
      <c r="W64" s="67">
        <v>262.08</v>
      </c>
      <c r="X64" s="67">
        <v>233.84399999999999</v>
      </c>
      <c r="Y64" s="67">
        <v>232.04999999999998</v>
      </c>
      <c r="Z64" s="67">
        <v>223.93799999999999</v>
      </c>
      <c r="AA64" s="67">
        <v>235.56</v>
      </c>
      <c r="AB64" s="67">
        <v>232.20599999999999</v>
      </c>
      <c r="AC64" s="67">
        <v>218.79</v>
      </c>
      <c r="AD64" s="67">
        <v>214.422</v>
      </c>
      <c r="AE64" s="67">
        <v>201.94200000000001</v>
      </c>
      <c r="AF64" s="67">
        <v>189.852</v>
      </c>
      <c r="AG64" s="67">
        <v>206.7</v>
      </c>
      <c r="AH64" s="67">
        <v>188.136</v>
      </c>
      <c r="AI64" s="67">
        <v>179.79</v>
      </c>
      <c r="AJ64" s="67">
        <v>183.29999999999998</v>
      </c>
      <c r="AK64" s="67">
        <v>187.59</v>
      </c>
      <c r="AL64" s="67">
        <v>171.99</v>
      </c>
      <c r="AM64" s="67">
        <v>171.99</v>
      </c>
      <c r="AN64" s="67">
        <v>177.45</v>
      </c>
      <c r="AO64" s="67">
        <v>192.66</v>
      </c>
      <c r="AP64" s="67">
        <v>196.87199999999999</v>
      </c>
      <c r="AQ64" s="67">
        <v>185.874</v>
      </c>
      <c r="AR64" s="67">
        <v>183.53399999999999</v>
      </c>
      <c r="AS64" s="67">
        <v>196.71599999999998</v>
      </c>
      <c r="AT64" s="67">
        <v>220.89599999999999</v>
      </c>
      <c r="AU64" s="67">
        <v>187.12199999999999</v>
      </c>
      <c r="AV64" s="67">
        <v>150.77399999999997</v>
      </c>
      <c r="AW64" s="67">
        <v>146.56199999999998</v>
      </c>
      <c r="AX64" s="67">
        <v>155.53200000000001</v>
      </c>
      <c r="AY64" s="67">
        <v>155.22</v>
      </c>
      <c r="AZ64" s="67">
        <v>165.20400000000001</v>
      </c>
      <c r="BA64" s="67">
        <v>160.52399999999997</v>
      </c>
      <c r="BB64" s="67">
        <v>159.9</v>
      </c>
      <c r="BC64" s="67">
        <v>150.852</v>
      </c>
      <c r="BD64" s="67">
        <v>169.33799999999999</v>
      </c>
      <c r="BE64" s="67">
        <v>156.54599999999999</v>
      </c>
      <c r="BF64" s="67">
        <v>162.24</v>
      </c>
      <c r="BG64" s="67">
        <v>160.05599999999998</v>
      </c>
      <c r="BH64" s="67">
        <v>164.58</v>
      </c>
      <c r="BI64" s="67">
        <v>178.61999999999998</v>
      </c>
      <c r="BJ64" s="67">
        <v>168.86999999999998</v>
      </c>
      <c r="BK64" s="67">
        <v>140.47800000000001</v>
      </c>
      <c r="BL64" s="67">
        <v>150.54</v>
      </c>
      <c r="BM64" s="67">
        <v>148.90199999999999</v>
      </c>
      <c r="BN64" s="67">
        <v>166.76399999999998</v>
      </c>
      <c r="BO64" s="67">
        <v>162.708</v>
      </c>
      <c r="BP64" s="67">
        <v>171.6</v>
      </c>
      <c r="BQ64" s="67">
        <v>169.02600000000001</v>
      </c>
      <c r="BR64" s="67">
        <v>166.29599999999999</v>
      </c>
      <c r="BS64" s="67">
        <v>187.2</v>
      </c>
      <c r="BT64" s="67">
        <v>200.77199999999999</v>
      </c>
      <c r="BV64" s="67">
        <v>187.59</v>
      </c>
      <c r="BW64" s="67">
        <v>185.952</v>
      </c>
      <c r="BX64" s="67">
        <v>155.376</v>
      </c>
      <c r="BY64" s="67">
        <v>169.10399999999998</v>
      </c>
      <c r="BZ64" s="67">
        <v>185.328</v>
      </c>
      <c r="CA64" s="67">
        <v>188.60399999999998</v>
      </c>
      <c r="CB64" s="67">
        <v>164.892</v>
      </c>
      <c r="CC64" s="67">
        <v>185.40600000000001</v>
      </c>
      <c r="CD64" s="67">
        <v>183.69</v>
      </c>
      <c r="CE64" s="67">
        <v>200.38200000000001</v>
      </c>
      <c r="CF64" s="67">
        <v>196.56</v>
      </c>
      <c r="CG64" s="67">
        <v>212.78399999999999</v>
      </c>
      <c r="CH64" s="67">
        <v>208.65</v>
      </c>
      <c r="CI64" s="67">
        <v>216.45</v>
      </c>
      <c r="CJ64" s="67">
        <v>226.2</v>
      </c>
      <c r="CK64" s="67">
        <v>251.39399999999998</v>
      </c>
      <c r="CL64" s="67">
        <v>264.73199999999997</v>
      </c>
      <c r="CM64" s="67">
        <v>238.91399999999999</v>
      </c>
      <c r="CN64" s="67">
        <v>251.31599999999997</v>
      </c>
      <c r="CO64" s="67">
        <v>263.56200000000001</v>
      </c>
      <c r="CP64" s="239">
        <v>257.39999999999998</v>
      </c>
      <c r="CQ64" s="67">
        <v>249.67799999999997</v>
      </c>
      <c r="CR64" s="67">
        <v>271.05</v>
      </c>
      <c r="CS64" s="67">
        <v>276.58800000000002</v>
      </c>
      <c r="CT64" s="67">
        <v>273.07799999999997</v>
      </c>
      <c r="CU64" s="67">
        <v>269.09999999999997</v>
      </c>
      <c r="CV64" s="67">
        <f>32.12*7.8</f>
        <v>250.53599999999997</v>
      </c>
      <c r="CW64" s="67">
        <f>34.34*7.8</f>
        <v>267.85200000000003</v>
      </c>
      <c r="DD64" s="17">
        <f t="shared" si="2"/>
        <v>20.982000000000085</v>
      </c>
      <c r="DE64" s="96">
        <f t="shared" si="3"/>
        <v>7.5139664804469583E-2</v>
      </c>
      <c r="DF64">
        <v>7.8</v>
      </c>
      <c r="DK64" s="270"/>
      <c r="DL64" s="271"/>
    </row>
    <row r="65" spans="1:120" x14ac:dyDescent="0.25">
      <c r="A65" s="99">
        <f t="shared" si="0"/>
        <v>64</v>
      </c>
      <c r="B65" s="1" t="s">
        <v>449</v>
      </c>
      <c r="C65" s="1" t="s">
        <v>450</v>
      </c>
      <c r="D65" s="177">
        <f t="shared" si="4"/>
        <v>27.377999999999997</v>
      </c>
      <c r="E65" s="67">
        <v>3.51</v>
      </c>
      <c r="F65" s="100" t="e">
        <f>VLOOKUP(C65,#REF!,3,FALSE)</f>
        <v>#REF!</v>
      </c>
      <c r="G65" s="100"/>
      <c r="H65" s="67">
        <v>26.988</v>
      </c>
      <c r="I65" s="67">
        <v>26.597999999999999</v>
      </c>
      <c r="J65" s="67">
        <v>27.377999999999997</v>
      </c>
      <c r="K65" s="67">
        <v>28.314</v>
      </c>
      <c r="L65" s="67">
        <v>27.611999999999998</v>
      </c>
      <c r="M65" s="67">
        <v>29.795999999999999</v>
      </c>
      <c r="N65" s="67">
        <v>31.979999999999997</v>
      </c>
      <c r="O65" s="67">
        <v>30.966000000000001</v>
      </c>
      <c r="P65" s="67">
        <v>31.434000000000001</v>
      </c>
      <c r="Q65" s="67">
        <v>31.434000000000001</v>
      </c>
      <c r="R65" s="67">
        <v>27.456</v>
      </c>
      <c r="S65" s="67">
        <v>27.456</v>
      </c>
      <c r="T65" s="67">
        <v>26.988</v>
      </c>
      <c r="U65" s="67">
        <v>29.25</v>
      </c>
      <c r="V65" s="67">
        <v>35.1</v>
      </c>
      <c r="W65" s="67">
        <v>38.22</v>
      </c>
      <c r="X65" s="67">
        <v>34.866</v>
      </c>
      <c r="Y65" s="67">
        <v>36.113999999999997</v>
      </c>
      <c r="Z65" s="67">
        <v>34.632000000000005</v>
      </c>
      <c r="AA65" s="67">
        <v>34.632000000000005</v>
      </c>
      <c r="AB65" s="67">
        <v>33.072000000000003</v>
      </c>
      <c r="AC65" s="67">
        <v>33.695999999999998</v>
      </c>
      <c r="AD65" s="67">
        <v>33.461999999999996</v>
      </c>
      <c r="AE65" s="67">
        <v>34.008000000000003</v>
      </c>
      <c r="AF65" s="67">
        <v>32.525999999999996</v>
      </c>
      <c r="AG65" s="67">
        <v>36.113999999999997</v>
      </c>
      <c r="AH65" s="67">
        <v>34.944000000000003</v>
      </c>
      <c r="AI65" s="67">
        <v>35.411999999999999</v>
      </c>
      <c r="AJ65" s="67">
        <v>35.177999999999997</v>
      </c>
      <c r="AK65" s="67">
        <v>35.957999999999998</v>
      </c>
      <c r="AL65" s="67">
        <v>34.944000000000003</v>
      </c>
      <c r="AM65" s="67">
        <v>37.751999999999995</v>
      </c>
      <c r="AN65" s="67">
        <v>35.021999999999998</v>
      </c>
      <c r="AO65" s="67">
        <v>39.701999999999998</v>
      </c>
      <c r="AP65" s="67">
        <v>39.779999999999994</v>
      </c>
      <c r="AQ65" s="67">
        <v>41.027999999999999</v>
      </c>
      <c r="AR65" s="67">
        <v>40.715999999999994</v>
      </c>
      <c r="AS65" s="67">
        <v>48.671999999999997</v>
      </c>
      <c r="AT65" s="67">
        <v>52.805999999999997</v>
      </c>
      <c r="AU65" s="67">
        <v>50.855999999999995</v>
      </c>
      <c r="AV65" s="67">
        <v>41.183999999999997</v>
      </c>
      <c r="AW65" s="67">
        <v>43.29</v>
      </c>
      <c r="AX65" s="67">
        <v>39.155999999999999</v>
      </c>
      <c r="AY65" s="67">
        <v>31.512</v>
      </c>
      <c r="AZ65" s="67">
        <v>31.823999999999998</v>
      </c>
      <c r="BA65" s="67">
        <v>30.810000000000002</v>
      </c>
      <c r="BB65" s="67">
        <v>29.483999999999998</v>
      </c>
      <c r="BC65" s="67">
        <v>31.589999999999996</v>
      </c>
      <c r="BD65" s="67">
        <v>34.553999999999995</v>
      </c>
      <c r="BE65" s="67">
        <v>34.787999999999997</v>
      </c>
      <c r="BF65" s="67">
        <v>37.985999999999997</v>
      </c>
      <c r="BG65" s="67">
        <v>36.036000000000001</v>
      </c>
      <c r="BH65" s="67">
        <v>32.448</v>
      </c>
      <c r="BI65" s="67">
        <v>33.54</v>
      </c>
      <c r="BJ65" s="67">
        <v>33.774000000000001</v>
      </c>
      <c r="BK65" s="67">
        <v>37.673999999999999</v>
      </c>
      <c r="BL65" s="67">
        <v>42.041999999999994</v>
      </c>
      <c r="BM65" s="67">
        <v>37.673999999999999</v>
      </c>
      <c r="BN65" s="67">
        <v>41.183999999999997</v>
      </c>
      <c r="BO65" s="67">
        <v>39.545999999999999</v>
      </c>
      <c r="BP65" s="67">
        <v>43.445999999999998</v>
      </c>
      <c r="BQ65" s="67">
        <v>35.021999999999998</v>
      </c>
      <c r="BR65" s="67">
        <v>29.639999999999997</v>
      </c>
      <c r="BS65" s="67">
        <v>32.058</v>
      </c>
      <c r="BT65" s="67">
        <v>34.241999999999997</v>
      </c>
      <c r="BV65" s="67">
        <v>38.141999999999996</v>
      </c>
      <c r="BW65" s="67">
        <v>43.524000000000001</v>
      </c>
      <c r="BX65" s="67">
        <v>45.239999999999995</v>
      </c>
      <c r="BY65" s="67">
        <v>45.084000000000003</v>
      </c>
      <c r="BZ65" s="67">
        <v>42.120000000000005</v>
      </c>
      <c r="CA65" s="67">
        <v>47.891999999999996</v>
      </c>
      <c r="CB65" s="67">
        <v>43.211999999999996</v>
      </c>
      <c r="CC65" s="67">
        <v>47.891999999999996</v>
      </c>
      <c r="CD65" s="67">
        <v>47.267999999999994</v>
      </c>
      <c r="CE65" s="67">
        <v>55.925999999999995</v>
      </c>
      <c r="CF65" s="67">
        <v>62.868000000000002</v>
      </c>
      <c r="CG65" s="67">
        <v>70.745999999999995</v>
      </c>
      <c r="CH65" s="67">
        <v>65.676000000000002</v>
      </c>
      <c r="CI65" s="67">
        <v>62.244</v>
      </c>
      <c r="CJ65" s="67">
        <v>57.564</v>
      </c>
      <c r="CK65" s="67">
        <v>55.77</v>
      </c>
      <c r="CL65" s="67">
        <v>57.72</v>
      </c>
      <c r="CM65" s="67">
        <v>57.641999999999996</v>
      </c>
      <c r="CN65" s="67">
        <v>56.472000000000001</v>
      </c>
      <c r="CO65" s="67">
        <v>64.194000000000003</v>
      </c>
      <c r="CP65" s="239">
        <v>58.032000000000004</v>
      </c>
      <c r="CQ65" s="67">
        <v>59.124000000000002</v>
      </c>
      <c r="CR65" s="67">
        <v>66.066000000000003</v>
      </c>
      <c r="CS65" s="67">
        <v>68.016000000000005</v>
      </c>
      <c r="CT65" s="67">
        <v>70.511999999999986</v>
      </c>
      <c r="CU65" s="67">
        <v>66.533999999999992</v>
      </c>
      <c r="CV65" s="67">
        <f>10.43*7.8</f>
        <v>81.353999999999999</v>
      </c>
      <c r="CW65" s="67">
        <f>10.04*7.8</f>
        <v>78.311999999999998</v>
      </c>
      <c r="CX65" s="67">
        <f>11*7.8</f>
        <v>85.8</v>
      </c>
      <c r="CY65" s="67">
        <f>10.83*7.8</f>
        <v>84.474000000000004</v>
      </c>
      <c r="CZ65" s="67">
        <f>10.67*7.8</f>
        <v>83.225999999999999</v>
      </c>
      <c r="DD65" s="17">
        <f t="shared" si="2"/>
        <v>0.38999999999999702</v>
      </c>
      <c r="DE65" s="96">
        <f t="shared" si="3"/>
        <v>1.4450867052023012E-2</v>
      </c>
      <c r="DF65">
        <v>7.8</v>
      </c>
      <c r="DK65" s="270"/>
      <c r="DL65" s="271"/>
    </row>
    <row r="66" spans="1:120" x14ac:dyDescent="0.25">
      <c r="A66" s="99">
        <f t="shared" ref="A66:A320" si="5">ROW()-1</f>
        <v>65</v>
      </c>
      <c r="B66" s="1" t="s">
        <v>437</v>
      </c>
      <c r="C66" s="1" t="s">
        <v>439</v>
      </c>
      <c r="D66" s="177">
        <f t="shared" ref="D66:D74" si="6">E66*DF66</f>
        <v>147.03</v>
      </c>
      <c r="E66" s="67">
        <v>18.850000000000001</v>
      </c>
      <c r="F66" s="100" t="e">
        <f>VLOOKUP(C66,#REF!,3,FALSE)</f>
        <v>#REF!</v>
      </c>
      <c r="G66" s="100"/>
      <c r="H66" s="67">
        <v>141.41399999999999</v>
      </c>
      <c r="I66" s="67">
        <v>142.81799999999998</v>
      </c>
      <c r="J66" s="67">
        <v>141.804</v>
      </c>
      <c r="K66" s="67">
        <v>152.1</v>
      </c>
      <c r="L66" s="67">
        <v>150.61799999999999</v>
      </c>
      <c r="M66" s="67">
        <v>156</v>
      </c>
      <c r="N66" s="67">
        <v>161.226</v>
      </c>
      <c r="O66" s="67">
        <v>153.11399999999998</v>
      </c>
      <c r="P66" s="67">
        <v>154.12800000000001</v>
      </c>
      <c r="Q66" s="67">
        <v>156.624</v>
      </c>
      <c r="R66" s="67">
        <v>142.11599999999999</v>
      </c>
      <c r="S66" s="67">
        <v>156</v>
      </c>
      <c r="T66" s="67">
        <v>151.554</v>
      </c>
      <c r="U66" s="67">
        <v>153.66</v>
      </c>
      <c r="V66" s="67">
        <v>170.04</v>
      </c>
      <c r="W66" s="67">
        <v>185.09399999999999</v>
      </c>
      <c r="X66" s="67">
        <v>184.08</v>
      </c>
      <c r="Y66" s="67">
        <v>167.62199999999999</v>
      </c>
      <c r="Z66" s="67">
        <v>143.51999999999998</v>
      </c>
      <c r="AA66" s="67">
        <v>129.94800000000001</v>
      </c>
      <c r="AB66" s="67">
        <v>132.054</v>
      </c>
      <c r="AC66" s="67">
        <v>118.71600000000001</v>
      </c>
      <c r="AD66" s="67">
        <v>114.50399999999999</v>
      </c>
      <c r="AE66" s="67">
        <v>110.214</v>
      </c>
      <c r="AF66" s="67">
        <v>95.316000000000003</v>
      </c>
      <c r="AG66" s="67">
        <v>91.338000000000008</v>
      </c>
      <c r="AH66" s="67">
        <v>98.51400000000001</v>
      </c>
      <c r="AI66" s="67">
        <v>98.591999999999999</v>
      </c>
      <c r="AJ66" s="67">
        <v>95.94</v>
      </c>
      <c r="AK66" s="67">
        <v>97.5</v>
      </c>
      <c r="AL66" s="67">
        <v>93.990000000000009</v>
      </c>
      <c r="AM66" s="67">
        <v>92.897999999999996</v>
      </c>
      <c r="AN66" s="67">
        <v>99.372</v>
      </c>
      <c r="AO66" s="67">
        <v>113.02200000000001</v>
      </c>
      <c r="AP66" s="67">
        <v>89.855999999999995</v>
      </c>
      <c r="AQ66" s="67">
        <v>86.814000000000007</v>
      </c>
      <c r="AR66" s="67">
        <v>81.822000000000003</v>
      </c>
      <c r="AS66" s="67">
        <v>100.62</v>
      </c>
      <c r="AT66" s="67">
        <v>99.918000000000006</v>
      </c>
      <c r="AU66" s="67">
        <v>99.216000000000008</v>
      </c>
      <c r="AV66" s="67">
        <v>74.88</v>
      </c>
      <c r="AW66" s="67">
        <v>69.966000000000008</v>
      </c>
      <c r="AX66" s="67">
        <v>66.611999999999995</v>
      </c>
      <c r="AY66" s="67">
        <v>62.790000000000006</v>
      </c>
      <c r="AZ66" s="67">
        <v>54.677999999999997</v>
      </c>
      <c r="BA66" s="67">
        <v>54.132000000000005</v>
      </c>
      <c r="BB66" s="67">
        <v>53.508000000000003</v>
      </c>
      <c r="BC66" s="67">
        <v>58.967999999999996</v>
      </c>
      <c r="BD66" s="67">
        <v>66.378</v>
      </c>
      <c r="BE66" s="67">
        <v>65.91</v>
      </c>
      <c r="BF66" s="67">
        <v>68.951999999999998</v>
      </c>
      <c r="BG66" s="67">
        <v>61.775999999999996</v>
      </c>
      <c r="BH66" s="67">
        <v>57.173999999999999</v>
      </c>
      <c r="BI66" s="67">
        <v>60.294000000000004</v>
      </c>
      <c r="BJ66" s="67">
        <v>56.082000000000001</v>
      </c>
      <c r="BK66" s="67">
        <v>63.57</v>
      </c>
      <c r="BL66" s="67">
        <v>64.817999999999998</v>
      </c>
      <c r="BM66" s="67">
        <v>63.959999999999994</v>
      </c>
      <c r="BN66" s="67">
        <v>64.740000000000009</v>
      </c>
      <c r="BO66" s="67">
        <v>60.294000000000004</v>
      </c>
      <c r="BP66" s="67">
        <v>70.668000000000006</v>
      </c>
      <c r="BQ66" s="67">
        <v>61.152000000000001</v>
      </c>
      <c r="BR66" s="67">
        <v>54.053999999999995</v>
      </c>
      <c r="BS66" s="67">
        <v>58.187999999999995</v>
      </c>
      <c r="BT66" s="67">
        <v>57.641999999999996</v>
      </c>
      <c r="BV66" s="67">
        <v>66.455999999999989</v>
      </c>
      <c r="BW66" s="67">
        <v>75.192000000000007</v>
      </c>
      <c r="BX66" s="67">
        <v>74.256</v>
      </c>
      <c r="BY66" s="67">
        <v>77.61</v>
      </c>
      <c r="BZ66" s="67">
        <v>67.314000000000007</v>
      </c>
      <c r="CA66" s="67">
        <v>74.256</v>
      </c>
      <c r="CB66" s="67">
        <v>63.881999999999998</v>
      </c>
      <c r="CC66" s="67">
        <v>69.966000000000008</v>
      </c>
      <c r="CD66" s="67">
        <v>75.192000000000007</v>
      </c>
      <c r="CE66" s="67">
        <v>91.259999999999991</v>
      </c>
      <c r="CF66" s="67">
        <v>102.10199999999999</v>
      </c>
      <c r="CG66" s="67">
        <v>113.80199999999999</v>
      </c>
      <c r="CH66" s="67">
        <v>107.718</v>
      </c>
      <c r="CI66" s="67">
        <v>112.866</v>
      </c>
      <c r="CJ66" s="67">
        <v>118.17</v>
      </c>
      <c r="CK66" s="67">
        <v>122.77200000000001</v>
      </c>
      <c r="CL66" s="67">
        <v>144.14400000000001</v>
      </c>
      <c r="CM66" s="67">
        <v>130.96199999999999</v>
      </c>
      <c r="CN66" s="67">
        <v>119.02799999999999</v>
      </c>
      <c r="CO66" s="67">
        <v>133.69200000000001</v>
      </c>
      <c r="CP66" s="239">
        <v>114.66</v>
      </c>
      <c r="CQ66" s="67">
        <v>104.676</v>
      </c>
      <c r="CR66" s="67">
        <v>125.892</v>
      </c>
      <c r="CS66" s="67">
        <v>141.648</v>
      </c>
      <c r="CT66" s="67">
        <v>143.208</v>
      </c>
      <c r="CU66" s="67">
        <v>128.232</v>
      </c>
      <c r="CV66" s="67">
        <f>18.3*7.8</f>
        <v>142.74</v>
      </c>
      <c r="CW66" s="67">
        <f>17.35*7.8</f>
        <v>135.33000000000001</v>
      </c>
      <c r="CX66" s="67">
        <f>18.71*7.8</f>
        <v>145.93800000000002</v>
      </c>
      <c r="CY66" s="67">
        <f>17.53*7.8</f>
        <v>136.73400000000001</v>
      </c>
      <c r="CZ66" s="67">
        <f>14.98*7.8</f>
        <v>116.84399999999999</v>
      </c>
      <c r="DD66" s="17">
        <f t="shared" ref="DD66:DD129" si="7">D66-H66</f>
        <v>5.6160000000000139</v>
      </c>
      <c r="DE66" s="96">
        <f t="shared" ref="DE66:DE129" si="8">DD66/H66</f>
        <v>3.971318257032553E-2</v>
      </c>
      <c r="DF66">
        <v>7.8</v>
      </c>
      <c r="DK66" s="270"/>
      <c r="DL66" s="271"/>
    </row>
    <row r="67" spans="1:120" x14ac:dyDescent="0.25">
      <c r="A67" s="99">
        <f t="shared" si="5"/>
        <v>66</v>
      </c>
      <c r="B67" s="8" t="s">
        <v>356</v>
      </c>
      <c r="C67" s="8" t="s">
        <v>358</v>
      </c>
      <c r="D67" s="177">
        <f t="shared" si="6"/>
        <v>6197.0999999999995</v>
      </c>
      <c r="E67" s="67">
        <v>794.5</v>
      </c>
      <c r="F67" s="100" t="e">
        <f>VLOOKUP(C67,#REF!,3,FALSE)</f>
        <v>#REF!</v>
      </c>
      <c r="G67" s="100"/>
      <c r="H67" s="67">
        <v>6208.41</v>
      </c>
      <c r="I67" s="67">
        <v>5900.9339999999993</v>
      </c>
      <c r="J67" s="67">
        <v>5935.8</v>
      </c>
      <c r="K67" s="67">
        <v>5873.5559999999996</v>
      </c>
      <c r="L67" s="67">
        <v>5746.8059999999996</v>
      </c>
      <c r="M67" s="67">
        <v>5713.4219999999996</v>
      </c>
      <c r="N67" s="67">
        <v>5835.18</v>
      </c>
      <c r="O67" s="67">
        <v>5508.4380000000001</v>
      </c>
      <c r="P67" s="67">
        <v>5384.5740000000005</v>
      </c>
      <c r="Q67" s="67">
        <v>5282.7060000000001</v>
      </c>
      <c r="R67" s="67">
        <v>4993.2479999999996</v>
      </c>
      <c r="S67" s="67">
        <v>5216.7179999999998</v>
      </c>
      <c r="T67" s="67">
        <v>4723.29</v>
      </c>
      <c r="U67" s="67">
        <v>5261.7240000000002</v>
      </c>
      <c r="V67" s="67">
        <v>5586.5160000000005</v>
      </c>
      <c r="W67" s="67">
        <v>5569.2</v>
      </c>
      <c r="X67" s="67">
        <v>5711.3159999999998</v>
      </c>
      <c r="Y67" s="67">
        <v>5530.8240000000005</v>
      </c>
      <c r="Z67" s="67">
        <v>5750.2380000000003</v>
      </c>
      <c r="AA67" s="67">
        <v>5862.0899999999992</v>
      </c>
      <c r="AB67" s="67">
        <v>5676.06</v>
      </c>
      <c r="AC67" s="67">
        <v>5766.6179999999995</v>
      </c>
      <c r="AD67" s="67">
        <v>5711.55</v>
      </c>
      <c r="AE67" s="67">
        <v>5899.3739999999998</v>
      </c>
      <c r="AF67" s="67">
        <v>5764.2780000000002</v>
      </c>
      <c r="AG67" s="67">
        <v>5572.0079999999998</v>
      </c>
      <c r="AH67" s="67">
        <v>5566.0020000000004</v>
      </c>
      <c r="AI67" s="67">
        <v>5504.3039999999992</v>
      </c>
      <c r="AJ67" s="67">
        <v>5604.924</v>
      </c>
      <c r="AK67" s="67">
        <v>5530.0439999999999</v>
      </c>
      <c r="AL67" s="67">
        <v>5355.558</v>
      </c>
      <c r="AM67" s="67">
        <v>5248.4639999999999</v>
      </c>
      <c r="AN67" s="67">
        <v>5137.3139999999994</v>
      </c>
      <c r="AO67" s="67">
        <v>5221.866</v>
      </c>
      <c r="AP67" s="67">
        <v>5262.8940000000002</v>
      </c>
      <c r="AQ67" s="67">
        <v>5551.26</v>
      </c>
      <c r="AR67" s="67">
        <v>5641.4279999999999</v>
      </c>
      <c r="AS67" s="67">
        <v>6557.3820000000005</v>
      </c>
      <c r="AT67" s="67">
        <v>6497.4</v>
      </c>
      <c r="AU67" s="67">
        <v>6564.0119999999997</v>
      </c>
      <c r="AV67" s="67">
        <v>6203.1839999999993</v>
      </c>
      <c r="AW67" s="67">
        <v>6367.6080000000002</v>
      </c>
      <c r="AX67" s="67">
        <v>5871.7619999999997</v>
      </c>
      <c r="AY67" s="67">
        <v>7050.1859999999997</v>
      </c>
      <c r="AZ67" s="67">
        <v>7076.6279999999997</v>
      </c>
      <c r="BA67" s="67">
        <v>7165.5479999999998</v>
      </c>
      <c r="BB67" s="67">
        <v>6712.2899999999991</v>
      </c>
      <c r="BC67" s="67">
        <v>6312.93</v>
      </c>
      <c r="BD67" s="67">
        <v>6929.442</v>
      </c>
      <c r="BE67" s="67">
        <v>6983.8859999999995</v>
      </c>
      <c r="BF67" s="67">
        <v>8465.0280000000002</v>
      </c>
      <c r="BG67" s="67">
        <v>8380.9439999999995</v>
      </c>
      <c r="BH67" s="67">
        <v>7977.2939999999999</v>
      </c>
      <c r="BI67" s="67">
        <v>8085.4799999999987</v>
      </c>
      <c r="BJ67" s="67">
        <v>8017.6200000000008</v>
      </c>
      <c r="BK67" s="67">
        <v>8021.6760000000004</v>
      </c>
      <c r="BL67" s="67">
        <v>7490.73</v>
      </c>
      <c r="BM67" s="67">
        <v>7458.5159999999996</v>
      </c>
      <c r="BN67" s="67">
        <v>7214.7659999999996</v>
      </c>
      <c r="BO67" s="67">
        <v>7256.2619999999997</v>
      </c>
      <c r="BP67" s="67">
        <v>7032.7139999999999</v>
      </c>
      <c r="BQ67" s="67">
        <v>7167.9660000000003</v>
      </c>
      <c r="BR67" s="67">
        <v>6704.4119999999994</v>
      </c>
      <c r="BS67" s="67">
        <v>7502.3519999999999</v>
      </c>
      <c r="BT67" s="67">
        <v>7640.49</v>
      </c>
      <c r="BV67" s="67">
        <v>7643.6880000000001</v>
      </c>
      <c r="BW67" s="67">
        <v>7333.6379999999999</v>
      </c>
      <c r="BX67" s="67">
        <v>7755.7740000000003</v>
      </c>
      <c r="BY67" s="67">
        <v>7729.3320000000003</v>
      </c>
      <c r="BZ67" s="67">
        <v>7279.3499999999995</v>
      </c>
      <c r="CA67" s="67">
        <v>7245.732</v>
      </c>
      <c r="CB67" s="67">
        <v>6947.1479999999992</v>
      </c>
      <c r="CC67" s="67">
        <v>6768.45</v>
      </c>
      <c r="CD67" s="67">
        <v>5911.0740000000005</v>
      </c>
      <c r="CE67" s="67">
        <v>5563.116</v>
      </c>
      <c r="CF67" s="67">
        <v>5486.0519999999997</v>
      </c>
      <c r="CG67" s="67">
        <v>5903.9759999999997</v>
      </c>
      <c r="CH67" s="67">
        <v>5869.7339999999995</v>
      </c>
      <c r="CI67" s="67">
        <v>5873.0879999999997</v>
      </c>
      <c r="CJ67" s="67">
        <v>5432.1539999999995</v>
      </c>
      <c r="CK67" s="67">
        <v>5399.16</v>
      </c>
      <c r="CL67" s="67">
        <v>5391.2039999999997</v>
      </c>
      <c r="CM67" s="67">
        <v>5351.5020000000004</v>
      </c>
      <c r="CN67" s="67">
        <v>5157.9839999999995</v>
      </c>
      <c r="CO67" s="67">
        <v>5010.7979999999998</v>
      </c>
      <c r="CP67" s="239">
        <v>4602</v>
      </c>
      <c r="CQ67" s="67">
        <v>4524.78</v>
      </c>
      <c r="CR67" s="67">
        <v>4678.05</v>
      </c>
      <c r="CS67" s="67">
        <v>4659.4080000000004</v>
      </c>
      <c r="CT67" s="67">
        <v>4591.5479999999998</v>
      </c>
      <c r="CU67" s="67">
        <v>4579.38</v>
      </c>
      <c r="CV67" s="67">
        <f>627.86*7.8</f>
        <v>4897.308</v>
      </c>
      <c r="CW67" s="67">
        <f>627.86*7.8</f>
        <v>4897.308</v>
      </c>
      <c r="CX67" s="67">
        <f>662.52*7.8</f>
        <v>5167.6559999999999</v>
      </c>
      <c r="CY67" s="67">
        <f>651.01*7.8</f>
        <v>5077.8779999999997</v>
      </c>
      <c r="CZ67" s="67">
        <f>655.33*7.8</f>
        <v>5111.5740000000005</v>
      </c>
      <c r="DA67" s="67">
        <f>661.78*7.8</f>
        <v>5161.884</v>
      </c>
      <c r="DB67" s="67">
        <v>5288.7119999999995</v>
      </c>
      <c r="DD67" s="17">
        <f t="shared" si="7"/>
        <v>-11.3100000000004</v>
      </c>
      <c r="DE67" s="96">
        <f t="shared" si="8"/>
        <v>-1.8217224700044618E-3</v>
      </c>
      <c r="DF67">
        <v>7.8</v>
      </c>
      <c r="DK67" s="270"/>
      <c r="DL67" s="271"/>
    </row>
    <row r="68" spans="1:120" x14ac:dyDescent="0.25">
      <c r="A68" s="99">
        <f t="shared" si="5"/>
        <v>67</v>
      </c>
      <c r="B68" s="8" t="s">
        <v>290</v>
      </c>
      <c r="C68" s="8" t="s">
        <v>292</v>
      </c>
      <c r="D68" s="177">
        <f t="shared" si="6"/>
        <v>1742.598</v>
      </c>
      <c r="E68" s="100">
        <v>223.41</v>
      </c>
      <c r="F68" s="100" t="e">
        <f>VLOOKUP(C68,#REF!,3,FALSE)</f>
        <v>#REF!</v>
      </c>
      <c r="G68" s="100"/>
      <c r="H68" s="67">
        <v>1741.74</v>
      </c>
      <c r="I68" s="67">
        <v>1635.5819999999999</v>
      </c>
      <c r="J68" s="67">
        <v>1654.3799999999999</v>
      </c>
      <c r="K68" s="67">
        <v>1665.846</v>
      </c>
      <c r="L68" s="67">
        <v>1599.078</v>
      </c>
      <c r="M68" s="67">
        <v>1567.02</v>
      </c>
      <c r="N68" s="67">
        <v>1603.6020000000001</v>
      </c>
      <c r="O68" s="67">
        <v>1505.8679999999999</v>
      </c>
      <c r="P68" s="67">
        <v>1481.8439999999998</v>
      </c>
      <c r="Q68" s="67">
        <v>1474.1220000000001</v>
      </c>
      <c r="R68" s="67">
        <v>1346.3580000000002</v>
      </c>
      <c r="S68" s="67">
        <v>1441.9860000000001</v>
      </c>
      <c r="T68" s="67">
        <v>1333.8</v>
      </c>
      <c r="U68" s="67">
        <v>1503.2159999999999</v>
      </c>
      <c r="V68" s="67">
        <v>1530.4380000000001</v>
      </c>
      <c r="W68" s="67">
        <v>1544.0099999999998</v>
      </c>
      <c r="X68" s="67">
        <v>1554.1499999999999</v>
      </c>
      <c r="Y68" s="67">
        <v>1655.7839999999999</v>
      </c>
      <c r="Z68" s="67">
        <v>1689.3240000000001</v>
      </c>
      <c r="AA68" s="67">
        <v>1783.704</v>
      </c>
      <c r="AB68" s="67">
        <v>1787.37</v>
      </c>
      <c r="AC68" s="67">
        <v>1853.904</v>
      </c>
      <c r="AD68" s="67">
        <v>1831.83</v>
      </c>
      <c r="AE68" s="67">
        <v>1762.3319999999999</v>
      </c>
      <c r="AF68" s="67">
        <v>1707.732</v>
      </c>
      <c r="AG68" s="67">
        <v>1748.682</v>
      </c>
      <c r="AH68" s="67">
        <v>1745.25</v>
      </c>
      <c r="AI68" s="67">
        <v>1754.3759999999997</v>
      </c>
      <c r="AJ68" s="67">
        <v>1774.1880000000001</v>
      </c>
      <c r="AK68" s="67">
        <v>1770.8340000000001</v>
      </c>
      <c r="AL68" s="67">
        <v>1621.5419999999999</v>
      </c>
      <c r="AM68" s="67">
        <v>1537.5360000000001</v>
      </c>
      <c r="AN68" s="67">
        <v>1580.3580000000002</v>
      </c>
      <c r="AO68" s="67">
        <v>1623.8040000000001</v>
      </c>
      <c r="AP68" s="67">
        <v>1543.854</v>
      </c>
      <c r="AQ68" s="67">
        <v>1465.0740000000001</v>
      </c>
      <c r="AR68" s="67">
        <v>1474.1220000000001</v>
      </c>
      <c r="AS68" s="67">
        <v>1472.7959999999998</v>
      </c>
      <c r="AT68" s="67">
        <v>1454.7779999999998</v>
      </c>
      <c r="AU68" s="67">
        <v>1466.1659999999999</v>
      </c>
      <c r="AV68" s="67">
        <v>1494.48</v>
      </c>
      <c r="AW68" s="67">
        <v>1454.6220000000001</v>
      </c>
      <c r="AX68" s="67">
        <v>1336.8419999999999</v>
      </c>
      <c r="AY68" s="67">
        <v>1392.3</v>
      </c>
      <c r="AZ68" s="67">
        <v>1380.9119999999998</v>
      </c>
      <c r="BA68" s="67">
        <v>1381.068</v>
      </c>
      <c r="BB68" s="67">
        <v>1302.1320000000001</v>
      </c>
      <c r="BC68" s="67">
        <v>1309.6200000000001</v>
      </c>
      <c r="BD68" s="67">
        <v>1423.5</v>
      </c>
      <c r="BE68" s="67">
        <v>1428.414</v>
      </c>
      <c r="BF68" s="67">
        <v>1517.0219999999999</v>
      </c>
      <c r="BG68" s="67">
        <v>1560</v>
      </c>
      <c r="BH68" s="67">
        <v>1507.35</v>
      </c>
      <c r="BI68" s="67">
        <v>1474.8240000000001</v>
      </c>
      <c r="BJ68" s="67">
        <v>1432.548</v>
      </c>
      <c r="BK68" s="67">
        <v>1437.54</v>
      </c>
      <c r="BL68" s="67">
        <v>1376.232</v>
      </c>
      <c r="BM68" s="67">
        <v>1409.85</v>
      </c>
      <c r="BN68" s="67">
        <v>1440.6599999999999</v>
      </c>
      <c r="BO68" s="67">
        <v>1462.3439999999998</v>
      </c>
      <c r="BP68" s="67">
        <v>1452.4380000000001</v>
      </c>
      <c r="BQ68" s="67">
        <v>1401.0360000000001</v>
      </c>
      <c r="BR68" s="67">
        <v>1362.114</v>
      </c>
      <c r="BS68" s="67">
        <v>1451.8139999999999</v>
      </c>
      <c r="BT68" s="67">
        <v>1443.5459999999998</v>
      </c>
      <c r="BV68" s="67">
        <v>1395.1859999999999</v>
      </c>
      <c r="BW68" s="67">
        <v>1360.4759999999999</v>
      </c>
      <c r="BX68" s="67">
        <v>1367.73</v>
      </c>
      <c r="BY68" s="67">
        <v>1390.116</v>
      </c>
      <c r="BZ68" s="67">
        <v>1364.922</v>
      </c>
      <c r="CA68" s="67">
        <v>1322.1779999999999</v>
      </c>
      <c r="CB68" s="67">
        <v>1340.1179999999999</v>
      </c>
      <c r="CC68" s="67">
        <v>1241.136</v>
      </c>
      <c r="CD68" s="67">
        <v>1211.652</v>
      </c>
      <c r="CE68" s="67">
        <v>1206.0360000000001</v>
      </c>
      <c r="CF68" s="67">
        <v>1132.8720000000001</v>
      </c>
      <c r="CG68" s="67">
        <v>1185.1320000000001</v>
      </c>
      <c r="CH68" s="67">
        <v>1196.6759999999999</v>
      </c>
      <c r="CI68" s="67">
        <v>1169.7660000000001</v>
      </c>
      <c r="CJ68" s="67">
        <v>1149.876</v>
      </c>
      <c r="CK68" s="67">
        <v>1146.8340000000001</v>
      </c>
      <c r="CL68" s="67">
        <v>1144.5720000000001</v>
      </c>
      <c r="CM68" s="67">
        <v>1132.404</v>
      </c>
      <c r="CN68" s="67">
        <v>1119.768</v>
      </c>
      <c r="CO68" s="67">
        <v>1081.08</v>
      </c>
      <c r="CP68" s="239">
        <v>996.37199999999996</v>
      </c>
      <c r="CQ68" s="100">
        <v>976.32600000000002</v>
      </c>
      <c r="CR68" s="67">
        <v>1012.362</v>
      </c>
      <c r="CS68" s="100">
        <v>998.08799999999997</v>
      </c>
      <c r="CT68" s="100">
        <v>991.53600000000006</v>
      </c>
      <c r="CU68" s="67">
        <v>1007.136</v>
      </c>
      <c r="CV68" s="67">
        <f>140.39*7.8</f>
        <v>1095.0419999999999</v>
      </c>
      <c r="CW68" s="67">
        <f>138.23*7.8</f>
        <v>1078.194</v>
      </c>
      <c r="CX68" s="67">
        <f>138.12*7.8</f>
        <v>1077.336</v>
      </c>
      <c r="CY68" s="67">
        <f>133.26*7.8</f>
        <v>1039.4279999999999</v>
      </c>
      <c r="CZ68" s="67">
        <f>133.22*7.8</f>
        <v>1039.116</v>
      </c>
      <c r="DA68" s="67">
        <f>138.41*7.8</f>
        <v>1079.598</v>
      </c>
      <c r="DB68" s="67">
        <v>1088.646</v>
      </c>
      <c r="DC68" s="67">
        <v>1031.2380000000001</v>
      </c>
      <c r="DD68" s="17">
        <f t="shared" si="7"/>
        <v>0.85799999999994725</v>
      </c>
      <c r="DE68" s="96">
        <f t="shared" si="8"/>
        <v>4.9261083743839336E-4</v>
      </c>
      <c r="DF68">
        <v>7.8</v>
      </c>
      <c r="DK68" s="270"/>
      <c r="DL68" s="271"/>
    </row>
    <row r="69" spans="1:120" x14ac:dyDescent="0.25">
      <c r="A69" s="99">
        <f t="shared" si="5"/>
        <v>68</v>
      </c>
      <c r="B69" s="8" t="s">
        <v>288</v>
      </c>
      <c r="C69" s="8" t="s">
        <v>294</v>
      </c>
      <c r="D69" s="177">
        <f t="shared" si="6"/>
        <v>847.86</v>
      </c>
      <c r="E69" s="100">
        <v>108.7</v>
      </c>
      <c r="F69" s="100" t="e">
        <f>VLOOKUP(C69,#REF!,3,FALSE)</f>
        <v>#REF!</v>
      </c>
      <c r="G69" s="100"/>
      <c r="H69" s="67">
        <v>889.82399999999996</v>
      </c>
      <c r="I69" s="67">
        <v>881.47800000000007</v>
      </c>
      <c r="J69" s="67">
        <v>880.38599999999997</v>
      </c>
      <c r="K69" s="67">
        <v>931.16399999999999</v>
      </c>
      <c r="L69" s="67">
        <v>887.952</v>
      </c>
      <c r="M69" s="67">
        <v>941.69399999999996</v>
      </c>
      <c r="N69" s="67">
        <v>962.98799999999994</v>
      </c>
      <c r="O69" s="67">
        <v>977.57399999999996</v>
      </c>
      <c r="P69" s="67">
        <v>980.928</v>
      </c>
      <c r="Q69" s="67">
        <v>938.18399999999997</v>
      </c>
      <c r="R69" s="67">
        <v>849.18600000000004</v>
      </c>
      <c r="S69" s="67">
        <v>840.29399999999998</v>
      </c>
      <c r="T69" s="67">
        <v>909.01200000000006</v>
      </c>
      <c r="U69" s="67">
        <v>1032.954</v>
      </c>
      <c r="V69" s="67">
        <v>1054.0919999999999</v>
      </c>
      <c r="W69" s="67">
        <v>1100.58</v>
      </c>
      <c r="X69" s="67">
        <v>1096.836</v>
      </c>
      <c r="Y69" s="67">
        <v>1033.578</v>
      </c>
      <c r="Z69" s="67">
        <v>1121.25</v>
      </c>
      <c r="AA69" s="67">
        <v>972.89400000000001</v>
      </c>
      <c r="AB69" s="67">
        <v>807.37800000000004</v>
      </c>
      <c r="AC69" s="67">
        <v>770.952</v>
      </c>
      <c r="AD69" s="67">
        <v>695.29200000000003</v>
      </c>
      <c r="AE69" s="67">
        <v>663.93600000000004</v>
      </c>
      <c r="AF69" s="67">
        <v>628.13400000000001</v>
      </c>
      <c r="AG69" s="67">
        <v>667.21199999999999</v>
      </c>
      <c r="AH69" s="67">
        <v>663.46799999999996</v>
      </c>
      <c r="AI69" s="67">
        <v>641.78399999999999</v>
      </c>
      <c r="AJ69" s="67">
        <v>684.99599999999998</v>
      </c>
      <c r="AK69" s="67">
        <v>670.25400000000002</v>
      </c>
      <c r="AL69" s="67">
        <v>681.48599999999999</v>
      </c>
      <c r="AM69" s="67">
        <v>648.41399999999999</v>
      </c>
      <c r="AN69" s="67">
        <v>691.00200000000007</v>
      </c>
      <c r="AO69" s="67">
        <v>734.68200000000002</v>
      </c>
      <c r="AP69" s="67">
        <v>761.12400000000002</v>
      </c>
      <c r="AQ69" s="67">
        <v>759.87599999999998</v>
      </c>
      <c r="AR69" s="67">
        <v>798.95400000000006</v>
      </c>
      <c r="AS69" s="67">
        <v>859.09199999999998</v>
      </c>
      <c r="AT69" s="67">
        <v>893.33399999999995</v>
      </c>
      <c r="AU69" s="67">
        <v>837.17399999999998</v>
      </c>
      <c r="AV69" s="67">
        <v>688.66200000000003</v>
      </c>
      <c r="AW69" s="67">
        <v>660.58199999999999</v>
      </c>
      <c r="AX69" s="67">
        <v>633.20400000000006</v>
      </c>
      <c r="AY69" s="67">
        <v>650.05200000000002</v>
      </c>
      <c r="AZ69" s="67">
        <v>666.19799999999998</v>
      </c>
      <c r="BA69" s="67">
        <v>648.80400000000009</v>
      </c>
      <c r="BB69" s="67">
        <v>623.92199999999991</v>
      </c>
      <c r="BC69" s="67">
        <v>604.11</v>
      </c>
      <c r="BD69" s="67">
        <v>596.93399999999997</v>
      </c>
      <c r="BE69" s="67">
        <v>587.10599999999999</v>
      </c>
      <c r="BF69" s="67">
        <v>621.27</v>
      </c>
      <c r="BG69" s="67">
        <v>581.25599999999997</v>
      </c>
      <c r="BH69" s="67">
        <v>561.6</v>
      </c>
      <c r="BI69" s="67">
        <v>574.62599999999998</v>
      </c>
      <c r="BJ69" s="67">
        <v>572.13</v>
      </c>
      <c r="BK69" s="67">
        <v>611.59799999999996</v>
      </c>
      <c r="BL69" s="67">
        <v>611.05200000000002</v>
      </c>
      <c r="BM69" s="67">
        <v>633.82799999999997</v>
      </c>
      <c r="BN69" s="67">
        <v>690.61200000000008</v>
      </c>
      <c r="BO69" s="67">
        <v>624.31200000000001</v>
      </c>
      <c r="BP69" s="67">
        <v>634.37400000000002</v>
      </c>
      <c r="BQ69" s="67">
        <v>589.29</v>
      </c>
      <c r="BR69" s="67">
        <v>538.74599999999998</v>
      </c>
      <c r="BS69" s="67">
        <v>556.06200000000001</v>
      </c>
      <c r="BT69" s="67">
        <v>558.94799999999998</v>
      </c>
      <c r="BV69" s="67">
        <v>562.61399999999992</v>
      </c>
      <c r="BW69" s="67">
        <v>572.67600000000004</v>
      </c>
      <c r="BX69" s="67">
        <v>573.68999999999994</v>
      </c>
      <c r="BY69" s="67">
        <v>582.03600000000006</v>
      </c>
      <c r="BZ69" s="67">
        <v>592.48799999999994</v>
      </c>
      <c r="CA69" s="67">
        <v>576.49799999999993</v>
      </c>
      <c r="CB69" s="67">
        <v>560.42999999999995</v>
      </c>
      <c r="CC69" s="67">
        <v>577.27800000000002</v>
      </c>
      <c r="CD69" s="67">
        <v>541.476</v>
      </c>
      <c r="CE69" s="67">
        <v>560.35199999999998</v>
      </c>
      <c r="CF69" s="67">
        <v>569.47800000000007</v>
      </c>
      <c r="CG69" s="67">
        <v>604.57799999999997</v>
      </c>
      <c r="CH69" s="67">
        <v>587.18399999999997</v>
      </c>
      <c r="CI69" s="67">
        <v>581.178</v>
      </c>
      <c r="CJ69" s="67">
        <v>562.69200000000001</v>
      </c>
      <c r="CK69" s="67">
        <v>577.12199999999996</v>
      </c>
      <c r="CL69" s="67">
        <v>612.22199999999998</v>
      </c>
      <c r="CM69" s="67">
        <v>605.28</v>
      </c>
      <c r="CN69" s="67">
        <v>645.44999999999993</v>
      </c>
      <c r="CO69" s="67">
        <v>665.41800000000001</v>
      </c>
      <c r="CP69" s="239">
        <v>645.99599999999998</v>
      </c>
      <c r="CQ69" s="100">
        <v>623.53199999999993</v>
      </c>
      <c r="CR69" s="67">
        <v>655.35599999999999</v>
      </c>
      <c r="CS69" s="100">
        <v>671.26800000000003</v>
      </c>
      <c r="CT69" s="100">
        <v>676.57199999999989</v>
      </c>
      <c r="CU69" s="67">
        <v>688.74</v>
      </c>
      <c r="CV69" s="67">
        <f>87.07*7.8</f>
        <v>679.14599999999996</v>
      </c>
      <c r="CW69" s="67">
        <f>90.05*7.8</f>
        <v>702.39</v>
      </c>
      <c r="CX69" s="67">
        <f>95.01*7.8</f>
        <v>741.07799999999997</v>
      </c>
      <c r="CY69" s="67">
        <f>89.82*7.8</f>
        <v>700.59599999999989</v>
      </c>
      <c r="CZ69" s="67">
        <f>88.03*7.8</f>
        <v>686.63400000000001</v>
      </c>
      <c r="DA69" s="67">
        <f>95.72*7.8</f>
        <v>746.61599999999999</v>
      </c>
      <c r="DB69" s="67">
        <v>755.82</v>
      </c>
      <c r="DC69" s="67">
        <v>784.29</v>
      </c>
      <c r="DD69" s="17">
        <f t="shared" si="7"/>
        <v>-41.963999999999942</v>
      </c>
      <c r="DE69" s="96">
        <f t="shared" si="8"/>
        <v>-4.7159887798036405E-2</v>
      </c>
      <c r="DF69">
        <v>7.8</v>
      </c>
      <c r="DK69" s="270"/>
      <c r="DL69" s="271"/>
    </row>
    <row r="70" spans="1:120" s="65" customFormat="1" x14ac:dyDescent="0.25">
      <c r="A70" s="99">
        <f t="shared" si="5"/>
        <v>69</v>
      </c>
      <c r="B70" s="35" t="s">
        <v>246</v>
      </c>
      <c r="C70" s="50" t="s">
        <v>248</v>
      </c>
      <c r="D70" s="177">
        <f t="shared" si="6"/>
        <v>1242.8520000000001</v>
      </c>
      <c r="E70" s="100">
        <v>159.34</v>
      </c>
      <c r="F70" s="100" t="e">
        <f>VLOOKUP(C70,#REF!,3,FALSE)</f>
        <v>#REF!</v>
      </c>
      <c r="G70" s="100"/>
      <c r="H70" s="67">
        <v>1230.45</v>
      </c>
      <c r="I70" s="67">
        <v>1122.03</v>
      </c>
      <c r="J70" s="67">
        <v>1107.366</v>
      </c>
      <c r="K70" s="67">
        <v>1105.4159999999999</v>
      </c>
      <c r="L70" s="67">
        <v>1054.0139999999999</v>
      </c>
      <c r="M70" s="67">
        <v>1024.0619999999999</v>
      </c>
      <c r="N70" s="67">
        <v>1056.1200000000001</v>
      </c>
      <c r="O70" s="67">
        <v>909.87</v>
      </c>
      <c r="P70" s="67">
        <v>893.1</v>
      </c>
      <c r="Q70" s="67">
        <v>865.87800000000004</v>
      </c>
      <c r="R70" s="67">
        <v>791.62199999999996</v>
      </c>
      <c r="S70" s="67">
        <v>865.25400000000002</v>
      </c>
      <c r="T70" s="67">
        <v>735.61800000000005</v>
      </c>
      <c r="U70" s="67">
        <v>855.42600000000004</v>
      </c>
      <c r="V70" s="67">
        <v>918.06</v>
      </c>
      <c r="W70" s="67">
        <v>949.02599999999995</v>
      </c>
      <c r="X70" s="67">
        <v>878.98199999999997</v>
      </c>
      <c r="Y70" s="67">
        <v>974.37599999999998</v>
      </c>
      <c r="Z70" s="67">
        <v>1048.5540000000001</v>
      </c>
      <c r="AA70" s="67">
        <v>1083.03</v>
      </c>
      <c r="AB70" s="67">
        <v>1012.752</v>
      </c>
      <c r="AC70" s="67">
        <v>936.54599999999994</v>
      </c>
      <c r="AD70" s="67">
        <v>1112.4359999999999</v>
      </c>
      <c r="AE70" s="67">
        <v>1074.1380000000001</v>
      </c>
      <c r="AF70" s="67">
        <v>1060.098</v>
      </c>
      <c r="AG70" s="67">
        <v>1126.866</v>
      </c>
      <c r="AH70" s="67">
        <v>1068.6779999999999</v>
      </c>
      <c r="AI70" s="67">
        <v>1050.6599999999999</v>
      </c>
      <c r="AJ70" s="67">
        <v>1047.1499999999999</v>
      </c>
      <c r="AK70" s="67">
        <v>1111.0319999999999</v>
      </c>
      <c r="AL70" s="67">
        <v>1078.3499999999999</v>
      </c>
      <c r="AM70" s="67">
        <v>1107.2099999999998</v>
      </c>
      <c r="AN70" s="67">
        <v>1107.444</v>
      </c>
      <c r="AO70" s="67">
        <v>1151.5139999999999</v>
      </c>
      <c r="AP70" s="67">
        <v>1056.1200000000001</v>
      </c>
      <c r="AQ70" s="67">
        <v>1104.0119999999999</v>
      </c>
      <c r="AR70" s="67">
        <v>1076.3999999999999</v>
      </c>
      <c r="AS70" s="67">
        <v>1051.44</v>
      </c>
      <c r="AT70" s="67">
        <v>974.37599999999998</v>
      </c>
      <c r="AU70" s="67">
        <v>946.92000000000007</v>
      </c>
      <c r="AV70" s="67">
        <v>904.8</v>
      </c>
      <c r="AW70" s="67">
        <v>928.9799999999999</v>
      </c>
      <c r="AX70" s="67">
        <v>802.07399999999996</v>
      </c>
      <c r="AY70" s="67">
        <v>931.08600000000001</v>
      </c>
      <c r="AZ70" s="67">
        <v>1009.086</v>
      </c>
      <c r="BA70" s="67">
        <v>971.72399999999993</v>
      </c>
      <c r="BB70" s="67">
        <v>817.05</v>
      </c>
      <c r="BC70" s="67">
        <v>836.7059999999999</v>
      </c>
      <c r="BD70" s="67">
        <v>881.86800000000005</v>
      </c>
      <c r="BE70" s="67">
        <v>919.85400000000004</v>
      </c>
      <c r="BF70" s="67">
        <v>1008.072</v>
      </c>
      <c r="BG70" s="67">
        <v>981.47399999999993</v>
      </c>
      <c r="BH70" s="67">
        <v>963.61200000000008</v>
      </c>
      <c r="BI70" s="67">
        <v>987.24599999999998</v>
      </c>
      <c r="BJ70" s="67">
        <v>1028.664</v>
      </c>
      <c r="BK70" s="67">
        <v>9429.264000000001</v>
      </c>
      <c r="BL70" s="67">
        <v>8551.3739999999998</v>
      </c>
      <c r="BM70" s="67">
        <v>8304.5820000000003</v>
      </c>
      <c r="BN70" s="67">
        <v>7213.3619999999992</v>
      </c>
      <c r="BO70" s="67">
        <v>7010.4839999999995</v>
      </c>
      <c r="BP70" s="67">
        <v>6925.5419999999995</v>
      </c>
      <c r="BQ70" s="67">
        <v>6843.33</v>
      </c>
      <c r="BR70" s="67">
        <v>5943.5999999999995</v>
      </c>
      <c r="BS70" s="67">
        <v>6878.5079999999998</v>
      </c>
      <c r="BT70" s="67">
        <v>6864.6239999999998</v>
      </c>
      <c r="BU70" s="67"/>
      <c r="BV70" s="67">
        <v>7354.5419999999995</v>
      </c>
      <c r="BW70" s="67">
        <v>6851.2860000000001</v>
      </c>
      <c r="BX70" s="67">
        <v>6827.1839999999993</v>
      </c>
      <c r="BY70" s="67">
        <v>6417.7619999999997</v>
      </c>
      <c r="BZ70" s="67">
        <v>6147.7259999999997</v>
      </c>
      <c r="CA70" s="67">
        <v>5663.8139999999994</v>
      </c>
      <c r="CB70" s="67">
        <v>5160.4800000000005</v>
      </c>
      <c r="CC70" s="67">
        <v>4760.4179999999997</v>
      </c>
      <c r="CD70" s="67">
        <v>4640.2979999999998</v>
      </c>
      <c r="CE70" s="67">
        <v>4267.38</v>
      </c>
      <c r="CF70" s="67">
        <v>3829.5660000000003</v>
      </c>
      <c r="CG70" s="67">
        <v>3862.7160000000003</v>
      </c>
      <c r="CH70" s="67">
        <v>3808.74</v>
      </c>
      <c r="CI70" s="67">
        <v>3813.4199999999996</v>
      </c>
      <c r="CJ70" s="67">
        <v>3705.4679999999998</v>
      </c>
      <c r="CK70" s="67">
        <v>3647.6699999999996</v>
      </c>
      <c r="CL70" s="67">
        <v>3726.5279999999998</v>
      </c>
      <c r="CM70" s="67">
        <v>3845.2440000000001</v>
      </c>
      <c r="CN70" s="67">
        <v>3770.13</v>
      </c>
      <c r="CO70" s="67">
        <v>3510.39</v>
      </c>
      <c r="CP70" s="239">
        <v>3159</v>
      </c>
      <c r="CQ70" s="100">
        <v>3228.1860000000001</v>
      </c>
      <c r="CR70" s="67">
        <v>3545.9580000000001</v>
      </c>
      <c r="CS70" s="100">
        <v>3569.4360000000001</v>
      </c>
      <c r="CT70" s="100">
        <v>3392.922</v>
      </c>
      <c r="CU70" s="67">
        <v>3245.58</v>
      </c>
      <c r="CV70" s="67">
        <f>439*7.8</f>
        <v>3424.2</v>
      </c>
      <c r="CW70" s="67">
        <f>455.72*7.8</f>
        <v>3554.616</v>
      </c>
      <c r="CX70" s="67">
        <f>485.09*7.8</f>
        <v>3783.7019999999998</v>
      </c>
      <c r="CY70" s="67">
        <f>460.18*7.8</f>
        <v>3589.404</v>
      </c>
      <c r="CZ70" s="67">
        <f>432.99*7.8</f>
        <v>3377.3220000000001</v>
      </c>
      <c r="DA70" s="67">
        <f>408.55*7.8</f>
        <v>3186.69</v>
      </c>
      <c r="DB70" s="67">
        <v>3485.04</v>
      </c>
      <c r="DC70" s="67">
        <v>3646.5</v>
      </c>
      <c r="DD70" s="17">
        <f t="shared" si="7"/>
        <v>12.402000000000044</v>
      </c>
      <c r="DE70" s="96">
        <f t="shared" si="8"/>
        <v>1.0079239302694172E-2</v>
      </c>
      <c r="DF70">
        <v>7.8</v>
      </c>
      <c r="DG70"/>
      <c r="DH70" s="220"/>
      <c r="DK70" s="270"/>
      <c r="DL70" s="271"/>
    </row>
    <row r="71" spans="1:120" x14ac:dyDescent="0.25">
      <c r="A71" s="99">
        <f t="shared" si="5"/>
        <v>70</v>
      </c>
      <c r="B71" s="1" t="s">
        <v>353</v>
      </c>
      <c r="C71" s="1" t="s">
        <v>352</v>
      </c>
      <c r="D71" s="177">
        <f t="shared" si="6"/>
        <v>1400.3340000000001</v>
      </c>
      <c r="E71" s="67">
        <v>179.53</v>
      </c>
      <c r="F71" s="100" t="e">
        <f>VLOOKUP(C71,#REF!,3,FALSE)</f>
        <v>#REF!</v>
      </c>
      <c r="G71" s="100"/>
      <c r="H71" s="67">
        <v>1392.5339999999999</v>
      </c>
      <c r="I71" s="67">
        <v>1299.7919999999999</v>
      </c>
      <c r="J71" s="67">
        <v>1362.4259999999999</v>
      </c>
      <c r="K71" s="67">
        <v>1354.704</v>
      </c>
      <c r="L71" s="67">
        <v>1339.5720000000001</v>
      </c>
      <c r="M71" s="67">
        <v>1314.066</v>
      </c>
      <c r="N71" s="67">
        <v>1296.2819999999999</v>
      </c>
      <c r="O71" s="67">
        <v>1191.45</v>
      </c>
      <c r="P71" s="67">
        <v>1279.434</v>
      </c>
      <c r="Q71" s="67">
        <v>1263.288</v>
      </c>
      <c r="R71" s="67">
        <v>1179.048</v>
      </c>
      <c r="S71" s="67">
        <v>1225.6919999999998</v>
      </c>
      <c r="T71" s="67">
        <v>1135.6799999999998</v>
      </c>
      <c r="U71" s="67">
        <v>1203.7740000000001</v>
      </c>
      <c r="V71" s="67">
        <v>1279.1220000000001</v>
      </c>
      <c r="W71" s="67">
        <v>1290.8220000000001</v>
      </c>
      <c r="X71" s="67">
        <v>1356.1080000000002</v>
      </c>
      <c r="Y71" s="67">
        <v>1328.184</v>
      </c>
      <c r="Z71" s="67">
        <v>1401.348</v>
      </c>
      <c r="AA71" s="67">
        <v>1444.7939999999999</v>
      </c>
      <c r="AB71" s="67">
        <v>1445.652</v>
      </c>
      <c r="AC71" s="67">
        <v>1591.356</v>
      </c>
      <c r="AD71" s="67">
        <v>1561.6379999999999</v>
      </c>
      <c r="AE71" s="67">
        <v>1528.8</v>
      </c>
      <c r="AF71" s="67">
        <v>1497.9119999999998</v>
      </c>
      <c r="AG71" s="67">
        <v>1495.962</v>
      </c>
      <c r="AH71" s="67">
        <v>1503.5279999999998</v>
      </c>
      <c r="AI71" s="67">
        <v>1492.998</v>
      </c>
      <c r="AJ71" s="67">
        <v>1481.376</v>
      </c>
      <c r="AK71" s="67">
        <v>1362.7380000000001</v>
      </c>
      <c r="AL71" s="67">
        <v>1317.81</v>
      </c>
      <c r="AM71" s="67">
        <v>1285.1279999999999</v>
      </c>
      <c r="AN71" s="67">
        <v>1345.422</v>
      </c>
      <c r="AO71" s="67">
        <v>1391.1299999999999</v>
      </c>
      <c r="AP71" s="67">
        <v>1336.0619999999999</v>
      </c>
      <c r="AQ71" s="67">
        <v>1289.106</v>
      </c>
      <c r="AR71" s="67">
        <v>1274.6759999999999</v>
      </c>
      <c r="AS71" s="67">
        <v>1273.2719999999999</v>
      </c>
      <c r="AT71" s="67">
        <v>1303.068</v>
      </c>
      <c r="AU71" s="67">
        <v>1278.81</v>
      </c>
      <c r="AV71" s="67">
        <v>1276.002</v>
      </c>
      <c r="AW71" s="67">
        <v>1228.1880000000001</v>
      </c>
      <c r="AX71" s="67">
        <v>1177.1759999999999</v>
      </c>
      <c r="AY71" s="67">
        <v>1274.364</v>
      </c>
      <c r="AZ71" s="67">
        <v>1291.836</v>
      </c>
      <c r="BA71" s="67">
        <v>1271.088</v>
      </c>
      <c r="BB71" s="67">
        <v>1276.626</v>
      </c>
      <c r="BC71" s="67">
        <v>1299.9479999999999</v>
      </c>
      <c r="BD71" s="67">
        <v>1302.5999999999999</v>
      </c>
      <c r="BE71" s="67">
        <v>1385.748</v>
      </c>
      <c r="BF71" s="67">
        <v>1443.5459999999998</v>
      </c>
      <c r="BG71" s="67">
        <v>1486.6799999999998</v>
      </c>
      <c r="BH71" s="67">
        <v>1420.77</v>
      </c>
      <c r="BI71" s="67">
        <v>1401.114</v>
      </c>
      <c r="BJ71" s="67">
        <v>1378.962</v>
      </c>
      <c r="BK71" s="67">
        <v>1360.788</v>
      </c>
      <c r="BL71" s="67">
        <v>1345.5</v>
      </c>
      <c r="BM71" s="67">
        <v>1364.922</v>
      </c>
      <c r="BN71" s="67">
        <v>1373.268</v>
      </c>
      <c r="BO71" s="67">
        <v>1315.47</v>
      </c>
      <c r="BP71" s="67">
        <v>1304.472</v>
      </c>
      <c r="BQ71" s="67">
        <v>1341.2099999999998</v>
      </c>
      <c r="BR71" s="67">
        <v>1201.902</v>
      </c>
      <c r="BS71" s="67">
        <v>1230.2939999999999</v>
      </c>
      <c r="BT71" s="67">
        <v>1189.5</v>
      </c>
      <c r="BV71" s="67">
        <v>1176.0060000000001</v>
      </c>
      <c r="BW71" s="67">
        <v>1101.204</v>
      </c>
      <c r="BX71" s="67">
        <v>1056.1979999999999</v>
      </c>
      <c r="BY71" s="67">
        <v>1069.6919999999998</v>
      </c>
      <c r="BZ71" s="67">
        <v>1122.8880000000001</v>
      </c>
      <c r="CA71" s="67">
        <v>1096.056</v>
      </c>
      <c r="CB71" s="67">
        <v>1110.5639999999999</v>
      </c>
      <c r="CC71" s="67">
        <v>1187.0819999999999</v>
      </c>
      <c r="CD71" s="67">
        <v>1141.7639999999999</v>
      </c>
      <c r="CE71" s="67">
        <v>1112.67</v>
      </c>
      <c r="CF71" s="67">
        <v>1058.694</v>
      </c>
      <c r="CG71" s="67">
        <v>1089.5819999999999</v>
      </c>
      <c r="CH71" s="67">
        <v>1103.6220000000001</v>
      </c>
      <c r="CI71" s="67">
        <v>1034.28</v>
      </c>
      <c r="CJ71" s="67">
        <v>1052.922</v>
      </c>
      <c r="CK71" s="67">
        <v>1028.508</v>
      </c>
      <c r="CL71" s="67">
        <v>1066.182</v>
      </c>
      <c r="CM71" s="67">
        <v>1055.4179999999999</v>
      </c>
      <c r="CN71" s="67">
        <v>1034.202</v>
      </c>
      <c r="CO71" s="67">
        <v>1006.9799999999999</v>
      </c>
      <c r="CP71" s="239">
        <v>952.92600000000004</v>
      </c>
      <c r="CQ71" s="67">
        <v>1057.6799999999998</v>
      </c>
      <c r="CR71" s="67">
        <v>1071.4080000000001</v>
      </c>
      <c r="CS71" s="67">
        <v>1073.124</v>
      </c>
      <c r="CT71" s="67">
        <v>1020.7080000000001</v>
      </c>
      <c r="CU71" s="67">
        <v>1015.9499999999999</v>
      </c>
      <c r="CV71" s="67">
        <f>137.4*7.8</f>
        <v>1071.72</v>
      </c>
      <c r="CW71" s="67">
        <f>136.38*7.8</f>
        <v>1063.7639999999999</v>
      </c>
      <c r="CX71" s="67">
        <f>135.66*7.8</f>
        <v>1058.1479999999999</v>
      </c>
      <c r="CY71" s="67">
        <f>129.88*7.8</f>
        <v>1013.064</v>
      </c>
      <c r="CZ71" s="67">
        <f>127.46*7.8</f>
        <v>994.18799999999987</v>
      </c>
      <c r="DA71" s="67">
        <f>129.56*7.8</f>
        <v>1010.568</v>
      </c>
      <c r="DB71" s="67">
        <v>999.25800000000004</v>
      </c>
      <c r="DD71" s="17">
        <f t="shared" si="7"/>
        <v>7.8000000000001819</v>
      </c>
      <c r="DE71" s="96">
        <f t="shared" si="8"/>
        <v>5.6012995014844752E-3</v>
      </c>
      <c r="DF71">
        <v>7.8</v>
      </c>
      <c r="DK71" s="270"/>
      <c r="DL71" s="271"/>
    </row>
    <row r="72" spans="1:120" s="65" customFormat="1" x14ac:dyDescent="0.25">
      <c r="A72" s="99">
        <f t="shared" si="5"/>
        <v>71</v>
      </c>
      <c r="B72" s="35" t="s">
        <v>216</v>
      </c>
      <c r="C72" s="49" t="s">
        <v>222</v>
      </c>
      <c r="D72" s="177">
        <f t="shared" si="6"/>
        <v>808.00199999999995</v>
      </c>
      <c r="E72" s="100">
        <v>103.59</v>
      </c>
      <c r="F72" s="100" t="e">
        <f>VLOOKUP(C72,#REF!,3,FALSE)</f>
        <v>#REF!</v>
      </c>
      <c r="G72" s="100"/>
      <c r="H72" s="67">
        <v>820.09199999999998</v>
      </c>
      <c r="I72" s="67">
        <v>789.43799999999999</v>
      </c>
      <c r="J72" s="67">
        <v>784.524</v>
      </c>
      <c r="K72" s="67">
        <v>784.68</v>
      </c>
      <c r="L72" s="67">
        <v>752.77800000000002</v>
      </c>
      <c r="M72" s="67">
        <v>930.07199999999989</v>
      </c>
      <c r="N72" s="67">
        <v>917.35799999999995</v>
      </c>
      <c r="O72" s="67">
        <v>855.27</v>
      </c>
      <c r="P72" s="67">
        <v>865.17600000000004</v>
      </c>
      <c r="Q72" s="67">
        <v>811.27800000000002</v>
      </c>
      <c r="R72" s="67">
        <v>730.78199999999993</v>
      </c>
      <c r="S72" s="67">
        <v>705.9</v>
      </c>
      <c r="T72" s="67">
        <v>812.83799999999997</v>
      </c>
      <c r="U72" s="67">
        <v>939.51</v>
      </c>
      <c r="V72" s="67">
        <v>987.79200000000003</v>
      </c>
      <c r="W72" s="67">
        <v>955.81200000000001</v>
      </c>
      <c r="X72" s="67">
        <v>935.37599999999998</v>
      </c>
      <c r="Y72" s="67">
        <v>886.78199999999993</v>
      </c>
      <c r="Z72" s="67">
        <v>1024.452</v>
      </c>
      <c r="AA72" s="67">
        <v>968.44799999999998</v>
      </c>
      <c r="AB72" s="67">
        <v>891.30599999999993</v>
      </c>
      <c r="AC72" s="67">
        <v>872.89799999999991</v>
      </c>
      <c r="AD72" s="67">
        <v>868.452</v>
      </c>
      <c r="AE72" s="67">
        <v>823.44599999999991</v>
      </c>
      <c r="AF72" s="67">
        <v>738.50400000000002</v>
      </c>
      <c r="AG72" s="67">
        <v>755.19599999999991</v>
      </c>
      <c r="AH72" s="67">
        <v>760.11</v>
      </c>
      <c r="AI72" s="67">
        <v>776.178</v>
      </c>
      <c r="AJ72" s="67">
        <v>797.7059999999999</v>
      </c>
      <c r="AK72" s="67">
        <v>779.14199999999994</v>
      </c>
      <c r="AL72" s="67">
        <v>753.16800000000001</v>
      </c>
      <c r="AM72" s="67">
        <v>780.54599999999994</v>
      </c>
      <c r="AN72" s="67">
        <v>889.19999999999993</v>
      </c>
      <c r="AO72" s="67">
        <v>918.91800000000001</v>
      </c>
      <c r="AP72" s="67">
        <v>940.36800000000005</v>
      </c>
      <c r="AQ72" s="67">
        <v>955.26599999999996</v>
      </c>
      <c r="AR72" s="67">
        <v>972.03600000000006</v>
      </c>
      <c r="AS72" s="67">
        <v>1129.1279999999999</v>
      </c>
      <c r="AT72" s="67">
        <v>1203.306</v>
      </c>
      <c r="AU72" s="67">
        <v>1055.9639999999999</v>
      </c>
      <c r="AV72" s="67">
        <v>779.22</v>
      </c>
      <c r="AW72" s="67">
        <v>740.92199999999991</v>
      </c>
      <c r="AX72" s="67">
        <v>727.74</v>
      </c>
      <c r="AY72" s="67">
        <v>749.65800000000002</v>
      </c>
      <c r="AZ72" s="67">
        <v>1090.9860000000001</v>
      </c>
      <c r="BA72" s="67">
        <v>1164.462</v>
      </c>
      <c r="BB72" s="67">
        <v>1076.712</v>
      </c>
      <c r="BC72" s="67">
        <v>993.798</v>
      </c>
      <c r="BD72" s="67">
        <v>1020.24</v>
      </c>
      <c r="BE72" s="67">
        <v>1037.712</v>
      </c>
      <c r="BF72" s="67">
        <v>1110.876</v>
      </c>
      <c r="BG72" s="67">
        <v>1062.2819999999999</v>
      </c>
      <c r="BH72" s="67">
        <v>1037.01</v>
      </c>
      <c r="BI72" s="67">
        <v>1122.1080000000002</v>
      </c>
      <c r="BJ72" s="67">
        <v>1162.0439999999999</v>
      </c>
      <c r="BK72" s="67">
        <v>1122.42</v>
      </c>
      <c r="BL72" s="67">
        <v>1168.2839999999999</v>
      </c>
      <c r="BM72" s="67">
        <v>1229.0459999999998</v>
      </c>
      <c r="BN72" s="67">
        <v>1140.2819999999999</v>
      </c>
      <c r="BO72" s="67">
        <v>1062.9059999999999</v>
      </c>
      <c r="BP72" s="67">
        <v>1093.404</v>
      </c>
      <c r="BQ72" s="67">
        <v>1008.6179999999999</v>
      </c>
      <c r="BR72" s="67">
        <v>885.22199999999998</v>
      </c>
      <c r="BS72" s="67">
        <v>900.9</v>
      </c>
      <c r="BT72" s="67">
        <v>919.38599999999997</v>
      </c>
      <c r="BU72" s="67"/>
      <c r="BV72" s="67">
        <v>959.32199999999989</v>
      </c>
      <c r="BW72" s="67">
        <v>965.17199999999991</v>
      </c>
      <c r="BX72" s="67">
        <v>860.65200000000004</v>
      </c>
      <c r="BY72" s="67">
        <v>989.43</v>
      </c>
      <c r="BZ72" s="67">
        <v>995.98199999999997</v>
      </c>
      <c r="CA72" s="67">
        <v>1055.0279999999998</v>
      </c>
      <c r="CB72" s="67">
        <v>971.80200000000002</v>
      </c>
      <c r="CC72" s="67">
        <v>1105.806</v>
      </c>
      <c r="CD72" s="67">
        <v>1120.3919999999998</v>
      </c>
      <c r="CE72" s="67">
        <v>1159.3139999999999</v>
      </c>
      <c r="CF72" s="67">
        <v>1142.934</v>
      </c>
      <c r="CG72" s="67">
        <v>1141.2180000000001</v>
      </c>
      <c r="CH72" s="67">
        <v>1126.944</v>
      </c>
      <c r="CI72" s="67">
        <v>1157.1299999999999</v>
      </c>
      <c r="CJ72" s="67">
        <v>1083.8880000000001</v>
      </c>
      <c r="CK72" s="67">
        <v>1133.106</v>
      </c>
      <c r="CL72" s="67">
        <v>925.86</v>
      </c>
      <c r="CM72" s="67">
        <v>898.17000000000007</v>
      </c>
      <c r="CN72" s="67">
        <v>850.51200000000006</v>
      </c>
      <c r="CO72" s="67">
        <v>830.07600000000002</v>
      </c>
      <c r="CP72" s="239">
        <v>844.58399999999995</v>
      </c>
      <c r="CQ72" s="100">
        <v>801.68399999999997</v>
      </c>
      <c r="CR72" s="67">
        <v>827.57999999999993</v>
      </c>
      <c r="CS72" s="100">
        <v>823.99199999999996</v>
      </c>
      <c r="CT72" s="100">
        <v>764.94599999999991</v>
      </c>
      <c r="CU72" s="67">
        <v>748.25400000000002</v>
      </c>
      <c r="CV72" s="67">
        <f>99.46*7.8</f>
        <v>775.7879999999999</v>
      </c>
      <c r="CW72" s="67">
        <f>95.34*7.8</f>
        <v>743.65200000000004</v>
      </c>
      <c r="CX72" s="67">
        <f>103.29*7.8</f>
        <v>805.66200000000003</v>
      </c>
      <c r="CY72" s="67">
        <f>79.91*7.8</f>
        <v>623.298</v>
      </c>
      <c r="CZ72" s="67">
        <f>76.98*7.8</f>
        <v>600.44400000000007</v>
      </c>
      <c r="DA72" s="67">
        <f>81.55*7.8</f>
        <v>636.08999999999992</v>
      </c>
      <c r="DB72" s="67">
        <v>682.65599999999995</v>
      </c>
      <c r="DC72" s="67">
        <v>696.93</v>
      </c>
      <c r="DD72" s="17">
        <f t="shared" si="7"/>
        <v>-12.090000000000032</v>
      </c>
      <c r="DE72" s="96">
        <f t="shared" si="8"/>
        <v>-1.4742248430663915E-2</v>
      </c>
      <c r="DF72">
        <v>7.8</v>
      </c>
      <c r="DG72"/>
      <c r="DH72" s="220"/>
      <c r="DK72" s="270"/>
      <c r="DL72" s="271"/>
    </row>
    <row r="73" spans="1:120" s="65" customFormat="1" x14ac:dyDescent="0.25">
      <c r="A73" s="99">
        <f t="shared" si="5"/>
        <v>72</v>
      </c>
      <c r="B73" s="35" t="s">
        <v>218</v>
      </c>
      <c r="C73" s="35" t="s">
        <v>220</v>
      </c>
      <c r="D73" s="177">
        <f t="shared" si="6"/>
        <v>2459.73</v>
      </c>
      <c r="E73" s="100">
        <v>315.35000000000002</v>
      </c>
      <c r="F73" s="100" t="e">
        <f>VLOOKUP(C73,#REF!,3,FALSE)</f>
        <v>#REF!</v>
      </c>
      <c r="G73" s="100"/>
      <c r="H73" s="67">
        <v>2524.3139999999999</v>
      </c>
      <c r="I73" s="67">
        <v>2512.848</v>
      </c>
      <c r="J73" s="67">
        <v>2537.4180000000001</v>
      </c>
      <c r="K73" s="67">
        <v>2302.0919999999996</v>
      </c>
      <c r="L73" s="67">
        <v>2702.3879999999999</v>
      </c>
      <c r="M73" s="67">
        <v>2646.8519999999999</v>
      </c>
      <c r="N73" s="67">
        <v>2729.8440000000001</v>
      </c>
      <c r="O73" s="67">
        <v>2326.4279999999999</v>
      </c>
      <c r="P73" s="67">
        <v>2162.2379999999998</v>
      </c>
      <c r="Q73" s="67">
        <v>2222.6099999999997</v>
      </c>
      <c r="R73" s="67">
        <v>1882.6859999999999</v>
      </c>
      <c r="S73" s="67">
        <v>1968.018</v>
      </c>
      <c r="T73" s="67">
        <v>1867.5540000000001</v>
      </c>
      <c r="U73" s="67">
        <v>2055.69</v>
      </c>
      <c r="V73" s="67">
        <v>1939.9380000000001</v>
      </c>
      <c r="W73" s="67">
        <v>1949.8439999999998</v>
      </c>
      <c r="X73" s="67">
        <v>2048.826</v>
      </c>
      <c r="Y73" s="67">
        <v>2285.2440000000001</v>
      </c>
      <c r="Z73" s="67">
        <v>2634.84</v>
      </c>
      <c r="AA73" s="67">
        <v>2775.5519999999997</v>
      </c>
      <c r="AB73" s="67">
        <v>2820.636</v>
      </c>
      <c r="AC73" s="67">
        <v>3155.88</v>
      </c>
      <c r="AD73" s="67">
        <v>3171.3239999999996</v>
      </c>
      <c r="AE73" s="67">
        <v>3326.7</v>
      </c>
      <c r="AF73" s="67">
        <v>3078.9720000000002</v>
      </c>
      <c r="AG73" s="67">
        <v>3201.4319999999998</v>
      </c>
      <c r="AH73" s="67">
        <v>3366.9480000000003</v>
      </c>
      <c r="AI73" s="67">
        <v>3284.268</v>
      </c>
      <c r="AJ73" s="67">
        <v>3402.5940000000001</v>
      </c>
      <c r="AK73" s="67">
        <v>3035.9160000000002</v>
      </c>
      <c r="AL73" s="67">
        <v>2692.248</v>
      </c>
      <c r="AM73" s="67">
        <v>2749.9679999999998</v>
      </c>
      <c r="AN73" s="67">
        <v>2501.616</v>
      </c>
      <c r="AO73" s="67">
        <v>2505.5160000000001</v>
      </c>
      <c r="AP73" s="67">
        <v>1942.0439999999999</v>
      </c>
      <c r="AQ73" s="67">
        <v>2099.6819999999998</v>
      </c>
      <c r="AR73" s="67">
        <v>1721.4599999999998</v>
      </c>
      <c r="AS73" s="67">
        <v>1698.8400000000001</v>
      </c>
      <c r="AT73" s="67">
        <v>1950.624</v>
      </c>
      <c r="AU73" s="67">
        <v>2031.5879999999997</v>
      </c>
      <c r="AV73" s="67">
        <v>1858.35</v>
      </c>
      <c r="AW73" s="67">
        <v>1796.2619999999999</v>
      </c>
      <c r="AX73" s="67">
        <v>1643.694</v>
      </c>
      <c r="AY73" s="67">
        <v>1670.058</v>
      </c>
      <c r="AZ73" s="67">
        <v>1718.4959999999999</v>
      </c>
      <c r="BA73" s="67">
        <v>1685.7360000000001</v>
      </c>
      <c r="BB73" s="67">
        <v>1560</v>
      </c>
      <c r="BC73" s="67">
        <v>1619.8259999999998</v>
      </c>
      <c r="BD73" s="67">
        <v>1714.44</v>
      </c>
      <c r="BE73" s="67">
        <v>1865.7599999999998</v>
      </c>
      <c r="BF73" s="67">
        <v>1936.194</v>
      </c>
      <c r="BG73" s="67">
        <v>1961.856</v>
      </c>
      <c r="BH73" s="67">
        <v>1543.4639999999999</v>
      </c>
      <c r="BI73" s="67">
        <v>1427.4779999999998</v>
      </c>
      <c r="BJ73" s="67">
        <v>1388.4779999999998</v>
      </c>
      <c r="BK73" s="67">
        <v>1384.3439999999998</v>
      </c>
      <c r="BL73" s="67">
        <v>1389.0240000000001</v>
      </c>
      <c r="BM73" s="67">
        <v>1398.0720000000001</v>
      </c>
      <c r="BN73" s="67">
        <v>1384.1880000000001</v>
      </c>
      <c r="BO73" s="67">
        <v>1314.066</v>
      </c>
      <c r="BP73" s="67">
        <v>1413.2819999999999</v>
      </c>
      <c r="BQ73" s="67">
        <v>1312.6619999999998</v>
      </c>
      <c r="BR73" s="67">
        <v>1146.99</v>
      </c>
      <c r="BS73" s="67">
        <v>1334.19</v>
      </c>
      <c r="BT73" s="67">
        <v>1286.22</v>
      </c>
      <c r="BU73" s="67"/>
      <c r="BV73" s="67">
        <v>1332.4740000000002</v>
      </c>
      <c r="BW73" s="67">
        <v>1275.846</v>
      </c>
      <c r="BX73" s="67">
        <v>1367.652</v>
      </c>
      <c r="BY73" s="67">
        <v>1580.5919999999999</v>
      </c>
      <c r="BZ73" s="67">
        <v>1497.366</v>
      </c>
      <c r="CA73" s="67">
        <v>1559.61</v>
      </c>
      <c r="CB73" s="67">
        <v>1465.6979999999999</v>
      </c>
      <c r="CC73" s="67">
        <v>1429.35</v>
      </c>
      <c r="CD73" s="67">
        <v>1655.0819999999999</v>
      </c>
      <c r="CE73" s="67">
        <v>1707.3419999999999</v>
      </c>
      <c r="CF73" s="67">
        <v>1852.422</v>
      </c>
      <c r="CG73" s="67">
        <v>1938.1439999999998</v>
      </c>
      <c r="CH73" s="67">
        <v>1969.8119999999999</v>
      </c>
      <c r="CI73" s="67">
        <v>1977.3</v>
      </c>
      <c r="CJ73" s="67">
        <v>1901.952</v>
      </c>
      <c r="CK73" s="67">
        <v>1862.874</v>
      </c>
      <c r="CL73" s="67">
        <v>1836.5099999999998</v>
      </c>
      <c r="CM73" s="67">
        <v>1827.54</v>
      </c>
      <c r="CN73" s="67">
        <v>1674.27</v>
      </c>
      <c r="CO73" s="67">
        <v>1715.6880000000001</v>
      </c>
      <c r="CP73" s="239">
        <v>1616.94</v>
      </c>
      <c r="CQ73" s="100">
        <v>1653.5219999999999</v>
      </c>
      <c r="CR73" s="67">
        <v>1958.7360000000001</v>
      </c>
      <c r="CS73" s="100">
        <v>2032.1339999999998</v>
      </c>
      <c r="CT73" s="100">
        <v>1951.7159999999999</v>
      </c>
      <c r="CU73" s="67">
        <v>1910.0639999999999</v>
      </c>
      <c r="CV73" s="67">
        <f>276.04*7.8</f>
        <v>2153.1120000000001</v>
      </c>
      <c r="CW73" s="67">
        <f>248.5*7.8</f>
        <v>1938.3</v>
      </c>
      <c r="CX73" s="67">
        <f>245.01*7.8</f>
        <v>1911.078</v>
      </c>
      <c r="CY73" s="67">
        <f>238.59*7.8</f>
        <v>1861.002</v>
      </c>
      <c r="CZ73" s="67">
        <f>215.49*7.8</f>
        <v>1680.8220000000001</v>
      </c>
      <c r="DA73" s="67">
        <f>242.65*7.8</f>
        <v>1892.67</v>
      </c>
      <c r="DB73" s="67">
        <v>1980.1080000000002</v>
      </c>
      <c r="DC73" s="67">
        <v>2078.232</v>
      </c>
      <c r="DD73" s="17">
        <f t="shared" si="7"/>
        <v>-64.583999999999833</v>
      </c>
      <c r="DE73" s="96">
        <f t="shared" si="8"/>
        <v>-2.5584772734295273E-2</v>
      </c>
      <c r="DF73">
        <v>7.8</v>
      </c>
      <c r="DG73"/>
      <c r="DH73" s="220"/>
      <c r="DK73" s="270"/>
      <c r="DL73" s="271"/>
      <c r="DN73" s="270"/>
    </row>
    <row r="74" spans="1:120" x14ac:dyDescent="0.25">
      <c r="A74" s="99">
        <f t="shared" si="5"/>
        <v>73</v>
      </c>
      <c r="B74" s="1" t="s">
        <v>360</v>
      </c>
      <c r="C74" s="1" t="s">
        <v>362</v>
      </c>
      <c r="D74" s="177">
        <f t="shared" si="6"/>
        <v>1665.69</v>
      </c>
      <c r="E74" s="67">
        <v>213.55</v>
      </c>
      <c r="F74" s="100" t="e">
        <f>VLOOKUP(C74,#REF!,3,FALSE)</f>
        <v>#REF!</v>
      </c>
      <c r="G74" s="100"/>
      <c r="H74" s="67">
        <v>1568.424</v>
      </c>
      <c r="I74" s="67">
        <v>1567.8</v>
      </c>
      <c r="J74" s="67">
        <v>1532.31</v>
      </c>
      <c r="K74" s="67">
        <v>1590.5759999999998</v>
      </c>
      <c r="L74" s="67">
        <v>1566.6299999999999</v>
      </c>
      <c r="M74" s="67">
        <v>1523.106</v>
      </c>
      <c r="N74" s="67">
        <v>1647.828</v>
      </c>
      <c r="O74" s="67">
        <v>1548.5339999999999</v>
      </c>
      <c r="P74" s="67">
        <v>1601.73</v>
      </c>
      <c r="Q74" s="67">
        <v>1632.384</v>
      </c>
      <c r="R74" s="67">
        <v>1536.444</v>
      </c>
      <c r="S74" s="67">
        <v>1545.57</v>
      </c>
      <c r="T74" s="67">
        <v>1469.364</v>
      </c>
      <c r="U74" s="67">
        <v>1699.6200000000001</v>
      </c>
      <c r="V74" s="67">
        <v>1702.5060000000001</v>
      </c>
      <c r="W74" s="67">
        <v>1665.222</v>
      </c>
      <c r="X74" s="67">
        <v>1864.7459999999999</v>
      </c>
      <c r="Y74" s="67">
        <v>1886.3520000000001</v>
      </c>
      <c r="Z74" s="67">
        <v>1915.29</v>
      </c>
      <c r="AA74" s="67">
        <v>1907.8799999999999</v>
      </c>
      <c r="AB74" s="67">
        <v>1775.5139999999999</v>
      </c>
      <c r="AC74" s="67">
        <v>1840.8</v>
      </c>
      <c r="AD74" s="67">
        <v>1737.684</v>
      </c>
      <c r="AE74" s="67">
        <v>1793.8439999999998</v>
      </c>
      <c r="AF74" s="67">
        <v>1847.4299999999998</v>
      </c>
      <c r="AG74" s="67">
        <v>1898.2080000000001</v>
      </c>
      <c r="AH74" s="67">
        <v>1993.6020000000001</v>
      </c>
      <c r="AI74" s="67">
        <v>1985.0219999999999</v>
      </c>
      <c r="AJ74" s="67">
        <v>1935.414</v>
      </c>
      <c r="AK74" s="67">
        <v>1894.152</v>
      </c>
      <c r="AL74" s="67">
        <v>1851.174</v>
      </c>
      <c r="AM74" s="67">
        <v>1792.9860000000001</v>
      </c>
      <c r="AN74" s="67">
        <v>1755</v>
      </c>
      <c r="AO74" s="67">
        <v>1770.288</v>
      </c>
      <c r="AP74" s="67">
        <v>1738.6979999999999</v>
      </c>
      <c r="AQ74" s="67">
        <v>1804.9979999999998</v>
      </c>
      <c r="AR74" s="67">
        <v>1833</v>
      </c>
      <c r="AS74" s="67">
        <v>1774.89</v>
      </c>
      <c r="AT74" s="67">
        <v>1769.04</v>
      </c>
      <c r="AU74" s="67">
        <v>1776.7619999999999</v>
      </c>
      <c r="AV74" s="67">
        <v>1779.9599999999998</v>
      </c>
      <c r="AW74" s="67">
        <v>1735.5</v>
      </c>
      <c r="AX74" s="67">
        <v>1722.396</v>
      </c>
      <c r="AY74" s="67">
        <v>1786.2</v>
      </c>
      <c r="AZ74" s="67">
        <v>1769.3520000000001</v>
      </c>
      <c r="BA74" s="67">
        <v>1763.19</v>
      </c>
      <c r="BB74" s="67">
        <v>1686.672</v>
      </c>
      <c r="BC74" s="67">
        <v>1714.9080000000001</v>
      </c>
      <c r="BD74" s="67">
        <v>1700.088</v>
      </c>
      <c r="BE74" s="67">
        <v>1749.6179999999999</v>
      </c>
      <c r="BF74" s="67">
        <v>1798.212</v>
      </c>
      <c r="BG74" s="67">
        <v>1765.452</v>
      </c>
      <c r="BH74" s="67">
        <v>1642.836</v>
      </c>
      <c r="BI74" s="67">
        <v>1618.422</v>
      </c>
      <c r="BJ74" s="67">
        <v>1657.422</v>
      </c>
      <c r="BK74" s="67">
        <v>1535.742</v>
      </c>
      <c r="BL74" s="67">
        <v>1499.55</v>
      </c>
      <c r="BM74" s="67">
        <v>1481.8439999999998</v>
      </c>
      <c r="BN74" s="67">
        <v>1480.9860000000001</v>
      </c>
      <c r="BO74" s="67">
        <v>1427.79</v>
      </c>
      <c r="BP74" s="67">
        <v>1430.364</v>
      </c>
      <c r="BQ74" s="67">
        <v>1320.54</v>
      </c>
      <c r="BR74" s="67">
        <v>1287</v>
      </c>
      <c r="BS74" s="67">
        <v>1377.0900000000001</v>
      </c>
      <c r="BT74" s="67">
        <v>1322.7240000000002</v>
      </c>
      <c r="BV74" s="67">
        <v>1343.7839999999999</v>
      </c>
      <c r="BW74" s="67">
        <v>1346.4359999999999</v>
      </c>
      <c r="BX74" s="67">
        <v>1331.694</v>
      </c>
      <c r="BY74" s="67">
        <v>1401.348</v>
      </c>
      <c r="BZ74" s="67">
        <v>1423.6559999999999</v>
      </c>
      <c r="CA74" s="67">
        <v>1422.018</v>
      </c>
      <c r="CB74" s="67">
        <v>1449.6299999999999</v>
      </c>
      <c r="CC74" s="67">
        <v>1500.876</v>
      </c>
      <c r="CD74" s="67">
        <v>1494.1679999999999</v>
      </c>
      <c r="CE74" s="67">
        <v>1450.1759999999999</v>
      </c>
      <c r="CF74" s="67">
        <v>1413.204</v>
      </c>
      <c r="CG74" s="67">
        <v>1501.7339999999999</v>
      </c>
      <c r="CH74" s="67">
        <v>1510.08</v>
      </c>
      <c r="CI74" s="67">
        <v>1541.0459999999998</v>
      </c>
      <c r="CJ74" s="67">
        <v>1526.538</v>
      </c>
      <c r="CK74" s="67">
        <v>1491.672</v>
      </c>
      <c r="CL74" s="67">
        <v>1481.7659999999998</v>
      </c>
      <c r="CM74" s="67">
        <v>1479.5819999999999</v>
      </c>
      <c r="CN74" s="67">
        <v>1453.92</v>
      </c>
      <c r="CO74" s="67">
        <v>1377.8700000000001</v>
      </c>
      <c r="CP74" s="239">
        <v>1312.116</v>
      </c>
      <c r="CQ74" s="67">
        <v>1348.4639999999999</v>
      </c>
      <c r="CR74" s="67">
        <v>1395.03</v>
      </c>
      <c r="CS74" s="67">
        <v>1384.422</v>
      </c>
      <c r="CT74" s="67">
        <v>1335.4380000000001</v>
      </c>
      <c r="CU74" s="67">
        <v>1363.3619999999999</v>
      </c>
      <c r="CV74" s="67">
        <f>175.01*7.8</f>
        <v>1365.078</v>
      </c>
      <c r="CW74" s="67">
        <f>178.18*7.8</f>
        <v>1389.8040000000001</v>
      </c>
      <c r="CX74" s="67">
        <f>189.46*7.8</f>
        <v>1477.788</v>
      </c>
      <c r="CY74" s="67">
        <f>178.61*7.8</f>
        <v>1393.1580000000001</v>
      </c>
      <c r="CZ74" s="67">
        <f>174.49*7.8</f>
        <v>1361.0219999999999</v>
      </c>
      <c r="DA74" s="67">
        <f>177.79*7.8</f>
        <v>1386.7619999999999</v>
      </c>
      <c r="DB74" s="67">
        <v>1419.5219999999999</v>
      </c>
      <c r="DD74" s="17">
        <f t="shared" si="7"/>
        <v>97.266000000000076</v>
      </c>
      <c r="DE74" s="96">
        <f t="shared" si="8"/>
        <v>6.2015118360851454E-2</v>
      </c>
      <c r="DF74">
        <v>7.8</v>
      </c>
      <c r="DK74" s="270"/>
      <c r="DL74" s="271"/>
      <c r="DN74" s="17"/>
      <c r="DO74" s="17"/>
      <c r="DP74" s="272"/>
    </row>
    <row r="75" spans="1:120" x14ac:dyDescent="0.25">
      <c r="A75" s="99">
        <f t="shared" si="5"/>
        <v>74</v>
      </c>
      <c r="B75" s="1" t="s">
        <v>12314</v>
      </c>
      <c r="C75" s="86" t="s">
        <v>12300</v>
      </c>
      <c r="D75" s="178">
        <v>0.7</v>
      </c>
      <c r="F75" s="100" t="e">
        <f>VLOOKUP(C75,#REF!,3,FALSE)</f>
        <v>#REF!</v>
      </c>
      <c r="G75" s="100"/>
      <c r="H75" s="67">
        <v>0.68</v>
      </c>
      <c r="I75" s="67">
        <v>0.8</v>
      </c>
      <c r="J75" s="67">
        <v>0.8</v>
      </c>
      <c r="DD75" s="17">
        <f t="shared" si="7"/>
        <v>1.9999999999999907E-2</v>
      </c>
      <c r="DE75" s="96">
        <f t="shared" si="8"/>
        <v>2.9411764705882214E-2</v>
      </c>
      <c r="DF75">
        <v>7.8</v>
      </c>
      <c r="DH75" s="253" t="s">
        <v>12300</v>
      </c>
      <c r="DI75">
        <f>VLOOKUP(DH75,[4]香港主板20250705!$A:$D,4,FALSE)</f>
        <v>0.7</v>
      </c>
      <c r="DK75" s="270"/>
      <c r="DL75" s="271"/>
      <c r="DN75" s="17"/>
      <c r="DO75" s="17"/>
      <c r="DP75" s="272"/>
    </row>
    <row r="76" spans="1:120" x14ac:dyDescent="0.25">
      <c r="A76" s="99">
        <f t="shared" si="5"/>
        <v>75</v>
      </c>
      <c r="B76" s="1" t="s">
        <v>12286</v>
      </c>
      <c r="C76" s="86" t="s">
        <v>12288</v>
      </c>
      <c r="D76" s="178">
        <v>116.1</v>
      </c>
      <c r="F76" s="100" t="e">
        <f>VLOOKUP(C76,#REF!,3,FALSE)</f>
        <v>#REF!</v>
      </c>
      <c r="G76" s="100"/>
      <c r="H76" s="67">
        <v>92.5</v>
      </c>
      <c r="I76" s="67">
        <v>91.3</v>
      </c>
      <c r="J76" s="67">
        <v>95.85</v>
      </c>
      <c r="K76" s="67">
        <v>82.25</v>
      </c>
      <c r="DD76" s="17">
        <f t="shared" si="7"/>
        <v>23.599999999999994</v>
      </c>
      <c r="DE76" s="96">
        <f t="shared" si="8"/>
        <v>0.25513513513513508</v>
      </c>
      <c r="DF76">
        <v>7.8</v>
      </c>
      <c r="DH76" s="253" t="s">
        <v>12288</v>
      </c>
      <c r="DI76">
        <f>VLOOKUP(DH76,[4]香港主板20250705!$A:$D,4,FALSE)</f>
        <v>116.1</v>
      </c>
      <c r="DK76" s="270"/>
      <c r="DL76" s="271"/>
      <c r="DN76" s="17"/>
      <c r="DO76" s="17"/>
      <c r="DP76" s="272"/>
    </row>
    <row r="77" spans="1:120" x14ac:dyDescent="0.25">
      <c r="A77" s="99">
        <f t="shared" si="5"/>
        <v>76</v>
      </c>
      <c r="B77" s="1" t="s">
        <v>12191</v>
      </c>
      <c r="C77" s="86" t="s">
        <v>12192</v>
      </c>
      <c r="D77" s="178">
        <v>413.8</v>
      </c>
      <c r="F77" s="100" t="e">
        <f>VLOOKUP(C77,#REF!,3,FALSE)</f>
        <v>#REF!</v>
      </c>
      <c r="G77" s="100"/>
      <c r="H77" s="67">
        <v>421.2</v>
      </c>
      <c r="I77" s="67">
        <v>392.6</v>
      </c>
      <c r="J77" s="67">
        <v>413.6</v>
      </c>
      <c r="K77" s="67">
        <v>402.4</v>
      </c>
      <c r="L77" s="67">
        <v>395.8</v>
      </c>
      <c r="M77" s="67">
        <v>387.2</v>
      </c>
      <c r="N77" s="67">
        <v>378.8</v>
      </c>
      <c r="O77" s="67">
        <v>372.4</v>
      </c>
      <c r="P77" s="67">
        <v>351.2</v>
      </c>
      <c r="Q77" s="67">
        <v>338.6</v>
      </c>
      <c r="R77" s="67">
        <v>331.4</v>
      </c>
      <c r="S77" s="67">
        <v>312.39999999999998</v>
      </c>
      <c r="T77" s="67">
        <v>346.4</v>
      </c>
      <c r="U77" s="67">
        <v>353.6</v>
      </c>
      <c r="V77" s="67">
        <v>361</v>
      </c>
      <c r="W77" s="67">
        <v>354.2</v>
      </c>
      <c r="X77" s="67">
        <v>359.8</v>
      </c>
      <c r="Y77" s="67">
        <v>350</v>
      </c>
      <c r="DD77" s="17">
        <f t="shared" si="7"/>
        <v>-7.3999999999999773</v>
      </c>
      <c r="DE77" s="96">
        <f t="shared" si="8"/>
        <v>-1.7568850902184182E-2</v>
      </c>
      <c r="DF77">
        <v>7.8</v>
      </c>
      <c r="DH77" s="253" t="s">
        <v>12192</v>
      </c>
      <c r="DI77">
        <f>VLOOKUP(DH77,[4]香港主板20250705!$A:$D,4,FALSE)</f>
        <v>413.8</v>
      </c>
      <c r="DK77" s="270"/>
      <c r="DL77" s="271"/>
      <c r="DN77" s="17"/>
      <c r="DO77" s="17"/>
      <c r="DP77" s="272"/>
    </row>
    <row r="78" spans="1:120" x14ac:dyDescent="0.25">
      <c r="A78" s="99">
        <f t="shared" si="5"/>
        <v>77</v>
      </c>
      <c r="B78" s="1" t="s">
        <v>12189</v>
      </c>
      <c r="C78" s="86" t="s">
        <v>12190</v>
      </c>
      <c r="D78" s="178">
        <v>69.150000000000006</v>
      </c>
      <c r="F78" s="100" t="e">
        <f>VLOOKUP(C78,#REF!,3,FALSE)</f>
        <v>#REF!</v>
      </c>
      <c r="G78" s="100"/>
      <c r="H78" s="67">
        <v>71.599999999999994</v>
      </c>
      <c r="I78" s="67">
        <v>67.849999999999994</v>
      </c>
      <c r="J78" s="67">
        <v>69.150000000000006</v>
      </c>
      <c r="K78" s="67">
        <v>67.05</v>
      </c>
      <c r="L78" s="67">
        <v>65.650000000000006</v>
      </c>
      <c r="M78" s="67">
        <v>64.849999999999994</v>
      </c>
      <c r="N78" s="67">
        <v>66</v>
      </c>
      <c r="O78" s="67">
        <v>61.55</v>
      </c>
      <c r="P78" s="67">
        <v>59.1</v>
      </c>
      <c r="Q78" s="67">
        <v>55.05</v>
      </c>
      <c r="R78" s="67">
        <v>54.25</v>
      </c>
      <c r="S78" s="67">
        <v>50.15</v>
      </c>
      <c r="T78" s="67">
        <v>59.65</v>
      </c>
      <c r="U78" s="67">
        <v>59.6</v>
      </c>
      <c r="V78" s="67">
        <v>60.5</v>
      </c>
      <c r="W78" s="67">
        <v>61.25</v>
      </c>
      <c r="X78" s="67">
        <v>63.7</v>
      </c>
      <c r="Y78" s="67">
        <v>59.4</v>
      </c>
      <c r="DD78" s="17">
        <f t="shared" si="7"/>
        <v>-2.4499999999999886</v>
      </c>
      <c r="DE78" s="96">
        <f t="shared" si="8"/>
        <v>-3.4217877094971913E-2</v>
      </c>
      <c r="DF78">
        <v>7.8</v>
      </c>
      <c r="DH78" s="253" t="s">
        <v>12190</v>
      </c>
      <c r="DI78">
        <f>VLOOKUP(DH78,[4]香港主板20250705!$A:$D,4,FALSE)</f>
        <v>69.150000000000006</v>
      </c>
      <c r="DK78" s="270"/>
      <c r="DL78" s="271"/>
      <c r="DN78" s="17"/>
      <c r="DO78" s="17"/>
      <c r="DP78" s="272"/>
    </row>
    <row r="79" spans="1:120" x14ac:dyDescent="0.25">
      <c r="A79" s="99">
        <f t="shared" si="5"/>
        <v>78</v>
      </c>
      <c r="B79" s="248" t="s">
        <v>11788</v>
      </c>
      <c r="C79" s="86" t="s">
        <v>11904</v>
      </c>
      <c r="D79" s="178">
        <v>85.9</v>
      </c>
      <c r="F79" s="100" t="e">
        <f>VLOOKUP(C79,#REF!,3,FALSE)</f>
        <v>#REF!</v>
      </c>
      <c r="G79" s="100"/>
      <c r="H79" s="67">
        <v>83.85</v>
      </c>
      <c r="I79" s="67">
        <v>82.9</v>
      </c>
      <c r="J79" s="67">
        <v>85.25</v>
      </c>
      <c r="K79" s="67">
        <v>83.6</v>
      </c>
      <c r="L79" s="67">
        <v>81.650000000000006</v>
      </c>
      <c r="M79" s="67">
        <v>83.1</v>
      </c>
      <c r="N79" s="67">
        <v>88.5</v>
      </c>
      <c r="O79" s="67">
        <v>84.55</v>
      </c>
      <c r="P79" s="67">
        <v>87.45</v>
      </c>
      <c r="Q79" s="67">
        <v>87.6</v>
      </c>
      <c r="R79" s="67">
        <v>82.55</v>
      </c>
      <c r="S79" s="67">
        <v>79.099999999999994</v>
      </c>
      <c r="T79" s="67">
        <v>87.8</v>
      </c>
      <c r="U79" s="67">
        <v>93.35</v>
      </c>
      <c r="V79" s="67">
        <v>91.45</v>
      </c>
      <c r="W79" s="67">
        <v>91.65</v>
      </c>
      <c r="X79" s="67">
        <v>90.8</v>
      </c>
      <c r="Y79" s="67">
        <v>83.5</v>
      </c>
      <c r="Z79" s="67">
        <v>89.5</v>
      </c>
      <c r="AA79" s="67">
        <v>96.55</v>
      </c>
      <c r="AB79" s="67">
        <v>86.25</v>
      </c>
      <c r="AC79" s="67">
        <v>87.8</v>
      </c>
      <c r="AD79" s="67">
        <v>81.55</v>
      </c>
      <c r="AE79" s="67">
        <v>78.650000000000006</v>
      </c>
      <c r="AF79" s="67">
        <v>77.7</v>
      </c>
      <c r="AG79" s="67">
        <v>81.05</v>
      </c>
      <c r="AH79" s="67">
        <v>85</v>
      </c>
      <c r="AI79" s="67">
        <v>81.95</v>
      </c>
      <c r="AJ79" s="67">
        <v>86.85</v>
      </c>
      <c r="AK79" s="67">
        <v>84.95</v>
      </c>
      <c r="AL79" s="67">
        <v>81.3</v>
      </c>
      <c r="AM79" s="67">
        <v>76.650000000000006</v>
      </c>
      <c r="AN79" s="67">
        <v>82.25</v>
      </c>
      <c r="AO79" s="67">
        <v>88.95</v>
      </c>
      <c r="AP79" s="67">
        <v>88.35</v>
      </c>
      <c r="AQ79" s="67">
        <v>87.05</v>
      </c>
      <c r="AR79" s="67">
        <v>93.3</v>
      </c>
      <c r="AS79" s="67">
        <v>101</v>
      </c>
      <c r="AT79" s="67">
        <v>110.5</v>
      </c>
      <c r="AU79" s="67">
        <v>100.6</v>
      </c>
      <c r="AV79" s="67">
        <v>85.45</v>
      </c>
      <c r="AW79" s="67">
        <v>82.05</v>
      </c>
      <c r="AX79" s="67">
        <v>79.75</v>
      </c>
      <c r="AY79" s="67">
        <v>82.95</v>
      </c>
      <c r="AZ79" s="67">
        <v>82.2</v>
      </c>
      <c r="BA79" s="67">
        <v>83.8</v>
      </c>
      <c r="BB79" s="67">
        <v>83.2</v>
      </c>
      <c r="BC79" s="67">
        <v>83.5</v>
      </c>
      <c r="BD79" s="67">
        <v>85.6</v>
      </c>
      <c r="BE79" s="67">
        <v>88.15</v>
      </c>
      <c r="BF79" s="67">
        <v>99.5</v>
      </c>
      <c r="DD79" s="17">
        <f t="shared" si="7"/>
        <v>2.0500000000000114</v>
      </c>
      <c r="DE79" s="96">
        <f t="shared" si="8"/>
        <v>2.4448419797257145E-2</v>
      </c>
      <c r="DF79">
        <v>7.8</v>
      </c>
      <c r="DH79" s="253" t="s">
        <v>11903</v>
      </c>
      <c r="DI79">
        <f>VLOOKUP(DH79,[4]香港主板20250705!$A:$D,4,FALSE)</f>
        <v>85.9</v>
      </c>
      <c r="DK79" s="270"/>
      <c r="DL79" s="271"/>
    </row>
    <row r="80" spans="1:120" x14ac:dyDescent="0.25">
      <c r="A80" s="99">
        <f t="shared" si="5"/>
        <v>79</v>
      </c>
      <c r="B80" s="1" t="s">
        <v>11787</v>
      </c>
      <c r="C80" s="86" t="s">
        <v>11902</v>
      </c>
      <c r="D80" s="178">
        <v>54.3</v>
      </c>
      <c r="F80" s="100" t="e">
        <f>VLOOKUP(C80,#REF!,3,FALSE)</f>
        <v>#REF!</v>
      </c>
      <c r="G80" s="100"/>
      <c r="H80" s="67">
        <v>54.25</v>
      </c>
      <c r="I80" s="67">
        <v>51.25</v>
      </c>
      <c r="J80" s="67">
        <v>59.45</v>
      </c>
      <c r="K80" s="67">
        <v>59</v>
      </c>
      <c r="L80" s="67">
        <v>71</v>
      </c>
      <c r="M80" s="67">
        <v>76.7</v>
      </c>
      <c r="N80" s="67">
        <v>84.9</v>
      </c>
      <c r="O80" s="67">
        <v>80.599999999999994</v>
      </c>
      <c r="P80" s="67">
        <v>80.5</v>
      </c>
      <c r="Q80" s="67">
        <v>77.099999999999994</v>
      </c>
      <c r="R80" s="67">
        <v>72.099999999999994</v>
      </c>
      <c r="S80" s="67">
        <v>69.2</v>
      </c>
      <c r="T80" s="67">
        <v>71.400000000000006</v>
      </c>
      <c r="U80" s="67">
        <v>68</v>
      </c>
      <c r="V80" s="67">
        <v>69.599999999999994</v>
      </c>
      <c r="W80" s="67">
        <v>70.849999999999994</v>
      </c>
      <c r="X80" s="67">
        <v>69.3</v>
      </c>
      <c r="Y80" s="67">
        <v>62.6</v>
      </c>
      <c r="Z80" s="67">
        <v>60.75</v>
      </c>
      <c r="AA80" s="67">
        <v>60.15</v>
      </c>
      <c r="AB80" s="67">
        <v>58.1</v>
      </c>
      <c r="AC80" s="67">
        <v>57.9</v>
      </c>
      <c r="AD80" s="67">
        <v>54</v>
      </c>
      <c r="AE80" s="67">
        <v>52.95</v>
      </c>
      <c r="AF80" s="67">
        <v>49.45</v>
      </c>
      <c r="AG80" s="67">
        <v>48</v>
      </c>
      <c r="AH80" s="67">
        <v>50.25</v>
      </c>
      <c r="AI80" s="67">
        <v>51.35</v>
      </c>
      <c r="AJ80" s="67">
        <v>51.65</v>
      </c>
      <c r="AK80" s="67">
        <v>51.3</v>
      </c>
      <c r="AL80" s="67">
        <v>50</v>
      </c>
      <c r="AM80" s="67">
        <v>49.5</v>
      </c>
      <c r="AN80" s="67">
        <v>49.5</v>
      </c>
      <c r="AO80" s="67">
        <v>55.95</v>
      </c>
      <c r="AP80" s="67">
        <v>53.6</v>
      </c>
      <c r="AQ80" s="67">
        <v>52.95</v>
      </c>
      <c r="AR80" s="67">
        <v>51.8</v>
      </c>
      <c r="AS80" s="67">
        <v>52.3</v>
      </c>
      <c r="AT80" s="67">
        <v>56.85</v>
      </c>
      <c r="AU80" s="67">
        <v>48.3</v>
      </c>
      <c r="AV80" s="67">
        <v>38.799999999999997</v>
      </c>
      <c r="AW80" s="67">
        <v>36.200000000000003</v>
      </c>
      <c r="AX80" s="67">
        <v>39.6</v>
      </c>
      <c r="AY80" s="67">
        <v>41.25</v>
      </c>
      <c r="AZ80" s="67">
        <v>38.799999999999997</v>
      </c>
      <c r="BA80" s="67">
        <v>39.950000000000003</v>
      </c>
      <c r="BB80" s="67">
        <v>42.65</v>
      </c>
      <c r="BC80" s="67">
        <v>38.549999999999997</v>
      </c>
      <c r="BD80" s="67">
        <v>39.35</v>
      </c>
      <c r="BE80" s="67">
        <v>39.9</v>
      </c>
      <c r="BF80" s="67">
        <v>41.6</v>
      </c>
      <c r="BG80" s="67">
        <v>42.75</v>
      </c>
      <c r="DD80" s="17">
        <f t="shared" si="7"/>
        <v>4.9999999999997158E-2</v>
      </c>
      <c r="DE80" s="96">
        <f t="shared" si="8"/>
        <v>9.2165898617506284E-4</v>
      </c>
      <c r="DF80">
        <v>7.8</v>
      </c>
      <c r="DH80" s="253" t="s">
        <v>11901</v>
      </c>
      <c r="DI80">
        <f>VLOOKUP(DH80,[4]香港主板20250705!$A:$D,4,FALSE)</f>
        <v>54.3</v>
      </c>
      <c r="DK80" s="270"/>
      <c r="DL80" s="271"/>
    </row>
    <row r="81" spans="1:116" x14ac:dyDescent="0.25">
      <c r="A81" s="99">
        <f t="shared" si="5"/>
        <v>80</v>
      </c>
      <c r="B81" s="1" t="s">
        <v>11677</v>
      </c>
      <c r="C81" s="86" t="s">
        <v>11900</v>
      </c>
      <c r="D81" s="178">
        <v>34</v>
      </c>
      <c r="F81" s="100" t="e">
        <f>VLOOKUP(C81,#REF!,3,FALSE)</f>
        <v>#REF!</v>
      </c>
      <c r="G81" s="100"/>
      <c r="H81" s="67">
        <v>36.15</v>
      </c>
      <c r="I81" s="67">
        <v>35.4</v>
      </c>
      <c r="J81" s="67">
        <v>34.75</v>
      </c>
      <c r="K81" s="67">
        <v>34.200000000000003</v>
      </c>
      <c r="L81" s="67">
        <v>33.1</v>
      </c>
      <c r="M81" s="67">
        <v>33.549999999999997</v>
      </c>
      <c r="N81" s="67">
        <v>33.1</v>
      </c>
      <c r="O81" s="67">
        <v>32.65</v>
      </c>
      <c r="P81" s="67">
        <v>31.8</v>
      </c>
      <c r="Q81" s="67">
        <v>30.5</v>
      </c>
      <c r="R81" s="67">
        <v>29.25</v>
      </c>
      <c r="S81" s="67">
        <v>29</v>
      </c>
      <c r="T81" s="67">
        <v>30.85</v>
      </c>
      <c r="U81" s="67">
        <v>31.3</v>
      </c>
      <c r="V81" s="67">
        <v>29.95</v>
      </c>
      <c r="W81" s="67">
        <v>29.45</v>
      </c>
      <c r="X81" s="67">
        <v>29.75</v>
      </c>
      <c r="Y81" s="67">
        <v>27.35</v>
      </c>
      <c r="Z81" s="67">
        <v>27.15</v>
      </c>
      <c r="AA81" s="67">
        <v>26.8</v>
      </c>
      <c r="AB81" s="67">
        <v>25.65</v>
      </c>
      <c r="AC81" s="67">
        <v>25.25</v>
      </c>
      <c r="AD81" s="67">
        <v>25.05</v>
      </c>
      <c r="AE81" s="67">
        <v>24.4</v>
      </c>
      <c r="AF81" s="67">
        <v>24.45</v>
      </c>
      <c r="AG81" s="67">
        <v>24.85</v>
      </c>
      <c r="AH81" s="67">
        <v>24.95</v>
      </c>
      <c r="AI81" s="67">
        <v>24.65</v>
      </c>
      <c r="AJ81" s="67">
        <v>25.1</v>
      </c>
      <c r="AK81" s="67">
        <v>24.65</v>
      </c>
      <c r="AL81" s="67">
        <v>23.9</v>
      </c>
      <c r="AM81" s="67">
        <v>25.4</v>
      </c>
      <c r="AN81" s="67">
        <v>25.3</v>
      </c>
      <c r="AO81" s="67">
        <v>26.05</v>
      </c>
      <c r="AP81" s="67">
        <v>25.7</v>
      </c>
      <c r="AQ81" s="67">
        <v>25.65</v>
      </c>
      <c r="AR81" s="67">
        <v>25.6</v>
      </c>
      <c r="AS81" s="67">
        <v>25.55</v>
      </c>
      <c r="AT81" s="67">
        <v>25.55</v>
      </c>
      <c r="AU81" s="67">
        <v>25</v>
      </c>
      <c r="AV81" s="67">
        <v>24</v>
      </c>
      <c r="AW81" s="67">
        <v>23.1</v>
      </c>
      <c r="AX81" s="67">
        <v>24.3</v>
      </c>
      <c r="AY81" s="67">
        <v>24.6</v>
      </c>
      <c r="AZ81" s="67">
        <v>23.45</v>
      </c>
      <c r="BA81" s="67">
        <v>23.1</v>
      </c>
      <c r="BB81" s="67">
        <v>22.3</v>
      </c>
      <c r="BC81" s="67">
        <v>22.3</v>
      </c>
      <c r="BD81" s="67">
        <v>23.25</v>
      </c>
      <c r="BE81" s="67">
        <v>22.65</v>
      </c>
      <c r="BF81" s="67">
        <v>23.4</v>
      </c>
      <c r="BG81" s="67">
        <v>22.8</v>
      </c>
      <c r="BH81" s="67">
        <v>24.05</v>
      </c>
      <c r="BI81" s="67">
        <v>24.1</v>
      </c>
      <c r="BJ81" s="67">
        <v>24.4</v>
      </c>
      <c r="BK81" s="67">
        <v>24.95</v>
      </c>
      <c r="BL81" s="67">
        <v>24.5</v>
      </c>
      <c r="BM81" s="67">
        <v>25.05</v>
      </c>
      <c r="BN81" s="67">
        <v>25.85</v>
      </c>
      <c r="DD81" s="17">
        <f t="shared" si="7"/>
        <v>-2.1499999999999986</v>
      </c>
      <c r="DE81" s="96">
        <f t="shared" si="8"/>
        <v>-5.9474412171507569E-2</v>
      </c>
      <c r="DF81">
        <v>7.8</v>
      </c>
      <c r="DH81" s="253" t="s">
        <v>11899</v>
      </c>
      <c r="DI81">
        <f>VLOOKUP(DH81,[4]香港主板20250705!$A:$D,4,FALSE)</f>
        <v>34</v>
      </c>
      <c r="DK81" s="270"/>
      <c r="DL81" s="271"/>
    </row>
    <row r="82" spans="1:116" x14ac:dyDescent="0.25">
      <c r="A82" s="99">
        <f t="shared" si="5"/>
        <v>81</v>
      </c>
      <c r="B82" s="1" t="s">
        <v>11675</v>
      </c>
      <c r="C82" s="86" t="s">
        <v>11898</v>
      </c>
      <c r="D82" s="178">
        <v>40.15</v>
      </c>
      <c r="F82" s="100" t="e">
        <f>VLOOKUP(C82,#REF!,3,FALSE)</f>
        <v>#REF!</v>
      </c>
      <c r="G82" s="100"/>
      <c r="H82" s="67">
        <v>40.4</v>
      </c>
      <c r="I82" s="67">
        <v>38.35</v>
      </c>
      <c r="J82" s="67">
        <v>39.15</v>
      </c>
      <c r="K82" s="67">
        <v>39.549999999999997</v>
      </c>
      <c r="L82" s="67">
        <v>38.4</v>
      </c>
      <c r="M82" s="67">
        <v>36.6</v>
      </c>
      <c r="N82" s="67">
        <v>38.450000000000003</v>
      </c>
      <c r="O82" s="67">
        <v>38.200000000000003</v>
      </c>
      <c r="P82" s="67">
        <v>36.049999999999997</v>
      </c>
      <c r="Q82" s="67">
        <v>36.6</v>
      </c>
      <c r="R82" s="67">
        <v>36.65</v>
      </c>
      <c r="S82" s="67">
        <v>35.1</v>
      </c>
      <c r="T82" s="67">
        <v>34.450000000000003</v>
      </c>
      <c r="U82" s="67">
        <v>34.65</v>
      </c>
      <c r="V82" s="67">
        <v>37.049999999999997</v>
      </c>
      <c r="W82" s="67">
        <v>38.049999999999997</v>
      </c>
      <c r="X82" s="67">
        <v>37.35</v>
      </c>
      <c r="Y82" s="67">
        <v>34.700000000000003</v>
      </c>
      <c r="Z82" s="67">
        <v>33.700000000000003</v>
      </c>
      <c r="AA82" s="67">
        <v>36.049999999999997</v>
      </c>
      <c r="AB82" s="67">
        <v>35.700000000000003</v>
      </c>
      <c r="AC82" s="67">
        <v>36.549999999999997</v>
      </c>
      <c r="AD82" s="67">
        <v>35.1</v>
      </c>
      <c r="AE82" s="67">
        <v>34.700000000000003</v>
      </c>
      <c r="AF82" s="67">
        <v>32.75</v>
      </c>
      <c r="AG82" s="67">
        <v>33.65</v>
      </c>
      <c r="AH82" s="67">
        <v>33.85</v>
      </c>
      <c r="AI82" s="67">
        <v>34.5</v>
      </c>
      <c r="AJ82" s="67">
        <v>36</v>
      </c>
      <c r="AK82" s="67">
        <v>35.450000000000003</v>
      </c>
      <c r="AL82" s="67">
        <v>33.1</v>
      </c>
      <c r="AM82" s="67">
        <v>31.6</v>
      </c>
      <c r="AN82" s="67">
        <v>30.85</v>
      </c>
      <c r="AO82" s="67">
        <v>33.700000000000003</v>
      </c>
      <c r="AP82" s="67">
        <v>29.45</v>
      </c>
      <c r="AQ82" s="67">
        <v>29.45</v>
      </c>
      <c r="AR82" s="67">
        <v>30.85</v>
      </c>
      <c r="AS82" s="67">
        <v>32</v>
      </c>
      <c r="AT82" s="67">
        <v>34.049999999999997</v>
      </c>
      <c r="AU82" s="67">
        <v>32.299999999999997</v>
      </c>
      <c r="AV82" s="67">
        <v>26.2</v>
      </c>
      <c r="AW82" s="67">
        <v>25</v>
      </c>
      <c r="AX82" s="67">
        <v>26.55</v>
      </c>
      <c r="AY82" s="67">
        <v>28.4</v>
      </c>
      <c r="AZ82" s="67">
        <v>28.55</v>
      </c>
      <c r="BA82" s="67">
        <v>29.15</v>
      </c>
      <c r="BB82" s="67">
        <v>28.95</v>
      </c>
      <c r="BC82" s="67">
        <v>30</v>
      </c>
      <c r="BD82" s="67">
        <v>30.55</v>
      </c>
      <c r="BE82" s="67">
        <v>33.75</v>
      </c>
      <c r="BF82" s="67">
        <v>35.1</v>
      </c>
      <c r="BG82" s="67">
        <v>34.549999999999997</v>
      </c>
      <c r="BH82" s="67">
        <v>37.049999999999997</v>
      </c>
      <c r="BI82" s="67">
        <v>40.15</v>
      </c>
      <c r="BJ82" s="67">
        <v>39.9</v>
      </c>
      <c r="BK82" s="67">
        <v>41.35</v>
      </c>
      <c r="BL82" s="67">
        <v>41.6</v>
      </c>
      <c r="BM82" s="67">
        <v>43.35</v>
      </c>
      <c r="BN82" s="67">
        <v>46.4</v>
      </c>
      <c r="DD82" s="17">
        <f t="shared" si="7"/>
        <v>-0.25</v>
      </c>
      <c r="DE82" s="96">
        <f t="shared" si="8"/>
        <v>-6.1881188118811884E-3</v>
      </c>
      <c r="DF82">
        <v>7.8</v>
      </c>
      <c r="DH82" s="253" t="s">
        <v>11897</v>
      </c>
      <c r="DI82">
        <f>VLOOKUP(DH82,[4]香港主板20250705!$A:$D,4,FALSE)</f>
        <v>40.15</v>
      </c>
      <c r="DK82" s="270"/>
      <c r="DL82" s="271"/>
    </row>
    <row r="83" spans="1:116" x14ac:dyDescent="0.25">
      <c r="A83" s="99">
        <f t="shared" si="5"/>
        <v>82</v>
      </c>
      <c r="B83" s="1" t="s">
        <v>11667</v>
      </c>
      <c r="C83" s="86" t="s">
        <v>11896</v>
      </c>
      <c r="D83" s="178">
        <v>16.600000000000001</v>
      </c>
      <c r="F83" s="100" t="e">
        <f>VLOOKUP(C83,#REF!,3,FALSE)</f>
        <v>#REF!</v>
      </c>
      <c r="G83" s="100"/>
      <c r="H83" s="67">
        <v>15.94</v>
      </c>
      <c r="I83" s="67">
        <v>15.3</v>
      </c>
      <c r="J83" s="67">
        <v>17.3</v>
      </c>
      <c r="K83" s="67">
        <v>15.4</v>
      </c>
      <c r="L83" s="67">
        <v>15.28</v>
      </c>
      <c r="M83" s="67">
        <v>13.96</v>
      </c>
      <c r="N83" s="67">
        <v>13.4</v>
      </c>
      <c r="O83" s="67">
        <v>13.62</v>
      </c>
      <c r="P83" s="67">
        <v>14.46</v>
      </c>
      <c r="Q83" s="67">
        <v>13.68</v>
      </c>
      <c r="R83" s="67">
        <v>12.34</v>
      </c>
      <c r="S83" s="67">
        <v>12.36</v>
      </c>
      <c r="T83" s="67">
        <v>15.78</v>
      </c>
      <c r="U83" s="67">
        <v>16.22</v>
      </c>
      <c r="V83" s="67">
        <v>16.399999999999999</v>
      </c>
      <c r="W83" s="67">
        <v>16.600000000000001</v>
      </c>
      <c r="X83" s="67">
        <v>16.260000000000002</v>
      </c>
      <c r="Y83" s="67">
        <v>15.38</v>
      </c>
      <c r="Z83" s="67">
        <v>19.22</v>
      </c>
      <c r="AA83" s="67">
        <v>16.12</v>
      </c>
      <c r="AB83" s="67">
        <v>14.9</v>
      </c>
      <c r="AC83" s="67">
        <v>14.1</v>
      </c>
      <c r="AD83" s="67">
        <v>14.18</v>
      </c>
      <c r="AE83" s="67">
        <v>13.3</v>
      </c>
      <c r="AF83" s="67">
        <v>12.86</v>
      </c>
      <c r="AG83" s="67">
        <v>13</v>
      </c>
      <c r="AH83" s="67">
        <v>13.72</v>
      </c>
      <c r="AI83" s="67">
        <v>13.72</v>
      </c>
      <c r="AJ83" s="67">
        <v>14.28</v>
      </c>
      <c r="AK83" s="67">
        <v>14.66</v>
      </c>
      <c r="AL83" s="67">
        <v>13.34</v>
      </c>
      <c r="AM83" s="67">
        <v>13.26</v>
      </c>
      <c r="AN83" s="67">
        <v>13.94</v>
      </c>
      <c r="AO83" s="67">
        <v>16.059999999999999</v>
      </c>
      <c r="AP83" s="67">
        <v>15.22</v>
      </c>
      <c r="AQ83" s="67">
        <v>15.94</v>
      </c>
      <c r="AR83" s="67">
        <v>14.42</v>
      </c>
      <c r="AS83" s="67">
        <v>16.079999999999998</v>
      </c>
      <c r="AT83" s="67">
        <v>19.62</v>
      </c>
      <c r="AU83" s="67">
        <v>12.84</v>
      </c>
      <c r="AV83" s="67">
        <v>11.14</v>
      </c>
      <c r="AW83" s="67">
        <v>9.85</v>
      </c>
      <c r="AX83" s="67">
        <v>8.8800000000000008</v>
      </c>
      <c r="AY83" s="67">
        <v>8.94</v>
      </c>
      <c r="AZ83" s="67">
        <v>8.08</v>
      </c>
      <c r="BA83" s="67">
        <v>9.18</v>
      </c>
      <c r="BB83" s="67">
        <v>9.49</v>
      </c>
      <c r="BC83" s="67">
        <v>9.69</v>
      </c>
      <c r="BD83" s="67">
        <v>8.86</v>
      </c>
      <c r="BE83" s="67">
        <v>8.7100000000000009</v>
      </c>
      <c r="BF83" s="67">
        <v>8.94</v>
      </c>
      <c r="BG83" s="67">
        <v>8.56</v>
      </c>
      <c r="BH83" s="67">
        <v>8.4499999999999993</v>
      </c>
      <c r="BI83" s="67">
        <v>9.2100000000000009</v>
      </c>
      <c r="BJ83" s="67">
        <v>9.4499999999999993</v>
      </c>
      <c r="BK83" s="67">
        <v>9.4499999999999993</v>
      </c>
      <c r="BL83" s="67">
        <v>9.83</v>
      </c>
      <c r="BM83" s="67">
        <v>10.24</v>
      </c>
      <c r="BN83" s="67">
        <v>11.28</v>
      </c>
      <c r="DD83" s="17">
        <f t="shared" si="7"/>
        <v>0.66000000000000192</v>
      </c>
      <c r="DE83" s="96">
        <f t="shared" si="8"/>
        <v>4.1405269761606148E-2</v>
      </c>
      <c r="DF83">
        <v>7.8</v>
      </c>
      <c r="DH83" s="253" t="s">
        <v>11895</v>
      </c>
      <c r="DI83">
        <f>VLOOKUP(DH83,[4]香港主板20250705!$A:$D,4,FALSE)</f>
        <v>16.600000000000001</v>
      </c>
      <c r="DK83" s="270"/>
      <c r="DL83" s="271"/>
    </row>
    <row r="84" spans="1:116" x14ac:dyDescent="0.25">
      <c r="A84" s="99">
        <f t="shared" si="5"/>
        <v>83</v>
      </c>
      <c r="B84" s="1" t="s">
        <v>11650</v>
      </c>
      <c r="C84" s="86" t="s">
        <v>11894</v>
      </c>
      <c r="D84" s="178">
        <v>53.95</v>
      </c>
      <c r="F84" s="100" t="e">
        <f>VLOOKUP(C84,#REF!,3,FALSE)</f>
        <v>#REF!</v>
      </c>
      <c r="G84" s="100"/>
      <c r="H84" s="67">
        <v>52.3</v>
      </c>
      <c r="I84" s="67">
        <v>53.55</v>
      </c>
      <c r="J84" s="67">
        <v>50.3</v>
      </c>
      <c r="K84" s="67">
        <v>50.45</v>
      </c>
      <c r="L84" s="67">
        <v>49.8</v>
      </c>
      <c r="M84" s="67">
        <v>49.8</v>
      </c>
      <c r="N84" s="67">
        <v>51.4</v>
      </c>
      <c r="O84" s="67">
        <v>50.7</v>
      </c>
      <c r="P84" s="67">
        <v>52.95</v>
      </c>
      <c r="Q84" s="67">
        <v>50.85</v>
      </c>
      <c r="R84" s="67">
        <v>53.55</v>
      </c>
      <c r="S84" s="67">
        <v>54</v>
      </c>
      <c r="T84" s="67">
        <v>49.3</v>
      </c>
      <c r="U84" s="67">
        <v>49.9</v>
      </c>
      <c r="V84" s="67">
        <v>50.2</v>
      </c>
      <c r="W84" s="67">
        <v>53.5</v>
      </c>
      <c r="X84" s="67">
        <v>50.35</v>
      </c>
      <c r="Y84" s="67">
        <v>47</v>
      </c>
      <c r="Z84" s="67">
        <v>47.4</v>
      </c>
      <c r="AA84" s="67">
        <v>48.95</v>
      </c>
      <c r="AB84" s="67">
        <v>49.15</v>
      </c>
      <c r="AC84" s="67">
        <v>46.7</v>
      </c>
      <c r="AD84" s="67">
        <v>46.8</v>
      </c>
      <c r="AE84" s="67">
        <v>47.4</v>
      </c>
      <c r="AF84" s="67">
        <v>46.65</v>
      </c>
      <c r="AG84" s="67">
        <v>49.8</v>
      </c>
      <c r="AH84" s="67">
        <v>54.7</v>
      </c>
      <c r="AI84" s="67">
        <v>55.25</v>
      </c>
      <c r="AJ84" s="67">
        <v>54.35</v>
      </c>
      <c r="AK84" s="67">
        <v>52.1</v>
      </c>
      <c r="AL84" s="67">
        <v>51.65</v>
      </c>
      <c r="AM84" s="67">
        <v>49.35</v>
      </c>
      <c r="AN84" s="67">
        <v>52.8</v>
      </c>
      <c r="AO84" s="67">
        <v>58.75</v>
      </c>
      <c r="AP84" s="67">
        <v>53.5</v>
      </c>
      <c r="AQ84" s="67">
        <v>54.35</v>
      </c>
      <c r="AR84" s="67">
        <v>52.85</v>
      </c>
      <c r="AS84" s="67">
        <v>62</v>
      </c>
      <c r="AT84" s="67">
        <v>75.3</v>
      </c>
      <c r="AU84" s="67">
        <v>58.8</v>
      </c>
      <c r="AV84" s="67">
        <v>41.35</v>
      </c>
      <c r="AW84" s="67">
        <v>39.85</v>
      </c>
      <c r="AX84" s="67">
        <v>42.55</v>
      </c>
      <c r="AY84" s="67">
        <v>45.75</v>
      </c>
      <c r="AZ84" s="67">
        <v>49</v>
      </c>
      <c r="BA84" s="67">
        <v>50.15</v>
      </c>
      <c r="BB84" s="67">
        <v>54.4</v>
      </c>
      <c r="BC84" s="67">
        <v>54.15</v>
      </c>
      <c r="BD84" s="67">
        <v>55.05</v>
      </c>
      <c r="BE84" s="67">
        <v>56.1</v>
      </c>
      <c r="BF84" s="67">
        <v>55.15</v>
      </c>
      <c r="BG84" s="67">
        <v>54.35</v>
      </c>
      <c r="BH84" s="67">
        <v>47.85</v>
      </c>
      <c r="BI84" s="67">
        <v>52.3</v>
      </c>
      <c r="BJ84" s="67">
        <v>55.85</v>
      </c>
      <c r="BK84" s="67">
        <v>63.1</v>
      </c>
      <c r="BL84" s="67">
        <v>62.35</v>
      </c>
      <c r="BM84" s="67">
        <v>68.75</v>
      </c>
      <c r="BN84" s="67">
        <v>74.599999999999994</v>
      </c>
      <c r="DD84" s="17">
        <f t="shared" si="7"/>
        <v>1.6500000000000057</v>
      </c>
      <c r="DE84" s="96">
        <f t="shared" si="8"/>
        <v>3.1548757170172192E-2</v>
      </c>
      <c r="DF84">
        <v>7.8</v>
      </c>
      <c r="DH84" s="253" t="s">
        <v>11893</v>
      </c>
      <c r="DI84">
        <f>VLOOKUP(DH84,[4]香港主板20250705!$A:$D,4,FALSE)</f>
        <v>53.95</v>
      </c>
      <c r="DK84" s="270"/>
      <c r="DL84" s="271"/>
    </row>
    <row r="85" spans="1:116" x14ac:dyDescent="0.25">
      <c r="A85" s="99">
        <f t="shared" si="5"/>
        <v>84</v>
      </c>
      <c r="B85" s="1" t="s">
        <v>11622</v>
      </c>
      <c r="C85" s="86" t="s">
        <v>11892</v>
      </c>
      <c r="D85" s="178">
        <v>1.75</v>
      </c>
      <c r="F85" s="100" t="e">
        <f>VLOOKUP(C85,#REF!,3,FALSE)</f>
        <v>#REF!</v>
      </c>
      <c r="G85" s="100"/>
      <c r="H85" s="67">
        <v>1.75</v>
      </c>
      <c r="I85" s="67">
        <v>1.67</v>
      </c>
      <c r="J85" s="67">
        <v>1.73</v>
      </c>
      <c r="K85" s="67">
        <v>1.68</v>
      </c>
      <c r="L85" s="67">
        <v>1.67</v>
      </c>
      <c r="M85" s="67">
        <v>1.76</v>
      </c>
      <c r="N85" s="67">
        <v>1.79</v>
      </c>
      <c r="O85" s="67">
        <v>1.84</v>
      </c>
      <c r="P85" s="67">
        <v>1.86</v>
      </c>
      <c r="Q85" s="67">
        <v>1.81</v>
      </c>
      <c r="R85" s="67">
        <v>1.66</v>
      </c>
      <c r="S85" s="67">
        <v>1.65</v>
      </c>
      <c r="T85" s="67">
        <v>1.7</v>
      </c>
      <c r="U85" s="67">
        <v>1.75</v>
      </c>
      <c r="V85" s="67">
        <v>1.63</v>
      </c>
      <c r="W85" s="67">
        <v>1.69</v>
      </c>
      <c r="X85" s="67">
        <v>1.68</v>
      </c>
      <c r="Y85" s="67">
        <v>1.65</v>
      </c>
      <c r="Z85" s="67">
        <v>1.65</v>
      </c>
      <c r="AA85" s="67">
        <v>1.64</v>
      </c>
      <c r="AB85" s="67">
        <v>1.57</v>
      </c>
      <c r="AC85" s="67">
        <v>1.56</v>
      </c>
      <c r="AD85" s="67">
        <v>1.54</v>
      </c>
      <c r="AE85" s="67">
        <v>1.53</v>
      </c>
      <c r="AF85" s="67">
        <v>1.51</v>
      </c>
      <c r="AG85" s="67">
        <v>1.58</v>
      </c>
      <c r="AH85" s="67">
        <v>1.7</v>
      </c>
      <c r="AI85" s="67">
        <v>1.66</v>
      </c>
      <c r="AJ85" s="67">
        <v>1.73</v>
      </c>
      <c r="AK85" s="67">
        <v>1.8</v>
      </c>
      <c r="AL85" s="67">
        <v>1.79</v>
      </c>
      <c r="AM85" s="67">
        <v>1.72</v>
      </c>
      <c r="AN85" s="67">
        <v>1.8</v>
      </c>
      <c r="AO85" s="67">
        <v>2.0699999999999998</v>
      </c>
      <c r="AP85" s="67">
        <v>1.96</v>
      </c>
      <c r="AQ85" s="67">
        <v>1.9</v>
      </c>
      <c r="AR85" s="67">
        <v>1.92</v>
      </c>
      <c r="AS85" s="67">
        <v>2.0299999999999998</v>
      </c>
      <c r="AT85" s="67">
        <v>2.63</v>
      </c>
      <c r="AU85" s="67">
        <v>2.0099999999999998</v>
      </c>
      <c r="AV85" s="67">
        <v>1.65</v>
      </c>
      <c r="AW85" s="67">
        <v>1.51</v>
      </c>
      <c r="AX85" s="67">
        <v>1.63</v>
      </c>
      <c r="AY85" s="67">
        <v>1.69</v>
      </c>
      <c r="AZ85" s="67">
        <v>1.69</v>
      </c>
      <c r="BA85" s="67">
        <v>1.71</v>
      </c>
      <c r="BB85" s="67">
        <v>1.75</v>
      </c>
      <c r="BC85" s="67">
        <v>1.69</v>
      </c>
      <c r="BD85" s="67">
        <v>1.71</v>
      </c>
      <c r="BE85" s="67">
        <v>1.74</v>
      </c>
      <c r="BF85" s="67">
        <v>1.83</v>
      </c>
      <c r="BG85" s="67">
        <v>1.8</v>
      </c>
      <c r="BH85" s="67">
        <v>1.81</v>
      </c>
      <c r="BI85" s="67">
        <v>1.9</v>
      </c>
      <c r="BJ85" s="67">
        <v>1.93</v>
      </c>
      <c r="BK85" s="67">
        <v>1.9</v>
      </c>
      <c r="BL85" s="67">
        <v>1.88</v>
      </c>
      <c r="BM85" s="67">
        <v>2.04</v>
      </c>
      <c r="BN85" s="67">
        <v>2.44</v>
      </c>
      <c r="BO85" s="67">
        <v>2.0699999999999998</v>
      </c>
      <c r="DD85" s="17">
        <f t="shared" si="7"/>
        <v>0</v>
      </c>
      <c r="DE85" s="96">
        <f t="shared" si="8"/>
        <v>0</v>
      </c>
      <c r="DF85">
        <v>7.8</v>
      </c>
      <c r="DH85" s="253" t="s">
        <v>11891</v>
      </c>
      <c r="DI85">
        <f>VLOOKUP(DH85,[4]香港主板20250705!$A:$D,4,FALSE)</f>
        <v>1.75</v>
      </c>
      <c r="DK85" s="270"/>
      <c r="DL85" s="271"/>
    </row>
    <row r="86" spans="1:116" x14ac:dyDescent="0.25">
      <c r="A86" s="99">
        <f t="shared" si="5"/>
        <v>85</v>
      </c>
      <c r="B86" s="1" t="s">
        <v>11612</v>
      </c>
      <c r="C86" s="86" t="s">
        <v>11890</v>
      </c>
      <c r="D86" s="178">
        <v>41.5</v>
      </c>
      <c r="F86" s="100" t="e">
        <f>VLOOKUP(C86,#REF!,3,FALSE)</f>
        <v>#REF!</v>
      </c>
      <c r="G86" s="100"/>
      <c r="H86" s="67">
        <v>43.3</v>
      </c>
      <c r="I86" s="67">
        <v>39.6</v>
      </c>
      <c r="J86" s="67">
        <v>40.700000000000003</v>
      </c>
      <c r="K86" s="67">
        <v>39.6</v>
      </c>
      <c r="L86" s="67">
        <v>40.15</v>
      </c>
      <c r="M86" s="67">
        <v>41.15</v>
      </c>
      <c r="N86" s="67">
        <v>40.450000000000003</v>
      </c>
      <c r="O86" s="67">
        <v>36.85</v>
      </c>
      <c r="P86" s="67">
        <v>38.25</v>
      </c>
      <c r="Q86" s="67">
        <v>35.799999999999997</v>
      </c>
      <c r="R86" s="67">
        <v>35.35</v>
      </c>
      <c r="S86" s="67">
        <v>34.35</v>
      </c>
      <c r="T86" s="67">
        <v>33</v>
      </c>
      <c r="U86" s="67">
        <v>33.1</v>
      </c>
      <c r="V86" s="67">
        <v>32.549999999999997</v>
      </c>
      <c r="W86" s="67">
        <v>34.35</v>
      </c>
      <c r="X86" s="67">
        <v>35.75</v>
      </c>
      <c r="Y86" s="67">
        <v>33.799999999999997</v>
      </c>
      <c r="Z86" s="67">
        <v>36.75</v>
      </c>
      <c r="AA86" s="67">
        <v>35.549999999999997</v>
      </c>
      <c r="AB86" s="67">
        <v>32.450000000000003</v>
      </c>
      <c r="AC86" s="67">
        <v>32.049999999999997</v>
      </c>
      <c r="AD86" s="67">
        <v>31.15</v>
      </c>
      <c r="AE86" s="67">
        <v>28.25</v>
      </c>
      <c r="AF86" s="67">
        <v>26.95</v>
      </c>
      <c r="AG86" s="67">
        <v>26.55</v>
      </c>
      <c r="AH86" s="67">
        <v>28.7</v>
      </c>
      <c r="AI86" s="67">
        <v>28.2</v>
      </c>
      <c r="AJ86" s="67">
        <v>29.75</v>
      </c>
      <c r="AK86" s="67">
        <v>28.95</v>
      </c>
      <c r="AL86" s="67">
        <v>28.35</v>
      </c>
      <c r="AM86" s="67">
        <v>27.3</v>
      </c>
      <c r="AN86" s="67">
        <v>27.6</v>
      </c>
      <c r="AO86" s="67">
        <v>28.85</v>
      </c>
      <c r="AP86" s="67">
        <v>27.6</v>
      </c>
      <c r="AQ86" s="67">
        <v>29</v>
      </c>
      <c r="AR86" s="67">
        <v>27.4</v>
      </c>
      <c r="AS86" s="67">
        <v>28.75</v>
      </c>
      <c r="AT86" s="67">
        <v>34.6</v>
      </c>
      <c r="AU86" s="67">
        <v>31.6</v>
      </c>
      <c r="AV86" s="67">
        <v>25.35</v>
      </c>
      <c r="AW86" s="67">
        <v>23</v>
      </c>
      <c r="AX86" s="67">
        <v>23.4</v>
      </c>
      <c r="AY86" s="67">
        <v>23.55</v>
      </c>
      <c r="AZ86" s="67">
        <v>21.55</v>
      </c>
      <c r="BA86" s="67">
        <v>21.45</v>
      </c>
      <c r="BB86" s="67">
        <v>21.6</v>
      </c>
      <c r="BC86" s="67">
        <v>20.75</v>
      </c>
      <c r="BD86" s="67">
        <v>20.8</v>
      </c>
      <c r="BE86" s="67">
        <v>20.55</v>
      </c>
      <c r="BF86" s="67">
        <v>22.75</v>
      </c>
      <c r="BG86" s="67">
        <v>21.3</v>
      </c>
      <c r="BH86" s="67">
        <v>21.25</v>
      </c>
      <c r="BI86" s="67">
        <v>23.4</v>
      </c>
      <c r="BJ86" s="67">
        <v>24.6</v>
      </c>
      <c r="BK86" s="67">
        <v>25.3</v>
      </c>
      <c r="BL86" s="67">
        <v>26.15</v>
      </c>
      <c r="BM86" s="67">
        <v>26.85</v>
      </c>
      <c r="BN86" s="67">
        <v>30.3</v>
      </c>
      <c r="BO86" s="67">
        <v>29.5</v>
      </c>
      <c r="BP86" s="67">
        <v>30.5</v>
      </c>
      <c r="DD86" s="17">
        <f t="shared" si="7"/>
        <v>-1.7999999999999972</v>
      </c>
      <c r="DE86" s="96">
        <f t="shared" si="8"/>
        <v>-4.1570438799076147E-2</v>
      </c>
      <c r="DF86">
        <v>7.8</v>
      </c>
      <c r="DH86" s="253" t="s">
        <v>11889</v>
      </c>
      <c r="DI86">
        <f>VLOOKUP(DH86,[4]香港主板20250705!$A:$D,4,FALSE)</f>
        <v>41.5</v>
      </c>
      <c r="DK86" s="270"/>
      <c r="DL86" s="271"/>
    </row>
    <row r="87" spans="1:116" x14ac:dyDescent="0.25">
      <c r="A87" s="99">
        <f t="shared" si="5"/>
        <v>86</v>
      </c>
      <c r="B87" s="1" t="s">
        <v>11592</v>
      </c>
      <c r="C87" s="86" t="s">
        <v>11888</v>
      </c>
      <c r="D87" s="178">
        <v>13.08</v>
      </c>
      <c r="F87" s="100" t="e">
        <f>VLOOKUP(C87,#REF!,3,FALSE)</f>
        <v>#REF!</v>
      </c>
      <c r="G87" s="100"/>
      <c r="H87" s="67">
        <v>12.28</v>
      </c>
      <c r="I87" s="67">
        <v>11.68</v>
      </c>
      <c r="J87" s="67">
        <v>12</v>
      </c>
      <c r="K87" s="67">
        <v>12.3</v>
      </c>
      <c r="L87" s="67">
        <v>12.18</v>
      </c>
      <c r="M87" s="67">
        <v>12.68</v>
      </c>
      <c r="N87" s="67">
        <v>12.26</v>
      </c>
      <c r="O87" s="67">
        <v>12.1</v>
      </c>
      <c r="P87" s="67">
        <v>11.18</v>
      </c>
      <c r="Q87" s="67">
        <v>11.48</v>
      </c>
      <c r="R87" s="67">
        <v>12</v>
      </c>
      <c r="S87" s="67">
        <v>12.1</v>
      </c>
      <c r="T87" s="67">
        <v>13.42</v>
      </c>
      <c r="U87" s="67">
        <v>14.2</v>
      </c>
      <c r="V87" s="67">
        <v>15.46</v>
      </c>
      <c r="W87" s="67">
        <v>15.22</v>
      </c>
      <c r="X87" s="67">
        <v>13.28</v>
      </c>
      <c r="Y87" s="67">
        <v>12.88</v>
      </c>
      <c r="Z87" s="67">
        <v>12.18</v>
      </c>
      <c r="AA87" s="67">
        <v>12.6</v>
      </c>
      <c r="AB87" s="67">
        <v>13.02</v>
      </c>
      <c r="AC87" s="67">
        <v>12.66</v>
      </c>
      <c r="AD87" s="67">
        <v>12.56</v>
      </c>
      <c r="AE87" s="67">
        <v>13.1</v>
      </c>
      <c r="AF87" s="67">
        <v>12.74</v>
      </c>
      <c r="AG87" s="67">
        <v>13.18</v>
      </c>
      <c r="AH87" s="67">
        <v>13.28</v>
      </c>
      <c r="AI87" s="67">
        <v>13.92</v>
      </c>
      <c r="AJ87" s="67">
        <v>13.58</v>
      </c>
      <c r="AK87" s="67">
        <v>13.2</v>
      </c>
      <c r="AL87" s="67">
        <v>12.5</v>
      </c>
      <c r="AM87" s="67">
        <v>12.54</v>
      </c>
      <c r="AN87" s="67">
        <v>13.52</v>
      </c>
      <c r="AO87" s="67">
        <v>13.34</v>
      </c>
      <c r="AP87" s="67">
        <v>12.6</v>
      </c>
      <c r="AQ87" s="67">
        <v>14.38</v>
      </c>
      <c r="AR87" s="67">
        <v>13.7</v>
      </c>
      <c r="AS87" s="67">
        <v>15.5</v>
      </c>
      <c r="AT87" s="67">
        <v>16.079999999999998</v>
      </c>
      <c r="AU87" s="67">
        <v>14.12</v>
      </c>
      <c r="AV87" s="67">
        <v>11.88</v>
      </c>
      <c r="AW87" s="67">
        <v>11.02</v>
      </c>
      <c r="AX87" s="67">
        <v>11.46</v>
      </c>
      <c r="AY87" s="67">
        <v>11.22</v>
      </c>
      <c r="AZ87" s="67">
        <v>10.52</v>
      </c>
      <c r="BA87" s="67">
        <v>10.48</v>
      </c>
      <c r="BB87" s="67">
        <v>10.1</v>
      </c>
      <c r="BC87" s="67">
        <v>10.34</v>
      </c>
      <c r="BD87" s="67">
        <v>11.22</v>
      </c>
      <c r="BE87" s="67">
        <v>12.02</v>
      </c>
      <c r="BF87" s="67">
        <v>12.48</v>
      </c>
      <c r="BG87" s="67">
        <v>11.8</v>
      </c>
      <c r="BH87" s="67">
        <v>12.04</v>
      </c>
      <c r="BI87" s="67">
        <v>12.06</v>
      </c>
      <c r="BJ87" s="67">
        <v>11.24</v>
      </c>
      <c r="BK87" s="67">
        <v>11.66</v>
      </c>
      <c r="BL87" s="67">
        <v>13.48</v>
      </c>
      <c r="BM87" s="67">
        <v>13.78</v>
      </c>
      <c r="BN87" s="67">
        <v>14.94</v>
      </c>
      <c r="BO87" s="67">
        <v>12.5</v>
      </c>
      <c r="BP87" s="67">
        <v>11.94</v>
      </c>
      <c r="DD87" s="17">
        <f t="shared" si="7"/>
        <v>0.80000000000000071</v>
      </c>
      <c r="DE87" s="96">
        <f t="shared" si="8"/>
        <v>6.5146579804560317E-2</v>
      </c>
      <c r="DF87">
        <v>7.8</v>
      </c>
      <c r="DH87" s="253" t="s">
        <v>11887</v>
      </c>
      <c r="DI87">
        <f>VLOOKUP(DH87,[4]香港主板20250705!$A:$D,4,FALSE)</f>
        <v>13.08</v>
      </c>
      <c r="DK87" s="270"/>
      <c r="DL87" s="271"/>
    </row>
    <row r="88" spans="1:116" x14ac:dyDescent="0.25">
      <c r="A88" s="99">
        <f t="shared" si="5"/>
        <v>87</v>
      </c>
      <c r="B88" s="1" t="s">
        <v>11591</v>
      </c>
      <c r="C88" s="86" t="s">
        <v>11886</v>
      </c>
      <c r="D88" s="178">
        <v>16.12</v>
      </c>
      <c r="F88" s="100" t="e">
        <f>VLOOKUP(C88,#REF!,3,FALSE)</f>
        <v>#REF!</v>
      </c>
      <c r="G88" s="100"/>
      <c r="H88" s="67">
        <v>16.260000000000002</v>
      </c>
      <c r="I88" s="67">
        <v>16.32</v>
      </c>
      <c r="J88" s="67">
        <v>17.54</v>
      </c>
      <c r="K88" s="67">
        <v>17.86</v>
      </c>
      <c r="L88" s="67">
        <v>17.68</v>
      </c>
      <c r="M88" s="67">
        <v>17.66</v>
      </c>
      <c r="N88" s="67">
        <v>18.399999999999999</v>
      </c>
      <c r="O88" s="67">
        <v>18.68</v>
      </c>
      <c r="P88" s="67">
        <v>20.149999999999999</v>
      </c>
      <c r="Q88" s="67">
        <v>19.260000000000002</v>
      </c>
      <c r="R88" s="67">
        <v>19.5</v>
      </c>
      <c r="S88" s="67">
        <v>19.68</v>
      </c>
      <c r="T88" s="67">
        <v>19.46</v>
      </c>
      <c r="U88" s="67">
        <v>19.420000000000002</v>
      </c>
      <c r="V88" s="67">
        <v>18.88</v>
      </c>
      <c r="W88" s="67">
        <v>19.8</v>
      </c>
      <c r="X88" s="67">
        <v>18.940000000000001</v>
      </c>
      <c r="Y88" s="67">
        <v>17.739999999999998</v>
      </c>
      <c r="Z88" s="67">
        <v>16.64</v>
      </c>
      <c r="AA88" s="67">
        <v>16.079999999999998</v>
      </c>
      <c r="AB88" s="67">
        <v>15.2</v>
      </c>
      <c r="AC88" s="67">
        <v>15.48</v>
      </c>
      <c r="AD88" s="67">
        <v>15.5</v>
      </c>
      <c r="AE88" s="67">
        <v>15.24</v>
      </c>
      <c r="AF88" s="67">
        <v>15.3</v>
      </c>
      <c r="AG88" s="67">
        <v>16.420000000000002</v>
      </c>
      <c r="AH88" s="67">
        <v>17.38</v>
      </c>
      <c r="AI88" s="67">
        <v>17.66</v>
      </c>
      <c r="AJ88" s="67">
        <v>18.04</v>
      </c>
      <c r="AK88" s="67">
        <v>16.84</v>
      </c>
      <c r="AL88" s="67">
        <v>16.98</v>
      </c>
      <c r="AM88" s="67">
        <v>16.88</v>
      </c>
      <c r="AN88" s="67">
        <v>16.8</v>
      </c>
      <c r="AO88" s="67">
        <v>18.46</v>
      </c>
      <c r="AP88" s="67">
        <v>17.68</v>
      </c>
      <c r="AQ88" s="67">
        <v>16.64</v>
      </c>
      <c r="AR88" s="67">
        <v>16.22</v>
      </c>
      <c r="AS88" s="67">
        <v>17.78</v>
      </c>
      <c r="AT88" s="67">
        <v>20.5</v>
      </c>
      <c r="AU88" s="67">
        <v>18.46</v>
      </c>
      <c r="AV88" s="67">
        <v>13.64</v>
      </c>
      <c r="AW88" s="67">
        <v>12.7</v>
      </c>
      <c r="AX88" s="67">
        <v>12.92</v>
      </c>
      <c r="AY88" s="67">
        <v>13.28</v>
      </c>
      <c r="AZ88" s="67">
        <v>12.18</v>
      </c>
      <c r="BA88" s="67">
        <v>12.7</v>
      </c>
      <c r="BB88" s="67">
        <v>13.62</v>
      </c>
      <c r="BC88" s="67">
        <v>12.56</v>
      </c>
      <c r="BD88" s="67">
        <v>13.62</v>
      </c>
      <c r="BE88" s="67">
        <v>14.5</v>
      </c>
      <c r="BF88" s="67">
        <v>14.7</v>
      </c>
      <c r="BG88" s="67">
        <v>14.24</v>
      </c>
      <c r="BH88" s="67">
        <v>14</v>
      </c>
      <c r="BI88" s="67">
        <v>13.16</v>
      </c>
      <c r="BJ88" s="67">
        <v>12.76</v>
      </c>
      <c r="BK88" s="67">
        <v>14.3</v>
      </c>
      <c r="BL88" s="67">
        <v>14.36</v>
      </c>
      <c r="BM88" s="67">
        <v>15.3</v>
      </c>
      <c r="BN88" s="67">
        <v>16.8</v>
      </c>
      <c r="BO88" s="67">
        <v>16.96</v>
      </c>
      <c r="BP88" s="67">
        <v>16.760000000000002</v>
      </c>
      <c r="DD88" s="17">
        <f t="shared" si="7"/>
        <v>-0.14000000000000057</v>
      </c>
      <c r="DE88" s="96">
        <f t="shared" si="8"/>
        <v>-8.6100861008610429E-3</v>
      </c>
      <c r="DF88">
        <v>7.8</v>
      </c>
      <c r="DH88" s="253" t="s">
        <v>11885</v>
      </c>
      <c r="DI88">
        <f>VLOOKUP(DH88,[4]香港主板20250705!$A:$D,4,FALSE)</f>
        <v>16.12</v>
      </c>
      <c r="DK88" s="270"/>
      <c r="DL88" s="271"/>
    </row>
    <row r="89" spans="1:116" x14ac:dyDescent="0.25">
      <c r="A89" s="99">
        <f t="shared" si="5"/>
        <v>88</v>
      </c>
      <c r="B89" s="1" t="s">
        <v>11425</v>
      </c>
      <c r="C89" s="86" t="s">
        <v>11884</v>
      </c>
      <c r="D89" s="178">
        <v>103.7</v>
      </c>
      <c r="F89" s="100" t="e">
        <f>VLOOKUP(C89,#REF!,3,FALSE)</f>
        <v>#REF!</v>
      </c>
      <c r="G89" s="100"/>
      <c r="H89" s="67">
        <v>110.6</v>
      </c>
      <c r="I89" s="67">
        <v>102</v>
      </c>
      <c r="J89" s="67">
        <v>109.8</v>
      </c>
      <c r="K89" s="67">
        <v>116.8</v>
      </c>
      <c r="L89" s="67">
        <v>112.3</v>
      </c>
      <c r="M89" s="67">
        <v>113.5</v>
      </c>
      <c r="N89" s="67">
        <v>113.2</v>
      </c>
      <c r="O89" s="67">
        <v>103.8</v>
      </c>
      <c r="P89" s="67">
        <v>98.65</v>
      </c>
      <c r="Q89" s="67">
        <v>90.95</v>
      </c>
      <c r="R89" s="67">
        <v>89.65</v>
      </c>
      <c r="S89" s="67">
        <v>90.15</v>
      </c>
      <c r="T89" s="67">
        <v>97.5</v>
      </c>
      <c r="U89" s="67">
        <v>99.6</v>
      </c>
      <c r="V89" s="67">
        <v>101.3</v>
      </c>
      <c r="W89" s="67">
        <v>113.2</v>
      </c>
      <c r="X89" s="67">
        <v>110.9</v>
      </c>
      <c r="Y89" s="67">
        <v>117.5</v>
      </c>
      <c r="Z89" s="67">
        <v>109.4</v>
      </c>
      <c r="AA89" s="67">
        <v>101.6</v>
      </c>
      <c r="AB89" s="67">
        <v>103.2</v>
      </c>
      <c r="AC89" s="67">
        <v>91.9</v>
      </c>
      <c r="AD89" s="67">
        <v>89.7</v>
      </c>
      <c r="AE89" s="67">
        <v>86.75</v>
      </c>
      <c r="AF89" s="67">
        <v>87.95</v>
      </c>
      <c r="AG89" s="67">
        <v>96.05</v>
      </c>
      <c r="AH89" s="67">
        <v>100.4</v>
      </c>
      <c r="AI89" s="67">
        <v>93.25</v>
      </c>
      <c r="AJ89" s="67">
        <v>85.95</v>
      </c>
      <c r="AK89" s="67">
        <v>88.25</v>
      </c>
      <c r="AL89" s="67">
        <v>91.1</v>
      </c>
      <c r="AM89" s="67">
        <v>85.55</v>
      </c>
      <c r="AN89" s="67">
        <v>87.55</v>
      </c>
      <c r="AO89" s="67">
        <v>96.05</v>
      </c>
      <c r="AP89" s="67">
        <v>97.1</v>
      </c>
      <c r="AQ89" s="67">
        <v>111.2</v>
      </c>
      <c r="AR89" s="67">
        <v>98.6</v>
      </c>
      <c r="AS89" s="67">
        <v>107</v>
      </c>
      <c r="AT89" s="67">
        <v>118.8</v>
      </c>
      <c r="AU89" s="67">
        <v>99.75</v>
      </c>
      <c r="AV89" s="67">
        <v>85.45</v>
      </c>
      <c r="AW89" s="67">
        <v>74.099999999999994</v>
      </c>
      <c r="AX89" s="67">
        <v>73.099999999999994</v>
      </c>
      <c r="AY89" s="67">
        <v>78.849999999999994</v>
      </c>
      <c r="AZ89" s="67">
        <v>82.9</v>
      </c>
      <c r="BA89" s="67">
        <v>76.599999999999994</v>
      </c>
      <c r="BB89" s="67">
        <v>78.400000000000006</v>
      </c>
      <c r="BC89" s="67">
        <v>74.400000000000006</v>
      </c>
      <c r="BD89" s="67">
        <v>74.55</v>
      </c>
      <c r="BE89" s="67">
        <v>77.25</v>
      </c>
      <c r="BF89" s="67">
        <v>83.45</v>
      </c>
      <c r="BG89" s="67">
        <v>79.25</v>
      </c>
      <c r="BH89" s="67">
        <v>70.3</v>
      </c>
      <c r="BI89" s="67">
        <v>69.150000000000006</v>
      </c>
      <c r="BJ89" s="67">
        <v>73.75</v>
      </c>
      <c r="BK89" s="67">
        <v>78.099999999999994</v>
      </c>
      <c r="BL89" s="67">
        <v>78.150000000000006</v>
      </c>
      <c r="BM89" s="67">
        <v>78.25</v>
      </c>
      <c r="BN89" s="67">
        <v>95.9</v>
      </c>
      <c r="BO89" s="67">
        <v>105.5</v>
      </c>
      <c r="BP89" s="67">
        <v>111</v>
      </c>
      <c r="BQ89" s="67">
        <v>98.9</v>
      </c>
      <c r="BR89" s="67">
        <v>106.3</v>
      </c>
      <c r="BS89" s="67">
        <v>118</v>
      </c>
      <c r="BT89" s="67">
        <v>116.1</v>
      </c>
      <c r="BV89" s="67">
        <v>120.4</v>
      </c>
      <c r="BW89" s="67">
        <v>147.30000000000001</v>
      </c>
      <c r="BX89" s="67">
        <v>144.69999999999999</v>
      </c>
      <c r="BY89" s="67">
        <v>179.2</v>
      </c>
      <c r="BZ89" s="67">
        <v>139.1</v>
      </c>
      <c r="CA89" s="67">
        <v>126.7</v>
      </c>
      <c r="CB89" s="67">
        <v>111.8</v>
      </c>
      <c r="CC89" s="67">
        <v>106.9</v>
      </c>
      <c r="CD89" s="67">
        <v>110.2</v>
      </c>
      <c r="CE89" s="67">
        <v>126.1</v>
      </c>
      <c r="CF89" s="67">
        <v>134.9</v>
      </c>
      <c r="DD89" s="17">
        <f t="shared" si="7"/>
        <v>-6.8999999999999915</v>
      </c>
      <c r="DE89" s="96">
        <f t="shared" si="8"/>
        <v>-6.2386980108499024E-2</v>
      </c>
      <c r="DF89">
        <v>7.8</v>
      </c>
      <c r="DH89" s="253" t="s">
        <v>11883</v>
      </c>
      <c r="DI89">
        <f>VLOOKUP(DH89,[4]香港主板20250705!$A:$D,4,FALSE)</f>
        <v>103.7</v>
      </c>
      <c r="DK89" s="270"/>
      <c r="DL89" s="271"/>
    </row>
    <row r="90" spans="1:116" x14ac:dyDescent="0.25">
      <c r="A90" s="99">
        <f t="shared" si="5"/>
        <v>89</v>
      </c>
      <c r="B90" s="1" t="s">
        <v>11408</v>
      </c>
      <c r="C90" s="86" t="s">
        <v>11882</v>
      </c>
      <c r="D90" s="178">
        <v>120.8</v>
      </c>
      <c r="F90" s="100" t="e">
        <f>VLOOKUP(C90,#REF!,3,FALSE)</f>
        <v>#REF!</v>
      </c>
      <c r="G90" s="100"/>
      <c r="H90" s="67">
        <v>129.4</v>
      </c>
      <c r="I90" s="67">
        <v>128.6</v>
      </c>
      <c r="J90" s="67">
        <v>138.19999999999999</v>
      </c>
      <c r="K90" s="67">
        <v>141.69999999999999</v>
      </c>
      <c r="L90" s="67">
        <v>138</v>
      </c>
      <c r="M90" s="67">
        <v>136.9</v>
      </c>
      <c r="N90" s="67">
        <v>131.4</v>
      </c>
      <c r="O90" s="67">
        <v>141</v>
      </c>
      <c r="P90" s="67">
        <v>132.5</v>
      </c>
      <c r="Q90" s="67">
        <v>127.6</v>
      </c>
      <c r="R90" s="67">
        <v>136.5</v>
      </c>
      <c r="S90" s="67">
        <v>143.5</v>
      </c>
      <c r="T90" s="67">
        <v>157.9</v>
      </c>
      <c r="U90" s="67">
        <v>160.1</v>
      </c>
      <c r="V90" s="67">
        <v>167.6</v>
      </c>
      <c r="W90" s="67">
        <v>173.4</v>
      </c>
      <c r="X90" s="67">
        <v>183.5</v>
      </c>
      <c r="Y90" s="67">
        <v>162</v>
      </c>
      <c r="Z90" s="67">
        <v>162.9</v>
      </c>
      <c r="AA90" s="67">
        <v>169.9</v>
      </c>
      <c r="AB90" s="67">
        <v>154.1</v>
      </c>
      <c r="AC90" s="67">
        <v>148.19999999999999</v>
      </c>
      <c r="AD90" s="67">
        <v>150</v>
      </c>
      <c r="AE90" s="67">
        <v>147.80000000000001</v>
      </c>
      <c r="AF90" s="67">
        <v>140.1</v>
      </c>
      <c r="AG90" s="67">
        <v>153.69999999999999</v>
      </c>
      <c r="AH90" s="67">
        <v>154.69999999999999</v>
      </c>
      <c r="AI90" s="67">
        <v>158.6</v>
      </c>
      <c r="AJ90" s="67">
        <v>162.6</v>
      </c>
      <c r="AK90" s="67">
        <v>162.4</v>
      </c>
      <c r="AL90" s="67">
        <v>168.7</v>
      </c>
      <c r="AM90" s="67">
        <v>167.1</v>
      </c>
      <c r="AN90" s="67">
        <v>169.6</v>
      </c>
      <c r="AO90" s="67">
        <v>191.8</v>
      </c>
      <c r="AP90" s="67">
        <v>187.6</v>
      </c>
      <c r="AQ90" s="67">
        <v>184.9</v>
      </c>
      <c r="AR90" s="67">
        <v>185.4</v>
      </c>
      <c r="AS90" s="67">
        <v>193.7</v>
      </c>
      <c r="AT90" s="67">
        <v>213.4</v>
      </c>
      <c r="AU90" s="67">
        <v>164.6</v>
      </c>
      <c r="AV90" s="67">
        <v>135.9</v>
      </c>
      <c r="AW90" s="67">
        <v>123</v>
      </c>
      <c r="AX90" s="67">
        <v>119.3</v>
      </c>
      <c r="AY90" s="67">
        <v>118.2</v>
      </c>
      <c r="AZ90" s="67">
        <v>107.5</v>
      </c>
      <c r="BA90" s="67">
        <v>107.7</v>
      </c>
      <c r="BB90" s="67">
        <v>106.2</v>
      </c>
      <c r="BC90" s="67">
        <v>104</v>
      </c>
      <c r="BD90" s="67">
        <v>107.6</v>
      </c>
      <c r="BE90" s="67">
        <v>117.5</v>
      </c>
      <c r="BF90" s="67">
        <v>121.8</v>
      </c>
      <c r="BG90" s="67">
        <v>119.1</v>
      </c>
      <c r="BH90" s="67">
        <v>111.1</v>
      </c>
      <c r="BI90" s="67">
        <v>116.2</v>
      </c>
      <c r="BJ90" s="67">
        <v>114.7</v>
      </c>
      <c r="BK90" s="67">
        <v>110.4</v>
      </c>
      <c r="BL90" s="67">
        <v>105.1</v>
      </c>
      <c r="BM90" s="67">
        <v>116.3</v>
      </c>
      <c r="BN90" s="67">
        <v>125</v>
      </c>
      <c r="BO90" s="67">
        <v>118.6</v>
      </c>
      <c r="BP90" s="67">
        <v>119.7</v>
      </c>
      <c r="BQ90" s="67">
        <v>115.6</v>
      </c>
      <c r="BR90" s="67">
        <v>95.3</v>
      </c>
      <c r="BS90" s="67">
        <v>102.1</v>
      </c>
      <c r="BT90" s="67">
        <v>100.4</v>
      </c>
      <c r="BV90" s="67">
        <v>88.25</v>
      </c>
      <c r="BW90" s="67">
        <v>89.4</v>
      </c>
      <c r="BX90" s="67">
        <v>84.7</v>
      </c>
      <c r="BY90" s="67">
        <v>88.4</v>
      </c>
      <c r="BZ90" s="67">
        <v>81.5</v>
      </c>
      <c r="CA90" s="67">
        <v>74.650000000000006</v>
      </c>
      <c r="CB90" s="67">
        <v>63.25</v>
      </c>
      <c r="CC90" s="67">
        <v>66.7</v>
      </c>
      <c r="CD90" s="67">
        <v>68.650000000000006</v>
      </c>
      <c r="CE90" s="67">
        <v>75.25</v>
      </c>
      <c r="CF90" s="67">
        <v>77.75</v>
      </c>
      <c r="CG90" s="67">
        <v>81.900000000000006</v>
      </c>
      <c r="CH90" s="67">
        <v>76.599999999999994</v>
      </c>
      <c r="CI90" s="67">
        <v>84.95</v>
      </c>
      <c r="DD90" s="17">
        <f t="shared" si="7"/>
        <v>-8.6000000000000085</v>
      </c>
      <c r="DE90" s="96">
        <f t="shared" si="8"/>
        <v>-6.6460587326120618E-2</v>
      </c>
      <c r="DF90">
        <v>7.8</v>
      </c>
      <c r="DH90" s="253" t="s">
        <v>11881</v>
      </c>
      <c r="DI90">
        <f>VLOOKUP(DH90,[4]香港主板20250705!$A:$D,4,FALSE)</f>
        <v>120.8</v>
      </c>
      <c r="DK90" s="270"/>
      <c r="DL90" s="271"/>
    </row>
    <row r="91" spans="1:116" x14ac:dyDescent="0.25">
      <c r="A91" s="99">
        <f t="shared" si="5"/>
        <v>90</v>
      </c>
      <c r="B91" s="1" t="s">
        <v>11327</v>
      </c>
      <c r="C91" s="86" t="s">
        <v>11880</v>
      </c>
      <c r="D91" s="178">
        <v>23.85</v>
      </c>
      <c r="F91" s="100" t="e">
        <f>VLOOKUP(C91,#REF!,3,FALSE)</f>
        <v>#REF!</v>
      </c>
      <c r="G91" s="100"/>
      <c r="H91" s="67">
        <v>24.35</v>
      </c>
      <c r="I91" s="67">
        <v>22.4</v>
      </c>
      <c r="J91" s="67">
        <v>23.3</v>
      </c>
      <c r="K91" s="67">
        <v>23.8</v>
      </c>
      <c r="L91" s="67">
        <v>22</v>
      </c>
      <c r="M91" s="67">
        <v>21.9</v>
      </c>
      <c r="N91" s="67">
        <v>22.7</v>
      </c>
      <c r="O91" s="67">
        <v>22.5</v>
      </c>
      <c r="P91" s="67">
        <v>23.4</v>
      </c>
      <c r="Q91" s="67">
        <v>22.2</v>
      </c>
      <c r="R91" s="67">
        <v>21.35</v>
      </c>
      <c r="S91" s="67">
        <v>21.8</v>
      </c>
      <c r="T91" s="67">
        <v>23.7</v>
      </c>
      <c r="U91" s="67">
        <v>24.3</v>
      </c>
      <c r="V91" s="67">
        <v>25.65</v>
      </c>
      <c r="W91" s="67">
        <v>27.75</v>
      </c>
      <c r="X91" s="67">
        <v>27.2</v>
      </c>
      <c r="Y91" s="67">
        <v>29.3</v>
      </c>
      <c r="Z91" s="67">
        <v>32.85</v>
      </c>
      <c r="AA91" s="67">
        <v>27.3</v>
      </c>
      <c r="AB91" s="67">
        <v>29.6</v>
      </c>
      <c r="AC91" s="67">
        <v>27.1</v>
      </c>
      <c r="AD91" s="67">
        <v>29.55</v>
      </c>
      <c r="AE91" s="67">
        <v>25.7</v>
      </c>
      <c r="AF91" s="67">
        <v>22.65</v>
      </c>
      <c r="AG91" s="67">
        <v>22.2</v>
      </c>
      <c r="AH91" s="67">
        <v>24.9</v>
      </c>
      <c r="AI91" s="67">
        <v>21.8</v>
      </c>
      <c r="AJ91" s="67">
        <v>19.04</v>
      </c>
      <c r="AK91" s="67">
        <v>19.34</v>
      </c>
      <c r="AL91" s="67">
        <v>18.920000000000002</v>
      </c>
      <c r="AM91" s="67">
        <v>18.68</v>
      </c>
      <c r="AN91" s="67">
        <v>19.7</v>
      </c>
      <c r="AO91" s="67">
        <v>21</v>
      </c>
      <c r="AP91" s="67">
        <v>19.36</v>
      </c>
      <c r="AQ91" s="67">
        <v>20.149999999999999</v>
      </c>
      <c r="AR91" s="67">
        <v>20.85</v>
      </c>
      <c r="AS91" s="67">
        <v>21.1</v>
      </c>
      <c r="AT91" s="67">
        <v>23.9</v>
      </c>
      <c r="AU91" s="67">
        <v>18.920000000000002</v>
      </c>
      <c r="AV91" s="67">
        <v>15.82</v>
      </c>
      <c r="AW91" s="67">
        <v>15</v>
      </c>
      <c r="AX91" s="67">
        <v>15.22</v>
      </c>
      <c r="AY91" s="67">
        <v>15.72</v>
      </c>
      <c r="AZ91" s="67">
        <v>15.58</v>
      </c>
      <c r="BA91" s="67">
        <v>16.760000000000002</v>
      </c>
      <c r="BB91" s="67">
        <v>16.399999999999999</v>
      </c>
      <c r="BC91" s="67">
        <v>16.920000000000002</v>
      </c>
      <c r="BD91" s="67">
        <v>17.420000000000002</v>
      </c>
      <c r="BE91" s="67">
        <v>18.02</v>
      </c>
      <c r="BF91" s="67">
        <v>18.64</v>
      </c>
      <c r="BG91" s="67">
        <v>17.3</v>
      </c>
      <c r="BH91" s="67">
        <v>17.28</v>
      </c>
      <c r="BI91" s="67">
        <v>17.72</v>
      </c>
      <c r="BJ91" s="67">
        <v>17.420000000000002</v>
      </c>
      <c r="BK91" s="67">
        <v>16.78</v>
      </c>
      <c r="BL91" s="67">
        <v>16.059999999999999</v>
      </c>
      <c r="BM91" s="67">
        <v>16.48</v>
      </c>
      <c r="BN91" s="67">
        <v>18.12</v>
      </c>
      <c r="BO91" s="67">
        <v>17.22</v>
      </c>
      <c r="BP91" s="67">
        <v>17.2</v>
      </c>
      <c r="BQ91" s="67">
        <v>17.18</v>
      </c>
      <c r="BR91" s="67">
        <v>15.64</v>
      </c>
      <c r="BS91" s="67">
        <v>15.58</v>
      </c>
      <c r="BT91" s="67">
        <v>14.86</v>
      </c>
      <c r="BV91" s="67">
        <v>15.92</v>
      </c>
      <c r="BW91" s="67">
        <v>17.12</v>
      </c>
      <c r="BX91" s="67">
        <v>17.920000000000002</v>
      </c>
      <c r="BY91" s="67">
        <v>17.600000000000001</v>
      </c>
      <c r="BZ91" s="67">
        <v>15.92</v>
      </c>
      <c r="CA91" s="67">
        <v>14.86</v>
      </c>
      <c r="CB91" s="67">
        <v>13.62</v>
      </c>
      <c r="CC91" s="67">
        <v>14.44</v>
      </c>
      <c r="CD91" s="67">
        <v>14.62</v>
      </c>
      <c r="CE91" s="67">
        <v>15.22</v>
      </c>
      <c r="CF91" s="67">
        <v>16.260000000000002</v>
      </c>
      <c r="CG91" s="67">
        <v>17.440000000000001</v>
      </c>
      <c r="CH91" s="67">
        <v>15.94</v>
      </c>
      <c r="CI91" s="67">
        <v>17.46</v>
      </c>
      <c r="CJ91" s="67">
        <v>16.72</v>
      </c>
      <c r="CK91" s="67">
        <v>16.96</v>
      </c>
      <c r="CL91" s="67">
        <v>17.48</v>
      </c>
      <c r="CM91" s="67">
        <v>18.559999999999999</v>
      </c>
      <c r="CN91" s="67">
        <v>18.18</v>
      </c>
      <c r="CO91" s="67">
        <v>18.04</v>
      </c>
      <c r="DD91" s="17">
        <f t="shared" si="7"/>
        <v>-0.5</v>
      </c>
      <c r="DE91" s="96">
        <f t="shared" si="8"/>
        <v>-2.0533880903490759E-2</v>
      </c>
      <c r="DF91">
        <v>7.8</v>
      </c>
      <c r="DH91" s="253" t="s">
        <v>11879</v>
      </c>
      <c r="DI91">
        <f>VLOOKUP(DH91,[4]香港主板20250705!$A:$D,4,FALSE)</f>
        <v>23.85</v>
      </c>
      <c r="DK91" s="270"/>
      <c r="DL91" s="271"/>
    </row>
    <row r="92" spans="1:116" x14ac:dyDescent="0.25">
      <c r="A92" s="99">
        <f t="shared" si="5"/>
        <v>91</v>
      </c>
      <c r="B92" s="8" t="s">
        <v>288</v>
      </c>
      <c r="C92" s="86" t="s">
        <v>11878</v>
      </c>
      <c r="D92" s="178">
        <v>105.1</v>
      </c>
      <c r="F92" s="100" t="e">
        <f>VLOOKUP(C92,#REF!,3,FALSE)</f>
        <v>#REF!</v>
      </c>
      <c r="G92" s="100"/>
      <c r="H92" s="67">
        <v>112.1</v>
      </c>
      <c r="I92" s="67">
        <v>111.7</v>
      </c>
      <c r="J92" s="67">
        <v>112</v>
      </c>
      <c r="K92" s="67">
        <v>116.6</v>
      </c>
      <c r="L92" s="67">
        <v>113.9</v>
      </c>
      <c r="M92" s="67">
        <v>118.8</v>
      </c>
      <c r="N92" s="67">
        <v>123.4</v>
      </c>
      <c r="O92" s="67">
        <v>123.6</v>
      </c>
      <c r="P92" s="67">
        <v>122</v>
      </c>
      <c r="Q92" s="67">
        <v>115.6</v>
      </c>
      <c r="R92" s="67">
        <v>108.7</v>
      </c>
      <c r="S92" s="67">
        <v>103</v>
      </c>
      <c r="T92" s="67">
        <v>123.5</v>
      </c>
      <c r="U92" s="67">
        <v>131</v>
      </c>
      <c r="V92" s="67">
        <v>130.69999999999999</v>
      </c>
      <c r="W92" s="67">
        <v>135.80000000000001</v>
      </c>
      <c r="X92" s="67">
        <v>140</v>
      </c>
      <c r="Y92" s="67">
        <v>127.5</v>
      </c>
      <c r="Z92" s="67">
        <v>138.5</v>
      </c>
      <c r="AA92" s="67">
        <v>124.1</v>
      </c>
      <c r="AB92" s="67">
        <v>100</v>
      </c>
      <c r="AC92" s="67">
        <v>88.3</v>
      </c>
      <c r="AD92" s="67">
        <v>84.75</v>
      </c>
      <c r="AE92" s="67">
        <v>80.75</v>
      </c>
      <c r="AF92" s="67">
        <v>79.599999999999994</v>
      </c>
      <c r="AG92" s="67">
        <v>82.6</v>
      </c>
      <c r="AH92" s="67">
        <v>82.35</v>
      </c>
      <c r="AI92" s="67">
        <v>80.099999999999994</v>
      </c>
      <c r="AJ92" s="67">
        <v>85.75</v>
      </c>
      <c r="AK92" s="67">
        <v>83.95</v>
      </c>
      <c r="AL92" s="67">
        <v>83.65</v>
      </c>
      <c r="AM92" s="67">
        <v>80.7</v>
      </c>
      <c r="AN92" s="67">
        <v>87.2</v>
      </c>
      <c r="AO92" s="67">
        <v>94</v>
      </c>
      <c r="AP92" s="67">
        <v>95</v>
      </c>
      <c r="AQ92" s="67">
        <v>95.35</v>
      </c>
      <c r="AR92" s="67">
        <v>100.5</v>
      </c>
      <c r="AS92" s="67">
        <v>105.8</v>
      </c>
      <c r="AT92" s="67">
        <v>113.9</v>
      </c>
      <c r="AU92" s="67">
        <v>102.5</v>
      </c>
      <c r="AV92" s="67">
        <v>87.2</v>
      </c>
      <c r="AW92" s="67">
        <v>82.75</v>
      </c>
      <c r="AX92" s="67">
        <v>79.8</v>
      </c>
      <c r="AY92" s="67">
        <v>81.45</v>
      </c>
      <c r="AZ92" s="67">
        <v>82.65</v>
      </c>
      <c r="BA92" s="67">
        <v>80.099999999999994</v>
      </c>
      <c r="BB92" s="67">
        <v>77.849999999999994</v>
      </c>
      <c r="BC92" s="67">
        <v>75.349999999999994</v>
      </c>
      <c r="BD92" s="67">
        <v>73.099999999999994</v>
      </c>
      <c r="BE92" s="67">
        <v>73.8</v>
      </c>
      <c r="BF92" s="67">
        <v>78.400000000000006</v>
      </c>
      <c r="BG92" s="67">
        <v>72.900000000000006</v>
      </c>
      <c r="BH92" s="67">
        <v>70.5</v>
      </c>
      <c r="BI92" s="67">
        <v>72</v>
      </c>
      <c r="BJ92" s="67">
        <v>72.8</v>
      </c>
      <c r="BK92" s="67">
        <v>77.099999999999994</v>
      </c>
      <c r="BL92" s="67">
        <v>74.900000000000006</v>
      </c>
      <c r="BM92" s="67">
        <v>78.150000000000006</v>
      </c>
      <c r="BN92" s="67">
        <v>85.7</v>
      </c>
      <c r="BO92" s="67">
        <v>77.95</v>
      </c>
      <c r="BP92" s="67">
        <v>79.2</v>
      </c>
      <c r="BQ92" s="67">
        <v>75.3</v>
      </c>
      <c r="BR92" s="67">
        <v>66.7</v>
      </c>
      <c r="BS92" s="67">
        <v>71.650000000000006</v>
      </c>
      <c r="BT92" s="67">
        <v>70.05</v>
      </c>
      <c r="BV92" s="67">
        <v>71</v>
      </c>
      <c r="BW92" s="67">
        <v>71.900000000000006</v>
      </c>
      <c r="BX92" s="67">
        <v>71.25</v>
      </c>
      <c r="BY92" s="67">
        <v>73.05</v>
      </c>
      <c r="BZ92" s="67">
        <v>74.55</v>
      </c>
      <c r="CA92" s="67">
        <v>73</v>
      </c>
      <c r="CB92" s="67">
        <v>70.7</v>
      </c>
      <c r="CC92" s="67">
        <v>70.900000000000006</v>
      </c>
      <c r="CD92" s="67">
        <v>65.55</v>
      </c>
      <c r="CE92" s="67">
        <v>70.55</v>
      </c>
      <c r="CF92" s="67">
        <v>71.650000000000006</v>
      </c>
      <c r="CG92" s="67">
        <v>75.599999999999994</v>
      </c>
      <c r="CH92" s="67">
        <v>71.849999999999994</v>
      </c>
      <c r="CI92" s="67">
        <v>71.650000000000006</v>
      </c>
      <c r="CJ92" s="67">
        <v>70.5</v>
      </c>
      <c r="CK92" s="67">
        <v>71.849999999999994</v>
      </c>
      <c r="CL92" s="67">
        <v>76.2</v>
      </c>
      <c r="CM92" s="67">
        <v>73.25</v>
      </c>
      <c r="CN92" s="67">
        <v>79.599999999999994</v>
      </c>
      <c r="CO92" s="67">
        <v>82.85</v>
      </c>
      <c r="DD92" s="17">
        <f t="shared" si="7"/>
        <v>-7</v>
      </c>
      <c r="DE92" s="96">
        <f t="shared" si="8"/>
        <v>-6.2444246208742199E-2</v>
      </c>
      <c r="DF92">
        <v>7.8</v>
      </c>
      <c r="DH92" s="253" t="s">
        <v>11877</v>
      </c>
      <c r="DI92">
        <f>VLOOKUP(DH92,[4]香港主板20250705!$A:$D,4,FALSE)</f>
        <v>105.1</v>
      </c>
      <c r="DK92" s="270"/>
      <c r="DL92" s="271"/>
    </row>
    <row r="93" spans="1:116" x14ac:dyDescent="0.25">
      <c r="A93" s="99">
        <f t="shared" si="5"/>
        <v>92</v>
      </c>
      <c r="B93" s="1" t="s">
        <v>11320</v>
      </c>
      <c r="C93" s="86" t="s">
        <v>11876</v>
      </c>
      <c r="D93" s="178">
        <v>13.8</v>
      </c>
      <c r="F93" s="100" t="e">
        <f>VLOOKUP(C93,#REF!,3,FALSE)</f>
        <v>#REF!</v>
      </c>
      <c r="G93" s="100"/>
      <c r="H93" s="67">
        <v>13.82</v>
      </c>
      <c r="I93" s="67">
        <v>13.2</v>
      </c>
      <c r="J93" s="67">
        <v>13.7</v>
      </c>
      <c r="K93" s="67">
        <v>14.06</v>
      </c>
      <c r="L93" s="67">
        <v>13.38</v>
      </c>
      <c r="M93" s="67">
        <v>13.12</v>
      </c>
      <c r="N93" s="67">
        <v>13.6</v>
      </c>
      <c r="O93" s="67">
        <v>13.58</v>
      </c>
      <c r="P93" s="67">
        <v>13.6</v>
      </c>
      <c r="Q93" s="67">
        <v>13.26</v>
      </c>
      <c r="R93" s="67">
        <v>13.3</v>
      </c>
      <c r="S93" s="67">
        <v>13.42</v>
      </c>
      <c r="T93" s="67">
        <v>13.84</v>
      </c>
      <c r="U93" s="67">
        <v>13.74</v>
      </c>
      <c r="V93" s="67">
        <v>14.36</v>
      </c>
      <c r="W93" s="67">
        <v>15.08</v>
      </c>
      <c r="X93" s="67">
        <v>15.32</v>
      </c>
      <c r="Y93" s="67">
        <v>14.18</v>
      </c>
      <c r="Z93" s="67">
        <v>14.12</v>
      </c>
      <c r="AA93" s="67">
        <v>13.78</v>
      </c>
      <c r="AB93" s="67">
        <v>13.2</v>
      </c>
      <c r="AC93" s="67">
        <v>13.4</v>
      </c>
      <c r="AD93" s="67">
        <v>13.2</v>
      </c>
      <c r="AE93" s="67">
        <v>13.5</v>
      </c>
      <c r="AF93" s="67">
        <v>12.8</v>
      </c>
      <c r="AG93" s="67">
        <v>13.88</v>
      </c>
      <c r="AH93" s="67">
        <v>15.08</v>
      </c>
      <c r="AI93" s="67">
        <v>15.78</v>
      </c>
      <c r="AJ93" s="67">
        <v>16.38</v>
      </c>
      <c r="AK93" s="67">
        <v>13.88</v>
      </c>
      <c r="AL93" s="67">
        <v>13.58</v>
      </c>
      <c r="AM93" s="67">
        <v>13.1</v>
      </c>
      <c r="AN93" s="67">
        <v>13.72</v>
      </c>
      <c r="AO93" s="67">
        <v>15.1</v>
      </c>
      <c r="AP93" s="67">
        <v>14.04</v>
      </c>
      <c r="AQ93" s="67">
        <v>14.54</v>
      </c>
      <c r="AR93" s="67">
        <v>14</v>
      </c>
      <c r="AS93" s="67">
        <v>15.72</v>
      </c>
      <c r="AT93" s="67">
        <v>17.059999999999999</v>
      </c>
      <c r="AU93" s="67">
        <v>15.54</v>
      </c>
      <c r="AV93" s="67">
        <v>12.02</v>
      </c>
      <c r="AW93" s="67">
        <v>10.88</v>
      </c>
      <c r="AX93" s="67">
        <v>11.46</v>
      </c>
      <c r="AY93" s="67">
        <v>11.7</v>
      </c>
      <c r="AZ93" s="67">
        <v>11.16</v>
      </c>
      <c r="BA93" s="67">
        <v>11.48</v>
      </c>
      <c r="BB93" s="67">
        <v>11.7</v>
      </c>
      <c r="BC93" s="67">
        <v>11.24</v>
      </c>
      <c r="BD93" s="67">
        <v>11.58</v>
      </c>
      <c r="BE93" s="67">
        <v>12.06</v>
      </c>
      <c r="BF93" s="67">
        <v>12.26</v>
      </c>
      <c r="BG93" s="67">
        <v>12.76</v>
      </c>
      <c r="BH93" s="67">
        <v>13.1</v>
      </c>
      <c r="BI93" s="67">
        <v>13.76</v>
      </c>
      <c r="BJ93" s="67">
        <v>14.16</v>
      </c>
      <c r="BK93" s="67">
        <v>14.64</v>
      </c>
      <c r="BL93" s="67">
        <v>14.48</v>
      </c>
      <c r="BM93" s="67">
        <v>15.8</v>
      </c>
      <c r="BN93" s="67">
        <v>18.079999999999998</v>
      </c>
      <c r="BO93" s="67">
        <v>17.920000000000002</v>
      </c>
      <c r="BP93" s="67">
        <v>17.5</v>
      </c>
      <c r="BQ93" s="67">
        <v>16.18</v>
      </c>
      <c r="BR93" s="67">
        <v>14.18</v>
      </c>
      <c r="BS93" s="67">
        <v>15.64</v>
      </c>
      <c r="BT93" s="67">
        <v>14.9</v>
      </c>
      <c r="BV93" s="67">
        <v>13.26</v>
      </c>
      <c r="BW93" s="67">
        <v>13.76</v>
      </c>
      <c r="BX93" s="67">
        <v>11.74</v>
      </c>
      <c r="BY93" s="67">
        <v>10.9</v>
      </c>
      <c r="BZ93" s="67">
        <v>11.06</v>
      </c>
      <c r="CA93" s="67">
        <v>10.62</v>
      </c>
      <c r="CB93" s="67">
        <v>9.48</v>
      </c>
      <c r="CC93" s="67">
        <v>10.7</v>
      </c>
      <c r="CD93" s="67">
        <v>10.42</v>
      </c>
      <c r="CE93" s="67">
        <v>11.1</v>
      </c>
      <c r="CF93" s="67">
        <v>11.34</v>
      </c>
      <c r="CG93" s="67">
        <v>12.4</v>
      </c>
      <c r="CH93" s="67">
        <v>11.2</v>
      </c>
      <c r="CI93" s="67">
        <v>11.58</v>
      </c>
      <c r="CJ93" s="67">
        <v>11.38</v>
      </c>
      <c r="CK93" s="67">
        <v>12.5</v>
      </c>
      <c r="CL93" s="67">
        <v>13.68</v>
      </c>
      <c r="CM93" s="67">
        <v>12.98</v>
      </c>
      <c r="CN93" s="67">
        <v>14.66</v>
      </c>
      <c r="CO93" s="67">
        <v>14.48</v>
      </c>
      <c r="DD93" s="17">
        <f t="shared" si="7"/>
        <v>-1.9999999999999574E-2</v>
      </c>
      <c r="DE93" s="96">
        <f t="shared" si="8"/>
        <v>-1.4471780028943251E-3</v>
      </c>
      <c r="DF93">
        <v>7.8</v>
      </c>
      <c r="DH93" s="253" t="s">
        <v>11875</v>
      </c>
      <c r="DI93">
        <f>VLOOKUP(DH93,[4]香港主板20250705!$A:$D,4,FALSE)</f>
        <v>13.8</v>
      </c>
      <c r="DK93" s="270"/>
      <c r="DL93" s="271"/>
    </row>
    <row r="94" spans="1:116" x14ac:dyDescent="0.25">
      <c r="A94" s="99">
        <f t="shared" si="5"/>
        <v>93</v>
      </c>
      <c r="B94" s="1" t="s">
        <v>455</v>
      </c>
      <c r="C94" s="86" t="s">
        <v>11874</v>
      </c>
      <c r="D94" s="178">
        <v>50.05</v>
      </c>
      <c r="F94" s="100" t="e">
        <f>VLOOKUP(C94,#REF!,3,FALSE)</f>
        <v>#REF!</v>
      </c>
      <c r="G94" s="100"/>
      <c r="H94" s="67">
        <v>50.4</v>
      </c>
      <c r="I94" s="67">
        <v>47.35</v>
      </c>
      <c r="J94" s="67">
        <v>47.7</v>
      </c>
      <c r="K94" s="67">
        <v>45.7</v>
      </c>
      <c r="L94" s="67">
        <v>46.15</v>
      </c>
      <c r="M94" s="67">
        <v>45.85</v>
      </c>
      <c r="N94" s="67">
        <v>46.1</v>
      </c>
      <c r="O94" s="67">
        <v>46.5</v>
      </c>
      <c r="P94" s="67">
        <v>46.65</v>
      </c>
      <c r="Q94" s="67">
        <v>45.95</v>
      </c>
      <c r="R94" s="67">
        <v>43.8</v>
      </c>
      <c r="S94" s="67">
        <v>42.65</v>
      </c>
      <c r="T94" s="67">
        <v>46.9</v>
      </c>
      <c r="U94" s="67">
        <v>46.95</v>
      </c>
      <c r="V94" s="67">
        <v>47.75</v>
      </c>
      <c r="W94" s="67">
        <v>49.15</v>
      </c>
      <c r="X94" s="67">
        <v>48.5</v>
      </c>
      <c r="Y94" s="67">
        <v>45.95</v>
      </c>
      <c r="Z94" s="67">
        <v>47.2</v>
      </c>
      <c r="AA94" s="67">
        <v>46.3</v>
      </c>
      <c r="AB94" s="67">
        <v>44.45</v>
      </c>
      <c r="AC94" s="67">
        <v>43.6</v>
      </c>
      <c r="AD94" s="67">
        <v>43.5</v>
      </c>
      <c r="AE94" s="67">
        <v>41.7</v>
      </c>
      <c r="AF94" s="67">
        <v>41</v>
      </c>
      <c r="AG94" s="67">
        <v>44.05</v>
      </c>
      <c r="AH94" s="67">
        <v>46.35</v>
      </c>
      <c r="AI94" s="67">
        <v>45.45</v>
      </c>
      <c r="AJ94" s="67">
        <v>46.35</v>
      </c>
      <c r="AK94" s="67">
        <v>46.75</v>
      </c>
      <c r="AL94" s="67">
        <v>44.8</v>
      </c>
      <c r="AM94" s="67">
        <v>44.7</v>
      </c>
      <c r="AN94" s="67">
        <v>45.6</v>
      </c>
      <c r="AO94" s="67">
        <v>49.9</v>
      </c>
      <c r="AP94" s="67">
        <v>48.05</v>
      </c>
      <c r="AQ94" s="67">
        <v>48.95</v>
      </c>
      <c r="AR94" s="67">
        <v>49.95</v>
      </c>
      <c r="AS94" s="67">
        <v>51</v>
      </c>
      <c r="AT94" s="67">
        <v>57.3</v>
      </c>
      <c r="AU94" s="67">
        <v>48.6</v>
      </c>
      <c r="AV94" s="67">
        <v>37.65</v>
      </c>
      <c r="AW94" s="67">
        <v>35.35</v>
      </c>
      <c r="AX94" s="67">
        <v>35.6</v>
      </c>
      <c r="AY94" s="67">
        <v>37.4</v>
      </c>
      <c r="AZ94" s="67">
        <v>35.549999999999997</v>
      </c>
      <c r="BA94" s="67">
        <v>34.35</v>
      </c>
      <c r="BB94" s="67">
        <v>33.5</v>
      </c>
      <c r="BC94" s="67">
        <v>33.450000000000003</v>
      </c>
      <c r="BD94" s="67">
        <v>33.4</v>
      </c>
      <c r="BE94" s="67">
        <v>34.35</v>
      </c>
      <c r="BF94" s="67">
        <v>36.85</v>
      </c>
      <c r="BG94" s="67">
        <v>36.1</v>
      </c>
      <c r="BH94" s="67">
        <v>35.4</v>
      </c>
      <c r="BI94" s="67">
        <v>36.799999999999997</v>
      </c>
      <c r="BJ94" s="67">
        <v>36.450000000000003</v>
      </c>
      <c r="BK94" s="67">
        <v>38.1</v>
      </c>
      <c r="BL94" s="67">
        <v>39.549999999999997</v>
      </c>
      <c r="BM94" s="67">
        <v>42.05</v>
      </c>
      <c r="BN94" s="67">
        <v>45.45</v>
      </c>
      <c r="BO94" s="67">
        <v>41.25</v>
      </c>
      <c r="BP94" s="67">
        <v>39.549999999999997</v>
      </c>
      <c r="BQ94" s="67">
        <v>35.799999999999997</v>
      </c>
      <c r="BR94" s="67">
        <v>31.15</v>
      </c>
      <c r="BS94" s="67">
        <v>30.65</v>
      </c>
      <c r="BT94" s="67">
        <v>32.9</v>
      </c>
      <c r="BV94" s="67">
        <v>33.450000000000003</v>
      </c>
      <c r="BW94" s="67">
        <v>35.549999999999997</v>
      </c>
      <c r="BX94" s="67">
        <v>35.049999999999997</v>
      </c>
      <c r="BY94" s="67">
        <v>35.299999999999997</v>
      </c>
      <c r="BZ94" s="67">
        <v>37.4</v>
      </c>
      <c r="CA94" s="67">
        <v>34.9</v>
      </c>
      <c r="CB94" s="67">
        <v>31.8</v>
      </c>
      <c r="CC94" s="67">
        <v>33.75</v>
      </c>
      <c r="CD94" s="67">
        <v>30.35</v>
      </c>
      <c r="CE94" s="67">
        <v>32.700000000000003</v>
      </c>
      <c r="CF94" s="67">
        <v>33.9</v>
      </c>
      <c r="CG94" s="67">
        <v>35.35</v>
      </c>
      <c r="CH94" s="67">
        <v>32.9</v>
      </c>
      <c r="CI94" s="67">
        <v>34.200000000000003</v>
      </c>
      <c r="CJ94" s="67">
        <v>33.75</v>
      </c>
      <c r="CK94" s="67">
        <v>36.049999999999997</v>
      </c>
      <c r="CL94" s="67">
        <v>38.9</v>
      </c>
      <c r="CM94" s="67">
        <v>38.1</v>
      </c>
      <c r="CN94" s="67">
        <v>37.15</v>
      </c>
      <c r="CO94" s="67">
        <v>41.15</v>
      </c>
      <c r="DD94" s="17">
        <f t="shared" si="7"/>
        <v>-0.35000000000000142</v>
      </c>
      <c r="DE94" s="96">
        <f t="shared" si="8"/>
        <v>-6.9444444444444727E-3</v>
      </c>
      <c r="DF94">
        <v>7.8</v>
      </c>
      <c r="DH94" s="253" t="s">
        <v>11873</v>
      </c>
      <c r="DI94">
        <f>VLOOKUP(DH94,[4]香港主板20250705!$A:$D,4,FALSE)</f>
        <v>50.05</v>
      </c>
      <c r="DK94" s="270"/>
      <c r="DL94" s="271"/>
    </row>
    <row r="95" spans="1:116" x14ac:dyDescent="0.25">
      <c r="A95" s="99">
        <f t="shared" si="5"/>
        <v>94</v>
      </c>
      <c r="B95" s="1" t="s">
        <v>11287</v>
      </c>
      <c r="C95" s="86" t="s">
        <v>11872</v>
      </c>
      <c r="D95" s="178">
        <v>9.5399999999999991</v>
      </c>
      <c r="F95" s="100" t="e">
        <f>VLOOKUP(C95,#REF!,3,FALSE)</f>
        <v>#REF!</v>
      </c>
      <c r="G95" s="100"/>
      <c r="H95" s="67">
        <v>9.5299999999999994</v>
      </c>
      <c r="I95" s="67">
        <v>9.1999999999999993</v>
      </c>
      <c r="J95" s="67">
        <v>9.74</v>
      </c>
      <c r="K95" s="67">
        <v>9.4700000000000006</v>
      </c>
      <c r="L95" s="67">
        <v>9.83</v>
      </c>
      <c r="M95" s="67">
        <v>9.85</v>
      </c>
      <c r="N95" s="67">
        <v>10.119999999999999</v>
      </c>
      <c r="O95" s="67">
        <v>10.02</v>
      </c>
      <c r="P95" s="67">
        <v>10.5</v>
      </c>
      <c r="Q95" s="67">
        <v>10.62</v>
      </c>
      <c r="R95" s="67">
        <v>10.64</v>
      </c>
      <c r="S95" s="67">
        <v>10.06</v>
      </c>
      <c r="T95" s="67">
        <v>10.16</v>
      </c>
      <c r="U95" s="67">
        <v>10.34</v>
      </c>
      <c r="V95" s="67">
        <v>10.44</v>
      </c>
      <c r="W95" s="67">
        <v>10.9</v>
      </c>
      <c r="X95" s="67">
        <v>10.92</v>
      </c>
      <c r="Y95" s="67">
        <v>10.66</v>
      </c>
      <c r="Z95" s="67">
        <v>10.06</v>
      </c>
      <c r="AA95" s="67">
        <v>10.38</v>
      </c>
      <c r="AB95" s="67">
        <v>9.99</v>
      </c>
      <c r="AC95" s="67">
        <v>9.82</v>
      </c>
      <c r="AD95" s="67">
        <v>9.6199999999999992</v>
      </c>
      <c r="AE95" s="67">
        <v>9.89</v>
      </c>
      <c r="AF95" s="67">
        <v>9.3000000000000007</v>
      </c>
      <c r="AG95" s="67">
        <v>9.91</v>
      </c>
      <c r="AH95" s="67">
        <v>10.08</v>
      </c>
      <c r="AI95" s="67">
        <v>10.08</v>
      </c>
      <c r="AJ95" s="67">
        <v>10.68</v>
      </c>
      <c r="AK95" s="67">
        <v>11.2</v>
      </c>
      <c r="AL95" s="67">
        <v>10.92</v>
      </c>
      <c r="AM95" s="67">
        <v>10.76</v>
      </c>
      <c r="AN95" s="67">
        <v>11.4</v>
      </c>
      <c r="AO95" s="67">
        <v>13.72</v>
      </c>
      <c r="AP95" s="67">
        <v>13.04</v>
      </c>
      <c r="AQ95" s="67">
        <v>12.16</v>
      </c>
      <c r="AR95" s="67">
        <v>12.42</v>
      </c>
      <c r="AS95" s="67">
        <v>13.38</v>
      </c>
      <c r="AT95" s="67">
        <v>16.96</v>
      </c>
      <c r="AU95" s="67">
        <v>13.72</v>
      </c>
      <c r="AV95" s="67">
        <v>8.77</v>
      </c>
      <c r="AW95" s="67">
        <v>8.02</v>
      </c>
      <c r="AX95" s="67">
        <v>8.59</v>
      </c>
      <c r="AY95" s="67">
        <v>8.81</v>
      </c>
      <c r="AZ95" s="67">
        <v>8.49</v>
      </c>
      <c r="BA95" s="67">
        <v>9.01</v>
      </c>
      <c r="BB95" s="67">
        <v>9.74</v>
      </c>
      <c r="BC95" s="67">
        <v>9.5299999999999994</v>
      </c>
      <c r="BD95" s="67">
        <v>10.039999999999999</v>
      </c>
      <c r="BE95" s="67">
        <v>10.68</v>
      </c>
      <c r="BF95" s="67">
        <v>11.52</v>
      </c>
      <c r="BG95" s="67">
        <v>11.14</v>
      </c>
      <c r="BH95" s="67">
        <v>10.72</v>
      </c>
      <c r="BI95" s="67">
        <v>11.26</v>
      </c>
      <c r="BJ95" s="67">
        <v>12.36</v>
      </c>
      <c r="BK95" s="67">
        <v>12.52</v>
      </c>
      <c r="BL95" s="67">
        <v>12.3</v>
      </c>
      <c r="BM95" s="67">
        <v>13.52</v>
      </c>
      <c r="BN95" s="67">
        <v>15.3</v>
      </c>
      <c r="BO95" s="67">
        <v>12.56</v>
      </c>
      <c r="BP95" s="67">
        <v>12.8</v>
      </c>
      <c r="BQ95" s="67">
        <v>11</v>
      </c>
      <c r="BR95" s="67">
        <v>9.1</v>
      </c>
      <c r="BS95" s="67">
        <v>9.41</v>
      </c>
      <c r="BT95" s="67">
        <v>10.119999999999999</v>
      </c>
      <c r="BV95" s="67">
        <v>10.18</v>
      </c>
      <c r="BW95" s="67">
        <v>10.54</v>
      </c>
      <c r="BX95" s="67">
        <v>9.3800000000000008</v>
      </c>
      <c r="BY95" s="67">
        <v>9.77</v>
      </c>
      <c r="BZ95" s="67">
        <v>10.74</v>
      </c>
      <c r="CA95" s="67">
        <v>9.3800000000000008</v>
      </c>
      <c r="CB95" s="67">
        <v>8.6999999999999993</v>
      </c>
      <c r="CC95" s="67">
        <v>9.44</v>
      </c>
      <c r="CD95" s="67">
        <v>8.85</v>
      </c>
      <c r="CE95" s="67">
        <v>10.199999999999999</v>
      </c>
      <c r="CF95" s="67">
        <v>11.18</v>
      </c>
      <c r="CG95" s="67">
        <v>12.5</v>
      </c>
      <c r="CH95" s="67">
        <v>12.4</v>
      </c>
      <c r="CI95" s="67">
        <v>13.18</v>
      </c>
      <c r="CJ95" s="67">
        <v>12.3</v>
      </c>
      <c r="CK95" s="67">
        <v>13.7</v>
      </c>
      <c r="CL95" s="67">
        <v>15.22</v>
      </c>
      <c r="CM95" s="67">
        <v>12.78</v>
      </c>
      <c r="CN95" s="67">
        <v>11.88</v>
      </c>
      <c r="CO95" s="67">
        <v>11.96</v>
      </c>
      <c r="CP95" s="239">
        <v>11.64</v>
      </c>
      <c r="CQ95" s="67">
        <v>11.64</v>
      </c>
      <c r="DD95" s="17">
        <f t="shared" si="7"/>
        <v>9.9999999999997868E-3</v>
      </c>
      <c r="DE95" s="96">
        <f t="shared" si="8"/>
        <v>1.0493179433368088E-3</v>
      </c>
      <c r="DF95">
        <v>7.8</v>
      </c>
      <c r="DH95" s="253" t="s">
        <v>11871</v>
      </c>
      <c r="DI95">
        <f>VLOOKUP(DH95,[4]香港主板20250705!$A:$D,4,FALSE)</f>
        <v>9.5399999999999991</v>
      </c>
      <c r="DK95" s="270"/>
      <c r="DL95" s="271"/>
    </row>
    <row r="96" spans="1:116" x14ac:dyDescent="0.25">
      <c r="A96" s="99">
        <f t="shared" si="5"/>
        <v>95</v>
      </c>
      <c r="B96" s="1" t="s">
        <v>625</v>
      </c>
      <c r="C96" s="86" t="s">
        <v>11870</v>
      </c>
      <c r="D96" s="178">
        <v>8.2100000000000009</v>
      </c>
      <c r="F96" s="100" t="e">
        <f>VLOOKUP(C96,#REF!,3,FALSE)</f>
        <v>#REF!</v>
      </c>
      <c r="G96" s="100"/>
      <c r="H96" s="67">
        <v>8.0299999999999994</v>
      </c>
      <c r="I96" s="67">
        <v>7.73</v>
      </c>
      <c r="J96" s="67">
        <v>7.63</v>
      </c>
      <c r="K96" s="67">
        <v>7.28</v>
      </c>
      <c r="L96" s="67">
        <v>7.04</v>
      </c>
      <c r="M96" s="67">
        <v>7.03</v>
      </c>
      <c r="N96" s="67">
        <v>6.92</v>
      </c>
      <c r="O96" s="67">
        <v>6.65</v>
      </c>
      <c r="P96" s="67">
        <v>6.38</v>
      </c>
      <c r="Q96" s="67">
        <v>6.82</v>
      </c>
      <c r="R96" s="67">
        <v>6.67</v>
      </c>
      <c r="S96" s="67">
        <v>6.47</v>
      </c>
      <c r="T96" s="67">
        <v>6.91</v>
      </c>
      <c r="U96" s="67">
        <v>6.7</v>
      </c>
      <c r="V96" s="67">
        <v>6.87</v>
      </c>
      <c r="W96" s="67">
        <v>6.83</v>
      </c>
      <c r="X96" s="67">
        <v>6.76</v>
      </c>
      <c r="Y96" s="67">
        <v>6.59</v>
      </c>
      <c r="Z96" s="67">
        <v>6.73</v>
      </c>
      <c r="AA96" s="67">
        <v>6.62</v>
      </c>
      <c r="AB96" s="67">
        <v>6.3</v>
      </c>
      <c r="AC96" s="67">
        <v>6.33</v>
      </c>
      <c r="AD96" s="67">
        <v>6.34</v>
      </c>
      <c r="AE96" s="67">
        <v>6.02</v>
      </c>
      <c r="AF96" s="67">
        <v>5.91</v>
      </c>
      <c r="AG96" s="67">
        <v>6.03</v>
      </c>
      <c r="AH96" s="67">
        <v>6.47</v>
      </c>
      <c r="AI96" s="67">
        <v>6.22</v>
      </c>
      <c r="AJ96" s="67">
        <v>6.24</v>
      </c>
      <c r="AK96" s="67">
        <v>6.16</v>
      </c>
      <c r="AL96" s="67">
        <v>5.85</v>
      </c>
      <c r="AM96" s="67">
        <v>5.87</v>
      </c>
      <c r="AN96" s="67">
        <v>5.86</v>
      </c>
      <c r="AO96" s="67">
        <v>6.2</v>
      </c>
      <c r="AP96" s="67">
        <v>6.16</v>
      </c>
      <c r="AQ96" s="67">
        <v>6.09</v>
      </c>
      <c r="AR96" s="67">
        <v>6.15</v>
      </c>
      <c r="AS96" s="67">
        <v>6.01</v>
      </c>
      <c r="AT96" s="67">
        <v>6.11</v>
      </c>
      <c r="AU96" s="67">
        <v>5.99</v>
      </c>
      <c r="AV96" s="67">
        <v>5.58</v>
      </c>
      <c r="AW96" s="67">
        <v>5.45</v>
      </c>
      <c r="AX96" s="67">
        <v>5.36</v>
      </c>
      <c r="AY96" s="67">
        <v>5.52</v>
      </c>
      <c r="AZ96" s="67">
        <v>5.73</v>
      </c>
      <c r="BA96" s="67">
        <v>5.64</v>
      </c>
      <c r="BB96" s="67">
        <v>5.47</v>
      </c>
      <c r="BC96" s="67">
        <v>5.4</v>
      </c>
      <c r="BD96" s="67">
        <v>5.39</v>
      </c>
      <c r="BE96" s="67">
        <v>5.34</v>
      </c>
      <c r="BF96" s="67">
        <v>5.66</v>
      </c>
      <c r="BG96" s="67">
        <v>5.36</v>
      </c>
      <c r="BH96" s="67">
        <v>5.77</v>
      </c>
      <c r="BI96" s="67">
        <v>5.71</v>
      </c>
      <c r="BJ96" s="67">
        <v>5.5</v>
      </c>
      <c r="BK96" s="67">
        <v>5.66</v>
      </c>
      <c r="BL96" s="67">
        <v>5.54</v>
      </c>
      <c r="BM96" s="67">
        <v>5.81</v>
      </c>
      <c r="BN96" s="67">
        <v>5.85</v>
      </c>
      <c r="BO96" s="67">
        <v>5.64</v>
      </c>
      <c r="BP96" s="67">
        <v>5.18</v>
      </c>
      <c r="BQ96" s="67">
        <v>4.97</v>
      </c>
      <c r="BR96" s="67">
        <v>4.87</v>
      </c>
      <c r="BS96" s="67">
        <v>4.8</v>
      </c>
      <c r="BT96" s="67">
        <v>4.8099999999999996</v>
      </c>
      <c r="BV96" s="67">
        <v>4.8</v>
      </c>
      <c r="BW96" s="67">
        <v>4.78</v>
      </c>
      <c r="BX96" s="67">
        <v>4.8600000000000003</v>
      </c>
      <c r="BY96" s="67">
        <v>4.88</v>
      </c>
      <c r="BZ96" s="67">
        <v>4.9800000000000004</v>
      </c>
      <c r="CA96" s="67">
        <v>4.72</v>
      </c>
      <c r="CB96" s="67">
        <v>4.6100000000000003</v>
      </c>
      <c r="CC96" s="67">
        <v>4.66</v>
      </c>
      <c r="CD96" s="67">
        <v>4.3899999999999997</v>
      </c>
      <c r="CE96" s="67">
        <v>4.55</v>
      </c>
      <c r="CF96" s="67">
        <v>4.57</v>
      </c>
      <c r="CG96" s="67">
        <v>4.6500000000000004</v>
      </c>
      <c r="CH96" s="67">
        <v>4.51</v>
      </c>
      <c r="CI96" s="67">
        <v>4.54</v>
      </c>
      <c r="CJ96" s="67">
        <v>4.4400000000000004</v>
      </c>
      <c r="CK96" s="67">
        <v>4.46</v>
      </c>
      <c r="CL96" s="67">
        <v>4.5599999999999996</v>
      </c>
      <c r="CM96" s="67">
        <v>4.53</v>
      </c>
      <c r="CN96" s="67">
        <v>4.41</v>
      </c>
      <c r="CO96" s="67">
        <v>4.55</v>
      </c>
      <c r="CP96" s="239">
        <v>4.5599999999999996</v>
      </c>
      <c r="CQ96" s="67">
        <v>4.55</v>
      </c>
      <c r="CR96" s="67">
        <v>4.6399999999999997</v>
      </c>
      <c r="CS96" s="67">
        <v>4.3600000000000003</v>
      </c>
      <c r="DD96" s="17">
        <f t="shared" si="7"/>
        <v>0.18000000000000149</v>
      </c>
      <c r="DE96" s="96">
        <f t="shared" si="8"/>
        <v>2.2415940224159589E-2</v>
      </c>
      <c r="DF96">
        <v>7.8</v>
      </c>
      <c r="DH96" s="253" t="s">
        <v>11869</v>
      </c>
      <c r="DI96">
        <f>VLOOKUP(DH96,[4]香港主板20250705!$A:$D,4,FALSE)</f>
        <v>8.2100000000000009</v>
      </c>
      <c r="DK96" s="270"/>
      <c r="DL96" s="271"/>
    </row>
    <row r="97" spans="1:116" x14ac:dyDescent="0.25">
      <c r="A97" s="99">
        <f t="shared" si="5"/>
        <v>96</v>
      </c>
      <c r="B97" s="35" t="s">
        <v>628</v>
      </c>
      <c r="C97" s="86" t="s">
        <v>11868</v>
      </c>
      <c r="D97" s="178">
        <v>2.87</v>
      </c>
      <c r="F97" s="100" t="e">
        <f>VLOOKUP(C97,#REF!,3,FALSE)</f>
        <v>#REF!</v>
      </c>
      <c r="G97" s="100"/>
      <c r="H97" s="67">
        <v>2.84</v>
      </c>
      <c r="I97" s="67">
        <v>2.73</v>
      </c>
      <c r="J97" s="67">
        <v>2.81</v>
      </c>
      <c r="K97" s="67">
        <v>2.77</v>
      </c>
      <c r="L97" s="67">
        <v>2.69</v>
      </c>
      <c r="M97" s="67">
        <v>2.69</v>
      </c>
      <c r="N97" s="67">
        <v>2.65</v>
      </c>
      <c r="O97" s="67">
        <v>2.67</v>
      </c>
      <c r="P97" s="67">
        <v>2.63</v>
      </c>
      <c r="Q97" s="67">
        <v>2.5</v>
      </c>
      <c r="R97" s="67">
        <v>2.4500000000000002</v>
      </c>
      <c r="S97" s="67">
        <v>2.46</v>
      </c>
      <c r="T97" s="67">
        <v>2.64</v>
      </c>
      <c r="U97" s="67">
        <v>2.68</v>
      </c>
      <c r="V97" s="67">
        <v>2.79</v>
      </c>
      <c r="W97" s="67">
        <v>2.85</v>
      </c>
      <c r="X97" s="67">
        <v>2.85</v>
      </c>
      <c r="Y97" s="67">
        <v>2.85</v>
      </c>
      <c r="Z97" s="67">
        <v>3.18</v>
      </c>
      <c r="AA97" s="67">
        <v>3.08</v>
      </c>
      <c r="AB97" s="67">
        <v>2.97</v>
      </c>
      <c r="AC97" s="67">
        <v>2.64</v>
      </c>
      <c r="AD97" s="67">
        <v>2.85</v>
      </c>
      <c r="AE97" s="67">
        <v>2.59</v>
      </c>
      <c r="AF97" s="67">
        <v>2.5099999999999998</v>
      </c>
      <c r="AG97" s="67">
        <v>2.5499999999999998</v>
      </c>
      <c r="AH97" s="67">
        <v>2.86</v>
      </c>
      <c r="AI97" s="67">
        <v>2.84</v>
      </c>
      <c r="AJ97" s="67">
        <v>2.93</v>
      </c>
      <c r="AK97" s="67">
        <v>3.09</v>
      </c>
      <c r="AL97" s="67">
        <v>2.92</v>
      </c>
      <c r="AM97" s="67">
        <v>3.11</v>
      </c>
      <c r="AN97" s="67">
        <v>3.02</v>
      </c>
      <c r="AO97" s="67">
        <v>3.74</v>
      </c>
      <c r="AP97" s="67">
        <v>2.31</v>
      </c>
      <c r="AQ97" s="67">
        <v>2.4</v>
      </c>
      <c r="AR97" s="67">
        <v>1.82</v>
      </c>
      <c r="AS97" s="67">
        <v>1.85</v>
      </c>
      <c r="AT97" s="67">
        <v>1.89</v>
      </c>
      <c r="AU97" s="67">
        <v>1.66</v>
      </c>
      <c r="AV97" s="67">
        <v>1.51</v>
      </c>
      <c r="AW97" s="67">
        <v>1.47</v>
      </c>
      <c r="AX97" s="67">
        <v>1.53</v>
      </c>
      <c r="AY97" s="67">
        <v>1.48</v>
      </c>
      <c r="AZ97" s="67">
        <v>1.48</v>
      </c>
      <c r="BA97" s="67">
        <v>1.47</v>
      </c>
      <c r="BB97" s="67">
        <v>1.52</v>
      </c>
      <c r="BC97" s="67">
        <v>1.53</v>
      </c>
      <c r="BD97" s="67">
        <v>1.49</v>
      </c>
      <c r="BE97" s="67">
        <v>1.46</v>
      </c>
      <c r="BF97" s="67">
        <v>1.5</v>
      </c>
      <c r="BG97" s="67">
        <v>1.51</v>
      </c>
      <c r="BH97" s="67">
        <v>1.53</v>
      </c>
      <c r="BI97" s="67">
        <v>1.53</v>
      </c>
      <c r="BJ97" s="67">
        <v>1.51</v>
      </c>
      <c r="BK97" s="67">
        <v>1.54</v>
      </c>
      <c r="BL97" s="67">
        <v>1.57</v>
      </c>
      <c r="BM97" s="67">
        <v>1.59</v>
      </c>
      <c r="BN97" s="67">
        <v>1.69</v>
      </c>
      <c r="BO97" s="67">
        <v>1.67</v>
      </c>
      <c r="BP97" s="67">
        <v>1.47</v>
      </c>
      <c r="BQ97" s="67">
        <v>1.71</v>
      </c>
      <c r="BR97" s="67">
        <v>1.71</v>
      </c>
      <c r="BS97" s="67">
        <v>1.57</v>
      </c>
      <c r="BT97" s="67">
        <v>1.5</v>
      </c>
      <c r="BV97" s="67">
        <v>1.55</v>
      </c>
      <c r="BW97" s="67">
        <v>1.6</v>
      </c>
      <c r="BX97" s="67">
        <v>1.56</v>
      </c>
      <c r="BY97" s="67">
        <v>1.57</v>
      </c>
      <c r="BZ97" s="67">
        <v>1.54</v>
      </c>
      <c r="CA97" s="67">
        <v>1.47</v>
      </c>
      <c r="CB97" s="67">
        <v>1.43</v>
      </c>
      <c r="CC97" s="67">
        <v>1.48</v>
      </c>
      <c r="CD97" s="67">
        <v>1.45</v>
      </c>
      <c r="CE97" s="67">
        <v>1.58</v>
      </c>
      <c r="CF97" s="67">
        <v>1.58</v>
      </c>
      <c r="CG97" s="67">
        <v>1.63</v>
      </c>
      <c r="CH97" s="67">
        <v>1.56</v>
      </c>
      <c r="CI97" s="67">
        <v>1.6</v>
      </c>
      <c r="CJ97" s="67">
        <v>1.59</v>
      </c>
      <c r="CK97" s="67">
        <v>1.67</v>
      </c>
      <c r="CL97" s="67">
        <v>1.75</v>
      </c>
      <c r="CM97" s="67">
        <v>1.75</v>
      </c>
      <c r="CN97" s="67">
        <v>1.69</v>
      </c>
      <c r="CO97" s="67">
        <v>1.71</v>
      </c>
      <c r="CP97" s="239">
        <v>1.69</v>
      </c>
      <c r="CQ97" s="67">
        <v>1.67</v>
      </c>
      <c r="CR97" s="67">
        <v>1.75</v>
      </c>
      <c r="DD97" s="17">
        <f t="shared" si="7"/>
        <v>3.0000000000000249E-2</v>
      </c>
      <c r="DE97" s="96">
        <f t="shared" si="8"/>
        <v>1.0563380281690229E-2</v>
      </c>
      <c r="DF97">
        <v>7.8</v>
      </c>
      <c r="DH97" s="253" t="s">
        <v>11867</v>
      </c>
      <c r="DI97">
        <f>VLOOKUP(DH97,[4]香港主板20250705!$A:$D,4,FALSE)</f>
        <v>2.87</v>
      </c>
      <c r="DK97" s="270"/>
      <c r="DL97" s="271"/>
    </row>
    <row r="98" spans="1:116" x14ac:dyDescent="0.25">
      <c r="A98" s="99">
        <f t="shared" si="5"/>
        <v>97</v>
      </c>
      <c r="B98" s="1" t="s">
        <v>595</v>
      </c>
      <c r="C98" s="86" t="s">
        <v>11866</v>
      </c>
      <c r="D98" s="178">
        <v>210</v>
      </c>
      <c r="F98" s="100" t="e">
        <f>VLOOKUP(C98,#REF!,3,FALSE)</f>
        <v>#REF!</v>
      </c>
      <c r="G98" s="100"/>
      <c r="H98" s="67">
        <v>207.8</v>
      </c>
      <c r="I98" s="67">
        <v>204</v>
      </c>
      <c r="J98" s="67">
        <v>207</v>
      </c>
      <c r="K98" s="67">
        <v>199</v>
      </c>
      <c r="L98" s="67">
        <v>190.7</v>
      </c>
      <c r="M98" s="67">
        <v>188.6</v>
      </c>
      <c r="N98" s="67">
        <v>190</v>
      </c>
      <c r="O98" s="67">
        <v>163.69999999999999</v>
      </c>
      <c r="P98" s="67">
        <v>168.8</v>
      </c>
      <c r="Q98" s="67">
        <v>164.8</v>
      </c>
      <c r="R98" s="67">
        <v>158.30000000000001</v>
      </c>
      <c r="S98" s="67">
        <v>150.19999999999999</v>
      </c>
      <c r="T98" s="67">
        <v>164.7</v>
      </c>
      <c r="U98" s="67">
        <v>157.6</v>
      </c>
      <c r="V98" s="67">
        <v>151.9</v>
      </c>
      <c r="W98" s="67">
        <v>161.4</v>
      </c>
      <c r="X98" s="67">
        <v>161.6</v>
      </c>
      <c r="Y98" s="67">
        <v>154.80000000000001</v>
      </c>
      <c r="Z98" s="67">
        <v>160</v>
      </c>
      <c r="AA98" s="67">
        <v>165.3</v>
      </c>
      <c r="AB98" s="67">
        <v>162.9</v>
      </c>
      <c r="AC98" s="67">
        <v>161</v>
      </c>
      <c r="AD98" s="67">
        <v>158.4</v>
      </c>
      <c r="AE98" s="67">
        <v>153.80000000000001</v>
      </c>
      <c r="AF98" s="67">
        <v>146.69999999999999</v>
      </c>
      <c r="AG98" s="67">
        <v>136.5</v>
      </c>
      <c r="AH98" s="67">
        <v>141.9</v>
      </c>
      <c r="AI98" s="67">
        <v>142.9</v>
      </c>
      <c r="AJ98" s="67">
        <v>147.1</v>
      </c>
      <c r="AK98" s="67">
        <v>142.30000000000001</v>
      </c>
      <c r="AL98" s="67">
        <v>134.4</v>
      </c>
      <c r="AM98" s="67">
        <v>136.4</v>
      </c>
      <c r="AN98" s="67">
        <v>134</v>
      </c>
      <c r="AO98" s="67">
        <v>119.4</v>
      </c>
      <c r="AP98" s="67">
        <v>123.6</v>
      </c>
      <c r="AQ98" s="67">
        <v>123.9</v>
      </c>
      <c r="AR98" s="67">
        <v>130.6</v>
      </c>
      <c r="AS98" s="67">
        <v>137.1</v>
      </c>
      <c r="AT98" s="67">
        <v>161.1</v>
      </c>
      <c r="AU98" s="67">
        <v>145.80000000000001</v>
      </c>
      <c r="AV98" s="67">
        <v>124.1</v>
      </c>
      <c r="AW98" s="67">
        <v>121.7</v>
      </c>
      <c r="AX98" s="67">
        <v>123.1</v>
      </c>
      <c r="AY98" s="67">
        <v>127.7</v>
      </c>
      <c r="AZ98" s="67">
        <v>128.30000000000001</v>
      </c>
      <c r="BA98" s="67">
        <v>138</v>
      </c>
      <c r="BB98" s="67">
        <v>140.1</v>
      </c>
      <c r="BC98" s="67">
        <v>140.30000000000001</v>
      </c>
      <c r="BD98" s="67">
        <v>144.1</v>
      </c>
      <c r="BE98" s="67">
        <v>141.80000000000001</v>
      </c>
      <c r="BF98" s="67">
        <v>144</v>
      </c>
      <c r="BG98" s="67">
        <v>145.6</v>
      </c>
      <c r="BH98" s="67">
        <v>149.1</v>
      </c>
      <c r="BI98" s="67">
        <v>140.19999999999999</v>
      </c>
      <c r="BJ98" s="67">
        <v>144.1</v>
      </c>
      <c r="BK98" s="67">
        <v>146.9</v>
      </c>
      <c r="BL98" s="67">
        <v>137.6</v>
      </c>
      <c r="BM98" s="67">
        <v>142.1</v>
      </c>
      <c r="BN98" s="67">
        <v>162.80000000000001</v>
      </c>
      <c r="BO98" s="67">
        <v>153.30000000000001</v>
      </c>
      <c r="BP98" s="67">
        <v>157.1</v>
      </c>
      <c r="BQ98" s="67">
        <v>149.19999999999999</v>
      </c>
      <c r="BR98" s="67">
        <v>142.80000000000001</v>
      </c>
      <c r="BS98" s="67">
        <v>151.1</v>
      </c>
      <c r="BT98" s="67">
        <v>149.80000000000001</v>
      </c>
      <c r="BV98" s="67">
        <v>166.8</v>
      </c>
      <c r="BW98" s="67">
        <v>170.1</v>
      </c>
      <c r="BX98" s="67">
        <v>166.7</v>
      </c>
      <c r="BY98" s="67">
        <v>172.8</v>
      </c>
      <c r="BZ98" s="67">
        <v>169.5</v>
      </c>
      <c r="CA98" s="67">
        <v>171.5</v>
      </c>
      <c r="CB98" s="67">
        <v>155.80000000000001</v>
      </c>
      <c r="CC98" s="67">
        <v>157.4</v>
      </c>
      <c r="CD98" s="67">
        <v>138.9</v>
      </c>
      <c r="CE98" s="67">
        <v>140.6</v>
      </c>
      <c r="CF98" s="67">
        <v>146.1</v>
      </c>
      <c r="CG98" s="67">
        <v>140.6</v>
      </c>
      <c r="CH98" s="67">
        <v>122</v>
      </c>
      <c r="CI98" s="67">
        <v>163.4</v>
      </c>
      <c r="CJ98" s="67">
        <v>165</v>
      </c>
      <c r="CK98" s="67">
        <v>175.8</v>
      </c>
      <c r="CL98" s="67">
        <v>175.2</v>
      </c>
      <c r="CM98" s="67">
        <v>179.4</v>
      </c>
      <c r="CN98" s="67">
        <v>175.2</v>
      </c>
      <c r="CO98" s="67">
        <v>173.1</v>
      </c>
      <c r="CP98" s="239">
        <v>169.3</v>
      </c>
      <c r="CQ98" s="67">
        <v>158.30000000000001</v>
      </c>
      <c r="CR98" s="67">
        <v>163.69999999999999</v>
      </c>
      <c r="CS98" s="67">
        <v>156.9</v>
      </c>
      <c r="CT98" s="67">
        <v>159.5</v>
      </c>
      <c r="CU98" s="67">
        <v>161.9</v>
      </c>
      <c r="DD98" s="17">
        <f t="shared" si="7"/>
        <v>2.1999999999999886</v>
      </c>
      <c r="DE98" s="96">
        <f t="shared" si="8"/>
        <v>1.0587102983638057E-2</v>
      </c>
      <c r="DF98">
        <v>7.8</v>
      </c>
      <c r="DH98" s="253" t="s">
        <v>11865</v>
      </c>
      <c r="DI98">
        <f>VLOOKUP(DH98,[4]香港主板20250705!$A:$D,4,FALSE)</f>
        <v>210</v>
      </c>
      <c r="DK98" s="270"/>
      <c r="DL98" s="271"/>
    </row>
    <row r="99" spans="1:116" x14ac:dyDescent="0.25">
      <c r="A99" s="99">
        <f t="shared" si="5"/>
        <v>98</v>
      </c>
      <c r="B99" s="1" t="s">
        <v>561</v>
      </c>
      <c r="C99" s="86" t="s">
        <v>11864</v>
      </c>
      <c r="D99" s="178">
        <v>2.04</v>
      </c>
      <c r="F99" s="100" t="e">
        <f>VLOOKUP(C99,#REF!,3,FALSE)</f>
        <v>#REF!</v>
      </c>
      <c r="G99" s="100"/>
      <c r="H99" s="67">
        <v>1.71</v>
      </c>
      <c r="I99" s="67">
        <v>1.9</v>
      </c>
      <c r="J99" s="67">
        <v>1.95</v>
      </c>
      <c r="K99" s="67">
        <v>2.02</v>
      </c>
      <c r="L99" s="67">
        <v>1.62</v>
      </c>
      <c r="M99" s="67">
        <v>1.24</v>
      </c>
      <c r="N99" s="67">
        <v>1.03</v>
      </c>
      <c r="O99" s="67">
        <v>1.02</v>
      </c>
      <c r="P99" s="67">
        <v>1.01</v>
      </c>
      <c r="Q99" s="67">
        <v>0.99</v>
      </c>
      <c r="R99" s="67">
        <v>1</v>
      </c>
      <c r="S99" s="67">
        <v>0.96</v>
      </c>
      <c r="T99" s="67">
        <v>0.95</v>
      </c>
      <c r="U99" s="67">
        <v>0.96</v>
      </c>
      <c r="V99" s="67">
        <v>0.94</v>
      </c>
      <c r="W99" s="67">
        <v>1.04</v>
      </c>
      <c r="X99" s="67">
        <v>1.42</v>
      </c>
      <c r="Y99" s="67">
        <v>1.38</v>
      </c>
      <c r="Z99" s="67">
        <v>1.35</v>
      </c>
      <c r="AA99" s="67">
        <v>1.3</v>
      </c>
      <c r="AB99" s="67">
        <v>1.2</v>
      </c>
      <c r="AC99" s="67">
        <v>1.26</v>
      </c>
      <c r="AD99" s="67">
        <v>1.24</v>
      </c>
      <c r="AE99" s="67">
        <v>1.19</v>
      </c>
      <c r="AF99" s="67">
        <v>1.1499999999999999</v>
      </c>
      <c r="AG99" s="67">
        <v>1.24</v>
      </c>
      <c r="AH99" s="67">
        <v>1.32</v>
      </c>
      <c r="AI99" s="67">
        <v>1.31</v>
      </c>
      <c r="AJ99" s="67">
        <v>1.41</v>
      </c>
      <c r="AK99" s="67">
        <v>1.22</v>
      </c>
      <c r="AL99" s="67">
        <v>1.21</v>
      </c>
      <c r="AM99" s="67">
        <v>1.2</v>
      </c>
      <c r="AN99" s="67">
        <v>1.3</v>
      </c>
      <c r="AO99" s="67">
        <v>1.58</v>
      </c>
      <c r="AP99" s="67">
        <v>1.58</v>
      </c>
      <c r="AQ99" s="67">
        <v>1.45</v>
      </c>
      <c r="AR99" s="67">
        <v>1.51</v>
      </c>
      <c r="AS99" s="67">
        <v>1.61</v>
      </c>
      <c r="AT99" s="67">
        <v>2.2799999999999998</v>
      </c>
      <c r="AU99" s="67">
        <v>1.98</v>
      </c>
      <c r="AV99" s="67">
        <v>1.57</v>
      </c>
      <c r="AW99" s="67">
        <v>1.56</v>
      </c>
      <c r="AX99" s="67">
        <v>1.56</v>
      </c>
      <c r="AY99" s="67">
        <v>1.6</v>
      </c>
      <c r="AZ99" s="67">
        <v>1.66</v>
      </c>
      <c r="BA99" s="67">
        <v>1.74</v>
      </c>
      <c r="BB99" s="67">
        <v>1.82</v>
      </c>
      <c r="BC99" s="67">
        <v>1.85</v>
      </c>
      <c r="BD99" s="67">
        <v>1.89</v>
      </c>
      <c r="BE99" s="67">
        <v>1.89</v>
      </c>
      <c r="BF99" s="67">
        <v>2.12</v>
      </c>
      <c r="BG99" s="67">
        <v>2.33</v>
      </c>
      <c r="BH99" s="67">
        <v>2.4700000000000002</v>
      </c>
      <c r="BI99" s="67">
        <v>2.83</v>
      </c>
      <c r="BJ99" s="67">
        <v>2.85</v>
      </c>
      <c r="BK99" s="67">
        <v>2.92</v>
      </c>
      <c r="BL99" s="67">
        <v>3.14</v>
      </c>
      <c r="BM99" s="67">
        <v>3.04</v>
      </c>
      <c r="BN99" s="67">
        <v>3.2</v>
      </c>
      <c r="BO99" s="67">
        <v>3.15</v>
      </c>
      <c r="BP99" s="67">
        <v>3.41</v>
      </c>
      <c r="BQ99" s="67">
        <v>3.16</v>
      </c>
      <c r="BR99" s="67">
        <v>2.89</v>
      </c>
      <c r="BS99" s="67">
        <v>3.06</v>
      </c>
      <c r="BT99" s="67">
        <v>3.17</v>
      </c>
      <c r="BV99" s="67">
        <v>3.2</v>
      </c>
      <c r="BW99" s="67">
        <v>3.04</v>
      </c>
      <c r="BX99" s="67">
        <v>2.89</v>
      </c>
      <c r="BY99" s="67">
        <v>2.68</v>
      </c>
      <c r="BZ99" s="67">
        <v>2.7</v>
      </c>
      <c r="CA99" s="67">
        <v>2.95</v>
      </c>
      <c r="CB99" s="67">
        <v>2.78</v>
      </c>
      <c r="CC99" s="67">
        <v>3.29</v>
      </c>
      <c r="CD99" s="67">
        <v>3.71</v>
      </c>
      <c r="CE99" s="67">
        <v>5.9</v>
      </c>
      <c r="CF99" s="67">
        <v>6.21</v>
      </c>
      <c r="CG99" s="67">
        <v>6.09</v>
      </c>
      <c r="CH99" s="67">
        <v>6.01</v>
      </c>
      <c r="CI99" s="67">
        <v>5.95</v>
      </c>
      <c r="CJ99" s="67">
        <v>5.98</v>
      </c>
      <c r="CK99" s="67">
        <v>6.11</v>
      </c>
      <c r="CL99" s="67">
        <v>6.43</v>
      </c>
      <c r="CM99" s="67">
        <v>6.37</v>
      </c>
      <c r="CN99" s="67">
        <v>6.18</v>
      </c>
      <c r="CO99" s="67">
        <v>6.08</v>
      </c>
      <c r="CP99" s="239">
        <v>6</v>
      </c>
      <c r="CQ99" s="67">
        <v>5.93</v>
      </c>
      <c r="CR99" s="67">
        <v>6</v>
      </c>
      <c r="CS99" s="67">
        <v>5.43</v>
      </c>
      <c r="CT99" s="67">
        <v>5.56</v>
      </c>
      <c r="CU99" s="67">
        <v>5.77</v>
      </c>
      <c r="CV99" s="67">
        <v>5.96</v>
      </c>
      <c r="CW99" s="67">
        <v>5.53</v>
      </c>
      <c r="DD99" s="17">
        <f t="shared" si="7"/>
        <v>0.33000000000000007</v>
      </c>
      <c r="DE99" s="96">
        <f t="shared" si="8"/>
        <v>0.19298245614035092</v>
      </c>
      <c r="DF99">
        <v>7.8</v>
      </c>
      <c r="DH99" s="253" t="s">
        <v>11863</v>
      </c>
      <c r="DI99">
        <f>VLOOKUP(DH99,[4]香港主板20250705!$A:$D,4,FALSE)</f>
        <v>2.04</v>
      </c>
      <c r="DK99" s="270"/>
      <c r="DL99" s="271"/>
    </row>
    <row r="100" spans="1:116" x14ac:dyDescent="0.25">
      <c r="A100" s="99">
        <f t="shared" si="5"/>
        <v>99</v>
      </c>
      <c r="B100" s="35" t="s">
        <v>590</v>
      </c>
      <c r="C100" s="86" t="s">
        <v>11862</v>
      </c>
      <c r="D100" s="178">
        <v>69.099999999999994</v>
      </c>
      <c r="F100" s="100" t="e">
        <f>VLOOKUP(C100,#REF!,3,FALSE)</f>
        <v>#REF!</v>
      </c>
      <c r="G100" s="100"/>
      <c r="H100" s="67">
        <v>71.8</v>
      </c>
      <c r="I100" s="67">
        <v>72.45</v>
      </c>
      <c r="J100" s="67">
        <v>72.400000000000006</v>
      </c>
      <c r="K100" s="67">
        <v>77.900000000000006</v>
      </c>
      <c r="L100" s="67">
        <v>76.349999999999994</v>
      </c>
      <c r="M100" s="67">
        <v>78.849999999999994</v>
      </c>
      <c r="N100" s="67">
        <v>79.7</v>
      </c>
      <c r="O100" s="67">
        <v>75.2</v>
      </c>
      <c r="P100" s="67">
        <v>77.7</v>
      </c>
      <c r="Q100" s="67">
        <v>77.75</v>
      </c>
      <c r="R100" s="67">
        <v>73.55</v>
      </c>
      <c r="S100" s="67">
        <v>75.95</v>
      </c>
      <c r="T100" s="67">
        <v>81.55</v>
      </c>
      <c r="U100" s="67">
        <v>77.25</v>
      </c>
      <c r="V100" s="67">
        <v>83.5</v>
      </c>
      <c r="W100" s="67">
        <v>92.1</v>
      </c>
      <c r="X100" s="67">
        <v>90</v>
      </c>
      <c r="Y100" s="67">
        <v>79.8</v>
      </c>
      <c r="Z100" s="67">
        <v>71.900000000000006</v>
      </c>
      <c r="AA100" s="67">
        <v>64.2</v>
      </c>
      <c r="AB100" s="67">
        <v>68.45</v>
      </c>
      <c r="AC100" s="67">
        <v>59</v>
      </c>
      <c r="AD100" s="67">
        <v>57.2</v>
      </c>
      <c r="AE100" s="67">
        <v>54.2</v>
      </c>
      <c r="AF100" s="67">
        <v>46.6</v>
      </c>
      <c r="AG100" s="67">
        <v>44.7</v>
      </c>
      <c r="AH100" s="67">
        <v>49.35</v>
      </c>
      <c r="AI100" s="67">
        <v>48.6</v>
      </c>
      <c r="AJ100" s="67">
        <v>47.8</v>
      </c>
      <c r="AK100" s="67">
        <v>50.05</v>
      </c>
      <c r="AL100" s="67">
        <v>46.45</v>
      </c>
      <c r="AM100" s="67">
        <v>45.2</v>
      </c>
      <c r="AN100" s="67">
        <v>49.6</v>
      </c>
      <c r="AO100" s="67">
        <v>57.35</v>
      </c>
      <c r="AP100" s="67">
        <v>44.3</v>
      </c>
      <c r="AQ100" s="67">
        <v>41.8</v>
      </c>
      <c r="AR100" s="67">
        <v>42.45</v>
      </c>
      <c r="AS100" s="67">
        <v>50.6</v>
      </c>
      <c r="AT100" s="67">
        <v>50.25</v>
      </c>
      <c r="AU100" s="67">
        <v>47.25</v>
      </c>
      <c r="AV100" s="67">
        <v>38.049999999999997</v>
      </c>
      <c r="AW100" s="67">
        <v>34.15</v>
      </c>
      <c r="AX100" s="67">
        <v>33.200000000000003</v>
      </c>
      <c r="AY100" s="67">
        <v>31.85</v>
      </c>
      <c r="AZ100" s="67">
        <v>27.15</v>
      </c>
      <c r="BA100" s="67">
        <v>26.6</v>
      </c>
      <c r="BB100" s="67">
        <v>27.7</v>
      </c>
      <c r="BC100" s="67">
        <v>29.45</v>
      </c>
      <c r="BD100" s="67">
        <v>32.200000000000003</v>
      </c>
      <c r="BE100" s="67">
        <v>32.4</v>
      </c>
      <c r="BF100" s="67">
        <v>34.450000000000003</v>
      </c>
      <c r="BG100" s="67">
        <v>30.4</v>
      </c>
      <c r="BH100" s="67">
        <v>29.55</v>
      </c>
      <c r="BI100" s="67">
        <v>29.45</v>
      </c>
      <c r="BJ100" s="67">
        <v>28.7</v>
      </c>
      <c r="BK100" s="67">
        <v>32.4</v>
      </c>
      <c r="BL100" s="67">
        <v>32.35</v>
      </c>
      <c r="BM100" s="67">
        <v>31.8</v>
      </c>
      <c r="BN100" s="67">
        <v>31.85</v>
      </c>
      <c r="BO100" s="67">
        <v>31.95</v>
      </c>
      <c r="BP100" s="67">
        <v>35.799999999999997</v>
      </c>
      <c r="BQ100" s="67">
        <v>30.3</v>
      </c>
      <c r="BR100" s="67">
        <v>27</v>
      </c>
      <c r="BS100" s="67">
        <v>30.75</v>
      </c>
      <c r="BT100" s="67">
        <v>28.95</v>
      </c>
      <c r="BV100" s="67">
        <v>34.549999999999997</v>
      </c>
      <c r="BW100" s="67">
        <v>37.799999999999997</v>
      </c>
      <c r="BX100" s="67">
        <v>36.700000000000003</v>
      </c>
      <c r="BY100" s="67">
        <v>38.85</v>
      </c>
      <c r="BZ100" s="67">
        <v>35.299999999999997</v>
      </c>
      <c r="CA100" s="67">
        <v>37.5</v>
      </c>
      <c r="CB100" s="67">
        <v>32.200000000000003</v>
      </c>
      <c r="CC100" s="67">
        <v>34.4</v>
      </c>
      <c r="CD100" s="67">
        <v>37.200000000000003</v>
      </c>
      <c r="CE100" s="67">
        <v>47.35</v>
      </c>
      <c r="CF100" s="67">
        <v>52.7</v>
      </c>
      <c r="CG100" s="67">
        <v>56.7</v>
      </c>
      <c r="CH100" s="67">
        <v>53.45</v>
      </c>
      <c r="CI100" s="67">
        <v>59.3</v>
      </c>
      <c r="CJ100" s="67">
        <v>60.4</v>
      </c>
      <c r="CK100" s="67">
        <v>63.75</v>
      </c>
      <c r="CL100" s="67">
        <v>72.25</v>
      </c>
      <c r="CM100" s="67">
        <v>65.150000000000006</v>
      </c>
      <c r="CN100" s="67">
        <v>60.65</v>
      </c>
      <c r="CO100" s="67">
        <v>64.650000000000006</v>
      </c>
      <c r="CP100" s="239">
        <v>59.65</v>
      </c>
      <c r="CQ100" s="67">
        <v>53.65</v>
      </c>
      <c r="CR100" s="67">
        <v>64.7</v>
      </c>
      <c r="CS100" s="67">
        <v>69.7</v>
      </c>
      <c r="CT100" s="67">
        <v>69.95</v>
      </c>
      <c r="CU100" s="67">
        <v>66.900000000000006</v>
      </c>
      <c r="CV100" s="67">
        <v>72.8</v>
      </c>
      <c r="CW100" s="67">
        <v>73.099999999999994</v>
      </c>
      <c r="CX100" s="67">
        <v>73.55</v>
      </c>
      <c r="DD100" s="17">
        <f t="shared" si="7"/>
        <v>-2.7000000000000028</v>
      </c>
      <c r="DE100" s="96">
        <f t="shared" si="8"/>
        <v>-3.7604456824512578E-2</v>
      </c>
      <c r="DF100">
        <v>7.8</v>
      </c>
      <c r="DH100" s="253" t="s">
        <v>11861</v>
      </c>
      <c r="DI100">
        <f>VLOOKUP(DH100,[4]香港主板20250705!$A:$D,4,FALSE)</f>
        <v>69.099999999999994</v>
      </c>
      <c r="DK100" s="270"/>
      <c r="DL100" s="271"/>
    </row>
    <row r="101" spans="1:116" x14ac:dyDescent="0.25">
      <c r="A101" s="99">
        <f t="shared" si="5"/>
        <v>100</v>
      </c>
      <c r="B101" s="1" t="s">
        <v>497</v>
      </c>
      <c r="C101" s="86" t="s">
        <v>11860</v>
      </c>
      <c r="D101" s="178">
        <v>8.15</v>
      </c>
      <c r="F101" s="100" t="e">
        <f>VLOOKUP(C101,#REF!,3,FALSE)</f>
        <v>#REF!</v>
      </c>
      <c r="G101" s="100"/>
      <c r="H101" s="67">
        <v>7.73</v>
      </c>
      <c r="I101" s="67">
        <v>7.62</v>
      </c>
      <c r="J101" s="67">
        <v>8.84</v>
      </c>
      <c r="K101" s="67">
        <v>8.86</v>
      </c>
      <c r="L101" s="67">
        <v>8.1</v>
      </c>
      <c r="M101" s="67">
        <v>6.62</v>
      </c>
      <c r="N101" s="67">
        <v>5.89</v>
      </c>
      <c r="O101" s="67">
        <v>5.74</v>
      </c>
      <c r="P101" s="67">
        <v>6.21</v>
      </c>
      <c r="Q101" s="67">
        <v>6.11</v>
      </c>
      <c r="R101" s="67">
        <v>5.56</v>
      </c>
      <c r="S101" s="67">
        <v>5.27</v>
      </c>
      <c r="T101" s="67">
        <v>5.53</v>
      </c>
      <c r="U101" s="67">
        <v>5.0599999999999996</v>
      </c>
      <c r="V101" s="67">
        <v>4.8499999999999996</v>
      </c>
      <c r="W101" s="67">
        <v>4.83</v>
      </c>
      <c r="X101" s="67">
        <v>4.8499999999999996</v>
      </c>
      <c r="Y101" s="67">
        <v>4.71</v>
      </c>
      <c r="Z101" s="67">
        <v>5.01</v>
      </c>
      <c r="AA101" s="67">
        <v>4.8</v>
      </c>
      <c r="AB101" s="67">
        <v>4.55</v>
      </c>
      <c r="AC101" s="67">
        <v>4.46</v>
      </c>
      <c r="AD101" s="67">
        <v>4.42</v>
      </c>
      <c r="AE101" s="67">
        <v>4.4000000000000004</v>
      </c>
      <c r="AF101" s="67">
        <v>4.37</v>
      </c>
      <c r="AG101" s="67">
        <v>4.59</v>
      </c>
      <c r="AH101" s="67">
        <v>4.78</v>
      </c>
      <c r="AI101" s="67">
        <v>4.8099999999999996</v>
      </c>
      <c r="AJ101" s="67">
        <v>4.8</v>
      </c>
      <c r="AK101" s="67">
        <v>5</v>
      </c>
      <c r="AL101" s="67">
        <v>5.07</v>
      </c>
      <c r="AM101" s="67">
        <v>5.09</v>
      </c>
      <c r="AN101" s="67">
        <v>5.13</v>
      </c>
      <c r="AO101" s="67">
        <v>5.35</v>
      </c>
      <c r="AP101" s="67">
        <v>5.27</v>
      </c>
      <c r="AQ101" s="67">
        <v>6.23</v>
      </c>
      <c r="AR101" s="67">
        <v>6.57</v>
      </c>
      <c r="AS101" s="67">
        <v>6.99</v>
      </c>
      <c r="AT101" s="67">
        <v>6.81</v>
      </c>
      <c r="AU101" s="67">
        <v>5.65</v>
      </c>
      <c r="AV101" s="67">
        <v>4.99</v>
      </c>
      <c r="AW101" s="67">
        <v>4.57</v>
      </c>
      <c r="AX101" s="67">
        <v>4.7699999999999996</v>
      </c>
      <c r="AY101" s="67">
        <v>4.82</v>
      </c>
      <c r="AZ101" s="67">
        <v>4.72</v>
      </c>
      <c r="BA101" s="67">
        <v>6.1</v>
      </c>
      <c r="BB101" s="67">
        <v>5.87</v>
      </c>
      <c r="BC101" s="67">
        <v>5.75</v>
      </c>
      <c r="BD101" s="67">
        <v>5.82</v>
      </c>
      <c r="BE101" s="67">
        <v>6.02</v>
      </c>
      <c r="BF101" s="67">
        <v>6.18</v>
      </c>
      <c r="BG101" s="67">
        <v>6.24</v>
      </c>
      <c r="BH101" s="67">
        <v>6.22</v>
      </c>
      <c r="BI101" s="67">
        <v>6.34</v>
      </c>
      <c r="BJ101" s="67">
        <v>6.82</v>
      </c>
      <c r="BK101" s="67">
        <v>7.02</v>
      </c>
      <c r="BL101" s="67">
        <v>6.63</v>
      </c>
      <c r="BM101" s="67">
        <v>6.39</v>
      </c>
      <c r="BN101" s="67">
        <v>6.62</v>
      </c>
      <c r="BO101" s="67">
        <v>6.86</v>
      </c>
      <c r="BP101" s="67">
        <v>6.76</v>
      </c>
      <c r="BQ101" s="67">
        <v>6.6</v>
      </c>
      <c r="BR101" s="67">
        <v>5.77</v>
      </c>
      <c r="BS101" s="67">
        <v>5.94</v>
      </c>
      <c r="BT101" s="67">
        <v>6.15</v>
      </c>
      <c r="BV101" s="67">
        <v>6.43</v>
      </c>
      <c r="BW101" s="67">
        <v>6.7</v>
      </c>
      <c r="BX101" s="67">
        <v>5.95</v>
      </c>
      <c r="BY101" s="67">
        <v>6.1</v>
      </c>
      <c r="BZ101" s="67">
        <v>6.32</v>
      </c>
      <c r="CA101" s="67">
        <v>6.21</v>
      </c>
      <c r="CB101" s="67">
        <v>5.83</v>
      </c>
      <c r="CC101" s="67">
        <v>5.99</v>
      </c>
      <c r="CD101" s="67">
        <v>5.91</v>
      </c>
      <c r="CE101" s="67">
        <v>6.54</v>
      </c>
      <c r="CF101" s="67">
        <v>7.17</v>
      </c>
      <c r="CG101" s="67">
        <v>7.26</v>
      </c>
      <c r="CH101" s="67">
        <v>6.87</v>
      </c>
      <c r="CI101" s="67">
        <v>7.05</v>
      </c>
      <c r="CJ101" s="67">
        <v>6.63</v>
      </c>
      <c r="CK101" s="67">
        <v>7.16</v>
      </c>
      <c r="CL101" s="67">
        <v>6.95</v>
      </c>
      <c r="CM101" s="67">
        <v>6.85</v>
      </c>
      <c r="CN101" s="67">
        <v>6.83</v>
      </c>
      <c r="CO101" s="67">
        <v>6.93</v>
      </c>
      <c r="CP101" s="239">
        <v>6.66</v>
      </c>
      <c r="CQ101" s="67">
        <v>5.58</v>
      </c>
      <c r="CR101" s="67">
        <v>5.7</v>
      </c>
      <c r="CS101" s="67">
        <v>5.41</v>
      </c>
      <c r="CT101" s="67">
        <v>5.74</v>
      </c>
      <c r="CU101" s="67">
        <v>5.78</v>
      </c>
      <c r="CV101" s="67">
        <v>5.89</v>
      </c>
      <c r="CW101" s="67">
        <v>5.67</v>
      </c>
      <c r="CX101" s="67">
        <v>5.9</v>
      </c>
      <c r="DD101" s="17">
        <f t="shared" si="7"/>
        <v>0.41999999999999993</v>
      </c>
      <c r="DE101" s="96">
        <f t="shared" si="8"/>
        <v>5.4333764553686922E-2</v>
      </c>
      <c r="DF101">
        <v>7.8</v>
      </c>
      <c r="DH101" s="253" t="s">
        <v>11859</v>
      </c>
      <c r="DI101">
        <f>VLOOKUP(DH101,[4]香港主板20250705!$A:$D,4,FALSE)</f>
        <v>8.15</v>
      </c>
      <c r="DK101" s="270"/>
      <c r="DL101" s="271"/>
    </row>
    <row r="102" spans="1:116" x14ac:dyDescent="0.25">
      <c r="A102" s="99">
        <f t="shared" si="5"/>
        <v>101</v>
      </c>
      <c r="B102" s="8" t="s">
        <v>434</v>
      </c>
      <c r="C102" s="86" t="s">
        <v>11858</v>
      </c>
      <c r="D102" s="178">
        <v>7.56</v>
      </c>
      <c r="F102" s="100" t="e">
        <f>VLOOKUP(C102,#REF!,3,FALSE)</f>
        <v>#REF!</v>
      </c>
      <c r="G102" s="100"/>
      <c r="H102" s="67">
        <v>7.62</v>
      </c>
      <c r="I102" s="67">
        <v>7.38</v>
      </c>
      <c r="J102" s="67">
        <v>7.52</v>
      </c>
      <c r="K102" s="67">
        <v>8.4</v>
      </c>
      <c r="L102" s="67">
        <v>8.24</v>
      </c>
      <c r="M102" s="67">
        <v>7.93</v>
      </c>
      <c r="N102" s="67">
        <v>7.82</v>
      </c>
      <c r="O102" s="67">
        <v>7.69</v>
      </c>
      <c r="P102" s="67">
        <v>7.68</v>
      </c>
      <c r="Q102" s="67">
        <v>7.28</v>
      </c>
      <c r="R102" s="67">
        <v>7.2</v>
      </c>
      <c r="S102" s="67">
        <v>7</v>
      </c>
      <c r="T102" s="67">
        <v>7.4</v>
      </c>
      <c r="U102" s="67">
        <v>7.6</v>
      </c>
      <c r="V102" s="67">
        <v>7.64</v>
      </c>
      <c r="W102" s="67">
        <v>7.7</v>
      </c>
      <c r="X102" s="67">
        <v>7.45</v>
      </c>
      <c r="Y102" s="67">
        <v>7.53</v>
      </c>
      <c r="Z102" s="67">
        <v>8.1</v>
      </c>
      <c r="AA102" s="67">
        <v>8.52</v>
      </c>
      <c r="AB102" s="67">
        <v>8.1</v>
      </c>
      <c r="AC102" s="67">
        <v>8.61</v>
      </c>
      <c r="AD102" s="67">
        <v>8.49</v>
      </c>
      <c r="AE102" s="67">
        <v>8.2899999999999991</v>
      </c>
      <c r="AF102" s="67">
        <v>8.2200000000000006</v>
      </c>
      <c r="AG102" s="67">
        <v>8.5</v>
      </c>
      <c r="AH102" s="67">
        <v>8.6</v>
      </c>
      <c r="AI102" s="67">
        <v>8.6</v>
      </c>
      <c r="AJ102" s="67">
        <v>9.01</v>
      </c>
      <c r="AK102" s="67">
        <v>8.75</v>
      </c>
      <c r="AL102" s="67">
        <v>9</v>
      </c>
      <c r="AM102" s="67">
        <v>8.81</v>
      </c>
      <c r="AN102" s="67">
        <v>8.57</v>
      </c>
      <c r="AO102" s="67">
        <v>8.4499999999999993</v>
      </c>
      <c r="AP102" s="67">
        <v>8.43</v>
      </c>
      <c r="AQ102" s="67">
        <v>8.51</v>
      </c>
      <c r="AR102" s="67">
        <v>8.84</v>
      </c>
      <c r="AS102" s="67">
        <v>9.01</v>
      </c>
      <c r="AT102" s="67">
        <v>9.42</v>
      </c>
      <c r="AU102" s="67">
        <v>9.3000000000000007</v>
      </c>
      <c r="AV102" s="67">
        <v>8.93</v>
      </c>
      <c r="AW102" s="67">
        <v>8.9499999999999993</v>
      </c>
      <c r="AX102" s="67">
        <v>9.31</v>
      </c>
      <c r="AY102" s="67">
        <v>8.9499999999999993</v>
      </c>
      <c r="AZ102" s="67">
        <v>8.6999999999999993</v>
      </c>
      <c r="BA102" s="67">
        <v>8.85</v>
      </c>
      <c r="BB102" s="67">
        <v>8.85</v>
      </c>
      <c r="BC102" s="67">
        <v>9.09</v>
      </c>
      <c r="BD102" s="67">
        <v>8.9499999999999993</v>
      </c>
      <c r="BE102" s="67">
        <v>9.01</v>
      </c>
      <c r="BF102" s="67">
        <v>9.15</v>
      </c>
      <c r="BG102" s="67">
        <v>9.0500000000000007</v>
      </c>
      <c r="BH102" s="67">
        <v>10.84</v>
      </c>
      <c r="BI102" s="67">
        <v>10.52</v>
      </c>
      <c r="BJ102" s="67">
        <v>10.58</v>
      </c>
      <c r="BK102" s="67">
        <v>11.26</v>
      </c>
      <c r="BL102" s="67">
        <v>11.4</v>
      </c>
      <c r="BM102" s="67">
        <v>11.36</v>
      </c>
      <c r="BN102" s="67">
        <v>12.3</v>
      </c>
      <c r="BO102" s="67">
        <v>12.54</v>
      </c>
      <c r="BP102" s="67">
        <v>13.26</v>
      </c>
      <c r="BQ102" s="67">
        <v>12.7</v>
      </c>
      <c r="BR102" s="67">
        <v>12.46</v>
      </c>
      <c r="BS102" s="67">
        <v>12.28</v>
      </c>
      <c r="BT102" s="67">
        <v>13.22</v>
      </c>
      <c r="BV102" s="67">
        <v>14.52</v>
      </c>
      <c r="BW102" s="67">
        <v>13.62</v>
      </c>
      <c r="BX102" s="67">
        <v>13.4</v>
      </c>
      <c r="BY102" s="67">
        <v>13.1</v>
      </c>
      <c r="BZ102" s="67">
        <v>13.44</v>
      </c>
      <c r="CA102" s="67">
        <v>13.6</v>
      </c>
      <c r="CB102" s="67">
        <v>13.22</v>
      </c>
      <c r="CC102" s="67">
        <v>14.3</v>
      </c>
      <c r="CD102" s="67">
        <v>14.78</v>
      </c>
      <c r="CE102" s="67">
        <v>14.56</v>
      </c>
      <c r="CF102" s="67">
        <v>14.02</v>
      </c>
      <c r="CG102" s="67">
        <v>14.18</v>
      </c>
      <c r="CH102" s="67">
        <v>14.34</v>
      </c>
      <c r="CI102" s="67">
        <v>14.4</v>
      </c>
      <c r="CJ102" s="67">
        <v>14.1</v>
      </c>
      <c r="CK102" s="67">
        <v>14.02</v>
      </c>
      <c r="CL102" s="67">
        <v>14</v>
      </c>
      <c r="CM102" s="67">
        <v>13.38</v>
      </c>
      <c r="CN102" s="67">
        <v>13.38</v>
      </c>
      <c r="CO102" s="67">
        <v>14.66</v>
      </c>
      <c r="CP102" s="239">
        <v>14.08</v>
      </c>
      <c r="CQ102" s="67">
        <v>14.44</v>
      </c>
      <c r="CR102" s="67">
        <v>14.36</v>
      </c>
      <c r="CS102" s="67">
        <v>14.46</v>
      </c>
      <c r="CV102" s="67">
        <v>14.46</v>
      </c>
      <c r="CW102" s="67">
        <v>12.4</v>
      </c>
      <c r="CX102" s="67">
        <v>12.4</v>
      </c>
      <c r="CY102" s="67">
        <v>12.4</v>
      </c>
      <c r="CZ102" s="67">
        <v>12.4</v>
      </c>
      <c r="DA102" s="67">
        <v>12.4</v>
      </c>
      <c r="DD102" s="17">
        <f t="shared" si="7"/>
        <v>-6.0000000000000497E-2</v>
      </c>
      <c r="DE102" s="96">
        <f t="shared" si="8"/>
        <v>-7.8740157480315619E-3</v>
      </c>
      <c r="DF102">
        <v>7.8</v>
      </c>
      <c r="DH102" s="253" t="s">
        <v>11857</v>
      </c>
      <c r="DI102">
        <f>VLOOKUP(DH102,[4]香港主板20250705!$A:$D,4,FALSE)</f>
        <v>7.56</v>
      </c>
      <c r="DK102" s="270"/>
      <c r="DL102" s="271"/>
    </row>
    <row r="103" spans="1:116" x14ac:dyDescent="0.25">
      <c r="A103" s="99">
        <f t="shared" si="5"/>
        <v>102</v>
      </c>
      <c r="B103" s="35" t="s">
        <v>415</v>
      </c>
      <c r="C103" s="50" t="s">
        <v>11856</v>
      </c>
      <c r="D103" s="178">
        <v>68.900000000000006</v>
      </c>
      <c r="F103" s="100" t="e">
        <f>VLOOKUP(C103,#REF!,3,FALSE)</f>
        <v>#REF!</v>
      </c>
      <c r="G103" s="100"/>
      <c r="H103" s="67">
        <v>68.650000000000006</v>
      </c>
      <c r="I103" s="67">
        <v>65.150000000000006</v>
      </c>
      <c r="J103" s="67">
        <v>63.45</v>
      </c>
      <c r="K103" s="67">
        <v>62.15</v>
      </c>
      <c r="L103" s="67">
        <v>60.4</v>
      </c>
      <c r="M103" s="67">
        <v>62.2</v>
      </c>
      <c r="N103" s="67">
        <v>65.8</v>
      </c>
      <c r="O103" s="67">
        <v>64.400000000000006</v>
      </c>
      <c r="P103" s="67">
        <v>67.849999999999994</v>
      </c>
      <c r="Q103" s="67">
        <v>65.05</v>
      </c>
      <c r="R103" s="67">
        <v>61.05</v>
      </c>
      <c r="S103" s="67">
        <v>65.55</v>
      </c>
      <c r="T103" s="67">
        <v>69.650000000000006</v>
      </c>
      <c r="U103" s="67">
        <v>72.849999999999994</v>
      </c>
      <c r="V103" s="67">
        <v>84.6</v>
      </c>
      <c r="W103" s="67">
        <v>86.4</v>
      </c>
      <c r="X103" s="67">
        <v>90</v>
      </c>
      <c r="Y103" s="67">
        <v>86.65</v>
      </c>
      <c r="Z103" s="67">
        <v>91.55</v>
      </c>
      <c r="AA103" s="67">
        <v>87.55</v>
      </c>
      <c r="AB103" s="67">
        <v>80.7</v>
      </c>
      <c r="AC103" s="67">
        <v>69.349999999999994</v>
      </c>
      <c r="AD103" s="67">
        <v>73</v>
      </c>
      <c r="AE103" s="67">
        <v>62.85</v>
      </c>
      <c r="AF103" s="67">
        <v>62.7</v>
      </c>
      <c r="AG103" s="67">
        <v>67.45</v>
      </c>
      <c r="AH103" s="67">
        <v>70.650000000000006</v>
      </c>
      <c r="AI103" s="67">
        <v>71.650000000000006</v>
      </c>
      <c r="AJ103" s="67">
        <v>67.5</v>
      </c>
      <c r="AK103" s="67">
        <v>62.9</v>
      </c>
      <c r="AL103" s="67">
        <v>62.95</v>
      </c>
      <c r="AM103" s="67">
        <v>58.15</v>
      </c>
      <c r="AN103" s="67">
        <v>54.95</v>
      </c>
      <c r="AO103" s="67">
        <v>56.15</v>
      </c>
      <c r="AP103" s="67">
        <v>48.8</v>
      </c>
      <c r="AQ103" s="67">
        <v>47.3</v>
      </c>
      <c r="AR103" s="67">
        <v>50.35</v>
      </c>
      <c r="AS103" s="67">
        <v>55.25</v>
      </c>
      <c r="AT103" s="67">
        <v>60.75</v>
      </c>
      <c r="AU103" s="67">
        <v>55</v>
      </c>
      <c r="AV103" s="67">
        <v>45.55</v>
      </c>
      <c r="AW103" s="67">
        <v>43.5</v>
      </c>
      <c r="AX103" s="67">
        <v>47.9</v>
      </c>
      <c r="AY103" s="67">
        <v>48.3</v>
      </c>
      <c r="AZ103" s="67">
        <v>47.65</v>
      </c>
      <c r="BA103" s="67">
        <v>45.2</v>
      </c>
      <c r="BB103" s="67">
        <v>42.7</v>
      </c>
      <c r="BC103" s="67">
        <v>41.95</v>
      </c>
      <c r="BD103" s="67">
        <v>45.9</v>
      </c>
      <c r="BE103" s="67">
        <v>48.25</v>
      </c>
      <c r="BF103" s="67">
        <v>50.05</v>
      </c>
      <c r="BG103" s="67">
        <v>44.4</v>
      </c>
      <c r="BH103" s="67">
        <v>48.25</v>
      </c>
      <c r="BI103" s="67">
        <v>49.25</v>
      </c>
      <c r="BJ103" s="67">
        <v>48.7</v>
      </c>
      <c r="BK103" s="67">
        <v>47.55</v>
      </c>
      <c r="BL103" s="67">
        <v>42.95</v>
      </c>
      <c r="BM103" s="67">
        <v>42.25</v>
      </c>
      <c r="BN103" s="67">
        <v>43.95</v>
      </c>
      <c r="BO103" s="67">
        <v>42.15</v>
      </c>
      <c r="BP103" s="67">
        <v>41.4</v>
      </c>
      <c r="BQ103" s="67">
        <v>38.15</v>
      </c>
      <c r="BR103" s="67">
        <v>35.65</v>
      </c>
      <c r="BS103" s="67">
        <v>41.1</v>
      </c>
      <c r="BT103" s="67">
        <v>38.15</v>
      </c>
      <c r="BV103" s="67">
        <v>43.7</v>
      </c>
      <c r="BW103" s="67">
        <v>52.9</v>
      </c>
      <c r="BX103" s="67">
        <v>49.6</v>
      </c>
      <c r="BY103" s="67">
        <v>50.9</v>
      </c>
      <c r="BZ103" s="67">
        <v>51.15</v>
      </c>
      <c r="CA103" s="67">
        <v>50.55</v>
      </c>
      <c r="CB103" s="67">
        <v>46.55</v>
      </c>
      <c r="CC103" s="67">
        <v>56.55</v>
      </c>
      <c r="CD103" s="67">
        <v>56.65</v>
      </c>
      <c r="CE103" s="67">
        <v>61.75</v>
      </c>
      <c r="CF103" s="67">
        <v>62.95</v>
      </c>
      <c r="CG103" s="67">
        <v>70.849999999999994</v>
      </c>
      <c r="CH103" s="67">
        <v>70.150000000000006</v>
      </c>
      <c r="CI103" s="67">
        <v>72.099999999999994</v>
      </c>
      <c r="CJ103" s="67">
        <v>68.2</v>
      </c>
      <c r="CK103" s="67">
        <v>72.45</v>
      </c>
      <c r="CL103" s="67">
        <v>69.75</v>
      </c>
      <c r="CM103" s="67">
        <v>73.25</v>
      </c>
      <c r="CN103" s="67">
        <v>68.2</v>
      </c>
      <c r="CO103" s="67">
        <v>68.8</v>
      </c>
      <c r="CP103" s="239">
        <v>65.099999999999994</v>
      </c>
      <c r="CQ103" s="67">
        <v>64.599999999999994</v>
      </c>
      <c r="CR103" s="67">
        <v>60.75</v>
      </c>
      <c r="CS103" s="67">
        <v>51.05</v>
      </c>
      <c r="CT103" s="67">
        <v>54.7</v>
      </c>
      <c r="CU103" s="67">
        <v>57.5</v>
      </c>
      <c r="CV103" s="67">
        <v>62.85</v>
      </c>
      <c r="CW103" s="67">
        <v>61.7</v>
      </c>
      <c r="CX103" s="67">
        <v>64.099999999999994</v>
      </c>
      <c r="CY103" s="67">
        <v>61.5</v>
      </c>
      <c r="CZ103" s="67">
        <v>65.150000000000006</v>
      </c>
      <c r="DA103" s="67">
        <v>68.95</v>
      </c>
      <c r="DD103" s="17">
        <f t="shared" si="7"/>
        <v>0.25</v>
      </c>
      <c r="DE103" s="96">
        <f t="shared" si="8"/>
        <v>3.6416605972323375E-3</v>
      </c>
      <c r="DF103">
        <v>7.8</v>
      </c>
      <c r="DH103" s="253" t="s">
        <v>11855</v>
      </c>
      <c r="DI103">
        <f>VLOOKUP(DH103,[4]香港主板20250705!$A:$D,4,FALSE)</f>
        <v>68.900000000000006</v>
      </c>
      <c r="DK103" s="270"/>
      <c r="DL103" s="271"/>
    </row>
    <row r="104" spans="1:116" x14ac:dyDescent="0.25">
      <c r="A104" s="99">
        <f t="shared" si="5"/>
        <v>103</v>
      </c>
      <c r="B104" s="1" t="s">
        <v>413</v>
      </c>
      <c r="C104" s="252" t="s">
        <v>11854</v>
      </c>
      <c r="D104" s="178">
        <v>124.2</v>
      </c>
      <c r="F104" s="100" t="e">
        <f>VLOOKUP(C104,#REF!,3,FALSE)</f>
        <v>#REF!</v>
      </c>
      <c r="G104" s="100"/>
      <c r="H104" s="67">
        <v>130.30000000000001</v>
      </c>
      <c r="I104" s="67">
        <v>125.6</v>
      </c>
      <c r="J104" s="67">
        <v>129.80000000000001</v>
      </c>
      <c r="K104" s="67">
        <v>128.69999999999999</v>
      </c>
      <c r="L104" s="67">
        <v>128.9</v>
      </c>
      <c r="M104" s="67">
        <v>131.9</v>
      </c>
      <c r="N104" s="67">
        <v>131.80000000000001</v>
      </c>
      <c r="O104" s="67">
        <v>131.5</v>
      </c>
      <c r="P104" s="67">
        <v>132.1</v>
      </c>
      <c r="Q104" s="67">
        <v>123.8</v>
      </c>
      <c r="R104" s="67">
        <v>139.19999999999999</v>
      </c>
      <c r="S104" s="67">
        <v>143.1</v>
      </c>
      <c r="T104" s="67">
        <v>153.5</v>
      </c>
      <c r="U104" s="67">
        <v>164.4</v>
      </c>
      <c r="V104" s="67">
        <v>162.9</v>
      </c>
      <c r="W104" s="67">
        <v>165.6</v>
      </c>
      <c r="X104" s="67">
        <v>170.1</v>
      </c>
      <c r="Y104" s="67">
        <v>160.6</v>
      </c>
      <c r="Z104" s="67">
        <v>161.6</v>
      </c>
      <c r="AA104" s="67">
        <v>163</v>
      </c>
      <c r="AB104" s="67">
        <v>157.1</v>
      </c>
      <c r="AC104" s="67">
        <v>156.9</v>
      </c>
      <c r="AD104" s="67">
        <v>155.69999999999999</v>
      </c>
      <c r="AE104" s="67">
        <v>146.69999999999999</v>
      </c>
      <c r="AF104" s="67">
        <v>130.9</v>
      </c>
      <c r="AG104" s="67">
        <v>134.19999999999999</v>
      </c>
      <c r="AH104" s="67">
        <v>135.9</v>
      </c>
      <c r="AI104" s="67">
        <v>137.4</v>
      </c>
      <c r="AJ104" s="67">
        <v>144.4</v>
      </c>
      <c r="AK104" s="67">
        <v>146.6</v>
      </c>
      <c r="AL104" s="67">
        <v>143.80000000000001</v>
      </c>
      <c r="AM104" s="67">
        <v>137.5</v>
      </c>
      <c r="AN104" s="67">
        <v>132.6</v>
      </c>
      <c r="AO104" s="67">
        <v>155.30000000000001</v>
      </c>
      <c r="AP104" s="67">
        <v>158.1</v>
      </c>
      <c r="AQ104" s="67">
        <v>156.19999999999999</v>
      </c>
      <c r="AR104" s="67">
        <v>158.80000000000001</v>
      </c>
      <c r="AS104" s="67">
        <v>167.1</v>
      </c>
      <c r="AT104" s="67">
        <v>182.8</v>
      </c>
      <c r="AU104" s="67">
        <v>152</v>
      </c>
      <c r="AV104" s="67">
        <v>112.6</v>
      </c>
      <c r="AW104" s="67">
        <v>104.3</v>
      </c>
      <c r="AX104" s="67">
        <v>104.3</v>
      </c>
      <c r="AY104" s="67">
        <v>107.2</v>
      </c>
      <c r="AZ104" s="67">
        <v>105.9</v>
      </c>
      <c r="BA104" s="67">
        <v>108.2</v>
      </c>
      <c r="BB104" s="67">
        <v>100.2</v>
      </c>
      <c r="BC104" s="67">
        <v>98.4</v>
      </c>
      <c r="BD104" s="67">
        <v>102.3</v>
      </c>
      <c r="BE104" s="67">
        <v>102.7</v>
      </c>
      <c r="BF104" s="67">
        <v>112</v>
      </c>
      <c r="BG104" s="67">
        <v>102.7</v>
      </c>
      <c r="BH104" s="67">
        <v>103.3</v>
      </c>
      <c r="BI104" s="67">
        <v>109.5</v>
      </c>
      <c r="BJ104" s="67">
        <v>113.9</v>
      </c>
      <c r="BK104" s="67">
        <v>115.7</v>
      </c>
      <c r="BL104" s="67">
        <v>113.9</v>
      </c>
      <c r="BM104" s="67">
        <v>119.6</v>
      </c>
      <c r="BN104" s="67">
        <v>134.1</v>
      </c>
      <c r="BO104" s="67">
        <v>126.6</v>
      </c>
      <c r="BP104" s="67">
        <v>127</v>
      </c>
      <c r="BQ104" s="67">
        <v>117.7</v>
      </c>
      <c r="BR104" s="67">
        <v>97.3</v>
      </c>
      <c r="BS104" s="67">
        <v>102.4</v>
      </c>
      <c r="BT104" s="67">
        <v>102.9</v>
      </c>
      <c r="BV104" s="67">
        <v>103.6</v>
      </c>
      <c r="BW104" s="67">
        <v>104.5</v>
      </c>
      <c r="BX104" s="67">
        <v>92.6</v>
      </c>
      <c r="BY104" s="67">
        <v>90.55</v>
      </c>
      <c r="BZ104" s="67">
        <v>93.75</v>
      </c>
      <c r="CA104" s="67">
        <v>95.75</v>
      </c>
      <c r="CB104" s="67">
        <v>86</v>
      </c>
      <c r="CC104" s="67">
        <v>91.35</v>
      </c>
      <c r="CD104" s="67">
        <v>84.15</v>
      </c>
      <c r="CE104" s="67">
        <v>98.3</v>
      </c>
      <c r="CF104" s="67">
        <v>105.3</v>
      </c>
      <c r="CG104" s="67">
        <v>112.5</v>
      </c>
      <c r="CH104" s="67">
        <v>105.8</v>
      </c>
      <c r="CI104" s="67">
        <v>105.7</v>
      </c>
      <c r="CJ104" s="67">
        <v>104.8</v>
      </c>
      <c r="CK104" s="67">
        <v>105.8</v>
      </c>
      <c r="CL104" s="67">
        <v>110.5</v>
      </c>
      <c r="CM104" s="67">
        <v>105.4</v>
      </c>
      <c r="CN104" s="67">
        <v>99</v>
      </c>
      <c r="CO104" s="67">
        <v>103.1</v>
      </c>
      <c r="CP104" s="239">
        <v>101.4</v>
      </c>
      <c r="CQ104" s="67">
        <v>96.65</v>
      </c>
      <c r="CR104" s="67">
        <v>104.2</v>
      </c>
      <c r="CS104" s="67">
        <v>113.2</v>
      </c>
      <c r="CT104" s="67">
        <v>115.1</v>
      </c>
      <c r="CU104" s="67">
        <v>120.3</v>
      </c>
      <c r="CV104" s="67">
        <v>124.6</v>
      </c>
      <c r="CW104" s="67">
        <v>128.5</v>
      </c>
      <c r="CX104" s="67">
        <v>128.80000000000001</v>
      </c>
      <c r="CY104" s="67">
        <v>130</v>
      </c>
      <c r="CZ104" s="67">
        <v>131.19999999999999</v>
      </c>
      <c r="DA104" s="67">
        <v>146.1</v>
      </c>
      <c r="DD104" s="17">
        <f t="shared" si="7"/>
        <v>-6.1000000000000085</v>
      </c>
      <c r="DE104" s="96">
        <f t="shared" si="8"/>
        <v>-4.6815042210284021E-2</v>
      </c>
      <c r="DF104">
        <v>7.8</v>
      </c>
      <c r="DH104" s="253" t="s">
        <v>11853</v>
      </c>
      <c r="DI104">
        <f>VLOOKUP(DH104,[4]香港主板20250705!$A:$D,4,FALSE)</f>
        <v>124.2</v>
      </c>
      <c r="DK104" s="270"/>
      <c r="DL104" s="271"/>
    </row>
    <row r="105" spans="1:116" ht="15.6" customHeight="1" x14ac:dyDescent="0.25">
      <c r="A105" s="99">
        <f t="shared" si="5"/>
        <v>104</v>
      </c>
      <c r="B105" s="35" t="s">
        <v>394</v>
      </c>
      <c r="C105" s="139" t="s">
        <v>11852</v>
      </c>
      <c r="D105" s="178">
        <v>28.5</v>
      </c>
      <c r="F105" s="100" t="e">
        <f>VLOOKUP(C105,#REF!,3,FALSE)</f>
        <v>#REF!</v>
      </c>
      <c r="G105" s="100"/>
      <c r="H105" s="67">
        <v>27.9</v>
      </c>
      <c r="I105" s="67">
        <v>26.95</v>
      </c>
      <c r="J105" s="67">
        <v>26.55</v>
      </c>
      <c r="K105" s="67">
        <v>25.05</v>
      </c>
      <c r="L105" s="67">
        <v>24.45</v>
      </c>
      <c r="M105" s="67">
        <v>25.25</v>
      </c>
      <c r="N105" s="67">
        <v>22.85</v>
      </c>
      <c r="O105" s="67">
        <v>23.6</v>
      </c>
      <c r="P105" s="67">
        <v>22.75</v>
      </c>
      <c r="Q105" s="67">
        <v>22.95</v>
      </c>
      <c r="R105" s="67">
        <v>23.95</v>
      </c>
      <c r="S105" s="67">
        <v>20.3</v>
      </c>
      <c r="T105" s="67">
        <v>18.52</v>
      </c>
      <c r="U105" s="67">
        <v>18.420000000000002</v>
      </c>
      <c r="V105" s="67">
        <v>17.48</v>
      </c>
      <c r="W105" s="67">
        <v>16.600000000000001</v>
      </c>
      <c r="X105" s="67">
        <v>15.52</v>
      </c>
      <c r="Y105" s="67">
        <v>14.44</v>
      </c>
      <c r="Z105" s="67">
        <v>15.8</v>
      </c>
      <c r="AA105" s="67">
        <v>15.98</v>
      </c>
      <c r="AB105" s="67">
        <v>15.9</v>
      </c>
      <c r="AC105" s="67">
        <v>13.34</v>
      </c>
      <c r="AD105" s="67">
        <v>14.08</v>
      </c>
      <c r="AE105" s="67">
        <v>14.08</v>
      </c>
      <c r="AF105" s="67">
        <v>13.82</v>
      </c>
      <c r="AG105" s="67">
        <v>13.62</v>
      </c>
      <c r="AH105" s="67">
        <v>12.7</v>
      </c>
      <c r="AI105" s="67">
        <v>12.64</v>
      </c>
      <c r="AJ105" s="67">
        <v>13.54</v>
      </c>
      <c r="AK105" s="67">
        <v>13.28</v>
      </c>
      <c r="AL105" s="67">
        <v>13.76</v>
      </c>
      <c r="AM105" s="67">
        <v>14.04</v>
      </c>
      <c r="AN105" s="67">
        <v>13.46</v>
      </c>
      <c r="AO105" s="67">
        <v>14.56</v>
      </c>
      <c r="AP105" s="67">
        <v>15.42</v>
      </c>
      <c r="AQ105" s="67">
        <v>16.760000000000002</v>
      </c>
      <c r="AR105" s="67">
        <v>17.559999999999999</v>
      </c>
      <c r="AS105" s="67">
        <v>16.239999999999998</v>
      </c>
      <c r="AT105" s="67">
        <v>18.100000000000001</v>
      </c>
      <c r="AU105" s="67">
        <v>17.34</v>
      </c>
      <c r="AV105" s="67">
        <v>16.440000000000001</v>
      </c>
      <c r="AW105" s="67">
        <v>15.2</v>
      </c>
      <c r="AX105" s="67">
        <v>14.42</v>
      </c>
      <c r="AY105" s="67">
        <v>15.08</v>
      </c>
      <c r="AZ105" s="67">
        <v>16.68</v>
      </c>
      <c r="BA105" s="67">
        <v>15.64</v>
      </c>
      <c r="BB105" s="67">
        <v>15.68</v>
      </c>
      <c r="BC105" s="67">
        <v>16.88</v>
      </c>
      <c r="BD105" s="67">
        <v>15.86</v>
      </c>
      <c r="BE105" s="67">
        <v>17.100000000000001</v>
      </c>
      <c r="BF105" s="67">
        <v>16.54</v>
      </c>
      <c r="BG105" s="67">
        <v>16.920000000000002</v>
      </c>
      <c r="BH105" s="67">
        <v>15.54</v>
      </c>
      <c r="BI105" s="67">
        <v>16.12</v>
      </c>
      <c r="BJ105" s="67">
        <v>15.94</v>
      </c>
      <c r="BK105" s="67">
        <v>17.760000000000002</v>
      </c>
      <c r="BL105" s="67">
        <v>16.8</v>
      </c>
      <c r="BM105" s="67">
        <v>17.16</v>
      </c>
      <c r="BN105" s="67">
        <v>18.559999999999999</v>
      </c>
      <c r="BO105" s="67">
        <v>18.62</v>
      </c>
      <c r="BP105" s="67">
        <v>16.64</v>
      </c>
      <c r="BQ105" s="67">
        <v>17.760000000000002</v>
      </c>
      <c r="BR105" s="67">
        <v>18.18</v>
      </c>
      <c r="BS105" s="67">
        <v>19.66</v>
      </c>
      <c r="BT105" s="67">
        <v>17.86</v>
      </c>
      <c r="BV105" s="67">
        <v>15.26</v>
      </c>
      <c r="BW105" s="67">
        <v>15.38</v>
      </c>
      <c r="BX105" s="67">
        <v>14.76</v>
      </c>
      <c r="BY105" s="67">
        <v>12.98</v>
      </c>
      <c r="BZ105" s="67">
        <v>12.66</v>
      </c>
      <c r="CA105" s="67">
        <v>11.42</v>
      </c>
      <c r="CB105" s="67">
        <v>11.74</v>
      </c>
      <c r="CC105" s="67">
        <v>11.5</v>
      </c>
      <c r="CD105" s="67">
        <v>11.94</v>
      </c>
      <c r="CE105" s="67">
        <v>14.16</v>
      </c>
      <c r="CF105" s="67">
        <v>14.76</v>
      </c>
      <c r="CG105" s="67">
        <v>14.82</v>
      </c>
      <c r="CH105" s="67">
        <v>14.48</v>
      </c>
      <c r="CI105" s="67">
        <v>14.42</v>
      </c>
      <c r="CJ105" s="67">
        <v>14.6</v>
      </c>
      <c r="CK105" s="67">
        <v>15.46</v>
      </c>
      <c r="CL105" s="67">
        <v>14.6</v>
      </c>
      <c r="CM105" s="67">
        <v>14.72</v>
      </c>
      <c r="CN105" s="67">
        <v>14.52</v>
      </c>
      <c r="CO105" s="67">
        <v>14.48</v>
      </c>
      <c r="CP105" s="239">
        <v>15.16</v>
      </c>
      <c r="CQ105" s="67">
        <v>15.1</v>
      </c>
      <c r="CR105" s="67">
        <v>15.02</v>
      </c>
      <c r="CS105" s="67">
        <v>14.36</v>
      </c>
      <c r="CT105" s="67">
        <v>14.8</v>
      </c>
      <c r="CU105" s="67">
        <v>15.66</v>
      </c>
      <c r="CV105" s="67">
        <v>16</v>
      </c>
      <c r="CW105" s="67">
        <v>15.28</v>
      </c>
      <c r="CX105" s="67">
        <v>15.86</v>
      </c>
      <c r="CY105" s="67">
        <v>15.7</v>
      </c>
      <c r="CZ105" s="67">
        <v>14.9</v>
      </c>
      <c r="DA105" s="67">
        <v>15.3</v>
      </c>
      <c r="DD105" s="17">
        <f t="shared" si="7"/>
        <v>0.60000000000000142</v>
      </c>
      <c r="DE105" s="96">
        <f t="shared" si="8"/>
        <v>2.1505376344086075E-2</v>
      </c>
      <c r="DF105">
        <v>7.8</v>
      </c>
      <c r="DH105" s="253" t="s">
        <v>11851</v>
      </c>
      <c r="DI105">
        <f>VLOOKUP(DH105,[4]香港主板20250705!$A:$D,4,FALSE)</f>
        <v>28.5</v>
      </c>
      <c r="DK105" s="270"/>
      <c r="DL105" s="271"/>
    </row>
    <row r="106" spans="1:116" x14ac:dyDescent="0.25">
      <c r="A106" s="99">
        <f t="shared" si="5"/>
        <v>105</v>
      </c>
      <c r="B106" s="35" t="s">
        <v>332</v>
      </c>
      <c r="C106" s="139" t="s">
        <v>11850</v>
      </c>
      <c r="D106" s="178">
        <v>12.86</v>
      </c>
      <c r="F106" s="100" t="e">
        <f>VLOOKUP(C106,#REF!,3,FALSE)</f>
        <v>#REF!</v>
      </c>
      <c r="G106" s="100"/>
      <c r="H106" s="67">
        <v>11.84</v>
      </c>
      <c r="I106" s="67">
        <v>11.78</v>
      </c>
      <c r="J106" s="67">
        <v>12.82</v>
      </c>
      <c r="K106" s="67">
        <v>12.5</v>
      </c>
      <c r="L106" s="67">
        <v>13</v>
      </c>
      <c r="M106" s="67">
        <v>11.9</v>
      </c>
      <c r="N106" s="67">
        <v>11.72</v>
      </c>
      <c r="O106" s="67">
        <v>12.04</v>
      </c>
      <c r="P106" s="67">
        <v>12.1</v>
      </c>
      <c r="Q106" s="67">
        <v>11.52</v>
      </c>
      <c r="R106" s="67">
        <v>11.86</v>
      </c>
      <c r="S106" s="67">
        <v>11.36</v>
      </c>
      <c r="T106" s="67">
        <v>12.42</v>
      </c>
      <c r="U106" s="67">
        <v>12.54</v>
      </c>
      <c r="V106" s="67">
        <v>13.26</v>
      </c>
      <c r="W106" s="67">
        <v>13.7</v>
      </c>
      <c r="X106" s="67">
        <v>14</v>
      </c>
      <c r="Y106" s="67">
        <v>12.96</v>
      </c>
      <c r="Z106" s="67">
        <v>12.62</v>
      </c>
      <c r="AA106" s="67">
        <v>14.1</v>
      </c>
      <c r="AB106" s="67">
        <v>13.88</v>
      </c>
      <c r="AC106" s="67">
        <v>16.34</v>
      </c>
      <c r="AD106" s="67">
        <v>15.54</v>
      </c>
      <c r="AE106" s="67">
        <v>16.72</v>
      </c>
      <c r="AF106" s="67">
        <v>16.46</v>
      </c>
      <c r="AG106" s="67">
        <v>16.78</v>
      </c>
      <c r="AH106" s="67">
        <v>17.22</v>
      </c>
      <c r="AI106" s="67">
        <v>16.36</v>
      </c>
      <c r="AJ106" s="67">
        <v>14.86</v>
      </c>
      <c r="AK106" s="67">
        <v>15.08</v>
      </c>
      <c r="AL106" s="67">
        <v>14.72</v>
      </c>
      <c r="AM106" s="67">
        <v>13.78</v>
      </c>
      <c r="AN106" s="67">
        <v>14.56</v>
      </c>
      <c r="AO106" s="67">
        <v>16.78</v>
      </c>
      <c r="AP106" s="67">
        <v>14.66</v>
      </c>
      <c r="AQ106" s="67">
        <v>13.96</v>
      </c>
      <c r="AR106" s="67">
        <v>16.62</v>
      </c>
      <c r="AS106" s="67">
        <v>18.579999999999998</v>
      </c>
      <c r="AT106" s="67">
        <v>26</v>
      </c>
      <c r="AU106" s="67">
        <v>15.94</v>
      </c>
      <c r="AV106" s="67">
        <v>12.7</v>
      </c>
      <c r="AW106" s="67">
        <v>12.08</v>
      </c>
      <c r="AX106" s="67">
        <v>12.58</v>
      </c>
      <c r="AY106" s="67">
        <v>13</v>
      </c>
      <c r="AZ106" s="67">
        <v>10.88</v>
      </c>
      <c r="BA106" s="67">
        <v>10.68</v>
      </c>
      <c r="BB106" s="67">
        <v>11.56</v>
      </c>
      <c r="BC106" s="67">
        <v>11.88</v>
      </c>
      <c r="BD106" s="67">
        <v>9.5</v>
      </c>
      <c r="BE106" s="67">
        <v>10.88</v>
      </c>
      <c r="BF106" s="67">
        <v>12.06</v>
      </c>
      <c r="BG106" s="67">
        <v>12.56</v>
      </c>
      <c r="BH106" s="67">
        <v>12.62</v>
      </c>
      <c r="BI106" s="67">
        <v>14.34</v>
      </c>
      <c r="BJ106" s="67">
        <v>14.24</v>
      </c>
      <c r="BK106" s="67">
        <v>15.32</v>
      </c>
      <c r="BL106" s="67">
        <v>18.34</v>
      </c>
      <c r="BM106" s="67">
        <v>18.100000000000001</v>
      </c>
      <c r="BN106" s="67">
        <v>18.96</v>
      </c>
      <c r="BO106" s="67">
        <v>17.100000000000001</v>
      </c>
      <c r="BP106" s="67">
        <v>17.96</v>
      </c>
      <c r="BQ106" s="67">
        <v>17.239999999999998</v>
      </c>
      <c r="BR106" s="67">
        <v>16.38</v>
      </c>
      <c r="BS106" s="67">
        <v>16</v>
      </c>
      <c r="BT106" s="67">
        <v>19.48</v>
      </c>
      <c r="BV106" s="67">
        <v>22.65</v>
      </c>
      <c r="BW106" s="67">
        <v>23.9</v>
      </c>
      <c r="BX106" s="67">
        <v>23.15</v>
      </c>
      <c r="BY106" s="67">
        <v>24.75</v>
      </c>
      <c r="BZ106" s="67">
        <v>24.5</v>
      </c>
      <c r="CA106" s="67">
        <v>25.45</v>
      </c>
      <c r="CB106" s="67">
        <v>24.25</v>
      </c>
      <c r="CC106" s="67">
        <v>22.2</v>
      </c>
      <c r="CD106" s="67">
        <v>24.45</v>
      </c>
      <c r="CE106" s="67">
        <v>27.5</v>
      </c>
      <c r="CF106" s="67">
        <v>29</v>
      </c>
      <c r="CG106" s="67">
        <v>27.8</v>
      </c>
      <c r="CH106" s="67">
        <v>28.85</v>
      </c>
      <c r="CI106" s="67">
        <v>26.25</v>
      </c>
      <c r="CJ106" s="67">
        <v>33.65</v>
      </c>
      <c r="CK106" s="67">
        <v>29.5</v>
      </c>
      <c r="CL106" s="67">
        <v>31.55</v>
      </c>
      <c r="CM106" s="67">
        <v>28.65</v>
      </c>
      <c r="CN106" s="67">
        <v>29.6</v>
      </c>
      <c r="CO106" s="67">
        <v>30.65</v>
      </c>
      <c r="CP106" s="239">
        <v>32.4</v>
      </c>
      <c r="CQ106" s="67">
        <v>30.25</v>
      </c>
      <c r="CR106" s="67">
        <v>35.049999999999997</v>
      </c>
      <c r="CS106" s="67">
        <v>36.1</v>
      </c>
      <c r="CT106" s="67">
        <v>36.950000000000003</v>
      </c>
      <c r="CU106" s="67">
        <v>36.200000000000003</v>
      </c>
      <c r="CV106" s="67">
        <v>39.4</v>
      </c>
      <c r="CW106" s="67">
        <v>37</v>
      </c>
      <c r="CX106" s="67">
        <v>39.75</v>
      </c>
      <c r="CY106" s="67">
        <v>43.15</v>
      </c>
      <c r="CZ106" s="67">
        <v>36.200000000000003</v>
      </c>
      <c r="DA106" s="67">
        <v>34.6</v>
      </c>
      <c r="DB106" s="67">
        <v>39.200000000000003</v>
      </c>
      <c r="DC106" s="67">
        <v>38.9</v>
      </c>
      <c r="DD106" s="17">
        <f t="shared" si="7"/>
        <v>1.0199999999999996</v>
      </c>
      <c r="DE106" s="96">
        <f t="shared" si="8"/>
        <v>8.6148648648648615E-2</v>
      </c>
      <c r="DF106">
        <v>7.8</v>
      </c>
      <c r="DH106" s="253" t="s">
        <v>11849</v>
      </c>
      <c r="DI106">
        <f>VLOOKUP(DH106,[4]香港主板20250705!$A:$D,4,FALSE)</f>
        <v>12.86</v>
      </c>
      <c r="DK106" s="270"/>
      <c r="DL106" s="271"/>
    </row>
    <row r="107" spans="1:116" x14ac:dyDescent="0.25">
      <c r="A107" s="99">
        <f t="shared" si="5"/>
        <v>106</v>
      </c>
      <c r="B107" s="229" t="s">
        <v>296</v>
      </c>
      <c r="C107" s="137" t="s">
        <v>298</v>
      </c>
      <c r="D107" s="226">
        <v>0.38</v>
      </c>
      <c r="F107" s="100" t="e">
        <f>VLOOKUP(C107,#REF!,3,FALSE)</f>
        <v>#REF!</v>
      </c>
      <c r="G107" s="100"/>
      <c r="H107" s="155">
        <v>0.38500000000000001</v>
      </c>
      <c r="I107" s="155">
        <v>0.38500000000000001</v>
      </c>
      <c r="J107" s="155">
        <v>0.38</v>
      </c>
      <c r="K107" s="155">
        <v>0.39</v>
      </c>
      <c r="L107" s="155">
        <v>0.38500000000000001</v>
      </c>
      <c r="M107" s="155">
        <v>0.39</v>
      </c>
      <c r="N107" s="155">
        <v>0.4</v>
      </c>
      <c r="O107" s="155">
        <v>0.41499999999999998</v>
      </c>
      <c r="P107" s="155">
        <v>0.42499999999999999</v>
      </c>
      <c r="Q107" s="155">
        <v>0.44</v>
      </c>
      <c r="R107" s="155">
        <v>0.435</v>
      </c>
      <c r="S107" s="155">
        <v>0.44</v>
      </c>
      <c r="T107" s="155">
        <v>0.44500000000000001</v>
      </c>
      <c r="U107" s="155">
        <v>0.48</v>
      </c>
      <c r="V107" s="155">
        <v>0.47</v>
      </c>
      <c r="W107" s="155">
        <v>0.52</v>
      </c>
      <c r="X107" s="155">
        <v>0.48</v>
      </c>
      <c r="Y107" s="155">
        <v>0.5</v>
      </c>
      <c r="Z107" s="155">
        <v>0.39</v>
      </c>
      <c r="AA107" s="155">
        <v>0.40500000000000003</v>
      </c>
      <c r="AB107" s="155">
        <v>0.41</v>
      </c>
      <c r="AC107" s="155">
        <v>0.435</v>
      </c>
      <c r="AD107" s="155">
        <v>0.42</v>
      </c>
      <c r="AE107" s="155">
        <v>0.48499999999999999</v>
      </c>
      <c r="AF107" s="155">
        <v>0.48499999999999999</v>
      </c>
      <c r="AG107" s="155">
        <v>0.48499999999999999</v>
      </c>
      <c r="AH107" s="155">
        <v>0.48499999999999999</v>
      </c>
      <c r="AI107" s="155">
        <v>0.48499999999999999</v>
      </c>
      <c r="AJ107" s="155">
        <v>0.48499999999999999</v>
      </c>
      <c r="AK107" s="155">
        <v>0.48499999999999999</v>
      </c>
      <c r="AL107" s="155">
        <v>0.48499999999999999</v>
      </c>
      <c r="AM107" s="155">
        <v>0.48499999999999999</v>
      </c>
      <c r="AN107" s="155">
        <v>0.48499999999999999</v>
      </c>
      <c r="AO107" s="155">
        <v>0.48499999999999999</v>
      </c>
      <c r="AP107" s="155">
        <v>0.48499999999999999</v>
      </c>
      <c r="AQ107" s="155">
        <v>0.48499999999999999</v>
      </c>
      <c r="AR107" s="155">
        <v>0.48499999999999999</v>
      </c>
      <c r="AS107" s="155">
        <v>0.48499999999999999</v>
      </c>
      <c r="AT107" s="155">
        <v>0.48499999999999999</v>
      </c>
      <c r="AU107" s="155">
        <v>0.48499999999999999</v>
      </c>
      <c r="AV107" s="155">
        <v>0.48499999999999999</v>
      </c>
      <c r="AW107" s="155">
        <v>0.48499999999999999</v>
      </c>
      <c r="AX107" s="155">
        <v>0.48499999999999999</v>
      </c>
      <c r="AY107" s="155">
        <v>0.48499999999999999</v>
      </c>
      <c r="AZ107" s="155">
        <v>0.48499999999999999</v>
      </c>
      <c r="BA107" s="155">
        <v>0.48499999999999999</v>
      </c>
      <c r="BB107" s="155">
        <v>0.48499999999999999</v>
      </c>
      <c r="BC107" s="155">
        <v>0.48499999999999999</v>
      </c>
      <c r="BD107" s="155">
        <v>0.48499999999999999</v>
      </c>
      <c r="BE107" s="155">
        <v>0.48499999999999999</v>
      </c>
      <c r="BF107" s="155">
        <v>0.48499999999999999</v>
      </c>
      <c r="BG107" s="155">
        <v>0.48499999999999999</v>
      </c>
      <c r="BH107" s="155">
        <v>0.48499999999999999</v>
      </c>
      <c r="BI107" s="155">
        <v>0.48499999999999999</v>
      </c>
      <c r="BJ107" s="155">
        <v>0.48499999999999999</v>
      </c>
      <c r="BK107" s="155">
        <v>0.48499999999999999</v>
      </c>
      <c r="BL107" s="155">
        <v>0.48499999999999999</v>
      </c>
      <c r="BM107" s="155">
        <v>0.48499999999999999</v>
      </c>
      <c r="BN107" s="155">
        <v>0.48499999999999999</v>
      </c>
      <c r="BO107" s="155">
        <v>0.48499999999999999</v>
      </c>
      <c r="BP107" s="155">
        <v>0.48499999999999999</v>
      </c>
      <c r="BQ107" s="155">
        <v>0.48499999999999999</v>
      </c>
      <c r="BR107" s="155">
        <v>0.48499999999999999</v>
      </c>
      <c r="BS107" s="155">
        <v>0.48499999999999999</v>
      </c>
      <c r="BT107" s="155">
        <v>0.48499999999999999</v>
      </c>
      <c r="BV107" s="67">
        <v>0.51</v>
      </c>
      <c r="BW107" s="67">
        <v>0.57999999999999996</v>
      </c>
      <c r="BX107" s="67">
        <v>0.56000000000000005</v>
      </c>
      <c r="BY107" s="67">
        <v>0.63</v>
      </c>
      <c r="BZ107" s="67">
        <v>0.73</v>
      </c>
      <c r="CA107" s="67">
        <v>0.72</v>
      </c>
      <c r="CB107" s="67">
        <v>0.62</v>
      </c>
      <c r="CC107" s="67">
        <v>0.7</v>
      </c>
      <c r="CD107" s="67">
        <v>0.66</v>
      </c>
      <c r="CE107" s="67">
        <v>0.73</v>
      </c>
      <c r="CF107" s="67">
        <v>0.74</v>
      </c>
      <c r="CG107" s="67">
        <v>0.78</v>
      </c>
      <c r="CH107" s="67">
        <v>0.74</v>
      </c>
      <c r="CI107" s="67">
        <v>0.82</v>
      </c>
      <c r="CJ107" s="67">
        <v>0.75</v>
      </c>
      <c r="CK107" s="67">
        <v>0.88</v>
      </c>
      <c r="CL107" s="67">
        <v>0.97</v>
      </c>
      <c r="CM107" s="67">
        <v>0.77</v>
      </c>
      <c r="CN107" s="67">
        <v>0.76</v>
      </c>
      <c r="CO107" s="67">
        <v>0.71</v>
      </c>
      <c r="CP107" s="239">
        <v>0.7</v>
      </c>
      <c r="CQ107" s="67">
        <v>0.75</v>
      </c>
      <c r="CR107" s="67">
        <v>0.76</v>
      </c>
      <c r="CS107" s="67">
        <v>0.9</v>
      </c>
      <c r="CT107" s="67">
        <v>0.91</v>
      </c>
      <c r="CU107" s="67">
        <v>1.04</v>
      </c>
      <c r="CV107" s="67">
        <v>1.06</v>
      </c>
      <c r="CW107" s="67">
        <v>1.07</v>
      </c>
      <c r="CX107" s="67">
        <v>0.89</v>
      </c>
      <c r="CY107" s="67">
        <v>0.81</v>
      </c>
      <c r="CZ107" s="67">
        <v>0.76</v>
      </c>
      <c r="DA107" s="67">
        <v>0.98</v>
      </c>
      <c r="DB107" s="67">
        <v>1.43</v>
      </c>
      <c r="DC107" s="67">
        <v>1.69</v>
      </c>
      <c r="DD107" s="17">
        <f t="shared" si="7"/>
        <v>-5.0000000000000044E-3</v>
      </c>
      <c r="DE107" s="96">
        <f t="shared" si="8"/>
        <v>-1.2987012987012998E-2</v>
      </c>
      <c r="DF107">
        <v>7.8</v>
      </c>
      <c r="DH107" s="253" t="s">
        <v>297</v>
      </c>
      <c r="DI107">
        <f>VLOOKUP(DH107,[4]香港主板20250705!$A:$D,4,FALSE)</f>
        <v>0.38</v>
      </c>
      <c r="DK107" s="270"/>
      <c r="DL107" s="271"/>
    </row>
    <row r="108" spans="1:116" x14ac:dyDescent="0.25">
      <c r="A108" s="99">
        <f t="shared" si="5"/>
        <v>107</v>
      </c>
      <c r="B108" s="1" t="s">
        <v>77</v>
      </c>
      <c r="C108" s="86" t="s">
        <v>11848</v>
      </c>
      <c r="D108" s="178">
        <v>57.5</v>
      </c>
      <c r="F108" s="100" t="e">
        <f>VLOOKUP(C108,#REF!,3,FALSE)</f>
        <v>#REF!</v>
      </c>
      <c r="G108" s="100"/>
      <c r="H108" s="67">
        <v>58.95</v>
      </c>
      <c r="I108" s="67">
        <v>54.05</v>
      </c>
      <c r="J108" s="67">
        <v>51.95</v>
      </c>
      <c r="K108" s="67">
        <v>53.1</v>
      </c>
      <c r="L108" s="67">
        <v>50.95</v>
      </c>
      <c r="M108" s="67">
        <v>53</v>
      </c>
      <c r="N108" s="67">
        <v>51</v>
      </c>
      <c r="O108" s="67">
        <v>51.35</v>
      </c>
      <c r="P108" s="67">
        <v>53.1</v>
      </c>
      <c r="Q108" s="67">
        <v>47.7</v>
      </c>
      <c r="R108" s="67">
        <v>41.95</v>
      </c>
      <c r="S108" s="67">
        <v>44.25</v>
      </c>
      <c r="T108" s="67">
        <v>45.9</v>
      </c>
      <c r="U108" s="67">
        <v>51.05</v>
      </c>
      <c r="V108" s="67">
        <v>54.7</v>
      </c>
      <c r="W108" s="67">
        <v>53.85</v>
      </c>
      <c r="X108" s="67">
        <v>54.35</v>
      </c>
      <c r="Y108" s="67">
        <v>51.85</v>
      </c>
      <c r="Z108" s="67">
        <v>51.7</v>
      </c>
      <c r="AA108" s="67">
        <v>44.7</v>
      </c>
      <c r="AB108" s="67">
        <v>42.45</v>
      </c>
      <c r="AC108" s="67">
        <v>38.299999999999997</v>
      </c>
      <c r="AD108" s="67">
        <v>36.85</v>
      </c>
      <c r="AE108" s="67">
        <v>34.950000000000003</v>
      </c>
      <c r="AF108" s="67">
        <v>33.549999999999997</v>
      </c>
      <c r="AG108" s="67">
        <v>36.25</v>
      </c>
      <c r="AH108" s="67">
        <v>34.15</v>
      </c>
      <c r="AI108" s="67">
        <v>31.65</v>
      </c>
      <c r="AJ108" s="67">
        <v>31.35</v>
      </c>
      <c r="AK108" s="67">
        <v>29.9</v>
      </c>
      <c r="AL108" s="67">
        <v>27.75</v>
      </c>
      <c r="AM108" s="67">
        <v>28.55</v>
      </c>
      <c r="AN108" s="67">
        <v>28</v>
      </c>
      <c r="AO108" s="67">
        <v>28.3</v>
      </c>
      <c r="AP108" s="67">
        <v>27.3</v>
      </c>
      <c r="AQ108" s="67">
        <v>25.95</v>
      </c>
      <c r="AR108" s="67">
        <v>24.55</v>
      </c>
      <c r="AS108" s="67">
        <v>23.75</v>
      </c>
      <c r="AT108" s="67">
        <v>24.55</v>
      </c>
      <c r="AU108" s="67">
        <v>21.95</v>
      </c>
      <c r="AV108" s="67">
        <v>19.88</v>
      </c>
      <c r="AW108" s="67">
        <v>19.22</v>
      </c>
      <c r="AX108" s="67">
        <v>18.54</v>
      </c>
      <c r="AY108" s="67">
        <v>19.5</v>
      </c>
      <c r="AZ108" s="67">
        <v>18.82</v>
      </c>
      <c r="BA108" s="67">
        <v>17.32</v>
      </c>
      <c r="BB108" s="67">
        <v>16.399999999999999</v>
      </c>
      <c r="BC108" s="67">
        <v>16.079999999999998</v>
      </c>
      <c r="BD108" s="67">
        <v>16.36</v>
      </c>
      <c r="BE108" s="67">
        <v>16.52</v>
      </c>
      <c r="BF108" s="67">
        <v>16.84</v>
      </c>
      <c r="BG108" s="67">
        <v>16.62</v>
      </c>
      <c r="BH108" s="67">
        <v>16.48</v>
      </c>
      <c r="BI108" s="67">
        <v>18.18</v>
      </c>
      <c r="BJ108" s="67">
        <v>17.3</v>
      </c>
      <c r="BK108" s="67">
        <v>17.62</v>
      </c>
      <c r="BL108" s="67">
        <v>17.48</v>
      </c>
      <c r="BM108" s="67">
        <v>18.3</v>
      </c>
      <c r="BN108" s="67">
        <v>19.940000000000001</v>
      </c>
      <c r="BO108" s="67">
        <v>19.399999999999999</v>
      </c>
      <c r="BP108" s="67">
        <v>18.18</v>
      </c>
      <c r="BQ108" s="67">
        <v>17.36</v>
      </c>
      <c r="BR108" s="67">
        <v>15.8</v>
      </c>
      <c r="BS108" s="67">
        <v>16.5</v>
      </c>
      <c r="BT108" s="67">
        <v>15.54</v>
      </c>
      <c r="BV108" s="67">
        <v>14.8</v>
      </c>
      <c r="BW108" s="67">
        <v>14.54</v>
      </c>
      <c r="BX108" s="67">
        <v>13.08</v>
      </c>
      <c r="BY108" s="67">
        <v>13.32</v>
      </c>
      <c r="BZ108" s="67">
        <v>13.22</v>
      </c>
      <c r="CA108" s="67">
        <v>13.42</v>
      </c>
      <c r="CB108" s="67">
        <v>12.2</v>
      </c>
      <c r="CC108" s="67">
        <v>13.2</v>
      </c>
      <c r="CD108" s="67">
        <v>13.18</v>
      </c>
      <c r="CE108" s="67">
        <v>14.3</v>
      </c>
      <c r="CF108" s="67">
        <v>14.94</v>
      </c>
      <c r="CG108" s="67">
        <v>15.6</v>
      </c>
      <c r="CH108" s="67">
        <v>15.68</v>
      </c>
      <c r="CI108" s="67">
        <v>15.98</v>
      </c>
      <c r="CJ108" s="67">
        <v>14.62</v>
      </c>
      <c r="CK108" s="67">
        <v>15.16</v>
      </c>
      <c r="CL108" s="67">
        <v>15</v>
      </c>
      <c r="CM108" s="67">
        <v>15.94</v>
      </c>
      <c r="CN108" s="67">
        <v>16.04</v>
      </c>
      <c r="CO108" s="67">
        <v>15.24</v>
      </c>
      <c r="CP108" s="239">
        <v>13.52</v>
      </c>
      <c r="CQ108" s="67">
        <v>13.3</v>
      </c>
      <c r="CR108" s="67">
        <v>12.6</v>
      </c>
      <c r="CS108" s="67">
        <v>11.8</v>
      </c>
      <c r="CT108" s="67">
        <v>12.34</v>
      </c>
      <c r="CU108" s="67">
        <v>12.06</v>
      </c>
      <c r="CV108" s="67">
        <v>12.22</v>
      </c>
      <c r="CW108" s="67">
        <v>11.9</v>
      </c>
      <c r="CX108" s="67">
        <v>12.36</v>
      </c>
      <c r="CY108" s="67">
        <v>12.1</v>
      </c>
      <c r="CZ108" s="67">
        <v>11.74</v>
      </c>
      <c r="DA108" s="67">
        <v>11.86</v>
      </c>
      <c r="DB108" s="67">
        <v>12.22</v>
      </c>
      <c r="DC108" s="67">
        <v>12.18</v>
      </c>
      <c r="DD108" s="17">
        <f t="shared" si="7"/>
        <v>-1.4500000000000028</v>
      </c>
      <c r="DE108" s="96">
        <f t="shared" si="8"/>
        <v>-2.4597116200169682E-2</v>
      </c>
      <c r="DF108">
        <v>7.8</v>
      </c>
      <c r="DH108" s="253" t="s">
        <v>11847</v>
      </c>
      <c r="DI108">
        <f>VLOOKUP(DH108,[4]香港主板20250705!$A:$D,4,FALSE)</f>
        <v>57.5</v>
      </c>
      <c r="DK108" s="270"/>
      <c r="DL108" s="271"/>
    </row>
    <row r="109" spans="1:116" x14ac:dyDescent="0.25">
      <c r="A109" s="99">
        <f t="shared" si="5"/>
        <v>108</v>
      </c>
      <c r="B109" s="8" t="s">
        <v>60</v>
      </c>
      <c r="C109" s="137" t="s">
        <v>11846</v>
      </c>
      <c r="D109" s="178">
        <v>1.53</v>
      </c>
      <c r="F109" s="100" t="e">
        <f>VLOOKUP(C109,#REF!,3,FALSE)</f>
        <v>#REF!</v>
      </c>
      <c r="G109" s="100"/>
      <c r="H109" s="67">
        <v>1.44</v>
      </c>
      <c r="I109" s="67">
        <v>1.45</v>
      </c>
      <c r="J109" s="67">
        <v>1.41</v>
      </c>
      <c r="K109" s="67">
        <v>1.41</v>
      </c>
      <c r="L109" s="67">
        <v>1.39</v>
      </c>
      <c r="M109" s="67">
        <v>1.37</v>
      </c>
      <c r="N109" s="67">
        <v>1.4</v>
      </c>
      <c r="O109" s="67">
        <v>1.44</v>
      </c>
      <c r="P109" s="67">
        <v>1.5</v>
      </c>
      <c r="Q109" s="67">
        <v>1.55</v>
      </c>
      <c r="R109" s="67">
        <v>1.58</v>
      </c>
      <c r="S109" s="67">
        <v>1.57</v>
      </c>
      <c r="T109" s="67">
        <v>1.54</v>
      </c>
      <c r="U109" s="67">
        <v>1.6</v>
      </c>
      <c r="V109" s="67">
        <v>1.65</v>
      </c>
      <c r="W109" s="67">
        <v>1.88</v>
      </c>
      <c r="X109" s="67">
        <v>1.89</v>
      </c>
      <c r="Y109" s="67">
        <v>2.2599999999999998</v>
      </c>
      <c r="Z109" s="67">
        <v>1.91</v>
      </c>
      <c r="AA109" s="67">
        <v>1.9</v>
      </c>
      <c r="AB109" s="67">
        <v>1.68</v>
      </c>
      <c r="AC109" s="67">
        <v>1.58</v>
      </c>
      <c r="AD109" s="67">
        <v>1.5</v>
      </c>
      <c r="AE109" s="67">
        <v>1.55</v>
      </c>
      <c r="AF109" s="67">
        <v>1.3</v>
      </c>
      <c r="AG109" s="67">
        <v>2.23</v>
      </c>
      <c r="AH109" s="67">
        <v>2.37</v>
      </c>
      <c r="AI109" s="67">
        <v>2.44</v>
      </c>
      <c r="AJ109" s="67">
        <v>2.5</v>
      </c>
      <c r="AK109" s="67">
        <v>2.52</v>
      </c>
      <c r="AL109" s="67">
        <v>2.48</v>
      </c>
      <c r="AM109" s="67">
        <v>2.33</v>
      </c>
      <c r="AN109" s="67">
        <v>2.6</v>
      </c>
      <c r="AO109" s="67">
        <v>3.27</v>
      </c>
      <c r="AP109" s="67">
        <v>2.81</v>
      </c>
      <c r="AQ109" s="67">
        <v>2.33</v>
      </c>
      <c r="AR109" s="67">
        <v>2.41</v>
      </c>
      <c r="AS109" s="67">
        <v>2.64</v>
      </c>
      <c r="AT109" s="67">
        <v>3.52</v>
      </c>
      <c r="AU109" s="67">
        <v>1.69</v>
      </c>
      <c r="AV109" s="67">
        <v>1.04</v>
      </c>
      <c r="AW109" s="67">
        <v>0.92</v>
      </c>
      <c r="AX109" s="67">
        <v>0.98</v>
      </c>
      <c r="AY109" s="67">
        <v>1.02</v>
      </c>
      <c r="AZ109" s="67">
        <v>0.96</v>
      </c>
      <c r="BA109" s="67">
        <v>1.01</v>
      </c>
      <c r="BB109" s="67">
        <v>1.07</v>
      </c>
      <c r="BC109" s="67">
        <v>1.01</v>
      </c>
      <c r="BD109" s="67">
        <v>1.03</v>
      </c>
      <c r="BE109" s="67">
        <v>1.1000000000000001</v>
      </c>
      <c r="BF109" s="67">
        <v>1.1599999999999999</v>
      </c>
      <c r="BG109" s="67">
        <v>1.1599999999999999</v>
      </c>
      <c r="BH109" s="67">
        <v>1.1499999999999999</v>
      </c>
      <c r="BI109" s="67">
        <v>1.2</v>
      </c>
      <c r="BJ109" s="67">
        <v>1.26</v>
      </c>
      <c r="BK109" s="67">
        <v>1.29</v>
      </c>
      <c r="BL109" s="67">
        <v>1.47</v>
      </c>
      <c r="BM109" s="67">
        <v>1.51</v>
      </c>
      <c r="BN109" s="67">
        <v>1.85</v>
      </c>
      <c r="BO109" s="67">
        <v>1.42</v>
      </c>
      <c r="BP109" s="67">
        <v>1.39</v>
      </c>
      <c r="BQ109" s="67">
        <v>1.1299999999999999</v>
      </c>
      <c r="BR109" s="67">
        <v>0.94</v>
      </c>
      <c r="BS109" s="67">
        <v>0.92</v>
      </c>
      <c r="BT109" s="67">
        <v>1.05</v>
      </c>
      <c r="BV109" s="67">
        <v>1.1399999999999999</v>
      </c>
      <c r="BW109" s="67">
        <v>1.21</v>
      </c>
      <c r="BX109" s="67">
        <v>1.17</v>
      </c>
      <c r="BY109" s="67">
        <v>1.21</v>
      </c>
      <c r="BZ109" s="67">
        <v>1.31</v>
      </c>
      <c r="CA109" s="67">
        <v>1.29</v>
      </c>
      <c r="CB109" s="67">
        <v>1.1000000000000001</v>
      </c>
      <c r="CC109" s="67">
        <v>1.24</v>
      </c>
      <c r="CD109" s="67">
        <v>1.1499999999999999</v>
      </c>
      <c r="CE109" s="67">
        <v>1.36</v>
      </c>
      <c r="CF109" s="67">
        <v>1.39</v>
      </c>
      <c r="CG109" s="67">
        <v>1.5</v>
      </c>
      <c r="CH109" s="67">
        <v>1.41</v>
      </c>
      <c r="CI109" s="67">
        <v>1.57</v>
      </c>
      <c r="CJ109" s="67">
        <v>1.79</v>
      </c>
      <c r="CK109" s="67">
        <v>2.44</v>
      </c>
      <c r="CL109" s="67">
        <v>2.78</v>
      </c>
      <c r="CM109" s="67">
        <v>2.2000000000000002</v>
      </c>
      <c r="CN109" s="67">
        <v>2.19</v>
      </c>
      <c r="CO109" s="67">
        <v>1.64</v>
      </c>
      <c r="CP109" s="239">
        <v>1.74</v>
      </c>
      <c r="CQ109" s="67">
        <v>1.77</v>
      </c>
      <c r="CR109" s="67">
        <v>2.0499999999999998</v>
      </c>
      <c r="CS109" s="67">
        <v>2.41</v>
      </c>
      <c r="CT109" s="67">
        <v>2.16</v>
      </c>
      <c r="CU109" s="67">
        <v>2.68</v>
      </c>
      <c r="CV109" s="67">
        <v>2.62</v>
      </c>
      <c r="CW109" s="67">
        <v>2.48</v>
      </c>
      <c r="CX109" s="67">
        <v>0.94</v>
      </c>
      <c r="CY109" s="67">
        <v>0.89</v>
      </c>
      <c r="CZ109" s="67">
        <v>1.1100000000000001</v>
      </c>
      <c r="DA109" s="67">
        <v>1.17</v>
      </c>
      <c r="DB109" s="67">
        <v>1.38</v>
      </c>
      <c r="DC109" s="67">
        <v>1.38</v>
      </c>
      <c r="DD109" s="17">
        <f t="shared" si="7"/>
        <v>9.000000000000008E-2</v>
      </c>
      <c r="DE109" s="96">
        <f t="shared" si="8"/>
        <v>6.2500000000000056E-2</v>
      </c>
      <c r="DF109">
        <v>7.8</v>
      </c>
      <c r="DH109" s="253" t="s">
        <v>11845</v>
      </c>
      <c r="DI109">
        <f>VLOOKUP(DH109,[4]香港主板20250705!$A:$D,4,FALSE)</f>
        <v>1.53</v>
      </c>
      <c r="DK109" s="270"/>
      <c r="DL109" s="271"/>
    </row>
    <row r="110" spans="1:116" s="65" customFormat="1" x14ac:dyDescent="0.25">
      <c r="A110" s="99">
        <f t="shared" si="5"/>
        <v>109</v>
      </c>
      <c r="B110" s="250" t="s">
        <v>35</v>
      </c>
      <c r="C110" s="50" t="s">
        <v>11844</v>
      </c>
      <c r="D110" s="178">
        <v>43.95</v>
      </c>
      <c r="E110"/>
      <c r="F110" s="100" t="e">
        <f>VLOOKUP(C110,#REF!,3,FALSE)</f>
        <v>#REF!</v>
      </c>
      <c r="G110" s="100"/>
      <c r="H110" s="67">
        <v>44.85</v>
      </c>
      <c r="I110" s="67">
        <v>39.5</v>
      </c>
      <c r="J110" s="67">
        <v>40</v>
      </c>
      <c r="K110" s="67">
        <v>40.200000000000003</v>
      </c>
      <c r="L110" s="67">
        <v>40.549999999999997</v>
      </c>
      <c r="M110" s="67">
        <v>41.85</v>
      </c>
      <c r="N110" s="67">
        <v>41.7</v>
      </c>
      <c r="O110" s="67">
        <v>43</v>
      </c>
      <c r="P110" s="67">
        <v>47.5</v>
      </c>
      <c r="Q110" s="67">
        <v>45.05</v>
      </c>
      <c r="R110" s="67">
        <v>46</v>
      </c>
      <c r="S110" s="67">
        <v>46.7</v>
      </c>
      <c r="T110" s="67">
        <v>45.05</v>
      </c>
      <c r="U110" s="67">
        <v>48</v>
      </c>
      <c r="V110" s="67">
        <v>46.95</v>
      </c>
      <c r="W110" s="67">
        <v>50.5</v>
      </c>
      <c r="X110" s="67">
        <v>54.6</v>
      </c>
      <c r="Y110" s="67">
        <v>53.6</v>
      </c>
      <c r="Z110" s="67">
        <v>54.2</v>
      </c>
      <c r="AA110" s="67">
        <v>45.55</v>
      </c>
      <c r="AB110" s="67">
        <v>46.65</v>
      </c>
      <c r="AC110" s="67">
        <v>38</v>
      </c>
      <c r="AD110" s="67">
        <v>41.3</v>
      </c>
      <c r="AE110" s="67">
        <v>39.450000000000003</v>
      </c>
      <c r="AF110" s="67">
        <v>32.35</v>
      </c>
      <c r="AG110" s="67">
        <v>29.55</v>
      </c>
      <c r="AH110" s="67">
        <v>30.65</v>
      </c>
      <c r="AI110" s="67">
        <v>28.3</v>
      </c>
      <c r="AJ110" s="67">
        <v>25.9</v>
      </c>
      <c r="AK110" s="67">
        <v>26.45</v>
      </c>
      <c r="AL110" s="67">
        <v>26</v>
      </c>
      <c r="AM110" s="67">
        <v>25.05</v>
      </c>
      <c r="AN110" s="67">
        <v>26.4</v>
      </c>
      <c r="AO110" s="67">
        <v>28.55</v>
      </c>
      <c r="AP110" s="67">
        <v>25.75</v>
      </c>
      <c r="AQ110" s="67">
        <v>28.8</v>
      </c>
      <c r="AR110" s="67">
        <v>30.25</v>
      </c>
      <c r="AS110" s="67">
        <v>25.5</v>
      </c>
      <c r="AT110" s="67">
        <v>27.35</v>
      </c>
      <c r="AU110" s="67">
        <v>18.559999999999999</v>
      </c>
      <c r="AV110" s="67">
        <v>16.2</v>
      </c>
      <c r="AW110" s="67">
        <v>15.6</v>
      </c>
      <c r="AX110" s="67">
        <v>16.04</v>
      </c>
      <c r="AY110" s="67">
        <v>17.079999999999998</v>
      </c>
      <c r="AZ110" s="67">
        <v>16.34</v>
      </c>
      <c r="BA110" s="67">
        <v>16.96</v>
      </c>
      <c r="BB110" s="67">
        <v>16.579999999999998</v>
      </c>
      <c r="BC110" s="67">
        <v>16.7</v>
      </c>
      <c r="BD110" s="67">
        <v>16.8</v>
      </c>
      <c r="BE110" s="67">
        <v>17.62</v>
      </c>
      <c r="BF110" s="67">
        <v>18.100000000000001</v>
      </c>
      <c r="BG110" s="67">
        <v>17.32</v>
      </c>
      <c r="BH110" s="67">
        <v>17.12</v>
      </c>
      <c r="BI110" s="67">
        <v>18.62</v>
      </c>
      <c r="BJ110" s="67">
        <v>17.62</v>
      </c>
      <c r="BK110" s="67">
        <v>18.38</v>
      </c>
      <c r="BL110" s="67">
        <v>16.54</v>
      </c>
      <c r="BM110" s="67">
        <v>15.34</v>
      </c>
      <c r="BN110" s="67">
        <v>16.84</v>
      </c>
      <c r="BO110" s="67">
        <v>16.260000000000002</v>
      </c>
      <c r="BP110" s="67">
        <v>16</v>
      </c>
      <c r="BQ110" s="67">
        <v>15.54</v>
      </c>
      <c r="BR110" s="67">
        <v>14.32</v>
      </c>
      <c r="BS110" s="67">
        <v>14.18</v>
      </c>
      <c r="BT110" s="67">
        <v>14.92</v>
      </c>
      <c r="BU110" s="67"/>
      <c r="BV110" s="67">
        <v>15.8</v>
      </c>
      <c r="BW110" s="67">
        <v>16.86</v>
      </c>
      <c r="BX110" s="67">
        <v>16.62</v>
      </c>
      <c r="BY110" s="67">
        <v>17.04</v>
      </c>
      <c r="BZ110" s="67">
        <v>14.98</v>
      </c>
      <c r="CA110" s="67">
        <v>15.12</v>
      </c>
      <c r="CB110" s="67">
        <v>14.08</v>
      </c>
      <c r="CC110" s="67">
        <v>15.56</v>
      </c>
      <c r="CD110" s="67">
        <v>15.62</v>
      </c>
      <c r="CE110" s="67">
        <v>17.36</v>
      </c>
      <c r="CF110" s="67">
        <v>18.84</v>
      </c>
      <c r="CG110" s="67">
        <v>19.86</v>
      </c>
      <c r="CH110" s="67">
        <v>20.149999999999999</v>
      </c>
      <c r="CI110" s="67">
        <v>20.6</v>
      </c>
      <c r="CJ110" s="67">
        <v>20.55</v>
      </c>
      <c r="CK110" s="67">
        <v>21.25</v>
      </c>
      <c r="CL110" s="67">
        <v>21.55</v>
      </c>
      <c r="CM110" s="67">
        <v>21.6</v>
      </c>
      <c r="CN110" s="67">
        <v>21.8</v>
      </c>
      <c r="CO110" s="67">
        <v>24.5</v>
      </c>
      <c r="CP110" s="239">
        <v>22.75</v>
      </c>
      <c r="CQ110">
        <v>21.5</v>
      </c>
      <c r="CR110" s="67">
        <v>20.7</v>
      </c>
      <c r="CS110">
        <v>19.2</v>
      </c>
      <c r="CT110">
        <v>20.05</v>
      </c>
      <c r="CU110" s="67">
        <v>19.52</v>
      </c>
      <c r="CV110" s="67">
        <v>19.899999999999999</v>
      </c>
      <c r="CW110" s="67">
        <v>19.8</v>
      </c>
      <c r="CX110" s="67">
        <v>19.7</v>
      </c>
      <c r="CY110" s="67">
        <v>17.760000000000002</v>
      </c>
      <c r="CZ110" s="67">
        <v>17.64</v>
      </c>
      <c r="DA110" s="67">
        <v>18.100000000000001</v>
      </c>
      <c r="DB110" s="67">
        <v>18.72</v>
      </c>
      <c r="DC110" s="67">
        <v>19.62</v>
      </c>
      <c r="DD110" s="17">
        <f t="shared" si="7"/>
        <v>-0.89999999999999858</v>
      </c>
      <c r="DE110" s="96">
        <f t="shared" si="8"/>
        <v>-2.0066889632106993E-2</v>
      </c>
      <c r="DF110">
        <v>7.8</v>
      </c>
      <c r="DG110"/>
      <c r="DH110" s="253" t="s">
        <v>11843</v>
      </c>
      <c r="DI110">
        <f>VLOOKUP(DH110,[4]香港主板20250705!$A:$D,4,FALSE)</f>
        <v>43.95</v>
      </c>
      <c r="DJ110"/>
      <c r="DK110" s="270"/>
      <c r="DL110" s="271"/>
    </row>
    <row r="111" spans="1:116" x14ac:dyDescent="0.25">
      <c r="A111" s="99">
        <f t="shared" si="5"/>
        <v>110</v>
      </c>
      <c r="B111" s="249" t="s">
        <v>233</v>
      </c>
      <c r="C111" s="137" t="s">
        <v>11842</v>
      </c>
      <c r="D111" s="178">
        <v>466</v>
      </c>
      <c r="F111" s="100" t="e">
        <f>VLOOKUP(C111,#REF!,3,FALSE)</f>
        <v>#REF!</v>
      </c>
      <c r="G111" s="100"/>
      <c r="H111" s="67">
        <v>459.2</v>
      </c>
      <c r="I111" s="67">
        <v>446.4</v>
      </c>
      <c r="J111" s="67">
        <v>468.8</v>
      </c>
      <c r="K111" s="67">
        <v>466.8</v>
      </c>
      <c r="L111" s="67">
        <v>494</v>
      </c>
      <c r="M111" s="67">
        <v>487.6</v>
      </c>
      <c r="N111" s="67">
        <v>506</v>
      </c>
      <c r="O111" s="67">
        <v>478.6</v>
      </c>
      <c r="P111" s="67">
        <v>471</v>
      </c>
      <c r="Q111" s="67">
        <v>450.4</v>
      </c>
      <c r="R111" s="67">
        <v>449.8</v>
      </c>
      <c r="S111" s="67">
        <v>427.6</v>
      </c>
      <c r="T111" s="67">
        <v>488</v>
      </c>
      <c r="U111" s="67">
        <v>507</v>
      </c>
      <c r="V111" s="67">
        <v>498</v>
      </c>
      <c r="W111" s="67">
        <v>481</v>
      </c>
      <c r="X111" s="67">
        <v>511.5</v>
      </c>
      <c r="Y111" s="67">
        <v>436.6</v>
      </c>
      <c r="Z111" s="67">
        <v>512.5</v>
      </c>
      <c r="AA111" s="67">
        <v>556</v>
      </c>
      <c r="AB111" s="67">
        <v>532.5</v>
      </c>
      <c r="AC111" s="67">
        <v>548</v>
      </c>
      <c r="AD111" s="67">
        <v>541</v>
      </c>
      <c r="AE111" s="67">
        <v>513</v>
      </c>
      <c r="AF111" s="67">
        <v>498</v>
      </c>
      <c r="AG111" s="67">
        <v>516.5</v>
      </c>
      <c r="AH111" s="67">
        <v>559</v>
      </c>
      <c r="AI111" s="67">
        <v>555</v>
      </c>
      <c r="AJ111" s="67">
        <v>569</v>
      </c>
      <c r="AK111" s="67">
        <v>542</v>
      </c>
      <c r="AL111" s="67">
        <v>508.5</v>
      </c>
      <c r="AM111" s="67">
        <v>500</v>
      </c>
      <c r="AN111" s="67">
        <v>468</v>
      </c>
      <c r="AO111" s="67">
        <v>527</v>
      </c>
      <c r="AP111" s="67">
        <v>497.2</v>
      </c>
      <c r="AQ111" s="67">
        <v>483.4</v>
      </c>
      <c r="AR111" s="67">
        <v>485.2</v>
      </c>
      <c r="AS111" s="67">
        <v>505.5</v>
      </c>
      <c r="AT111" s="67">
        <v>543</v>
      </c>
      <c r="AU111" s="67">
        <v>474</v>
      </c>
      <c r="AV111" s="67">
        <v>381.6</v>
      </c>
      <c r="AW111" s="67">
        <v>369.6</v>
      </c>
      <c r="AX111" s="67">
        <v>373.6</v>
      </c>
      <c r="AY111" s="67">
        <v>370.2</v>
      </c>
      <c r="AZ111" s="67">
        <v>331.2</v>
      </c>
      <c r="BA111" s="67">
        <v>334.2</v>
      </c>
      <c r="BB111" s="67">
        <v>329</v>
      </c>
      <c r="BC111" s="67">
        <v>315.2</v>
      </c>
      <c r="BD111" s="67">
        <v>340</v>
      </c>
      <c r="BE111" s="67">
        <v>344.2</v>
      </c>
      <c r="BF111" s="67">
        <v>395.6</v>
      </c>
      <c r="BG111" s="67">
        <v>385.2</v>
      </c>
      <c r="BH111" s="67">
        <v>374.6</v>
      </c>
      <c r="BI111" s="67">
        <v>385.2</v>
      </c>
      <c r="BJ111" s="67">
        <v>396</v>
      </c>
      <c r="BK111" s="67">
        <v>399</v>
      </c>
      <c r="BL111" s="67">
        <v>391.6</v>
      </c>
      <c r="BM111" s="67">
        <v>406</v>
      </c>
      <c r="BN111" s="67">
        <v>438.4</v>
      </c>
      <c r="BO111" s="67">
        <v>420.8</v>
      </c>
      <c r="BP111" s="67">
        <v>402.4</v>
      </c>
      <c r="BQ111" s="67">
        <v>406.6</v>
      </c>
      <c r="BR111" s="67">
        <v>379.4</v>
      </c>
      <c r="BS111" s="67">
        <v>389.6</v>
      </c>
      <c r="BT111" s="67">
        <v>374.6</v>
      </c>
      <c r="BV111" s="67">
        <v>354.8</v>
      </c>
      <c r="BW111" s="67">
        <v>344.2</v>
      </c>
      <c r="BX111" s="67">
        <v>342.2</v>
      </c>
      <c r="BY111" s="67">
        <v>355.2</v>
      </c>
      <c r="BZ111" s="67">
        <v>366.4</v>
      </c>
      <c r="CA111" s="67">
        <v>325</v>
      </c>
      <c r="CB111" s="67">
        <v>291.39999999999998</v>
      </c>
      <c r="CC111" s="67">
        <v>290.2</v>
      </c>
      <c r="CD111" s="67">
        <v>278.8</v>
      </c>
      <c r="CE111" s="67">
        <v>295.60000000000002</v>
      </c>
      <c r="CF111" s="67">
        <v>295.2</v>
      </c>
      <c r="CG111" s="67">
        <v>277.60000000000002</v>
      </c>
      <c r="CH111" s="67">
        <v>263.60000000000002</v>
      </c>
      <c r="CI111" s="67">
        <v>266.60000000000002</v>
      </c>
      <c r="CJ111" s="67">
        <v>260.8</v>
      </c>
      <c r="CK111" s="67">
        <v>269.2</v>
      </c>
      <c r="CL111" s="67">
        <v>276</v>
      </c>
      <c r="CM111" s="67">
        <v>274</v>
      </c>
      <c r="CN111" s="67">
        <v>260.60000000000002</v>
      </c>
      <c r="CO111" s="67">
        <v>260.2</v>
      </c>
      <c r="CP111" s="239">
        <v>277.2</v>
      </c>
      <c r="CQ111" s="67">
        <v>252.6</v>
      </c>
      <c r="CR111" s="67">
        <v>261.8</v>
      </c>
      <c r="CS111" s="67">
        <v>260.60000000000002</v>
      </c>
      <c r="CT111" s="67">
        <v>279.2</v>
      </c>
      <c r="CU111" s="67">
        <v>287.39999999999998</v>
      </c>
      <c r="CV111" s="67">
        <v>284.39999999999998</v>
      </c>
      <c r="CW111" s="67">
        <v>290.8</v>
      </c>
      <c r="CX111" s="67">
        <v>309.39999999999998</v>
      </c>
      <c r="CY111" s="67">
        <v>311.60000000000002</v>
      </c>
      <c r="CZ111" s="67">
        <v>299.60000000000002</v>
      </c>
      <c r="DA111" s="67">
        <v>320</v>
      </c>
      <c r="DB111" s="67">
        <v>314.39999999999998</v>
      </c>
      <c r="DC111" s="67">
        <v>307.60000000000002</v>
      </c>
      <c r="DD111" s="17">
        <f t="shared" si="7"/>
        <v>6.8000000000000114</v>
      </c>
      <c r="DE111" s="96">
        <f t="shared" si="8"/>
        <v>1.4808362369338005E-2</v>
      </c>
      <c r="DF111">
        <v>7.8</v>
      </c>
      <c r="DH111" s="253" t="s">
        <v>11841</v>
      </c>
      <c r="DI111">
        <f>VLOOKUP(DH111,[4]香港主板20250705!$A:$D,4,FALSE)</f>
        <v>466</v>
      </c>
      <c r="DK111" s="270"/>
      <c r="DL111" s="271"/>
    </row>
    <row r="112" spans="1:116" s="65" customFormat="1" x14ac:dyDescent="0.25">
      <c r="A112" s="99">
        <f t="shared" si="5"/>
        <v>111</v>
      </c>
      <c r="B112" s="35" t="s">
        <v>227</v>
      </c>
      <c r="C112" s="50" t="s">
        <v>11840</v>
      </c>
      <c r="D112" s="178">
        <v>16.84</v>
      </c>
      <c r="E112"/>
      <c r="F112" s="100" t="e">
        <f>VLOOKUP(C112,#REF!,3,FALSE)</f>
        <v>#REF!</v>
      </c>
      <c r="G112" s="100"/>
      <c r="H112" s="67">
        <v>16.68</v>
      </c>
      <c r="I112" s="67">
        <v>15.72</v>
      </c>
      <c r="J112" s="67">
        <v>15.48</v>
      </c>
      <c r="K112" s="67">
        <v>15.22</v>
      </c>
      <c r="L112" s="67">
        <v>14.98</v>
      </c>
      <c r="M112" s="67">
        <v>15.1</v>
      </c>
      <c r="N112" s="67">
        <v>15.28</v>
      </c>
      <c r="O112" s="67">
        <v>15.38</v>
      </c>
      <c r="P112" s="67">
        <v>15.24</v>
      </c>
      <c r="Q112" s="67">
        <v>15.1</v>
      </c>
      <c r="R112" s="67">
        <v>14.94</v>
      </c>
      <c r="S112" s="67">
        <v>15.26</v>
      </c>
      <c r="T112" s="67">
        <v>15.54</v>
      </c>
      <c r="U112" s="67">
        <v>17.16</v>
      </c>
      <c r="V112" s="67">
        <v>17.38</v>
      </c>
      <c r="W112" s="67">
        <v>18.34</v>
      </c>
      <c r="X112" s="67">
        <v>18.66</v>
      </c>
      <c r="Y112" s="67">
        <v>17.079999999999998</v>
      </c>
      <c r="Z112" s="67">
        <v>16.559999999999999</v>
      </c>
      <c r="AA112" s="67">
        <v>16.8</v>
      </c>
      <c r="AB112" s="67">
        <v>16.260000000000002</v>
      </c>
      <c r="AC112" s="67">
        <v>16.02</v>
      </c>
      <c r="AD112" s="67">
        <v>15.82</v>
      </c>
      <c r="AE112" s="67">
        <v>15.34</v>
      </c>
      <c r="AF112" s="67">
        <v>14.82</v>
      </c>
      <c r="AG112" s="67">
        <v>15.74</v>
      </c>
      <c r="AH112" s="67">
        <v>16.559999999999999</v>
      </c>
      <c r="AI112" s="67">
        <v>16.739999999999998</v>
      </c>
      <c r="AJ112" s="67">
        <v>17</v>
      </c>
      <c r="AK112" s="67">
        <v>16.600000000000001</v>
      </c>
      <c r="AL112" s="67">
        <v>15.96</v>
      </c>
      <c r="AM112" s="67">
        <v>15.68</v>
      </c>
      <c r="AN112" s="67">
        <v>16.04</v>
      </c>
      <c r="AO112" s="67">
        <v>17.38</v>
      </c>
      <c r="AP112" s="67">
        <v>15.9</v>
      </c>
      <c r="AQ112" s="67">
        <v>15.88</v>
      </c>
      <c r="AR112" s="67">
        <v>16.22</v>
      </c>
      <c r="AS112" s="67">
        <v>18.04</v>
      </c>
      <c r="AT112" s="67">
        <v>19.14</v>
      </c>
      <c r="AU112" s="67">
        <v>18.66</v>
      </c>
      <c r="AV112" s="67">
        <v>14.5</v>
      </c>
      <c r="AW112" s="67">
        <v>13.08</v>
      </c>
      <c r="AX112" s="67">
        <v>14.22</v>
      </c>
      <c r="AY112" s="67">
        <v>14.66</v>
      </c>
      <c r="AZ112" s="67">
        <v>14.24</v>
      </c>
      <c r="BA112" s="67">
        <v>13.1</v>
      </c>
      <c r="BB112" s="67">
        <v>14.22</v>
      </c>
      <c r="BC112" s="67">
        <v>13.66</v>
      </c>
      <c r="BD112" s="67">
        <v>14.62</v>
      </c>
      <c r="BE112" s="67">
        <v>15.06</v>
      </c>
      <c r="BF112" s="67">
        <v>16.22</v>
      </c>
      <c r="BG112" s="67">
        <v>15.52</v>
      </c>
      <c r="BH112" s="67">
        <v>16.899999999999999</v>
      </c>
      <c r="BI112" s="67">
        <v>17.5</v>
      </c>
      <c r="BJ112" s="67">
        <v>18.86</v>
      </c>
      <c r="BK112" s="67">
        <v>20.85</v>
      </c>
      <c r="BL112" s="67">
        <v>20.350000000000001</v>
      </c>
      <c r="BM112" s="67">
        <v>21.3</v>
      </c>
      <c r="BN112" s="67">
        <v>22</v>
      </c>
      <c r="BO112" s="67">
        <v>22.3</v>
      </c>
      <c r="BP112" s="67">
        <v>21.95</v>
      </c>
      <c r="BQ112" s="67">
        <v>21.1</v>
      </c>
      <c r="BR112" s="67">
        <v>16.739999999999998</v>
      </c>
      <c r="BS112" s="67">
        <v>19</v>
      </c>
      <c r="BT112" s="67">
        <v>20.75</v>
      </c>
      <c r="BU112" s="67"/>
      <c r="BV112" s="67">
        <v>20.45</v>
      </c>
      <c r="BW112" s="67">
        <v>20.7</v>
      </c>
      <c r="BX112" s="67">
        <v>19.22</v>
      </c>
      <c r="BY112" s="67">
        <v>20.05</v>
      </c>
      <c r="BZ112" s="67">
        <v>20.9</v>
      </c>
      <c r="CA112" s="67">
        <v>21.25</v>
      </c>
      <c r="CB112" s="67">
        <v>17.72</v>
      </c>
      <c r="CC112" s="67">
        <v>17.12</v>
      </c>
      <c r="CD112" s="67">
        <v>16.18</v>
      </c>
      <c r="CE112" s="67">
        <v>18</v>
      </c>
      <c r="CF112" s="67">
        <v>18.84</v>
      </c>
      <c r="CG112" s="67">
        <v>20.9</v>
      </c>
      <c r="CH112" s="67">
        <v>19.8</v>
      </c>
      <c r="CI112" s="67">
        <v>19</v>
      </c>
      <c r="CJ112" s="67">
        <v>21.35</v>
      </c>
      <c r="CK112" s="67">
        <v>21.75</v>
      </c>
      <c r="CL112" s="67">
        <v>22.8</v>
      </c>
      <c r="CM112" s="67">
        <v>23.1</v>
      </c>
      <c r="CN112" s="67">
        <v>24.65</v>
      </c>
      <c r="CO112" s="67">
        <v>27.55</v>
      </c>
      <c r="CP112" s="239">
        <v>24.9</v>
      </c>
      <c r="CQ112">
        <v>30.55</v>
      </c>
      <c r="CR112" s="67">
        <v>35</v>
      </c>
      <c r="CS112">
        <v>31.4</v>
      </c>
      <c r="CT112">
        <v>32.950000000000003</v>
      </c>
      <c r="CU112" s="67">
        <v>34.5</v>
      </c>
      <c r="CV112" s="67">
        <v>36.049999999999997</v>
      </c>
      <c r="CW112" s="67">
        <v>37.450000000000003</v>
      </c>
      <c r="CX112" s="67">
        <v>37.049999999999997</v>
      </c>
      <c r="CY112" s="67">
        <v>37.1</v>
      </c>
      <c r="CZ112" s="67">
        <v>39.1</v>
      </c>
      <c r="DA112" s="67">
        <v>43.7</v>
      </c>
      <c r="DB112" s="67">
        <v>44.45</v>
      </c>
      <c r="DC112" s="67">
        <v>46.1</v>
      </c>
      <c r="DD112" s="17">
        <f t="shared" si="7"/>
        <v>0.16000000000000014</v>
      </c>
      <c r="DE112" s="96">
        <f t="shared" si="8"/>
        <v>9.592326139088737E-3</v>
      </c>
      <c r="DF112">
        <v>7.8</v>
      </c>
      <c r="DG112"/>
      <c r="DH112" s="253" t="s">
        <v>11839</v>
      </c>
      <c r="DI112">
        <f>VLOOKUP(DH112,[4]香港主板20250705!$A:$D,4,FALSE)</f>
        <v>16.84</v>
      </c>
      <c r="DJ112"/>
      <c r="DK112" s="270"/>
      <c r="DL112" s="271"/>
    </row>
    <row r="113" spans="1:120" s="65" customFormat="1" x14ac:dyDescent="0.25">
      <c r="A113" s="99">
        <f t="shared" si="5"/>
        <v>112</v>
      </c>
      <c r="B113" s="35" t="s">
        <v>401</v>
      </c>
      <c r="C113" s="50" t="s">
        <v>11838</v>
      </c>
      <c r="D113" s="178">
        <v>121.5</v>
      </c>
      <c r="E113"/>
      <c r="F113" s="100" t="e">
        <f>VLOOKUP(C113,#REF!,3,FALSE)</f>
        <v>#REF!</v>
      </c>
      <c r="G113" s="100"/>
      <c r="H113" s="67">
        <v>124.2</v>
      </c>
      <c r="I113" s="67">
        <v>125.8</v>
      </c>
      <c r="J113" s="67">
        <v>131.1</v>
      </c>
      <c r="K113" s="67">
        <v>403</v>
      </c>
      <c r="L113" s="67">
        <v>392.8</v>
      </c>
      <c r="M113" s="67">
        <v>465.2</v>
      </c>
      <c r="N113" s="67">
        <v>434.2</v>
      </c>
      <c r="O113" s="67">
        <v>387</v>
      </c>
      <c r="P113" s="67">
        <v>382.4</v>
      </c>
      <c r="Q113" s="67">
        <v>397</v>
      </c>
      <c r="R113" s="67">
        <v>366</v>
      </c>
      <c r="S113" s="67">
        <v>368.8</v>
      </c>
      <c r="T113" s="67">
        <v>374.8</v>
      </c>
      <c r="U113" s="67">
        <v>406.8</v>
      </c>
      <c r="V113" s="67">
        <v>391.6</v>
      </c>
      <c r="W113" s="67">
        <v>385.8</v>
      </c>
      <c r="X113" s="67">
        <v>355.2</v>
      </c>
      <c r="Y113" s="67">
        <v>371.6</v>
      </c>
      <c r="Z113" s="67">
        <v>392.4</v>
      </c>
      <c r="AA113" s="67">
        <v>364.2</v>
      </c>
      <c r="AB113" s="67">
        <v>330</v>
      </c>
      <c r="AC113" s="67">
        <v>273</v>
      </c>
      <c r="AD113" s="67">
        <v>274.39999999999998</v>
      </c>
      <c r="AE113" s="67">
        <v>263.8</v>
      </c>
      <c r="AF113" s="67">
        <v>251.4</v>
      </c>
      <c r="AG113" s="67">
        <v>258</v>
      </c>
      <c r="AH113" s="67">
        <v>273.60000000000002</v>
      </c>
      <c r="AI113" s="67">
        <v>267</v>
      </c>
      <c r="AJ113" s="67">
        <v>268.60000000000002</v>
      </c>
      <c r="AK113" s="67">
        <v>266</v>
      </c>
      <c r="AL113" s="67">
        <v>253.6</v>
      </c>
      <c r="AM113" s="67">
        <v>258.60000000000002</v>
      </c>
      <c r="AN113" s="67">
        <v>264</v>
      </c>
      <c r="AO113" s="67">
        <v>278.8</v>
      </c>
      <c r="AP113" s="67">
        <v>277.60000000000002</v>
      </c>
      <c r="AQ113" s="67">
        <v>292.60000000000002</v>
      </c>
      <c r="AR113" s="67">
        <v>287</v>
      </c>
      <c r="AS113" s="67">
        <v>298.8</v>
      </c>
      <c r="AT113" s="67">
        <v>305.60000000000002</v>
      </c>
      <c r="AU113" s="67">
        <v>275.8</v>
      </c>
      <c r="AV113" s="67">
        <v>245.2</v>
      </c>
      <c r="AW113" s="67">
        <v>239.8</v>
      </c>
      <c r="AX113" s="67">
        <v>237.2</v>
      </c>
      <c r="AY113" s="67">
        <v>241.2</v>
      </c>
      <c r="AZ113" s="67">
        <v>226.2</v>
      </c>
      <c r="BA113" s="67">
        <v>220.4</v>
      </c>
      <c r="BB113" s="67">
        <v>214.2</v>
      </c>
      <c r="BC113" s="67">
        <v>219.2</v>
      </c>
      <c r="BD113" s="67">
        <v>235.8</v>
      </c>
      <c r="BE113" s="67">
        <v>243</v>
      </c>
      <c r="BF113" s="67">
        <v>246.6</v>
      </c>
      <c r="BG113" s="67">
        <v>235</v>
      </c>
      <c r="BH113" s="67">
        <v>232</v>
      </c>
      <c r="BI113" s="67">
        <v>236.2</v>
      </c>
      <c r="BJ113" s="67">
        <v>229.4</v>
      </c>
      <c r="BK113" s="67">
        <v>228</v>
      </c>
      <c r="BL113" s="67">
        <v>219.6</v>
      </c>
      <c r="BM113" s="67">
        <v>208</v>
      </c>
      <c r="BN113" s="67">
        <v>222.6</v>
      </c>
      <c r="BO113" s="67">
        <v>223.4</v>
      </c>
      <c r="BP113" s="67">
        <v>226.4</v>
      </c>
      <c r="BQ113" s="67">
        <v>212.8</v>
      </c>
      <c r="BR113" s="67">
        <v>201.2</v>
      </c>
      <c r="BS113" s="67">
        <v>210.2</v>
      </c>
      <c r="BT113" s="67">
        <v>197.9</v>
      </c>
      <c r="BU113" s="67"/>
      <c r="BV113" s="67">
        <v>214</v>
      </c>
      <c r="BW113" s="67">
        <v>210.2</v>
      </c>
      <c r="BX113" s="67">
        <v>188</v>
      </c>
      <c r="BY113" s="67">
        <v>194.7</v>
      </c>
      <c r="BZ113" s="67">
        <v>185.2</v>
      </c>
      <c r="CA113" s="67">
        <v>190</v>
      </c>
      <c r="CB113" s="67">
        <v>172.8</v>
      </c>
      <c r="CC113" s="67">
        <v>190.2</v>
      </c>
      <c r="CD113" s="67">
        <v>195.6</v>
      </c>
      <c r="CE113" s="67">
        <v>211</v>
      </c>
      <c r="CF113" s="67">
        <v>208.2</v>
      </c>
      <c r="CG113" s="67">
        <v>214.4</v>
      </c>
      <c r="CH113" s="67">
        <v>202.6</v>
      </c>
      <c r="CI113" s="67">
        <v>208.6</v>
      </c>
      <c r="CJ113" s="67">
        <v>210.8</v>
      </c>
      <c r="CK113" s="67">
        <v>206</v>
      </c>
      <c r="CL113" s="67">
        <v>228.4</v>
      </c>
      <c r="CM113" s="67">
        <v>244.2</v>
      </c>
      <c r="CN113" s="67">
        <v>241.2</v>
      </c>
      <c r="CO113" s="67">
        <v>241</v>
      </c>
      <c r="CP113" s="239">
        <v>245.8</v>
      </c>
      <c r="CQ113">
        <v>244.4</v>
      </c>
      <c r="CR113" s="67">
        <v>243.4</v>
      </c>
      <c r="CS113">
        <v>233.8</v>
      </c>
      <c r="CT113">
        <v>242</v>
      </c>
      <c r="CU113" s="67">
        <v>248.2</v>
      </c>
      <c r="CV113" s="67">
        <v>247.4</v>
      </c>
      <c r="CW113" s="67">
        <v>247.2</v>
      </c>
      <c r="CX113" s="67">
        <v>245.8</v>
      </c>
      <c r="CY113" s="67">
        <v>223.6</v>
      </c>
      <c r="CZ113" s="67">
        <v>225.2</v>
      </c>
      <c r="DA113" s="67">
        <v>259.25</v>
      </c>
      <c r="DB113" s="67">
        <v>268.2</v>
      </c>
      <c r="DC113" s="67">
        <v>271.2</v>
      </c>
      <c r="DD113" s="17">
        <f t="shared" si="7"/>
        <v>-2.7000000000000028</v>
      </c>
      <c r="DE113" s="96">
        <f t="shared" si="8"/>
        <v>-2.1739130434782632E-2</v>
      </c>
      <c r="DF113">
        <v>7.8</v>
      </c>
      <c r="DG113"/>
      <c r="DH113" s="253" t="s">
        <v>11837</v>
      </c>
      <c r="DI113">
        <f>VLOOKUP(DH113,[4]香港主板20250705!$A:$D,4,FALSE)</f>
        <v>121.5</v>
      </c>
      <c r="DJ113"/>
      <c r="DK113" s="270"/>
      <c r="DL113" s="271"/>
      <c r="DN113" s="270"/>
    </row>
    <row r="114" spans="1:120" s="65" customFormat="1" ht="14.4" customHeight="1" x14ac:dyDescent="0.25">
      <c r="A114" s="99">
        <f t="shared" si="5"/>
        <v>113</v>
      </c>
      <c r="B114" s="8" t="s">
        <v>284</v>
      </c>
      <c r="C114" s="137" t="s">
        <v>285</v>
      </c>
      <c r="D114" s="178">
        <v>496.8</v>
      </c>
      <c r="E114"/>
      <c r="F114" s="100" t="e">
        <f>VLOOKUP(C114,#REF!,3,FALSE)</f>
        <v>#REF!</v>
      </c>
      <c r="G114" s="100"/>
      <c r="H114" s="67">
        <v>513</v>
      </c>
      <c r="I114" s="67">
        <v>505.5</v>
      </c>
      <c r="J114" s="67">
        <v>510</v>
      </c>
      <c r="K114" s="67">
        <v>515</v>
      </c>
      <c r="L114" s="67">
        <v>498.2</v>
      </c>
      <c r="M114" s="67">
        <v>518</v>
      </c>
      <c r="N114" s="67">
        <v>508</v>
      </c>
      <c r="O114" s="67">
        <v>494.6</v>
      </c>
      <c r="P114" s="67">
        <v>487.8</v>
      </c>
      <c r="Q114" s="67">
        <v>478.2</v>
      </c>
      <c r="R114" s="67">
        <v>458</v>
      </c>
      <c r="S114" s="67">
        <v>443.4</v>
      </c>
      <c r="T114" s="67">
        <v>497.8</v>
      </c>
      <c r="U114" s="67">
        <v>509.5</v>
      </c>
      <c r="V114" s="67">
        <v>511.5</v>
      </c>
      <c r="W114" s="67">
        <v>521.5</v>
      </c>
      <c r="X114" s="67">
        <v>533.5</v>
      </c>
      <c r="Y114" s="67">
        <v>478.6</v>
      </c>
      <c r="Z114" s="67">
        <v>517</v>
      </c>
      <c r="AA114" s="67">
        <v>474.8</v>
      </c>
      <c r="AB114" s="67">
        <v>428.2</v>
      </c>
      <c r="AC114" s="67">
        <v>401.2</v>
      </c>
      <c r="AD114" s="67">
        <v>390.6</v>
      </c>
      <c r="AE114" s="67">
        <v>379.8</v>
      </c>
      <c r="AF114" s="67">
        <v>369.6</v>
      </c>
      <c r="AG114" s="67">
        <v>414.2</v>
      </c>
      <c r="AH114" s="67">
        <v>417.4</v>
      </c>
      <c r="AI114" s="67">
        <v>426.4</v>
      </c>
      <c r="AJ114" s="67">
        <v>409.8</v>
      </c>
      <c r="AK114" s="67">
        <v>412.6</v>
      </c>
      <c r="AL114" s="67">
        <v>398</v>
      </c>
      <c r="AM114" s="67">
        <v>400.6</v>
      </c>
      <c r="AN114" s="67">
        <v>401</v>
      </c>
      <c r="AO114" s="67">
        <v>420.8</v>
      </c>
      <c r="AP114" s="67">
        <v>419.2</v>
      </c>
      <c r="AQ114" s="67">
        <v>421</v>
      </c>
      <c r="AR114" s="67">
        <v>430.8</v>
      </c>
      <c r="AS114" s="67">
        <v>438.8</v>
      </c>
      <c r="AT114" s="67">
        <v>477.6</v>
      </c>
      <c r="AU114" s="67">
        <v>437.8</v>
      </c>
      <c r="AV114" s="67">
        <v>388.6</v>
      </c>
      <c r="AW114" s="67">
        <v>374.8</v>
      </c>
      <c r="AX114" s="67">
        <v>373.4</v>
      </c>
      <c r="AY114" s="67">
        <v>382</v>
      </c>
      <c r="AZ114" s="67">
        <v>375.6</v>
      </c>
      <c r="BA114" s="67">
        <v>372.6</v>
      </c>
      <c r="BB114" s="67">
        <v>370</v>
      </c>
      <c r="BC114" s="67">
        <v>358.2</v>
      </c>
      <c r="BD114" s="67">
        <v>354.4</v>
      </c>
      <c r="BE114" s="67">
        <v>364</v>
      </c>
      <c r="BF114" s="67">
        <v>397</v>
      </c>
      <c r="BG114" s="67">
        <v>379.8</v>
      </c>
      <c r="BH114" s="67">
        <v>372.4</v>
      </c>
      <c r="BI114" s="67">
        <v>381.4</v>
      </c>
      <c r="BJ114" s="67">
        <v>379.8</v>
      </c>
      <c r="BK114" s="67">
        <v>374.8</v>
      </c>
      <c r="BL114" s="67">
        <v>359.8</v>
      </c>
      <c r="BM114" s="67">
        <v>377</v>
      </c>
      <c r="BN114" s="67">
        <v>395</v>
      </c>
      <c r="BO114" s="67">
        <v>371</v>
      </c>
      <c r="BP114" s="67">
        <v>364</v>
      </c>
      <c r="BQ114" s="67">
        <v>348.4</v>
      </c>
      <c r="BR114" s="67">
        <v>303.8</v>
      </c>
      <c r="BS114" s="67">
        <v>309.60000000000002</v>
      </c>
      <c r="BT114" s="67">
        <v>310</v>
      </c>
      <c r="BU114" s="67"/>
      <c r="BV114" s="67">
        <v>288.8</v>
      </c>
      <c r="BW114" s="67">
        <v>283.8</v>
      </c>
      <c r="BX114" s="67">
        <v>270</v>
      </c>
      <c r="BY114" s="67">
        <v>277.39999999999998</v>
      </c>
      <c r="BZ114" s="67">
        <v>290.8</v>
      </c>
      <c r="CA114" s="67">
        <v>291.8</v>
      </c>
      <c r="CB114" s="67">
        <v>279.39999999999998</v>
      </c>
      <c r="CC114" s="67">
        <v>282.8</v>
      </c>
      <c r="CD114" s="67">
        <v>271.2</v>
      </c>
      <c r="CE114" s="67">
        <v>288.39999999999998</v>
      </c>
      <c r="CF114" s="67">
        <v>292.2</v>
      </c>
      <c r="CG114" s="67">
        <v>293.60000000000002</v>
      </c>
      <c r="CH114" s="67">
        <v>274</v>
      </c>
      <c r="CI114" s="67">
        <v>314.39999999999998</v>
      </c>
      <c r="CJ114" s="67">
        <v>305.60000000000002</v>
      </c>
      <c r="CK114" s="67">
        <v>319</v>
      </c>
      <c r="CL114" s="67">
        <v>321.2</v>
      </c>
      <c r="CM114" s="67">
        <v>315.2</v>
      </c>
      <c r="CN114" s="67">
        <v>302.8</v>
      </c>
      <c r="CO114" s="67">
        <v>302.60000000000002</v>
      </c>
      <c r="CP114" s="239">
        <v>292.8</v>
      </c>
      <c r="CQ114">
        <v>289</v>
      </c>
      <c r="CR114" s="67">
        <v>306.8</v>
      </c>
      <c r="CS114">
        <v>305.2</v>
      </c>
      <c r="CT114">
        <v>306.2</v>
      </c>
      <c r="CU114" s="67">
        <v>313.60000000000002</v>
      </c>
      <c r="CV114" s="67">
        <v>321.60000000000002</v>
      </c>
      <c r="CW114" s="67">
        <v>321.60000000000002</v>
      </c>
      <c r="CX114" s="67">
        <v>325</v>
      </c>
      <c r="CY114" s="67">
        <v>320</v>
      </c>
      <c r="CZ114" s="67">
        <v>325</v>
      </c>
      <c r="DA114" s="67">
        <v>335.8</v>
      </c>
      <c r="DB114" s="67">
        <v>343.4</v>
      </c>
      <c r="DC114" s="67">
        <v>350.4</v>
      </c>
      <c r="DD114" s="17">
        <f t="shared" si="7"/>
        <v>-16.199999999999989</v>
      </c>
      <c r="DE114" s="96">
        <f t="shared" si="8"/>
        <v>-3.1578947368421033E-2</v>
      </c>
      <c r="DF114">
        <v>7.8</v>
      </c>
      <c r="DG114"/>
      <c r="DH114" s="253" t="s">
        <v>55</v>
      </c>
      <c r="DI114">
        <f>VLOOKUP(DH114,[4]香港主板20250705!$A:$D,4,FALSE)</f>
        <v>496.8</v>
      </c>
      <c r="DJ114"/>
      <c r="DK114" s="270"/>
      <c r="DL114" s="271"/>
      <c r="DN114" s="17"/>
      <c r="DO114" s="270"/>
      <c r="DP114" s="271"/>
    </row>
    <row r="115" spans="1:120" s="65" customFormat="1" ht="14.4" customHeight="1" x14ac:dyDescent="0.25">
      <c r="A115" s="99">
        <f t="shared" si="5"/>
        <v>114</v>
      </c>
      <c r="B115" s="8" t="s">
        <v>12303</v>
      </c>
      <c r="C115" s="137" t="s">
        <v>12304</v>
      </c>
      <c r="D115" s="176">
        <v>7.74</v>
      </c>
      <c r="E115"/>
      <c r="F115" s="100" t="e">
        <f>VLOOKUP(C115,#REF!,3,FALSE)</f>
        <v>#REF!</v>
      </c>
      <c r="G115" s="100"/>
      <c r="H115" s="67">
        <v>8.49</v>
      </c>
      <c r="I115" s="67">
        <v>9.6199999999999992</v>
      </c>
      <c r="J115" s="67">
        <v>6.86</v>
      </c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67"/>
      <c r="BP115" s="67"/>
      <c r="BQ115" s="67"/>
      <c r="BR115" s="67"/>
      <c r="BS115" s="67"/>
      <c r="BT115" s="67"/>
      <c r="BU115" s="67"/>
      <c r="BV115" s="67"/>
      <c r="BW115" s="67"/>
      <c r="BX115" s="67"/>
      <c r="BY115" s="67"/>
      <c r="BZ115" s="67"/>
      <c r="CA115" s="67"/>
      <c r="CB115" s="67"/>
      <c r="CC115" s="67"/>
      <c r="CD115" s="67"/>
      <c r="CE115" s="67"/>
      <c r="CF115" s="67"/>
      <c r="CG115" s="67"/>
      <c r="CH115" s="67"/>
      <c r="CI115" s="67"/>
      <c r="CJ115" s="67"/>
      <c r="CK115" s="67"/>
      <c r="CL115" s="67"/>
      <c r="CM115" s="67"/>
      <c r="CN115" s="67"/>
      <c r="CO115" s="67"/>
      <c r="CP115" s="239"/>
      <c r="CQ115"/>
      <c r="CR115" s="67"/>
      <c r="CS115"/>
      <c r="CT115"/>
      <c r="CU115" s="67"/>
      <c r="CV115" s="67"/>
      <c r="CW115" s="67"/>
      <c r="CX115" s="67"/>
      <c r="CY115" s="67"/>
      <c r="CZ115" s="67"/>
      <c r="DA115" s="67"/>
      <c r="DB115" s="67"/>
      <c r="DC115" s="67"/>
      <c r="DD115" s="17">
        <f t="shared" si="7"/>
        <v>-0.75</v>
      </c>
      <c r="DE115" s="96">
        <f t="shared" si="8"/>
        <v>-8.8339222614840993E-2</v>
      </c>
      <c r="DF115">
        <v>7.8</v>
      </c>
      <c r="DG115"/>
      <c r="DH115" s="176" t="s">
        <v>12304</v>
      </c>
      <c r="DI115">
        <f>VLOOKUP(DH115,[5]全部Ａ股20250705!$A:$D,4,FALSE)</f>
        <v>7.74</v>
      </c>
      <c r="DJ115"/>
      <c r="DK115" s="270"/>
      <c r="DL115" s="271"/>
      <c r="DN115" s="17"/>
      <c r="DO115" s="270"/>
      <c r="DP115" s="271"/>
    </row>
    <row r="116" spans="1:120" s="65" customFormat="1" ht="14.4" customHeight="1" x14ac:dyDescent="0.25">
      <c r="A116" s="99">
        <f t="shared" si="5"/>
        <v>115</v>
      </c>
      <c r="B116" s="8" t="s">
        <v>11554</v>
      </c>
      <c r="C116" s="137" t="s">
        <v>11555</v>
      </c>
      <c r="D116" s="176">
        <v>10.35</v>
      </c>
      <c r="E116"/>
      <c r="F116" s="100" t="e">
        <f>VLOOKUP(C116,#REF!,3,FALSE)</f>
        <v>#REF!</v>
      </c>
      <c r="G116" s="100"/>
      <c r="H116" s="67">
        <v>10.42</v>
      </c>
      <c r="I116" s="67">
        <v>12.13</v>
      </c>
      <c r="J116" s="67">
        <v>10.09</v>
      </c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239"/>
      <c r="CQ116"/>
      <c r="CR116" s="67"/>
      <c r="CS116"/>
      <c r="CT116"/>
      <c r="CU116" s="67"/>
      <c r="CV116" s="67"/>
      <c r="CW116" s="67"/>
      <c r="CX116" s="67"/>
      <c r="CY116" s="67"/>
      <c r="CZ116" s="67"/>
      <c r="DA116" s="67"/>
      <c r="DB116" s="67"/>
      <c r="DC116" s="67"/>
      <c r="DD116" s="17">
        <f t="shared" si="7"/>
        <v>-7.0000000000000284E-2</v>
      </c>
      <c r="DE116" s="96">
        <f t="shared" si="8"/>
        <v>-6.7178502879078972E-3</v>
      </c>
      <c r="DF116">
        <v>7.8</v>
      </c>
      <c r="DG116"/>
      <c r="DH116" s="176" t="s">
        <v>11555</v>
      </c>
      <c r="DI116">
        <f>VLOOKUP(DH116,[5]全部Ａ股20250705!$A:$D,4,FALSE)</f>
        <v>10.35</v>
      </c>
      <c r="DJ116"/>
      <c r="DK116" s="270"/>
      <c r="DL116" s="271"/>
      <c r="DN116" s="17"/>
      <c r="DO116" s="270"/>
      <c r="DP116" s="271"/>
    </row>
    <row r="117" spans="1:120" s="65" customFormat="1" ht="14.4" customHeight="1" x14ac:dyDescent="0.25">
      <c r="A117" s="99">
        <f t="shared" si="5"/>
        <v>116</v>
      </c>
      <c r="B117" s="8" t="s">
        <v>12305</v>
      </c>
      <c r="C117" s="137" t="s">
        <v>12306</v>
      </c>
      <c r="D117" s="176">
        <v>6.9</v>
      </c>
      <c r="E117"/>
      <c r="F117" s="100" t="e">
        <f>VLOOKUP(C117,#REF!,3,FALSE)</f>
        <v>#REF!</v>
      </c>
      <c r="G117" s="100"/>
      <c r="H117" s="67">
        <v>6.84</v>
      </c>
      <c r="I117" s="67">
        <v>6.38</v>
      </c>
      <c r="J117" s="67">
        <v>7.26</v>
      </c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239"/>
      <c r="CQ117"/>
      <c r="CR117" s="67"/>
      <c r="CS117"/>
      <c r="CT117"/>
      <c r="CU117" s="67"/>
      <c r="CV117" s="67"/>
      <c r="CW117" s="67"/>
      <c r="CX117" s="67"/>
      <c r="CY117" s="67"/>
      <c r="CZ117" s="67"/>
      <c r="DA117" s="67"/>
      <c r="DB117" s="67"/>
      <c r="DC117" s="67"/>
      <c r="DD117" s="17">
        <f t="shared" si="7"/>
        <v>6.0000000000000497E-2</v>
      </c>
      <c r="DE117" s="96">
        <f t="shared" si="8"/>
        <v>8.7719298245614759E-3</v>
      </c>
      <c r="DF117">
        <v>7.8</v>
      </c>
      <c r="DG117"/>
      <c r="DH117" s="176" t="s">
        <v>12306</v>
      </c>
      <c r="DI117">
        <f>VLOOKUP(DH117,[5]全部Ａ股20250705!$A:$D,4,FALSE)</f>
        <v>6.9</v>
      </c>
      <c r="DJ117"/>
      <c r="DK117" s="270"/>
      <c r="DL117" s="271"/>
      <c r="DN117" s="17"/>
      <c r="DO117" s="270"/>
      <c r="DP117" s="271"/>
    </row>
    <row r="118" spans="1:120" s="65" customFormat="1" ht="14.4" customHeight="1" x14ac:dyDescent="0.25">
      <c r="A118" s="99">
        <f t="shared" si="5"/>
        <v>117</v>
      </c>
      <c r="B118" s="8" t="s">
        <v>12307</v>
      </c>
      <c r="C118" s="137" t="s">
        <v>12308</v>
      </c>
      <c r="D118" s="176">
        <v>17.260000000000002</v>
      </c>
      <c r="E118"/>
      <c r="F118" s="100" t="e">
        <f>VLOOKUP(C118,#REF!,3,FALSE)</f>
        <v>#REF!</v>
      </c>
      <c r="G118" s="100"/>
      <c r="H118" s="67">
        <v>17.399999999999999</v>
      </c>
      <c r="I118" s="67">
        <v>18.2</v>
      </c>
      <c r="J118" s="67">
        <v>18.54</v>
      </c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  <c r="AD118" s="67"/>
      <c r="AE118" s="67"/>
      <c r="AF118" s="67"/>
      <c r="AG118" s="67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67"/>
      <c r="BP118" s="67"/>
      <c r="BQ118" s="67"/>
      <c r="BR118" s="67"/>
      <c r="BS118" s="67"/>
      <c r="BT118" s="67"/>
      <c r="BU118" s="67"/>
      <c r="BV118" s="67"/>
      <c r="BW118" s="67"/>
      <c r="BX118" s="67"/>
      <c r="BY118" s="67"/>
      <c r="BZ118" s="67"/>
      <c r="CA118" s="67"/>
      <c r="CB118" s="67"/>
      <c r="CC118" s="67"/>
      <c r="CD118" s="67"/>
      <c r="CE118" s="67"/>
      <c r="CF118" s="67"/>
      <c r="CG118" s="67"/>
      <c r="CH118" s="67"/>
      <c r="CI118" s="67"/>
      <c r="CJ118" s="67"/>
      <c r="CK118" s="67"/>
      <c r="CL118" s="67"/>
      <c r="CM118" s="67"/>
      <c r="CN118" s="67"/>
      <c r="CO118" s="67"/>
      <c r="CP118" s="239"/>
      <c r="CQ118"/>
      <c r="CR118" s="67"/>
      <c r="CS118"/>
      <c r="CT118"/>
      <c r="CU118" s="67"/>
      <c r="CV118" s="67"/>
      <c r="CW118" s="67"/>
      <c r="CX118" s="67"/>
      <c r="CY118" s="67"/>
      <c r="CZ118" s="67"/>
      <c r="DA118" s="67"/>
      <c r="DB118" s="67"/>
      <c r="DC118" s="67"/>
      <c r="DD118" s="17">
        <f t="shared" si="7"/>
        <v>-0.13999999999999702</v>
      </c>
      <c r="DE118" s="96">
        <f t="shared" si="8"/>
        <v>-8.0459770114940828E-3</v>
      </c>
      <c r="DF118">
        <v>7.8</v>
      </c>
      <c r="DG118"/>
      <c r="DH118" s="176" t="s">
        <v>12308</v>
      </c>
      <c r="DI118">
        <f>VLOOKUP(DH118,[5]全部Ａ股20250705!$A:$D,4,FALSE)</f>
        <v>17.260000000000002</v>
      </c>
      <c r="DJ118"/>
      <c r="DK118" s="270"/>
      <c r="DL118" s="271"/>
      <c r="DN118" s="17"/>
      <c r="DO118" s="270"/>
      <c r="DP118" s="271"/>
    </row>
    <row r="119" spans="1:120" s="65" customFormat="1" ht="14.4" customHeight="1" x14ac:dyDescent="0.25">
      <c r="A119" s="99">
        <f t="shared" si="5"/>
        <v>118</v>
      </c>
      <c r="B119" s="8" t="s">
        <v>12309</v>
      </c>
      <c r="C119" s="137" t="s">
        <v>12310</v>
      </c>
      <c r="D119" s="176">
        <v>19.829999999999998</v>
      </c>
      <c r="E119"/>
      <c r="F119" s="100" t="e">
        <f>VLOOKUP(C119,#REF!,3,FALSE)</f>
        <v>#REF!</v>
      </c>
      <c r="G119" s="100"/>
      <c r="H119" s="67">
        <v>19.149999999999999</v>
      </c>
      <c r="I119" s="67">
        <v>14.7</v>
      </c>
      <c r="J119" s="67">
        <v>12.23</v>
      </c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  <c r="AD119" s="67"/>
      <c r="AE119" s="67"/>
      <c r="AF119" s="67"/>
      <c r="AG119" s="67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67"/>
      <c r="BP119" s="67"/>
      <c r="BQ119" s="67"/>
      <c r="BR119" s="67"/>
      <c r="BS119" s="67"/>
      <c r="BT119" s="67"/>
      <c r="BU119" s="67"/>
      <c r="BV119" s="67"/>
      <c r="BW119" s="67"/>
      <c r="BX119" s="67"/>
      <c r="BY119" s="67"/>
      <c r="BZ119" s="67"/>
      <c r="CA119" s="67"/>
      <c r="CB119" s="67"/>
      <c r="CC119" s="67"/>
      <c r="CD119" s="67"/>
      <c r="CE119" s="67"/>
      <c r="CF119" s="67"/>
      <c r="CG119" s="67"/>
      <c r="CH119" s="67"/>
      <c r="CI119" s="67"/>
      <c r="CJ119" s="67"/>
      <c r="CK119" s="67"/>
      <c r="CL119" s="67"/>
      <c r="CM119" s="67"/>
      <c r="CN119" s="67"/>
      <c r="CO119" s="67"/>
      <c r="CP119" s="239"/>
      <c r="CQ119"/>
      <c r="CR119" s="67"/>
      <c r="CS119"/>
      <c r="CT119"/>
      <c r="CU119" s="67"/>
      <c r="CV119" s="67"/>
      <c r="CW119" s="67"/>
      <c r="CX119" s="67"/>
      <c r="CY119" s="67"/>
      <c r="CZ119" s="67"/>
      <c r="DA119" s="67"/>
      <c r="DB119" s="67"/>
      <c r="DC119" s="67"/>
      <c r="DD119" s="17">
        <f t="shared" si="7"/>
        <v>0.67999999999999972</v>
      </c>
      <c r="DE119" s="96">
        <f t="shared" si="8"/>
        <v>3.5509138381201032E-2</v>
      </c>
      <c r="DF119">
        <v>7.8</v>
      </c>
      <c r="DG119"/>
      <c r="DH119" s="176" t="s">
        <v>12310</v>
      </c>
      <c r="DI119">
        <f>VLOOKUP(DH119,[5]全部Ａ股20250705!$A:$D,4,FALSE)</f>
        <v>19.829999999999998</v>
      </c>
      <c r="DJ119"/>
      <c r="DK119" s="270"/>
      <c r="DL119" s="271"/>
      <c r="DN119" s="17"/>
      <c r="DO119" s="270"/>
      <c r="DP119" s="271"/>
    </row>
    <row r="120" spans="1:120" s="65" customFormat="1" ht="14.4" customHeight="1" x14ac:dyDescent="0.25">
      <c r="A120" s="99">
        <f t="shared" si="5"/>
        <v>119</v>
      </c>
      <c r="B120" s="8" t="s">
        <v>12316</v>
      </c>
      <c r="C120" s="137" t="s">
        <v>12317</v>
      </c>
      <c r="D120" s="176">
        <v>5.57</v>
      </c>
      <c r="E120"/>
      <c r="F120" s="100" t="e">
        <f>VLOOKUP(C120,#REF!,3,FALSE)</f>
        <v>#REF!</v>
      </c>
      <c r="G120" s="100"/>
      <c r="H120" s="67">
        <v>5.82</v>
      </c>
      <c r="I120" s="67">
        <v>5.95</v>
      </c>
      <c r="J120" s="67">
        <v>6.79</v>
      </c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  <c r="AD120" s="67"/>
      <c r="AE120" s="67"/>
      <c r="AF120" s="67"/>
      <c r="AG120" s="67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67"/>
      <c r="BP120" s="67"/>
      <c r="BQ120" s="67"/>
      <c r="BR120" s="67"/>
      <c r="BS120" s="67"/>
      <c r="BT120" s="67"/>
      <c r="BU120" s="67"/>
      <c r="BV120" s="67"/>
      <c r="BW120" s="67"/>
      <c r="BX120" s="67"/>
      <c r="BY120" s="67"/>
      <c r="BZ120" s="67"/>
      <c r="CA120" s="67"/>
      <c r="CB120" s="67"/>
      <c r="CC120" s="67"/>
      <c r="CD120" s="67"/>
      <c r="CE120" s="67"/>
      <c r="CF120" s="67"/>
      <c r="CG120" s="67"/>
      <c r="CH120" s="67"/>
      <c r="CI120" s="67"/>
      <c r="CJ120" s="67"/>
      <c r="CK120" s="67"/>
      <c r="CL120" s="67"/>
      <c r="CM120" s="67"/>
      <c r="CN120" s="67"/>
      <c r="CO120" s="67"/>
      <c r="CP120" s="239"/>
      <c r="CQ120"/>
      <c r="CR120" s="67"/>
      <c r="CS120"/>
      <c r="CT120"/>
      <c r="CU120" s="67"/>
      <c r="CV120" s="67"/>
      <c r="CW120" s="67"/>
      <c r="CX120" s="67"/>
      <c r="CY120" s="67"/>
      <c r="CZ120" s="67"/>
      <c r="DA120" s="67"/>
      <c r="DB120" s="67"/>
      <c r="DC120" s="67"/>
      <c r="DD120" s="17">
        <f t="shared" si="7"/>
        <v>-0.25</v>
      </c>
      <c r="DE120" s="96">
        <f t="shared" si="8"/>
        <v>-4.29553264604811E-2</v>
      </c>
      <c r="DF120">
        <v>7.8</v>
      </c>
      <c r="DG120"/>
      <c r="DH120" s="176" t="s">
        <v>12317</v>
      </c>
      <c r="DI120">
        <f>VLOOKUP(DH120,[5]全部Ａ股20250705!$A:$D,4,FALSE)</f>
        <v>5.57</v>
      </c>
      <c r="DJ120"/>
      <c r="DK120" s="270"/>
      <c r="DL120" s="271"/>
      <c r="DN120" s="17"/>
      <c r="DO120" s="270"/>
      <c r="DP120" s="271"/>
    </row>
    <row r="121" spans="1:120" s="65" customFormat="1" ht="14.4" customHeight="1" x14ac:dyDescent="0.25">
      <c r="A121" s="99">
        <f t="shared" si="5"/>
        <v>120</v>
      </c>
      <c r="B121" s="8" t="s">
        <v>12311</v>
      </c>
      <c r="C121" s="137" t="s">
        <v>12312</v>
      </c>
      <c r="D121" s="176">
        <v>13.72</v>
      </c>
      <c r="E121"/>
      <c r="F121" s="100" t="e">
        <f>VLOOKUP(C121,#REF!,3,FALSE)</f>
        <v>#REF!</v>
      </c>
      <c r="G121" s="100"/>
      <c r="H121" s="67">
        <v>14.06</v>
      </c>
      <c r="I121" s="67">
        <v>14.4</v>
      </c>
      <c r="J121" s="67">
        <v>15.71</v>
      </c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  <c r="BM121" s="67"/>
      <c r="BN121" s="67"/>
      <c r="BO121" s="67"/>
      <c r="BP121" s="67"/>
      <c r="BQ121" s="67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239"/>
      <c r="CQ121"/>
      <c r="CR121" s="67"/>
      <c r="CS121"/>
      <c r="CT121"/>
      <c r="CU121" s="67"/>
      <c r="CV121" s="67"/>
      <c r="CW121" s="67"/>
      <c r="CX121" s="67"/>
      <c r="CY121" s="67"/>
      <c r="CZ121" s="67"/>
      <c r="DA121" s="67"/>
      <c r="DB121" s="67"/>
      <c r="DC121" s="67"/>
      <c r="DD121" s="17">
        <f t="shared" si="7"/>
        <v>-0.33999999999999986</v>
      </c>
      <c r="DE121" s="96">
        <f t="shared" si="8"/>
        <v>-2.4182076813655751E-2</v>
      </c>
      <c r="DF121">
        <v>7.8</v>
      </c>
      <c r="DG121"/>
      <c r="DH121" s="176" t="s">
        <v>12312</v>
      </c>
      <c r="DI121">
        <f>VLOOKUP(DH121,[5]全部Ａ股20250705!$A:$D,4,FALSE)</f>
        <v>13.72</v>
      </c>
      <c r="DJ121"/>
      <c r="DK121" s="270"/>
      <c r="DL121" s="271"/>
      <c r="DN121" s="17"/>
      <c r="DO121" s="270"/>
      <c r="DP121" s="271"/>
    </row>
    <row r="122" spans="1:120" s="65" customFormat="1" ht="14.4" customHeight="1" x14ac:dyDescent="0.25">
      <c r="A122" s="99">
        <f t="shared" si="5"/>
        <v>121</v>
      </c>
      <c r="B122" s="8" t="s">
        <v>12290</v>
      </c>
      <c r="C122" s="137" t="s">
        <v>12291</v>
      </c>
      <c r="D122" s="176">
        <v>6.69</v>
      </c>
      <c r="E122"/>
      <c r="F122" s="100" t="e">
        <f>VLOOKUP(C122,#REF!,3,FALSE)</f>
        <v>#REF!</v>
      </c>
      <c r="G122" s="100"/>
      <c r="H122" s="67">
        <v>6.7</v>
      </c>
      <c r="I122" s="67">
        <v>6.2</v>
      </c>
      <c r="J122" s="67">
        <v>6.75</v>
      </c>
      <c r="K122" s="67">
        <v>7.95</v>
      </c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/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/>
      <c r="CH122" s="67"/>
      <c r="CI122" s="67"/>
      <c r="CJ122" s="67"/>
      <c r="CK122" s="67"/>
      <c r="CL122" s="67"/>
      <c r="CM122" s="67"/>
      <c r="CN122" s="67"/>
      <c r="CO122" s="67"/>
      <c r="CP122" s="239"/>
      <c r="CQ122"/>
      <c r="CR122" s="67"/>
      <c r="CS122"/>
      <c r="CT122"/>
      <c r="CU122" s="67"/>
      <c r="CV122" s="67"/>
      <c r="CW122" s="67"/>
      <c r="CX122" s="67"/>
      <c r="CY122" s="67"/>
      <c r="CZ122" s="67"/>
      <c r="DA122" s="67"/>
      <c r="DB122" s="67"/>
      <c r="DC122" s="67"/>
      <c r="DD122" s="17">
        <f t="shared" si="7"/>
        <v>-9.9999999999997868E-3</v>
      </c>
      <c r="DE122" s="96">
        <f t="shared" si="8"/>
        <v>-1.492537313432804E-3</v>
      </c>
      <c r="DF122">
        <v>7.8</v>
      </c>
      <c r="DG122"/>
      <c r="DH122" s="176" t="s">
        <v>12291</v>
      </c>
      <c r="DI122">
        <f>VLOOKUP(DH122,[5]全部Ａ股20250705!$A:$D,4,FALSE)</f>
        <v>6.69</v>
      </c>
      <c r="DJ122"/>
      <c r="DK122" s="270"/>
      <c r="DL122" s="271"/>
      <c r="DN122" s="17"/>
      <c r="DO122" s="270"/>
      <c r="DP122" s="271"/>
    </row>
    <row r="123" spans="1:120" s="65" customFormat="1" ht="14.4" customHeight="1" x14ac:dyDescent="0.25">
      <c r="A123" s="99">
        <f t="shared" si="5"/>
        <v>122</v>
      </c>
      <c r="B123" s="8" t="s">
        <v>12292</v>
      </c>
      <c r="C123" s="137" t="s">
        <v>12293</v>
      </c>
      <c r="D123" s="176">
        <v>18.809999999999999</v>
      </c>
      <c r="E123"/>
      <c r="F123" s="100" t="e">
        <f>VLOOKUP(C123,#REF!,3,FALSE)</f>
        <v>#REF!</v>
      </c>
      <c r="G123" s="100"/>
      <c r="H123" s="67">
        <v>19.21</v>
      </c>
      <c r="I123" s="67">
        <v>24.7</v>
      </c>
      <c r="J123" s="67">
        <v>22.45</v>
      </c>
      <c r="K123" s="67">
        <v>16.21</v>
      </c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  <c r="AD123" s="67"/>
      <c r="AE123" s="67"/>
      <c r="AF123" s="67"/>
      <c r="AG123" s="67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239"/>
      <c r="CQ123"/>
      <c r="CR123" s="67"/>
      <c r="CS123"/>
      <c r="CT123"/>
      <c r="CU123" s="67"/>
      <c r="CV123" s="67"/>
      <c r="CW123" s="67"/>
      <c r="CX123" s="67"/>
      <c r="CY123" s="67"/>
      <c r="CZ123" s="67"/>
      <c r="DA123" s="67"/>
      <c r="DB123" s="67"/>
      <c r="DC123" s="67"/>
      <c r="DD123" s="17">
        <f t="shared" si="7"/>
        <v>-0.40000000000000213</v>
      </c>
      <c r="DE123" s="96">
        <f t="shared" si="8"/>
        <v>-2.0822488287350449E-2</v>
      </c>
      <c r="DF123">
        <v>7.8</v>
      </c>
      <c r="DG123"/>
      <c r="DH123" s="176" t="s">
        <v>12293</v>
      </c>
      <c r="DI123">
        <f>VLOOKUP(DH123,[5]全部Ａ股20250705!$A:$D,4,FALSE)</f>
        <v>18.809999999999999</v>
      </c>
      <c r="DJ123"/>
      <c r="DK123" s="270"/>
      <c r="DL123" s="271"/>
      <c r="DN123" s="17"/>
      <c r="DO123" s="270"/>
      <c r="DP123" s="271"/>
    </row>
    <row r="124" spans="1:120" s="65" customFormat="1" ht="14.4" customHeight="1" x14ac:dyDescent="0.25">
      <c r="A124" s="99">
        <f t="shared" si="5"/>
        <v>123</v>
      </c>
      <c r="B124" s="8" t="s">
        <v>11534</v>
      </c>
      <c r="C124" s="137" t="s">
        <v>11531</v>
      </c>
      <c r="D124" s="176">
        <v>6.19</v>
      </c>
      <c r="E124"/>
      <c r="F124" s="100" t="e">
        <f>VLOOKUP(C124,#REF!,3,FALSE)</f>
        <v>#REF!</v>
      </c>
      <c r="G124" s="100"/>
      <c r="H124" s="67">
        <v>6.33</v>
      </c>
      <c r="I124" s="67">
        <v>5.87</v>
      </c>
      <c r="J124" s="67">
        <v>7.59</v>
      </c>
      <c r="K124" s="67">
        <v>6.66</v>
      </c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  <c r="AD124" s="67"/>
      <c r="AE124" s="67"/>
      <c r="AF124" s="67"/>
      <c r="AG124" s="67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7"/>
      <c r="BN124" s="67"/>
      <c r="BO124" s="67"/>
      <c r="BP124" s="67"/>
      <c r="BQ124" s="67"/>
      <c r="BR124" s="67"/>
      <c r="BS124" s="67"/>
      <c r="BT124" s="67"/>
      <c r="BU124" s="67"/>
      <c r="BV124" s="67"/>
      <c r="BW124" s="67"/>
      <c r="BX124" s="67"/>
      <c r="BY124" s="67"/>
      <c r="BZ124" s="67"/>
      <c r="CA124" s="67"/>
      <c r="CB124" s="67"/>
      <c r="CC124" s="67"/>
      <c r="CD124" s="67"/>
      <c r="CE124" s="67"/>
      <c r="CF124" s="67"/>
      <c r="CG124" s="67"/>
      <c r="CH124" s="67"/>
      <c r="CI124" s="67"/>
      <c r="CJ124" s="67"/>
      <c r="CK124" s="67"/>
      <c r="CL124" s="67"/>
      <c r="CM124" s="67"/>
      <c r="CN124" s="67"/>
      <c r="CO124" s="67"/>
      <c r="CP124" s="239"/>
      <c r="CQ124"/>
      <c r="CR124" s="67"/>
      <c r="CS124"/>
      <c r="CT124"/>
      <c r="CU124" s="67"/>
      <c r="CV124" s="67"/>
      <c r="CW124" s="67"/>
      <c r="CX124" s="67"/>
      <c r="CY124" s="67"/>
      <c r="CZ124" s="67"/>
      <c r="DA124" s="67"/>
      <c r="DB124" s="67"/>
      <c r="DC124" s="67"/>
      <c r="DD124" s="17">
        <f t="shared" si="7"/>
        <v>-0.13999999999999968</v>
      </c>
      <c r="DE124" s="96">
        <f t="shared" si="8"/>
        <v>-2.211690363349126E-2</v>
      </c>
      <c r="DF124">
        <v>7.8</v>
      </c>
      <c r="DG124"/>
      <c r="DH124" s="176" t="s">
        <v>11531</v>
      </c>
      <c r="DI124">
        <f>VLOOKUP(DH124,[5]全部Ａ股20250705!$A:$D,4,FALSE)</f>
        <v>6.19</v>
      </c>
      <c r="DJ124"/>
      <c r="DK124" s="270"/>
      <c r="DL124" s="271"/>
      <c r="DN124" s="17"/>
      <c r="DO124" s="270"/>
      <c r="DP124" s="271"/>
    </row>
    <row r="125" spans="1:120" s="65" customFormat="1" ht="14.4" customHeight="1" x14ac:dyDescent="0.25">
      <c r="A125" s="99">
        <f t="shared" si="5"/>
        <v>124</v>
      </c>
      <c r="B125" s="8" t="s">
        <v>12294</v>
      </c>
      <c r="C125" s="137" t="s">
        <v>11505</v>
      </c>
      <c r="D125" s="176">
        <v>6.31</v>
      </c>
      <c r="E125"/>
      <c r="F125" s="100" t="e">
        <f>VLOOKUP(C125,#REF!,3,FALSE)</f>
        <v>#REF!</v>
      </c>
      <c r="G125" s="100"/>
      <c r="H125" s="67">
        <v>6.52</v>
      </c>
      <c r="I125" s="67">
        <v>5.92</v>
      </c>
      <c r="J125" s="67">
        <v>6.37</v>
      </c>
      <c r="K125" s="67">
        <v>6.47</v>
      </c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  <c r="AD125" s="67"/>
      <c r="AE125" s="67"/>
      <c r="AF125" s="67"/>
      <c r="AG125" s="67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7"/>
      <c r="BN125" s="67"/>
      <c r="BO125" s="67"/>
      <c r="BP125" s="67"/>
      <c r="BQ125" s="67"/>
      <c r="BR125" s="67"/>
      <c r="BS125" s="67"/>
      <c r="BT125" s="67"/>
      <c r="BU125" s="67"/>
      <c r="BV125" s="67"/>
      <c r="BW125" s="67"/>
      <c r="BX125" s="67"/>
      <c r="BY125" s="67"/>
      <c r="BZ125" s="67"/>
      <c r="CA125" s="67"/>
      <c r="CB125" s="67"/>
      <c r="CC125" s="67"/>
      <c r="CD125" s="67"/>
      <c r="CE125" s="67"/>
      <c r="CF125" s="67"/>
      <c r="CG125" s="67"/>
      <c r="CH125" s="67"/>
      <c r="CI125" s="67"/>
      <c r="CJ125" s="67"/>
      <c r="CK125" s="67"/>
      <c r="CL125" s="67"/>
      <c r="CM125" s="67"/>
      <c r="CN125" s="67"/>
      <c r="CO125" s="67"/>
      <c r="CP125" s="239"/>
      <c r="CQ125"/>
      <c r="CR125" s="67"/>
      <c r="CS125"/>
      <c r="CT125"/>
      <c r="CU125" s="67"/>
      <c r="CV125" s="67"/>
      <c r="CW125" s="67"/>
      <c r="CX125" s="67"/>
      <c r="CY125" s="67"/>
      <c r="CZ125" s="67"/>
      <c r="DA125" s="67"/>
      <c r="DB125" s="67"/>
      <c r="DC125" s="67"/>
      <c r="DD125" s="17">
        <f t="shared" si="7"/>
        <v>-0.20999999999999996</v>
      </c>
      <c r="DE125" s="96">
        <f t="shared" si="8"/>
        <v>-3.2208588957055209E-2</v>
      </c>
      <c r="DF125">
        <v>7.8</v>
      </c>
      <c r="DG125"/>
      <c r="DH125" s="176" t="s">
        <v>11505</v>
      </c>
      <c r="DI125">
        <f>VLOOKUP(DH125,[5]全部Ａ股20250705!$A:$D,4,FALSE)</f>
        <v>6.31</v>
      </c>
      <c r="DJ125"/>
      <c r="DK125" s="270"/>
      <c r="DL125" s="271"/>
      <c r="DN125" s="17"/>
      <c r="DO125" s="270"/>
      <c r="DP125" s="271"/>
    </row>
    <row r="126" spans="1:120" s="65" customFormat="1" ht="14.4" customHeight="1" x14ac:dyDescent="0.25">
      <c r="A126" s="99">
        <f t="shared" si="5"/>
        <v>125</v>
      </c>
      <c r="B126" s="8" t="s">
        <v>11542</v>
      </c>
      <c r="C126" s="137" t="s">
        <v>11543</v>
      </c>
      <c r="D126" s="176">
        <v>9.52</v>
      </c>
      <c r="E126"/>
      <c r="F126" s="100" t="e">
        <f>VLOOKUP(C126,#REF!,3,FALSE)</f>
        <v>#REF!</v>
      </c>
      <c r="G126" s="100"/>
      <c r="H126" s="67">
        <v>9.2200000000000006</v>
      </c>
      <c r="I126" s="67">
        <v>9.01</v>
      </c>
      <c r="J126" s="67">
        <v>9.42</v>
      </c>
      <c r="K126" s="67">
        <v>8.92</v>
      </c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7"/>
      <c r="BR126" s="67"/>
      <c r="BS126" s="67"/>
      <c r="BT126" s="67"/>
      <c r="BU126" s="67"/>
      <c r="BV126" s="67"/>
      <c r="BW126" s="67"/>
      <c r="BX126" s="67"/>
      <c r="BY126" s="67"/>
      <c r="BZ126" s="67"/>
      <c r="CA126" s="67"/>
      <c r="CB126" s="67"/>
      <c r="CC126" s="67"/>
      <c r="CD126" s="67"/>
      <c r="CE126" s="67"/>
      <c r="CF126" s="67"/>
      <c r="CG126" s="67"/>
      <c r="CH126" s="67"/>
      <c r="CI126" s="67"/>
      <c r="CJ126" s="67"/>
      <c r="CK126" s="67"/>
      <c r="CL126" s="67"/>
      <c r="CM126" s="67"/>
      <c r="CN126" s="67"/>
      <c r="CO126" s="67"/>
      <c r="CP126" s="239"/>
      <c r="CQ126"/>
      <c r="CR126" s="67"/>
      <c r="CS126"/>
      <c r="CT126"/>
      <c r="CU126" s="67"/>
      <c r="CV126" s="67"/>
      <c r="CW126" s="67"/>
      <c r="CX126" s="67"/>
      <c r="CY126" s="67"/>
      <c r="CZ126" s="67"/>
      <c r="DA126" s="67"/>
      <c r="DB126" s="67"/>
      <c r="DC126" s="67"/>
      <c r="DD126" s="17">
        <f t="shared" si="7"/>
        <v>0.29999999999999893</v>
      </c>
      <c r="DE126" s="96">
        <f t="shared" si="8"/>
        <v>3.2537960954446735E-2</v>
      </c>
      <c r="DF126">
        <v>7.8</v>
      </c>
      <c r="DG126"/>
      <c r="DH126" s="176" t="s">
        <v>11543</v>
      </c>
      <c r="DI126">
        <f>VLOOKUP(DH126,[5]全部Ａ股20250705!$A:$D,4,FALSE)</f>
        <v>9.52</v>
      </c>
      <c r="DJ126"/>
      <c r="DK126" s="270"/>
      <c r="DL126" s="271"/>
      <c r="DN126" s="17"/>
      <c r="DO126" s="270"/>
      <c r="DP126" s="271"/>
    </row>
    <row r="127" spans="1:120" s="65" customFormat="1" ht="14.4" customHeight="1" x14ac:dyDescent="0.25">
      <c r="A127" s="99">
        <f t="shared" si="5"/>
        <v>126</v>
      </c>
      <c r="B127" s="8" t="s">
        <v>12275</v>
      </c>
      <c r="C127" s="137" t="s">
        <v>12276</v>
      </c>
      <c r="D127" s="176">
        <v>7.11</v>
      </c>
      <c r="E127"/>
      <c r="F127" s="100" t="e">
        <f>VLOOKUP(C127,#REF!,3,FALSE)</f>
        <v>#REF!</v>
      </c>
      <c r="G127" s="100"/>
      <c r="H127" s="67">
        <v>7.53</v>
      </c>
      <c r="I127" s="67">
        <v>6.53</v>
      </c>
      <c r="J127" s="67">
        <v>6.62</v>
      </c>
      <c r="K127" s="67">
        <v>7.85</v>
      </c>
      <c r="L127" s="67">
        <v>6.34</v>
      </c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  <c r="AD127" s="67"/>
      <c r="AE127" s="67"/>
      <c r="AF127" s="67"/>
      <c r="AG127" s="67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7"/>
      <c r="BN127" s="67"/>
      <c r="BO127" s="67"/>
      <c r="BP127" s="67"/>
      <c r="BQ127" s="67"/>
      <c r="BR127" s="67"/>
      <c r="BS127" s="67"/>
      <c r="BT127" s="67"/>
      <c r="BU127" s="67"/>
      <c r="BV127" s="67"/>
      <c r="BW127" s="67"/>
      <c r="BX127" s="67"/>
      <c r="BY127" s="67"/>
      <c r="BZ127" s="67"/>
      <c r="CA127" s="67"/>
      <c r="CB127" s="67"/>
      <c r="CC127" s="67"/>
      <c r="CD127" s="67"/>
      <c r="CE127" s="67"/>
      <c r="CF127" s="67"/>
      <c r="CG127" s="67"/>
      <c r="CH127" s="67"/>
      <c r="CI127" s="67"/>
      <c r="CJ127" s="67"/>
      <c r="CK127" s="67"/>
      <c r="CL127" s="67"/>
      <c r="CM127" s="67"/>
      <c r="CN127" s="67"/>
      <c r="CO127" s="67"/>
      <c r="CP127" s="239"/>
      <c r="CQ127"/>
      <c r="CR127" s="67"/>
      <c r="CS127"/>
      <c r="CT127"/>
      <c r="CU127" s="67"/>
      <c r="CV127" s="67"/>
      <c r="CW127" s="67"/>
      <c r="CX127" s="67"/>
      <c r="CY127" s="67"/>
      <c r="CZ127" s="67"/>
      <c r="DA127" s="67"/>
      <c r="DB127" s="67"/>
      <c r="DC127" s="67"/>
      <c r="DD127" s="17">
        <f t="shared" si="7"/>
        <v>-0.41999999999999993</v>
      </c>
      <c r="DE127" s="96">
        <f t="shared" si="8"/>
        <v>-5.5776892430278877E-2</v>
      </c>
      <c r="DF127">
        <v>7.8</v>
      </c>
      <c r="DG127"/>
      <c r="DH127" s="176" t="s">
        <v>12276</v>
      </c>
      <c r="DI127">
        <f>VLOOKUP(DH127,[5]全部Ａ股20250705!$A:$D,4,FALSE)</f>
        <v>7.11</v>
      </c>
      <c r="DJ127"/>
      <c r="DK127" s="270"/>
      <c r="DL127" s="271"/>
      <c r="DN127" s="17"/>
      <c r="DO127" s="270"/>
      <c r="DP127" s="271"/>
    </row>
    <row r="128" spans="1:120" s="65" customFormat="1" ht="14.4" customHeight="1" x14ac:dyDescent="0.25">
      <c r="A128" s="99">
        <f t="shared" si="5"/>
        <v>127</v>
      </c>
      <c r="B128" s="8" t="s">
        <v>10488</v>
      </c>
      <c r="C128" s="137" t="s">
        <v>12277</v>
      </c>
      <c r="D128" s="176">
        <v>16.75</v>
      </c>
      <c r="E128"/>
      <c r="F128" s="100" t="e">
        <f>VLOOKUP(C128,#REF!,3,FALSE)</f>
        <v>#REF!</v>
      </c>
      <c r="G128" s="100"/>
      <c r="H128" s="67">
        <v>16.46</v>
      </c>
      <c r="I128" s="67">
        <v>16.12</v>
      </c>
      <c r="J128" s="67">
        <v>17.37</v>
      </c>
      <c r="K128" s="67">
        <v>18.079999999999998</v>
      </c>
      <c r="L128" s="67">
        <v>20.63</v>
      </c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  <c r="AD128" s="67"/>
      <c r="AE128" s="67"/>
      <c r="AF128" s="67"/>
      <c r="AG128" s="67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7"/>
      <c r="BN128" s="67"/>
      <c r="BO128" s="67"/>
      <c r="BP128" s="67"/>
      <c r="BQ128" s="67"/>
      <c r="BR128" s="67"/>
      <c r="BS128" s="67"/>
      <c r="BT128" s="67"/>
      <c r="BU128" s="67"/>
      <c r="BV128" s="67"/>
      <c r="BW128" s="67"/>
      <c r="BX128" s="67"/>
      <c r="BY128" s="67"/>
      <c r="BZ128" s="67"/>
      <c r="CA128" s="67"/>
      <c r="CB128" s="67"/>
      <c r="CC128" s="67"/>
      <c r="CD128" s="67"/>
      <c r="CE128" s="67"/>
      <c r="CF128" s="67"/>
      <c r="CG128" s="67"/>
      <c r="CH128" s="67"/>
      <c r="CI128" s="67"/>
      <c r="CJ128" s="67"/>
      <c r="CK128" s="67"/>
      <c r="CL128" s="67"/>
      <c r="CM128" s="67"/>
      <c r="CN128" s="67"/>
      <c r="CO128" s="67"/>
      <c r="CP128" s="239"/>
      <c r="CQ128"/>
      <c r="CR128" s="67"/>
      <c r="CS128"/>
      <c r="CT128"/>
      <c r="CU128" s="67"/>
      <c r="CV128" s="67"/>
      <c r="CW128" s="67"/>
      <c r="CX128" s="67"/>
      <c r="CY128" s="67"/>
      <c r="CZ128" s="67"/>
      <c r="DA128" s="67"/>
      <c r="DB128" s="67"/>
      <c r="DC128" s="67"/>
      <c r="DD128" s="17">
        <f t="shared" si="7"/>
        <v>0.28999999999999915</v>
      </c>
      <c r="DE128" s="96">
        <f t="shared" si="8"/>
        <v>1.7618469015795817E-2</v>
      </c>
      <c r="DF128">
        <v>7.8</v>
      </c>
      <c r="DG128"/>
      <c r="DH128" s="176" t="s">
        <v>12277</v>
      </c>
      <c r="DI128">
        <f>VLOOKUP(DH128,[5]全部Ａ股20250705!$A:$D,4,FALSE)</f>
        <v>16.75</v>
      </c>
      <c r="DJ128"/>
      <c r="DK128" s="270"/>
      <c r="DL128" s="271"/>
      <c r="DN128" s="17"/>
      <c r="DO128" s="270"/>
      <c r="DP128" s="271"/>
    </row>
    <row r="129" spans="1:120" s="65" customFormat="1" ht="14.4" customHeight="1" x14ac:dyDescent="0.25">
      <c r="A129" s="99">
        <f t="shared" si="5"/>
        <v>128</v>
      </c>
      <c r="B129" s="8" t="s">
        <v>10665</v>
      </c>
      <c r="C129" s="137" t="s">
        <v>12278</v>
      </c>
      <c r="D129" s="176">
        <v>10.83</v>
      </c>
      <c r="E129"/>
      <c r="F129" s="100" t="e">
        <f>VLOOKUP(C129,#REF!,3,FALSE)</f>
        <v>#REF!</v>
      </c>
      <c r="G129" s="100"/>
      <c r="H129" s="67">
        <v>10.14</v>
      </c>
      <c r="I129" s="67">
        <v>9.8000000000000007</v>
      </c>
      <c r="J129" s="67">
        <v>11.02</v>
      </c>
      <c r="K129" s="67">
        <v>12.9</v>
      </c>
      <c r="L129" s="67">
        <v>11.67</v>
      </c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239"/>
      <c r="CQ129"/>
      <c r="CR129" s="67"/>
      <c r="CS129"/>
      <c r="CT129"/>
      <c r="CU129" s="67"/>
      <c r="CV129" s="67"/>
      <c r="CW129" s="67"/>
      <c r="CX129" s="67"/>
      <c r="CY129" s="67"/>
      <c r="CZ129" s="67"/>
      <c r="DA129" s="67"/>
      <c r="DB129" s="67"/>
      <c r="DC129" s="67"/>
      <c r="DD129" s="17">
        <f t="shared" si="7"/>
        <v>0.6899999999999995</v>
      </c>
      <c r="DE129" s="96">
        <f t="shared" si="8"/>
        <v>6.8047337278106454E-2</v>
      </c>
      <c r="DF129">
        <v>7.8</v>
      </c>
      <c r="DG129"/>
      <c r="DH129" s="176" t="s">
        <v>12278</v>
      </c>
      <c r="DI129">
        <f>VLOOKUP(DH129,[5]全部Ａ股20250705!$A:$D,4,FALSE)</f>
        <v>10.83</v>
      </c>
      <c r="DJ129"/>
      <c r="DK129" s="270"/>
      <c r="DL129" s="271"/>
      <c r="DN129" s="17"/>
      <c r="DO129" s="270"/>
      <c r="DP129" s="271"/>
    </row>
    <row r="130" spans="1:120" s="65" customFormat="1" ht="14.4" customHeight="1" x14ac:dyDescent="0.25">
      <c r="A130" s="99">
        <f t="shared" si="5"/>
        <v>129</v>
      </c>
      <c r="B130" s="8" t="s">
        <v>1847</v>
      </c>
      <c r="C130" s="137" t="s">
        <v>12279</v>
      </c>
      <c r="D130" s="176">
        <v>7.15</v>
      </c>
      <c r="E130"/>
      <c r="F130" s="100" t="e">
        <f>VLOOKUP(C130,#REF!,3,FALSE)</f>
        <v>#REF!</v>
      </c>
      <c r="G130" s="100"/>
      <c r="H130" s="67">
        <v>7.07</v>
      </c>
      <c r="I130" s="67">
        <v>7.04</v>
      </c>
      <c r="J130" s="67">
        <v>8.49</v>
      </c>
      <c r="K130" s="67">
        <v>7.95</v>
      </c>
      <c r="L130" s="67">
        <v>7.01</v>
      </c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  <c r="AD130" s="67"/>
      <c r="AE130" s="67"/>
      <c r="AF130" s="67"/>
      <c r="AG130" s="67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7"/>
      <c r="BN130" s="67"/>
      <c r="BO130" s="67"/>
      <c r="BP130" s="67"/>
      <c r="BQ130" s="67"/>
      <c r="BR130" s="67"/>
      <c r="BS130" s="67"/>
      <c r="BT130" s="67"/>
      <c r="BU130" s="67"/>
      <c r="BV130" s="67"/>
      <c r="BW130" s="67"/>
      <c r="BX130" s="67"/>
      <c r="BY130" s="67"/>
      <c r="BZ130" s="67"/>
      <c r="CA130" s="67"/>
      <c r="CB130" s="67"/>
      <c r="CC130" s="67"/>
      <c r="CD130" s="67"/>
      <c r="CE130" s="67"/>
      <c r="CF130" s="67"/>
      <c r="CG130" s="67"/>
      <c r="CH130" s="67"/>
      <c r="CI130" s="67"/>
      <c r="CJ130" s="67"/>
      <c r="CK130" s="67"/>
      <c r="CL130" s="67"/>
      <c r="CM130" s="67"/>
      <c r="CN130" s="67"/>
      <c r="CO130" s="67"/>
      <c r="CP130" s="239"/>
      <c r="CQ130"/>
      <c r="CR130" s="67"/>
      <c r="CS130"/>
      <c r="CT130"/>
      <c r="CU130" s="67"/>
      <c r="CV130" s="67"/>
      <c r="CW130" s="67"/>
      <c r="CX130" s="67"/>
      <c r="CY130" s="67"/>
      <c r="CZ130" s="67"/>
      <c r="DA130" s="67"/>
      <c r="DB130" s="67"/>
      <c r="DC130" s="67"/>
      <c r="DD130" s="17">
        <f t="shared" ref="DD130:DD193" si="9">D130-H130</f>
        <v>8.0000000000000071E-2</v>
      </c>
      <c r="DE130" s="96">
        <f t="shared" ref="DE130:DE193" si="10">DD130/H130</f>
        <v>1.1315417256011324E-2</v>
      </c>
      <c r="DF130">
        <v>7.8</v>
      </c>
      <c r="DG130"/>
      <c r="DH130" s="176" t="s">
        <v>12279</v>
      </c>
      <c r="DI130">
        <f>VLOOKUP(DH130,[5]全部Ａ股20250705!$A:$D,4,FALSE)</f>
        <v>7.15</v>
      </c>
      <c r="DJ130"/>
      <c r="DK130" s="270"/>
      <c r="DL130" s="271"/>
      <c r="DN130" s="17"/>
      <c r="DO130" s="270"/>
      <c r="DP130" s="271"/>
    </row>
    <row r="131" spans="1:120" s="65" customFormat="1" ht="14.4" customHeight="1" x14ac:dyDescent="0.25">
      <c r="A131" s="99">
        <f t="shared" si="5"/>
        <v>130</v>
      </c>
      <c r="B131" s="8" t="s">
        <v>4562</v>
      </c>
      <c r="C131" s="137" t="s">
        <v>12280</v>
      </c>
      <c r="D131" s="176">
        <v>15.3</v>
      </c>
      <c r="E131"/>
      <c r="F131" s="100" t="e">
        <f>VLOOKUP(C131,#REF!,3,FALSE)</f>
        <v>#REF!</v>
      </c>
      <c r="G131" s="100"/>
      <c r="H131" s="67">
        <v>15.28</v>
      </c>
      <c r="I131" s="67">
        <v>14.98</v>
      </c>
      <c r="J131" s="67">
        <v>19.09</v>
      </c>
      <c r="K131" s="67">
        <v>17</v>
      </c>
      <c r="L131" s="67">
        <v>20.399999999999999</v>
      </c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7"/>
      <c r="BN131" s="67"/>
      <c r="BO131" s="67"/>
      <c r="BP131" s="67"/>
      <c r="BQ131" s="67"/>
      <c r="BR131" s="67"/>
      <c r="BS131" s="67"/>
      <c r="BT131" s="67"/>
      <c r="BU131" s="67"/>
      <c r="BV131" s="67"/>
      <c r="BW131" s="67"/>
      <c r="BX131" s="67"/>
      <c r="BY131" s="67"/>
      <c r="BZ131" s="67"/>
      <c r="CA131" s="67"/>
      <c r="CB131" s="67"/>
      <c r="CC131" s="67"/>
      <c r="CD131" s="67"/>
      <c r="CE131" s="67"/>
      <c r="CF131" s="67"/>
      <c r="CG131" s="67"/>
      <c r="CH131" s="67"/>
      <c r="CI131" s="67"/>
      <c r="CJ131" s="67"/>
      <c r="CK131" s="67"/>
      <c r="CL131" s="67"/>
      <c r="CM131" s="67"/>
      <c r="CN131" s="67"/>
      <c r="CO131" s="67"/>
      <c r="CP131" s="239"/>
      <c r="CQ131"/>
      <c r="CR131" s="67"/>
      <c r="CS131"/>
      <c r="CT131"/>
      <c r="CU131" s="67"/>
      <c r="CV131" s="67"/>
      <c r="CW131" s="67"/>
      <c r="CX131" s="67"/>
      <c r="CY131" s="67"/>
      <c r="CZ131" s="67"/>
      <c r="DA131" s="67"/>
      <c r="DB131" s="67"/>
      <c r="DC131" s="67"/>
      <c r="DD131" s="17">
        <f t="shared" si="9"/>
        <v>2.000000000000135E-2</v>
      </c>
      <c r="DE131" s="96">
        <f t="shared" si="10"/>
        <v>1.3089005235602978E-3</v>
      </c>
      <c r="DF131">
        <v>7.8</v>
      </c>
      <c r="DG131"/>
      <c r="DH131" s="176" t="s">
        <v>12280</v>
      </c>
      <c r="DI131">
        <f>VLOOKUP(DH131,[5]全部Ａ股20250705!$A:$D,4,FALSE)</f>
        <v>15.3</v>
      </c>
      <c r="DJ131"/>
      <c r="DK131" s="270"/>
      <c r="DL131" s="271"/>
      <c r="DN131" s="17"/>
      <c r="DO131" s="270"/>
      <c r="DP131" s="271"/>
    </row>
    <row r="132" spans="1:120" s="65" customFormat="1" ht="14.4" customHeight="1" x14ac:dyDescent="0.25">
      <c r="A132" s="99">
        <f t="shared" si="5"/>
        <v>131</v>
      </c>
      <c r="B132" s="8" t="s">
        <v>12282</v>
      </c>
      <c r="C132" s="137" t="s">
        <v>12283</v>
      </c>
      <c r="D132" s="176">
        <v>6.16</v>
      </c>
      <c r="E132"/>
      <c r="F132" s="100" t="e">
        <f>VLOOKUP(C132,#REF!,3,FALSE)</f>
        <v>#REF!</v>
      </c>
      <c r="G132" s="100"/>
      <c r="H132" s="67">
        <v>6.19</v>
      </c>
      <c r="I132" s="67">
        <v>6.48</v>
      </c>
      <c r="J132" s="67">
        <v>7.42</v>
      </c>
      <c r="K132" s="67">
        <v>6.34</v>
      </c>
      <c r="L132" s="67">
        <v>5.22</v>
      </c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7"/>
      <c r="BN132" s="67"/>
      <c r="BO132" s="67"/>
      <c r="BP132" s="67"/>
      <c r="BQ132" s="67"/>
      <c r="BR132" s="67"/>
      <c r="BS132" s="67"/>
      <c r="BT132" s="67"/>
      <c r="BU132" s="67"/>
      <c r="BV132" s="67"/>
      <c r="BW132" s="67"/>
      <c r="BX132" s="67"/>
      <c r="BY132" s="67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239"/>
      <c r="CQ132"/>
      <c r="CR132" s="67"/>
      <c r="CS132"/>
      <c r="CT132"/>
      <c r="CU132" s="67"/>
      <c r="CV132" s="67"/>
      <c r="CW132" s="67"/>
      <c r="CX132" s="67"/>
      <c r="CY132" s="67"/>
      <c r="CZ132" s="67"/>
      <c r="DA132" s="67"/>
      <c r="DB132" s="67"/>
      <c r="DC132" s="67"/>
      <c r="DD132" s="17">
        <f t="shared" si="9"/>
        <v>-3.0000000000000249E-2</v>
      </c>
      <c r="DE132" s="96">
        <f t="shared" si="10"/>
        <v>-4.8465266558966472E-3</v>
      </c>
      <c r="DF132">
        <v>7.8</v>
      </c>
      <c r="DG132"/>
      <c r="DH132" s="176" t="s">
        <v>12283</v>
      </c>
      <c r="DI132">
        <f>VLOOKUP(DH132,[5]全部Ａ股20250705!$A:$D,4,FALSE)</f>
        <v>6.16</v>
      </c>
      <c r="DJ132"/>
      <c r="DK132" s="270"/>
      <c r="DL132" s="271"/>
      <c r="DN132" s="17"/>
      <c r="DO132" s="270"/>
      <c r="DP132" s="271"/>
    </row>
    <row r="133" spans="1:120" s="65" customFormat="1" ht="14.4" customHeight="1" x14ac:dyDescent="0.25">
      <c r="A133" s="99">
        <f t="shared" si="5"/>
        <v>132</v>
      </c>
      <c r="B133" s="8" t="s">
        <v>6215</v>
      </c>
      <c r="C133" s="137" t="s">
        <v>12256</v>
      </c>
      <c r="D133" s="176">
        <v>36.4</v>
      </c>
      <c r="E133"/>
      <c r="F133" s="100" t="e">
        <f>VLOOKUP(C133,#REF!,3,FALSE)</f>
        <v>#REF!</v>
      </c>
      <c r="G133" s="100"/>
      <c r="H133" s="67">
        <v>35.51</v>
      </c>
      <c r="I133" s="67">
        <v>34.659999999999997</v>
      </c>
      <c r="J133" s="67">
        <v>36.72</v>
      </c>
      <c r="K133" s="67">
        <v>37</v>
      </c>
      <c r="L133" s="67">
        <v>33.159999999999997</v>
      </c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239"/>
      <c r="CQ133"/>
      <c r="CR133" s="67"/>
      <c r="CS133"/>
      <c r="CT133"/>
      <c r="CU133" s="67"/>
      <c r="CV133" s="67"/>
      <c r="CW133" s="67"/>
      <c r="CX133" s="67"/>
      <c r="CY133" s="67"/>
      <c r="CZ133" s="67"/>
      <c r="DA133" s="67"/>
      <c r="DB133" s="67"/>
      <c r="DC133" s="67"/>
      <c r="DD133" s="17">
        <f t="shared" si="9"/>
        <v>0.89000000000000057</v>
      </c>
      <c r="DE133" s="96">
        <f t="shared" si="10"/>
        <v>2.506336243311745E-2</v>
      </c>
      <c r="DF133">
        <v>7.8</v>
      </c>
      <c r="DG133"/>
      <c r="DH133" s="176" t="s">
        <v>12256</v>
      </c>
      <c r="DI133">
        <f>VLOOKUP(DH133,[5]全部Ａ股20250705!$A:$D,4,FALSE)</f>
        <v>36.4</v>
      </c>
      <c r="DJ133"/>
      <c r="DK133" s="270"/>
      <c r="DL133" s="271"/>
      <c r="DN133" s="17"/>
      <c r="DO133" s="270"/>
      <c r="DP133" s="271"/>
    </row>
    <row r="134" spans="1:120" s="65" customFormat="1" ht="14.4" customHeight="1" x14ac:dyDescent="0.25">
      <c r="A134" s="99">
        <f t="shared" si="5"/>
        <v>133</v>
      </c>
      <c r="B134" s="8" t="s">
        <v>7670</v>
      </c>
      <c r="C134" s="137" t="s">
        <v>12284</v>
      </c>
      <c r="D134" s="176">
        <v>11.17</v>
      </c>
      <c r="E134"/>
      <c r="F134" s="100" t="e">
        <f>VLOOKUP(C134,#REF!,3,FALSE)</f>
        <v>#REF!</v>
      </c>
      <c r="G134" s="100"/>
      <c r="H134" s="67">
        <v>10.23</v>
      </c>
      <c r="I134" s="67">
        <v>10.72</v>
      </c>
      <c r="J134" s="67">
        <v>12.41</v>
      </c>
      <c r="K134" s="67">
        <v>9.7100000000000009</v>
      </c>
      <c r="L134" s="67">
        <v>10.27</v>
      </c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  <c r="BM134" s="67"/>
      <c r="BN134" s="67"/>
      <c r="BO134" s="67"/>
      <c r="BP134" s="67"/>
      <c r="BQ134" s="67"/>
      <c r="BR134" s="67"/>
      <c r="BS134" s="67"/>
      <c r="BT134" s="67"/>
      <c r="BU134" s="67"/>
      <c r="BV134" s="67"/>
      <c r="BW134" s="67"/>
      <c r="BX134" s="67"/>
      <c r="BY134" s="67"/>
      <c r="BZ134" s="67"/>
      <c r="CA134" s="67"/>
      <c r="CB134" s="67"/>
      <c r="CC134" s="67"/>
      <c r="CD134" s="67"/>
      <c r="CE134" s="67"/>
      <c r="CF134" s="67"/>
      <c r="CG134" s="67"/>
      <c r="CH134" s="67"/>
      <c r="CI134" s="67"/>
      <c r="CJ134" s="67"/>
      <c r="CK134" s="67"/>
      <c r="CL134" s="67"/>
      <c r="CM134" s="67"/>
      <c r="CN134" s="67"/>
      <c r="CO134" s="67"/>
      <c r="CP134" s="239"/>
      <c r="CQ134"/>
      <c r="CR134" s="67"/>
      <c r="CS134"/>
      <c r="CT134"/>
      <c r="CU134" s="67"/>
      <c r="CV134" s="67"/>
      <c r="CW134" s="67"/>
      <c r="CX134" s="67"/>
      <c r="CY134" s="67"/>
      <c r="CZ134" s="67"/>
      <c r="DA134" s="67"/>
      <c r="DB134" s="67"/>
      <c r="DC134" s="67"/>
      <c r="DD134" s="17">
        <f t="shared" si="9"/>
        <v>0.9399999999999995</v>
      </c>
      <c r="DE134" s="96">
        <f t="shared" si="10"/>
        <v>9.188660801564022E-2</v>
      </c>
      <c r="DF134">
        <v>7.8</v>
      </c>
      <c r="DG134"/>
      <c r="DH134" s="176" t="s">
        <v>12284</v>
      </c>
      <c r="DI134">
        <f>VLOOKUP(DH134,[5]全部Ａ股20250705!$A:$D,4,FALSE)</f>
        <v>11.17</v>
      </c>
      <c r="DJ134"/>
      <c r="DK134" s="270"/>
      <c r="DL134" s="271"/>
      <c r="DN134" s="17"/>
      <c r="DO134" s="270"/>
      <c r="DP134" s="271"/>
    </row>
    <row r="135" spans="1:120" s="65" customFormat="1" ht="14.4" customHeight="1" x14ac:dyDescent="0.25">
      <c r="A135" s="99">
        <f t="shared" si="5"/>
        <v>134</v>
      </c>
      <c r="B135" s="8" t="s">
        <v>12258</v>
      </c>
      <c r="C135" s="137" t="s">
        <v>12266</v>
      </c>
      <c r="D135" s="176">
        <v>14.03</v>
      </c>
      <c r="E135"/>
      <c r="F135" s="100" t="e">
        <f>VLOOKUP(C135,#REF!,3,FALSE)</f>
        <v>#REF!</v>
      </c>
      <c r="G135" s="100"/>
      <c r="H135" s="67">
        <v>14.52</v>
      </c>
      <c r="I135" s="67">
        <v>13.57</v>
      </c>
      <c r="J135" s="67">
        <v>13.38</v>
      </c>
      <c r="K135" s="67">
        <v>13.85</v>
      </c>
      <c r="L135" s="67">
        <v>14.68</v>
      </c>
      <c r="M135" s="67">
        <v>15.8</v>
      </c>
      <c r="N135" s="67">
        <v>13.2</v>
      </c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7"/>
      <c r="BN135" s="67"/>
      <c r="BO135" s="67"/>
      <c r="BP135" s="67"/>
      <c r="BQ135" s="67"/>
      <c r="BR135" s="67"/>
      <c r="BS135" s="67"/>
      <c r="BT135" s="67"/>
      <c r="BU135" s="67"/>
      <c r="BV135" s="67"/>
      <c r="BW135" s="67"/>
      <c r="BX135" s="67"/>
      <c r="BY135" s="67"/>
      <c r="BZ135" s="67"/>
      <c r="CA135" s="67"/>
      <c r="CB135" s="67"/>
      <c r="CC135" s="67"/>
      <c r="CD135" s="67"/>
      <c r="CE135" s="67"/>
      <c r="CF135" s="67"/>
      <c r="CG135" s="67"/>
      <c r="CH135" s="67"/>
      <c r="CI135" s="67"/>
      <c r="CJ135" s="67"/>
      <c r="CK135" s="67"/>
      <c r="CL135" s="67"/>
      <c r="CM135" s="67"/>
      <c r="CN135" s="67"/>
      <c r="CO135" s="67"/>
      <c r="CP135" s="239"/>
      <c r="CQ135"/>
      <c r="CR135" s="67"/>
      <c r="CS135"/>
      <c r="CT135"/>
      <c r="CU135" s="67"/>
      <c r="CV135" s="67"/>
      <c r="CW135" s="67"/>
      <c r="CX135" s="67"/>
      <c r="CY135" s="67"/>
      <c r="CZ135" s="67"/>
      <c r="DA135" s="67"/>
      <c r="DB135" s="67"/>
      <c r="DC135" s="67"/>
      <c r="DD135" s="17">
        <f t="shared" si="9"/>
        <v>-0.49000000000000021</v>
      </c>
      <c r="DE135" s="96">
        <f t="shared" si="10"/>
        <v>-3.3746556473829216E-2</v>
      </c>
      <c r="DF135">
        <v>7.8</v>
      </c>
      <c r="DG135"/>
      <c r="DH135" s="176" t="s">
        <v>12266</v>
      </c>
      <c r="DI135">
        <f>VLOOKUP(DH135,[5]全部Ａ股20250705!$A:$D,4,FALSE)</f>
        <v>14.03</v>
      </c>
      <c r="DJ135"/>
      <c r="DK135" s="270"/>
      <c r="DL135" s="271"/>
      <c r="DN135" s="17"/>
      <c r="DO135" s="270"/>
      <c r="DP135" s="271"/>
    </row>
    <row r="136" spans="1:120" s="65" customFormat="1" ht="14.4" customHeight="1" x14ac:dyDescent="0.25">
      <c r="A136" s="99">
        <f t="shared" si="5"/>
        <v>135</v>
      </c>
      <c r="B136" s="8" t="s">
        <v>12259</v>
      </c>
      <c r="C136" s="137" t="s">
        <v>12267</v>
      </c>
      <c r="D136" s="176">
        <v>6.13</v>
      </c>
      <c r="E136"/>
      <c r="F136" s="100" t="e">
        <f>VLOOKUP(C136,#REF!,3,FALSE)</f>
        <v>#REF!</v>
      </c>
      <c r="G136" s="100"/>
      <c r="H136" s="67">
        <v>6.17</v>
      </c>
      <c r="I136" s="67">
        <v>5.88</v>
      </c>
      <c r="J136" s="67">
        <v>6.1</v>
      </c>
      <c r="K136" s="67">
        <v>6.29</v>
      </c>
      <c r="L136" s="67">
        <v>6.23</v>
      </c>
      <c r="M136" s="67">
        <v>6.29</v>
      </c>
      <c r="N136" s="67">
        <v>8.3699999999999992</v>
      </c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239"/>
      <c r="CQ136"/>
      <c r="CR136" s="67"/>
      <c r="CS136"/>
      <c r="CT136"/>
      <c r="CU136" s="67"/>
      <c r="CV136" s="67"/>
      <c r="CW136" s="67"/>
      <c r="CX136" s="67"/>
      <c r="CY136" s="67"/>
      <c r="CZ136" s="67"/>
      <c r="DA136" s="67"/>
      <c r="DB136" s="67"/>
      <c r="DC136" s="67"/>
      <c r="DD136" s="17">
        <f t="shared" si="9"/>
        <v>-4.0000000000000036E-2</v>
      </c>
      <c r="DE136" s="96">
        <f t="shared" si="10"/>
        <v>-6.4829821717990333E-3</v>
      </c>
      <c r="DF136">
        <v>7.8</v>
      </c>
      <c r="DG136"/>
      <c r="DH136" s="176" t="s">
        <v>12267</v>
      </c>
      <c r="DI136">
        <f>VLOOKUP(DH136,[5]全部Ａ股20250705!$A:$D,4,FALSE)</f>
        <v>6.13</v>
      </c>
      <c r="DJ136"/>
      <c r="DK136" s="270"/>
      <c r="DL136" s="271"/>
      <c r="DN136" s="17"/>
      <c r="DO136" s="270"/>
      <c r="DP136" s="271"/>
    </row>
    <row r="137" spans="1:120" s="65" customFormat="1" ht="14.4" customHeight="1" x14ac:dyDescent="0.25">
      <c r="A137" s="99">
        <f t="shared" si="5"/>
        <v>136</v>
      </c>
      <c r="B137" s="8" t="s">
        <v>12260</v>
      </c>
      <c r="C137" s="137" t="s">
        <v>12268</v>
      </c>
      <c r="D137" s="176">
        <v>7.67</v>
      </c>
      <c r="E137"/>
      <c r="F137" s="100" t="e">
        <f>VLOOKUP(C137,#REF!,3,FALSE)</f>
        <v>#REF!</v>
      </c>
      <c r="G137" s="100"/>
      <c r="H137" s="67">
        <v>7.62</v>
      </c>
      <c r="I137" s="67">
        <v>7.16</v>
      </c>
      <c r="J137" s="67">
        <v>7.8</v>
      </c>
      <c r="K137" s="67">
        <v>7.44</v>
      </c>
      <c r="L137" s="67">
        <v>7.45</v>
      </c>
      <c r="M137" s="67">
        <v>7.77</v>
      </c>
      <c r="N137" s="67">
        <v>9.09</v>
      </c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7"/>
      <c r="BN137" s="67"/>
      <c r="BO137" s="67"/>
      <c r="BP137" s="67"/>
      <c r="BQ137" s="67"/>
      <c r="BR137" s="67"/>
      <c r="BS137" s="67"/>
      <c r="BT137" s="67"/>
      <c r="BU137" s="67"/>
      <c r="BV137" s="67"/>
      <c r="BW137" s="67"/>
      <c r="BX137" s="67"/>
      <c r="BY137" s="67"/>
      <c r="BZ137" s="67"/>
      <c r="CA137" s="67"/>
      <c r="CB137" s="67"/>
      <c r="CC137" s="67"/>
      <c r="CD137" s="67"/>
      <c r="CE137" s="67"/>
      <c r="CF137" s="67"/>
      <c r="CG137" s="67"/>
      <c r="CH137" s="67"/>
      <c r="CI137" s="67"/>
      <c r="CJ137" s="67"/>
      <c r="CK137" s="67"/>
      <c r="CL137" s="67"/>
      <c r="CM137" s="67"/>
      <c r="CN137" s="67"/>
      <c r="CO137" s="67"/>
      <c r="CP137" s="239"/>
      <c r="CQ137"/>
      <c r="CR137" s="67"/>
      <c r="CS137"/>
      <c r="CT137"/>
      <c r="CU137" s="67"/>
      <c r="CV137" s="67"/>
      <c r="CW137" s="67"/>
      <c r="CX137" s="67"/>
      <c r="CY137" s="67"/>
      <c r="CZ137" s="67"/>
      <c r="DA137" s="67"/>
      <c r="DB137" s="67"/>
      <c r="DC137" s="67"/>
      <c r="DD137" s="17">
        <f t="shared" si="9"/>
        <v>4.9999999999999822E-2</v>
      </c>
      <c r="DE137" s="96">
        <f t="shared" si="10"/>
        <v>6.5616797900262232E-3</v>
      </c>
      <c r="DF137">
        <v>7.8</v>
      </c>
      <c r="DG137"/>
      <c r="DH137" s="176" t="s">
        <v>12268</v>
      </c>
      <c r="DI137">
        <f>VLOOKUP(DH137,[5]全部Ａ股20250705!$A:$D,4,FALSE)</f>
        <v>7.67</v>
      </c>
      <c r="DJ137"/>
      <c r="DK137" s="270"/>
      <c r="DL137" s="271"/>
      <c r="DN137" s="17"/>
      <c r="DO137" s="270"/>
      <c r="DP137" s="271"/>
    </row>
    <row r="138" spans="1:120" s="65" customFormat="1" ht="14.4" customHeight="1" x14ac:dyDescent="0.25">
      <c r="A138" s="99">
        <f t="shared" si="5"/>
        <v>137</v>
      </c>
      <c r="B138" s="8" t="s">
        <v>12261</v>
      </c>
      <c r="C138" s="137" t="s">
        <v>12269</v>
      </c>
      <c r="D138" s="176">
        <v>10.78</v>
      </c>
      <c r="E138"/>
      <c r="F138" s="100" t="e">
        <f>VLOOKUP(C138,#REF!,3,FALSE)</f>
        <v>#REF!</v>
      </c>
      <c r="G138" s="100"/>
      <c r="H138" s="67">
        <v>10.57</v>
      </c>
      <c r="I138" s="67">
        <v>10.5</v>
      </c>
      <c r="J138" s="67">
        <v>11.16</v>
      </c>
      <c r="K138" s="67">
        <v>13.06</v>
      </c>
      <c r="L138" s="67">
        <v>14.13</v>
      </c>
      <c r="M138" s="67">
        <v>14.51</v>
      </c>
      <c r="N138" s="67">
        <v>9.43</v>
      </c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7"/>
      <c r="BN138" s="67"/>
      <c r="BO138" s="67"/>
      <c r="BP138" s="67"/>
      <c r="BQ138" s="67"/>
      <c r="BR138" s="67"/>
      <c r="BS138" s="67"/>
      <c r="BT138" s="67"/>
      <c r="BU138" s="67"/>
      <c r="BV138" s="67"/>
      <c r="BW138" s="67"/>
      <c r="BX138" s="67"/>
      <c r="BY138" s="67"/>
      <c r="BZ138" s="67"/>
      <c r="CA138" s="67"/>
      <c r="CB138" s="67"/>
      <c r="CC138" s="67"/>
      <c r="CD138" s="67"/>
      <c r="CE138" s="67"/>
      <c r="CF138" s="67"/>
      <c r="CG138" s="67"/>
      <c r="CH138" s="67"/>
      <c r="CI138" s="67"/>
      <c r="CJ138" s="67"/>
      <c r="CK138" s="67"/>
      <c r="CL138" s="67"/>
      <c r="CM138" s="67"/>
      <c r="CN138" s="67"/>
      <c r="CO138" s="67"/>
      <c r="CP138" s="239"/>
      <c r="CQ138"/>
      <c r="CR138" s="67"/>
      <c r="CS138"/>
      <c r="CT138"/>
      <c r="CU138" s="67"/>
      <c r="CV138" s="67"/>
      <c r="CW138" s="67"/>
      <c r="CX138" s="67"/>
      <c r="CY138" s="67"/>
      <c r="CZ138" s="67"/>
      <c r="DA138" s="67"/>
      <c r="DB138" s="67"/>
      <c r="DC138" s="67"/>
      <c r="DD138" s="17">
        <f t="shared" si="9"/>
        <v>0.20999999999999908</v>
      </c>
      <c r="DE138" s="96">
        <f t="shared" si="10"/>
        <v>1.9867549668874083E-2</v>
      </c>
      <c r="DF138">
        <v>7.8</v>
      </c>
      <c r="DG138"/>
      <c r="DH138" s="176" t="s">
        <v>12269</v>
      </c>
      <c r="DI138">
        <f>VLOOKUP(DH138,[5]全部Ａ股20250705!$A:$D,4,FALSE)</f>
        <v>10.78</v>
      </c>
      <c r="DJ138"/>
      <c r="DK138" s="270"/>
      <c r="DL138" s="271"/>
      <c r="DN138" s="17"/>
      <c r="DO138" s="270"/>
      <c r="DP138" s="271"/>
    </row>
    <row r="139" spans="1:120" s="65" customFormat="1" ht="14.4" customHeight="1" x14ac:dyDescent="0.25">
      <c r="A139" s="99">
        <f t="shared" si="5"/>
        <v>138</v>
      </c>
      <c r="B139" s="8" t="s">
        <v>12262</v>
      </c>
      <c r="C139" s="137" t="s">
        <v>12270</v>
      </c>
      <c r="D139" s="176">
        <v>4.57</v>
      </c>
      <c r="E139"/>
      <c r="F139" s="100" t="e">
        <f>VLOOKUP(C139,#REF!,3,FALSE)</f>
        <v>#REF!</v>
      </c>
      <c r="G139" s="100"/>
      <c r="H139" s="67">
        <v>4.4800000000000004</v>
      </c>
      <c r="I139" s="67">
        <v>4.3600000000000003</v>
      </c>
      <c r="J139" s="67">
        <v>4.16</v>
      </c>
      <c r="K139" s="67">
        <v>3.73</v>
      </c>
      <c r="L139" s="67">
        <v>3.84</v>
      </c>
      <c r="M139" s="67">
        <v>3.82</v>
      </c>
      <c r="N139" s="67">
        <v>4.4800000000000004</v>
      </c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7"/>
      <c r="BN139" s="67"/>
      <c r="BO139" s="67"/>
      <c r="BP139" s="67"/>
      <c r="BQ139" s="67"/>
      <c r="BR139" s="67"/>
      <c r="BS139" s="67"/>
      <c r="BT139" s="67"/>
      <c r="BU139" s="67"/>
      <c r="BV139" s="67"/>
      <c r="BW139" s="67"/>
      <c r="BX139" s="67"/>
      <c r="BY139" s="67"/>
      <c r="BZ139" s="67"/>
      <c r="CA139" s="67"/>
      <c r="CB139" s="67"/>
      <c r="CC139" s="67"/>
      <c r="CD139" s="67"/>
      <c r="CE139" s="67"/>
      <c r="CF139" s="67"/>
      <c r="CG139" s="67"/>
      <c r="CH139" s="67"/>
      <c r="CI139" s="67"/>
      <c r="CJ139" s="67"/>
      <c r="CK139" s="67"/>
      <c r="CL139" s="67"/>
      <c r="CM139" s="67"/>
      <c r="CN139" s="67"/>
      <c r="CO139" s="67"/>
      <c r="CP139" s="239"/>
      <c r="CQ139"/>
      <c r="CR139" s="67"/>
      <c r="CS139"/>
      <c r="CT139"/>
      <c r="CU139" s="67"/>
      <c r="CV139" s="67"/>
      <c r="CW139" s="67"/>
      <c r="CX139" s="67"/>
      <c r="CY139" s="67"/>
      <c r="CZ139" s="67"/>
      <c r="DA139" s="67"/>
      <c r="DB139" s="67"/>
      <c r="DC139" s="67"/>
      <c r="DD139" s="17">
        <f t="shared" si="9"/>
        <v>8.9999999999999858E-2</v>
      </c>
      <c r="DE139" s="96">
        <f t="shared" si="10"/>
        <v>2.0089285714285681E-2</v>
      </c>
      <c r="DF139">
        <v>7.8</v>
      </c>
      <c r="DG139"/>
      <c r="DH139" s="176" t="s">
        <v>12270</v>
      </c>
      <c r="DI139">
        <f>VLOOKUP(DH139,[5]全部Ａ股20250705!$A:$D,4,FALSE)</f>
        <v>4.57</v>
      </c>
      <c r="DJ139"/>
      <c r="DK139" s="270"/>
      <c r="DL139" s="271"/>
      <c r="DN139" s="17"/>
      <c r="DO139" s="270"/>
      <c r="DP139" s="271"/>
    </row>
    <row r="140" spans="1:120" s="65" customFormat="1" ht="14.4" customHeight="1" x14ac:dyDescent="0.25">
      <c r="A140" s="99">
        <f t="shared" si="5"/>
        <v>139</v>
      </c>
      <c r="B140" s="8" t="s">
        <v>12264</v>
      </c>
      <c r="C140" s="137" t="s">
        <v>12271</v>
      </c>
      <c r="D140" s="176">
        <v>10.45</v>
      </c>
      <c r="E140"/>
      <c r="F140" s="100" t="e">
        <f>VLOOKUP(C140,#REF!,3,FALSE)</f>
        <v>#REF!</v>
      </c>
      <c r="G140" s="100"/>
      <c r="H140" s="67">
        <v>10.52</v>
      </c>
      <c r="I140" s="67">
        <v>10.64</v>
      </c>
      <c r="J140" s="67">
        <v>11.88</v>
      </c>
      <c r="K140" s="67">
        <v>10.16</v>
      </c>
      <c r="L140" s="67">
        <v>10.15</v>
      </c>
      <c r="M140" s="67">
        <v>12.72</v>
      </c>
      <c r="N140" s="67">
        <v>10.23</v>
      </c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7"/>
      <c r="BN140" s="67"/>
      <c r="BO140" s="67"/>
      <c r="BP140" s="67"/>
      <c r="BQ140" s="67"/>
      <c r="BR140" s="67"/>
      <c r="BS140" s="67"/>
      <c r="BT140" s="67"/>
      <c r="BU140" s="67"/>
      <c r="BV140" s="67"/>
      <c r="BW140" s="67"/>
      <c r="BX140" s="67"/>
      <c r="BY140" s="67"/>
      <c r="BZ140" s="67"/>
      <c r="CA140" s="67"/>
      <c r="CB140" s="67"/>
      <c r="CC140" s="67"/>
      <c r="CD140" s="67"/>
      <c r="CE140" s="67"/>
      <c r="CF140" s="67"/>
      <c r="CG140" s="67"/>
      <c r="CH140" s="67"/>
      <c r="CI140" s="67"/>
      <c r="CJ140" s="67"/>
      <c r="CK140" s="67"/>
      <c r="CL140" s="67"/>
      <c r="CM140" s="67"/>
      <c r="CN140" s="67"/>
      <c r="CO140" s="67"/>
      <c r="CP140" s="239"/>
      <c r="CQ140"/>
      <c r="CR140" s="67"/>
      <c r="CS140"/>
      <c r="CT140"/>
      <c r="CU140" s="67"/>
      <c r="CV140" s="67"/>
      <c r="CW140" s="67"/>
      <c r="CX140" s="67"/>
      <c r="CY140" s="67"/>
      <c r="CZ140" s="67"/>
      <c r="DA140" s="67"/>
      <c r="DB140" s="67"/>
      <c r="DC140" s="67"/>
      <c r="DD140" s="17">
        <f t="shared" si="9"/>
        <v>-7.0000000000000284E-2</v>
      </c>
      <c r="DE140" s="96">
        <f t="shared" si="10"/>
        <v>-6.6539923954372898E-3</v>
      </c>
      <c r="DF140">
        <v>7.8</v>
      </c>
      <c r="DG140"/>
      <c r="DH140" s="176" t="s">
        <v>12271</v>
      </c>
      <c r="DI140">
        <f>VLOOKUP(DH140,[5]全部Ａ股20250705!$A:$D,4,FALSE)</f>
        <v>10.45</v>
      </c>
      <c r="DJ140"/>
      <c r="DL140" s="271"/>
      <c r="DN140" s="17"/>
      <c r="DO140" s="270"/>
      <c r="DP140" s="271"/>
    </row>
    <row r="141" spans="1:120" s="65" customFormat="1" ht="14.4" customHeight="1" x14ac:dyDescent="0.25">
      <c r="A141" s="99">
        <f t="shared" si="5"/>
        <v>140</v>
      </c>
      <c r="B141" s="8" t="s">
        <v>12265</v>
      </c>
      <c r="C141" s="137" t="s">
        <v>12272</v>
      </c>
      <c r="D141" s="176">
        <v>13.15</v>
      </c>
      <c r="E141"/>
      <c r="F141" s="100" t="e">
        <f>VLOOKUP(C141,#REF!,3,FALSE)</f>
        <v>#REF!</v>
      </c>
      <c r="G141" s="100"/>
      <c r="H141" s="67">
        <v>12.46</v>
      </c>
      <c r="I141" s="67">
        <v>12</v>
      </c>
      <c r="J141" s="67">
        <v>12.73</v>
      </c>
      <c r="K141" s="67">
        <v>13.04</v>
      </c>
      <c r="L141" s="67">
        <v>12.78</v>
      </c>
      <c r="M141" s="67">
        <v>14.26</v>
      </c>
      <c r="N141" s="67">
        <v>18.39</v>
      </c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239"/>
      <c r="CQ141"/>
      <c r="CR141" s="67"/>
      <c r="CS141"/>
      <c r="CT141"/>
      <c r="CU141" s="67"/>
      <c r="CV141" s="67"/>
      <c r="CW141" s="67"/>
      <c r="CX141" s="67"/>
      <c r="CY141" s="67"/>
      <c r="CZ141" s="67"/>
      <c r="DA141" s="67"/>
      <c r="DB141" s="67"/>
      <c r="DC141" s="67"/>
      <c r="DD141" s="17">
        <f t="shared" si="9"/>
        <v>0.6899999999999995</v>
      </c>
      <c r="DE141" s="96">
        <f t="shared" si="10"/>
        <v>5.5377207062600277E-2</v>
      </c>
      <c r="DF141">
        <v>7.8</v>
      </c>
      <c r="DG141"/>
      <c r="DH141" s="176" t="s">
        <v>12272</v>
      </c>
      <c r="DI141">
        <f>VLOOKUP(DH141,[5]全部Ａ股20250705!$A:$D,4,FALSE)</f>
        <v>13.15</v>
      </c>
      <c r="DJ141"/>
      <c r="DK141" s="270"/>
      <c r="DL141" s="271"/>
      <c r="DN141" s="17"/>
      <c r="DO141" s="270"/>
      <c r="DP141" s="271"/>
    </row>
    <row r="142" spans="1:120" s="65" customFormat="1" ht="14.4" customHeight="1" x14ac:dyDescent="0.25">
      <c r="A142" s="99">
        <f t="shared" si="5"/>
        <v>141</v>
      </c>
      <c r="B142" s="8" t="s">
        <v>12247</v>
      </c>
      <c r="C142" s="137" t="s">
        <v>12253</v>
      </c>
      <c r="D142" s="176">
        <v>15.8</v>
      </c>
      <c r="E142"/>
      <c r="F142" s="100" t="e">
        <f>VLOOKUP(C142,#REF!,3,FALSE)</f>
        <v>#REF!</v>
      </c>
      <c r="G142" s="100"/>
      <c r="H142" s="67">
        <v>16.510000000000002</v>
      </c>
      <c r="I142" s="67">
        <v>17.149999999999999</v>
      </c>
      <c r="J142" s="67">
        <v>17.22</v>
      </c>
      <c r="K142" s="67">
        <v>13.78</v>
      </c>
      <c r="L142" s="67">
        <v>15.1</v>
      </c>
      <c r="M142" s="67">
        <v>14.54</v>
      </c>
      <c r="N142" s="67">
        <v>13.19</v>
      </c>
      <c r="O142" s="67">
        <v>10.95</v>
      </c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7"/>
      <c r="BN142" s="67"/>
      <c r="BO142" s="67"/>
      <c r="BP142" s="67"/>
      <c r="BQ142" s="67"/>
      <c r="BR142" s="67"/>
      <c r="BS142" s="67"/>
      <c r="BT142" s="67"/>
      <c r="BU142" s="67"/>
      <c r="BV142" s="67"/>
      <c r="BW142" s="67"/>
      <c r="BX142" s="67"/>
      <c r="BY142" s="67"/>
      <c r="BZ142" s="67"/>
      <c r="CA142" s="67"/>
      <c r="CB142" s="67"/>
      <c r="CC142" s="67"/>
      <c r="CD142" s="67"/>
      <c r="CE142" s="67"/>
      <c r="CF142" s="67"/>
      <c r="CG142" s="67"/>
      <c r="CH142" s="67"/>
      <c r="CI142" s="67"/>
      <c r="CJ142" s="67"/>
      <c r="CK142" s="67"/>
      <c r="CL142" s="67"/>
      <c r="CM142" s="67"/>
      <c r="CN142" s="67"/>
      <c r="CO142" s="67"/>
      <c r="CP142" s="239"/>
      <c r="CQ142"/>
      <c r="CR142" s="67"/>
      <c r="CS142"/>
      <c r="CT142"/>
      <c r="CU142" s="67"/>
      <c r="CV142" s="67"/>
      <c r="CW142" s="67"/>
      <c r="CX142" s="67"/>
      <c r="CY142" s="67"/>
      <c r="CZ142" s="67"/>
      <c r="DA142" s="67"/>
      <c r="DB142" s="67"/>
      <c r="DC142" s="67"/>
      <c r="DD142" s="17">
        <f t="shared" si="9"/>
        <v>-0.71000000000000085</v>
      </c>
      <c r="DE142" s="96">
        <f t="shared" si="10"/>
        <v>-4.30042398546336E-2</v>
      </c>
      <c r="DF142">
        <v>7.8</v>
      </c>
      <c r="DG142"/>
      <c r="DH142" s="176" t="s">
        <v>12253</v>
      </c>
      <c r="DI142">
        <f>VLOOKUP(DH142,[5]全部Ａ股20250705!$A:$D,4,FALSE)</f>
        <v>15.8</v>
      </c>
      <c r="DJ142"/>
      <c r="DK142" s="270"/>
      <c r="DL142" s="271"/>
      <c r="DN142" s="17"/>
      <c r="DO142" s="270"/>
      <c r="DP142" s="271"/>
    </row>
    <row r="143" spans="1:120" s="65" customFormat="1" ht="14.4" customHeight="1" x14ac:dyDescent="0.25">
      <c r="A143" s="99">
        <f t="shared" si="5"/>
        <v>142</v>
      </c>
      <c r="B143" s="8" t="s">
        <v>12248</v>
      </c>
      <c r="C143" s="137" t="s">
        <v>12254</v>
      </c>
      <c r="D143" s="176">
        <v>12.31</v>
      </c>
      <c r="E143"/>
      <c r="F143" s="100" t="e">
        <f>VLOOKUP(C143,#REF!,3,FALSE)</f>
        <v>#REF!</v>
      </c>
      <c r="G143" s="100"/>
      <c r="H143" s="67">
        <v>12.01</v>
      </c>
      <c r="I143" s="67">
        <v>11.32</v>
      </c>
      <c r="J143" s="67">
        <v>11.77</v>
      </c>
      <c r="K143" s="67">
        <v>12.07</v>
      </c>
      <c r="L143" s="67">
        <v>11.86</v>
      </c>
      <c r="M143" s="67">
        <v>12.08</v>
      </c>
      <c r="N143" s="67">
        <v>12.41</v>
      </c>
      <c r="O143" s="67">
        <v>15.04</v>
      </c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7"/>
      <c r="BN143" s="67"/>
      <c r="BO143" s="67"/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7"/>
      <c r="CA143" s="67"/>
      <c r="CB143" s="67"/>
      <c r="CC143" s="67"/>
      <c r="CD143" s="67"/>
      <c r="CE143" s="67"/>
      <c r="CF143" s="67"/>
      <c r="CG143" s="67"/>
      <c r="CH143" s="67"/>
      <c r="CI143" s="67"/>
      <c r="CJ143" s="67"/>
      <c r="CK143" s="67"/>
      <c r="CL143" s="67"/>
      <c r="CM143" s="67"/>
      <c r="CN143" s="67"/>
      <c r="CO143" s="67"/>
      <c r="CP143" s="239"/>
      <c r="CQ143"/>
      <c r="CR143" s="67"/>
      <c r="CS143"/>
      <c r="CT143"/>
      <c r="CU143" s="67"/>
      <c r="CV143" s="67"/>
      <c r="CW143" s="67"/>
      <c r="CX143" s="67"/>
      <c r="CY143" s="67"/>
      <c r="CZ143" s="67"/>
      <c r="DA143" s="67"/>
      <c r="DB143" s="67"/>
      <c r="DC143" s="67"/>
      <c r="DD143" s="17">
        <f t="shared" si="9"/>
        <v>0.30000000000000071</v>
      </c>
      <c r="DE143" s="96">
        <f t="shared" si="10"/>
        <v>2.4979184013322293E-2</v>
      </c>
      <c r="DF143">
        <v>7.8</v>
      </c>
      <c r="DG143"/>
      <c r="DH143" s="176" t="s">
        <v>12254</v>
      </c>
      <c r="DI143">
        <f>VLOOKUP(DH143,[5]全部Ａ股20250705!$A:$D,4,FALSE)</f>
        <v>12.31</v>
      </c>
      <c r="DJ143"/>
      <c r="DK143" s="270"/>
      <c r="DL143" s="271"/>
      <c r="DN143" s="17"/>
      <c r="DO143" s="270"/>
      <c r="DP143" s="271"/>
    </row>
    <row r="144" spans="1:120" s="65" customFormat="1" ht="14.4" customHeight="1" x14ac:dyDescent="0.25">
      <c r="A144" s="99">
        <f t="shared" si="5"/>
        <v>143</v>
      </c>
      <c r="B144" s="8" t="s">
        <v>12249</v>
      </c>
      <c r="C144" s="137" t="s">
        <v>12255</v>
      </c>
      <c r="D144" s="176">
        <v>11.91</v>
      </c>
      <c r="E144"/>
      <c r="F144" s="100" t="e">
        <f>VLOOKUP(C144,#REF!,3,FALSE)</f>
        <v>#REF!</v>
      </c>
      <c r="G144" s="100"/>
      <c r="H144" s="67">
        <v>10.93</v>
      </c>
      <c r="I144" s="67">
        <v>10.66</v>
      </c>
      <c r="J144" s="67">
        <v>11.95</v>
      </c>
      <c r="K144" s="67">
        <v>11.05</v>
      </c>
      <c r="L144" s="67">
        <v>11.17</v>
      </c>
      <c r="M144" s="67">
        <v>14.3</v>
      </c>
      <c r="N144" s="67">
        <v>14.17</v>
      </c>
      <c r="O144" s="67">
        <v>8.94</v>
      </c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239"/>
      <c r="CQ144"/>
      <c r="CR144" s="67"/>
      <c r="CS144"/>
      <c r="CT144"/>
      <c r="CU144" s="67"/>
      <c r="CV144" s="67"/>
      <c r="CW144" s="67"/>
      <c r="CX144" s="67"/>
      <c r="CY144" s="67"/>
      <c r="CZ144" s="67"/>
      <c r="DA144" s="67"/>
      <c r="DB144" s="67"/>
      <c r="DC144" s="67"/>
      <c r="DD144" s="17">
        <f t="shared" si="9"/>
        <v>0.98000000000000043</v>
      </c>
      <c r="DE144" s="96">
        <f t="shared" si="10"/>
        <v>8.9661482159194922E-2</v>
      </c>
      <c r="DF144">
        <v>7.8</v>
      </c>
      <c r="DG144"/>
      <c r="DH144" s="176" t="s">
        <v>12255</v>
      </c>
      <c r="DI144">
        <f>VLOOKUP(DH144,[5]全部Ａ股20250705!$A:$D,4,FALSE)</f>
        <v>11.91</v>
      </c>
      <c r="DJ144"/>
      <c r="DK144" s="270"/>
      <c r="DL144" s="271"/>
      <c r="DN144" s="17"/>
      <c r="DO144" s="270"/>
      <c r="DP144" s="271"/>
    </row>
    <row r="145" spans="1:120" s="65" customFormat="1" ht="14.4" customHeight="1" x14ac:dyDescent="0.25">
      <c r="A145" s="99">
        <f t="shared" si="5"/>
        <v>144</v>
      </c>
      <c r="B145" s="8" t="s">
        <v>11571</v>
      </c>
      <c r="C145" s="137" t="s">
        <v>11573</v>
      </c>
      <c r="D145" s="176">
        <v>32.909999999999997</v>
      </c>
      <c r="E145"/>
      <c r="F145" s="100" t="e">
        <f>VLOOKUP(C145,#REF!,3,FALSE)</f>
        <v>#REF!</v>
      </c>
      <c r="G145" s="100"/>
      <c r="H145" s="67">
        <v>33.659999999999997</v>
      </c>
      <c r="I145" s="67">
        <v>32.799999999999997</v>
      </c>
      <c r="J145" s="67">
        <v>33</v>
      </c>
      <c r="K145" s="67">
        <v>27.85</v>
      </c>
      <c r="L145" s="67">
        <v>21.65</v>
      </c>
      <c r="M145" s="67">
        <v>21.55</v>
      </c>
      <c r="N145" s="67">
        <v>23.19</v>
      </c>
      <c r="O145" s="67">
        <v>24.64</v>
      </c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7"/>
      <c r="BN145" s="67"/>
      <c r="BO145" s="67"/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7"/>
      <c r="CA145" s="67"/>
      <c r="CB145" s="67"/>
      <c r="CC145" s="67"/>
      <c r="CD145" s="67"/>
      <c r="CE145" s="67"/>
      <c r="CF145" s="67"/>
      <c r="CG145" s="67"/>
      <c r="CH145" s="67"/>
      <c r="CI145" s="67"/>
      <c r="CJ145" s="67"/>
      <c r="CK145" s="67"/>
      <c r="CL145" s="67"/>
      <c r="CM145" s="67"/>
      <c r="CN145" s="67"/>
      <c r="CO145" s="67"/>
      <c r="CP145" s="239"/>
      <c r="CQ145"/>
      <c r="CR145" s="67"/>
      <c r="CS145"/>
      <c r="CT145"/>
      <c r="CU145" s="67"/>
      <c r="CV145" s="67"/>
      <c r="CW145" s="67"/>
      <c r="CX145" s="67"/>
      <c r="CY145" s="67"/>
      <c r="CZ145" s="67"/>
      <c r="DA145" s="67"/>
      <c r="DB145" s="67"/>
      <c r="DC145" s="67"/>
      <c r="DD145" s="17">
        <f t="shared" si="9"/>
        <v>-0.75</v>
      </c>
      <c r="DE145" s="96">
        <f t="shared" si="10"/>
        <v>-2.2281639928698756E-2</v>
      </c>
      <c r="DF145">
        <v>7.8</v>
      </c>
      <c r="DG145"/>
      <c r="DH145" s="176" t="s">
        <v>11573</v>
      </c>
      <c r="DI145">
        <f>VLOOKUP(DH145,[5]全部Ａ股20250705!$A:$D,4,FALSE)</f>
        <v>32.909999999999997</v>
      </c>
      <c r="DJ145"/>
      <c r="DK145" s="270"/>
      <c r="DL145" s="271"/>
      <c r="DN145" s="17"/>
      <c r="DO145" s="270"/>
      <c r="DP145" s="271"/>
    </row>
    <row r="146" spans="1:120" s="65" customFormat="1" ht="14.4" customHeight="1" x14ac:dyDescent="0.25">
      <c r="A146" s="99">
        <f t="shared" si="5"/>
        <v>145</v>
      </c>
      <c r="B146" s="8" t="s">
        <v>12250</v>
      </c>
      <c r="C146" s="137" t="s">
        <v>12256</v>
      </c>
      <c r="D146" s="176">
        <v>36.4</v>
      </c>
      <c r="E146"/>
      <c r="F146" s="100" t="e">
        <f>VLOOKUP(C146,#REF!,3,FALSE)</f>
        <v>#REF!</v>
      </c>
      <c r="G146" s="100"/>
      <c r="H146" s="67">
        <v>35.51</v>
      </c>
      <c r="I146" s="67">
        <v>34.659999999999997</v>
      </c>
      <c r="J146" s="67">
        <v>36.72</v>
      </c>
      <c r="K146" s="67">
        <v>37</v>
      </c>
      <c r="L146" s="67">
        <v>33.159999999999997</v>
      </c>
      <c r="M146" s="67">
        <v>33.799999999999997</v>
      </c>
      <c r="N146" s="67">
        <v>35.89</v>
      </c>
      <c r="O146" s="67">
        <v>22.28</v>
      </c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7"/>
      <c r="BN146" s="67"/>
      <c r="BO146" s="67"/>
      <c r="BP146" s="67"/>
      <c r="BQ146" s="67"/>
      <c r="BR146" s="67"/>
      <c r="BS146" s="67"/>
      <c r="BT146" s="67"/>
      <c r="BU146" s="67"/>
      <c r="BV146" s="67"/>
      <c r="BW146" s="67"/>
      <c r="BX146" s="67"/>
      <c r="BY146" s="67"/>
      <c r="BZ146" s="67"/>
      <c r="CA146" s="67"/>
      <c r="CB146" s="67"/>
      <c r="CC146" s="67"/>
      <c r="CD146" s="67"/>
      <c r="CE146" s="67"/>
      <c r="CF146" s="67"/>
      <c r="CG146" s="67"/>
      <c r="CH146" s="67"/>
      <c r="CI146" s="67"/>
      <c r="CJ146" s="67"/>
      <c r="CK146" s="67"/>
      <c r="CL146" s="67"/>
      <c r="CM146" s="67"/>
      <c r="CN146" s="67"/>
      <c r="CO146" s="67"/>
      <c r="CP146" s="239"/>
      <c r="CQ146"/>
      <c r="CR146" s="67"/>
      <c r="CS146"/>
      <c r="CT146"/>
      <c r="CU146" s="67"/>
      <c r="CV146" s="67"/>
      <c r="CW146" s="67"/>
      <c r="CX146" s="67"/>
      <c r="CY146" s="67"/>
      <c r="CZ146" s="67"/>
      <c r="DA146" s="67"/>
      <c r="DB146" s="67"/>
      <c r="DC146" s="67"/>
      <c r="DD146" s="17">
        <f t="shared" si="9"/>
        <v>0.89000000000000057</v>
      </c>
      <c r="DE146" s="96">
        <f t="shared" si="10"/>
        <v>2.506336243311745E-2</v>
      </c>
      <c r="DF146">
        <v>7.8</v>
      </c>
      <c r="DG146"/>
      <c r="DH146" s="176" t="s">
        <v>12256</v>
      </c>
      <c r="DI146">
        <f>VLOOKUP(DH146,[5]全部Ａ股20250705!$A:$D,4,FALSE)</f>
        <v>36.4</v>
      </c>
      <c r="DJ146"/>
      <c r="DK146" s="270"/>
      <c r="DL146" s="271"/>
      <c r="DN146" s="17"/>
      <c r="DO146" s="270"/>
      <c r="DP146" s="271"/>
    </row>
    <row r="147" spans="1:120" s="65" customFormat="1" ht="14.4" customHeight="1" x14ac:dyDescent="0.25">
      <c r="A147" s="99">
        <f t="shared" si="5"/>
        <v>146</v>
      </c>
      <c r="B147" s="8" t="s">
        <v>12252</v>
      </c>
      <c r="C147" s="137" t="s">
        <v>12257</v>
      </c>
      <c r="D147" s="176">
        <v>9.01</v>
      </c>
      <c r="E147"/>
      <c r="F147" s="100" t="e">
        <f>VLOOKUP(C147,#REF!,3,FALSE)</f>
        <v>#REF!</v>
      </c>
      <c r="G147" s="100"/>
      <c r="H147" s="67">
        <v>9.27</v>
      </c>
      <c r="I147" s="67">
        <v>8.76</v>
      </c>
      <c r="J147" s="67">
        <v>9.16</v>
      </c>
      <c r="K147" s="67">
        <v>9.68</v>
      </c>
      <c r="L147" s="67">
        <v>9.58</v>
      </c>
      <c r="M147" s="67">
        <v>10.38</v>
      </c>
      <c r="N147" s="67">
        <v>14.01</v>
      </c>
      <c r="O147" s="67">
        <v>9.3000000000000007</v>
      </c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7"/>
      <c r="BN147" s="67"/>
      <c r="BO147" s="67"/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7"/>
      <c r="CA147" s="67"/>
      <c r="CB147" s="67"/>
      <c r="CC147" s="67"/>
      <c r="CD147" s="67"/>
      <c r="CE147" s="67"/>
      <c r="CF147" s="67"/>
      <c r="CG147" s="67"/>
      <c r="CH147" s="67"/>
      <c r="CI147" s="67"/>
      <c r="CJ147" s="67"/>
      <c r="CK147" s="67"/>
      <c r="CL147" s="67"/>
      <c r="CM147" s="67"/>
      <c r="CN147" s="67"/>
      <c r="CO147" s="67"/>
      <c r="CP147" s="239"/>
      <c r="CQ147"/>
      <c r="CR147" s="67"/>
      <c r="CS147"/>
      <c r="CT147"/>
      <c r="CU147" s="67"/>
      <c r="CV147" s="67"/>
      <c r="CW147" s="67"/>
      <c r="CX147" s="67"/>
      <c r="CY147" s="67"/>
      <c r="CZ147" s="67"/>
      <c r="DA147" s="67"/>
      <c r="DB147" s="67"/>
      <c r="DC147" s="67"/>
      <c r="DD147" s="17">
        <f t="shared" si="9"/>
        <v>-0.25999999999999979</v>
      </c>
      <c r="DE147" s="96">
        <f t="shared" si="10"/>
        <v>-2.8047464940668801E-2</v>
      </c>
      <c r="DF147">
        <v>7.8</v>
      </c>
      <c r="DG147"/>
      <c r="DH147" s="176" t="s">
        <v>12257</v>
      </c>
      <c r="DI147">
        <f>VLOOKUP(DH147,[5]全部Ａ股20250705!$A:$D,4,FALSE)</f>
        <v>9.01</v>
      </c>
      <c r="DJ147"/>
      <c r="DK147" s="270"/>
      <c r="DL147" s="271"/>
      <c r="DN147" s="17"/>
      <c r="DO147" s="270"/>
      <c r="DP147" s="271"/>
    </row>
    <row r="148" spans="1:120" s="65" customFormat="1" ht="14.4" customHeight="1" x14ac:dyDescent="0.25">
      <c r="A148" s="99">
        <f t="shared" si="5"/>
        <v>147</v>
      </c>
      <c r="B148" s="8" t="s">
        <v>12246</v>
      </c>
      <c r="C148" s="137" t="s">
        <v>12245</v>
      </c>
      <c r="D148" s="176">
        <v>15.94</v>
      </c>
      <c r="E148"/>
      <c r="F148" s="100" t="e">
        <f>VLOOKUP(C148,#REF!,3,FALSE)</f>
        <v>#REF!</v>
      </c>
      <c r="G148" s="100"/>
      <c r="H148" s="67">
        <v>16.350000000000001</v>
      </c>
      <c r="I148" s="67">
        <v>15.06</v>
      </c>
      <c r="J148" s="67">
        <v>20.73</v>
      </c>
      <c r="K148" s="67">
        <v>20.93</v>
      </c>
      <c r="L148" s="67">
        <v>19.98</v>
      </c>
      <c r="M148" s="67">
        <v>20.38</v>
      </c>
      <c r="N148" s="67">
        <v>21.2</v>
      </c>
      <c r="O148" s="67">
        <v>21.64</v>
      </c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7"/>
      <c r="BN148" s="67"/>
      <c r="BO148" s="67"/>
      <c r="BP148" s="67"/>
      <c r="BQ148" s="67"/>
      <c r="BR148" s="67"/>
      <c r="BS148" s="67"/>
      <c r="BT148" s="67"/>
      <c r="BU148" s="67"/>
      <c r="BV148" s="67"/>
      <c r="BW148" s="67"/>
      <c r="BX148" s="67"/>
      <c r="BY148" s="67"/>
      <c r="BZ148" s="67"/>
      <c r="CA148" s="67"/>
      <c r="CB148" s="67"/>
      <c r="CC148" s="67"/>
      <c r="CD148" s="67"/>
      <c r="CE148" s="67"/>
      <c r="CF148" s="67"/>
      <c r="CG148" s="67"/>
      <c r="CH148" s="67"/>
      <c r="CI148" s="67"/>
      <c r="CJ148" s="67"/>
      <c r="CK148" s="67"/>
      <c r="CL148" s="67"/>
      <c r="CM148" s="67"/>
      <c r="CN148" s="67"/>
      <c r="CO148" s="67"/>
      <c r="CP148" s="239"/>
      <c r="CQ148"/>
      <c r="CR148" s="67"/>
      <c r="CS148"/>
      <c r="CT148"/>
      <c r="CU148" s="67"/>
      <c r="CV148" s="67"/>
      <c r="CW148" s="67"/>
      <c r="CX148" s="67"/>
      <c r="CY148" s="67"/>
      <c r="CZ148" s="67"/>
      <c r="DA148" s="67"/>
      <c r="DB148" s="67"/>
      <c r="DC148" s="67"/>
      <c r="DD148" s="17">
        <f t="shared" si="9"/>
        <v>-0.41000000000000192</v>
      </c>
      <c r="DE148" s="96">
        <f t="shared" si="10"/>
        <v>-2.5076452599388493E-2</v>
      </c>
      <c r="DF148">
        <v>7.8</v>
      </c>
      <c r="DG148"/>
      <c r="DH148" s="176" t="s">
        <v>12245</v>
      </c>
      <c r="DI148">
        <f>VLOOKUP(DH148,[5]全部Ａ股20250705!$A:$D,4,FALSE)</f>
        <v>15.94</v>
      </c>
      <c r="DJ148"/>
      <c r="DK148" s="270"/>
      <c r="DL148" s="271"/>
      <c r="DN148" s="17"/>
      <c r="DO148" s="270"/>
      <c r="DP148" s="271"/>
    </row>
    <row r="149" spans="1:120" s="65" customFormat="1" ht="14.4" customHeight="1" x14ac:dyDescent="0.25">
      <c r="A149" s="99">
        <f t="shared" si="5"/>
        <v>148</v>
      </c>
      <c r="B149" s="8" t="s">
        <v>12229</v>
      </c>
      <c r="C149" s="137" t="s">
        <v>12230</v>
      </c>
      <c r="D149" s="176">
        <v>37.64</v>
      </c>
      <c r="E149"/>
      <c r="F149" s="100" t="e">
        <f>VLOOKUP(C149,#REF!,3,FALSE)</f>
        <v>#REF!</v>
      </c>
      <c r="G149" s="100"/>
      <c r="H149" s="67">
        <v>39.25</v>
      </c>
      <c r="I149" s="67">
        <v>35.43</v>
      </c>
      <c r="J149" s="67">
        <v>35.85</v>
      </c>
      <c r="K149" s="67">
        <v>38.17</v>
      </c>
      <c r="L149" s="67">
        <v>35.76</v>
      </c>
      <c r="M149" s="67">
        <v>37.04</v>
      </c>
      <c r="N149" s="67">
        <v>40.19</v>
      </c>
      <c r="O149" s="67">
        <v>41.8</v>
      </c>
      <c r="P149" s="67">
        <v>39.380000000000003</v>
      </c>
      <c r="Q149" s="67">
        <v>34.61</v>
      </c>
      <c r="R149" s="67">
        <v>34.409999999999997</v>
      </c>
      <c r="S149" s="67">
        <v>35.89</v>
      </c>
      <c r="T149" s="67">
        <v>39.03</v>
      </c>
      <c r="U149" s="67">
        <v>40.96</v>
      </c>
      <c r="V149" s="67">
        <v>43.64</v>
      </c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7"/>
      <c r="BN149" s="67"/>
      <c r="BO149" s="67"/>
      <c r="BP149" s="67"/>
      <c r="BQ149" s="67"/>
      <c r="BR149" s="67"/>
      <c r="BS149" s="67"/>
      <c r="BT149" s="67"/>
      <c r="BU149" s="67"/>
      <c r="BV149" s="67"/>
      <c r="BW149" s="67"/>
      <c r="BX149" s="67"/>
      <c r="BY149" s="67"/>
      <c r="BZ149" s="67"/>
      <c r="CA149" s="67"/>
      <c r="CB149" s="67"/>
      <c r="CC149" s="67"/>
      <c r="CD149" s="67"/>
      <c r="CE149" s="67"/>
      <c r="CF149" s="67"/>
      <c r="CG149" s="67"/>
      <c r="CH149" s="67"/>
      <c r="CI149" s="67"/>
      <c r="CJ149" s="67"/>
      <c r="CK149" s="67"/>
      <c r="CL149" s="67"/>
      <c r="CM149" s="67"/>
      <c r="CN149" s="67"/>
      <c r="CO149" s="67"/>
      <c r="CP149" s="239"/>
      <c r="CQ149"/>
      <c r="CR149" s="67"/>
      <c r="CS149"/>
      <c r="CT149"/>
      <c r="CU149" s="67"/>
      <c r="CV149" s="67"/>
      <c r="CW149" s="67"/>
      <c r="CX149" s="67"/>
      <c r="CY149" s="67"/>
      <c r="CZ149" s="67"/>
      <c r="DA149" s="67"/>
      <c r="DB149" s="67"/>
      <c r="DC149" s="67"/>
      <c r="DD149" s="17">
        <f t="shared" si="9"/>
        <v>-1.6099999999999994</v>
      </c>
      <c r="DE149" s="96">
        <f t="shared" si="10"/>
        <v>-4.1019108280254762E-2</v>
      </c>
      <c r="DF149">
        <v>7.8</v>
      </c>
      <c r="DG149"/>
      <c r="DH149" s="176" t="s">
        <v>12230</v>
      </c>
      <c r="DI149">
        <f>VLOOKUP(DH149,[5]全部Ａ股20250705!$A:$D,4,FALSE)</f>
        <v>37.64</v>
      </c>
      <c r="DJ149"/>
      <c r="DK149" s="270"/>
      <c r="DL149" s="271"/>
      <c r="DN149" s="17"/>
      <c r="DO149" s="270"/>
      <c r="DP149" s="271"/>
    </row>
    <row r="150" spans="1:120" s="65" customFormat="1" ht="14.4" customHeight="1" x14ac:dyDescent="0.25">
      <c r="A150" s="99">
        <f t="shared" si="5"/>
        <v>149</v>
      </c>
      <c r="B150" s="8" t="s">
        <v>12217</v>
      </c>
      <c r="C150" s="137" t="s">
        <v>12218</v>
      </c>
      <c r="D150" s="176">
        <v>4.5</v>
      </c>
      <c r="E150"/>
      <c r="F150" s="100" t="e">
        <f>VLOOKUP(C150,#REF!,3,FALSE)</f>
        <v>#REF!</v>
      </c>
      <c r="G150" s="100"/>
      <c r="H150" s="67">
        <v>4.34</v>
      </c>
      <c r="I150" s="67">
        <v>4.1399999999999997</v>
      </c>
      <c r="J150" s="67">
        <v>4.24</v>
      </c>
      <c r="K150" s="67">
        <v>4.4000000000000004</v>
      </c>
      <c r="L150" s="67">
        <v>4.3600000000000003</v>
      </c>
      <c r="M150" s="67">
        <v>4.26</v>
      </c>
      <c r="N150" s="67">
        <v>4.43</v>
      </c>
      <c r="O150" s="67">
        <v>4.4800000000000004</v>
      </c>
      <c r="P150" s="67">
        <v>4.26</v>
      </c>
      <c r="Q150" s="67">
        <v>4.18</v>
      </c>
      <c r="R150" s="67">
        <v>4.28</v>
      </c>
      <c r="S150" s="67">
        <v>4.13</v>
      </c>
      <c r="T150" s="67">
        <v>4.25</v>
      </c>
      <c r="U150" s="67">
        <v>4.55</v>
      </c>
      <c r="V150" s="67">
        <v>4.92</v>
      </c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67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7"/>
      <c r="BN150" s="67"/>
      <c r="BO150" s="67"/>
      <c r="BP150" s="67"/>
      <c r="BQ150" s="67"/>
      <c r="BR150" s="67"/>
      <c r="BS150" s="67"/>
      <c r="BT150" s="67"/>
      <c r="BU150" s="67"/>
      <c r="BV150" s="67"/>
      <c r="BW150" s="67"/>
      <c r="BX150" s="67"/>
      <c r="BY150" s="67"/>
      <c r="BZ150" s="67"/>
      <c r="CA150" s="67"/>
      <c r="CB150" s="67"/>
      <c r="CC150" s="67"/>
      <c r="CD150" s="67"/>
      <c r="CE150" s="67"/>
      <c r="CF150" s="67"/>
      <c r="CG150" s="67"/>
      <c r="CH150" s="67"/>
      <c r="CI150" s="67"/>
      <c r="CJ150" s="67"/>
      <c r="CK150" s="67"/>
      <c r="CL150" s="67"/>
      <c r="CM150" s="67"/>
      <c r="CN150" s="67"/>
      <c r="CO150" s="67"/>
      <c r="CP150" s="239"/>
      <c r="CQ150"/>
      <c r="CR150" s="67"/>
      <c r="CS150"/>
      <c r="CT150"/>
      <c r="CU150" s="67"/>
      <c r="CV150" s="67"/>
      <c r="CW150" s="67"/>
      <c r="CX150" s="67"/>
      <c r="CY150" s="67"/>
      <c r="CZ150" s="67"/>
      <c r="DA150" s="67"/>
      <c r="DB150" s="67"/>
      <c r="DC150" s="67"/>
      <c r="DD150" s="17">
        <f t="shared" si="9"/>
        <v>0.16000000000000014</v>
      </c>
      <c r="DE150" s="96">
        <f t="shared" si="10"/>
        <v>3.6866359447004643E-2</v>
      </c>
      <c r="DF150">
        <v>7.8</v>
      </c>
      <c r="DG150"/>
      <c r="DH150" s="176" t="s">
        <v>12218</v>
      </c>
      <c r="DI150">
        <f>VLOOKUP(DH150,[5]全部Ａ股20250705!$A:$D,4,FALSE)</f>
        <v>4.5</v>
      </c>
      <c r="DJ150"/>
      <c r="DK150" s="270"/>
      <c r="DL150" s="271"/>
      <c r="DN150" s="17"/>
      <c r="DO150" s="270"/>
      <c r="DP150" s="271"/>
    </row>
    <row r="151" spans="1:120" s="65" customFormat="1" ht="14.4" customHeight="1" x14ac:dyDescent="0.25">
      <c r="A151" s="99">
        <f t="shared" si="5"/>
        <v>150</v>
      </c>
      <c r="B151" s="8" t="s">
        <v>12219</v>
      </c>
      <c r="C151" s="137" t="s">
        <v>12220</v>
      </c>
      <c r="D151" s="176">
        <v>7.3</v>
      </c>
      <c r="E151"/>
      <c r="F151" s="100" t="e">
        <f>VLOOKUP(C151,#REF!,3,FALSE)</f>
        <v>#REF!</v>
      </c>
      <c r="G151" s="100"/>
      <c r="H151" s="67">
        <v>7.15</v>
      </c>
      <c r="I151" s="67">
        <v>6.7</v>
      </c>
      <c r="J151" s="67">
        <v>7.02</v>
      </c>
      <c r="K151" s="67">
        <v>7.29</v>
      </c>
      <c r="L151" s="67">
        <v>7.09</v>
      </c>
      <c r="M151" s="67">
        <v>7.25</v>
      </c>
      <c r="N151" s="67">
        <v>7.42</v>
      </c>
      <c r="O151" s="67">
        <v>6.88</v>
      </c>
      <c r="P151" s="67">
        <v>6.5</v>
      </c>
      <c r="Q151" s="67">
        <v>6.44</v>
      </c>
      <c r="R151" s="67">
        <v>5.84</v>
      </c>
      <c r="S151" s="67">
        <v>5.75</v>
      </c>
      <c r="T151" s="67">
        <v>6.16</v>
      </c>
      <c r="U151" s="67">
        <v>6.46</v>
      </c>
      <c r="V151" s="67">
        <v>8.31</v>
      </c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67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7"/>
      <c r="BN151" s="67"/>
      <c r="BO151" s="67"/>
      <c r="BP151" s="67"/>
      <c r="BQ151" s="67"/>
      <c r="BR151" s="67"/>
      <c r="BS151" s="67"/>
      <c r="BT151" s="67"/>
      <c r="BU151" s="67"/>
      <c r="BV151" s="67"/>
      <c r="BW151" s="67"/>
      <c r="BX151" s="67"/>
      <c r="BY151" s="67"/>
      <c r="BZ151" s="67"/>
      <c r="CA151" s="67"/>
      <c r="CB151" s="67"/>
      <c r="CC151" s="67"/>
      <c r="CD151" s="67"/>
      <c r="CE151" s="67"/>
      <c r="CF151" s="67"/>
      <c r="CG151" s="67"/>
      <c r="CH151" s="67"/>
      <c r="CI151" s="67"/>
      <c r="CJ151" s="67"/>
      <c r="CK151" s="67"/>
      <c r="CL151" s="67"/>
      <c r="CM151" s="67"/>
      <c r="CN151" s="67"/>
      <c r="CO151" s="67"/>
      <c r="CP151" s="239"/>
      <c r="CQ151"/>
      <c r="CR151" s="67"/>
      <c r="CS151"/>
      <c r="CT151"/>
      <c r="CU151" s="67"/>
      <c r="CV151" s="67"/>
      <c r="CW151" s="67"/>
      <c r="CX151" s="67"/>
      <c r="CY151" s="67"/>
      <c r="CZ151" s="67"/>
      <c r="DA151" s="67"/>
      <c r="DB151" s="67"/>
      <c r="DC151" s="67"/>
      <c r="DD151" s="17">
        <f t="shared" si="9"/>
        <v>0.14999999999999947</v>
      </c>
      <c r="DE151" s="96">
        <f t="shared" si="10"/>
        <v>2.0979020979020904E-2</v>
      </c>
      <c r="DF151">
        <v>7.8</v>
      </c>
      <c r="DG151"/>
      <c r="DH151" s="176" t="s">
        <v>12220</v>
      </c>
      <c r="DI151">
        <f>VLOOKUP(DH151,[5]全部Ａ股20250705!$A:$D,4,FALSE)</f>
        <v>7.3</v>
      </c>
      <c r="DJ151"/>
      <c r="DK151" s="270"/>
      <c r="DL151" s="271"/>
      <c r="DN151" s="17"/>
      <c r="DO151" s="270"/>
      <c r="DP151" s="271"/>
    </row>
    <row r="152" spans="1:120" s="65" customFormat="1" ht="14.4" customHeight="1" x14ac:dyDescent="0.25">
      <c r="A152" s="99">
        <f t="shared" si="5"/>
        <v>151</v>
      </c>
      <c r="B152" s="8" t="s">
        <v>12221</v>
      </c>
      <c r="C152" s="137" t="s">
        <v>12222</v>
      </c>
      <c r="D152" s="176">
        <v>6.35</v>
      </c>
      <c r="E152"/>
      <c r="F152" s="100" t="e">
        <f>VLOOKUP(C152,#REF!,3,FALSE)</f>
        <v>#REF!</v>
      </c>
      <c r="G152" s="100"/>
      <c r="H152" s="67">
        <v>5.91</v>
      </c>
      <c r="I152" s="67">
        <v>5.53</v>
      </c>
      <c r="J152" s="67">
        <v>5.77</v>
      </c>
      <c r="K152" s="67">
        <v>5.95</v>
      </c>
      <c r="L152" s="67">
        <v>6.03</v>
      </c>
      <c r="M152" s="67">
        <v>5.9</v>
      </c>
      <c r="N152" s="67">
        <v>6.31</v>
      </c>
      <c r="O152" s="67">
        <v>6.19</v>
      </c>
      <c r="P152" s="67">
        <v>5.98</v>
      </c>
      <c r="Q152" s="67">
        <v>6.12</v>
      </c>
      <c r="R152" s="67">
        <v>6.02</v>
      </c>
      <c r="S152" s="67">
        <v>5.68</v>
      </c>
      <c r="T152" s="67">
        <v>5.97</v>
      </c>
      <c r="U152" s="67">
        <v>6.94</v>
      </c>
      <c r="V152" s="67">
        <v>7</v>
      </c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7"/>
      <c r="BN152" s="67"/>
      <c r="BO152" s="67"/>
      <c r="BP152" s="67"/>
      <c r="BQ152" s="67"/>
      <c r="BR152" s="67"/>
      <c r="BS152" s="67"/>
      <c r="BT152" s="67"/>
      <c r="BU152" s="67"/>
      <c r="BV152" s="67"/>
      <c r="BW152" s="67"/>
      <c r="BX152" s="67"/>
      <c r="BY152" s="67"/>
      <c r="BZ152" s="67"/>
      <c r="CA152" s="67"/>
      <c r="CB152" s="67"/>
      <c r="CC152" s="67"/>
      <c r="CD152" s="67"/>
      <c r="CE152" s="67"/>
      <c r="CF152" s="67"/>
      <c r="CG152" s="67"/>
      <c r="CH152" s="67"/>
      <c r="CI152" s="67"/>
      <c r="CJ152" s="67"/>
      <c r="CK152" s="67"/>
      <c r="CL152" s="67"/>
      <c r="CM152" s="67"/>
      <c r="CN152" s="67"/>
      <c r="CO152" s="67"/>
      <c r="CP152" s="239"/>
      <c r="CQ152"/>
      <c r="CR152" s="67"/>
      <c r="CS152"/>
      <c r="CT152"/>
      <c r="CU152" s="67"/>
      <c r="CV152" s="67"/>
      <c r="CW152" s="67"/>
      <c r="CX152" s="67"/>
      <c r="CY152" s="67"/>
      <c r="CZ152" s="67"/>
      <c r="DA152" s="67"/>
      <c r="DB152" s="67"/>
      <c r="DC152" s="67"/>
      <c r="DD152" s="17">
        <f t="shared" si="9"/>
        <v>0.4399999999999995</v>
      </c>
      <c r="DE152" s="96">
        <f t="shared" si="10"/>
        <v>7.445008460236878E-2</v>
      </c>
      <c r="DF152">
        <v>7.8</v>
      </c>
      <c r="DG152"/>
      <c r="DH152" s="176" t="s">
        <v>12222</v>
      </c>
      <c r="DI152">
        <f>VLOOKUP(DH152,[5]全部Ａ股20250705!$A:$D,4,FALSE)</f>
        <v>6.35</v>
      </c>
      <c r="DJ152"/>
      <c r="DK152" s="270"/>
      <c r="DL152" s="271"/>
      <c r="DN152" s="17"/>
      <c r="DO152" s="270"/>
      <c r="DP152" s="271"/>
    </row>
    <row r="153" spans="1:120" s="65" customFormat="1" ht="14.4" customHeight="1" x14ac:dyDescent="0.25">
      <c r="A153" s="99">
        <f t="shared" si="5"/>
        <v>152</v>
      </c>
      <c r="B153" s="8" t="s">
        <v>12223</v>
      </c>
      <c r="C153" s="137" t="s">
        <v>12224</v>
      </c>
      <c r="D153" s="176">
        <v>10.07</v>
      </c>
      <c r="E153"/>
      <c r="F153" s="100" t="e">
        <f>VLOOKUP(C153,#REF!,3,FALSE)</f>
        <v>#REF!</v>
      </c>
      <c r="G153" s="100"/>
      <c r="H153" s="67">
        <v>9.7899999999999991</v>
      </c>
      <c r="I153" s="67">
        <v>8.99</v>
      </c>
      <c r="J153" s="67">
        <v>8.9</v>
      </c>
      <c r="K153" s="67">
        <v>8.8000000000000007</v>
      </c>
      <c r="L153" s="67">
        <v>8.64</v>
      </c>
      <c r="M153" s="67">
        <v>8.4600000000000009</v>
      </c>
      <c r="N153" s="67">
        <v>8.83</v>
      </c>
      <c r="O153" s="67">
        <v>9.1</v>
      </c>
      <c r="P153" s="67">
        <v>8.6</v>
      </c>
      <c r="Q153" s="67">
        <v>8.59</v>
      </c>
      <c r="R153" s="67">
        <v>9.02</v>
      </c>
      <c r="S153" s="67">
        <v>8.68</v>
      </c>
      <c r="T153" s="67">
        <v>8.8699999999999992</v>
      </c>
      <c r="U153" s="67">
        <v>10.31</v>
      </c>
      <c r="V153" s="67">
        <v>10.38</v>
      </c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7"/>
      <c r="BN153" s="67"/>
      <c r="BO153" s="67"/>
      <c r="BP153" s="67"/>
      <c r="BQ153" s="67"/>
      <c r="BR153" s="67"/>
      <c r="BS153" s="67"/>
      <c r="BT153" s="67"/>
      <c r="BU153" s="67"/>
      <c r="BV153" s="67"/>
      <c r="BW153" s="67"/>
      <c r="BX153" s="67"/>
      <c r="BY153" s="67"/>
      <c r="BZ153" s="67"/>
      <c r="CA153" s="67"/>
      <c r="CB153" s="67"/>
      <c r="CC153" s="67"/>
      <c r="CD153" s="67"/>
      <c r="CE153" s="67"/>
      <c r="CF153" s="67"/>
      <c r="CG153" s="67"/>
      <c r="CH153" s="67"/>
      <c r="CI153" s="67"/>
      <c r="CJ153" s="67"/>
      <c r="CK153" s="67"/>
      <c r="CL153" s="67"/>
      <c r="CM153" s="67"/>
      <c r="CN153" s="67"/>
      <c r="CO153" s="67"/>
      <c r="CP153" s="239"/>
      <c r="CQ153"/>
      <c r="CR153" s="67"/>
      <c r="CS153"/>
      <c r="CT153"/>
      <c r="CU153" s="67"/>
      <c r="CV153" s="67"/>
      <c r="CW153" s="67"/>
      <c r="CX153" s="67"/>
      <c r="CY153" s="67"/>
      <c r="CZ153" s="67"/>
      <c r="DA153" s="67"/>
      <c r="DB153" s="67"/>
      <c r="DC153" s="67"/>
      <c r="DD153" s="17">
        <f t="shared" si="9"/>
        <v>0.28000000000000114</v>
      </c>
      <c r="DE153" s="96">
        <f t="shared" si="10"/>
        <v>2.8600612870275911E-2</v>
      </c>
      <c r="DF153">
        <v>7.8</v>
      </c>
      <c r="DG153"/>
      <c r="DH153" s="176" t="s">
        <v>12224</v>
      </c>
      <c r="DI153">
        <f>VLOOKUP(DH153,[5]全部Ａ股20250705!$A:$D,4,FALSE)</f>
        <v>10.07</v>
      </c>
      <c r="DJ153"/>
      <c r="DK153" s="270"/>
      <c r="DL153" s="271"/>
      <c r="DN153" s="17"/>
      <c r="DO153" s="270"/>
      <c r="DP153" s="271"/>
    </row>
    <row r="154" spans="1:120" s="65" customFormat="1" ht="14.4" customHeight="1" x14ac:dyDescent="0.25">
      <c r="A154" s="99">
        <f t="shared" si="5"/>
        <v>153</v>
      </c>
      <c r="B154" s="8" t="s">
        <v>12225</v>
      </c>
      <c r="C154" s="137" t="s">
        <v>12226</v>
      </c>
      <c r="D154" s="176">
        <v>10.62</v>
      </c>
      <c r="E154"/>
      <c r="F154" s="100" t="e">
        <f>VLOOKUP(C154,#REF!,3,FALSE)</f>
        <v>#REF!</v>
      </c>
      <c r="G154" s="100"/>
      <c r="H154" s="67">
        <v>10.36</v>
      </c>
      <c r="I154" s="67">
        <v>9.69</v>
      </c>
      <c r="J154" s="67">
        <v>10.08</v>
      </c>
      <c r="K154" s="67">
        <v>10.18</v>
      </c>
      <c r="L154" s="67">
        <v>10.039999999999999</v>
      </c>
      <c r="M154" s="67">
        <v>9.86</v>
      </c>
      <c r="N154" s="67">
        <v>10.02</v>
      </c>
      <c r="O154" s="67">
        <v>10</v>
      </c>
      <c r="P154" s="67">
        <v>9.64</v>
      </c>
      <c r="Q154" s="67">
        <v>9.58</v>
      </c>
      <c r="R154" s="67">
        <v>9.5299999999999994</v>
      </c>
      <c r="S154" s="67">
        <v>9.5399999999999991</v>
      </c>
      <c r="T154" s="67">
        <v>9.73</v>
      </c>
      <c r="U154" s="67">
        <v>9.58</v>
      </c>
      <c r="V154" s="67">
        <v>11.73</v>
      </c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7"/>
      <c r="BN154" s="67"/>
      <c r="BO154" s="67"/>
      <c r="BP154" s="67"/>
      <c r="BQ154" s="67"/>
      <c r="BR154" s="67"/>
      <c r="BS154" s="67"/>
      <c r="BT154" s="67"/>
      <c r="BU154" s="67"/>
      <c r="BV154" s="67"/>
      <c r="BW154" s="67"/>
      <c r="BX154" s="67"/>
      <c r="BY154" s="67"/>
      <c r="BZ154" s="67"/>
      <c r="CA154" s="67"/>
      <c r="CB154" s="67"/>
      <c r="CC154" s="67"/>
      <c r="CD154" s="67"/>
      <c r="CE154" s="67"/>
      <c r="CF154" s="67"/>
      <c r="CG154" s="67"/>
      <c r="CH154" s="67"/>
      <c r="CI154" s="67"/>
      <c r="CJ154" s="67"/>
      <c r="CK154" s="67"/>
      <c r="CL154" s="67"/>
      <c r="CM154" s="67"/>
      <c r="CN154" s="67"/>
      <c r="CO154" s="67"/>
      <c r="CP154" s="239"/>
      <c r="CQ154"/>
      <c r="CR154" s="67"/>
      <c r="CS154"/>
      <c r="CT154"/>
      <c r="CU154" s="67"/>
      <c r="CV154" s="67"/>
      <c r="CW154" s="67"/>
      <c r="CX154" s="67"/>
      <c r="CY154" s="67"/>
      <c r="CZ154" s="67"/>
      <c r="DA154" s="67"/>
      <c r="DB154" s="67"/>
      <c r="DC154" s="67"/>
      <c r="DD154" s="17">
        <f t="shared" si="9"/>
        <v>0.25999999999999979</v>
      </c>
      <c r="DE154" s="96">
        <f t="shared" si="10"/>
        <v>2.5096525096525078E-2</v>
      </c>
      <c r="DF154">
        <v>7.8</v>
      </c>
      <c r="DG154"/>
      <c r="DH154" s="176" t="s">
        <v>12226</v>
      </c>
      <c r="DI154">
        <f>VLOOKUP(DH154,[5]全部Ａ股20250705!$A:$D,4,FALSE)</f>
        <v>10.62</v>
      </c>
      <c r="DJ154"/>
      <c r="DK154" s="270"/>
      <c r="DL154" s="271"/>
      <c r="DN154" s="17"/>
      <c r="DO154" s="270"/>
      <c r="DP154" s="271"/>
    </row>
    <row r="155" spans="1:120" s="65" customFormat="1" ht="14.4" customHeight="1" x14ac:dyDescent="0.25">
      <c r="A155" s="99">
        <f t="shared" si="5"/>
        <v>154</v>
      </c>
      <c r="B155" s="8" t="s">
        <v>12227</v>
      </c>
      <c r="C155" s="137" t="s">
        <v>12228</v>
      </c>
      <c r="D155" s="176">
        <v>4.49</v>
      </c>
      <c r="E155"/>
      <c r="F155" s="100" t="e">
        <f>VLOOKUP(C155,#REF!,3,FALSE)</f>
        <v>#REF!</v>
      </c>
      <c r="G155" s="100"/>
      <c r="H155" s="67">
        <v>4.3899999999999997</v>
      </c>
      <c r="I155" s="67">
        <v>4.57</v>
      </c>
      <c r="J155" s="67">
        <v>4.6900000000000004</v>
      </c>
      <c r="K155" s="67">
        <v>4.7</v>
      </c>
      <c r="L155" s="67">
        <v>4.78</v>
      </c>
      <c r="M155" s="67">
        <v>4.68</v>
      </c>
      <c r="N155" s="67">
        <v>4.75</v>
      </c>
      <c r="O155" s="67">
        <v>5.16</v>
      </c>
      <c r="P155" s="67">
        <v>4.25</v>
      </c>
      <c r="Q155" s="67">
        <v>3.9</v>
      </c>
      <c r="R155" s="67">
        <v>4.33</v>
      </c>
      <c r="S155" s="67">
        <v>4.75</v>
      </c>
      <c r="T155" s="67">
        <v>4.68</v>
      </c>
      <c r="U155" s="67">
        <v>5.28</v>
      </c>
      <c r="V155" s="67">
        <v>7.05</v>
      </c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7"/>
      <c r="BN155" s="67"/>
      <c r="BO155" s="67"/>
      <c r="BP155" s="67"/>
      <c r="BQ155" s="67"/>
      <c r="BR155" s="67"/>
      <c r="BS155" s="67"/>
      <c r="BT155" s="67"/>
      <c r="BU155" s="67"/>
      <c r="BV155" s="67"/>
      <c r="BW155" s="67"/>
      <c r="BX155" s="67"/>
      <c r="BY155" s="67"/>
      <c r="BZ155" s="67"/>
      <c r="CA155" s="67"/>
      <c r="CB155" s="67"/>
      <c r="CC155" s="67"/>
      <c r="CD155" s="67"/>
      <c r="CE155" s="67"/>
      <c r="CF155" s="67"/>
      <c r="CG155" s="67"/>
      <c r="CH155" s="67"/>
      <c r="CI155" s="67"/>
      <c r="CJ155" s="67"/>
      <c r="CK155" s="67"/>
      <c r="CL155" s="67"/>
      <c r="CM155" s="67"/>
      <c r="CN155" s="67"/>
      <c r="CO155" s="67"/>
      <c r="CP155" s="239"/>
      <c r="CQ155"/>
      <c r="CR155" s="67"/>
      <c r="CS155"/>
      <c r="CT155"/>
      <c r="CU155" s="67"/>
      <c r="CV155" s="67"/>
      <c r="CW155" s="67"/>
      <c r="CX155" s="67"/>
      <c r="CY155" s="67"/>
      <c r="CZ155" s="67"/>
      <c r="DA155" s="67"/>
      <c r="DB155" s="67"/>
      <c r="DC155" s="67"/>
      <c r="DD155" s="17">
        <f t="shared" si="9"/>
        <v>0.10000000000000053</v>
      </c>
      <c r="DE155" s="96">
        <f t="shared" si="10"/>
        <v>2.2779043280182355E-2</v>
      </c>
      <c r="DF155">
        <v>7.8</v>
      </c>
      <c r="DG155"/>
      <c r="DH155" s="176" t="s">
        <v>12228</v>
      </c>
      <c r="DI155">
        <f>VLOOKUP(DH155,[5]全部Ａ股20250705!$A:$D,4,FALSE)</f>
        <v>4.49</v>
      </c>
      <c r="DJ155"/>
      <c r="DK155" s="270"/>
      <c r="DL155" s="271"/>
      <c r="DN155" s="17"/>
      <c r="DO155" s="270"/>
      <c r="DP155" s="271"/>
    </row>
    <row r="156" spans="1:120" s="65" customFormat="1" ht="14.4" customHeight="1" x14ac:dyDescent="0.25">
      <c r="A156" s="99">
        <f t="shared" si="5"/>
        <v>155</v>
      </c>
      <c r="B156" s="8" t="s">
        <v>12200</v>
      </c>
      <c r="C156" s="137" t="s">
        <v>12201</v>
      </c>
      <c r="D156" s="176">
        <v>6.79</v>
      </c>
      <c r="E156"/>
      <c r="F156" s="100" t="e">
        <f>VLOOKUP(C156,#REF!,3,FALSE)</f>
        <v>#REF!</v>
      </c>
      <c r="G156" s="100"/>
      <c r="H156" s="67">
        <v>6.09</v>
      </c>
      <c r="I156" s="67">
        <v>5.47</v>
      </c>
      <c r="J156" s="67">
        <v>5.89</v>
      </c>
      <c r="K156" s="67">
        <v>6</v>
      </c>
      <c r="L156" s="67">
        <v>5.88</v>
      </c>
      <c r="M156" s="67">
        <v>4.87</v>
      </c>
      <c r="N156" s="67">
        <v>5.29</v>
      </c>
      <c r="O156" s="67">
        <v>5.15</v>
      </c>
      <c r="P156" s="67">
        <v>4.58</v>
      </c>
      <c r="Q156" s="67">
        <v>4.42</v>
      </c>
      <c r="R156" s="67">
        <v>4.6399999999999997</v>
      </c>
      <c r="S156" s="67">
        <v>4.37</v>
      </c>
      <c r="T156" s="67">
        <v>4.62</v>
      </c>
      <c r="U156" s="67">
        <v>6.65</v>
      </c>
      <c r="V156" s="67">
        <v>6.39</v>
      </c>
      <c r="W156" s="67">
        <v>4.0599999999999996</v>
      </c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7"/>
      <c r="BN156" s="67"/>
      <c r="BO156" s="67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239"/>
      <c r="CQ156"/>
      <c r="CR156" s="67"/>
      <c r="CS156"/>
      <c r="CT156"/>
      <c r="CU156" s="67"/>
      <c r="CV156" s="67"/>
      <c r="CW156" s="67"/>
      <c r="CX156" s="67"/>
      <c r="CY156" s="67"/>
      <c r="CZ156" s="67"/>
      <c r="DA156" s="67"/>
      <c r="DB156" s="67"/>
      <c r="DC156" s="67"/>
      <c r="DD156" s="17">
        <f t="shared" si="9"/>
        <v>0.70000000000000018</v>
      </c>
      <c r="DE156" s="96">
        <f t="shared" si="10"/>
        <v>0.11494252873563221</v>
      </c>
      <c r="DF156">
        <v>7.8</v>
      </c>
      <c r="DG156"/>
      <c r="DH156" s="176" t="s">
        <v>12201</v>
      </c>
      <c r="DI156">
        <f>VLOOKUP(DH156,[5]全部Ａ股20250705!$A:$D,4,FALSE)</f>
        <v>6.79</v>
      </c>
      <c r="DJ156"/>
      <c r="DK156" s="270"/>
      <c r="DL156" s="271"/>
      <c r="DN156" s="17"/>
      <c r="DO156" s="270"/>
      <c r="DP156" s="271"/>
    </row>
    <row r="157" spans="1:120" s="65" customFormat="1" ht="14.4" customHeight="1" x14ac:dyDescent="0.25">
      <c r="A157" s="99">
        <f t="shared" si="5"/>
        <v>156</v>
      </c>
      <c r="B157" s="8" t="s">
        <v>12202</v>
      </c>
      <c r="C157" s="137" t="s">
        <v>12203</v>
      </c>
      <c r="D157" s="176">
        <v>5.95</v>
      </c>
      <c r="E157"/>
      <c r="F157" s="100" t="e">
        <f>VLOOKUP(C157,#REF!,3,FALSE)</f>
        <v>#REF!</v>
      </c>
      <c r="G157" s="100"/>
      <c r="H157" s="67">
        <v>6.04</v>
      </c>
      <c r="I157" s="67">
        <v>5.91</v>
      </c>
      <c r="J157" s="67">
        <v>6.77</v>
      </c>
      <c r="K157" s="67">
        <v>6.46</v>
      </c>
      <c r="L157" s="67">
        <v>6.79</v>
      </c>
      <c r="M157" s="67">
        <v>6.01</v>
      </c>
      <c r="N157" s="67">
        <v>5.6</v>
      </c>
      <c r="O157" s="67">
        <v>5.61</v>
      </c>
      <c r="P157" s="67">
        <v>5.43</v>
      </c>
      <c r="Q157" s="67">
        <v>5.55</v>
      </c>
      <c r="R157" s="67">
        <v>6</v>
      </c>
      <c r="S157" s="67">
        <v>5.83</v>
      </c>
      <c r="T157" s="67">
        <v>6.59</v>
      </c>
      <c r="U157" s="67">
        <v>6.15</v>
      </c>
      <c r="V157" s="67">
        <v>6.74</v>
      </c>
      <c r="W157" s="67">
        <v>7.16</v>
      </c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7"/>
      <c r="BN157" s="67"/>
      <c r="BO157" s="67"/>
      <c r="BP157" s="67"/>
      <c r="BQ157" s="67"/>
      <c r="BR157" s="67"/>
      <c r="BS157" s="67"/>
      <c r="BT157" s="67"/>
      <c r="BU157" s="67"/>
      <c r="BV157" s="67"/>
      <c r="BW157" s="67"/>
      <c r="BX157" s="67"/>
      <c r="BY157" s="67"/>
      <c r="BZ157" s="67"/>
      <c r="CA157" s="67"/>
      <c r="CB157" s="67"/>
      <c r="CC157" s="67"/>
      <c r="CD157" s="67"/>
      <c r="CE157" s="67"/>
      <c r="CF157" s="67"/>
      <c r="CG157" s="67"/>
      <c r="CH157" s="67"/>
      <c r="CI157" s="67"/>
      <c r="CJ157" s="67"/>
      <c r="CK157" s="67"/>
      <c r="CL157" s="67"/>
      <c r="CM157" s="67"/>
      <c r="CN157" s="67"/>
      <c r="CO157" s="67"/>
      <c r="CP157" s="239"/>
      <c r="CQ157"/>
      <c r="CR157" s="67"/>
      <c r="CS157"/>
      <c r="CT157"/>
      <c r="CU157" s="67"/>
      <c r="CV157" s="67"/>
      <c r="CW157" s="67"/>
      <c r="CX157" s="67"/>
      <c r="CY157" s="67"/>
      <c r="CZ157" s="67"/>
      <c r="DA157" s="67"/>
      <c r="DB157" s="67"/>
      <c r="DC157" s="67"/>
      <c r="DD157" s="17">
        <f t="shared" si="9"/>
        <v>-8.9999999999999858E-2</v>
      </c>
      <c r="DE157" s="96">
        <f t="shared" si="10"/>
        <v>-1.4900662251655606E-2</v>
      </c>
      <c r="DF157">
        <v>7.8</v>
      </c>
      <c r="DG157"/>
      <c r="DH157" s="176" t="s">
        <v>12203</v>
      </c>
      <c r="DI157">
        <f>VLOOKUP(DH157,[5]全部Ａ股20250705!$A:$D,4,FALSE)</f>
        <v>5.95</v>
      </c>
      <c r="DJ157"/>
      <c r="DK157" s="270"/>
      <c r="DL157" s="271"/>
      <c r="DN157" s="17"/>
      <c r="DO157" s="270"/>
      <c r="DP157" s="271"/>
    </row>
    <row r="158" spans="1:120" s="65" customFormat="1" ht="14.4" customHeight="1" x14ac:dyDescent="0.25">
      <c r="A158" s="99">
        <f t="shared" si="5"/>
        <v>157</v>
      </c>
      <c r="B158" s="8" t="s">
        <v>12204</v>
      </c>
      <c r="C158" s="137" t="s">
        <v>12205</v>
      </c>
      <c r="D158" s="176">
        <v>20.48</v>
      </c>
      <c r="E158"/>
      <c r="F158" s="100" t="e">
        <f>VLOOKUP(C158,#REF!,3,FALSE)</f>
        <v>#REF!</v>
      </c>
      <c r="G158" s="100"/>
      <c r="H158" s="67">
        <v>19.91</v>
      </c>
      <c r="I158" s="67">
        <v>19.239999999999998</v>
      </c>
      <c r="J158" s="67">
        <v>21.38</v>
      </c>
      <c r="K158" s="67">
        <v>22.95</v>
      </c>
      <c r="L158" s="67">
        <v>21.73</v>
      </c>
      <c r="M158" s="67">
        <v>21.13</v>
      </c>
      <c r="N158" s="67">
        <v>22.78</v>
      </c>
      <c r="O158" s="67">
        <v>22.39</v>
      </c>
      <c r="P158" s="67">
        <v>19.47</v>
      </c>
      <c r="Q158" s="67">
        <v>19.809999999999999</v>
      </c>
      <c r="R158" s="67">
        <v>21.87</v>
      </c>
      <c r="S158" s="67">
        <v>18.73</v>
      </c>
      <c r="T158" s="67">
        <v>20.25</v>
      </c>
      <c r="U158" s="67">
        <v>23.18</v>
      </c>
      <c r="V158" s="67">
        <v>27.91</v>
      </c>
      <c r="W158" s="67">
        <v>21.18</v>
      </c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7"/>
      <c r="BN158" s="67"/>
      <c r="BO158" s="67"/>
      <c r="BP158" s="67"/>
      <c r="BQ158" s="67"/>
      <c r="BR158" s="67"/>
      <c r="BS158" s="67"/>
      <c r="BT158" s="67"/>
      <c r="BU158" s="67"/>
      <c r="BV158" s="67"/>
      <c r="BW158" s="67"/>
      <c r="BX158" s="67"/>
      <c r="BY158" s="67"/>
      <c r="BZ158" s="67"/>
      <c r="CA158" s="67"/>
      <c r="CB158" s="67"/>
      <c r="CC158" s="67"/>
      <c r="CD158" s="67"/>
      <c r="CE158" s="67"/>
      <c r="CF158" s="67"/>
      <c r="CG158" s="67"/>
      <c r="CH158" s="67"/>
      <c r="CI158" s="67"/>
      <c r="CJ158" s="67"/>
      <c r="CK158" s="67"/>
      <c r="CL158" s="67"/>
      <c r="CM158" s="67"/>
      <c r="CN158" s="67"/>
      <c r="CO158" s="67"/>
      <c r="CP158" s="239"/>
      <c r="CQ158"/>
      <c r="CR158" s="67"/>
      <c r="CS158"/>
      <c r="CT158"/>
      <c r="CU158" s="67"/>
      <c r="CV158" s="67"/>
      <c r="CW158" s="67"/>
      <c r="CX158" s="67"/>
      <c r="CY158" s="67"/>
      <c r="CZ158" s="67"/>
      <c r="DA158" s="67"/>
      <c r="DB158" s="67"/>
      <c r="DC158" s="67"/>
      <c r="DD158" s="17">
        <f t="shared" si="9"/>
        <v>0.57000000000000028</v>
      </c>
      <c r="DE158" s="96">
        <f t="shared" si="10"/>
        <v>2.8628829733802125E-2</v>
      </c>
      <c r="DF158">
        <v>7.8</v>
      </c>
      <c r="DG158"/>
      <c r="DH158" s="176" t="s">
        <v>12205</v>
      </c>
      <c r="DI158">
        <f>VLOOKUP(DH158,[5]全部Ａ股20250705!$A:$D,4,FALSE)</f>
        <v>20.48</v>
      </c>
      <c r="DJ158"/>
      <c r="DK158" s="270"/>
      <c r="DL158" s="271"/>
      <c r="DN158" s="17"/>
      <c r="DO158" s="270"/>
      <c r="DP158" s="271"/>
    </row>
    <row r="159" spans="1:120" s="65" customFormat="1" ht="14.4" customHeight="1" x14ac:dyDescent="0.25">
      <c r="A159" s="99">
        <f t="shared" si="5"/>
        <v>158</v>
      </c>
      <c r="B159" s="8" t="s">
        <v>12207</v>
      </c>
      <c r="C159" s="137" t="s">
        <v>12208</v>
      </c>
      <c r="D159" s="176">
        <v>2.95</v>
      </c>
      <c r="E159"/>
      <c r="F159" s="100" t="e">
        <f>VLOOKUP(C159,#REF!,3,FALSE)</f>
        <v>#REF!</v>
      </c>
      <c r="G159" s="100"/>
      <c r="H159" s="67">
        <v>2.95</v>
      </c>
      <c r="I159" s="67">
        <v>2.95</v>
      </c>
      <c r="J159" s="67">
        <v>2.87</v>
      </c>
      <c r="K159" s="67">
        <v>2.8</v>
      </c>
      <c r="L159" s="67">
        <v>2.74</v>
      </c>
      <c r="M159" s="67">
        <v>2.84</v>
      </c>
      <c r="N159" s="67">
        <v>2.95</v>
      </c>
      <c r="O159" s="67">
        <v>3.04</v>
      </c>
      <c r="P159" s="67">
        <v>2.96</v>
      </c>
      <c r="Q159" s="67">
        <v>3.06</v>
      </c>
      <c r="R159" s="67">
        <v>3.04</v>
      </c>
      <c r="S159" s="67">
        <v>2.99</v>
      </c>
      <c r="T159" s="67">
        <v>3.13</v>
      </c>
      <c r="U159" s="67">
        <v>3.15</v>
      </c>
      <c r="V159" s="67">
        <v>2.88</v>
      </c>
      <c r="W159" s="67">
        <v>3.08</v>
      </c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7"/>
      <c r="BN159" s="67"/>
      <c r="BO159" s="67"/>
      <c r="BP159" s="67"/>
      <c r="BQ159" s="67"/>
      <c r="BR159" s="67"/>
      <c r="BS159" s="67"/>
      <c r="BT159" s="67"/>
      <c r="BU159" s="67"/>
      <c r="BV159" s="67"/>
      <c r="BW159" s="67"/>
      <c r="BX159" s="67"/>
      <c r="BY159" s="67"/>
      <c r="BZ159" s="67"/>
      <c r="CA159" s="67"/>
      <c r="CB159" s="67"/>
      <c r="CC159" s="67"/>
      <c r="CD159" s="67"/>
      <c r="CE159" s="67"/>
      <c r="CF159" s="67"/>
      <c r="CG159" s="67"/>
      <c r="CH159" s="67"/>
      <c r="CI159" s="67"/>
      <c r="CJ159" s="67"/>
      <c r="CK159" s="67"/>
      <c r="CL159" s="67"/>
      <c r="CM159" s="67"/>
      <c r="CN159" s="67"/>
      <c r="CO159" s="67"/>
      <c r="CP159" s="239"/>
      <c r="CQ159"/>
      <c r="CR159" s="67"/>
      <c r="CS159"/>
      <c r="CT159"/>
      <c r="CU159" s="67"/>
      <c r="CV159" s="67"/>
      <c r="CW159" s="67"/>
      <c r="CX159" s="67"/>
      <c r="CY159" s="67"/>
      <c r="CZ159" s="67"/>
      <c r="DA159" s="67"/>
      <c r="DB159" s="67"/>
      <c r="DC159" s="67"/>
      <c r="DD159" s="17">
        <f t="shared" si="9"/>
        <v>0</v>
      </c>
      <c r="DE159" s="96">
        <f t="shared" si="10"/>
        <v>0</v>
      </c>
      <c r="DF159">
        <v>7.8</v>
      </c>
      <c r="DG159"/>
      <c r="DH159" s="176" t="s">
        <v>12208</v>
      </c>
      <c r="DI159">
        <f>VLOOKUP(DH159,[5]全部Ａ股20250705!$A:$D,4,FALSE)</f>
        <v>2.95</v>
      </c>
      <c r="DJ159"/>
      <c r="DK159" s="270"/>
      <c r="DL159" s="271"/>
      <c r="DN159" s="17"/>
      <c r="DO159" s="270"/>
      <c r="DP159" s="271"/>
    </row>
    <row r="160" spans="1:120" s="65" customFormat="1" ht="14.4" customHeight="1" x14ac:dyDescent="0.25">
      <c r="A160" s="99">
        <f t="shared" si="5"/>
        <v>159</v>
      </c>
      <c r="B160" s="8" t="s">
        <v>12209</v>
      </c>
      <c r="C160" s="137" t="s">
        <v>12210</v>
      </c>
      <c r="D160" s="176">
        <v>13.43</v>
      </c>
      <c r="E160"/>
      <c r="F160" s="100" t="e">
        <f>VLOOKUP(C160,#REF!,3,FALSE)</f>
        <v>#REF!</v>
      </c>
      <c r="G160" s="100"/>
      <c r="H160" s="67">
        <v>12.03</v>
      </c>
      <c r="I160" s="67">
        <v>10.87</v>
      </c>
      <c r="J160" s="67">
        <v>11.62</v>
      </c>
      <c r="K160" s="67">
        <v>11.54</v>
      </c>
      <c r="L160" s="67">
        <v>10.65</v>
      </c>
      <c r="M160" s="67">
        <v>10.85</v>
      </c>
      <c r="N160" s="67">
        <v>11.8</v>
      </c>
      <c r="O160" s="67">
        <v>11.15</v>
      </c>
      <c r="P160" s="67">
        <v>11.11</v>
      </c>
      <c r="Q160" s="67">
        <v>11.06</v>
      </c>
      <c r="R160" s="67">
        <v>11.01</v>
      </c>
      <c r="S160" s="67">
        <v>10.52</v>
      </c>
      <c r="T160" s="67">
        <v>10.55</v>
      </c>
      <c r="U160" s="67">
        <v>10.81</v>
      </c>
      <c r="V160" s="67">
        <v>14.29</v>
      </c>
      <c r="W160" s="67">
        <v>14.6</v>
      </c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7"/>
      <c r="BN160" s="67"/>
      <c r="BO160" s="67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239"/>
      <c r="CQ160"/>
      <c r="CR160" s="67"/>
      <c r="CS160"/>
      <c r="CT160"/>
      <c r="CU160" s="67"/>
      <c r="CV160" s="67"/>
      <c r="CW160" s="67"/>
      <c r="CX160" s="67"/>
      <c r="CY160" s="67"/>
      <c r="CZ160" s="67"/>
      <c r="DA160" s="67"/>
      <c r="DB160" s="67"/>
      <c r="DC160" s="67"/>
      <c r="DD160" s="17">
        <f t="shared" si="9"/>
        <v>1.4000000000000004</v>
      </c>
      <c r="DE160" s="96">
        <f t="shared" si="10"/>
        <v>0.11637572734829596</v>
      </c>
      <c r="DF160">
        <v>7.8</v>
      </c>
      <c r="DG160"/>
      <c r="DH160" s="176" t="s">
        <v>12210</v>
      </c>
      <c r="DI160">
        <f>VLOOKUP(DH160,[5]全部Ａ股20250705!$A:$D,4,FALSE)</f>
        <v>13.43</v>
      </c>
      <c r="DJ160"/>
      <c r="DK160" s="270"/>
      <c r="DL160" s="271"/>
      <c r="DN160" s="17"/>
      <c r="DO160" s="270"/>
      <c r="DP160" s="271"/>
    </row>
    <row r="161" spans="1:120" s="65" customFormat="1" ht="14.4" customHeight="1" x14ac:dyDescent="0.25">
      <c r="A161" s="99">
        <f t="shared" si="5"/>
        <v>160</v>
      </c>
      <c r="B161" s="8" t="s">
        <v>12211</v>
      </c>
      <c r="C161" s="137" t="s">
        <v>12212</v>
      </c>
      <c r="D161" s="176">
        <v>18.02</v>
      </c>
      <c r="E161"/>
      <c r="F161" s="100" t="e">
        <f>VLOOKUP(C161,#REF!,3,FALSE)</f>
        <v>#REF!</v>
      </c>
      <c r="G161" s="100"/>
      <c r="H161" s="67">
        <v>17.62</v>
      </c>
      <c r="I161" s="67">
        <v>15.82</v>
      </c>
      <c r="J161" s="67">
        <v>17.329999999999998</v>
      </c>
      <c r="K161" s="67">
        <v>18.63</v>
      </c>
      <c r="L161" s="67">
        <v>18.34</v>
      </c>
      <c r="M161" s="67">
        <v>16.850000000000001</v>
      </c>
      <c r="N161" s="67">
        <v>15.83</v>
      </c>
      <c r="O161" s="67">
        <v>16.170000000000002</v>
      </c>
      <c r="P161" s="67">
        <v>15.36</v>
      </c>
      <c r="Q161" s="67">
        <v>14.46</v>
      </c>
      <c r="R161" s="67">
        <v>13.63</v>
      </c>
      <c r="S161" s="67">
        <v>13.87</v>
      </c>
      <c r="T161" s="67">
        <v>14.45</v>
      </c>
      <c r="U161" s="67">
        <v>16.059999999999999</v>
      </c>
      <c r="V161" s="67">
        <v>19.43</v>
      </c>
      <c r="W161" s="67">
        <v>15.42</v>
      </c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7"/>
      <c r="BN161" s="67"/>
      <c r="BO161" s="67"/>
      <c r="BP161" s="67"/>
      <c r="BQ161" s="67"/>
      <c r="BR161" s="67"/>
      <c r="BS161" s="67"/>
      <c r="BT161" s="67"/>
      <c r="BU161" s="67"/>
      <c r="BV161" s="67"/>
      <c r="BW161" s="67"/>
      <c r="BX161" s="67"/>
      <c r="BY161" s="67"/>
      <c r="BZ161" s="67"/>
      <c r="CA161" s="67"/>
      <c r="CB161" s="67"/>
      <c r="CC161" s="67"/>
      <c r="CD161" s="67"/>
      <c r="CE161" s="67"/>
      <c r="CF161" s="67"/>
      <c r="CG161" s="67"/>
      <c r="CH161" s="67"/>
      <c r="CI161" s="67"/>
      <c r="CJ161" s="67"/>
      <c r="CK161" s="67"/>
      <c r="CL161" s="67"/>
      <c r="CM161" s="67"/>
      <c r="CN161" s="67"/>
      <c r="CO161" s="67"/>
      <c r="CP161" s="239"/>
      <c r="CQ161"/>
      <c r="CR161" s="67"/>
      <c r="CS161"/>
      <c r="CT161"/>
      <c r="CU161" s="67"/>
      <c r="CV161" s="67"/>
      <c r="CW161" s="67"/>
      <c r="CX161" s="67"/>
      <c r="CY161" s="67"/>
      <c r="CZ161" s="67"/>
      <c r="DA161" s="67"/>
      <c r="DB161" s="67"/>
      <c r="DC161" s="67"/>
      <c r="DD161" s="17">
        <f t="shared" si="9"/>
        <v>0.39999999999999858</v>
      </c>
      <c r="DE161" s="96">
        <f t="shared" si="10"/>
        <v>2.2701475595913654E-2</v>
      </c>
      <c r="DF161">
        <v>7.8</v>
      </c>
      <c r="DG161"/>
      <c r="DH161" s="176" t="s">
        <v>12212</v>
      </c>
      <c r="DI161">
        <f>VLOOKUP(DH161,[5]全部Ａ股20250705!$A:$D,4,FALSE)</f>
        <v>18.02</v>
      </c>
      <c r="DJ161"/>
      <c r="DK161" s="270"/>
      <c r="DL161" s="271"/>
      <c r="DN161" s="17"/>
      <c r="DO161" s="270"/>
      <c r="DP161" s="271"/>
    </row>
    <row r="162" spans="1:120" s="65" customFormat="1" ht="14.4" customHeight="1" x14ac:dyDescent="0.25">
      <c r="A162" s="99">
        <f t="shared" si="5"/>
        <v>161</v>
      </c>
      <c r="B162" s="8" t="s">
        <v>12199</v>
      </c>
      <c r="C162" s="137" t="s">
        <v>12198</v>
      </c>
      <c r="D162" s="176">
        <v>44.79</v>
      </c>
      <c r="E162"/>
      <c r="F162" s="100" t="e">
        <f>VLOOKUP(C162,#REF!,3,FALSE)</f>
        <v>#REF!</v>
      </c>
      <c r="G162" s="100"/>
      <c r="H162" s="67">
        <v>41.16</v>
      </c>
      <c r="I162" s="67">
        <v>41.08</v>
      </c>
      <c r="J162" s="67">
        <v>40.32</v>
      </c>
      <c r="K162" s="67">
        <v>42.05</v>
      </c>
      <c r="L162" s="67">
        <v>42.01</v>
      </c>
      <c r="M162" s="67">
        <v>42.3</v>
      </c>
      <c r="N162" s="67">
        <v>43.62</v>
      </c>
      <c r="O162" s="67">
        <v>43.95</v>
      </c>
      <c r="P162" s="67">
        <v>42.9</v>
      </c>
      <c r="Q162" s="67">
        <v>44.11</v>
      </c>
      <c r="R162" s="67">
        <v>44.57</v>
      </c>
      <c r="S162" s="67">
        <v>45.15</v>
      </c>
      <c r="T162" s="67">
        <v>47.54</v>
      </c>
      <c r="U162" s="67">
        <v>48.05</v>
      </c>
      <c r="V162" s="67">
        <v>49.52</v>
      </c>
      <c r="W162" s="67">
        <v>51.88</v>
      </c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7"/>
      <c r="BN162" s="67"/>
      <c r="BO162" s="67"/>
      <c r="BP162" s="67"/>
      <c r="BQ162" s="67"/>
      <c r="BR162" s="67"/>
      <c r="BS162" s="67"/>
      <c r="BT162" s="67"/>
      <c r="BU162" s="67"/>
      <c r="BV162" s="67"/>
      <c r="BW162" s="67"/>
      <c r="BX162" s="67"/>
      <c r="BY162" s="67"/>
      <c r="BZ162" s="67"/>
      <c r="CA162" s="67"/>
      <c r="CB162" s="67"/>
      <c r="CC162" s="67"/>
      <c r="CD162" s="67"/>
      <c r="CE162" s="67"/>
      <c r="CF162" s="67"/>
      <c r="CG162" s="67"/>
      <c r="CH162" s="67"/>
      <c r="CI162" s="67"/>
      <c r="CJ162" s="67"/>
      <c r="CK162" s="67"/>
      <c r="CL162" s="67"/>
      <c r="CM162" s="67"/>
      <c r="CN162" s="67"/>
      <c r="CO162" s="67"/>
      <c r="CP162" s="239"/>
      <c r="CQ162"/>
      <c r="CR162" s="67"/>
      <c r="CS162"/>
      <c r="CT162"/>
      <c r="CU162" s="67"/>
      <c r="CV162" s="67"/>
      <c r="CW162" s="67"/>
      <c r="CX162" s="67"/>
      <c r="CY162" s="67"/>
      <c r="CZ162" s="67"/>
      <c r="DA162" s="67"/>
      <c r="DB162" s="67"/>
      <c r="DC162" s="67"/>
      <c r="DD162" s="17">
        <f t="shared" si="9"/>
        <v>3.6300000000000026</v>
      </c>
      <c r="DE162" s="96">
        <f t="shared" si="10"/>
        <v>8.8192419825072962E-2</v>
      </c>
      <c r="DF162">
        <v>7.8</v>
      </c>
      <c r="DG162"/>
      <c r="DH162" s="176" t="s">
        <v>12198</v>
      </c>
      <c r="DI162">
        <f>VLOOKUP(DH162,[5]全部Ａ股20250705!$A:$D,4,FALSE)</f>
        <v>44.79</v>
      </c>
      <c r="DJ162"/>
      <c r="DK162" s="270"/>
      <c r="DL162" s="271"/>
      <c r="DN162" s="17"/>
      <c r="DO162" s="270"/>
      <c r="DP162" s="271"/>
    </row>
    <row r="163" spans="1:120" s="65" customFormat="1" ht="14.4" customHeight="1" x14ac:dyDescent="0.25">
      <c r="A163" s="99">
        <f t="shared" si="5"/>
        <v>162</v>
      </c>
      <c r="B163" s="8" t="s">
        <v>12195</v>
      </c>
      <c r="C163" s="137" t="s">
        <v>12196</v>
      </c>
      <c r="D163" s="176">
        <v>20.86</v>
      </c>
      <c r="E163"/>
      <c r="F163" s="100" t="e">
        <f>VLOOKUP(C163,#REF!,3,FALSE)</f>
        <v>#REF!</v>
      </c>
      <c r="G163" s="100"/>
      <c r="H163" s="67">
        <v>21.71</v>
      </c>
      <c r="I163" s="67">
        <v>20.16</v>
      </c>
      <c r="J163" s="67">
        <v>20.86</v>
      </c>
      <c r="K163" s="67">
        <v>22.27</v>
      </c>
      <c r="L163" s="67">
        <v>21.58</v>
      </c>
      <c r="M163" s="67">
        <v>21.06</v>
      </c>
      <c r="N163" s="67">
        <v>21.83</v>
      </c>
      <c r="O163" s="67">
        <v>22.42</v>
      </c>
      <c r="P163" s="67">
        <v>22.2</v>
      </c>
      <c r="Q163" s="67">
        <v>21.5</v>
      </c>
      <c r="R163" s="67">
        <v>20.6</v>
      </c>
      <c r="S163" s="67">
        <v>21.89</v>
      </c>
      <c r="T163" s="67">
        <v>24.4</v>
      </c>
      <c r="U163" s="67">
        <v>24.5</v>
      </c>
      <c r="V163" s="67">
        <v>25.45</v>
      </c>
      <c r="W163" s="67">
        <v>27.35</v>
      </c>
      <c r="X163" s="67">
        <v>28.08</v>
      </c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7"/>
      <c r="BN163" s="67"/>
      <c r="BO163" s="67"/>
      <c r="BP163" s="67"/>
      <c r="BQ163" s="67"/>
      <c r="BR163" s="67"/>
      <c r="BS163" s="67"/>
      <c r="BT163" s="67"/>
      <c r="BU163" s="67"/>
      <c r="BV163" s="67"/>
      <c r="BW163" s="67"/>
      <c r="BX163" s="67"/>
      <c r="BY163" s="67"/>
      <c r="BZ163" s="67"/>
      <c r="CA163" s="67"/>
      <c r="CB163" s="67"/>
      <c r="CC163" s="67"/>
      <c r="CD163" s="67"/>
      <c r="CE163" s="67"/>
      <c r="CF163" s="67"/>
      <c r="CG163" s="67"/>
      <c r="CH163" s="67"/>
      <c r="CI163" s="67"/>
      <c r="CJ163" s="67"/>
      <c r="CK163" s="67"/>
      <c r="CL163" s="67"/>
      <c r="CM163" s="67"/>
      <c r="CN163" s="67"/>
      <c r="CO163" s="67"/>
      <c r="CP163" s="239"/>
      <c r="CQ163"/>
      <c r="CR163" s="67"/>
      <c r="CS163"/>
      <c r="CT163"/>
      <c r="CU163" s="67"/>
      <c r="CV163" s="67"/>
      <c r="CW163" s="67"/>
      <c r="CX163" s="67"/>
      <c r="CY163" s="67"/>
      <c r="CZ163" s="67"/>
      <c r="DA163" s="67"/>
      <c r="DB163" s="67"/>
      <c r="DC163" s="67"/>
      <c r="DD163" s="17">
        <f t="shared" si="9"/>
        <v>-0.85000000000000142</v>
      </c>
      <c r="DE163" s="96">
        <f t="shared" si="10"/>
        <v>-3.9152464302164965E-2</v>
      </c>
      <c r="DF163">
        <v>7.8</v>
      </c>
      <c r="DG163"/>
      <c r="DH163" s="176" t="s">
        <v>12196</v>
      </c>
      <c r="DI163">
        <f>VLOOKUP(DH163,[5]全部Ａ股20250705!$A:$D,4,FALSE)</f>
        <v>20.86</v>
      </c>
      <c r="DJ163"/>
      <c r="DK163" s="270"/>
      <c r="DL163" s="271"/>
      <c r="DN163" s="17"/>
      <c r="DO163" s="270"/>
      <c r="DP163" s="271"/>
    </row>
    <row r="164" spans="1:120" s="65" customFormat="1" ht="14.4" customHeight="1" x14ac:dyDescent="0.25">
      <c r="A164" s="99">
        <f t="shared" si="5"/>
        <v>163</v>
      </c>
      <c r="B164" s="8" t="s">
        <v>12193</v>
      </c>
      <c r="C164" s="137" t="s">
        <v>12194</v>
      </c>
      <c r="D164" s="176">
        <v>1.81</v>
      </c>
      <c r="E164"/>
      <c r="F164" s="100" t="e">
        <f>VLOOKUP(C164,#REF!,3,FALSE)</f>
        <v>#REF!</v>
      </c>
      <c r="G164" s="100"/>
      <c r="H164" s="67">
        <v>1.77</v>
      </c>
      <c r="I164" s="67">
        <v>1.74</v>
      </c>
      <c r="J164" s="67">
        <v>1.81</v>
      </c>
      <c r="K164" s="67">
        <v>1.75</v>
      </c>
      <c r="L164" s="67">
        <v>1.74</v>
      </c>
      <c r="M164" s="67">
        <v>1.75</v>
      </c>
      <c r="N164" s="67">
        <v>1.8</v>
      </c>
      <c r="O164" s="67">
        <v>1.8</v>
      </c>
      <c r="P164" s="67">
        <v>1.73</v>
      </c>
      <c r="Q164" s="67">
        <v>1.79</v>
      </c>
      <c r="R164" s="67">
        <v>1.76</v>
      </c>
      <c r="S164" s="67">
        <v>1.78</v>
      </c>
      <c r="T164" s="67">
        <v>1.8</v>
      </c>
      <c r="U164" s="67">
        <v>1.83</v>
      </c>
      <c r="V164" s="67">
        <v>1.86</v>
      </c>
      <c r="W164" s="67">
        <v>1.9</v>
      </c>
      <c r="X164" s="67">
        <v>1.86</v>
      </c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7"/>
      <c r="BN164" s="67"/>
      <c r="BO164" s="67"/>
      <c r="BP164" s="67"/>
      <c r="BQ164" s="67"/>
      <c r="BR164" s="67"/>
      <c r="BS164" s="67"/>
      <c r="BT164" s="67"/>
      <c r="BU164" s="67"/>
      <c r="BV164" s="67"/>
      <c r="BW164" s="67"/>
      <c r="BX164" s="67"/>
      <c r="BY164" s="67"/>
      <c r="BZ164" s="67"/>
      <c r="CA164" s="67"/>
      <c r="CB164" s="67"/>
      <c r="CC164" s="67"/>
      <c r="CD164" s="67"/>
      <c r="CE164" s="67"/>
      <c r="CF164" s="67"/>
      <c r="CG164" s="67"/>
      <c r="CH164" s="67"/>
      <c r="CI164" s="67"/>
      <c r="CJ164" s="67"/>
      <c r="CK164" s="67"/>
      <c r="CL164" s="67"/>
      <c r="CM164" s="67"/>
      <c r="CN164" s="67"/>
      <c r="CO164" s="67"/>
      <c r="CP164" s="239"/>
      <c r="CQ164"/>
      <c r="CR164" s="67"/>
      <c r="CS164"/>
      <c r="CT164"/>
      <c r="CU164" s="67"/>
      <c r="CV164" s="67"/>
      <c r="CW164" s="67"/>
      <c r="CX164" s="67"/>
      <c r="CY164" s="67"/>
      <c r="CZ164" s="67"/>
      <c r="DA164" s="67"/>
      <c r="DB164" s="67"/>
      <c r="DC164" s="67"/>
      <c r="DD164" s="17">
        <f t="shared" si="9"/>
        <v>4.0000000000000036E-2</v>
      </c>
      <c r="DE164" s="96">
        <f t="shared" si="10"/>
        <v>2.2598870056497196E-2</v>
      </c>
      <c r="DF164">
        <v>7.8</v>
      </c>
      <c r="DG164"/>
      <c r="DH164" s="176" t="s">
        <v>12194</v>
      </c>
      <c r="DI164">
        <f>VLOOKUP(DH164,[5]全部Ａ股20250705!$A:$D,4,FALSE)</f>
        <v>1.81</v>
      </c>
      <c r="DJ164"/>
      <c r="DK164" s="270"/>
      <c r="DL164" s="271"/>
      <c r="DN164" s="17"/>
      <c r="DO164" s="270"/>
      <c r="DP164" s="271"/>
    </row>
    <row r="165" spans="1:120" s="65" customFormat="1" ht="14.4" customHeight="1" x14ac:dyDescent="0.25">
      <c r="A165" s="99">
        <f t="shared" si="5"/>
        <v>164</v>
      </c>
      <c r="B165" s="8" t="s">
        <v>12180</v>
      </c>
      <c r="C165" s="137" t="s">
        <v>12179</v>
      </c>
      <c r="D165" s="176">
        <v>19.2</v>
      </c>
      <c r="E165"/>
      <c r="F165" s="100" t="e">
        <f>VLOOKUP(C165,#REF!,3,FALSE)</f>
        <v>#REF!</v>
      </c>
      <c r="G165" s="100"/>
      <c r="H165" s="67">
        <v>20.38</v>
      </c>
      <c r="I165" s="67">
        <v>19.18</v>
      </c>
      <c r="J165" s="67">
        <v>21.01</v>
      </c>
      <c r="K165" s="67">
        <v>20.38</v>
      </c>
      <c r="L165" s="67">
        <v>19.600000000000001</v>
      </c>
      <c r="M165" s="67">
        <v>19.899999999999999</v>
      </c>
      <c r="N165" s="67">
        <v>20.5</v>
      </c>
      <c r="O165" s="67">
        <v>20.94</v>
      </c>
      <c r="P165" s="67">
        <v>21.37</v>
      </c>
      <c r="Q165" s="67">
        <v>22.97</v>
      </c>
      <c r="R165" s="67">
        <v>23.06</v>
      </c>
      <c r="S165" s="67">
        <v>20.71</v>
      </c>
      <c r="T165" s="67">
        <v>23</v>
      </c>
      <c r="U165" s="67">
        <v>24.04</v>
      </c>
      <c r="V165" s="67">
        <v>25.93</v>
      </c>
      <c r="W165" s="67">
        <v>24.87</v>
      </c>
      <c r="X165" s="67">
        <v>26.51</v>
      </c>
      <c r="Y165" s="67">
        <v>24.72</v>
      </c>
      <c r="Z165" s="67">
        <v>27.45</v>
      </c>
      <c r="AA165" s="67">
        <v>28.82</v>
      </c>
      <c r="AB165" s="67"/>
      <c r="AC165" s="67"/>
      <c r="AD165" s="67"/>
      <c r="AE165" s="67"/>
      <c r="AF165" s="67"/>
      <c r="AG165" s="67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7"/>
      <c r="BN165" s="67"/>
      <c r="BO165" s="67"/>
      <c r="BP165" s="67"/>
      <c r="BQ165" s="67"/>
      <c r="BR165" s="67"/>
      <c r="BS165" s="67"/>
      <c r="BT165" s="67"/>
      <c r="BU165" s="67"/>
      <c r="BV165" s="67"/>
      <c r="BW165" s="67"/>
      <c r="BX165" s="67"/>
      <c r="BY165" s="67"/>
      <c r="BZ165" s="67"/>
      <c r="CA165" s="67"/>
      <c r="CB165" s="67"/>
      <c r="CC165" s="67"/>
      <c r="CD165" s="67"/>
      <c r="CE165" s="67"/>
      <c r="CF165" s="67"/>
      <c r="CG165" s="67"/>
      <c r="CH165" s="67"/>
      <c r="CI165" s="67"/>
      <c r="CJ165" s="67"/>
      <c r="CK165" s="67"/>
      <c r="CL165" s="67"/>
      <c r="CM165" s="67"/>
      <c r="CN165" s="67"/>
      <c r="CO165" s="67"/>
      <c r="CP165" s="239"/>
      <c r="CQ165"/>
      <c r="CR165" s="67"/>
      <c r="CS165"/>
      <c r="CT165"/>
      <c r="CU165" s="67"/>
      <c r="CV165" s="67"/>
      <c r="CW165" s="67"/>
      <c r="CX165" s="67"/>
      <c r="CY165" s="67"/>
      <c r="CZ165" s="67"/>
      <c r="DA165" s="67"/>
      <c r="DB165" s="67"/>
      <c r="DC165" s="67"/>
      <c r="DD165" s="17">
        <f t="shared" si="9"/>
        <v>-1.1799999999999997</v>
      </c>
      <c r="DE165" s="96">
        <f t="shared" si="10"/>
        <v>-5.7899901864573097E-2</v>
      </c>
      <c r="DF165">
        <v>7.8</v>
      </c>
      <c r="DG165"/>
      <c r="DH165" s="176" t="s">
        <v>12179</v>
      </c>
      <c r="DI165">
        <f>VLOOKUP(DH165,[5]全部Ａ股20250705!$A:$D,4,FALSE)</f>
        <v>19.2</v>
      </c>
      <c r="DJ165"/>
      <c r="DK165" s="270"/>
      <c r="DL165" s="271"/>
      <c r="DN165" s="17"/>
      <c r="DO165" s="270"/>
      <c r="DP165" s="271"/>
    </row>
    <row r="166" spans="1:120" s="65" customFormat="1" ht="14.4" customHeight="1" x14ac:dyDescent="0.25">
      <c r="A166" s="99">
        <f t="shared" si="5"/>
        <v>165</v>
      </c>
      <c r="B166" s="8" t="s">
        <v>12165</v>
      </c>
      <c r="C166" s="137" t="s">
        <v>12166</v>
      </c>
      <c r="D166" s="176">
        <v>5.75</v>
      </c>
      <c r="E166"/>
      <c r="F166" s="100" t="e">
        <f>VLOOKUP(C166,#REF!,3,FALSE)</f>
        <v>#REF!</v>
      </c>
      <c r="G166" s="100"/>
      <c r="H166" s="67">
        <v>5.69</v>
      </c>
      <c r="I166" s="67">
        <v>5.12</v>
      </c>
      <c r="J166" s="67">
        <v>5.25</v>
      </c>
      <c r="K166" s="67">
        <v>5.46</v>
      </c>
      <c r="L166" s="67">
        <v>5.22</v>
      </c>
      <c r="M166" s="67">
        <v>5.18</v>
      </c>
      <c r="N166" s="67">
        <v>5.41</v>
      </c>
      <c r="O166" s="67">
        <v>5.67</v>
      </c>
      <c r="P166" s="67">
        <v>5.25</v>
      </c>
      <c r="Q166" s="67">
        <v>5.07</v>
      </c>
      <c r="R166" s="67">
        <v>5.25</v>
      </c>
      <c r="S166" s="67">
        <v>5.38</v>
      </c>
      <c r="T166" s="67">
        <v>5.84</v>
      </c>
      <c r="U166" s="67">
        <v>6.07</v>
      </c>
      <c r="V166" s="67">
        <v>6.89</v>
      </c>
      <c r="W166" s="67">
        <v>7.15</v>
      </c>
      <c r="X166" s="67">
        <v>7.56</v>
      </c>
      <c r="Y166" s="67">
        <v>6.74</v>
      </c>
      <c r="Z166" s="67">
        <v>8.18</v>
      </c>
      <c r="AA166" s="67">
        <v>7.19</v>
      </c>
      <c r="AB166" s="67"/>
      <c r="AC166" s="67"/>
      <c r="AD166" s="67"/>
      <c r="AE166" s="67"/>
      <c r="AF166" s="67"/>
      <c r="AG166" s="67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7"/>
      <c r="BN166" s="67"/>
      <c r="BO166" s="67"/>
      <c r="BP166" s="67"/>
      <c r="BQ166" s="67"/>
      <c r="BR166" s="67"/>
      <c r="BS166" s="67"/>
      <c r="BT166" s="67"/>
      <c r="BU166" s="67"/>
      <c r="BV166" s="67"/>
      <c r="BW166" s="67"/>
      <c r="BX166" s="67"/>
      <c r="BY166" s="67"/>
      <c r="BZ166" s="67"/>
      <c r="CA166" s="67"/>
      <c r="CB166" s="67"/>
      <c r="CC166" s="67"/>
      <c r="CD166" s="67"/>
      <c r="CE166" s="67"/>
      <c r="CF166" s="67"/>
      <c r="CG166" s="67"/>
      <c r="CH166" s="67"/>
      <c r="CI166" s="67"/>
      <c r="CJ166" s="67"/>
      <c r="CK166" s="67"/>
      <c r="CL166" s="67"/>
      <c r="CM166" s="67"/>
      <c r="CN166" s="67"/>
      <c r="CO166" s="67"/>
      <c r="CP166" s="239"/>
      <c r="CQ166"/>
      <c r="CR166" s="67"/>
      <c r="CS166"/>
      <c r="CT166"/>
      <c r="CU166" s="67"/>
      <c r="CV166" s="67"/>
      <c r="CW166" s="67"/>
      <c r="CX166" s="67"/>
      <c r="CY166" s="67"/>
      <c r="CZ166" s="67"/>
      <c r="DA166" s="67"/>
      <c r="DB166" s="67"/>
      <c r="DC166" s="67"/>
      <c r="DD166" s="17">
        <f t="shared" si="9"/>
        <v>5.9999999999999609E-2</v>
      </c>
      <c r="DE166" s="96">
        <f t="shared" si="10"/>
        <v>1.0544815465729281E-2</v>
      </c>
      <c r="DF166">
        <v>7.8</v>
      </c>
      <c r="DG166"/>
      <c r="DH166" s="176" t="s">
        <v>12166</v>
      </c>
      <c r="DI166">
        <f>VLOOKUP(DH166,[5]全部Ａ股20250705!$A:$D,4,FALSE)</f>
        <v>5.75</v>
      </c>
      <c r="DJ166"/>
      <c r="DK166" s="270"/>
      <c r="DL166" s="271"/>
      <c r="DN166" s="17"/>
      <c r="DO166" s="270"/>
      <c r="DP166" s="271"/>
    </row>
    <row r="167" spans="1:120" s="65" customFormat="1" ht="14.4" customHeight="1" x14ac:dyDescent="0.25">
      <c r="A167" s="99">
        <f t="shared" si="5"/>
        <v>166</v>
      </c>
      <c r="B167" s="8" t="s">
        <v>12167</v>
      </c>
      <c r="C167" s="137" t="s">
        <v>12168</v>
      </c>
      <c r="D167" s="176">
        <v>12.73</v>
      </c>
      <c r="E167"/>
      <c r="F167" s="100" t="e">
        <f>VLOOKUP(C167,#REF!,3,FALSE)</f>
        <v>#REF!</v>
      </c>
      <c r="G167" s="100"/>
      <c r="H167" s="67">
        <v>12.15</v>
      </c>
      <c r="I167" s="67">
        <v>11.36</v>
      </c>
      <c r="J167" s="67">
        <v>11.65</v>
      </c>
      <c r="K167" s="67">
        <v>12.12</v>
      </c>
      <c r="L167" s="67">
        <v>11.82</v>
      </c>
      <c r="M167" s="67">
        <v>11.55</v>
      </c>
      <c r="N167" s="67">
        <v>12.01</v>
      </c>
      <c r="O167" s="67">
        <v>12.28</v>
      </c>
      <c r="P167" s="67">
        <v>12.13</v>
      </c>
      <c r="Q167" s="67">
        <v>11.61</v>
      </c>
      <c r="R167" s="67">
        <v>11.24</v>
      </c>
      <c r="S167" s="67">
        <v>11.45</v>
      </c>
      <c r="T167" s="67">
        <v>12.9</v>
      </c>
      <c r="U167" s="67">
        <v>13.03</v>
      </c>
      <c r="V167" s="67">
        <v>13.76</v>
      </c>
      <c r="W167" s="67">
        <v>14.87</v>
      </c>
      <c r="X167" s="67">
        <v>14.99</v>
      </c>
      <c r="Y167" s="67">
        <v>15.24</v>
      </c>
      <c r="Z167" s="67">
        <v>16.670000000000002</v>
      </c>
      <c r="AA167" s="67">
        <v>18.27</v>
      </c>
      <c r="AB167" s="67"/>
      <c r="AC167" s="67"/>
      <c r="AD167" s="67"/>
      <c r="AE167" s="67"/>
      <c r="AF167" s="67"/>
      <c r="AG167" s="67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7"/>
      <c r="BN167" s="67"/>
      <c r="BO167" s="67"/>
      <c r="BP167" s="67"/>
      <c r="BQ167" s="67"/>
      <c r="BR167" s="67"/>
      <c r="BS167" s="67"/>
      <c r="BT167" s="67"/>
      <c r="BU167" s="67"/>
      <c r="BV167" s="67"/>
      <c r="BW167" s="67"/>
      <c r="BX167" s="67"/>
      <c r="BY167" s="67"/>
      <c r="BZ167" s="67"/>
      <c r="CA167" s="67"/>
      <c r="CB167" s="67"/>
      <c r="CC167" s="67"/>
      <c r="CD167" s="67"/>
      <c r="CE167" s="67"/>
      <c r="CF167" s="67"/>
      <c r="CG167" s="67"/>
      <c r="CH167" s="67"/>
      <c r="CI167" s="67"/>
      <c r="CJ167" s="67"/>
      <c r="CK167" s="67"/>
      <c r="CL167" s="67"/>
      <c r="CM167" s="67"/>
      <c r="CN167" s="67"/>
      <c r="CO167" s="67"/>
      <c r="CP167" s="239"/>
      <c r="CQ167"/>
      <c r="CR167" s="67"/>
      <c r="CS167"/>
      <c r="CT167"/>
      <c r="CU167" s="67"/>
      <c r="CV167" s="67"/>
      <c r="CW167" s="67"/>
      <c r="CX167" s="67"/>
      <c r="CY167" s="67"/>
      <c r="CZ167" s="67"/>
      <c r="DA167" s="67"/>
      <c r="DB167" s="67"/>
      <c r="DC167" s="67"/>
      <c r="DD167" s="17">
        <f t="shared" si="9"/>
        <v>0.58000000000000007</v>
      </c>
      <c r="DE167" s="96">
        <f t="shared" si="10"/>
        <v>4.7736625514403296E-2</v>
      </c>
      <c r="DF167">
        <v>7.8</v>
      </c>
      <c r="DG167"/>
      <c r="DH167" s="176" t="s">
        <v>12168</v>
      </c>
      <c r="DI167">
        <f>VLOOKUP(DH167,[5]全部Ａ股20250705!$A:$D,4,FALSE)</f>
        <v>12.73</v>
      </c>
      <c r="DJ167"/>
      <c r="DK167" s="270"/>
      <c r="DL167" s="271"/>
      <c r="DN167" s="17"/>
      <c r="DO167" s="270"/>
      <c r="DP167" s="271"/>
    </row>
    <row r="168" spans="1:120" s="65" customFormat="1" ht="14.4" customHeight="1" x14ac:dyDescent="0.25">
      <c r="A168" s="99">
        <f t="shared" si="5"/>
        <v>167</v>
      </c>
      <c r="B168" s="8" t="s">
        <v>12169</v>
      </c>
      <c r="C168" s="137" t="s">
        <v>12170</v>
      </c>
      <c r="D168" s="176">
        <v>6.77</v>
      </c>
      <c r="E168"/>
      <c r="F168" s="100" t="e">
        <f>VLOOKUP(C168,#REF!,3,FALSE)</f>
        <v>#REF!</v>
      </c>
      <c r="G168" s="100"/>
      <c r="H168" s="67">
        <v>6.87</v>
      </c>
      <c r="I168" s="67">
        <v>6.37</v>
      </c>
      <c r="J168" s="67">
        <v>6.74</v>
      </c>
      <c r="K168" s="67">
        <v>7.19</v>
      </c>
      <c r="L168" s="67">
        <v>6.85</v>
      </c>
      <c r="M168" s="67">
        <v>6.38</v>
      </c>
      <c r="N168" s="67">
        <v>6.67</v>
      </c>
      <c r="O168" s="67">
        <v>6.66</v>
      </c>
      <c r="P168" s="67">
        <v>6.44</v>
      </c>
      <c r="Q168" s="67">
        <v>6.26</v>
      </c>
      <c r="R168" s="67">
        <v>6.37</v>
      </c>
      <c r="S168" s="67">
        <v>6.33</v>
      </c>
      <c r="T168" s="67">
        <v>6.73</v>
      </c>
      <c r="U168" s="67">
        <v>6.82</v>
      </c>
      <c r="V168" s="67">
        <v>7.37</v>
      </c>
      <c r="W168" s="67">
        <v>8.06</v>
      </c>
      <c r="X168" s="67">
        <v>8.16</v>
      </c>
      <c r="Y168" s="67">
        <v>9.5500000000000007</v>
      </c>
      <c r="Z168" s="67">
        <v>10.16</v>
      </c>
      <c r="AA168" s="67">
        <v>8.4700000000000006</v>
      </c>
      <c r="AB168" s="67"/>
      <c r="AC168" s="67"/>
      <c r="AD168" s="67"/>
      <c r="AE168" s="67"/>
      <c r="AF168" s="67"/>
      <c r="AG168" s="67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7"/>
      <c r="BN168" s="67"/>
      <c r="BO168" s="67"/>
      <c r="BP168" s="67"/>
      <c r="BQ168" s="67"/>
      <c r="BR168" s="67"/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67"/>
      <c r="CF168" s="67"/>
      <c r="CG168" s="67"/>
      <c r="CH168" s="67"/>
      <c r="CI168" s="67"/>
      <c r="CJ168" s="67"/>
      <c r="CK168" s="67"/>
      <c r="CL168" s="67"/>
      <c r="CM168" s="67"/>
      <c r="CN168" s="67"/>
      <c r="CO168" s="67"/>
      <c r="CP168" s="239"/>
      <c r="CQ168"/>
      <c r="CR168" s="67"/>
      <c r="CS168"/>
      <c r="CT168"/>
      <c r="CU168" s="67"/>
      <c r="CV168" s="67"/>
      <c r="CW168" s="67"/>
      <c r="CX168" s="67"/>
      <c r="CY168" s="67"/>
      <c r="CZ168" s="67"/>
      <c r="DA168" s="67"/>
      <c r="DB168" s="67"/>
      <c r="DC168" s="67"/>
      <c r="DD168" s="17">
        <f t="shared" si="9"/>
        <v>-0.10000000000000053</v>
      </c>
      <c r="DE168" s="96">
        <f t="shared" si="10"/>
        <v>-1.4556040756914197E-2</v>
      </c>
      <c r="DF168">
        <v>7.8</v>
      </c>
      <c r="DG168"/>
      <c r="DH168" s="176" t="s">
        <v>12170</v>
      </c>
      <c r="DI168">
        <f>VLOOKUP(DH168,[5]全部Ａ股20250705!$A:$D,4,FALSE)</f>
        <v>6.77</v>
      </c>
      <c r="DJ168"/>
      <c r="DK168" s="270"/>
      <c r="DL168" s="271"/>
      <c r="DN168" s="17"/>
      <c r="DO168" s="270"/>
      <c r="DP168" s="271"/>
    </row>
    <row r="169" spans="1:120" s="65" customFormat="1" ht="14.4" customHeight="1" x14ac:dyDescent="0.25">
      <c r="A169" s="99">
        <f t="shared" si="5"/>
        <v>168</v>
      </c>
      <c r="B169" s="8" t="s">
        <v>12171</v>
      </c>
      <c r="C169" s="137" t="s">
        <v>12172</v>
      </c>
      <c r="D169" s="176">
        <v>30.07</v>
      </c>
      <c r="E169"/>
      <c r="F169" s="100" t="e">
        <f>VLOOKUP(C169,#REF!,3,FALSE)</f>
        <v>#REF!</v>
      </c>
      <c r="G169" s="100"/>
      <c r="H169" s="67">
        <v>30.93</v>
      </c>
      <c r="I169" s="67">
        <v>29.77</v>
      </c>
      <c r="J169" s="67">
        <v>29.21</v>
      </c>
      <c r="K169" s="67">
        <v>31.05</v>
      </c>
      <c r="L169" s="67">
        <v>29.29</v>
      </c>
      <c r="M169" s="67">
        <v>30.55</v>
      </c>
      <c r="N169" s="67">
        <v>32.880000000000003</v>
      </c>
      <c r="O169" s="67">
        <v>33.35</v>
      </c>
      <c r="P169" s="67">
        <v>33.299999999999997</v>
      </c>
      <c r="Q169" s="67">
        <v>30.43</v>
      </c>
      <c r="R169" s="67">
        <v>29.28</v>
      </c>
      <c r="S169" s="67">
        <v>26.07</v>
      </c>
      <c r="T169" s="67">
        <v>28.07</v>
      </c>
      <c r="U169" s="67">
        <v>28.2</v>
      </c>
      <c r="V169" s="67">
        <v>32.04</v>
      </c>
      <c r="W169" s="67">
        <v>34.22</v>
      </c>
      <c r="X169" s="67">
        <v>36.340000000000003</v>
      </c>
      <c r="Y169" s="67">
        <v>33.5</v>
      </c>
      <c r="Z169" s="67">
        <v>41.76</v>
      </c>
      <c r="AA169" s="67">
        <v>33.21</v>
      </c>
      <c r="AB169" s="67"/>
      <c r="AC169" s="67"/>
      <c r="AD169" s="67"/>
      <c r="AE169" s="67"/>
      <c r="AF169" s="67"/>
      <c r="AG169" s="67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7"/>
      <c r="BN169" s="67"/>
      <c r="BO169" s="67"/>
      <c r="BP169" s="67"/>
      <c r="BQ169" s="67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67"/>
      <c r="CF169" s="67"/>
      <c r="CG169" s="67"/>
      <c r="CH169" s="67"/>
      <c r="CI169" s="67"/>
      <c r="CJ169" s="67"/>
      <c r="CK169" s="67"/>
      <c r="CL169" s="67"/>
      <c r="CM169" s="67"/>
      <c r="CN169" s="67"/>
      <c r="CO169" s="67"/>
      <c r="CP169" s="239"/>
      <c r="CQ169"/>
      <c r="CR169" s="67"/>
      <c r="CS169"/>
      <c r="CT169"/>
      <c r="CU169" s="67"/>
      <c r="CV169" s="67"/>
      <c r="CW169" s="67"/>
      <c r="CX169" s="67"/>
      <c r="CY169" s="67"/>
      <c r="CZ169" s="67"/>
      <c r="DA169" s="67"/>
      <c r="DB169" s="67"/>
      <c r="DC169" s="67"/>
      <c r="DD169" s="17">
        <f t="shared" si="9"/>
        <v>-0.85999999999999943</v>
      </c>
      <c r="DE169" s="96">
        <f t="shared" si="10"/>
        <v>-2.7804720336243111E-2</v>
      </c>
      <c r="DF169">
        <v>7.8</v>
      </c>
      <c r="DG169"/>
      <c r="DH169" s="176" t="s">
        <v>12172</v>
      </c>
      <c r="DI169">
        <f>VLOOKUP(DH169,[5]全部Ａ股20250705!$A:$D,4,FALSE)</f>
        <v>30.07</v>
      </c>
      <c r="DJ169"/>
      <c r="DK169" s="270"/>
      <c r="DL169" s="271"/>
      <c r="DN169" s="17"/>
      <c r="DO169" s="270"/>
      <c r="DP169" s="271"/>
    </row>
    <row r="170" spans="1:120" s="65" customFormat="1" ht="14.4" customHeight="1" x14ac:dyDescent="0.25">
      <c r="A170" s="99">
        <f t="shared" si="5"/>
        <v>169</v>
      </c>
      <c r="B170" s="8" t="s">
        <v>12173</v>
      </c>
      <c r="C170" s="137" t="s">
        <v>12174</v>
      </c>
      <c r="D170" s="176">
        <v>36.5</v>
      </c>
      <c r="E170"/>
      <c r="F170" s="100" t="e">
        <f>VLOOKUP(C170,#REF!,3,FALSE)</f>
        <v>#REF!</v>
      </c>
      <c r="G170" s="100"/>
      <c r="H170" s="67">
        <v>37.49</v>
      </c>
      <c r="I170" s="67">
        <v>35.380000000000003</v>
      </c>
      <c r="J170" s="67">
        <v>36.130000000000003</v>
      </c>
      <c r="K170" s="67">
        <v>38.11</v>
      </c>
      <c r="L170" s="67">
        <v>37.090000000000003</v>
      </c>
      <c r="M170" s="67">
        <v>37.76</v>
      </c>
      <c r="N170" s="67">
        <v>39.19</v>
      </c>
      <c r="O170" s="67">
        <v>41.08</v>
      </c>
      <c r="P170" s="67">
        <v>40.75</v>
      </c>
      <c r="Q170" s="67">
        <v>37.24</v>
      </c>
      <c r="R170" s="67">
        <v>37.15</v>
      </c>
      <c r="S170" s="67">
        <v>36.86</v>
      </c>
      <c r="T170" s="67">
        <v>40.39</v>
      </c>
      <c r="U170" s="67">
        <v>42.71</v>
      </c>
      <c r="V170" s="67">
        <v>45.07</v>
      </c>
      <c r="W170" s="67">
        <v>48</v>
      </c>
      <c r="X170" s="67">
        <v>49.21</v>
      </c>
      <c r="Y170" s="67">
        <v>48.64</v>
      </c>
      <c r="Z170" s="67">
        <v>57.06</v>
      </c>
      <c r="AA170" s="67">
        <v>52.94</v>
      </c>
      <c r="AB170" s="67"/>
      <c r="AC170" s="67"/>
      <c r="AD170" s="67"/>
      <c r="AE170" s="67"/>
      <c r="AF170" s="67"/>
      <c r="AG170" s="67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7"/>
      <c r="BN170" s="67"/>
      <c r="BO170" s="67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239"/>
      <c r="CQ170"/>
      <c r="CR170" s="67"/>
      <c r="CS170"/>
      <c r="CT170"/>
      <c r="CU170" s="67"/>
      <c r="CV170" s="67"/>
      <c r="CW170" s="67"/>
      <c r="CX170" s="67"/>
      <c r="CY170" s="67"/>
      <c r="CZ170" s="67"/>
      <c r="DA170" s="67"/>
      <c r="DB170" s="67"/>
      <c r="DC170" s="67"/>
      <c r="DD170" s="17">
        <f t="shared" si="9"/>
        <v>-0.99000000000000199</v>
      </c>
      <c r="DE170" s="96">
        <f t="shared" si="10"/>
        <v>-2.6407041877834141E-2</v>
      </c>
      <c r="DF170">
        <v>7.8</v>
      </c>
      <c r="DG170"/>
      <c r="DH170" s="176" t="s">
        <v>12174</v>
      </c>
      <c r="DI170">
        <f>VLOOKUP(DH170,[5]全部Ａ股20250705!$A:$D,4,FALSE)</f>
        <v>36.5</v>
      </c>
      <c r="DJ170"/>
      <c r="DK170" s="270"/>
      <c r="DL170" s="271"/>
      <c r="DN170" s="17"/>
      <c r="DO170" s="270"/>
      <c r="DP170" s="271"/>
    </row>
    <row r="171" spans="1:120" s="65" customFormat="1" ht="14.4" customHeight="1" x14ac:dyDescent="0.25">
      <c r="A171" s="99">
        <f t="shared" si="5"/>
        <v>170</v>
      </c>
      <c r="B171" s="8" t="s">
        <v>8493</v>
      </c>
      <c r="C171" s="137" t="s">
        <v>12156</v>
      </c>
      <c r="D171" s="176">
        <v>44.66</v>
      </c>
      <c r="E171"/>
      <c r="F171" s="100" t="e">
        <f>VLOOKUP(C171,#REF!,3,FALSE)</f>
        <v>#REF!</v>
      </c>
      <c r="G171" s="100"/>
      <c r="H171" s="67">
        <v>45.24</v>
      </c>
      <c r="I171" s="67">
        <v>42.1</v>
      </c>
      <c r="J171" s="67">
        <v>43.36</v>
      </c>
      <c r="K171" s="67">
        <v>44.83</v>
      </c>
      <c r="L171" s="67">
        <v>43.15</v>
      </c>
      <c r="M171" s="67">
        <v>44.18</v>
      </c>
      <c r="N171" s="67">
        <v>47</v>
      </c>
      <c r="O171" s="67">
        <v>48.17</v>
      </c>
      <c r="P171" s="67">
        <v>49.15</v>
      </c>
      <c r="Q171" s="67">
        <v>45.4</v>
      </c>
      <c r="R171" s="67">
        <v>43.51</v>
      </c>
      <c r="S171" s="67">
        <v>40.9</v>
      </c>
      <c r="T171" s="67">
        <v>45.15</v>
      </c>
      <c r="U171" s="67">
        <v>46.9</v>
      </c>
      <c r="V171" s="67">
        <v>51.1</v>
      </c>
      <c r="W171" s="67">
        <v>50.96</v>
      </c>
      <c r="X171" s="67">
        <v>53.75</v>
      </c>
      <c r="Y171" s="67">
        <v>56.7</v>
      </c>
      <c r="Z171" s="67">
        <v>57.93</v>
      </c>
      <c r="AA171" s="67">
        <v>58.06</v>
      </c>
      <c r="AB171" s="67">
        <v>53.56</v>
      </c>
      <c r="AC171" s="67"/>
      <c r="AD171" s="67"/>
      <c r="AE171" s="67"/>
      <c r="AF171" s="67"/>
      <c r="AG171" s="67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7"/>
      <c r="BN171" s="67"/>
      <c r="BO171" s="67"/>
      <c r="BP171" s="67"/>
      <c r="BQ171" s="67"/>
      <c r="BR171" s="67"/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67"/>
      <c r="CF171" s="67"/>
      <c r="CG171" s="67"/>
      <c r="CH171" s="67"/>
      <c r="CI171" s="67"/>
      <c r="CJ171" s="67"/>
      <c r="CK171" s="67"/>
      <c r="CL171" s="67"/>
      <c r="CM171" s="67"/>
      <c r="CN171" s="67"/>
      <c r="CO171" s="67"/>
      <c r="CP171" s="239"/>
      <c r="CQ171"/>
      <c r="CR171" s="67"/>
      <c r="CS171"/>
      <c r="CT171"/>
      <c r="CU171" s="67"/>
      <c r="CV171" s="67"/>
      <c r="CW171" s="67"/>
      <c r="CX171" s="67"/>
      <c r="CY171" s="67"/>
      <c r="CZ171" s="67"/>
      <c r="DA171" s="67"/>
      <c r="DB171" s="67"/>
      <c r="DC171" s="67"/>
      <c r="DD171" s="17">
        <f t="shared" si="9"/>
        <v>-0.5800000000000054</v>
      </c>
      <c r="DE171" s="96">
        <f t="shared" si="10"/>
        <v>-1.282051282051294E-2</v>
      </c>
      <c r="DF171">
        <v>7.8</v>
      </c>
      <c r="DG171"/>
      <c r="DH171" s="176" t="s">
        <v>12156</v>
      </c>
      <c r="DI171">
        <f>VLOOKUP(DH171,[5]全部Ａ股20250705!$A:$D,4,FALSE)</f>
        <v>44.66</v>
      </c>
      <c r="DJ171"/>
      <c r="DK171" s="270"/>
      <c r="DL171" s="271"/>
      <c r="DN171" s="17"/>
      <c r="DO171" s="270"/>
      <c r="DP171" s="271"/>
    </row>
    <row r="172" spans="1:120" s="65" customFormat="1" ht="14.4" customHeight="1" x14ac:dyDescent="0.25">
      <c r="A172" s="99">
        <f t="shared" si="5"/>
        <v>171</v>
      </c>
      <c r="B172" s="8" t="s">
        <v>3335</v>
      </c>
      <c r="C172" s="137" t="s">
        <v>12157</v>
      </c>
      <c r="D172" s="176">
        <v>21.63</v>
      </c>
      <c r="E172"/>
      <c r="F172" s="100" t="e">
        <f>VLOOKUP(C172,#REF!,3,FALSE)</f>
        <v>#REF!</v>
      </c>
      <c r="G172" s="100"/>
      <c r="H172" s="67">
        <v>22.31</v>
      </c>
      <c r="I172" s="67">
        <v>21.38</v>
      </c>
      <c r="J172" s="67">
        <v>21.66</v>
      </c>
      <c r="K172" s="67">
        <v>23.05</v>
      </c>
      <c r="L172" s="67">
        <v>22.1</v>
      </c>
      <c r="M172" s="67">
        <v>23.09</v>
      </c>
      <c r="N172" s="67">
        <v>24.92</v>
      </c>
      <c r="O172" s="67">
        <v>24.56</v>
      </c>
      <c r="P172" s="67">
        <v>24.24</v>
      </c>
      <c r="Q172" s="67">
        <v>22.88</v>
      </c>
      <c r="R172" s="67">
        <v>23.07</v>
      </c>
      <c r="S172" s="67">
        <v>23.25</v>
      </c>
      <c r="T172" s="67">
        <v>25.59</v>
      </c>
      <c r="U172" s="67">
        <v>26.17</v>
      </c>
      <c r="V172" s="67">
        <v>28.57</v>
      </c>
      <c r="W172" s="67">
        <v>28.54</v>
      </c>
      <c r="X172" s="67">
        <v>30.3</v>
      </c>
      <c r="Y172" s="67">
        <v>31.45</v>
      </c>
      <c r="Z172" s="67">
        <v>40.49</v>
      </c>
      <c r="AA172" s="67">
        <v>32.9</v>
      </c>
      <c r="AB172" s="67">
        <v>22.35</v>
      </c>
      <c r="AC172" s="67"/>
      <c r="AD172" s="67"/>
      <c r="AE172" s="67"/>
      <c r="AF172" s="67"/>
      <c r="AG172" s="67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239"/>
      <c r="CQ172"/>
      <c r="CR172" s="67"/>
      <c r="CS172"/>
      <c r="CT172"/>
      <c r="CU172" s="67"/>
      <c r="CV172" s="67"/>
      <c r="CW172" s="67"/>
      <c r="CX172" s="67"/>
      <c r="CY172" s="67"/>
      <c r="CZ172" s="67"/>
      <c r="DA172" s="67"/>
      <c r="DB172" s="67"/>
      <c r="DC172" s="67"/>
      <c r="DD172" s="17">
        <f t="shared" si="9"/>
        <v>-0.67999999999999972</v>
      </c>
      <c r="DE172" s="96">
        <f t="shared" si="10"/>
        <v>-3.0479605558045707E-2</v>
      </c>
      <c r="DF172">
        <v>7.8</v>
      </c>
      <c r="DG172"/>
      <c r="DH172" s="176" t="s">
        <v>12157</v>
      </c>
      <c r="DI172">
        <f>VLOOKUP(DH172,[5]全部Ａ股20250705!$A:$D,4,FALSE)</f>
        <v>21.63</v>
      </c>
      <c r="DJ172"/>
      <c r="DK172" s="270"/>
      <c r="DL172" s="271"/>
      <c r="DN172" s="17"/>
      <c r="DO172" s="270"/>
      <c r="DP172" s="271"/>
    </row>
    <row r="173" spans="1:120" s="65" customFormat="1" ht="14.4" customHeight="1" x14ac:dyDescent="0.25">
      <c r="A173" s="99">
        <f t="shared" si="5"/>
        <v>172</v>
      </c>
      <c r="B173" s="8" t="s">
        <v>6011</v>
      </c>
      <c r="C173" s="137" t="s">
        <v>12158</v>
      </c>
      <c r="D173" s="176">
        <v>9.06</v>
      </c>
      <c r="E173"/>
      <c r="F173" s="100" t="e">
        <f>VLOOKUP(C173,#REF!,3,FALSE)</f>
        <v>#REF!</v>
      </c>
      <c r="G173" s="100"/>
      <c r="H173" s="67">
        <v>9.1300000000000008</v>
      </c>
      <c r="I173" s="67">
        <v>8.6</v>
      </c>
      <c r="J173" s="67">
        <v>8.68</v>
      </c>
      <c r="K173" s="67">
        <v>9.18</v>
      </c>
      <c r="L173" s="67">
        <v>8.91</v>
      </c>
      <c r="M173" s="67">
        <v>9.4</v>
      </c>
      <c r="N173" s="67">
        <v>10.41</v>
      </c>
      <c r="O173" s="67">
        <v>10.93</v>
      </c>
      <c r="P173" s="67">
        <v>11.01</v>
      </c>
      <c r="Q173" s="67">
        <v>10.77</v>
      </c>
      <c r="R173" s="67">
        <v>10.87</v>
      </c>
      <c r="S173" s="67">
        <v>12</v>
      </c>
      <c r="T173" s="67">
        <v>12.2</v>
      </c>
      <c r="U173" s="67">
        <v>10.78</v>
      </c>
      <c r="V173" s="67">
        <v>11.95</v>
      </c>
      <c r="W173" s="67">
        <v>13.08</v>
      </c>
      <c r="X173" s="67">
        <v>11.64</v>
      </c>
      <c r="Y173" s="67">
        <v>13.25</v>
      </c>
      <c r="Z173" s="67">
        <v>12.27</v>
      </c>
      <c r="AA173" s="67">
        <v>11.14</v>
      </c>
      <c r="AB173" s="67">
        <v>6.92</v>
      </c>
      <c r="AC173" s="67"/>
      <c r="AD173" s="67"/>
      <c r="AE173" s="67"/>
      <c r="AF173" s="67"/>
      <c r="AG173" s="67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7"/>
      <c r="BN173" s="67"/>
      <c r="BO173" s="67"/>
      <c r="BP173" s="67"/>
      <c r="BQ173" s="67"/>
      <c r="BR173" s="67"/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67"/>
      <c r="CF173" s="67"/>
      <c r="CG173" s="67"/>
      <c r="CH173" s="67"/>
      <c r="CI173" s="67"/>
      <c r="CJ173" s="67"/>
      <c r="CK173" s="67"/>
      <c r="CL173" s="67"/>
      <c r="CM173" s="67"/>
      <c r="CN173" s="67"/>
      <c r="CO173" s="67"/>
      <c r="CP173" s="239"/>
      <c r="CQ173"/>
      <c r="CR173" s="67"/>
      <c r="CS173"/>
      <c r="CT173"/>
      <c r="CU173" s="67"/>
      <c r="CV173" s="67"/>
      <c r="CW173" s="67"/>
      <c r="CX173" s="67"/>
      <c r="CY173" s="67"/>
      <c r="CZ173" s="67"/>
      <c r="DA173" s="67"/>
      <c r="DB173" s="67"/>
      <c r="DC173" s="67"/>
      <c r="DD173" s="17">
        <f t="shared" si="9"/>
        <v>-7.0000000000000284E-2</v>
      </c>
      <c r="DE173" s="96">
        <f t="shared" si="10"/>
        <v>-7.6670317634173358E-3</v>
      </c>
      <c r="DF173">
        <v>7.8</v>
      </c>
      <c r="DG173"/>
      <c r="DH173" s="176" t="s">
        <v>12158</v>
      </c>
      <c r="DI173">
        <f>VLOOKUP(DH173,[5]全部Ａ股20250705!$A:$D,4,FALSE)</f>
        <v>9.06</v>
      </c>
      <c r="DJ173"/>
      <c r="DK173" s="270"/>
      <c r="DL173" s="271"/>
      <c r="DN173" s="17"/>
      <c r="DO173" s="270"/>
      <c r="DP173" s="271"/>
    </row>
    <row r="174" spans="1:120" s="65" customFormat="1" ht="14.4" customHeight="1" x14ac:dyDescent="0.25">
      <c r="A174" s="99">
        <f t="shared" si="5"/>
        <v>173</v>
      </c>
      <c r="B174" s="8" t="s">
        <v>10675</v>
      </c>
      <c r="C174" s="137" t="s">
        <v>12159</v>
      </c>
      <c r="D174" s="176">
        <v>8.15</v>
      </c>
      <c r="E174"/>
      <c r="F174" s="100" t="e">
        <f>VLOOKUP(C174,#REF!,3,FALSE)</f>
        <v>#REF!</v>
      </c>
      <c r="G174" s="100"/>
      <c r="H174" s="67">
        <v>8.31</v>
      </c>
      <c r="I174" s="67">
        <v>7.96</v>
      </c>
      <c r="J174" s="67">
        <v>8.18</v>
      </c>
      <c r="K174" s="67">
        <v>8.11</v>
      </c>
      <c r="L174" s="67">
        <v>7.82</v>
      </c>
      <c r="M174" s="67">
        <v>8.09</v>
      </c>
      <c r="N174" s="67">
        <v>8.5399999999999991</v>
      </c>
      <c r="O174" s="67">
        <v>9.67</v>
      </c>
      <c r="P174" s="67">
        <v>8.08</v>
      </c>
      <c r="Q174" s="67">
        <v>7.74</v>
      </c>
      <c r="R174" s="67">
        <v>7.66</v>
      </c>
      <c r="S174" s="67">
        <v>7.71</v>
      </c>
      <c r="T174" s="67">
        <v>8.4600000000000009</v>
      </c>
      <c r="U174" s="67">
        <v>8.76</v>
      </c>
      <c r="V174" s="67">
        <v>9.35</v>
      </c>
      <c r="W174" s="67">
        <v>9.66</v>
      </c>
      <c r="X174" s="67">
        <v>9.8000000000000007</v>
      </c>
      <c r="Y174" s="67">
        <v>9.68</v>
      </c>
      <c r="Z174" s="67">
        <v>12.13</v>
      </c>
      <c r="AA174" s="67">
        <v>12.37</v>
      </c>
      <c r="AB174" s="67">
        <v>11.12</v>
      </c>
      <c r="AC174" s="67"/>
      <c r="AD174" s="67"/>
      <c r="AE174" s="67"/>
      <c r="AF174" s="67"/>
      <c r="AG174" s="67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7"/>
      <c r="BN174" s="67"/>
      <c r="BO174" s="67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239"/>
      <c r="CQ174"/>
      <c r="CR174" s="67"/>
      <c r="CS174"/>
      <c r="CT174"/>
      <c r="CU174" s="67"/>
      <c r="CV174" s="67"/>
      <c r="CW174" s="67"/>
      <c r="CX174" s="67"/>
      <c r="CY174" s="67"/>
      <c r="CZ174" s="67"/>
      <c r="DA174" s="67"/>
      <c r="DB174" s="67"/>
      <c r="DC174" s="67"/>
      <c r="DD174" s="17">
        <f t="shared" si="9"/>
        <v>-0.16000000000000014</v>
      </c>
      <c r="DE174" s="96">
        <f t="shared" si="10"/>
        <v>-1.9253910950661868E-2</v>
      </c>
      <c r="DF174">
        <v>7.8</v>
      </c>
      <c r="DG174"/>
      <c r="DH174" s="176" t="s">
        <v>12159</v>
      </c>
      <c r="DI174">
        <f>VLOOKUP(DH174,[5]全部Ａ股20250705!$A:$D,4,FALSE)</f>
        <v>8.15</v>
      </c>
      <c r="DJ174"/>
      <c r="DK174" s="270"/>
      <c r="DL174" s="271"/>
      <c r="DN174" s="17"/>
      <c r="DO174" s="270"/>
      <c r="DP174" s="271"/>
    </row>
    <row r="175" spans="1:120" s="65" customFormat="1" ht="14.4" customHeight="1" x14ac:dyDescent="0.25">
      <c r="A175" s="99">
        <f t="shared" si="5"/>
        <v>174</v>
      </c>
      <c r="B175" s="8" t="s">
        <v>3137</v>
      </c>
      <c r="C175" s="137" t="s">
        <v>12160</v>
      </c>
      <c r="D175" s="176">
        <v>14.28</v>
      </c>
      <c r="E175"/>
      <c r="F175" s="100" t="e">
        <f>VLOOKUP(C175,#REF!,3,FALSE)</f>
        <v>#REF!</v>
      </c>
      <c r="G175" s="100"/>
      <c r="H175" s="67">
        <v>15.03</v>
      </c>
      <c r="I175" s="67">
        <v>13.52</v>
      </c>
      <c r="J175" s="67">
        <v>14.57</v>
      </c>
      <c r="K175" s="67">
        <v>15.44</v>
      </c>
      <c r="L175" s="67">
        <v>14.38</v>
      </c>
      <c r="M175" s="67">
        <v>16.07</v>
      </c>
      <c r="N175" s="67">
        <v>14.39</v>
      </c>
      <c r="O175" s="67">
        <v>14.36</v>
      </c>
      <c r="P175" s="67">
        <v>13.76</v>
      </c>
      <c r="Q175" s="67">
        <v>13.16</v>
      </c>
      <c r="R175" s="67">
        <v>13.16</v>
      </c>
      <c r="S175" s="67">
        <v>13.07</v>
      </c>
      <c r="T175" s="67">
        <v>14.27</v>
      </c>
      <c r="U175" s="67">
        <v>14.73</v>
      </c>
      <c r="V175" s="67">
        <v>16.27</v>
      </c>
      <c r="W175" s="67">
        <v>17.14</v>
      </c>
      <c r="X175" s="67">
        <v>17.8</v>
      </c>
      <c r="Y175" s="67">
        <v>17.600000000000001</v>
      </c>
      <c r="Z175" s="67">
        <v>19.079999999999998</v>
      </c>
      <c r="AA175" s="67">
        <v>22.86</v>
      </c>
      <c r="AB175" s="67">
        <v>14.19</v>
      </c>
      <c r="AC175" s="67"/>
      <c r="AD175" s="67"/>
      <c r="AE175" s="67"/>
      <c r="AF175" s="67"/>
      <c r="AG175" s="67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7"/>
      <c r="BN175" s="67"/>
      <c r="BO175" s="67"/>
      <c r="BP175" s="67"/>
      <c r="BQ175" s="67"/>
      <c r="BR175" s="67"/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67"/>
      <c r="CF175" s="67"/>
      <c r="CG175" s="67"/>
      <c r="CH175" s="67"/>
      <c r="CI175" s="67"/>
      <c r="CJ175" s="67"/>
      <c r="CK175" s="67"/>
      <c r="CL175" s="67"/>
      <c r="CM175" s="67"/>
      <c r="CN175" s="67"/>
      <c r="CO175" s="67"/>
      <c r="CP175" s="239"/>
      <c r="CQ175"/>
      <c r="CR175" s="67"/>
      <c r="CS175"/>
      <c r="CT175"/>
      <c r="CU175" s="67"/>
      <c r="CV175" s="67"/>
      <c r="CW175" s="67"/>
      <c r="CX175" s="67"/>
      <c r="CY175" s="67"/>
      <c r="CZ175" s="67"/>
      <c r="DA175" s="67"/>
      <c r="DB175" s="67"/>
      <c r="DC175" s="67"/>
      <c r="DD175" s="17">
        <f t="shared" si="9"/>
        <v>-0.75</v>
      </c>
      <c r="DE175" s="96">
        <f t="shared" si="10"/>
        <v>-4.9900199600798403E-2</v>
      </c>
      <c r="DF175">
        <v>7.8</v>
      </c>
      <c r="DG175"/>
      <c r="DH175" s="176" t="s">
        <v>12160</v>
      </c>
      <c r="DI175">
        <f>VLOOKUP(DH175,[5]全部Ａ股20250705!$A:$D,4,FALSE)</f>
        <v>14.28</v>
      </c>
      <c r="DJ175"/>
      <c r="DK175" s="270"/>
      <c r="DL175" s="271"/>
      <c r="DN175" s="17"/>
      <c r="DO175" s="270"/>
      <c r="DP175" s="271"/>
    </row>
    <row r="176" spans="1:120" s="65" customFormat="1" ht="14.4" customHeight="1" x14ac:dyDescent="0.25">
      <c r="A176" s="99">
        <f t="shared" si="5"/>
        <v>175</v>
      </c>
      <c r="B176" s="8" t="s">
        <v>12161</v>
      </c>
      <c r="C176" s="137" t="s">
        <v>12162</v>
      </c>
      <c r="D176" s="176">
        <v>5.89</v>
      </c>
      <c r="E176"/>
      <c r="F176" s="100" t="e">
        <f>VLOOKUP(C176,#REF!,3,FALSE)</f>
        <v>#REF!</v>
      </c>
      <c r="G176" s="100"/>
      <c r="H176" s="67">
        <v>6.02</v>
      </c>
      <c r="I176" s="67">
        <v>5.75</v>
      </c>
      <c r="J176" s="67">
        <v>6.03</v>
      </c>
      <c r="K176" s="67">
        <v>6.34</v>
      </c>
      <c r="L176" s="67">
        <v>6.16</v>
      </c>
      <c r="M176" s="67">
        <v>6.1</v>
      </c>
      <c r="N176" s="67">
        <v>6.36</v>
      </c>
      <c r="O176" s="67">
        <v>6.52</v>
      </c>
      <c r="P176" s="67">
        <v>6.59</v>
      </c>
      <c r="Q176" s="67">
        <v>6.33</v>
      </c>
      <c r="R176" s="67">
        <v>6.41</v>
      </c>
      <c r="S176" s="67">
        <v>6.86</v>
      </c>
      <c r="T176" s="67">
        <v>6.25</v>
      </c>
      <c r="U176" s="67">
        <v>6.15</v>
      </c>
      <c r="V176" s="67">
        <v>6.78</v>
      </c>
      <c r="W176" s="67">
        <v>6.87</v>
      </c>
      <c r="X176" s="67">
        <v>7.13</v>
      </c>
      <c r="Y176" s="67">
        <v>6.69</v>
      </c>
      <c r="Z176" s="67">
        <v>7.19</v>
      </c>
      <c r="AA176" s="67">
        <v>7</v>
      </c>
      <c r="AB176" s="67">
        <v>6.51</v>
      </c>
      <c r="AC176" s="67"/>
      <c r="AD176" s="67"/>
      <c r="AE176" s="67"/>
      <c r="AF176" s="67"/>
      <c r="AG176" s="67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7"/>
      <c r="BN176" s="67"/>
      <c r="BO176" s="67"/>
      <c r="BP176" s="67"/>
      <c r="BQ176" s="67"/>
      <c r="BR176" s="67"/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67"/>
      <c r="CF176" s="67"/>
      <c r="CG176" s="67"/>
      <c r="CH176" s="67"/>
      <c r="CI176" s="67"/>
      <c r="CJ176" s="67"/>
      <c r="CK176" s="67"/>
      <c r="CL176" s="67"/>
      <c r="CM176" s="67"/>
      <c r="CN176" s="67"/>
      <c r="CO176" s="67"/>
      <c r="CP176" s="239"/>
      <c r="CQ176"/>
      <c r="CR176" s="67"/>
      <c r="CS176"/>
      <c r="CT176"/>
      <c r="CU176" s="67"/>
      <c r="CV176" s="67"/>
      <c r="CW176" s="67"/>
      <c r="CX176" s="67"/>
      <c r="CY176" s="67"/>
      <c r="CZ176" s="67"/>
      <c r="DA176" s="67"/>
      <c r="DB176" s="67"/>
      <c r="DC176" s="67"/>
      <c r="DD176" s="17">
        <f t="shared" si="9"/>
        <v>-0.12999999999999989</v>
      </c>
      <c r="DE176" s="96">
        <f t="shared" si="10"/>
        <v>-2.1594684385382045E-2</v>
      </c>
      <c r="DF176">
        <v>7.8</v>
      </c>
      <c r="DG176"/>
      <c r="DH176" s="176" t="s">
        <v>12162</v>
      </c>
      <c r="DI176">
        <f>VLOOKUP(DH176,[5]全部Ａ股20250705!$A:$D,4,FALSE)</f>
        <v>5.89</v>
      </c>
      <c r="DJ176"/>
      <c r="DK176" s="270"/>
      <c r="DL176" s="271"/>
      <c r="DN176" s="17"/>
      <c r="DO176" s="270"/>
      <c r="DP176" s="271"/>
    </row>
    <row r="177" spans="1:120" s="65" customFormat="1" ht="14.4" customHeight="1" x14ac:dyDescent="0.25">
      <c r="A177" s="99">
        <f t="shared" si="5"/>
        <v>176</v>
      </c>
      <c r="B177" s="8" t="s">
        <v>12152</v>
      </c>
      <c r="C177" s="137" t="s">
        <v>12153</v>
      </c>
      <c r="D177" s="176">
        <v>19.27</v>
      </c>
      <c r="E177"/>
      <c r="F177" s="100" t="e">
        <f>VLOOKUP(C177,#REF!,3,FALSE)</f>
        <v>#REF!</v>
      </c>
      <c r="G177" s="100"/>
      <c r="H177" s="67">
        <v>19.96</v>
      </c>
      <c r="I177" s="67">
        <v>18.97</v>
      </c>
      <c r="J177" s="67">
        <v>18.420000000000002</v>
      </c>
      <c r="K177" s="67">
        <v>17.920000000000002</v>
      </c>
      <c r="L177" s="67">
        <v>17.52</v>
      </c>
      <c r="M177" s="67">
        <v>17.48</v>
      </c>
      <c r="N177" s="67">
        <v>18.3</v>
      </c>
      <c r="O177" s="67">
        <v>18.61</v>
      </c>
      <c r="P177" s="67">
        <v>19.28</v>
      </c>
      <c r="Q177" s="67">
        <v>19.04</v>
      </c>
      <c r="R177" s="67">
        <v>20.32</v>
      </c>
      <c r="S177" s="67">
        <v>19.760000000000002</v>
      </c>
      <c r="T177" s="67">
        <v>21.18</v>
      </c>
      <c r="U177" s="67">
        <v>21.28</v>
      </c>
      <c r="V177" s="67">
        <v>22.27</v>
      </c>
      <c r="W177" s="67">
        <v>23.96</v>
      </c>
      <c r="X177" s="67">
        <v>23.18</v>
      </c>
      <c r="Y177" s="67">
        <v>23.91</v>
      </c>
      <c r="Z177" s="67">
        <v>27.98</v>
      </c>
      <c r="AA177" s="67">
        <v>34.729999999999997</v>
      </c>
      <c r="AB177" s="67">
        <v>13.96</v>
      </c>
      <c r="AC177" s="67">
        <v>9.5299999999999994</v>
      </c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7"/>
      <c r="BN177" s="67"/>
      <c r="BO177" s="67"/>
      <c r="BP177" s="67"/>
      <c r="BQ177" s="67"/>
      <c r="BR177" s="67"/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67"/>
      <c r="CF177" s="67"/>
      <c r="CG177" s="67"/>
      <c r="CH177" s="67"/>
      <c r="CI177" s="67"/>
      <c r="CJ177" s="67"/>
      <c r="CK177" s="67"/>
      <c r="CL177" s="67"/>
      <c r="CM177" s="67"/>
      <c r="CN177" s="67"/>
      <c r="CO177" s="67"/>
      <c r="CP177" s="239"/>
      <c r="CQ177"/>
      <c r="CR177" s="67"/>
      <c r="CS177"/>
      <c r="CT177"/>
      <c r="CU177" s="67"/>
      <c r="CV177" s="67"/>
      <c r="CW177" s="67"/>
      <c r="CX177" s="67"/>
      <c r="CY177" s="67"/>
      <c r="CZ177" s="67"/>
      <c r="DA177" s="67"/>
      <c r="DB177" s="67"/>
      <c r="DC177" s="67"/>
      <c r="DD177" s="17">
        <f t="shared" si="9"/>
        <v>-0.69000000000000128</v>
      </c>
      <c r="DE177" s="96">
        <f t="shared" si="10"/>
        <v>-3.4569138276553169E-2</v>
      </c>
      <c r="DF177">
        <v>7.8</v>
      </c>
      <c r="DG177"/>
      <c r="DH177" s="176" t="s">
        <v>12153</v>
      </c>
      <c r="DI177">
        <f>VLOOKUP(DH177,[5]全部Ａ股20250705!$A:$D,4,FALSE)</f>
        <v>19.27</v>
      </c>
      <c r="DJ177"/>
      <c r="DK177" s="270"/>
      <c r="DL177" s="271"/>
      <c r="DN177" s="17"/>
      <c r="DO177" s="270"/>
      <c r="DP177" s="271"/>
    </row>
    <row r="178" spans="1:120" s="65" customFormat="1" ht="14.4" customHeight="1" x14ac:dyDescent="0.25">
      <c r="A178" s="99">
        <f t="shared" si="5"/>
        <v>177</v>
      </c>
      <c r="B178" s="8" t="s">
        <v>12146</v>
      </c>
      <c r="C178" s="137" t="s">
        <v>12147</v>
      </c>
      <c r="D178" s="176">
        <v>33.82</v>
      </c>
      <c r="E178"/>
      <c r="F178" s="100" t="e">
        <f>VLOOKUP(C178,#REF!,3,FALSE)</f>
        <v>#REF!</v>
      </c>
      <c r="G178" s="100"/>
      <c r="H178" s="67">
        <v>32.659999999999997</v>
      </c>
      <c r="I178" s="67">
        <v>28.39</v>
      </c>
      <c r="J178" s="67">
        <v>27.18</v>
      </c>
      <c r="K178" s="67">
        <v>28.83</v>
      </c>
      <c r="L178" s="67">
        <v>27.49</v>
      </c>
      <c r="M178" s="67">
        <v>28.38</v>
      </c>
      <c r="N178" s="67">
        <v>29.41</v>
      </c>
      <c r="O178" s="67">
        <v>29.9</v>
      </c>
      <c r="P178" s="67">
        <v>29.92</v>
      </c>
      <c r="Q178" s="67">
        <v>28.4</v>
      </c>
      <c r="R178" s="67">
        <v>28.22</v>
      </c>
      <c r="S178" s="67">
        <v>28.41</v>
      </c>
      <c r="T178" s="67">
        <v>31.41</v>
      </c>
      <c r="U178" s="67">
        <v>31.51</v>
      </c>
      <c r="V178" s="67">
        <v>33.11</v>
      </c>
      <c r="W178" s="67">
        <v>34.770000000000003</v>
      </c>
      <c r="X178" s="67">
        <v>34.6</v>
      </c>
      <c r="Y178" s="67">
        <v>40.700000000000003</v>
      </c>
      <c r="Z178" s="67">
        <v>39.619999999999997</v>
      </c>
      <c r="AA178" s="67">
        <v>47.43</v>
      </c>
      <c r="AB178" s="67">
        <v>37.159999999999997</v>
      </c>
      <c r="AC178" s="67">
        <v>27.92</v>
      </c>
      <c r="AD178" s="67"/>
      <c r="AE178" s="67"/>
      <c r="AF178" s="67"/>
      <c r="AG178" s="67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7"/>
      <c r="BN178" s="67"/>
      <c r="BO178" s="67"/>
      <c r="BP178" s="67"/>
      <c r="BQ178" s="67"/>
      <c r="BR178" s="67"/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67"/>
      <c r="CF178" s="67"/>
      <c r="CG178" s="67"/>
      <c r="CH178" s="67"/>
      <c r="CI178" s="67"/>
      <c r="CJ178" s="67"/>
      <c r="CK178" s="67"/>
      <c r="CL178" s="67"/>
      <c r="CM178" s="67"/>
      <c r="CN178" s="67"/>
      <c r="CO178" s="67"/>
      <c r="CP178" s="239"/>
      <c r="CQ178"/>
      <c r="CR178" s="67"/>
      <c r="CS178"/>
      <c r="CT178"/>
      <c r="CU178" s="67"/>
      <c r="CV178" s="67"/>
      <c r="CW178" s="67"/>
      <c r="CX178" s="67"/>
      <c r="CY178" s="67"/>
      <c r="CZ178" s="67"/>
      <c r="DA178" s="67"/>
      <c r="DB178" s="67"/>
      <c r="DC178" s="67"/>
      <c r="DD178" s="17">
        <f t="shared" si="9"/>
        <v>1.1600000000000037</v>
      </c>
      <c r="DE178" s="96">
        <f t="shared" si="10"/>
        <v>3.5517452541335086E-2</v>
      </c>
      <c r="DF178">
        <v>7.8</v>
      </c>
      <c r="DG178"/>
      <c r="DH178" s="176" t="s">
        <v>12147</v>
      </c>
      <c r="DI178">
        <f>VLOOKUP(DH178,[5]全部Ａ股20250705!$A:$D,4,FALSE)</f>
        <v>33.82</v>
      </c>
      <c r="DJ178"/>
      <c r="DK178" s="270"/>
      <c r="DL178" s="271"/>
      <c r="DN178" s="17"/>
      <c r="DO178" s="270"/>
      <c r="DP178" s="271"/>
    </row>
    <row r="179" spans="1:120" s="65" customFormat="1" ht="14.4" customHeight="1" x14ac:dyDescent="0.25">
      <c r="A179" s="99">
        <f t="shared" si="5"/>
        <v>178</v>
      </c>
      <c r="B179" s="8" t="s">
        <v>12148</v>
      </c>
      <c r="C179" s="137" t="s">
        <v>12149</v>
      </c>
      <c r="D179" s="176">
        <v>4.88</v>
      </c>
      <c r="E179"/>
      <c r="F179" s="100" t="e">
        <f>VLOOKUP(C179,#REF!,3,FALSE)</f>
        <v>#REF!</v>
      </c>
      <c r="G179" s="100"/>
      <c r="H179" s="67">
        <v>4.95</v>
      </c>
      <c r="I179" s="67">
        <v>4.55</v>
      </c>
      <c r="J179" s="67">
        <v>4.9400000000000004</v>
      </c>
      <c r="K179" s="67">
        <v>4.82</v>
      </c>
      <c r="L179" s="67">
        <v>4.67</v>
      </c>
      <c r="M179" s="67">
        <v>4.66</v>
      </c>
      <c r="N179" s="67">
        <v>4.79</v>
      </c>
      <c r="O179" s="67">
        <v>4.79</v>
      </c>
      <c r="P179" s="67">
        <v>4.6500000000000004</v>
      </c>
      <c r="Q179" s="67">
        <v>4.5599999999999996</v>
      </c>
      <c r="R179" s="67">
        <v>4.55</v>
      </c>
      <c r="S179" s="67">
        <v>4.43</v>
      </c>
      <c r="T179" s="67">
        <v>4.97</v>
      </c>
      <c r="U179" s="67">
        <v>4.99</v>
      </c>
      <c r="V179" s="67">
        <v>5.29</v>
      </c>
      <c r="W179" s="67">
        <v>5.44</v>
      </c>
      <c r="X179" s="67">
        <v>5.67</v>
      </c>
      <c r="Y179" s="67">
        <v>5.18</v>
      </c>
      <c r="Z179" s="67">
        <v>6.17</v>
      </c>
      <c r="AA179" s="67">
        <v>5.67</v>
      </c>
      <c r="AB179" s="67">
        <v>5.39</v>
      </c>
      <c r="AC179" s="67">
        <v>5.57</v>
      </c>
      <c r="AD179" s="67"/>
      <c r="AE179" s="67"/>
      <c r="AF179" s="67"/>
      <c r="AG179" s="67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7"/>
      <c r="BN179" s="67"/>
      <c r="BO179" s="67"/>
      <c r="BP179" s="67"/>
      <c r="BQ179" s="67"/>
      <c r="BR179" s="67"/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67"/>
      <c r="CF179" s="67"/>
      <c r="CG179" s="67"/>
      <c r="CH179" s="67"/>
      <c r="CI179" s="67"/>
      <c r="CJ179" s="67"/>
      <c r="CK179" s="67"/>
      <c r="CL179" s="67"/>
      <c r="CM179" s="67"/>
      <c r="CN179" s="67"/>
      <c r="CO179" s="67"/>
      <c r="CP179" s="239"/>
      <c r="CQ179"/>
      <c r="CR179" s="67"/>
      <c r="CS179"/>
      <c r="CT179"/>
      <c r="CU179" s="67"/>
      <c r="CV179" s="67"/>
      <c r="CW179" s="67"/>
      <c r="CX179" s="67"/>
      <c r="CY179" s="67"/>
      <c r="CZ179" s="67"/>
      <c r="DA179" s="67"/>
      <c r="DB179" s="67"/>
      <c r="DC179" s="67"/>
      <c r="DD179" s="17">
        <f t="shared" si="9"/>
        <v>-7.0000000000000284E-2</v>
      </c>
      <c r="DE179" s="96">
        <f t="shared" si="10"/>
        <v>-1.4141414141414198E-2</v>
      </c>
      <c r="DF179">
        <v>7.8</v>
      </c>
      <c r="DG179"/>
      <c r="DH179" s="176" t="s">
        <v>12149</v>
      </c>
      <c r="DI179">
        <f>VLOOKUP(DH179,[5]全部Ａ股20250705!$A:$D,4,FALSE)</f>
        <v>4.88</v>
      </c>
      <c r="DJ179"/>
      <c r="DK179" s="270"/>
      <c r="DL179" s="271"/>
      <c r="DN179" s="17"/>
      <c r="DO179" s="270"/>
      <c r="DP179" s="271"/>
    </row>
    <row r="180" spans="1:120" s="65" customFormat="1" ht="14.4" customHeight="1" x14ac:dyDescent="0.25">
      <c r="A180" s="99">
        <f t="shared" si="5"/>
        <v>179</v>
      </c>
      <c r="B180" s="8" t="s">
        <v>12150</v>
      </c>
      <c r="C180" s="137" t="s">
        <v>12151</v>
      </c>
      <c r="D180" s="176">
        <v>33.340000000000003</v>
      </c>
      <c r="E180"/>
      <c r="F180" s="100" t="e">
        <f>VLOOKUP(C180,#REF!,3,FALSE)</f>
        <v>#REF!</v>
      </c>
      <c r="G180" s="100"/>
      <c r="H180" s="67">
        <v>34.69</v>
      </c>
      <c r="I180" s="67">
        <v>32.590000000000003</v>
      </c>
      <c r="J180" s="67">
        <v>34.03</v>
      </c>
      <c r="K180" s="67">
        <v>37.39</v>
      </c>
      <c r="L180" s="67">
        <v>34.450000000000003</v>
      </c>
      <c r="M180" s="67">
        <v>36.409999999999997</v>
      </c>
      <c r="N180" s="67">
        <v>40.93</v>
      </c>
      <c r="O180" s="67">
        <v>38.11</v>
      </c>
      <c r="P180" s="67">
        <v>40.06</v>
      </c>
      <c r="Q180" s="67">
        <v>36.11</v>
      </c>
      <c r="R180" s="67">
        <v>34.92</v>
      </c>
      <c r="S180" s="67">
        <v>35.729999999999997</v>
      </c>
      <c r="T180" s="67">
        <v>39.64</v>
      </c>
      <c r="U180" s="67">
        <v>40.76</v>
      </c>
      <c r="V180" s="67">
        <v>49.01</v>
      </c>
      <c r="W180" s="67">
        <v>46.03</v>
      </c>
      <c r="X180" s="67">
        <v>50.5</v>
      </c>
      <c r="Y180" s="67">
        <v>53.33</v>
      </c>
      <c r="Z180" s="67">
        <v>60.48</v>
      </c>
      <c r="AA180" s="67">
        <v>51.01</v>
      </c>
      <c r="AB180" s="67">
        <v>39.94</v>
      </c>
      <c r="AC180" s="67">
        <v>24.1</v>
      </c>
      <c r="AD180" s="67"/>
      <c r="AE180" s="67"/>
      <c r="AF180" s="67"/>
      <c r="AG180" s="67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7"/>
      <c r="BN180" s="67"/>
      <c r="BO180" s="67"/>
      <c r="BP180" s="67"/>
      <c r="BQ180" s="67"/>
      <c r="BR180" s="67"/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67"/>
      <c r="CF180" s="67"/>
      <c r="CG180" s="67"/>
      <c r="CH180" s="67"/>
      <c r="CI180" s="67"/>
      <c r="CJ180" s="67"/>
      <c r="CK180" s="67"/>
      <c r="CL180" s="67"/>
      <c r="CM180" s="67"/>
      <c r="CN180" s="67"/>
      <c r="CO180" s="67"/>
      <c r="CP180" s="239"/>
      <c r="CQ180"/>
      <c r="CR180" s="67"/>
      <c r="CS180"/>
      <c r="CT180"/>
      <c r="CU180" s="67"/>
      <c r="CV180" s="67"/>
      <c r="CW180" s="67"/>
      <c r="CX180" s="67"/>
      <c r="CY180" s="67"/>
      <c r="CZ180" s="67"/>
      <c r="DA180" s="67"/>
      <c r="DB180" s="67"/>
      <c r="DC180" s="67"/>
      <c r="DD180" s="17">
        <f t="shared" si="9"/>
        <v>-1.3499999999999943</v>
      </c>
      <c r="DE180" s="96">
        <f t="shared" si="10"/>
        <v>-3.8916114153934693E-2</v>
      </c>
      <c r="DF180">
        <v>7.8</v>
      </c>
      <c r="DG180"/>
      <c r="DH180" s="176" t="s">
        <v>12151</v>
      </c>
      <c r="DI180">
        <f>VLOOKUP(DH180,[5]全部Ａ股20250705!$A:$D,4,FALSE)</f>
        <v>33.340000000000003</v>
      </c>
      <c r="DJ180"/>
      <c r="DK180" s="270"/>
      <c r="DL180" s="271"/>
      <c r="DN180" s="17"/>
      <c r="DO180" s="270"/>
      <c r="DP180" s="271"/>
    </row>
    <row r="181" spans="1:120" s="65" customFormat="1" ht="15" customHeight="1" x14ac:dyDescent="0.25">
      <c r="A181" s="99">
        <f t="shared" si="5"/>
        <v>180</v>
      </c>
      <c r="B181" s="8" t="s">
        <v>12141</v>
      </c>
      <c r="C181" s="137" t="s">
        <v>12142</v>
      </c>
      <c r="D181" s="176">
        <v>9.41</v>
      </c>
      <c r="E181"/>
      <c r="F181" s="100" t="e">
        <f>VLOOKUP(C181,#REF!,3,FALSE)</f>
        <v>#REF!</v>
      </c>
      <c r="G181" s="100"/>
      <c r="H181" s="67">
        <v>9.34</v>
      </c>
      <c r="I181" s="67">
        <v>9.39</v>
      </c>
      <c r="J181" s="67">
        <v>9.44</v>
      </c>
      <c r="K181" s="67">
        <v>9.49</v>
      </c>
      <c r="L181" s="67">
        <v>9.58</v>
      </c>
      <c r="M181" s="67">
        <v>9.5500000000000007</v>
      </c>
      <c r="N181" s="67">
        <v>9.43</v>
      </c>
      <c r="O181" s="67">
        <v>9.3699999999999992</v>
      </c>
      <c r="P181" s="67">
        <v>9.23</v>
      </c>
      <c r="Q181" s="67">
        <v>9.33</v>
      </c>
      <c r="R181" s="67">
        <v>9.44</v>
      </c>
      <c r="S181" s="67">
        <v>9.23</v>
      </c>
      <c r="T181" s="67">
        <v>9.3800000000000008</v>
      </c>
      <c r="U181" s="67">
        <v>9.2899999999999991</v>
      </c>
      <c r="V181" s="67">
        <v>9.4</v>
      </c>
      <c r="W181" s="67">
        <v>9.57</v>
      </c>
      <c r="X181" s="67">
        <v>9.59</v>
      </c>
      <c r="Y181" s="67">
        <v>9.58</v>
      </c>
      <c r="Z181" s="67">
        <v>10.1</v>
      </c>
      <c r="AA181" s="67">
        <v>9.9600000000000009</v>
      </c>
      <c r="AB181" s="67">
        <v>9.7899999999999991</v>
      </c>
      <c r="AC181" s="67">
        <v>9.76</v>
      </c>
      <c r="AD181" s="67">
        <v>9.56</v>
      </c>
      <c r="AE181" s="67">
        <v>9.43</v>
      </c>
      <c r="AF181" s="67"/>
      <c r="AG181" s="67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7"/>
      <c r="BN181" s="67"/>
      <c r="BO181" s="67"/>
      <c r="BP181" s="67"/>
      <c r="BQ181" s="67"/>
      <c r="BR181" s="67"/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67"/>
      <c r="CF181" s="67"/>
      <c r="CG181" s="67"/>
      <c r="CH181" s="67"/>
      <c r="CI181" s="67"/>
      <c r="CJ181" s="67"/>
      <c r="CK181" s="67"/>
      <c r="CL181" s="67"/>
      <c r="CM181" s="67"/>
      <c r="CN181" s="67"/>
      <c r="CO181" s="67"/>
      <c r="CP181" s="239"/>
      <c r="CQ181"/>
      <c r="CR181" s="67"/>
      <c r="CS181"/>
      <c r="CT181"/>
      <c r="CU181" s="67"/>
      <c r="CV181" s="67"/>
      <c r="CW181" s="67"/>
      <c r="CX181" s="67"/>
      <c r="CY181" s="67"/>
      <c r="CZ181" s="67"/>
      <c r="DA181" s="67"/>
      <c r="DB181" s="67"/>
      <c r="DC181" s="67"/>
      <c r="DD181" s="17">
        <f t="shared" si="9"/>
        <v>7.0000000000000284E-2</v>
      </c>
      <c r="DE181" s="96">
        <f t="shared" si="10"/>
        <v>7.4946466809422147E-3</v>
      </c>
      <c r="DF181">
        <v>7.8</v>
      </c>
      <c r="DG181"/>
      <c r="DH181" s="176" t="s">
        <v>12142</v>
      </c>
      <c r="DI181">
        <f>VLOOKUP(DH181,[5]全部Ａ股20250705!$A:$D,4,FALSE)</f>
        <v>9.41</v>
      </c>
      <c r="DJ181"/>
      <c r="DK181" s="270"/>
      <c r="DL181" s="271"/>
    </row>
    <row r="182" spans="1:120" s="65" customFormat="1" ht="15" customHeight="1" x14ac:dyDescent="0.25">
      <c r="A182" s="99">
        <f t="shared" si="5"/>
        <v>181</v>
      </c>
      <c r="B182" s="8" t="s">
        <v>12137</v>
      </c>
      <c r="C182" s="137" t="s">
        <v>12138</v>
      </c>
      <c r="D182" s="176">
        <v>20.37</v>
      </c>
      <c r="E182"/>
      <c r="F182" s="100" t="e">
        <f>VLOOKUP(C182,#REF!,3,FALSE)</f>
        <v>#REF!</v>
      </c>
      <c r="G182" s="100"/>
      <c r="H182" s="67">
        <v>21.14</v>
      </c>
      <c r="I182" s="67">
        <v>19.68</v>
      </c>
      <c r="J182" s="67">
        <v>20.32</v>
      </c>
      <c r="K182" s="67">
        <v>20.16</v>
      </c>
      <c r="L182" s="67">
        <v>19.45</v>
      </c>
      <c r="M182" s="67">
        <v>18.32</v>
      </c>
      <c r="N182" s="67">
        <v>19.25</v>
      </c>
      <c r="O182" s="67">
        <v>20.34</v>
      </c>
      <c r="P182" s="67">
        <v>19.96</v>
      </c>
      <c r="Q182" s="67">
        <v>18.98</v>
      </c>
      <c r="R182" s="67">
        <v>19.149999999999999</v>
      </c>
      <c r="S182" s="67">
        <v>19.37</v>
      </c>
      <c r="T182" s="67">
        <v>21.59</v>
      </c>
      <c r="U182" s="67">
        <v>21.55</v>
      </c>
      <c r="V182" s="67">
        <v>24.59</v>
      </c>
      <c r="W182" s="67">
        <v>24.74</v>
      </c>
      <c r="X182" s="67">
        <v>24.75</v>
      </c>
      <c r="Y182" s="67">
        <v>25.6</v>
      </c>
      <c r="Z182" s="67">
        <v>27.3</v>
      </c>
      <c r="AA182" s="67">
        <v>26.91</v>
      </c>
      <c r="AB182" s="67">
        <v>28.07</v>
      </c>
      <c r="AC182" s="67">
        <v>30.66</v>
      </c>
      <c r="AD182" s="67">
        <v>32.909999999999997</v>
      </c>
      <c r="AE182" s="67">
        <v>31.6</v>
      </c>
      <c r="AF182" s="67">
        <v>29.86</v>
      </c>
      <c r="AG182" s="67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7"/>
      <c r="BN182" s="67"/>
      <c r="BO182" s="67"/>
      <c r="BP182" s="67"/>
      <c r="BQ182" s="67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67"/>
      <c r="CF182" s="67"/>
      <c r="CG182" s="67"/>
      <c r="CH182" s="67"/>
      <c r="CI182" s="67"/>
      <c r="CJ182" s="67"/>
      <c r="CK182" s="67"/>
      <c r="CL182" s="67"/>
      <c r="CM182" s="67"/>
      <c r="CN182" s="67"/>
      <c r="CO182" s="67"/>
      <c r="CP182" s="239"/>
      <c r="CQ182"/>
      <c r="CR182" s="67"/>
      <c r="CS182"/>
      <c r="CT182"/>
      <c r="CU182" s="67"/>
      <c r="CV182" s="67"/>
      <c r="CW182" s="67"/>
      <c r="CX182" s="67"/>
      <c r="CY182" s="67"/>
      <c r="CZ182" s="67"/>
      <c r="DA182" s="67"/>
      <c r="DB182" s="67"/>
      <c r="DC182" s="67"/>
      <c r="DD182" s="17">
        <f t="shared" si="9"/>
        <v>-0.76999999999999957</v>
      </c>
      <c r="DE182" s="96">
        <f t="shared" si="10"/>
        <v>-3.6423841059602627E-2</v>
      </c>
      <c r="DF182">
        <v>7.8</v>
      </c>
      <c r="DG182"/>
      <c r="DH182" s="176" t="s">
        <v>12138</v>
      </c>
      <c r="DI182">
        <f>VLOOKUP(DH182,[5]全部Ａ股20250705!$A:$D,4,FALSE)</f>
        <v>20.37</v>
      </c>
      <c r="DJ182"/>
      <c r="DK182" s="270"/>
      <c r="DL182" s="271"/>
    </row>
    <row r="183" spans="1:120" s="65" customFormat="1" ht="15" customHeight="1" x14ac:dyDescent="0.25">
      <c r="A183" s="99">
        <f t="shared" si="5"/>
        <v>182</v>
      </c>
      <c r="B183" s="8" t="s">
        <v>12139</v>
      </c>
      <c r="C183" s="137" t="s">
        <v>12140</v>
      </c>
      <c r="D183" s="176">
        <v>6.61</v>
      </c>
      <c r="E183"/>
      <c r="F183" s="100" t="e">
        <f>VLOOKUP(C183,#REF!,3,FALSE)</f>
        <v>#REF!</v>
      </c>
      <c r="G183" s="100"/>
      <c r="H183" s="67">
        <v>6.5</v>
      </c>
      <c r="I183" s="67">
        <v>6.28</v>
      </c>
      <c r="J183" s="67">
        <v>6.57</v>
      </c>
      <c r="K183" s="67">
        <v>6.5</v>
      </c>
      <c r="L183" s="67">
        <v>6.49</v>
      </c>
      <c r="M183" s="67">
        <v>6.27</v>
      </c>
      <c r="N183" s="67">
        <v>6.19</v>
      </c>
      <c r="O183" s="67">
        <v>6.17</v>
      </c>
      <c r="P183" s="67">
        <v>5.95</v>
      </c>
      <c r="Q183" s="67">
        <v>5.93</v>
      </c>
      <c r="R183" s="67">
        <v>5.84</v>
      </c>
      <c r="S183" s="67">
        <v>5.78</v>
      </c>
      <c r="T183" s="67">
        <v>6.08</v>
      </c>
      <c r="U183" s="67">
        <v>6.01</v>
      </c>
      <c r="V183" s="67">
        <v>6.19</v>
      </c>
      <c r="W183" s="67">
        <v>6.19</v>
      </c>
      <c r="X183" s="67">
        <v>6.06</v>
      </c>
      <c r="Y183" s="67">
        <v>6.17</v>
      </c>
      <c r="Z183" s="67">
        <v>6.12</v>
      </c>
      <c r="AA183" s="67">
        <v>6.29</v>
      </c>
      <c r="AB183" s="67">
        <v>6.25</v>
      </c>
      <c r="AC183" s="67">
        <v>6.12</v>
      </c>
      <c r="AD183" s="67">
        <v>6.3</v>
      </c>
      <c r="AE183" s="67">
        <v>6.51</v>
      </c>
      <c r="AF183" s="67">
        <v>6.48</v>
      </c>
      <c r="AG183" s="67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/>
      <c r="CH183" s="67"/>
      <c r="CI183" s="67"/>
      <c r="CJ183" s="67"/>
      <c r="CK183" s="67"/>
      <c r="CL183" s="67"/>
      <c r="CM183" s="67"/>
      <c r="CN183" s="67"/>
      <c r="CO183" s="67"/>
      <c r="CP183" s="239"/>
      <c r="CQ183"/>
      <c r="CR183" s="67"/>
      <c r="CS183"/>
      <c r="CT183"/>
      <c r="CU183" s="67"/>
      <c r="CV183" s="67"/>
      <c r="CW183" s="67"/>
      <c r="CX183" s="67"/>
      <c r="CY183" s="67"/>
      <c r="CZ183" s="67"/>
      <c r="DA183" s="67"/>
      <c r="DB183" s="67"/>
      <c r="DC183" s="67"/>
      <c r="DD183" s="17">
        <f t="shared" si="9"/>
        <v>0.11000000000000032</v>
      </c>
      <c r="DE183" s="96">
        <f t="shared" si="10"/>
        <v>1.6923076923076971E-2</v>
      </c>
      <c r="DF183">
        <v>7.8</v>
      </c>
      <c r="DG183"/>
      <c r="DH183" s="176" t="s">
        <v>12140</v>
      </c>
      <c r="DI183">
        <f>VLOOKUP(DH183,[5]全部Ａ股20250705!$A:$D,4,FALSE)</f>
        <v>6.61</v>
      </c>
      <c r="DJ183"/>
      <c r="DK183" s="270"/>
      <c r="DL183" s="271"/>
    </row>
    <row r="184" spans="1:120" s="65" customFormat="1" ht="15" customHeight="1" x14ac:dyDescent="0.25">
      <c r="A184" s="99">
        <f t="shared" si="5"/>
        <v>183</v>
      </c>
      <c r="B184" s="8" t="s">
        <v>12134</v>
      </c>
      <c r="C184" s="137" t="s">
        <v>12135</v>
      </c>
      <c r="D184" s="176">
        <v>6.19</v>
      </c>
      <c r="E184"/>
      <c r="F184" s="100" t="e">
        <f>VLOOKUP(C184,#REF!,3,FALSE)</f>
        <v>#REF!</v>
      </c>
      <c r="G184" s="100"/>
      <c r="H184" s="67">
        <v>6.19</v>
      </c>
      <c r="I184" s="67">
        <v>5.92</v>
      </c>
      <c r="J184" s="67">
        <v>6.06</v>
      </c>
      <c r="K184" s="67">
        <v>6.18</v>
      </c>
      <c r="L184" s="67">
        <v>6.23</v>
      </c>
      <c r="M184" s="67">
        <v>6.2</v>
      </c>
      <c r="N184" s="67">
        <v>6.5</v>
      </c>
      <c r="O184" s="67">
        <v>6.09</v>
      </c>
      <c r="P184" s="67">
        <v>5.75</v>
      </c>
      <c r="Q184" s="67">
        <v>5.76</v>
      </c>
      <c r="R184" s="67">
        <v>5.57</v>
      </c>
      <c r="S184" s="67">
        <v>5.71</v>
      </c>
      <c r="T184" s="67">
        <v>6.6</v>
      </c>
      <c r="U184" s="67">
        <v>6.57</v>
      </c>
      <c r="V184" s="67">
        <v>6.8</v>
      </c>
      <c r="W184" s="67">
        <v>6.99</v>
      </c>
      <c r="X184" s="67">
        <v>6.15</v>
      </c>
      <c r="Y184" s="67">
        <v>5.61</v>
      </c>
      <c r="Z184" s="67">
        <v>5.19</v>
      </c>
      <c r="AA184" s="67">
        <v>5.2</v>
      </c>
      <c r="AB184" s="67">
        <v>5.15</v>
      </c>
      <c r="AC184" s="67">
        <v>4.8600000000000003</v>
      </c>
      <c r="AD184" s="67">
        <v>5.04</v>
      </c>
      <c r="AE184" s="67">
        <v>5.37</v>
      </c>
      <c r="AF184" s="67">
        <v>5.44</v>
      </c>
      <c r="AG184" s="67">
        <v>5.87</v>
      </c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7"/>
      <c r="BN184" s="67"/>
      <c r="BO184" s="67"/>
      <c r="BP184" s="67"/>
      <c r="BQ184" s="67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67"/>
      <c r="CF184" s="67"/>
      <c r="CG184" s="67"/>
      <c r="CH184" s="67"/>
      <c r="CI184" s="67"/>
      <c r="CJ184" s="67"/>
      <c r="CK184" s="67"/>
      <c r="CL184" s="67"/>
      <c r="CM184" s="67"/>
      <c r="CN184" s="67"/>
      <c r="CO184" s="67"/>
      <c r="CP184" s="239"/>
      <c r="CQ184"/>
      <c r="CR184" s="67"/>
      <c r="CS184"/>
      <c r="CT184"/>
      <c r="CU184" s="67"/>
      <c r="CV184" s="67"/>
      <c r="CW184" s="67"/>
      <c r="CX184" s="67"/>
      <c r="CY184" s="67"/>
      <c r="CZ184" s="67"/>
      <c r="DA184" s="67"/>
      <c r="DB184" s="67"/>
      <c r="DC184" s="67"/>
      <c r="DD184" s="17">
        <f t="shared" si="9"/>
        <v>0</v>
      </c>
      <c r="DE184" s="96">
        <f t="shared" si="10"/>
        <v>0</v>
      </c>
      <c r="DF184">
        <v>7.8</v>
      </c>
      <c r="DG184"/>
      <c r="DH184" s="176" t="s">
        <v>12135</v>
      </c>
      <c r="DI184">
        <f>VLOOKUP(DH184,[5]全部Ａ股20250705!$A:$D,4,FALSE)</f>
        <v>6.19</v>
      </c>
      <c r="DJ184"/>
      <c r="DK184" s="270"/>
      <c r="DL184" s="271"/>
    </row>
    <row r="185" spans="1:120" s="65" customFormat="1" ht="15" customHeight="1" x14ac:dyDescent="0.25">
      <c r="A185" s="99">
        <f t="shared" si="5"/>
        <v>184</v>
      </c>
      <c r="B185" s="8" t="s">
        <v>12128</v>
      </c>
      <c r="C185" s="137" t="s">
        <v>12129</v>
      </c>
      <c r="D185" s="176">
        <v>17.86</v>
      </c>
      <c r="E185"/>
      <c r="F185" s="100" t="e">
        <f>VLOOKUP(C185,#REF!,3,FALSE)</f>
        <v>#REF!</v>
      </c>
      <c r="G185" s="100"/>
      <c r="H185" s="67">
        <v>18.059999999999999</v>
      </c>
      <c r="I185" s="67">
        <v>18.45</v>
      </c>
      <c r="J185" s="67">
        <v>18.46</v>
      </c>
      <c r="K185" s="67">
        <v>18.84</v>
      </c>
      <c r="L185" s="67">
        <v>18.489999999999998</v>
      </c>
      <c r="M185" s="67">
        <v>18.5</v>
      </c>
      <c r="N185" s="67">
        <v>18.23</v>
      </c>
      <c r="O185" s="67">
        <v>18.87</v>
      </c>
      <c r="P185" s="67">
        <v>18.07</v>
      </c>
      <c r="Q185" s="67">
        <v>17.010000000000002</v>
      </c>
      <c r="R185" s="67">
        <v>18.100000000000001</v>
      </c>
      <c r="S185" s="67">
        <v>18.91</v>
      </c>
      <c r="T185" s="67">
        <v>19.09</v>
      </c>
      <c r="U185" s="67">
        <v>16.670000000000002</v>
      </c>
      <c r="V185" s="67">
        <v>18.21</v>
      </c>
      <c r="W185" s="67">
        <v>17.760000000000002</v>
      </c>
      <c r="X185" s="67">
        <v>16.82</v>
      </c>
      <c r="Y185" s="67">
        <v>16.260000000000002</v>
      </c>
      <c r="Z185" s="67">
        <v>14.08</v>
      </c>
      <c r="AA185" s="67">
        <v>14.1</v>
      </c>
      <c r="AB185" s="67">
        <v>13.28</v>
      </c>
      <c r="AC185" s="67">
        <v>12.5</v>
      </c>
      <c r="AD185" s="67">
        <v>12.56</v>
      </c>
      <c r="AE185" s="67">
        <v>12.87</v>
      </c>
      <c r="AF185" s="67">
        <v>12.75</v>
      </c>
      <c r="AG185" s="67">
        <v>14.41</v>
      </c>
      <c r="AH185" s="67">
        <v>17.97</v>
      </c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7"/>
      <c r="BN185" s="67"/>
      <c r="BO185" s="67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239"/>
      <c r="CQ185"/>
      <c r="CR185" s="67"/>
      <c r="CS185"/>
      <c r="CT185"/>
      <c r="CU185" s="67"/>
      <c r="CV185" s="67"/>
      <c r="CW185" s="67"/>
      <c r="CX185" s="67"/>
      <c r="CY185" s="67"/>
      <c r="CZ185" s="67"/>
      <c r="DA185" s="67"/>
      <c r="DB185" s="67"/>
      <c r="DC185" s="67"/>
      <c r="DD185" s="17">
        <f t="shared" si="9"/>
        <v>-0.19999999999999929</v>
      </c>
      <c r="DE185" s="96">
        <f t="shared" si="10"/>
        <v>-1.107419712070871E-2</v>
      </c>
      <c r="DF185">
        <v>7.8</v>
      </c>
      <c r="DG185"/>
      <c r="DH185" s="176" t="s">
        <v>12129</v>
      </c>
      <c r="DI185">
        <f>VLOOKUP(DH185,[5]全部Ａ股20250705!$A:$D,4,FALSE)</f>
        <v>17.86</v>
      </c>
      <c r="DJ185"/>
      <c r="DK185" s="270"/>
      <c r="DL185" s="271"/>
    </row>
    <row r="186" spans="1:120" s="65" customFormat="1" ht="15" customHeight="1" x14ac:dyDescent="0.25">
      <c r="A186" s="99">
        <f t="shared" si="5"/>
        <v>185</v>
      </c>
      <c r="B186" s="8" t="s">
        <v>12130</v>
      </c>
      <c r="C186" s="137" t="s">
        <v>12131</v>
      </c>
      <c r="D186" s="176">
        <v>9.1199999999999992</v>
      </c>
      <c r="E186"/>
      <c r="F186" s="100" t="e">
        <f>VLOOKUP(C186,#REF!,3,FALSE)</f>
        <v>#REF!</v>
      </c>
      <c r="G186" s="100"/>
      <c r="H186" s="67">
        <v>9.44</v>
      </c>
      <c r="I186" s="67">
        <v>8.27</v>
      </c>
      <c r="J186" s="67">
        <v>8.08</v>
      </c>
      <c r="K186" s="67">
        <v>8.17</v>
      </c>
      <c r="L186" s="67">
        <v>8.2899999999999991</v>
      </c>
      <c r="M186" s="67">
        <v>8.49</v>
      </c>
      <c r="N186" s="67">
        <v>9.1199999999999992</v>
      </c>
      <c r="O186" s="67">
        <v>9.59</v>
      </c>
      <c r="P186" s="67">
        <v>9.27</v>
      </c>
      <c r="Q186" s="67">
        <v>8.99</v>
      </c>
      <c r="R186" s="67">
        <v>8.83</v>
      </c>
      <c r="S186" s="67">
        <v>9.58</v>
      </c>
      <c r="T186" s="67">
        <v>9.5500000000000007</v>
      </c>
      <c r="U186" s="67">
        <v>9.5500000000000007</v>
      </c>
      <c r="V186" s="67">
        <v>9.5500000000000007</v>
      </c>
      <c r="W186" s="67">
        <v>11.88</v>
      </c>
      <c r="X186" s="67">
        <v>11.63</v>
      </c>
      <c r="Y186" s="67">
        <v>9.35</v>
      </c>
      <c r="Z186" s="67">
        <v>8.36</v>
      </c>
      <c r="AA186" s="67">
        <v>5.58</v>
      </c>
      <c r="AB186" s="67">
        <v>4.93</v>
      </c>
      <c r="AC186" s="67">
        <v>4.66</v>
      </c>
      <c r="AD186" s="67">
        <v>4.78</v>
      </c>
      <c r="AE186" s="67">
        <v>4.96</v>
      </c>
      <c r="AF186" s="67">
        <v>4.79</v>
      </c>
      <c r="AG186" s="67">
        <v>4.63</v>
      </c>
      <c r="AH186" s="67">
        <v>6.69</v>
      </c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7"/>
      <c r="BN186" s="67"/>
      <c r="BO186" s="67"/>
      <c r="BP186" s="67"/>
      <c r="BQ186" s="67"/>
      <c r="BR186" s="67"/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67"/>
      <c r="CF186" s="67"/>
      <c r="CG186" s="67"/>
      <c r="CH186" s="67"/>
      <c r="CI186" s="67"/>
      <c r="CJ186" s="67"/>
      <c r="CK186" s="67"/>
      <c r="CL186" s="67"/>
      <c r="CM186" s="67"/>
      <c r="CN186" s="67"/>
      <c r="CO186" s="67"/>
      <c r="CP186" s="239"/>
      <c r="CQ186"/>
      <c r="CR186" s="67"/>
      <c r="CS186"/>
      <c r="CT186"/>
      <c r="CU186" s="67"/>
      <c r="CV186" s="67"/>
      <c r="CW186" s="67"/>
      <c r="CX186" s="67"/>
      <c r="CY186" s="67"/>
      <c r="CZ186" s="67"/>
      <c r="DA186" s="67"/>
      <c r="DB186" s="67"/>
      <c r="DC186" s="67"/>
      <c r="DD186" s="17">
        <f t="shared" si="9"/>
        <v>-0.32000000000000028</v>
      </c>
      <c r="DE186" s="96">
        <f t="shared" si="10"/>
        <v>-3.3898305084745797E-2</v>
      </c>
      <c r="DF186">
        <v>7.8</v>
      </c>
      <c r="DG186"/>
      <c r="DH186" s="176" t="s">
        <v>12131</v>
      </c>
      <c r="DI186">
        <f>VLOOKUP(DH186,[5]全部Ａ股20250705!$A:$D,4,FALSE)</f>
        <v>9.1199999999999992</v>
      </c>
      <c r="DJ186"/>
      <c r="DK186" s="270"/>
      <c r="DL186" s="271"/>
    </row>
    <row r="187" spans="1:120" s="65" customFormat="1" ht="15" customHeight="1" x14ac:dyDescent="0.25">
      <c r="A187" s="99">
        <f t="shared" si="5"/>
        <v>186</v>
      </c>
      <c r="B187" s="8" t="s">
        <v>12132</v>
      </c>
      <c r="C187" s="137" t="s">
        <v>12133</v>
      </c>
      <c r="D187" s="176">
        <v>15.17</v>
      </c>
      <c r="E187"/>
      <c r="F187" s="100" t="e">
        <f>VLOOKUP(C187,#REF!,3,FALSE)</f>
        <v>#REF!</v>
      </c>
      <c r="G187" s="100"/>
      <c r="H187" s="67">
        <v>15.81</v>
      </c>
      <c r="I187" s="67">
        <v>13.95</v>
      </c>
      <c r="J187" s="67">
        <v>15.22</v>
      </c>
      <c r="K187" s="67">
        <v>12.19</v>
      </c>
      <c r="L187" s="67">
        <v>12.1</v>
      </c>
      <c r="M187" s="67">
        <v>11.53</v>
      </c>
      <c r="N187" s="67">
        <v>11.47</v>
      </c>
      <c r="O187" s="67">
        <v>11.61</v>
      </c>
      <c r="P187" s="67">
        <v>11.14</v>
      </c>
      <c r="Q187" s="67">
        <v>10.83</v>
      </c>
      <c r="R187" s="67">
        <v>10.86</v>
      </c>
      <c r="S187" s="67">
        <v>11</v>
      </c>
      <c r="T187" s="67">
        <v>11.7</v>
      </c>
      <c r="U187" s="67">
        <v>12.35</v>
      </c>
      <c r="V187" s="67">
        <v>13.5</v>
      </c>
      <c r="W187" s="67">
        <v>14.61</v>
      </c>
      <c r="X187" s="67">
        <v>14</v>
      </c>
      <c r="Y187" s="67">
        <v>14.68</v>
      </c>
      <c r="Z187" s="67">
        <v>14.89</v>
      </c>
      <c r="AA187" s="67">
        <v>15.26</v>
      </c>
      <c r="AB187" s="67">
        <v>15.43</v>
      </c>
      <c r="AC187" s="67">
        <v>13.85</v>
      </c>
      <c r="AD187" s="67">
        <v>15.55</v>
      </c>
      <c r="AE187" s="67">
        <v>15.78</v>
      </c>
      <c r="AF187" s="67">
        <v>14.6</v>
      </c>
      <c r="AG187" s="67">
        <v>14.98</v>
      </c>
      <c r="AH187" s="67">
        <v>17.170000000000002</v>
      </c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7"/>
      <c r="BN187" s="67"/>
      <c r="BO187" s="67"/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67"/>
      <c r="CF187" s="67"/>
      <c r="CG187" s="67"/>
      <c r="CH187" s="67"/>
      <c r="CI187" s="67"/>
      <c r="CJ187" s="67"/>
      <c r="CK187" s="67"/>
      <c r="CL187" s="67"/>
      <c r="CM187" s="67"/>
      <c r="CN187" s="67"/>
      <c r="CO187" s="67"/>
      <c r="CP187" s="239"/>
      <c r="CQ187"/>
      <c r="CR187" s="67"/>
      <c r="CS187"/>
      <c r="CT187"/>
      <c r="CU187" s="67"/>
      <c r="CV187" s="67"/>
      <c r="CW187" s="67"/>
      <c r="CX187" s="67"/>
      <c r="CY187" s="67"/>
      <c r="CZ187" s="67"/>
      <c r="DA187" s="67"/>
      <c r="DB187" s="67"/>
      <c r="DC187" s="67"/>
      <c r="DD187" s="17">
        <f t="shared" si="9"/>
        <v>-0.64000000000000057</v>
      </c>
      <c r="DE187" s="96">
        <f t="shared" si="10"/>
        <v>-4.0480708412397252E-2</v>
      </c>
      <c r="DF187">
        <v>7.8</v>
      </c>
      <c r="DG187"/>
      <c r="DH187" s="176" t="s">
        <v>12133</v>
      </c>
      <c r="DI187">
        <f>VLOOKUP(DH187,[5]全部Ａ股20250705!$A:$D,4,FALSE)</f>
        <v>15.17</v>
      </c>
      <c r="DJ187"/>
      <c r="DK187" s="270"/>
      <c r="DL187" s="271"/>
    </row>
    <row r="188" spans="1:120" s="65" customFormat="1" ht="15" customHeight="1" x14ac:dyDescent="0.25">
      <c r="A188" s="99">
        <f t="shared" si="5"/>
        <v>187</v>
      </c>
      <c r="B188" s="8" t="s">
        <v>12122</v>
      </c>
      <c r="C188" s="137" t="s">
        <v>12123</v>
      </c>
      <c r="D188" s="176">
        <v>9.7899999999999991</v>
      </c>
      <c r="E188"/>
      <c r="F188" s="100" t="e">
        <f>VLOOKUP(C188,#REF!,3,FALSE)</f>
        <v>#REF!</v>
      </c>
      <c r="G188" s="100"/>
      <c r="H188" s="67">
        <v>9.8000000000000007</v>
      </c>
      <c r="I188" s="67">
        <v>9.25</v>
      </c>
      <c r="J188" s="67">
        <v>9.48</v>
      </c>
      <c r="K188" s="67">
        <v>10.130000000000001</v>
      </c>
      <c r="L188" s="67">
        <v>9.68</v>
      </c>
      <c r="M188" s="67">
        <v>9.43</v>
      </c>
      <c r="N188" s="67">
        <v>9.99</v>
      </c>
      <c r="O188" s="67">
        <v>9.41</v>
      </c>
      <c r="P188" s="67">
        <v>9</v>
      </c>
      <c r="Q188" s="67">
        <v>8.86</v>
      </c>
      <c r="R188" s="67">
        <v>9.24</v>
      </c>
      <c r="S188" s="67">
        <v>9.02</v>
      </c>
      <c r="T188" s="67">
        <v>9.91</v>
      </c>
      <c r="U188" s="67">
        <v>10.1</v>
      </c>
      <c r="V188" s="67">
        <v>10.92</v>
      </c>
      <c r="W188" s="67">
        <v>11.81</v>
      </c>
      <c r="X188" s="67">
        <v>11.62</v>
      </c>
      <c r="Y188" s="67">
        <v>11.19</v>
      </c>
      <c r="Z188" s="67">
        <v>12.49</v>
      </c>
      <c r="AA188" s="67">
        <v>14.69</v>
      </c>
      <c r="AB188" s="67">
        <v>11.46</v>
      </c>
      <c r="AC188" s="67">
        <v>9.98</v>
      </c>
      <c r="AD188" s="67">
        <v>11.09</v>
      </c>
      <c r="AE188" s="67">
        <v>9.4</v>
      </c>
      <c r="AF188" s="67">
        <v>9.02</v>
      </c>
      <c r="AG188" s="67">
        <v>8.8000000000000007</v>
      </c>
      <c r="AH188" s="67">
        <v>11.36</v>
      </c>
      <c r="AI188" s="67">
        <v>14.16</v>
      </c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7"/>
      <c r="BN188" s="67"/>
      <c r="BO188" s="67"/>
      <c r="BP188" s="67"/>
      <c r="BQ188" s="67"/>
      <c r="BR188" s="67"/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67"/>
      <c r="CF188" s="67"/>
      <c r="CG188" s="67"/>
      <c r="CH188" s="67"/>
      <c r="CI188" s="67"/>
      <c r="CJ188" s="67"/>
      <c r="CK188" s="67"/>
      <c r="CL188" s="67"/>
      <c r="CM188" s="67"/>
      <c r="CN188" s="67"/>
      <c r="CO188" s="67"/>
      <c r="CP188" s="239"/>
      <c r="CQ188"/>
      <c r="CR188" s="67"/>
      <c r="CS188"/>
      <c r="CT188"/>
      <c r="CU188" s="67"/>
      <c r="CV188" s="67"/>
      <c r="CW188" s="67"/>
      <c r="CX188" s="67"/>
      <c r="CY188" s="67"/>
      <c r="CZ188" s="67"/>
      <c r="DA188" s="67"/>
      <c r="DB188" s="67"/>
      <c r="DC188" s="67"/>
      <c r="DD188" s="17">
        <f t="shared" si="9"/>
        <v>-1.0000000000001563E-2</v>
      </c>
      <c r="DE188" s="96">
        <f t="shared" si="10"/>
        <v>-1.0204081632654656E-3</v>
      </c>
      <c r="DF188">
        <v>7.8</v>
      </c>
      <c r="DG188"/>
      <c r="DH188" s="176" t="s">
        <v>12123</v>
      </c>
      <c r="DI188">
        <f>VLOOKUP(DH188,[5]全部Ａ股20250705!$A:$D,4,FALSE)</f>
        <v>9.7899999999999991</v>
      </c>
      <c r="DJ188"/>
      <c r="DK188" s="270"/>
      <c r="DL188" s="271"/>
    </row>
    <row r="189" spans="1:120" s="65" customFormat="1" ht="15" customHeight="1" x14ac:dyDescent="0.25">
      <c r="A189" s="99">
        <f t="shared" si="5"/>
        <v>188</v>
      </c>
      <c r="B189" s="8" t="s">
        <v>12124</v>
      </c>
      <c r="C189" s="137" t="s">
        <v>12125</v>
      </c>
      <c r="D189" s="176">
        <v>7.94</v>
      </c>
      <c r="E189"/>
      <c r="F189" s="100" t="e">
        <f>VLOOKUP(C189,#REF!,3,FALSE)</f>
        <v>#REF!</v>
      </c>
      <c r="G189" s="100"/>
      <c r="H189" s="67">
        <v>7.93</v>
      </c>
      <c r="I189" s="67">
        <v>7.22</v>
      </c>
      <c r="J189" s="67">
        <v>7.36</v>
      </c>
      <c r="K189" s="67">
        <v>7.68</v>
      </c>
      <c r="L189" s="67">
        <v>7.55</v>
      </c>
      <c r="M189" s="67">
        <v>7.58</v>
      </c>
      <c r="N189" s="67">
        <v>7.51</v>
      </c>
      <c r="O189" s="67">
        <v>7.51</v>
      </c>
      <c r="P189" s="67">
        <v>7.2</v>
      </c>
      <c r="Q189" s="67">
        <v>6.97</v>
      </c>
      <c r="R189" s="67">
        <v>6.77</v>
      </c>
      <c r="S189" s="67">
        <v>6.77</v>
      </c>
      <c r="T189" s="67">
        <v>7.44</v>
      </c>
      <c r="U189" s="67">
        <v>8.41</v>
      </c>
      <c r="V189" s="67">
        <v>9.14</v>
      </c>
      <c r="W189" s="67">
        <v>8.26</v>
      </c>
      <c r="X189" s="67">
        <v>8.4</v>
      </c>
      <c r="Y189" s="67">
        <v>8.43</v>
      </c>
      <c r="Z189" s="67">
        <v>9.24</v>
      </c>
      <c r="AA189" s="67">
        <v>8.86</v>
      </c>
      <c r="AB189" s="67">
        <v>8.41</v>
      </c>
      <c r="AC189" s="67">
        <v>8.42</v>
      </c>
      <c r="AD189" s="67">
        <v>9.27</v>
      </c>
      <c r="AE189" s="67">
        <v>8.2899999999999991</v>
      </c>
      <c r="AF189" s="67">
        <v>8.5399999999999991</v>
      </c>
      <c r="AG189" s="67">
        <v>12.08</v>
      </c>
      <c r="AH189" s="67">
        <v>11.71</v>
      </c>
      <c r="AI189" s="67">
        <v>10.92</v>
      </c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67"/>
      <c r="CF189" s="67"/>
      <c r="CG189" s="67"/>
      <c r="CH189" s="67"/>
      <c r="CI189" s="67"/>
      <c r="CJ189" s="67"/>
      <c r="CK189" s="67"/>
      <c r="CL189" s="67"/>
      <c r="CM189" s="67"/>
      <c r="CN189" s="67"/>
      <c r="CO189" s="67"/>
      <c r="CP189" s="239"/>
      <c r="CQ189"/>
      <c r="CR189" s="67"/>
      <c r="CS189"/>
      <c r="CT189"/>
      <c r="CU189" s="67"/>
      <c r="CV189" s="67"/>
      <c r="CW189" s="67"/>
      <c r="CX189" s="67"/>
      <c r="CY189" s="67"/>
      <c r="CZ189" s="67"/>
      <c r="DA189" s="67"/>
      <c r="DB189" s="67"/>
      <c r="DC189" s="67"/>
      <c r="DD189" s="17">
        <f t="shared" si="9"/>
        <v>1.0000000000000675E-2</v>
      </c>
      <c r="DE189" s="96">
        <f t="shared" si="10"/>
        <v>1.261034047919379E-3</v>
      </c>
      <c r="DF189">
        <v>7.8</v>
      </c>
      <c r="DG189"/>
      <c r="DH189" s="176" t="s">
        <v>12125</v>
      </c>
      <c r="DI189">
        <f>VLOOKUP(DH189,[5]全部Ａ股20250705!$A:$D,4,FALSE)</f>
        <v>7.94</v>
      </c>
      <c r="DJ189"/>
      <c r="DK189" s="270"/>
      <c r="DL189" s="271"/>
    </row>
    <row r="190" spans="1:120" s="65" customFormat="1" ht="15" customHeight="1" x14ac:dyDescent="0.25">
      <c r="A190" s="99">
        <f t="shared" si="5"/>
        <v>189</v>
      </c>
      <c r="B190" s="8" t="s">
        <v>12111</v>
      </c>
      <c r="C190" s="137" t="s">
        <v>12112</v>
      </c>
      <c r="D190" s="176">
        <v>7.59</v>
      </c>
      <c r="E190"/>
      <c r="F190" s="100" t="e">
        <f>VLOOKUP(C190,#REF!,3,FALSE)</f>
        <v>#REF!</v>
      </c>
      <c r="G190" s="100"/>
      <c r="H190" s="67">
        <v>7.74</v>
      </c>
      <c r="I190" s="67">
        <v>7.53</v>
      </c>
      <c r="J190" s="67">
        <v>7.77</v>
      </c>
      <c r="K190" s="67">
        <v>8.02</v>
      </c>
      <c r="L190" s="67">
        <v>8.0399999999999991</v>
      </c>
      <c r="M190" s="67">
        <v>8.11</v>
      </c>
      <c r="N190" s="67">
        <v>8.39</v>
      </c>
      <c r="O190" s="67">
        <v>8.4499999999999993</v>
      </c>
      <c r="P190" s="67">
        <v>7.81</v>
      </c>
      <c r="Q190" s="67">
        <v>8.01</v>
      </c>
      <c r="R190" s="67">
        <v>8.49</v>
      </c>
      <c r="S190" s="67">
        <v>9.3000000000000007</v>
      </c>
      <c r="T190" s="67">
        <v>7.67</v>
      </c>
      <c r="U190" s="67">
        <v>7.72</v>
      </c>
      <c r="V190" s="67">
        <v>8.43</v>
      </c>
      <c r="W190" s="67">
        <v>9.49</v>
      </c>
      <c r="X190" s="67">
        <v>8.8800000000000008</v>
      </c>
      <c r="Y190" s="67">
        <v>10.47</v>
      </c>
      <c r="Z190" s="67">
        <v>8.42</v>
      </c>
      <c r="AA190" s="67">
        <v>8.18</v>
      </c>
      <c r="AB190" s="67">
        <v>8.15</v>
      </c>
      <c r="AC190" s="67">
        <v>8.69</v>
      </c>
      <c r="AD190" s="67">
        <v>8.6300000000000008</v>
      </c>
      <c r="AE190" s="67">
        <v>9.9</v>
      </c>
      <c r="AF190" s="67">
        <v>8.8800000000000008</v>
      </c>
      <c r="AG190" s="67">
        <v>12.95</v>
      </c>
      <c r="AH190" s="67">
        <v>10.81</v>
      </c>
      <c r="AI190" s="67">
        <v>8.42</v>
      </c>
      <c r="AJ190" s="67">
        <v>7.94</v>
      </c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67"/>
      <c r="CF190" s="67"/>
      <c r="CG190" s="67"/>
      <c r="CH190" s="67"/>
      <c r="CI190" s="67"/>
      <c r="CJ190" s="67"/>
      <c r="CK190" s="67"/>
      <c r="CL190" s="67"/>
      <c r="CM190" s="67"/>
      <c r="CN190" s="67"/>
      <c r="CO190" s="67"/>
      <c r="CP190" s="239"/>
      <c r="CQ190"/>
      <c r="CR190" s="67"/>
      <c r="CS190"/>
      <c r="CT190"/>
      <c r="CU190" s="67"/>
      <c r="CV190" s="67"/>
      <c r="CW190" s="67"/>
      <c r="CX190" s="67"/>
      <c r="CY190" s="67"/>
      <c r="CZ190" s="67"/>
      <c r="DA190" s="67"/>
      <c r="DB190" s="67"/>
      <c r="DC190" s="67"/>
      <c r="DD190" s="17">
        <f t="shared" si="9"/>
        <v>-0.15000000000000036</v>
      </c>
      <c r="DE190" s="96">
        <f t="shared" si="10"/>
        <v>-1.9379844961240355E-2</v>
      </c>
      <c r="DF190">
        <v>7.8</v>
      </c>
      <c r="DG190"/>
      <c r="DH190" s="176" t="s">
        <v>12112</v>
      </c>
      <c r="DI190">
        <f>VLOOKUP(DH190,[5]全部Ａ股20250705!$A:$D,4,FALSE)</f>
        <v>7.59</v>
      </c>
      <c r="DJ190"/>
      <c r="DK190" s="270"/>
      <c r="DL190" s="271"/>
    </row>
    <row r="191" spans="1:120" s="65" customFormat="1" ht="15" customHeight="1" x14ac:dyDescent="0.25">
      <c r="A191" s="99">
        <f t="shared" si="5"/>
        <v>190</v>
      </c>
      <c r="B191" s="8" t="s">
        <v>12114</v>
      </c>
      <c r="C191" s="137" t="s">
        <v>12115</v>
      </c>
      <c r="D191" s="176">
        <v>4.66</v>
      </c>
      <c r="E191"/>
      <c r="F191" s="100" t="e">
        <f>VLOOKUP(C191,#REF!,3,FALSE)</f>
        <v>#REF!</v>
      </c>
      <c r="G191" s="100"/>
      <c r="H191" s="67">
        <v>4.4800000000000004</v>
      </c>
      <c r="I191" s="67">
        <v>4.3899999999999997</v>
      </c>
      <c r="J191" s="67">
        <v>4.87</v>
      </c>
      <c r="K191" s="67">
        <v>4.41</v>
      </c>
      <c r="L191" s="67">
        <v>3.91</v>
      </c>
      <c r="M191" s="67">
        <v>3.88</v>
      </c>
      <c r="N191" s="67">
        <v>4.13</v>
      </c>
      <c r="O191" s="67">
        <v>3.84</v>
      </c>
      <c r="P191" s="67">
        <v>4</v>
      </c>
      <c r="Q191" s="67">
        <v>4.28</v>
      </c>
      <c r="R191" s="67">
        <v>4.24</v>
      </c>
      <c r="S191" s="67">
        <v>4.04</v>
      </c>
      <c r="T191" s="67">
        <v>4.09</v>
      </c>
      <c r="U191" s="67">
        <v>3.56</v>
      </c>
      <c r="V191" s="67">
        <v>3.42</v>
      </c>
      <c r="W191" s="67">
        <v>3.39</v>
      </c>
      <c r="X191" s="67">
        <v>3.33</v>
      </c>
      <c r="Y191" s="67">
        <v>3.36</v>
      </c>
      <c r="Z191" s="67">
        <v>3.41</v>
      </c>
      <c r="AA191" s="67">
        <v>3.67</v>
      </c>
      <c r="AB191" s="67">
        <v>3.45</v>
      </c>
      <c r="AC191" s="67">
        <v>3.22</v>
      </c>
      <c r="AD191" s="67">
        <v>3.25</v>
      </c>
      <c r="AE191" s="67">
        <v>3.26</v>
      </c>
      <c r="AF191" s="67">
        <v>3.1</v>
      </c>
      <c r="AG191" s="67">
        <v>3.2</v>
      </c>
      <c r="AH191" s="67">
        <v>3.28</v>
      </c>
      <c r="AI191" s="67">
        <v>3.75</v>
      </c>
      <c r="AJ191" s="67">
        <v>4.33</v>
      </c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239"/>
      <c r="CQ191"/>
      <c r="CR191" s="67"/>
      <c r="CS191"/>
      <c r="CT191"/>
      <c r="CU191" s="67"/>
      <c r="CV191" s="67"/>
      <c r="CW191" s="67"/>
      <c r="CX191" s="67"/>
      <c r="CY191" s="67"/>
      <c r="CZ191" s="67"/>
      <c r="DA191" s="67"/>
      <c r="DB191" s="67"/>
      <c r="DC191" s="67"/>
      <c r="DD191" s="17">
        <f t="shared" si="9"/>
        <v>0.17999999999999972</v>
      </c>
      <c r="DE191" s="96">
        <f t="shared" si="10"/>
        <v>4.0178571428571362E-2</v>
      </c>
      <c r="DF191">
        <v>7.8</v>
      </c>
      <c r="DG191"/>
      <c r="DH191" s="176" t="s">
        <v>12115</v>
      </c>
      <c r="DI191">
        <f>VLOOKUP(DH191,[5]全部Ａ股20250705!$A:$D,4,FALSE)</f>
        <v>4.66</v>
      </c>
      <c r="DJ191"/>
      <c r="DK191" s="270"/>
      <c r="DL191" s="271"/>
    </row>
    <row r="192" spans="1:120" s="65" customFormat="1" ht="15" customHeight="1" x14ac:dyDescent="0.25">
      <c r="A192" s="99">
        <f t="shared" si="5"/>
        <v>191</v>
      </c>
      <c r="B192" s="8" t="s">
        <v>12116</v>
      </c>
      <c r="C192" s="137" t="s">
        <v>12117</v>
      </c>
      <c r="D192" s="176">
        <v>8.6199999999999992</v>
      </c>
      <c r="E192"/>
      <c r="F192" s="100" t="e">
        <f>VLOOKUP(C192,#REF!,3,FALSE)</f>
        <v>#REF!</v>
      </c>
      <c r="G192" s="100"/>
      <c r="H192" s="67">
        <v>9.27</v>
      </c>
      <c r="I192" s="67">
        <v>8.49</v>
      </c>
      <c r="J192" s="67">
        <v>8.18</v>
      </c>
      <c r="K192" s="67">
        <v>8.4499999999999993</v>
      </c>
      <c r="L192" s="67">
        <v>7.83</v>
      </c>
      <c r="M192" s="67">
        <v>7.4</v>
      </c>
      <c r="N192" s="67">
        <v>7.82</v>
      </c>
      <c r="O192" s="67">
        <v>7.82</v>
      </c>
      <c r="P192" s="67">
        <v>7.17</v>
      </c>
      <c r="Q192" s="67">
        <v>7.02</v>
      </c>
      <c r="R192" s="67">
        <v>7.33</v>
      </c>
      <c r="S192" s="67">
        <v>7.35</v>
      </c>
      <c r="T192" s="67">
        <v>8.09</v>
      </c>
      <c r="U192" s="67">
        <v>9.19</v>
      </c>
      <c r="V192" s="67">
        <v>9.3800000000000008</v>
      </c>
      <c r="W192" s="67">
        <v>8.85</v>
      </c>
      <c r="X192" s="67">
        <v>8.43</v>
      </c>
      <c r="Y192" s="67">
        <v>7.31</v>
      </c>
      <c r="Z192" s="67">
        <v>8.1</v>
      </c>
      <c r="AA192" s="67">
        <v>7.81</v>
      </c>
      <c r="AB192" s="67">
        <v>7.15</v>
      </c>
      <c r="AC192" s="67">
        <v>6.4</v>
      </c>
      <c r="AD192" s="67">
        <v>6.72</v>
      </c>
      <c r="AE192" s="67">
        <v>7.25</v>
      </c>
      <c r="AF192" s="67">
        <v>6.34</v>
      </c>
      <c r="AG192" s="67">
        <v>6.15</v>
      </c>
      <c r="AH192" s="67">
        <v>7.29</v>
      </c>
      <c r="AI192" s="67">
        <v>8.52</v>
      </c>
      <c r="AJ192" s="67">
        <v>10.84</v>
      </c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67"/>
      <c r="CC192" s="67"/>
      <c r="CD192" s="67"/>
      <c r="CE192" s="67"/>
      <c r="CF192" s="67"/>
      <c r="CG192" s="67"/>
      <c r="CH192" s="67"/>
      <c r="CI192" s="67"/>
      <c r="CJ192" s="67"/>
      <c r="CK192" s="67"/>
      <c r="CL192" s="67"/>
      <c r="CM192" s="67"/>
      <c r="CN192" s="67"/>
      <c r="CO192" s="67"/>
      <c r="CP192" s="239"/>
      <c r="CQ192"/>
      <c r="CR192" s="67"/>
      <c r="CS192"/>
      <c r="CT192"/>
      <c r="CU192" s="67"/>
      <c r="CV192" s="67"/>
      <c r="CW192" s="67"/>
      <c r="CX192" s="67"/>
      <c r="CY192" s="67"/>
      <c r="CZ192" s="67"/>
      <c r="DA192" s="67"/>
      <c r="DB192" s="67"/>
      <c r="DC192" s="67"/>
      <c r="DD192" s="17">
        <f t="shared" si="9"/>
        <v>-0.65000000000000036</v>
      </c>
      <c r="DE192" s="96">
        <f t="shared" si="10"/>
        <v>-7.0118662351672106E-2</v>
      </c>
      <c r="DF192">
        <v>7.8</v>
      </c>
      <c r="DG192"/>
      <c r="DH192" s="176" t="s">
        <v>12117</v>
      </c>
      <c r="DI192">
        <f>VLOOKUP(DH192,[5]全部Ａ股20250705!$A:$D,4,FALSE)</f>
        <v>8.6199999999999992</v>
      </c>
      <c r="DJ192"/>
      <c r="DK192" s="270"/>
      <c r="DL192" s="271"/>
    </row>
    <row r="193" spans="1:116" s="65" customFormat="1" ht="15" customHeight="1" x14ac:dyDescent="0.25">
      <c r="A193" s="99">
        <f t="shared" si="5"/>
        <v>192</v>
      </c>
      <c r="B193" s="8" t="s">
        <v>12118</v>
      </c>
      <c r="C193" s="137" t="s">
        <v>12119</v>
      </c>
      <c r="D193" s="176">
        <v>14.11</v>
      </c>
      <c r="E193"/>
      <c r="F193" s="100" t="e">
        <f>VLOOKUP(C193,#REF!,3,FALSE)</f>
        <v>#REF!</v>
      </c>
      <c r="G193" s="100"/>
      <c r="H193" s="67">
        <v>13.53</v>
      </c>
      <c r="I193" s="67">
        <v>12.95</v>
      </c>
      <c r="J193" s="67">
        <v>13.37</v>
      </c>
      <c r="K193" s="67">
        <v>13.81</v>
      </c>
      <c r="L193" s="67">
        <v>13.7</v>
      </c>
      <c r="M193" s="67">
        <v>13.76</v>
      </c>
      <c r="N193" s="67">
        <v>13.52</v>
      </c>
      <c r="O193" s="67">
        <v>13.61</v>
      </c>
      <c r="P193" s="67">
        <v>13.18</v>
      </c>
      <c r="Q193" s="67">
        <v>14.01</v>
      </c>
      <c r="R193" s="67">
        <v>13.74</v>
      </c>
      <c r="S193" s="67">
        <v>13.39</v>
      </c>
      <c r="T193" s="67">
        <v>14.03</v>
      </c>
      <c r="U193" s="67">
        <v>14.01</v>
      </c>
      <c r="V193" s="67">
        <v>15.33</v>
      </c>
      <c r="W193" s="67">
        <v>15.72</v>
      </c>
      <c r="X193" s="67">
        <v>14.72</v>
      </c>
      <c r="Y193" s="67">
        <v>14.99</v>
      </c>
      <c r="Z193" s="67">
        <v>14.74</v>
      </c>
      <c r="AA193" s="67">
        <v>14.76</v>
      </c>
      <c r="AB193" s="67">
        <v>14.53</v>
      </c>
      <c r="AC193" s="67">
        <v>13.35</v>
      </c>
      <c r="AD193" s="67">
        <v>13.6</v>
      </c>
      <c r="AE193" s="67">
        <v>13.69</v>
      </c>
      <c r="AF193" s="67">
        <v>13.1</v>
      </c>
      <c r="AG193" s="67">
        <v>14.9</v>
      </c>
      <c r="AH193" s="67">
        <v>14.24</v>
      </c>
      <c r="AI193" s="67">
        <v>18.510000000000002</v>
      </c>
      <c r="AJ193" s="67">
        <v>16.13</v>
      </c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67"/>
      <c r="CC193" s="67"/>
      <c r="CD193" s="67"/>
      <c r="CE193" s="67"/>
      <c r="CF193" s="67"/>
      <c r="CG193" s="67"/>
      <c r="CH193" s="67"/>
      <c r="CI193" s="67"/>
      <c r="CJ193" s="67"/>
      <c r="CK193" s="67"/>
      <c r="CL193" s="67"/>
      <c r="CM193" s="67"/>
      <c r="CN193" s="67"/>
      <c r="CO193" s="67"/>
      <c r="CP193" s="239"/>
      <c r="CQ193"/>
      <c r="CR193" s="67"/>
      <c r="CS193"/>
      <c r="CT193"/>
      <c r="CU193" s="67"/>
      <c r="CV193" s="67"/>
      <c r="CW193" s="67"/>
      <c r="CX193" s="67"/>
      <c r="CY193" s="67"/>
      <c r="CZ193" s="67"/>
      <c r="DA193" s="67"/>
      <c r="DB193" s="67"/>
      <c r="DC193" s="67"/>
      <c r="DD193" s="17">
        <f t="shared" si="9"/>
        <v>0.58000000000000007</v>
      </c>
      <c r="DE193" s="96">
        <f t="shared" si="10"/>
        <v>4.2867701404286779E-2</v>
      </c>
      <c r="DF193">
        <v>7.8</v>
      </c>
      <c r="DG193"/>
      <c r="DH193" s="176" t="s">
        <v>12119</v>
      </c>
      <c r="DI193">
        <f>VLOOKUP(DH193,[5]全部Ａ股20250705!$A:$D,4,FALSE)</f>
        <v>14.11</v>
      </c>
      <c r="DJ193"/>
      <c r="DK193" s="270"/>
      <c r="DL193" s="271"/>
    </row>
    <row r="194" spans="1:116" s="65" customFormat="1" ht="15" customHeight="1" x14ac:dyDescent="0.25">
      <c r="A194" s="99">
        <f t="shared" si="5"/>
        <v>193</v>
      </c>
      <c r="B194" s="8" t="s">
        <v>12120</v>
      </c>
      <c r="C194" s="137" t="s">
        <v>12121</v>
      </c>
      <c r="D194" s="176">
        <v>5.97</v>
      </c>
      <c r="E194"/>
      <c r="F194" s="100" t="e">
        <f>VLOOKUP(C194,#REF!,3,FALSE)</f>
        <v>#REF!</v>
      </c>
      <c r="G194" s="100"/>
      <c r="H194" s="67">
        <v>6.04</v>
      </c>
      <c r="I194" s="67">
        <v>5.76</v>
      </c>
      <c r="J194" s="67">
        <v>5.82</v>
      </c>
      <c r="K194" s="67">
        <v>5.94</v>
      </c>
      <c r="L194" s="67">
        <v>5.89</v>
      </c>
      <c r="M194" s="67">
        <v>6.1</v>
      </c>
      <c r="N194" s="67">
        <v>6.13</v>
      </c>
      <c r="O194" s="67">
        <v>6.19</v>
      </c>
      <c r="P194" s="67">
        <v>6.15</v>
      </c>
      <c r="Q194" s="67">
        <v>6.04</v>
      </c>
      <c r="R194" s="67">
        <v>5.72</v>
      </c>
      <c r="S194" s="67">
        <v>5.82</v>
      </c>
      <c r="T194" s="67">
        <v>6.4</v>
      </c>
      <c r="U194" s="67">
        <v>6.78</v>
      </c>
      <c r="V194" s="67">
        <v>8.0299999999999994</v>
      </c>
      <c r="W194" s="67">
        <v>7.62</v>
      </c>
      <c r="X194" s="67">
        <v>7.39</v>
      </c>
      <c r="Y194" s="67">
        <v>7.28</v>
      </c>
      <c r="Z194" s="67">
        <v>7.66</v>
      </c>
      <c r="AA194" s="67">
        <v>7.02</v>
      </c>
      <c r="AB194" s="67">
        <v>6.67</v>
      </c>
      <c r="AC194" s="67">
        <v>5.93</v>
      </c>
      <c r="AD194" s="67">
        <v>6.3</v>
      </c>
      <c r="AE194" s="67">
        <v>6.09</v>
      </c>
      <c r="AF194" s="67">
        <v>5.83</v>
      </c>
      <c r="AG194" s="67">
        <v>5.96</v>
      </c>
      <c r="AH194" s="67">
        <v>7.25</v>
      </c>
      <c r="AI194" s="67">
        <v>7.9</v>
      </c>
      <c r="AJ194" s="67">
        <v>8.06</v>
      </c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67"/>
      <c r="CC194" s="67"/>
      <c r="CD194" s="67"/>
      <c r="CE194" s="67"/>
      <c r="CF194" s="67"/>
      <c r="CG194" s="67"/>
      <c r="CH194" s="67"/>
      <c r="CI194" s="67"/>
      <c r="CJ194" s="67"/>
      <c r="CK194" s="67"/>
      <c r="CL194" s="67"/>
      <c r="CM194" s="67"/>
      <c r="CN194" s="67"/>
      <c r="CO194" s="67"/>
      <c r="CP194" s="239"/>
      <c r="CQ194"/>
      <c r="CR194" s="67"/>
      <c r="CS194"/>
      <c r="CT194"/>
      <c r="CU194" s="67"/>
      <c r="CV194" s="67"/>
      <c r="CW194" s="67"/>
      <c r="CX194" s="67"/>
      <c r="CY194" s="67"/>
      <c r="CZ194" s="67"/>
      <c r="DA194" s="67"/>
      <c r="DB194" s="67"/>
      <c r="DC194" s="67"/>
      <c r="DD194" s="17">
        <f t="shared" ref="DD194:DD257" si="11">D194-H194</f>
        <v>-7.0000000000000284E-2</v>
      </c>
      <c r="DE194" s="96">
        <f t="shared" ref="DE194:DE257" si="12">DD194/H194</f>
        <v>-1.1589403973509981E-2</v>
      </c>
      <c r="DF194">
        <v>7.8</v>
      </c>
      <c r="DG194"/>
      <c r="DH194" s="176" t="s">
        <v>12121</v>
      </c>
      <c r="DI194">
        <f>VLOOKUP(DH194,[5]全部Ａ股20250705!$A:$D,4,FALSE)</f>
        <v>5.97</v>
      </c>
      <c r="DJ194"/>
      <c r="DK194" s="270"/>
      <c r="DL194" s="271"/>
    </row>
    <row r="195" spans="1:116" s="65" customFormat="1" ht="15" customHeight="1" x14ac:dyDescent="0.25">
      <c r="A195" s="99">
        <f t="shared" si="5"/>
        <v>194</v>
      </c>
      <c r="B195" s="8" t="s">
        <v>10318</v>
      </c>
      <c r="C195" s="137" t="s">
        <v>12110</v>
      </c>
      <c r="D195" s="176">
        <v>1.89</v>
      </c>
      <c r="E195"/>
      <c r="F195" s="100" t="e">
        <f>VLOOKUP(C195,#REF!,3,FALSE)</f>
        <v>#REF!</v>
      </c>
      <c r="G195" s="100"/>
      <c r="H195" s="67">
        <v>1.89</v>
      </c>
      <c r="I195" s="67">
        <v>1.8</v>
      </c>
      <c r="J195" s="67">
        <v>1.82</v>
      </c>
      <c r="K195" s="67">
        <v>1.89</v>
      </c>
      <c r="L195" s="67">
        <v>1.79</v>
      </c>
      <c r="M195" s="67">
        <v>1.73</v>
      </c>
      <c r="N195" s="67">
        <v>1.71</v>
      </c>
      <c r="O195" s="67">
        <v>1.73</v>
      </c>
      <c r="P195" s="67">
        <v>1.68</v>
      </c>
      <c r="Q195" s="67">
        <v>1.68</v>
      </c>
      <c r="R195" s="67">
        <v>1.63</v>
      </c>
      <c r="S195" s="67">
        <v>1.66</v>
      </c>
      <c r="T195" s="67">
        <v>1.79</v>
      </c>
      <c r="U195" s="67">
        <v>1.76</v>
      </c>
      <c r="V195" s="67">
        <v>1.69</v>
      </c>
      <c r="W195" s="67">
        <v>1.71</v>
      </c>
      <c r="X195" s="67">
        <v>1.72</v>
      </c>
      <c r="Y195" s="67">
        <v>1.71</v>
      </c>
      <c r="Z195" s="67">
        <v>1.73</v>
      </c>
      <c r="AA195" s="67">
        <v>1.77</v>
      </c>
      <c r="AB195" s="67">
        <v>1.77</v>
      </c>
      <c r="AC195" s="67">
        <v>1.69</v>
      </c>
      <c r="AD195" s="67">
        <v>1.7</v>
      </c>
      <c r="AE195" s="67">
        <v>1.83</v>
      </c>
      <c r="AF195" s="67">
        <v>1.76</v>
      </c>
      <c r="AG195" s="67">
        <v>1.85</v>
      </c>
      <c r="AH195" s="67">
        <v>2.06</v>
      </c>
      <c r="AI195" s="67">
        <v>2.15</v>
      </c>
      <c r="AJ195" s="67">
        <v>2.29</v>
      </c>
      <c r="AK195" s="67">
        <v>2.19</v>
      </c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67"/>
      <c r="CC195" s="67"/>
      <c r="CD195" s="67"/>
      <c r="CE195" s="67"/>
      <c r="CF195" s="67"/>
      <c r="CG195" s="67"/>
      <c r="CH195" s="67"/>
      <c r="CI195" s="67"/>
      <c r="CJ195" s="67"/>
      <c r="CK195" s="67"/>
      <c r="CL195" s="67"/>
      <c r="CM195" s="67"/>
      <c r="CN195" s="67"/>
      <c r="CO195" s="67"/>
      <c r="CP195" s="239"/>
      <c r="CQ195"/>
      <c r="CR195" s="67"/>
      <c r="CS195"/>
      <c r="CT195"/>
      <c r="CU195" s="67"/>
      <c r="CV195" s="67"/>
      <c r="CW195" s="67"/>
      <c r="CX195" s="67"/>
      <c r="CY195" s="67"/>
      <c r="CZ195" s="67"/>
      <c r="DA195" s="67"/>
      <c r="DB195" s="67"/>
      <c r="DC195" s="67"/>
      <c r="DD195" s="17">
        <f t="shared" si="11"/>
        <v>0</v>
      </c>
      <c r="DE195" s="96">
        <f t="shared" si="12"/>
        <v>0</v>
      </c>
      <c r="DF195">
        <v>7.8</v>
      </c>
      <c r="DG195"/>
      <c r="DH195" s="176" t="s">
        <v>12110</v>
      </c>
      <c r="DI195">
        <f>VLOOKUP(DH195,[5]全部Ａ股20250705!$A:$D,4,FALSE)</f>
        <v>1.89</v>
      </c>
      <c r="DJ195"/>
      <c r="DK195" s="270"/>
      <c r="DL195" s="271"/>
    </row>
    <row r="196" spans="1:116" s="65" customFormat="1" ht="15" customHeight="1" x14ac:dyDescent="0.25">
      <c r="A196" s="99">
        <f t="shared" si="5"/>
        <v>195</v>
      </c>
      <c r="B196" s="8" t="s">
        <v>12108</v>
      </c>
      <c r="C196" s="137" t="s">
        <v>12109</v>
      </c>
      <c r="D196" s="176">
        <v>2.21</v>
      </c>
      <c r="E196"/>
      <c r="F196" s="100" t="e">
        <f>VLOOKUP(C196,#REF!,3,FALSE)</f>
        <v>#REF!</v>
      </c>
      <c r="G196" s="100"/>
      <c r="H196" s="67">
        <v>2.21</v>
      </c>
      <c r="I196" s="67">
        <v>2.13</v>
      </c>
      <c r="J196" s="67">
        <v>2.17</v>
      </c>
      <c r="K196" s="67">
        <v>2.2400000000000002</v>
      </c>
      <c r="L196" s="67">
        <v>2.2999999999999998</v>
      </c>
      <c r="M196" s="67">
        <v>2.41</v>
      </c>
      <c r="N196" s="67">
        <v>2.83</v>
      </c>
      <c r="O196" s="67">
        <v>2.41</v>
      </c>
      <c r="P196" s="67">
        <v>2.39</v>
      </c>
      <c r="Q196" s="67">
        <v>2.2599999999999998</v>
      </c>
      <c r="R196" s="67">
        <v>2.2799999999999998</v>
      </c>
      <c r="S196" s="67">
        <v>2.19</v>
      </c>
      <c r="T196" s="67">
        <v>2.25</v>
      </c>
      <c r="U196" s="67">
        <v>2.29</v>
      </c>
      <c r="V196" s="67">
        <v>2.36</v>
      </c>
      <c r="W196" s="67">
        <v>2.44</v>
      </c>
      <c r="X196" s="67">
        <v>2.4700000000000002</v>
      </c>
      <c r="Y196" s="67">
        <v>2.67</v>
      </c>
      <c r="Z196" s="67">
        <v>2.61</v>
      </c>
      <c r="AA196" s="67">
        <v>2.7</v>
      </c>
      <c r="AB196" s="67">
        <v>2.38</v>
      </c>
      <c r="AC196" s="67">
        <v>2.23</v>
      </c>
      <c r="AD196" s="67">
        <v>2.31</v>
      </c>
      <c r="AE196" s="67">
        <v>2.5099999999999998</v>
      </c>
      <c r="AF196" s="67">
        <v>2.35</v>
      </c>
      <c r="AG196" s="67">
        <v>2.5</v>
      </c>
      <c r="AH196" s="67">
        <v>2.94</v>
      </c>
      <c r="AI196" s="67">
        <v>3.11</v>
      </c>
      <c r="AJ196" s="67">
        <v>3.42</v>
      </c>
      <c r="AK196" s="67">
        <v>4.0599999999999996</v>
      </c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67"/>
      <c r="CC196" s="67"/>
      <c r="CD196" s="67"/>
      <c r="CE196" s="67"/>
      <c r="CF196" s="67"/>
      <c r="CG196" s="67"/>
      <c r="CH196" s="67"/>
      <c r="CI196" s="67"/>
      <c r="CJ196" s="67"/>
      <c r="CK196" s="67"/>
      <c r="CL196" s="67"/>
      <c r="CM196" s="67"/>
      <c r="CN196" s="67"/>
      <c r="CO196" s="67"/>
      <c r="CP196" s="239"/>
      <c r="CQ196"/>
      <c r="CR196" s="67"/>
      <c r="CS196"/>
      <c r="CT196"/>
      <c r="CU196" s="67"/>
      <c r="CV196" s="67"/>
      <c r="CW196" s="67"/>
      <c r="CX196" s="67"/>
      <c r="CY196" s="67"/>
      <c r="CZ196" s="67"/>
      <c r="DA196" s="67"/>
      <c r="DB196" s="67"/>
      <c r="DC196" s="67"/>
      <c r="DD196" s="17">
        <f t="shared" si="11"/>
        <v>0</v>
      </c>
      <c r="DE196" s="96">
        <f t="shared" si="12"/>
        <v>0</v>
      </c>
      <c r="DF196">
        <v>7.8</v>
      </c>
      <c r="DG196"/>
      <c r="DH196" s="176" t="s">
        <v>12109</v>
      </c>
      <c r="DI196">
        <f>VLOOKUP(DH196,[5]全部Ａ股20250705!$A:$D,4,FALSE)</f>
        <v>2.21</v>
      </c>
      <c r="DJ196"/>
      <c r="DK196" s="270"/>
      <c r="DL196" s="271"/>
    </row>
    <row r="197" spans="1:116" s="65" customFormat="1" ht="15" customHeight="1" x14ac:dyDescent="0.25">
      <c r="A197" s="99">
        <f t="shared" si="5"/>
        <v>196</v>
      </c>
      <c r="B197" s="8" t="s">
        <v>12106</v>
      </c>
      <c r="C197" s="137" t="s">
        <v>12107</v>
      </c>
      <c r="D197" s="176">
        <v>2.16</v>
      </c>
      <c r="E197"/>
      <c r="F197" s="100" t="e">
        <f>VLOOKUP(C197,#REF!,3,FALSE)</f>
        <v>#REF!</v>
      </c>
      <c r="G197" s="100"/>
      <c r="H197" s="67">
        <v>2.2000000000000002</v>
      </c>
      <c r="I197" s="67">
        <v>2.06</v>
      </c>
      <c r="J197" s="67">
        <v>2.2000000000000002</v>
      </c>
      <c r="K197" s="67">
        <v>2.19</v>
      </c>
      <c r="L197" s="67">
        <v>2.13</v>
      </c>
      <c r="M197" s="67">
        <v>2.08</v>
      </c>
      <c r="N197" s="67">
        <v>2.15</v>
      </c>
      <c r="O197" s="67">
        <v>1.97</v>
      </c>
      <c r="P197" s="67">
        <v>1.78</v>
      </c>
      <c r="Q197" s="67">
        <v>1.74</v>
      </c>
      <c r="R197" s="67">
        <v>1.76</v>
      </c>
      <c r="S197" s="67">
        <v>1.81</v>
      </c>
      <c r="T197" s="67">
        <v>2.0099999999999998</v>
      </c>
      <c r="U197" s="67">
        <v>2.12</v>
      </c>
      <c r="V197" s="67">
        <v>2.2000000000000002</v>
      </c>
      <c r="W197" s="67">
        <v>2.2200000000000002</v>
      </c>
      <c r="X197" s="67">
        <v>2.2599999999999998</v>
      </c>
      <c r="Y197" s="67">
        <v>2.2200000000000002</v>
      </c>
      <c r="Z197" s="67">
        <v>2.17</v>
      </c>
      <c r="AA197" s="67">
        <v>2.2000000000000002</v>
      </c>
      <c r="AB197" s="67">
        <v>2.2799999999999998</v>
      </c>
      <c r="AC197" s="67">
        <v>2.0299999999999998</v>
      </c>
      <c r="AD197" s="67">
        <v>2.16</v>
      </c>
      <c r="AE197" s="67">
        <v>2.36</v>
      </c>
      <c r="AF197" s="67">
        <v>2.2000000000000002</v>
      </c>
      <c r="AG197" s="67">
        <v>2.42</v>
      </c>
      <c r="AH197" s="67">
        <v>2.15</v>
      </c>
      <c r="AI197" s="67">
        <v>2.5099999999999998</v>
      </c>
      <c r="AJ197" s="67">
        <v>2.82</v>
      </c>
      <c r="AK197" s="67">
        <v>2.54</v>
      </c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67"/>
      <c r="CC197" s="67"/>
      <c r="CD197" s="67"/>
      <c r="CE197" s="67"/>
      <c r="CF197" s="67"/>
      <c r="CG197" s="67"/>
      <c r="CH197" s="67"/>
      <c r="CI197" s="67"/>
      <c r="CJ197" s="67"/>
      <c r="CK197" s="67"/>
      <c r="CL197" s="67"/>
      <c r="CM197" s="67"/>
      <c r="CN197" s="67"/>
      <c r="CO197" s="67"/>
      <c r="CP197" s="239"/>
      <c r="CQ197"/>
      <c r="CR197" s="67"/>
      <c r="CS197"/>
      <c r="CT197"/>
      <c r="CU197" s="67"/>
      <c r="CV197" s="67"/>
      <c r="CW197" s="67"/>
      <c r="CX197" s="67"/>
      <c r="CY197" s="67"/>
      <c r="CZ197" s="67"/>
      <c r="DA197" s="67"/>
      <c r="DB197" s="67"/>
      <c r="DC197" s="67"/>
      <c r="DD197" s="17">
        <f t="shared" si="11"/>
        <v>-4.0000000000000036E-2</v>
      </c>
      <c r="DE197" s="96">
        <f t="shared" si="12"/>
        <v>-1.8181818181818195E-2</v>
      </c>
      <c r="DF197">
        <v>7.8</v>
      </c>
      <c r="DG197"/>
      <c r="DH197" s="176" t="s">
        <v>12107</v>
      </c>
      <c r="DI197">
        <f>VLOOKUP(DH197,[5]全部Ａ股20250705!$A:$D,4,FALSE)</f>
        <v>2.16</v>
      </c>
      <c r="DJ197"/>
      <c r="DK197" s="270"/>
      <c r="DL197" s="271"/>
    </row>
    <row r="198" spans="1:116" s="65" customFormat="1" ht="15" customHeight="1" x14ac:dyDescent="0.25">
      <c r="A198" s="99">
        <f t="shared" si="5"/>
        <v>197</v>
      </c>
      <c r="B198" s="8" t="s">
        <v>12087</v>
      </c>
      <c r="C198" s="137" t="s">
        <v>12088</v>
      </c>
      <c r="D198" s="176">
        <v>4.84</v>
      </c>
      <c r="E198"/>
      <c r="F198" s="100" t="e">
        <f>VLOOKUP(C198,#REF!,3,FALSE)</f>
        <v>#REF!</v>
      </c>
      <c r="G198" s="100"/>
      <c r="H198" s="67">
        <v>4.83</v>
      </c>
      <c r="I198" s="67">
        <v>4.54</v>
      </c>
      <c r="J198" s="67">
        <v>4.72</v>
      </c>
      <c r="K198" s="67">
        <v>4.9400000000000004</v>
      </c>
      <c r="L198" s="67">
        <v>4.83</v>
      </c>
      <c r="M198" s="67">
        <v>4.8099999999999996</v>
      </c>
      <c r="N198" s="67">
        <v>4.9400000000000004</v>
      </c>
      <c r="O198" s="67">
        <v>4.99</v>
      </c>
      <c r="P198" s="67">
        <v>4.71</v>
      </c>
      <c r="Q198" s="67">
        <v>4.6500000000000004</v>
      </c>
      <c r="R198" s="67">
        <v>4.4800000000000004</v>
      </c>
      <c r="S198" s="67">
        <v>4.32</v>
      </c>
      <c r="T198" s="67">
        <v>4.78</v>
      </c>
      <c r="U198" s="67">
        <v>4.8600000000000003</v>
      </c>
      <c r="V198" s="67">
        <v>5.45</v>
      </c>
      <c r="W198" s="67">
        <v>5.72</v>
      </c>
      <c r="X198" s="67">
        <v>5.79</v>
      </c>
      <c r="Y198" s="67">
        <v>5.56</v>
      </c>
      <c r="Z198" s="67">
        <v>6.19</v>
      </c>
      <c r="AA198" s="67">
        <v>5.39</v>
      </c>
      <c r="AB198" s="67">
        <v>5.09</v>
      </c>
      <c r="AC198" s="67">
        <v>4.74</v>
      </c>
      <c r="AD198" s="67">
        <v>4.9800000000000004</v>
      </c>
      <c r="AE198" s="67">
        <v>5.35</v>
      </c>
      <c r="AF198" s="67">
        <v>4.8899999999999997</v>
      </c>
      <c r="AG198" s="67">
        <v>4.82</v>
      </c>
      <c r="AH198" s="67">
        <v>5.45</v>
      </c>
      <c r="AI198" s="67">
        <v>5.82</v>
      </c>
      <c r="AJ198" s="67">
        <v>8.17</v>
      </c>
      <c r="AK198" s="67">
        <v>6.2</v>
      </c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67"/>
      <c r="CC198" s="67"/>
      <c r="CD198" s="67"/>
      <c r="CE198" s="67"/>
      <c r="CF198" s="67"/>
      <c r="CG198" s="67"/>
      <c r="CH198" s="67"/>
      <c r="CI198" s="67"/>
      <c r="CJ198" s="67"/>
      <c r="CK198" s="67"/>
      <c r="CL198" s="67"/>
      <c r="CM198" s="67"/>
      <c r="CN198" s="67"/>
      <c r="CO198" s="67"/>
      <c r="CP198" s="239"/>
      <c r="CQ198"/>
      <c r="CR198" s="67"/>
      <c r="CS198"/>
      <c r="CT198"/>
      <c r="CU198" s="67"/>
      <c r="CV198" s="67"/>
      <c r="CW198" s="67"/>
      <c r="CX198" s="67"/>
      <c r="CY198" s="67"/>
      <c r="CZ198" s="67"/>
      <c r="DA198" s="67"/>
      <c r="DB198" s="67"/>
      <c r="DC198" s="67"/>
      <c r="DD198" s="17">
        <f t="shared" si="11"/>
        <v>9.9999999999997868E-3</v>
      </c>
      <c r="DE198" s="96">
        <f t="shared" si="12"/>
        <v>2.0703933747411567E-3</v>
      </c>
      <c r="DF198">
        <v>7.8</v>
      </c>
      <c r="DG198"/>
      <c r="DH198" s="176" t="s">
        <v>2663</v>
      </c>
      <c r="DI198">
        <f>VLOOKUP(DH198,[5]全部Ａ股20250705!$A:$D,4,FALSE)</f>
        <v>4.84</v>
      </c>
      <c r="DJ198"/>
      <c r="DK198" s="270"/>
      <c r="DL198" s="271"/>
    </row>
    <row r="199" spans="1:116" s="65" customFormat="1" ht="15" customHeight="1" x14ac:dyDescent="0.25">
      <c r="A199" s="99">
        <f t="shared" si="5"/>
        <v>198</v>
      </c>
      <c r="B199" s="8" t="s">
        <v>12089</v>
      </c>
      <c r="C199" s="137" t="s">
        <v>12090</v>
      </c>
      <c r="D199" s="176">
        <v>3.03</v>
      </c>
      <c r="E199"/>
      <c r="F199" s="100" t="e">
        <f>VLOOKUP(C199,#REF!,3,FALSE)</f>
        <v>#REF!</v>
      </c>
      <c r="G199" s="100"/>
      <c r="H199" s="67">
        <v>3.02</v>
      </c>
      <c r="I199" s="67">
        <v>3.1</v>
      </c>
      <c r="J199" s="67">
        <v>3.07</v>
      </c>
      <c r="K199" s="67">
        <v>3.13</v>
      </c>
      <c r="L199" s="67">
        <v>3.16</v>
      </c>
      <c r="M199" s="67">
        <v>2.97</v>
      </c>
      <c r="N199" s="67">
        <v>2.8</v>
      </c>
      <c r="O199" s="67">
        <v>2.5</v>
      </c>
      <c r="P199" s="67">
        <v>2.31</v>
      </c>
      <c r="Q199" s="67">
        <v>2.2599999999999998</v>
      </c>
      <c r="R199" s="67">
        <v>2.52</v>
      </c>
      <c r="S199" s="67">
        <v>2.57</v>
      </c>
      <c r="T199" s="67">
        <v>2.65</v>
      </c>
      <c r="U199" s="67">
        <v>2.75</v>
      </c>
      <c r="V199" s="67">
        <v>3.97</v>
      </c>
      <c r="W199" s="67">
        <v>2.95</v>
      </c>
      <c r="X199" s="67">
        <v>2.9</v>
      </c>
      <c r="Y199" s="67">
        <v>3.07</v>
      </c>
      <c r="Z199" s="67">
        <v>3.13</v>
      </c>
      <c r="AA199" s="67">
        <v>3.09</v>
      </c>
      <c r="AB199" s="67">
        <v>3.18</v>
      </c>
      <c r="AC199" s="67">
        <v>2.84</v>
      </c>
      <c r="AD199" s="67">
        <v>2.88</v>
      </c>
      <c r="AE199" s="67">
        <v>3.74</v>
      </c>
      <c r="AF199" s="67">
        <v>3.53</v>
      </c>
      <c r="AG199" s="67">
        <v>3.45</v>
      </c>
      <c r="AH199" s="67">
        <v>3.85</v>
      </c>
      <c r="AI199" s="67">
        <v>4.5599999999999996</v>
      </c>
      <c r="AJ199" s="67">
        <v>5.01</v>
      </c>
      <c r="AK199" s="67">
        <v>5.52</v>
      </c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239"/>
      <c r="CQ199"/>
      <c r="CR199" s="67"/>
      <c r="CS199"/>
      <c r="CT199"/>
      <c r="CU199" s="67"/>
      <c r="CV199" s="67"/>
      <c r="CW199" s="67"/>
      <c r="CX199" s="67"/>
      <c r="CY199" s="67"/>
      <c r="CZ199" s="67"/>
      <c r="DA199" s="67"/>
      <c r="DB199" s="67"/>
      <c r="DC199" s="67"/>
      <c r="DD199" s="17">
        <f t="shared" si="11"/>
        <v>9.9999999999997868E-3</v>
      </c>
      <c r="DE199" s="96">
        <f t="shared" si="12"/>
        <v>3.3112582781456247E-3</v>
      </c>
      <c r="DF199">
        <v>7.8</v>
      </c>
      <c r="DG199"/>
      <c r="DH199" s="176" t="s">
        <v>10228</v>
      </c>
      <c r="DI199">
        <f>VLOOKUP(DH199,[5]全部Ａ股20250705!$A:$D,4,FALSE)</f>
        <v>3.03</v>
      </c>
      <c r="DJ199"/>
      <c r="DK199" s="270"/>
      <c r="DL199" s="271"/>
    </row>
    <row r="200" spans="1:116" s="65" customFormat="1" ht="15" customHeight="1" x14ac:dyDescent="0.25">
      <c r="A200" s="99">
        <f t="shared" si="5"/>
        <v>199</v>
      </c>
      <c r="B200" s="8" t="s">
        <v>12091</v>
      </c>
      <c r="C200" s="137" t="s">
        <v>12092</v>
      </c>
      <c r="D200" s="176">
        <v>22.53</v>
      </c>
      <c r="E200"/>
      <c r="F200" s="100" t="e">
        <f>VLOOKUP(C200,#REF!,3,FALSE)</f>
        <v>#REF!</v>
      </c>
      <c r="G200" s="100"/>
      <c r="H200" s="67">
        <v>19.600000000000001</v>
      </c>
      <c r="I200" s="67">
        <v>16.96</v>
      </c>
      <c r="J200" s="67">
        <v>17.440000000000001</v>
      </c>
      <c r="K200" s="67">
        <v>18.13</v>
      </c>
      <c r="L200" s="67">
        <v>18.11</v>
      </c>
      <c r="M200" s="67">
        <v>18.100000000000001</v>
      </c>
      <c r="N200" s="67">
        <v>18.690000000000001</v>
      </c>
      <c r="O200" s="67">
        <v>18.25</v>
      </c>
      <c r="P200" s="67">
        <v>16.61</v>
      </c>
      <c r="Q200" s="67">
        <v>16.489999999999998</v>
      </c>
      <c r="R200" s="67">
        <v>16.27</v>
      </c>
      <c r="S200" s="67">
        <v>16.07</v>
      </c>
      <c r="T200" s="67">
        <v>17.05</v>
      </c>
      <c r="U200" s="67">
        <v>17.61</v>
      </c>
      <c r="V200" s="67">
        <v>24.61</v>
      </c>
      <c r="W200" s="67">
        <v>15.28</v>
      </c>
      <c r="X200" s="67">
        <v>15.28</v>
      </c>
      <c r="Y200" s="67">
        <v>15.44</v>
      </c>
      <c r="Z200" s="67">
        <v>14.75</v>
      </c>
      <c r="AA200" s="67">
        <v>14.31</v>
      </c>
      <c r="AB200" s="67">
        <v>13.37</v>
      </c>
      <c r="AC200" s="67">
        <v>12.25</v>
      </c>
      <c r="AD200" s="67">
        <v>12.56</v>
      </c>
      <c r="AE200" s="67">
        <v>12.63</v>
      </c>
      <c r="AF200" s="67">
        <v>12.2</v>
      </c>
      <c r="AG200" s="67">
        <v>12.17</v>
      </c>
      <c r="AH200" s="67">
        <v>13.61</v>
      </c>
      <c r="AI200" s="67">
        <v>14.92</v>
      </c>
      <c r="AJ200" s="67">
        <v>17.97</v>
      </c>
      <c r="AK200" s="67">
        <v>19.02</v>
      </c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67"/>
      <c r="CC200" s="67"/>
      <c r="CD200" s="67"/>
      <c r="CE200" s="67"/>
      <c r="CF200" s="67"/>
      <c r="CG200" s="67"/>
      <c r="CH200" s="67"/>
      <c r="CI200" s="67"/>
      <c r="CJ200" s="67"/>
      <c r="CK200" s="67"/>
      <c r="CL200" s="67"/>
      <c r="CM200" s="67"/>
      <c r="CN200" s="67"/>
      <c r="CO200" s="67"/>
      <c r="CP200" s="239"/>
      <c r="CQ200"/>
      <c r="CR200" s="67"/>
      <c r="CS200"/>
      <c r="CT200"/>
      <c r="CU200" s="67"/>
      <c r="CV200" s="67"/>
      <c r="CW200" s="67"/>
      <c r="CX200" s="67"/>
      <c r="CY200" s="67"/>
      <c r="CZ200" s="67"/>
      <c r="DA200" s="67"/>
      <c r="DB200" s="67"/>
      <c r="DC200" s="67"/>
      <c r="DD200" s="17">
        <f t="shared" si="11"/>
        <v>2.9299999999999997</v>
      </c>
      <c r="DE200" s="96">
        <f t="shared" si="12"/>
        <v>0.14948979591836734</v>
      </c>
      <c r="DF200">
        <v>7.8</v>
      </c>
      <c r="DG200"/>
      <c r="DH200" s="176" t="s">
        <v>2802</v>
      </c>
      <c r="DI200">
        <f>VLOOKUP(DH200,[5]全部Ａ股20250705!$A:$D,4,FALSE)</f>
        <v>22.53</v>
      </c>
      <c r="DJ200"/>
      <c r="DK200" s="270"/>
      <c r="DL200" s="271"/>
    </row>
    <row r="201" spans="1:116" s="65" customFormat="1" ht="15" customHeight="1" x14ac:dyDescent="0.25">
      <c r="A201" s="99">
        <f t="shared" si="5"/>
        <v>200</v>
      </c>
      <c r="B201" s="8" t="s">
        <v>12093</v>
      </c>
      <c r="C201" s="137" t="s">
        <v>12094</v>
      </c>
      <c r="D201" s="176">
        <v>3.84</v>
      </c>
      <c r="E201"/>
      <c r="F201" s="100" t="e">
        <f>VLOOKUP(C201,#REF!,3,FALSE)</f>
        <v>#REF!</v>
      </c>
      <c r="G201" s="100"/>
      <c r="H201" s="67">
        <v>3.82</v>
      </c>
      <c r="I201" s="67">
        <v>3.67</v>
      </c>
      <c r="J201" s="67">
        <v>3.83</v>
      </c>
      <c r="K201" s="67">
        <v>3.88</v>
      </c>
      <c r="L201" s="67">
        <v>3.6</v>
      </c>
      <c r="M201" s="67">
        <v>3.61</v>
      </c>
      <c r="N201" s="67">
        <v>3.77</v>
      </c>
      <c r="O201" s="67">
        <v>3.85</v>
      </c>
      <c r="P201" s="67">
        <v>3.68</v>
      </c>
      <c r="Q201" s="67">
        <v>3.52</v>
      </c>
      <c r="R201" s="67">
        <v>3.43</v>
      </c>
      <c r="S201" s="67">
        <v>3.49</v>
      </c>
      <c r="T201" s="67">
        <v>3.91</v>
      </c>
      <c r="U201" s="67">
        <v>4.0999999999999996</v>
      </c>
      <c r="V201" s="67">
        <v>4.4400000000000004</v>
      </c>
      <c r="W201" s="67">
        <v>4.4400000000000004</v>
      </c>
      <c r="X201" s="67">
        <v>4.58</v>
      </c>
      <c r="Y201" s="67">
        <v>4.04</v>
      </c>
      <c r="Z201" s="67">
        <v>4.3600000000000003</v>
      </c>
      <c r="AA201" s="67">
        <v>4.0999999999999996</v>
      </c>
      <c r="AB201" s="67">
        <v>4.26</v>
      </c>
      <c r="AC201" s="67">
        <v>3.57</v>
      </c>
      <c r="AD201" s="67">
        <v>3.81</v>
      </c>
      <c r="AE201" s="67">
        <v>3.97</v>
      </c>
      <c r="AF201" s="67">
        <v>3.75</v>
      </c>
      <c r="AG201" s="67">
        <v>3.3</v>
      </c>
      <c r="AH201" s="67">
        <v>3.72</v>
      </c>
      <c r="AI201" s="67">
        <v>4.2300000000000004</v>
      </c>
      <c r="AJ201" s="67">
        <v>4.4400000000000004</v>
      </c>
      <c r="AK201" s="67">
        <v>5.81</v>
      </c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67"/>
      <c r="CC201" s="67"/>
      <c r="CD201" s="67"/>
      <c r="CE201" s="67"/>
      <c r="CF201" s="67"/>
      <c r="CG201" s="67"/>
      <c r="CH201" s="67"/>
      <c r="CI201" s="67"/>
      <c r="CJ201" s="67"/>
      <c r="CK201" s="67"/>
      <c r="CL201" s="67"/>
      <c r="CM201" s="67"/>
      <c r="CN201" s="67"/>
      <c r="CO201" s="67"/>
      <c r="CP201" s="239"/>
      <c r="CQ201"/>
      <c r="CR201" s="67"/>
      <c r="CS201"/>
      <c r="CT201"/>
      <c r="CU201" s="67"/>
      <c r="CV201" s="67"/>
      <c r="CW201" s="67"/>
      <c r="CX201" s="67"/>
      <c r="CY201" s="67"/>
      <c r="CZ201" s="67"/>
      <c r="DA201" s="67"/>
      <c r="DB201" s="67"/>
      <c r="DC201" s="67"/>
      <c r="DD201" s="17">
        <f t="shared" si="11"/>
        <v>2.0000000000000018E-2</v>
      </c>
      <c r="DE201" s="96">
        <f t="shared" si="12"/>
        <v>5.2356020942408424E-3</v>
      </c>
      <c r="DF201">
        <v>7.8</v>
      </c>
      <c r="DG201"/>
      <c r="DH201" s="176" t="s">
        <v>2752</v>
      </c>
      <c r="DI201">
        <f>VLOOKUP(DH201,[5]全部Ａ股20250705!$A:$D,4,FALSE)</f>
        <v>3.84</v>
      </c>
      <c r="DJ201"/>
      <c r="DK201" s="270"/>
      <c r="DL201" s="271"/>
    </row>
    <row r="202" spans="1:116" s="65" customFormat="1" ht="15" customHeight="1" x14ac:dyDescent="0.25">
      <c r="A202" s="99">
        <f t="shared" si="5"/>
        <v>201</v>
      </c>
      <c r="B202" s="8" t="s">
        <v>12095</v>
      </c>
      <c r="C202" s="137" t="s">
        <v>12096</v>
      </c>
      <c r="D202" s="176">
        <v>2.59</v>
      </c>
      <c r="E202"/>
      <c r="F202" s="100" t="e">
        <f>VLOOKUP(C202,#REF!,3,FALSE)</f>
        <v>#REF!</v>
      </c>
      <c r="G202" s="100"/>
      <c r="H202" s="67">
        <v>2.5099999999999998</v>
      </c>
      <c r="I202" s="67">
        <v>2.39</v>
      </c>
      <c r="J202" s="67">
        <v>2.4700000000000002</v>
      </c>
      <c r="K202" s="67">
        <v>2.56</v>
      </c>
      <c r="L202" s="67">
        <v>2.5499999999999998</v>
      </c>
      <c r="M202" s="67">
        <v>2.6</v>
      </c>
      <c r="N202" s="67">
        <v>2.68</v>
      </c>
      <c r="O202" s="67">
        <v>2.7</v>
      </c>
      <c r="P202" s="67">
        <v>2.52</v>
      </c>
      <c r="Q202" s="67">
        <v>2.4700000000000002</v>
      </c>
      <c r="R202" s="67">
        <v>2.42</v>
      </c>
      <c r="S202" s="67">
        <v>2.34</v>
      </c>
      <c r="T202" s="67">
        <v>2.5099999999999998</v>
      </c>
      <c r="U202" s="67">
        <v>2.54</v>
      </c>
      <c r="V202" s="67">
        <v>2.7</v>
      </c>
      <c r="W202" s="67">
        <v>2.8</v>
      </c>
      <c r="X202" s="67">
        <v>2.74</v>
      </c>
      <c r="Y202" s="67">
        <v>2.78</v>
      </c>
      <c r="Z202" s="67">
        <v>2.99</v>
      </c>
      <c r="AA202" s="67">
        <v>2.93</v>
      </c>
      <c r="AB202" s="67">
        <v>2.56</v>
      </c>
      <c r="AC202" s="67">
        <v>2.41</v>
      </c>
      <c r="AD202" s="67">
        <v>2.4300000000000002</v>
      </c>
      <c r="AE202" s="67">
        <v>2.5299999999999998</v>
      </c>
      <c r="AF202" s="67">
        <v>2.41</v>
      </c>
      <c r="AG202" s="67">
        <v>2.48</v>
      </c>
      <c r="AH202" s="67">
        <v>2.75</v>
      </c>
      <c r="AI202" s="67">
        <v>3.05</v>
      </c>
      <c r="AJ202" s="67">
        <v>3.38</v>
      </c>
      <c r="AK202" s="67">
        <v>3.48</v>
      </c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67"/>
      <c r="CC202" s="67"/>
      <c r="CD202" s="67"/>
      <c r="CE202" s="67"/>
      <c r="CF202" s="67"/>
      <c r="CG202" s="67"/>
      <c r="CH202" s="67"/>
      <c r="CI202" s="67"/>
      <c r="CJ202" s="67"/>
      <c r="CK202" s="67"/>
      <c r="CL202" s="67"/>
      <c r="CM202" s="67"/>
      <c r="CN202" s="67"/>
      <c r="CO202" s="67"/>
      <c r="CP202" s="239"/>
      <c r="CQ202"/>
      <c r="CR202" s="67"/>
      <c r="CS202"/>
      <c r="CT202"/>
      <c r="CU202" s="67"/>
      <c r="CV202" s="67"/>
      <c r="CW202" s="67"/>
      <c r="CX202" s="67"/>
      <c r="CY202" s="67"/>
      <c r="CZ202" s="67"/>
      <c r="DA202" s="67"/>
      <c r="DB202" s="67"/>
      <c r="DC202" s="67"/>
      <c r="DD202" s="17">
        <f t="shared" si="11"/>
        <v>8.0000000000000071E-2</v>
      </c>
      <c r="DE202" s="96">
        <f t="shared" si="12"/>
        <v>3.1872509960159397E-2</v>
      </c>
      <c r="DF202">
        <v>7.8</v>
      </c>
      <c r="DG202"/>
      <c r="DH202" s="176" t="s">
        <v>6763</v>
      </c>
      <c r="DI202">
        <f>VLOOKUP(DH202,[5]全部Ａ股20250705!$A:$D,4,FALSE)</f>
        <v>2.59</v>
      </c>
      <c r="DJ202"/>
      <c r="DK202" s="270"/>
      <c r="DL202" s="271"/>
    </row>
    <row r="203" spans="1:116" s="65" customFormat="1" ht="15" customHeight="1" x14ac:dyDescent="0.25">
      <c r="A203" s="99">
        <f t="shared" si="5"/>
        <v>202</v>
      </c>
      <c r="B203" s="8" t="s">
        <v>12097</v>
      </c>
      <c r="C203" s="137" t="s">
        <v>12098</v>
      </c>
      <c r="D203" s="176">
        <v>6.23</v>
      </c>
      <c r="E203"/>
      <c r="F203" s="100" t="e">
        <f>VLOOKUP(C203,#REF!,3,FALSE)</f>
        <v>#REF!</v>
      </c>
      <c r="G203" s="100"/>
      <c r="H203" s="67">
        <v>6.19</v>
      </c>
      <c r="I203" s="67">
        <v>5.97</v>
      </c>
      <c r="J203" s="67">
        <v>6.43</v>
      </c>
      <c r="K203" s="67">
        <v>6.39</v>
      </c>
      <c r="L203" s="67">
        <v>6.28</v>
      </c>
      <c r="M203" s="67">
        <v>6.35</v>
      </c>
      <c r="N203" s="67">
        <v>6.65</v>
      </c>
      <c r="O203" s="67">
        <v>7.02</v>
      </c>
      <c r="P203" s="67">
        <v>6.44</v>
      </c>
      <c r="Q203" s="67">
        <v>5.96</v>
      </c>
      <c r="R203" s="67">
        <v>5.42</v>
      </c>
      <c r="S203" s="67">
        <v>5.5</v>
      </c>
      <c r="T203" s="67">
        <v>6.09</v>
      </c>
      <c r="U203" s="67">
        <v>6.22</v>
      </c>
      <c r="V203" s="67">
        <v>6.65</v>
      </c>
      <c r="W203" s="67">
        <v>7.08</v>
      </c>
      <c r="X203" s="67">
        <v>7.37</v>
      </c>
      <c r="Y203" s="67">
        <v>7.09</v>
      </c>
      <c r="Z203" s="67">
        <v>8.1199999999999992</v>
      </c>
      <c r="AA203" s="67">
        <v>8.4</v>
      </c>
      <c r="AB203" s="67">
        <v>7.32</v>
      </c>
      <c r="AC203" s="67">
        <v>6.1</v>
      </c>
      <c r="AD203" s="67">
        <v>5.84</v>
      </c>
      <c r="AE203" s="67">
        <v>6.01</v>
      </c>
      <c r="AF203" s="67">
        <v>5.83</v>
      </c>
      <c r="AG203" s="67">
        <v>4.99</v>
      </c>
      <c r="AH203" s="67">
        <v>6.11</v>
      </c>
      <c r="AI203" s="67">
        <v>7.24</v>
      </c>
      <c r="AJ203" s="67">
        <v>8.5</v>
      </c>
      <c r="AK203" s="67">
        <v>6.18</v>
      </c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67"/>
      <c r="CC203" s="67"/>
      <c r="CD203" s="67"/>
      <c r="CE203" s="67"/>
      <c r="CF203" s="67"/>
      <c r="CG203" s="67"/>
      <c r="CH203" s="67"/>
      <c r="CI203" s="67"/>
      <c r="CJ203" s="67"/>
      <c r="CK203" s="67"/>
      <c r="CL203" s="67"/>
      <c r="CM203" s="67"/>
      <c r="CN203" s="67"/>
      <c r="CO203" s="67"/>
      <c r="CP203" s="239"/>
      <c r="CQ203"/>
      <c r="CR203" s="67"/>
      <c r="CS203"/>
      <c r="CT203"/>
      <c r="CU203" s="67"/>
      <c r="CV203" s="67"/>
      <c r="CW203" s="67"/>
      <c r="CX203" s="67"/>
      <c r="CY203" s="67"/>
      <c r="CZ203" s="67"/>
      <c r="DA203" s="67"/>
      <c r="DB203" s="67"/>
      <c r="DC203" s="67"/>
      <c r="DD203" s="17">
        <f t="shared" si="11"/>
        <v>4.0000000000000036E-2</v>
      </c>
      <c r="DE203" s="96">
        <f t="shared" si="12"/>
        <v>6.4620355411954822E-3</v>
      </c>
      <c r="DF203">
        <v>7.8</v>
      </c>
      <c r="DG203"/>
      <c r="DH203" s="176" t="s">
        <v>3154</v>
      </c>
      <c r="DI203">
        <f>VLOOKUP(DH203,[5]全部Ａ股20250705!$A:$D,4,FALSE)</f>
        <v>6.23</v>
      </c>
      <c r="DJ203"/>
      <c r="DK203" s="270"/>
      <c r="DL203" s="271"/>
    </row>
    <row r="204" spans="1:116" s="65" customFormat="1" ht="15" customHeight="1" x14ac:dyDescent="0.25">
      <c r="A204" s="99">
        <f t="shared" si="5"/>
        <v>203</v>
      </c>
      <c r="B204" s="8" t="s">
        <v>12099</v>
      </c>
      <c r="C204" s="137" t="s">
        <v>12100</v>
      </c>
      <c r="D204" s="176">
        <v>7.85</v>
      </c>
      <c r="E204"/>
      <c r="F204" s="100" t="e">
        <f>VLOOKUP(C204,#REF!,3,FALSE)</f>
        <v>#REF!</v>
      </c>
      <c r="G204" s="100"/>
      <c r="H204" s="67">
        <v>8.08</v>
      </c>
      <c r="I204" s="67">
        <v>7.62</v>
      </c>
      <c r="J204" s="67">
        <v>8.06</v>
      </c>
      <c r="K204" s="67">
        <v>8.41</v>
      </c>
      <c r="L204" s="67">
        <v>8.2100000000000009</v>
      </c>
      <c r="M204" s="67">
        <v>8.44</v>
      </c>
      <c r="N204" s="67">
        <v>8.98</v>
      </c>
      <c r="O204" s="67">
        <v>9.41</v>
      </c>
      <c r="P204" s="67">
        <v>8.6199999999999992</v>
      </c>
      <c r="Q204" s="67">
        <v>8.6300000000000008</v>
      </c>
      <c r="R204" s="67">
        <v>8.57</v>
      </c>
      <c r="S204" s="67">
        <v>8.2100000000000009</v>
      </c>
      <c r="T204" s="67">
        <v>8.77</v>
      </c>
      <c r="U204" s="67">
        <v>8.84</v>
      </c>
      <c r="V204" s="67">
        <v>9.68</v>
      </c>
      <c r="W204" s="67">
        <v>9.9</v>
      </c>
      <c r="X204" s="67">
        <v>10.85</v>
      </c>
      <c r="Y204" s="67">
        <v>9.9700000000000006</v>
      </c>
      <c r="Z204" s="67">
        <v>9.23</v>
      </c>
      <c r="AA204" s="67">
        <v>8.44</v>
      </c>
      <c r="AB204" s="67">
        <v>7.79</v>
      </c>
      <c r="AC204" s="67">
        <v>6.14</v>
      </c>
      <c r="AD204" s="67">
        <v>6.82</v>
      </c>
      <c r="AE204" s="67">
        <v>7.24</v>
      </c>
      <c r="AF204" s="67">
        <v>5.77</v>
      </c>
      <c r="AG204" s="67">
        <v>4.71</v>
      </c>
      <c r="AH204" s="67">
        <v>5.4</v>
      </c>
      <c r="AI204" s="67">
        <v>5.85</v>
      </c>
      <c r="AJ204" s="67">
        <v>7.5</v>
      </c>
      <c r="AK204" s="67">
        <v>7.3</v>
      </c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67"/>
      <c r="CC204" s="67"/>
      <c r="CD204" s="67"/>
      <c r="CE204" s="67"/>
      <c r="CF204" s="67"/>
      <c r="CG204" s="67"/>
      <c r="CH204" s="67"/>
      <c r="CI204" s="67"/>
      <c r="CJ204" s="67"/>
      <c r="CK204" s="67"/>
      <c r="CL204" s="67"/>
      <c r="CM204" s="67"/>
      <c r="CN204" s="67"/>
      <c r="CO204" s="67"/>
      <c r="CP204" s="239"/>
      <c r="CQ204"/>
      <c r="CR204" s="67"/>
      <c r="CS204"/>
      <c r="CT204"/>
      <c r="CU204" s="67"/>
      <c r="CV204" s="67"/>
      <c r="CW204" s="67"/>
      <c r="CX204" s="67"/>
      <c r="CY204" s="67"/>
      <c r="CZ204" s="67"/>
      <c r="DA204" s="67"/>
      <c r="DB204" s="67"/>
      <c r="DC204" s="67"/>
      <c r="DD204" s="17">
        <f t="shared" si="11"/>
        <v>-0.23000000000000043</v>
      </c>
      <c r="DE204" s="96">
        <f t="shared" si="12"/>
        <v>-2.8465346534653518E-2</v>
      </c>
      <c r="DF204">
        <v>7.8</v>
      </c>
      <c r="DG204"/>
      <c r="DH204" s="176" t="s">
        <v>6204</v>
      </c>
      <c r="DI204">
        <f>VLOOKUP(DH204,[5]全部Ａ股20250705!$A:$D,4,FALSE)</f>
        <v>7.85</v>
      </c>
      <c r="DJ204"/>
      <c r="DK204" s="270"/>
      <c r="DL204" s="271"/>
    </row>
    <row r="205" spans="1:116" s="65" customFormat="1" ht="15" customHeight="1" x14ac:dyDescent="0.25">
      <c r="A205" s="99">
        <f t="shared" si="5"/>
        <v>204</v>
      </c>
      <c r="B205" s="8" t="s">
        <v>12101</v>
      </c>
      <c r="C205" s="137" t="s">
        <v>12102</v>
      </c>
      <c r="D205" s="176">
        <v>19.95</v>
      </c>
      <c r="E205"/>
      <c r="F205" s="100" t="e">
        <f>VLOOKUP(C205,#REF!,3,FALSE)</f>
        <v>#REF!</v>
      </c>
      <c r="G205" s="100"/>
      <c r="H205" s="67">
        <v>20.170000000000002</v>
      </c>
      <c r="I205" s="67">
        <v>19.399999999999999</v>
      </c>
      <c r="J205" s="67">
        <v>20.39</v>
      </c>
      <c r="K205" s="67">
        <v>21.1</v>
      </c>
      <c r="L205" s="67">
        <v>21.11</v>
      </c>
      <c r="M205" s="67">
        <v>20.55</v>
      </c>
      <c r="N205" s="67">
        <v>21.23</v>
      </c>
      <c r="O205" s="67">
        <v>21.64</v>
      </c>
      <c r="P205" s="67">
        <v>21.17</v>
      </c>
      <c r="Q205" s="67">
        <v>22.04</v>
      </c>
      <c r="R205" s="67">
        <v>24.12</v>
      </c>
      <c r="S205" s="67">
        <v>20.89</v>
      </c>
      <c r="T205" s="67">
        <v>19.63</v>
      </c>
      <c r="U205" s="67">
        <v>20.25</v>
      </c>
      <c r="V205" s="67">
        <v>20.25</v>
      </c>
      <c r="W205" s="67">
        <v>21.9</v>
      </c>
      <c r="X205" s="67">
        <v>20.34</v>
      </c>
      <c r="Y205" s="67">
        <v>22.69</v>
      </c>
      <c r="Z205" s="67">
        <v>19.39</v>
      </c>
      <c r="AA205" s="67">
        <v>21.07</v>
      </c>
      <c r="AB205" s="67">
        <v>18.7</v>
      </c>
      <c r="AC205" s="67">
        <v>19</v>
      </c>
      <c r="AD205" s="67">
        <v>20.62</v>
      </c>
      <c r="AE205" s="67">
        <v>23.83</v>
      </c>
      <c r="AF205" s="67">
        <v>18.23</v>
      </c>
      <c r="AG205" s="67">
        <v>18.72</v>
      </c>
      <c r="AH205" s="67">
        <v>20.94</v>
      </c>
      <c r="AI205" s="67">
        <v>22.21</v>
      </c>
      <c r="AJ205" s="67">
        <v>27.44</v>
      </c>
      <c r="AK205" s="67">
        <v>23.84</v>
      </c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67"/>
      <c r="CC205" s="67"/>
      <c r="CD205" s="67"/>
      <c r="CE205" s="67"/>
      <c r="CF205" s="67"/>
      <c r="CG205" s="67"/>
      <c r="CH205" s="67"/>
      <c r="CI205" s="67"/>
      <c r="CJ205" s="67"/>
      <c r="CK205" s="67"/>
      <c r="CL205" s="67"/>
      <c r="CM205" s="67"/>
      <c r="CN205" s="67"/>
      <c r="CO205" s="67"/>
      <c r="CP205" s="239"/>
      <c r="CQ205"/>
      <c r="CR205" s="67"/>
      <c r="CS205"/>
      <c r="CT205"/>
      <c r="CU205" s="67"/>
      <c r="CV205" s="67"/>
      <c r="CW205" s="67"/>
      <c r="CX205" s="67"/>
      <c r="CY205" s="67"/>
      <c r="CZ205" s="67"/>
      <c r="DA205" s="67"/>
      <c r="DB205" s="67"/>
      <c r="DC205" s="67"/>
      <c r="DD205" s="17">
        <f t="shared" si="11"/>
        <v>-0.22000000000000242</v>
      </c>
      <c r="DE205" s="96">
        <f t="shared" si="12"/>
        <v>-1.0907288051561844E-2</v>
      </c>
      <c r="DF205">
        <v>7.8</v>
      </c>
      <c r="DG205"/>
      <c r="DH205" s="176" t="s">
        <v>6980</v>
      </c>
      <c r="DI205">
        <f>VLOOKUP(DH205,[5]全部Ａ股20250705!$A:$D,4,FALSE)</f>
        <v>19.95</v>
      </c>
      <c r="DJ205"/>
      <c r="DK205" s="270"/>
      <c r="DL205" s="271"/>
    </row>
    <row r="206" spans="1:116" s="65" customFormat="1" ht="15" customHeight="1" x14ac:dyDescent="0.25">
      <c r="A206" s="99">
        <f t="shared" si="5"/>
        <v>205</v>
      </c>
      <c r="B206" s="8" t="s">
        <v>12103</v>
      </c>
      <c r="C206" s="137" t="s">
        <v>12104</v>
      </c>
      <c r="D206" s="176">
        <v>6.12</v>
      </c>
      <c r="E206"/>
      <c r="F206" s="100" t="e">
        <f>VLOOKUP(C206,#REF!,3,FALSE)</f>
        <v>#REF!</v>
      </c>
      <c r="G206" s="100"/>
      <c r="H206" s="67">
        <v>6.18</v>
      </c>
      <c r="I206" s="67">
        <v>5.85</v>
      </c>
      <c r="J206" s="67">
        <v>6.1</v>
      </c>
      <c r="K206" s="67">
        <v>6.32</v>
      </c>
      <c r="L206" s="67">
        <v>6.41</v>
      </c>
      <c r="M206" s="67">
        <v>6.74</v>
      </c>
      <c r="N206" s="67">
        <v>7.26</v>
      </c>
      <c r="O206" s="67">
        <v>6.48</v>
      </c>
      <c r="P206" s="67">
        <v>5.88</v>
      </c>
      <c r="Q206" s="67">
        <v>5.67</v>
      </c>
      <c r="R206" s="67">
        <v>5.59</v>
      </c>
      <c r="S206" s="67">
        <v>5.74</v>
      </c>
      <c r="T206" s="67">
        <v>6.36</v>
      </c>
      <c r="U206" s="67">
        <v>7.99</v>
      </c>
      <c r="V206" s="67">
        <v>7.94</v>
      </c>
      <c r="W206" s="67">
        <v>7.23</v>
      </c>
      <c r="X206" s="67">
        <v>7.8</v>
      </c>
      <c r="Y206" s="67">
        <v>7.29</v>
      </c>
      <c r="Z206" s="67">
        <v>7.93</v>
      </c>
      <c r="AA206" s="67">
        <v>6.63</v>
      </c>
      <c r="AB206" s="67">
        <v>6.94</v>
      </c>
      <c r="AC206" s="67">
        <v>5.51</v>
      </c>
      <c r="AD206" s="67">
        <v>5.81</v>
      </c>
      <c r="AE206" s="67">
        <v>6.03</v>
      </c>
      <c r="AF206" s="67">
        <v>5.91</v>
      </c>
      <c r="AG206" s="67">
        <v>5.41</v>
      </c>
      <c r="AH206" s="67">
        <v>6.14</v>
      </c>
      <c r="AI206" s="67">
        <v>6.82</v>
      </c>
      <c r="AJ206" s="67">
        <v>7.02</v>
      </c>
      <c r="AK206" s="67">
        <v>9.1</v>
      </c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67"/>
      <c r="CC206" s="67"/>
      <c r="CD206" s="67"/>
      <c r="CE206" s="67"/>
      <c r="CF206" s="67"/>
      <c r="CG206" s="67"/>
      <c r="CH206" s="67"/>
      <c r="CI206" s="67"/>
      <c r="CJ206" s="67"/>
      <c r="CK206" s="67"/>
      <c r="CL206" s="67"/>
      <c r="CM206" s="67"/>
      <c r="CN206" s="67"/>
      <c r="CO206" s="67"/>
      <c r="CP206" s="239"/>
      <c r="CQ206"/>
      <c r="CR206" s="67"/>
      <c r="CS206"/>
      <c r="CT206"/>
      <c r="CU206" s="67"/>
      <c r="CV206" s="67"/>
      <c r="CW206" s="67"/>
      <c r="CX206" s="67"/>
      <c r="CY206" s="67"/>
      <c r="CZ206" s="67"/>
      <c r="DA206" s="67"/>
      <c r="DB206" s="67"/>
      <c r="DC206" s="67"/>
      <c r="DD206" s="17">
        <f t="shared" si="11"/>
        <v>-5.9999999999999609E-2</v>
      </c>
      <c r="DE206" s="96">
        <f t="shared" si="12"/>
        <v>-9.7087378640776066E-3</v>
      </c>
      <c r="DF206">
        <v>7.8</v>
      </c>
      <c r="DG206"/>
      <c r="DH206" s="176" t="s">
        <v>4537</v>
      </c>
      <c r="DI206">
        <f>VLOOKUP(DH206,[5]全部Ａ股20250705!$A:$D,4,FALSE)</f>
        <v>6.12</v>
      </c>
      <c r="DJ206"/>
      <c r="DK206" s="270"/>
      <c r="DL206" s="271"/>
    </row>
    <row r="207" spans="1:116" s="65" customFormat="1" ht="15" customHeight="1" x14ac:dyDescent="0.25">
      <c r="A207" s="99">
        <f t="shared" si="5"/>
        <v>206</v>
      </c>
      <c r="B207" s="8" t="s">
        <v>12079</v>
      </c>
      <c r="C207" s="137" t="s">
        <v>12080</v>
      </c>
      <c r="D207" s="176">
        <v>3.37</v>
      </c>
      <c r="E207"/>
      <c r="F207" s="100" t="e">
        <f>VLOOKUP(C207,#REF!,3,FALSE)</f>
        <v>#REF!</v>
      </c>
      <c r="G207" s="100"/>
      <c r="H207" s="67">
        <v>3.41</v>
      </c>
      <c r="I207" s="67">
        <v>3.29</v>
      </c>
      <c r="J207" s="67">
        <v>3.43</v>
      </c>
      <c r="K207" s="67">
        <v>3.6</v>
      </c>
      <c r="L207" s="67">
        <v>3.62</v>
      </c>
      <c r="M207" s="67">
        <v>3.6</v>
      </c>
      <c r="N207" s="67">
        <v>3.74</v>
      </c>
      <c r="O207" s="67">
        <v>3.8</v>
      </c>
      <c r="P207" s="67">
        <v>3.73</v>
      </c>
      <c r="Q207" s="67">
        <v>3.41</v>
      </c>
      <c r="R207" s="67">
        <v>3.2</v>
      </c>
      <c r="S207" s="67">
        <v>3.22</v>
      </c>
      <c r="T207" s="67">
        <v>3.49</v>
      </c>
      <c r="U207" s="67">
        <v>3.69</v>
      </c>
      <c r="V207" s="67">
        <v>3.96</v>
      </c>
      <c r="W207" s="67">
        <v>4.13</v>
      </c>
      <c r="X207" s="67">
        <v>4.5199999999999996</v>
      </c>
      <c r="Y207" s="67">
        <v>3.98</v>
      </c>
      <c r="Z207" s="67">
        <v>4.3899999999999997</v>
      </c>
      <c r="AA207" s="67">
        <v>4.37</v>
      </c>
      <c r="AB207" s="67">
        <v>4.13</v>
      </c>
      <c r="AC207" s="67">
        <v>3.64</v>
      </c>
      <c r="AD207" s="67">
        <v>3.7</v>
      </c>
      <c r="AE207" s="67">
        <v>3.83</v>
      </c>
      <c r="AF207" s="67">
        <v>3.63</v>
      </c>
      <c r="AG207" s="67">
        <v>2.9</v>
      </c>
      <c r="AH207" s="67">
        <v>3.37</v>
      </c>
      <c r="AI207" s="67">
        <v>4.21</v>
      </c>
      <c r="AJ207" s="67">
        <v>4.1100000000000003</v>
      </c>
      <c r="AK207" s="67">
        <v>5.69</v>
      </c>
      <c r="AL207" s="67">
        <v>3.67</v>
      </c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67"/>
      <c r="CC207" s="67"/>
      <c r="CD207" s="67"/>
      <c r="CE207" s="67"/>
      <c r="CF207" s="67"/>
      <c r="CG207" s="67"/>
      <c r="CH207" s="67"/>
      <c r="CI207" s="67"/>
      <c r="CJ207" s="67"/>
      <c r="CK207" s="67"/>
      <c r="CL207" s="67"/>
      <c r="CM207" s="67"/>
      <c r="CN207" s="67"/>
      <c r="CO207" s="67"/>
      <c r="CP207" s="239"/>
      <c r="CQ207"/>
      <c r="CR207" s="67"/>
      <c r="CS207"/>
      <c r="CT207"/>
      <c r="CU207" s="67"/>
      <c r="CV207" s="67"/>
      <c r="CW207" s="67"/>
      <c r="CX207" s="67"/>
      <c r="CY207" s="67"/>
      <c r="CZ207" s="67"/>
      <c r="DA207" s="67"/>
      <c r="DB207" s="67"/>
      <c r="DC207" s="67"/>
      <c r="DD207" s="17">
        <f t="shared" si="11"/>
        <v>-4.0000000000000036E-2</v>
      </c>
      <c r="DE207" s="96">
        <f t="shared" si="12"/>
        <v>-1.1730205278592386E-2</v>
      </c>
      <c r="DF207">
        <v>7.8</v>
      </c>
      <c r="DG207"/>
      <c r="DH207" s="176" t="s">
        <v>12080</v>
      </c>
      <c r="DI207">
        <f>VLOOKUP(DH207,[5]全部Ａ股20250705!$A:$D,4,FALSE)</f>
        <v>3.37</v>
      </c>
      <c r="DJ207"/>
      <c r="DK207" s="270"/>
      <c r="DL207" s="271"/>
    </row>
    <row r="208" spans="1:116" s="65" customFormat="1" ht="15" customHeight="1" x14ac:dyDescent="0.25">
      <c r="A208" s="99">
        <f t="shared" si="5"/>
        <v>207</v>
      </c>
      <c r="B208" s="8" t="s">
        <v>12081</v>
      </c>
      <c r="C208" s="137" t="s">
        <v>12082</v>
      </c>
      <c r="D208" s="176">
        <v>4.7699999999999996</v>
      </c>
      <c r="E208"/>
      <c r="F208" s="100" t="e">
        <f>VLOOKUP(C208,#REF!,3,FALSE)</f>
        <v>#REF!</v>
      </c>
      <c r="G208" s="100"/>
      <c r="H208" s="67">
        <v>4.71</v>
      </c>
      <c r="I208" s="67">
        <v>4.51</v>
      </c>
      <c r="J208" s="67">
        <v>4.82</v>
      </c>
      <c r="K208" s="67">
        <v>4.57</v>
      </c>
      <c r="L208" s="67">
        <v>4.8499999999999996</v>
      </c>
      <c r="M208" s="67">
        <v>4.5199999999999996</v>
      </c>
      <c r="N208" s="67">
        <v>5.31</v>
      </c>
      <c r="O208" s="67">
        <v>4.21</v>
      </c>
      <c r="P208" s="67">
        <v>3.79</v>
      </c>
      <c r="Q208" s="67">
        <v>3.95</v>
      </c>
      <c r="R208" s="67">
        <v>3.46</v>
      </c>
      <c r="S208" s="67">
        <v>3.51</v>
      </c>
      <c r="T208" s="67">
        <v>2.97</v>
      </c>
      <c r="U208" s="67">
        <v>3.8</v>
      </c>
      <c r="V208" s="67">
        <v>4.01</v>
      </c>
      <c r="W208" s="67">
        <v>4.25</v>
      </c>
      <c r="X208" s="67">
        <v>4.3600000000000003</v>
      </c>
      <c r="Y208" s="67">
        <v>4.2</v>
      </c>
      <c r="Z208" s="67">
        <v>4.58</v>
      </c>
      <c r="AA208" s="67">
        <v>4.62</v>
      </c>
      <c r="AB208" s="67">
        <v>4.46</v>
      </c>
      <c r="AC208" s="67">
        <v>4.25</v>
      </c>
      <c r="AD208" s="67">
        <v>4.71</v>
      </c>
      <c r="AE208" s="67">
        <v>5.18</v>
      </c>
      <c r="AF208" s="67">
        <v>4.49</v>
      </c>
      <c r="AG208" s="67">
        <v>4.41</v>
      </c>
      <c r="AH208" s="67">
        <v>4.25</v>
      </c>
      <c r="AI208" s="67">
        <v>5.18</v>
      </c>
      <c r="AJ208" s="67">
        <v>5.46</v>
      </c>
      <c r="AK208" s="67">
        <v>6.82</v>
      </c>
      <c r="AL208" s="67">
        <v>4.66</v>
      </c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67"/>
      <c r="CC208" s="67"/>
      <c r="CD208" s="67"/>
      <c r="CE208" s="67"/>
      <c r="CF208" s="67"/>
      <c r="CG208" s="67"/>
      <c r="CH208" s="67"/>
      <c r="CI208" s="67"/>
      <c r="CJ208" s="67"/>
      <c r="CK208" s="67"/>
      <c r="CL208" s="67"/>
      <c r="CM208" s="67"/>
      <c r="CN208" s="67"/>
      <c r="CO208" s="67"/>
      <c r="CP208" s="239"/>
      <c r="CQ208"/>
      <c r="CR208" s="67"/>
      <c r="CS208"/>
      <c r="CT208"/>
      <c r="CU208" s="67"/>
      <c r="CV208" s="67"/>
      <c r="CW208" s="67"/>
      <c r="CX208" s="67"/>
      <c r="CY208" s="67"/>
      <c r="CZ208" s="67"/>
      <c r="DA208" s="67"/>
      <c r="DB208" s="67"/>
      <c r="DC208" s="67"/>
      <c r="DD208" s="17">
        <f t="shared" si="11"/>
        <v>5.9999999999999609E-2</v>
      </c>
      <c r="DE208" s="96">
        <f t="shared" si="12"/>
        <v>1.2738853503184631E-2</v>
      </c>
      <c r="DF208">
        <v>7.8</v>
      </c>
      <c r="DG208"/>
      <c r="DH208" s="176" t="s">
        <v>12082</v>
      </c>
      <c r="DI208">
        <f>VLOOKUP(DH208,[5]全部Ａ股20250705!$A:$D,4,FALSE)</f>
        <v>4.7699999999999996</v>
      </c>
      <c r="DJ208"/>
      <c r="DK208" s="270"/>
      <c r="DL208" s="271"/>
    </row>
    <row r="209" spans="1:116" s="65" customFormat="1" ht="15" customHeight="1" x14ac:dyDescent="0.25">
      <c r="A209" s="99">
        <f t="shared" si="5"/>
        <v>208</v>
      </c>
      <c r="B209" s="8" t="s">
        <v>12083</v>
      </c>
      <c r="C209" s="137" t="s">
        <v>12084</v>
      </c>
      <c r="D209" s="176">
        <v>11.78</v>
      </c>
      <c r="E209"/>
      <c r="F209" s="100" t="e">
        <f>VLOOKUP(C209,#REF!,3,FALSE)</f>
        <v>#REF!</v>
      </c>
      <c r="G209" s="100"/>
      <c r="H209" s="67">
        <v>11.69</v>
      </c>
      <c r="I209" s="67">
        <v>10.5</v>
      </c>
      <c r="J209" s="67">
        <v>10.72</v>
      </c>
      <c r="K209" s="67">
        <v>11.08</v>
      </c>
      <c r="L209" s="67">
        <v>10.92</v>
      </c>
      <c r="M209" s="67">
        <v>10.71</v>
      </c>
      <c r="N209" s="67">
        <v>10.96</v>
      </c>
      <c r="O209" s="67">
        <v>11.06</v>
      </c>
      <c r="P209" s="67">
        <v>10.59</v>
      </c>
      <c r="Q209" s="67">
        <v>10.74</v>
      </c>
      <c r="R209" s="67">
        <v>12.18</v>
      </c>
      <c r="S209" s="67">
        <v>10.63</v>
      </c>
      <c r="T209" s="67">
        <v>10.65</v>
      </c>
      <c r="U209" s="67">
        <v>10.83</v>
      </c>
      <c r="V209" s="67">
        <v>11.41</v>
      </c>
      <c r="W209" s="67">
        <v>12.14</v>
      </c>
      <c r="X209" s="67">
        <v>11.83</v>
      </c>
      <c r="Y209" s="67">
        <v>12.78</v>
      </c>
      <c r="Z209" s="67">
        <v>11.85</v>
      </c>
      <c r="AA209" s="67">
        <v>11.92</v>
      </c>
      <c r="AB209" s="67">
        <v>11.37</v>
      </c>
      <c r="AC209" s="67">
        <v>11.28</v>
      </c>
      <c r="AD209" s="67">
        <v>12.25</v>
      </c>
      <c r="AE209" s="67">
        <v>12.92</v>
      </c>
      <c r="AF209" s="67">
        <v>11.6</v>
      </c>
      <c r="AG209" s="67">
        <v>11.72</v>
      </c>
      <c r="AH209" s="67">
        <v>13.71</v>
      </c>
      <c r="AI209" s="67">
        <v>13.5</v>
      </c>
      <c r="AJ209" s="67">
        <v>15.63</v>
      </c>
      <c r="AK209" s="67">
        <v>17.13</v>
      </c>
      <c r="AL209" s="67">
        <v>15.88</v>
      </c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67"/>
      <c r="CC209" s="67"/>
      <c r="CD209" s="67"/>
      <c r="CE209" s="67"/>
      <c r="CF209" s="67"/>
      <c r="CG209" s="67"/>
      <c r="CH209" s="67"/>
      <c r="CI209" s="67"/>
      <c r="CJ209" s="67"/>
      <c r="CK209" s="67"/>
      <c r="CL209" s="67"/>
      <c r="CM209" s="67"/>
      <c r="CN209" s="67"/>
      <c r="CO209" s="67"/>
      <c r="CP209" s="239"/>
      <c r="CQ209"/>
      <c r="CR209" s="67"/>
      <c r="CS209"/>
      <c r="CT209"/>
      <c r="CU209" s="67"/>
      <c r="CV209" s="67"/>
      <c r="CW209" s="67"/>
      <c r="CX209" s="67"/>
      <c r="CY209" s="67"/>
      <c r="CZ209" s="67"/>
      <c r="DA209" s="67"/>
      <c r="DB209" s="67"/>
      <c r="DC209" s="67"/>
      <c r="DD209" s="17">
        <f t="shared" si="11"/>
        <v>8.9999999999999858E-2</v>
      </c>
      <c r="DE209" s="96">
        <f t="shared" si="12"/>
        <v>7.6988879384088851E-3</v>
      </c>
      <c r="DF209">
        <v>7.8</v>
      </c>
      <c r="DG209"/>
      <c r="DH209" s="176" t="s">
        <v>12084</v>
      </c>
      <c r="DI209">
        <f>VLOOKUP(DH209,[5]全部Ａ股20250705!$A:$D,4,FALSE)</f>
        <v>11.78</v>
      </c>
      <c r="DJ209"/>
      <c r="DK209" s="270"/>
      <c r="DL209" s="271"/>
    </row>
    <row r="210" spans="1:116" s="65" customFormat="1" ht="15" customHeight="1" x14ac:dyDescent="0.25">
      <c r="A210" s="99">
        <f t="shared" si="5"/>
        <v>209</v>
      </c>
      <c r="B210" s="8" t="s">
        <v>12085</v>
      </c>
      <c r="C210" s="137" t="s">
        <v>12086</v>
      </c>
      <c r="D210" s="176">
        <v>9.43</v>
      </c>
      <c r="E210"/>
      <c r="F210" s="100" t="e">
        <f>VLOOKUP(C210,#REF!,3,FALSE)</f>
        <v>#REF!</v>
      </c>
      <c r="G210" s="100"/>
      <c r="H210" s="67">
        <v>9.52</v>
      </c>
      <c r="I210" s="67">
        <v>8.73</v>
      </c>
      <c r="J210" s="67">
        <v>9</v>
      </c>
      <c r="K210" s="67">
        <v>9.4700000000000006</v>
      </c>
      <c r="L210" s="67">
        <v>9.33</v>
      </c>
      <c r="M210" s="67">
        <v>9.82</v>
      </c>
      <c r="N210" s="67">
        <v>10.79</v>
      </c>
      <c r="O210" s="67">
        <v>9.98</v>
      </c>
      <c r="P210" s="67">
        <v>9.09</v>
      </c>
      <c r="Q210" s="67">
        <v>7.97</v>
      </c>
      <c r="R210" s="67">
        <v>7.58</v>
      </c>
      <c r="S210" s="67">
        <v>7.57</v>
      </c>
      <c r="T210" s="67">
        <v>8.15</v>
      </c>
      <c r="U210" s="67">
        <v>8.8000000000000007</v>
      </c>
      <c r="V210" s="67">
        <v>9.02</v>
      </c>
      <c r="W210" s="67">
        <v>9.2200000000000006</v>
      </c>
      <c r="X210" s="67">
        <v>9.7799999999999994</v>
      </c>
      <c r="Y210" s="67">
        <v>8.9600000000000009</v>
      </c>
      <c r="Z210" s="67">
        <v>10.59</v>
      </c>
      <c r="AA210" s="67">
        <v>9.51</v>
      </c>
      <c r="AB210" s="67">
        <v>9.58</v>
      </c>
      <c r="AC210" s="67">
        <v>9</v>
      </c>
      <c r="AD210" s="67">
        <v>8.81</v>
      </c>
      <c r="AE210" s="67">
        <v>7.48</v>
      </c>
      <c r="AF210" s="67">
        <v>7.29</v>
      </c>
      <c r="AG210" s="67">
        <v>6.58</v>
      </c>
      <c r="AH210" s="67">
        <v>7.56</v>
      </c>
      <c r="AI210" s="67">
        <v>8.33</v>
      </c>
      <c r="AJ210" s="67">
        <v>9.26</v>
      </c>
      <c r="AK210" s="67">
        <v>9.65</v>
      </c>
      <c r="AL210" s="67">
        <v>11.14</v>
      </c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239"/>
      <c r="CQ210"/>
      <c r="CR210" s="67"/>
      <c r="CS210"/>
      <c r="CT210"/>
      <c r="CU210" s="67"/>
      <c r="CV210" s="67"/>
      <c r="CW210" s="67"/>
      <c r="CX210" s="67"/>
      <c r="CY210" s="67"/>
      <c r="CZ210" s="67"/>
      <c r="DA210" s="67"/>
      <c r="DB210" s="67"/>
      <c r="DC210" s="67"/>
      <c r="DD210" s="17">
        <f t="shared" si="11"/>
        <v>-8.9999999999999858E-2</v>
      </c>
      <c r="DE210" s="96">
        <f t="shared" si="12"/>
        <v>-9.4537815126050275E-3</v>
      </c>
      <c r="DF210">
        <v>7.8</v>
      </c>
      <c r="DG210"/>
      <c r="DH210" s="176" t="s">
        <v>12086</v>
      </c>
      <c r="DI210">
        <f>VLOOKUP(DH210,[5]全部Ａ股20250705!$A:$D,4,FALSE)</f>
        <v>9.43</v>
      </c>
      <c r="DJ210"/>
      <c r="DK210" s="270"/>
      <c r="DL210" s="271"/>
    </row>
    <row r="211" spans="1:116" s="65" customFormat="1" ht="15" customHeight="1" x14ac:dyDescent="0.25">
      <c r="A211" s="99">
        <f t="shared" si="5"/>
        <v>210</v>
      </c>
      <c r="B211" s="8" t="s">
        <v>12077</v>
      </c>
      <c r="C211" s="137" t="s">
        <v>12078</v>
      </c>
      <c r="D211" s="176">
        <v>14.3</v>
      </c>
      <c r="E211"/>
      <c r="F211" s="100" t="e">
        <f>VLOOKUP(C211,#REF!,3,FALSE)</f>
        <v>#REF!</v>
      </c>
      <c r="G211" s="100"/>
      <c r="H211" s="67">
        <v>14.3</v>
      </c>
      <c r="I211" s="67">
        <v>13.79</v>
      </c>
      <c r="J211" s="67">
        <v>14.33</v>
      </c>
      <c r="K211" s="67">
        <v>15.67</v>
      </c>
      <c r="L211" s="67">
        <v>15.36</v>
      </c>
      <c r="M211" s="67">
        <v>13.39</v>
      </c>
      <c r="N211" s="67">
        <v>14.35</v>
      </c>
      <c r="O211" s="67">
        <v>14.47</v>
      </c>
      <c r="P211" s="67">
        <v>11.96</v>
      </c>
      <c r="Q211" s="67">
        <v>14.82</v>
      </c>
      <c r="R211" s="67">
        <v>11.5</v>
      </c>
      <c r="S211" s="67">
        <v>10.52</v>
      </c>
      <c r="T211" s="67">
        <v>11.49</v>
      </c>
      <c r="U211" s="67">
        <v>12.01</v>
      </c>
      <c r="V211" s="67">
        <v>13.08</v>
      </c>
      <c r="W211" s="67">
        <v>13.78</v>
      </c>
      <c r="X211" s="67">
        <v>13.51</v>
      </c>
      <c r="Y211" s="67">
        <v>12.39</v>
      </c>
      <c r="Z211" s="67">
        <v>12.47</v>
      </c>
      <c r="AA211" s="67">
        <v>12.09</v>
      </c>
      <c r="AB211" s="67">
        <v>11.59</v>
      </c>
      <c r="AC211" s="67">
        <v>10.83</v>
      </c>
      <c r="AD211" s="67">
        <v>11.16</v>
      </c>
      <c r="AE211" s="67">
        <v>11.07</v>
      </c>
      <c r="AF211" s="67">
        <v>10.39</v>
      </c>
      <c r="AG211" s="67">
        <v>10.36</v>
      </c>
      <c r="AH211" s="67">
        <v>11.78</v>
      </c>
      <c r="AI211" s="67">
        <v>12.63</v>
      </c>
      <c r="AJ211" s="67">
        <v>12.93</v>
      </c>
      <c r="AK211" s="67">
        <v>13.57</v>
      </c>
      <c r="AL211" s="67">
        <v>12.52</v>
      </c>
      <c r="AM211" s="67">
        <v>15.02</v>
      </c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67"/>
      <c r="CC211" s="67"/>
      <c r="CD211" s="67"/>
      <c r="CE211" s="67"/>
      <c r="CF211" s="67"/>
      <c r="CG211" s="67"/>
      <c r="CH211" s="67"/>
      <c r="CI211" s="67"/>
      <c r="CJ211" s="67"/>
      <c r="CK211" s="67"/>
      <c r="CL211" s="67"/>
      <c r="CM211" s="67"/>
      <c r="CN211" s="67"/>
      <c r="CO211" s="67"/>
      <c r="CP211" s="239"/>
      <c r="CQ211"/>
      <c r="CR211" s="67"/>
      <c r="CS211"/>
      <c r="CT211"/>
      <c r="CU211" s="67"/>
      <c r="CV211" s="67"/>
      <c r="CW211" s="67"/>
      <c r="CX211" s="67"/>
      <c r="CY211" s="67"/>
      <c r="CZ211" s="67"/>
      <c r="DA211" s="67"/>
      <c r="DB211" s="67"/>
      <c r="DC211" s="67"/>
      <c r="DD211" s="17">
        <f t="shared" si="11"/>
        <v>0</v>
      </c>
      <c r="DE211" s="96">
        <f t="shared" si="12"/>
        <v>0</v>
      </c>
      <c r="DF211">
        <v>7.8</v>
      </c>
      <c r="DG211"/>
      <c r="DH211" s="176" t="s">
        <v>12078</v>
      </c>
      <c r="DI211">
        <f>VLOOKUP(DH211,[5]全部Ａ股20250705!$A:$D,4,FALSE)</f>
        <v>14.3</v>
      </c>
      <c r="DJ211"/>
      <c r="DK211" s="270"/>
      <c r="DL211" s="271"/>
    </row>
    <row r="212" spans="1:116" s="65" customFormat="1" ht="15" customHeight="1" x14ac:dyDescent="0.25">
      <c r="A212" s="99">
        <f t="shared" si="5"/>
        <v>211</v>
      </c>
      <c r="B212" s="8" t="s">
        <v>12076</v>
      </c>
      <c r="C212" s="137" t="s">
        <v>12075</v>
      </c>
      <c r="D212" s="176">
        <v>8.73</v>
      </c>
      <c r="E212"/>
      <c r="F212" s="100" t="e">
        <f>VLOOKUP(C212,#REF!,3,FALSE)</f>
        <v>#REF!</v>
      </c>
      <c r="G212" s="100"/>
      <c r="H212" s="67">
        <v>7.89</v>
      </c>
      <c r="I212" s="67">
        <v>7.56</v>
      </c>
      <c r="J212" s="67">
        <v>8.34</v>
      </c>
      <c r="K212" s="67">
        <v>8.09</v>
      </c>
      <c r="L212" s="67">
        <v>8.26</v>
      </c>
      <c r="M212" s="67">
        <v>7.6</v>
      </c>
      <c r="N212" s="67">
        <v>7.76</v>
      </c>
      <c r="O212" s="67">
        <v>7.08</v>
      </c>
      <c r="P212" s="67">
        <v>6.32</v>
      </c>
      <c r="Q212" s="67">
        <v>6.33</v>
      </c>
      <c r="R212" s="67">
        <v>5.47</v>
      </c>
      <c r="S212" s="67">
        <v>5.33</v>
      </c>
      <c r="T212" s="67">
        <v>6.25</v>
      </c>
      <c r="U212" s="67">
        <v>6.3</v>
      </c>
      <c r="V212" s="67">
        <v>6.18</v>
      </c>
      <c r="W212" s="67">
        <v>5.98</v>
      </c>
      <c r="X212" s="67">
        <v>5.95</v>
      </c>
      <c r="Y212" s="67">
        <v>5.38</v>
      </c>
      <c r="Z212" s="67">
        <v>5.78</v>
      </c>
      <c r="AA212" s="67">
        <v>5.39</v>
      </c>
      <c r="AB212" s="67">
        <v>5.26</v>
      </c>
      <c r="AC212" s="67">
        <v>4.91</v>
      </c>
      <c r="AD212" s="67">
        <v>5.14</v>
      </c>
      <c r="AE212" s="67">
        <v>5.08</v>
      </c>
      <c r="AF212" s="67">
        <v>4.6900000000000004</v>
      </c>
      <c r="AG212" s="67">
        <v>4.54</v>
      </c>
      <c r="AH212" s="67">
        <v>5.25</v>
      </c>
      <c r="AI212" s="67">
        <v>5.67</v>
      </c>
      <c r="AJ212" s="67">
        <v>5.7</v>
      </c>
      <c r="AK212" s="67">
        <v>5.77</v>
      </c>
      <c r="AL212" s="67">
        <v>5.55</v>
      </c>
      <c r="AM212" s="67">
        <v>6.05</v>
      </c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7"/>
      <c r="BN212" s="67"/>
      <c r="BO212" s="67"/>
      <c r="BP212" s="67"/>
      <c r="BQ212" s="67"/>
      <c r="BR212" s="67"/>
      <c r="BS212" s="67"/>
      <c r="BT212" s="67"/>
      <c r="BU212" s="67"/>
      <c r="BV212" s="67"/>
      <c r="BW212" s="67"/>
      <c r="BX212" s="67"/>
      <c r="BY212" s="67"/>
      <c r="BZ212" s="67"/>
      <c r="CA212" s="67"/>
      <c r="CB212" s="67"/>
      <c r="CC212" s="67"/>
      <c r="CD212" s="67"/>
      <c r="CE212" s="67"/>
      <c r="CF212" s="67"/>
      <c r="CG212" s="67"/>
      <c r="CH212" s="67"/>
      <c r="CI212" s="67"/>
      <c r="CJ212" s="67"/>
      <c r="CK212" s="67"/>
      <c r="CL212" s="67"/>
      <c r="CM212" s="67"/>
      <c r="CN212" s="67"/>
      <c r="CO212" s="67"/>
      <c r="CP212" s="239"/>
      <c r="CQ212"/>
      <c r="CR212" s="67"/>
      <c r="CS212"/>
      <c r="CT212"/>
      <c r="CU212" s="67"/>
      <c r="CV212" s="67"/>
      <c r="CW212" s="67"/>
      <c r="CX212" s="67"/>
      <c r="CY212" s="67"/>
      <c r="CZ212" s="67"/>
      <c r="DA212" s="67"/>
      <c r="DB212" s="67"/>
      <c r="DC212" s="67"/>
      <c r="DD212" s="17">
        <f t="shared" si="11"/>
        <v>0.84000000000000075</v>
      </c>
      <c r="DE212" s="96">
        <f t="shared" si="12"/>
        <v>0.1064638783269963</v>
      </c>
      <c r="DF212">
        <v>7.8</v>
      </c>
      <c r="DG212"/>
      <c r="DH212" s="176" t="s">
        <v>12075</v>
      </c>
      <c r="DI212">
        <f>VLOOKUP(DH212,[5]全部Ａ股20250705!$A:$D,4,FALSE)</f>
        <v>8.73</v>
      </c>
      <c r="DJ212"/>
      <c r="DK212" s="270"/>
      <c r="DL212" s="271"/>
    </row>
    <row r="213" spans="1:116" s="65" customFormat="1" ht="15" customHeight="1" x14ac:dyDescent="0.25">
      <c r="A213" s="99">
        <f t="shared" si="5"/>
        <v>212</v>
      </c>
      <c r="B213" s="8" t="s">
        <v>12074</v>
      </c>
      <c r="C213" s="137" t="s">
        <v>12073</v>
      </c>
      <c r="D213" s="176">
        <v>8.83</v>
      </c>
      <c r="E213"/>
      <c r="F213" s="100" t="e">
        <f>VLOOKUP(C213,#REF!,3,FALSE)</f>
        <v>#REF!</v>
      </c>
      <c r="G213" s="100"/>
      <c r="H213" s="67">
        <v>8.7799999999999994</v>
      </c>
      <c r="I213" s="67">
        <v>8.56</v>
      </c>
      <c r="J213" s="67">
        <v>8.6999999999999993</v>
      </c>
      <c r="K213" s="67">
        <v>9.14</v>
      </c>
      <c r="L213" s="67">
        <v>8.9600000000000009</v>
      </c>
      <c r="M213" s="67">
        <v>9.0299999999999994</v>
      </c>
      <c r="N213" s="67">
        <v>8.67</v>
      </c>
      <c r="O213" s="67">
        <v>8.56</v>
      </c>
      <c r="P213" s="67">
        <v>8.5</v>
      </c>
      <c r="Q213" s="67">
        <v>8.25</v>
      </c>
      <c r="R213" s="67">
        <v>8.26</v>
      </c>
      <c r="S213" s="67">
        <v>8.1199999999999992</v>
      </c>
      <c r="T213" s="67">
        <v>8.4600000000000009</v>
      </c>
      <c r="U213" s="67">
        <v>8.52</v>
      </c>
      <c r="V213" s="67">
        <v>8.8800000000000008</v>
      </c>
      <c r="W213" s="67">
        <v>9.1</v>
      </c>
      <c r="X213" s="67">
        <v>9.1199999999999992</v>
      </c>
      <c r="Y213" s="67">
        <v>9.43</v>
      </c>
      <c r="Z213" s="67">
        <v>9.34</v>
      </c>
      <c r="AA213" s="67">
        <v>9.43</v>
      </c>
      <c r="AB213" s="67">
        <v>8.59</v>
      </c>
      <c r="AC213" s="67">
        <v>8.1999999999999993</v>
      </c>
      <c r="AD213" s="67">
        <v>8.1999999999999993</v>
      </c>
      <c r="AE213" s="67">
        <v>8.27</v>
      </c>
      <c r="AF213" s="67">
        <v>7.94</v>
      </c>
      <c r="AG213" s="67">
        <v>8.19</v>
      </c>
      <c r="AH213" s="67">
        <v>9.1999999999999993</v>
      </c>
      <c r="AI213" s="67">
        <v>9.66</v>
      </c>
      <c r="AJ213" s="67">
        <v>10.17</v>
      </c>
      <c r="AK213" s="67">
        <v>10.66</v>
      </c>
      <c r="AL213" s="67">
        <v>10.01</v>
      </c>
      <c r="AM213" s="67">
        <v>12.62</v>
      </c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7"/>
      <c r="BN213" s="67"/>
      <c r="BO213" s="67"/>
      <c r="BP213" s="67"/>
      <c r="BQ213" s="67"/>
      <c r="BR213" s="67"/>
      <c r="BS213" s="67"/>
      <c r="BT213" s="67"/>
      <c r="BU213" s="67"/>
      <c r="BV213" s="67"/>
      <c r="BW213" s="67"/>
      <c r="BX213" s="67"/>
      <c r="BY213" s="67"/>
      <c r="BZ213" s="67"/>
      <c r="CA213" s="67"/>
      <c r="CB213" s="67"/>
      <c r="CC213" s="67"/>
      <c r="CD213" s="67"/>
      <c r="CE213" s="67"/>
      <c r="CF213" s="67"/>
      <c r="CG213" s="67"/>
      <c r="CH213" s="67"/>
      <c r="CI213" s="67"/>
      <c r="CJ213" s="67"/>
      <c r="CK213" s="67"/>
      <c r="CL213" s="67"/>
      <c r="CM213" s="67"/>
      <c r="CN213" s="67"/>
      <c r="CO213" s="67"/>
      <c r="CP213" s="239"/>
      <c r="CQ213"/>
      <c r="CR213" s="67"/>
      <c r="CS213"/>
      <c r="CT213"/>
      <c r="CU213" s="67"/>
      <c r="CV213" s="67"/>
      <c r="CW213" s="67"/>
      <c r="CX213" s="67"/>
      <c r="CY213" s="67"/>
      <c r="CZ213" s="67"/>
      <c r="DA213" s="67"/>
      <c r="DB213" s="67"/>
      <c r="DC213" s="67"/>
      <c r="DD213" s="17">
        <f t="shared" si="11"/>
        <v>5.0000000000000711E-2</v>
      </c>
      <c r="DE213" s="96">
        <f t="shared" si="12"/>
        <v>5.6947608200456391E-3</v>
      </c>
      <c r="DF213">
        <v>7.8</v>
      </c>
      <c r="DG213"/>
      <c r="DH213" s="176" t="s">
        <v>12073</v>
      </c>
      <c r="DI213">
        <f>VLOOKUP(DH213,[5]全部Ａ股20250705!$A:$D,4,FALSE)</f>
        <v>8.83</v>
      </c>
      <c r="DJ213"/>
      <c r="DK213" s="270"/>
      <c r="DL213" s="271"/>
    </row>
    <row r="214" spans="1:116" s="65" customFormat="1" ht="15" customHeight="1" x14ac:dyDescent="0.25">
      <c r="A214" s="99">
        <f t="shared" si="5"/>
        <v>213</v>
      </c>
      <c r="B214" s="8" t="s">
        <v>12072</v>
      </c>
      <c r="C214" s="137" t="s">
        <v>12071</v>
      </c>
      <c r="D214" s="176">
        <v>16.72</v>
      </c>
      <c r="E214"/>
      <c r="F214" s="100" t="e">
        <f>VLOOKUP(C214,#REF!,3,FALSE)</f>
        <v>#REF!</v>
      </c>
      <c r="G214" s="100"/>
      <c r="H214" s="67">
        <v>13.77</v>
      </c>
      <c r="I214" s="67">
        <v>14.12</v>
      </c>
      <c r="J214" s="67">
        <v>12.45</v>
      </c>
      <c r="K214" s="67">
        <v>12.85</v>
      </c>
      <c r="L214" s="67">
        <v>13.07</v>
      </c>
      <c r="M214" s="67">
        <v>14.04</v>
      </c>
      <c r="N214" s="67">
        <v>15.43</v>
      </c>
      <c r="O214" s="67">
        <v>14.7</v>
      </c>
      <c r="P214" s="67">
        <v>12.52</v>
      </c>
      <c r="Q214" s="67">
        <v>12.34</v>
      </c>
      <c r="R214" s="67">
        <v>12.5</v>
      </c>
      <c r="S214" s="67">
        <v>12.34</v>
      </c>
      <c r="T214" s="67">
        <v>12.31</v>
      </c>
      <c r="U214" s="67">
        <v>12.77</v>
      </c>
      <c r="V214" s="67">
        <v>12.98</v>
      </c>
      <c r="W214" s="67">
        <v>12.27</v>
      </c>
      <c r="X214" s="67">
        <v>11.98</v>
      </c>
      <c r="Y214" s="67">
        <v>11.64</v>
      </c>
      <c r="Z214" s="67">
        <v>12.5</v>
      </c>
      <c r="AA214" s="67">
        <v>12.81</v>
      </c>
      <c r="AB214" s="67">
        <v>13.75</v>
      </c>
      <c r="AC214" s="67">
        <v>12.9</v>
      </c>
      <c r="AD214" s="67">
        <v>12.79</v>
      </c>
      <c r="AE214" s="67">
        <v>12.62</v>
      </c>
      <c r="AF214" s="67">
        <v>11.04</v>
      </c>
      <c r="AG214" s="67">
        <v>11.09</v>
      </c>
      <c r="AH214" s="67">
        <v>12.29</v>
      </c>
      <c r="AI214" s="67">
        <v>11.68</v>
      </c>
      <c r="AJ214" s="67">
        <v>10.99</v>
      </c>
      <c r="AK214" s="67">
        <v>10.77</v>
      </c>
      <c r="AL214" s="67">
        <v>10.33</v>
      </c>
      <c r="AM214" s="67">
        <v>12.38</v>
      </c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7"/>
      <c r="BN214" s="67"/>
      <c r="BO214" s="67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239"/>
      <c r="CQ214"/>
      <c r="CR214" s="67"/>
      <c r="CS214"/>
      <c r="CT214"/>
      <c r="CU214" s="67"/>
      <c r="CV214" s="67"/>
      <c r="CW214" s="67"/>
      <c r="CX214" s="67"/>
      <c r="CY214" s="67"/>
      <c r="CZ214" s="67"/>
      <c r="DA214" s="67"/>
      <c r="DB214" s="67"/>
      <c r="DC214" s="67"/>
      <c r="DD214" s="17">
        <f t="shared" si="11"/>
        <v>2.9499999999999993</v>
      </c>
      <c r="DE214" s="96">
        <f t="shared" si="12"/>
        <v>0.21423384168482204</v>
      </c>
      <c r="DF214">
        <v>7.8</v>
      </c>
      <c r="DG214"/>
      <c r="DH214" s="176" t="s">
        <v>12071</v>
      </c>
      <c r="DI214">
        <f>VLOOKUP(DH214,[5]全部Ａ股20250705!$A:$D,4,FALSE)</f>
        <v>16.72</v>
      </c>
      <c r="DJ214"/>
      <c r="DK214" s="270"/>
      <c r="DL214" s="271"/>
    </row>
    <row r="215" spans="1:116" s="65" customFormat="1" ht="15" customHeight="1" x14ac:dyDescent="0.25">
      <c r="A215" s="99">
        <f t="shared" si="5"/>
        <v>214</v>
      </c>
      <c r="B215" s="8" t="s">
        <v>12069</v>
      </c>
      <c r="C215" s="137" t="s">
        <v>12070</v>
      </c>
      <c r="D215" s="176">
        <v>4.4800000000000004</v>
      </c>
      <c r="E215"/>
      <c r="F215" s="100" t="e">
        <f>VLOOKUP(C215,#REF!,3,FALSE)</f>
        <v>#REF!</v>
      </c>
      <c r="G215" s="100"/>
      <c r="H215" s="67">
        <v>4.57</v>
      </c>
      <c r="I215" s="67">
        <v>4.21</v>
      </c>
      <c r="J215" s="67">
        <v>4.26</v>
      </c>
      <c r="K215" s="67">
        <v>4.3499999999999996</v>
      </c>
      <c r="L215" s="67">
        <v>4.4000000000000004</v>
      </c>
      <c r="M215" s="67">
        <v>4.43</v>
      </c>
      <c r="N215" s="67">
        <v>4.5</v>
      </c>
      <c r="O215" s="67">
        <v>4.57</v>
      </c>
      <c r="P215" s="67">
        <v>4.26</v>
      </c>
      <c r="Q215" s="67">
        <v>4.3600000000000003</v>
      </c>
      <c r="R215" s="67">
        <v>4.37</v>
      </c>
      <c r="S215" s="67">
        <v>4.47</v>
      </c>
      <c r="T215" s="67">
        <v>4.78</v>
      </c>
      <c r="U215" s="67">
        <v>5.03</v>
      </c>
      <c r="V215" s="67">
        <v>5.41</v>
      </c>
      <c r="W215" s="67">
        <v>5.8</v>
      </c>
      <c r="X215" s="67">
        <v>5.42</v>
      </c>
      <c r="Y215" s="67">
        <v>5.39</v>
      </c>
      <c r="Z215" s="67">
        <v>6.01</v>
      </c>
      <c r="AA215" s="67">
        <v>5.53</v>
      </c>
      <c r="AB215" s="67">
        <v>5.28</v>
      </c>
      <c r="AC215" s="67">
        <v>4.42</v>
      </c>
      <c r="AD215" s="67">
        <v>4.71</v>
      </c>
      <c r="AE215" s="67">
        <v>5.19</v>
      </c>
      <c r="AF215" s="67">
        <v>4.58</v>
      </c>
      <c r="AG215" s="67">
        <v>3.96</v>
      </c>
      <c r="AH215" s="67">
        <v>4.59</v>
      </c>
      <c r="AI215" s="67">
        <v>5.61</v>
      </c>
      <c r="AJ215" s="67">
        <v>8.02</v>
      </c>
      <c r="AK215" s="67">
        <v>4.9800000000000004</v>
      </c>
      <c r="AL215" s="67">
        <v>4.5199999999999996</v>
      </c>
      <c r="AM215" s="67">
        <v>4.0999999999999996</v>
      </c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7"/>
      <c r="BN215" s="67"/>
      <c r="BO215" s="67"/>
      <c r="BP215" s="67"/>
      <c r="BQ215" s="67"/>
      <c r="BR215" s="67"/>
      <c r="BS215" s="67"/>
      <c r="BT215" s="67"/>
      <c r="BU215" s="67"/>
      <c r="BV215" s="67"/>
      <c r="BW215" s="67"/>
      <c r="BX215" s="67"/>
      <c r="BY215" s="67"/>
      <c r="BZ215" s="67"/>
      <c r="CA215" s="67"/>
      <c r="CB215" s="67"/>
      <c r="CC215" s="67"/>
      <c r="CD215" s="67"/>
      <c r="CE215" s="67"/>
      <c r="CF215" s="67"/>
      <c r="CG215" s="67"/>
      <c r="CH215" s="67"/>
      <c r="CI215" s="67"/>
      <c r="CJ215" s="67"/>
      <c r="CK215" s="67"/>
      <c r="CL215" s="67"/>
      <c r="CM215" s="67"/>
      <c r="CN215" s="67"/>
      <c r="CO215" s="67"/>
      <c r="CP215" s="239"/>
      <c r="CQ215"/>
      <c r="CR215" s="67"/>
      <c r="CS215"/>
      <c r="CT215"/>
      <c r="CU215" s="67"/>
      <c r="CV215" s="67"/>
      <c r="CW215" s="67"/>
      <c r="CX215" s="67"/>
      <c r="CY215" s="67"/>
      <c r="CZ215" s="67"/>
      <c r="DA215" s="67"/>
      <c r="DB215" s="67"/>
      <c r="DC215" s="67"/>
      <c r="DD215" s="17">
        <f t="shared" si="11"/>
        <v>-8.9999999999999858E-2</v>
      </c>
      <c r="DE215" s="96">
        <f t="shared" si="12"/>
        <v>-1.9693654266958391E-2</v>
      </c>
      <c r="DF215">
        <v>7.8</v>
      </c>
      <c r="DG215"/>
      <c r="DH215" s="176" t="s">
        <v>12070</v>
      </c>
      <c r="DI215">
        <f>VLOOKUP(DH215,[5]全部Ａ股20250705!$A:$D,4,FALSE)</f>
        <v>4.4800000000000004</v>
      </c>
      <c r="DJ215"/>
      <c r="DK215" s="270"/>
      <c r="DL215" s="271"/>
    </row>
    <row r="216" spans="1:116" s="65" customFormat="1" ht="15" customHeight="1" x14ac:dyDescent="0.25">
      <c r="A216" s="99">
        <f t="shared" si="5"/>
        <v>215</v>
      </c>
      <c r="B216" s="8" t="s">
        <v>12064</v>
      </c>
      <c r="C216" s="137" t="s">
        <v>12065</v>
      </c>
      <c r="D216" s="176">
        <v>27.44</v>
      </c>
      <c r="E216"/>
      <c r="F216" s="100" t="e">
        <f>VLOOKUP(C216,#REF!,3,FALSE)</f>
        <v>#REF!</v>
      </c>
      <c r="G216" s="100"/>
      <c r="H216" s="67">
        <v>28.38</v>
      </c>
      <c r="I216" s="67">
        <v>24.11</v>
      </c>
      <c r="J216" s="67">
        <v>23.06</v>
      </c>
      <c r="K216" s="67">
        <v>25.26</v>
      </c>
      <c r="L216" s="67">
        <v>22.02</v>
      </c>
      <c r="M216" s="67">
        <v>19.3</v>
      </c>
      <c r="N216" s="67">
        <v>19.760000000000002</v>
      </c>
      <c r="O216" s="67">
        <v>19.86</v>
      </c>
      <c r="P216" s="67">
        <v>20.16</v>
      </c>
      <c r="Q216" s="67">
        <v>19.579999999999998</v>
      </c>
      <c r="R216" s="67">
        <v>17.55</v>
      </c>
      <c r="S216" s="67">
        <v>17.600000000000001</v>
      </c>
      <c r="T216" s="67">
        <v>19.809999999999999</v>
      </c>
      <c r="U216" s="67">
        <v>18.850000000000001</v>
      </c>
      <c r="V216" s="67">
        <v>21.81</v>
      </c>
      <c r="W216" s="67">
        <v>21.46</v>
      </c>
      <c r="X216" s="67">
        <v>21.48</v>
      </c>
      <c r="Y216" s="67">
        <v>18.95</v>
      </c>
      <c r="Z216" s="67">
        <v>21.3</v>
      </c>
      <c r="AA216" s="67">
        <v>21.88</v>
      </c>
      <c r="AB216" s="67">
        <v>20.66</v>
      </c>
      <c r="AC216" s="67">
        <v>19.440000000000001</v>
      </c>
      <c r="AD216" s="67">
        <v>19.27</v>
      </c>
      <c r="AE216" s="67">
        <v>18.239999999999998</v>
      </c>
      <c r="AF216" s="67">
        <v>16.649999999999999</v>
      </c>
      <c r="AG216" s="67">
        <v>16.73</v>
      </c>
      <c r="AH216" s="67">
        <v>19.149999999999999</v>
      </c>
      <c r="AI216" s="67">
        <v>21.62</v>
      </c>
      <c r="AJ216" s="67">
        <v>22.27</v>
      </c>
      <c r="AK216" s="67">
        <v>23.91</v>
      </c>
      <c r="AL216" s="67">
        <v>20.84</v>
      </c>
      <c r="AM216" s="67">
        <v>22.57</v>
      </c>
      <c r="AN216" s="67">
        <v>25.54</v>
      </c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7"/>
      <c r="BN216" s="67"/>
      <c r="BO216" s="67"/>
      <c r="BP216" s="67"/>
      <c r="BQ216" s="67"/>
      <c r="BR216" s="67"/>
      <c r="BS216" s="67"/>
      <c r="BT216" s="67"/>
      <c r="BU216" s="67"/>
      <c r="BV216" s="67"/>
      <c r="BW216" s="67"/>
      <c r="BX216" s="67"/>
      <c r="BY216" s="67"/>
      <c r="BZ216" s="67"/>
      <c r="CA216" s="67"/>
      <c r="CB216" s="67"/>
      <c r="CC216" s="67"/>
      <c r="CD216" s="67"/>
      <c r="CE216" s="67"/>
      <c r="CF216" s="67"/>
      <c r="CG216" s="67"/>
      <c r="CH216" s="67"/>
      <c r="CI216" s="67"/>
      <c r="CJ216" s="67"/>
      <c r="CK216" s="67"/>
      <c r="CL216" s="67"/>
      <c r="CM216" s="67"/>
      <c r="CN216" s="67"/>
      <c r="CO216" s="67"/>
      <c r="CP216" s="239"/>
      <c r="CQ216"/>
      <c r="CR216" s="67"/>
      <c r="CS216"/>
      <c r="CT216"/>
      <c r="CU216" s="67"/>
      <c r="CV216" s="67"/>
      <c r="CW216" s="67"/>
      <c r="CX216" s="67"/>
      <c r="CY216" s="67"/>
      <c r="CZ216" s="67"/>
      <c r="DA216" s="67"/>
      <c r="DB216" s="67"/>
      <c r="DC216" s="67"/>
      <c r="DD216" s="17">
        <f t="shared" si="11"/>
        <v>-0.93999999999999773</v>
      </c>
      <c r="DE216" s="96">
        <f t="shared" si="12"/>
        <v>-3.3121916842846995E-2</v>
      </c>
      <c r="DF216">
        <v>7.8</v>
      </c>
      <c r="DG216"/>
      <c r="DH216" s="176" t="s">
        <v>12065</v>
      </c>
      <c r="DI216">
        <f>VLOOKUP(DH216,[5]全部Ａ股20250705!$A:$D,4,FALSE)</f>
        <v>27.44</v>
      </c>
      <c r="DJ216"/>
      <c r="DK216" s="270"/>
      <c r="DL216" s="271"/>
    </row>
    <row r="217" spans="1:116" s="65" customFormat="1" ht="15" customHeight="1" x14ac:dyDescent="0.25">
      <c r="A217" s="99">
        <f t="shared" si="5"/>
        <v>216</v>
      </c>
      <c r="B217" s="8" t="s">
        <v>12058</v>
      </c>
      <c r="C217" s="137" t="s">
        <v>12059</v>
      </c>
      <c r="D217" s="176">
        <v>6.21</v>
      </c>
      <c r="E217"/>
      <c r="F217" s="100" t="e">
        <f>VLOOKUP(C217,#REF!,3,FALSE)</f>
        <v>#REF!</v>
      </c>
      <c r="G217" s="100"/>
      <c r="H217" s="67">
        <v>6.2</v>
      </c>
      <c r="I217" s="67">
        <v>5.62</v>
      </c>
      <c r="J217" s="67">
        <v>5.88</v>
      </c>
      <c r="K217" s="67">
        <v>6.18</v>
      </c>
      <c r="L217" s="67">
        <v>6.17</v>
      </c>
      <c r="M217" s="67">
        <v>6.02</v>
      </c>
      <c r="N217" s="67">
        <v>6.07</v>
      </c>
      <c r="O217" s="67">
        <v>6.11</v>
      </c>
      <c r="P217" s="67">
        <v>5.81</v>
      </c>
      <c r="Q217" s="67">
        <v>5.73</v>
      </c>
      <c r="R217" s="67">
        <v>5.92</v>
      </c>
      <c r="S217" s="67">
        <v>5.67</v>
      </c>
      <c r="T217" s="67">
        <v>6.17</v>
      </c>
      <c r="U217" s="67">
        <v>6.32</v>
      </c>
      <c r="V217" s="67">
        <v>7.38</v>
      </c>
      <c r="W217" s="67">
        <v>7.19</v>
      </c>
      <c r="X217" s="67">
        <v>7.77</v>
      </c>
      <c r="Y217" s="67">
        <v>7.58</v>
      </c>
      <c r="Z217" s="67">
        <v>6.94</v>
      </c>
      <c r="AA217" s="67">
        <v>6.85</v>
      </c>
      <c r="AB217" s="67">
        <v>6.32</v>
      </c>
      <c r="AC217" s="67">
        <v>5.71</v>
      </c>
      <c r="AD217" s="67">
        <v>5.81</v>
      </c>
      <c r="AE217" s="67">
        <v>6.15</v>
      </c>
      <c r="AF217" s="67">
        <v>5.84</v>
      </c>
      <c r="AG217" s="67">
        <v>5.52</v>
      </c>
      <c r="AH217" s="67">
        <v>6.36</v>
      </c>
      <c r="AI217" s="67">
        <v>7.19</v>
      </c>
      <c r="AJ217" s="67">
        <v>8.09</v>
      </c>
      <c r="AK217" s="67">
        <v>7.76</v>
      </c>
      <c r="AL217" s="67">
        <v>6.93</v>
      </c>
      <c r="AM217" s="67">
        <v>7.01</v>
      </c>
      <c r="AN217" s="67">
        <v>7.2</v>
      </c>
      <c r="AO217" s="67">
        <v>9.83</v>
      </c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7"/>
      <c r="BN217" s="67"/>
      <c r="BO217" s="67"/>
      <c r="BP217" s="67"/>
      <c r="BQ217" s="67"/>
      <c r="BR217" s="67"/>
      <c r="BS217" s="67"/>
      <c r="BT217" s="67"/>
      <c r="BU217" s="67"/>
      <c r="BV217" s="67"/>
      <c r="BW217" s="67"/>
      <c r="BX217" s="67"/>
      <c r="BY217" s="67"/>
      <c r="BZ217" s="67"/>
      <c r="CA217" s="67"/>
      <c r="CB217" s="67"/>
      <c r="CC217" s="67"/>
      <c r="CD217" s="67"/>
      <c r="CE217" s="67"/>
      <c r="CF217" s="67"/>
      <c r="CG217" s="67"/>
      <c r="CH217" s="67"/>
      <c r="CI217" s="67"/>
      <c r="CJ217" s="67"/>
      <c r="CK217" s="67"/>
      <c r="CL217" s="67"/>
      <c r="CM217" s="67"/>
      <c r="CN217" s="67"/>
      <c r="CO217" s="67"/>
      <c r="CP217" s="239"/>
      <c r="CQ217"/>
      <c r="CR217" s="67"/>
      <c r="CS217"/>
      <c r="CT217"/>
      <c r="CU217" s="67"/>
      <c r="CV217" s="67"/>
      <c r="CW217" s="67"/>
      <c r="CX217" s="67"/>
      <c r="CY217" s="67"/>
      <c r="CZ217" s="67"/>
      <c r="DA217" s="67"/>
      <c r="DB217" s="67"/>
      <c r="DC217" s="67"/>
      <c r="DD217" s="17">
        <f t="shared" si="11"/>
        <v>9.9999999999997868E-3</v>
      </c>
      <c r="DE217" s="96">
        <f t="shared" si="12"/>
        <v>1.6129032258064171E-3</v>
      </c>
      <c r="DF217">
        <v>7.8</v>
      </c>
      <c r="DG217"/>
      <c r="DH217" s="176" t="s">
        <v>12059</v>
      </c>
      <c r="DI217">
        <f>VLOOKUP(DH217,[5]全部Ａ股20250705!$A:$D,4,FALSE)</f>
        <v>6.21</v>
      </c>
      <c r="DJ217"/>
      <c r="DK217" s="270"/>
      <c r="DL217" s="271"/>
    </row>
    <row r="218" spans="1:116" s="65" customFormat="1" ht="15" customHeight="1" x14ac:dyDescent="0.25">
      <c r="A218" s="99">
        <f t="shared" si="5"/>
        <v>217</v>
      </c>
      <c r="B218" s="8" t="s">
        <v>12048</v>
      </c>
      <c r="C218" s="137" t="s">
        <v>12049</v>
      </c>
      <c r="D218" s="176">
        <v>6.65</v>
      </c>
      <c r="E218"/>
      <c r="F218" s="100" t="e">
        <f>VLOOKUP(C218,#REF!,3,FALSE)</f>
        <v>#REF!</v>
      </c>
      <c r="G218" s="100"/>
      <c r="H218" s="67">
        <v>6.61</v>
      </c>
      <c r="I218" s="67">
        <v>6.35</v>
      </c>
      <c r="J218" s="67">
        <v>6.83</v>
      </c>
      <c r="K218" s="67">
        <v>6.66</v>
      </c>
      <c r="L218" s="67">
        <v>6.68</v>
      </c>
      <c r="M218" s="67">
        <v>7.41</v>
      </c>
      <c r="N218" s="67">
        <v>6.36</v>
      </c>
      <c r="O218" s="67">
        <v>5.93</v>
      </c>
      <c r="P218" s="67">
        <v>5.59</v>
      </c>
      <c r="Q218" s="67">
        <v>5.75</v>
      </c>
      <c r="R218" s="67">
        <v>5.47</v>
      </c>
      <c r="S218" s="67">
        <v>5.62</v>
      </c>
      <c r="T218" s="67">
        <v>5.5</v>
      </c>
      <c r="U218" s="67">
        <v>5.44</v>
      </c>
      <c r="V218" s="67">
        <v>5.89</v>
      </c>
      <c r="W218" s="67">
        <v>5.73</v>
      </c>
      <c r="X218" s="67">
        <v>5.83</v>
      </c>
      <c r="Y218" s="67">
        <v>5.74</v>
      </c>
      <c r="Z218" s="67">
        <v>6.24</v>
      </c>
      <c r="AA218" s="67">
        <v>5.97</v>
      </c>
      <c r="AB218" s="67">
        <v>5.81</v>
      </c>
      <c r="AC218" s="67">
        <v>5.39</v>
      </c>
      <c r="AD218" s="67">
        <v>5.54</v>
      </c>
      <c r="AE218" s="67">
        <v>5.57</v>
      </c>
      <c r="AF218" s="67">
        <v>5.24</v>
      </c>
      <c r="AG218" s="67">
        <v>5.15</v>
      </c>
      <c r="AH218" s="67">
        <v>6.28</v>
      </c>
      <c r="AI218" s="67">
        <v>6.36</v>
      </c>
      <c r="AJ218" s="67">
        <v>7.24</v>
      </c>
      <c r="AK218" s="67">
        <v>6.4</v>
      </c>
      <c r="AL218" s="67">
        <v>6.02</v>
      </c>
      <c r="AM218" s="67">
        <v>6.28</v>
      </c>
      <c r="AN218" s="67">
        <v>6.2</v>
      </c>
      <c r="AO218" s="67">
        <v>6.74</v>
      </c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7"/>
      <c r="BN218" s="67"/>
      <c r="BO218" s="67"/>
      <c r="BP218" s="67"/>
      <c r="BQ218" s="67"/>
      <c r="BR218" s="67"/>
      <c r="BS218" s="67"/>
      <c r="BT218" s="67"/>
      <c r="BU218" s="67"/>
      <c r="BV218" s="67"/>
      <c r="BW218" s="67"/>
      <c r="BX218" s="67"/>
      <c r="BY218" s="67"/>
      <c r="BZ218" s="67"/>
      <c r="CA218" s="67"/>
      <c r="CB218" s="67"/>
      <c r="CC218" s="67"/>
      <c r="CD218" s="67"/>
      <c r="CE218" s="67"/>
      <c r="CF218" s="67"/>
      <c r="CG218" s="67"/>
      <c r="CH218" s="67"/>
      <c r="CI218" s="67"/>
      <c r="CJ218" s="67"/>
      <c r="CK218" s="67"/>
      <c r="CL218" s="67"/>
      <c r="CM218" s="67"/>
      <c r="CN218" s="67"/>
      <c r="CO218" s="67"/>
      <c r="CP218" s="239"/>
      <c r="CQ218"/>
      <c r="CR218" s="67"/>
      <c r="CS218"/>
      <c r="CT218"/>
      <c r="CU218" s="67"/>
      <c r="CV218" s="67"/>
      <c r="CW218" s="67"/>
      <c r="CX218" s="67"/>
      <c r="CY218" s="67"/>
      <c r="CZ218" s="67"/>
      <c r="DA218" s="67"/>
      <c r="DB218" s="67"/>
      <c r="DC218" s="67"/>
      <c r="DD218" s="17">
        <f t="shared" si="11"/>
        <v>4.0000000000000036E-2</v>
      </c>
      <c r="DE218" s="96">
        <f t="shared" si="12"/>
        <v>6.0514372163388858E-3</v>
      </c>
      <c r="DF218">
        <v>7.8</v>
      </c>
      <c r="DG218"/>
      <c r="DH218" s="176" t="s">
        <v>12049</v>
      </c>
      <c r="DI218">
        <f>VLOOKUP(DH218,[5]全部Ａ股20250705!$A:$D,4,FALSE)</f>
        <v>6.65</v>
      </c>
      <c r="DJ218"/>
      <c r="DK218" s="270"/>
      <c r="DL218" s="271"/>
    </row>
    <row r="219" spans="1:116" s="65" customFormat="1" ht="15" customHeight="1" x14ac:dyDescent="0.25">
      <c r="A219" s="99">
        <f t="shared" si="5"/>
        <v>218</v>
      </c>
      <c r="B219" s="8" t="s">
        <v>628</v>
      </c>
      <c r="C219" s="137" t="s">
        <v>12050</v>
      </c>
      <c r="D219" s="176">
        <v>7.29</v>
      </c>
      <c r="E219"/>
      <c r="F219" s="100" t="e">
        <f>VLOOKUP(C219,#REF!,3,FALSE)</f>
        <v>#REF!</v>
      </c>
      <c r="G219" s="100"/>
      <c r="H219" s="67">
        <v>7.31</v>
      </c>
      <c r="I219" s="67">
        <v>7.23</v>
      </c>
      <c r="J219" s="67">
        <v>7.27</v>
      </c>
      <c r="K219" s="67">
        <v>7.5</v>
      </c>
      <c r="L219" s="67">
        <v>7.44</v>
      </c>
      <c r="M219" s="67">
        <v>7.44</v>
      </c>
      <c r="N219" s="67">
        <v>7.21</v>
      </c>
      <c r="O219" s="67">
        <v>7.36</v>
      </c>
      <c r="P219" s="67">
        <v>7.28</v>
      </c>
      <c r="Q219" s="67">
        <v>7.15</v>
      </c>
      <c r="R219" s="67">
        <v>7.16</v>
      </c>
      <c r="S219" s="67">
        <v>7.21</v>
      </c>
      <c r="T219" s="67">
        <v>7.64</v>
      </c>
      <c r="U219" s="67">
        <v>7.78</v>
      </c>
      <c r="V219" s="67">
        <v>7.94</v>
      </c>
      <c r="W219" s="67">
        <v>8.15</v>
      </c>
      <c r="X219" s="67">
        <v>8.1999999999999993</v>
      </c>
      <c r="Y219" s="67">
        <v>8.16</v>
      </c>
      <c r="Z219" s="67">
        <v>8.9499999999999993</v>
      </c>
      <c r="AA219" s="67">
        <v>8.57</v>
      </c>
      <c r="AB219" s="67">
        <v>7.9</v>
      </c>
      <c r="AC219" s="67">
        <v>7.22</v>
      </c>
      <c r="AD219" s="67">
        <v>7.74</v>
      </c>
      <c r="AE219" s="67">
        <v>7.17</v>
      </c>
      <c r="AF219" s="67">
        <v>7.01</v>
      </c>
      <c r="AG219" s="67">
        <v>7.15</v>
      </c>
      <c r="AH219" s="67">
        <v>8.16</v>
      </c>
      <c r="AI219" s="67">
        <v>8.51</v>
      </c>
      <c r="AJ219" s="67">
        <v>8.67</v>
      </c>
      <c r="AK219" s="67">
        <v>9.1300000000000008</v>
      </c>
      <c r="AL219" s="67">
        <v>8.5</v>
      </c>
      <c r="AM219" s="67">
        <v>9.85</v>
      </c>
      <c r="AN219" s="67">
        <v>9.75</v>
      </c>
      <c r="AO219" s="67">
        <v>12.3</v>
      </c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7"/>
      <c r="BN219" s="67"/>
      <c r="BO219" s="67"/>
      <c r="BP219" s="67"/>
      <c r="BQ219" s="67"/>
      <c r="BR219" s="67"/>
      <c r="BS219" s="67"/>
      <c r="BT219" s="67"/>
      <c r="BU219" s="67"/>
      <c r="BV219" s="67"/>
      <c r="BW219" s="67"/>
      <c r="BX219" s="67"/>
      <c r="BY219" s="67"/>
      <c r="BZ219" s="67"/>
      <c r="CA219" s="67"/>
      <c r="CB219" s="67"/>
      <c r="CC219" s="67"/>
      <c r="CD219" s="67"/>
      <c r="CE219" s="67"/>
      <c r="CF219" s="67"/>
      <c r="CG219" s="67"/>
      <c r="CH219" s="67"/>
      <c r="CI219" s="67"/>
      <c r="CJ219" s="67"/>
      <c r="CK219" s="67"/>
      <c r="CL219" s="67"/>
      <c r="CM219" s="67"/>
      <c r="CN219" s="67"/>
      <c r="CO219" s="67"/>
      <c r="CP219" s="239"/>
      <c r="CQ219"/>
      <c r="CR219" s="67"/>
      <c r="CS219"/>
      <c r="CT219"/>
      <c r="CU219" s="67"/>
      <c r="CV219" s="67"/>
      <c r="CW219" s="67"/>
      <c r="CX219" s="67"/>
      <c r="CY219" s="67"/>
      <c r="CZ219" s="67"/>
      <c r="DA219" s="67"/>
      <c r="DB219" s="67"/>
      <c r="DC219" s="67"/>
      <c r="DD219" s="17">
        <f t="shared" si="11"/>
        <v>-1.9999999999999574E-2</v>
      </c>
      <c r="DE219" s="96">
        <f t="shared" si="12"/>
        <v>-2.7359781121750444E-3</v>
      </c>
      <c r="DF219">
        <v>7.8</v>
      </c>
      <c r="DG219"/>
      <c r="DH219" s="176" t="s">
        <v>12050</v>
      </c>
      <c r="DI219">
        <f>VLOOKUP(DH219,[5]全部Ａ股20250705!$A:$D,4,FALSE)</f>
        <v>7.29</v>
      </c>
      <c r="DJ219"/>
      <c r="DK219" s="270"/>
      <c r="DL219" s="271"/>
    </row>
    <row r="220" spans="1:116" s="65" customFormat="1" ht="15" customHeight="1" x14ac:dyDescent="0.25">
      <c r="A220" s="99">
        <f t="shared" si="5"/>
        <v>219</v>
      </c>
      <c r="B220" s="8" t="s">
        <v>12051</v>
      </c>
      <c r="C220" s="137" t="s">
        <v>12052</v>
      </c>
      <c r="D220" s="176">
        <v>12.77</v>
      </c>
      <c r="E220"/>
      <c r="F220" s="100" t="e">
        <f>VLOOKUP(C220,#REF!,3,FALSE)</f>
        <v>#REF!</v>
      </c>
      <c r="G220" s="100"/>
      <c r="H220" s="67">
        <v>13.34</v>
      </c>
      <c r="I220" s="67">
        <v>12.89</v>
      </c>
      <c r="J220" s="67">
        <v>13.12</v>
      </c>
      <c r="K220" s="67">
        <v>13.36</v>
      </c>
      <c r="L220" s="67">
        <v>13.74</v>
      </c>
      <c r="M220" s="67">
        <v>14.84</v>
      </c>
      <c r="N220" s="67">
        <v>15.73</v>
      </c>
      <c r="O220" s="67">
        <v>15.4</v>
      </c>
      <c r="P220" s="67">
        <v>15.76</v>
      </c>
      <c r="Q220" s="67">
        <v>14.52</v>
      </c>
      <c r="R220" s="67">
        <v>13.57</v>
      </c>
      <c r="S220" s="67">
        <v>13.2</v>
      </c>
      <c r="T220" s="67">
        <v>15.03</v>
      </c>
      <c r="U220" s="67">
        <v>15.66</v>
      </c>
      <c r="V220" s="67">
        <v>16.07</v>
      </c>
      <c r="W220" s="67">
        <v>13.68</v>
      </c>
      <c r="X220" s="67">
        <v>14.13</v>
      </c>
      <c r="Y220" s="67">
        <v>12.15</v>
      </c>
      <c r="Z220" s="67">
        <v>11.19</v>
      </c>
      <c r="AA220" s="67">
        <v>10.55</v>
      </c>
      <c r="AB220" s="67">
        <v>10.58</v>
      </c>
      <c r="AC220" s="67">
        <v>9.8000000000000007</v>
      </c>
      <c r="AD220" s="67">
        <v>10.14</v>
      </c>
      <c r="AE220" s="67">
        <v>9.98</v>
      </c>
      <c r="AF220" s="67">
        <v>9.4499999999999993</v>
      </c>
      <c r="AG220" s="67">
        <v>8.02</v>
      </c>
      <c r="AH220" s="67">
        <v>9.18</v>
      </c>
      <c r="AI220" s="67">
        <v>9.84</v>
      </c>
      <c r="AJ220" s="67">
        <v>10.210000000000001</v>
      </c>
      <c r="AK220" s="67">
        <v>9.99</v>
      </c>
      <c r="AL220" s="67">
        <v>9.08</v>
      </c>
      <c r="AM220" s="67">
        <v>8.69</v>
      </c>
      <c r="AN220" s="67">
        <v>8.2899999999999991</v>
      </c>
      <c r="AO220" s="67">
        <v>12.39</v>
      </c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BM220" s="67"/>
      <c r="BN220" s="67"/>
      <c r="BO220" s="67"/>
      <c r="BP220" s="67"/>
      <c r="BQ220" s="67"/>
      <c r="BR220" s="67"/>
      <c r="BS220" s="67"/>
      <c r="BT220" s="67"/>
      <c r="BU220" s="67"/>
      <c r="BV220" s="67"/>
      <c r="BW220" s="67"/>
      <c r="BX220" s="67"/>
      <c r="BY220" s="67"/>
      <c r="BZ220" s="67"/>
      <c r="CA220" s="67"/>
      <c r="CB220" s="67"/>
      <c r="CC220" s="67"/>
      <c r="CD220" s="67"/>
      <c r="CE220" s="67"/>
      <c r="CF220" s="67"/>
      <c r="CG220" s="67"/>
      <c r="CH220" s="67"/>
      <c r="CI220" s="67"/>
      <c r="CJ220" s="67"/>
      <c r="CK220" s="67"/>
      <c r="CL220" s="67"/>
      <c r="CM220" s="67"/>
      <c r="CN220" s="67"/>
      <c r="CO220" s="67"/>
      <c r="CP220" s="239"/>
      <c r="CQ220"/>
      <c r="CR220" s="67"/>
      <c r="CS220"/>
      <c r="CT220"/>
      <c r="CU220" s="67"/>
      <c r="CV220" s="67"/>
      <c r="CW220" s="67"/>
      <c r="CX220" s="67"/>
      <c r="CY220" s="67"/>
      <c r="CZ220" s="67"/>
      <c r="DA220" s="67"/>
      <c r="DB220" s="67"/>
      <c r="DC220" s="67"/>
      <c r="DD220" s="17">
        <f t="shared" si="11"/>
        <v>-0.57000000000000028</v>
      </c>
      <c r="DE220" s="96">
        <f t="shared" si="12"/>
        <v>-4.2728635682158941E-2</v>
      </c>
      <c r="DF220">
        <v>7.8</v>
      </c>
      <c r="DG220"/>
      <c r="DH220" s="176" t="s">
        <v>12052</v>
      </c>
      <c r="DI220">
        <f>VLOOKUP(DH220,[5]全部Ａ股20250705!$A:$D,4,FALSE)</f>
        <v>12.77</v>
      </c>
      <c r="DJ220"/>
      <c r="DK220" s="270"/>
      <c r="DL220" s="271"/>
    </row>
    <row r="221" spans="1:116" s="65" customFormat="1" ht="15" customHeight="1" x14ac:dyDescent="0.25">
      <c r="A221" s="99">
        <f t="shared" si="5"/>
        <v>220</v>
      </c>
      <c r="B221" s="8" t="s">
        <v>12054</v>
      </c>
      <c r="C221" s="137" t="s">
        <v>12055</v>
      </c>
      <c r="D221" s="176">
        <v>2.27</v>
      </c>
      <c r="E221"/>
      <c r="F221" s="100" t="e">
        <f>VLOOKUP(C221,#REF!,3,FALSE)</f>
        <v>#REF!</v>
      </c>
      <c r="G221" s="100"/>
      <c r="H221" s="67">
        <v>2.35</v>
      </c>
      <c r="I221" s="67">
        <v>2.1800000000000002</v>
      </c>
      <c r="J221" s="67">
        <v>2.38</v>
      </c>
      <c r="K221" s="67">
        <v>2.4300000000000002</v>
      </c>
      <c r="L221" s="67">
        <v>2.46</v>
      </c>
      <c r="M221" s="67">
        <v>2.46</v>
      </c>
      <c r="N221" s="67">
        <v>2.57</v>
      </c>
      <c r="O221" s="67">
        <v>2.65</v>
      </c>
      <c r="P221" s="67">
        <v>2.7</v>
      </c>
      <c r="Q221" s="67">
        <v>2.72</v>
      </c>
      <c r="R221" s="67">
        <v>2.77</v>
      </c>
      <c r="S221" s="67">
        <v>2.91</v>
      </c>
      <c r="T221" s="67">
        <v>2.77</v>
      </c>
      <c r="U221" s="67">
        <v>2.68</v>
      </c>
      <c r="V221" s="67">
        <v>2.86</v>
      </c>
      <c r="W221" s="67">
        <v>2.94</v>
      </c>
      <c r="X221" s="67">
        <v>2.97</v>
      </c>
      <c r="Y221" s="67">
        <v>3.04</v>
      </c>
      <c r="Z221" s="67">
        <v>3.02</v>
      </c>
      <c r="AA221" s="67">
        <v>3.05</v>
      </c>
      <c r="AB221" s="67">
        <v>2.68</v>
      </c>
      <c r="AC221" s="67">
        <v>2.59</v>
      </c>
      <c r="AD221" s="67">
        <v>2.74</v>
      </c>
      <c r="AE221" s="67">
        <v>2.84</v>
      </c>
      <c r="AF221" s="67">
        <v>2.85</v>
      </c>
      <c r="AG221" s="67">
        <v>3.18</v>
      </c>
      <c r="AH221" s="67">
        <v>3.37</v>
      </c>
      <c r="AI221" s="67">
        <v>3.61</v>
      </c>
      <c r="AJ221" s="67">
        <v>4.05</v>
      </c>
      <c r="AK221" s="67">
        <v>3.75</v>
      </c>
      <c r="AL221" s="67">
        <v>3.33</v>
      </c>
      <c r="AM221" s="67">
        <v>2.96</v>
      </c>
      <c r="AN221" s="67">
        <v>2.71</v>
      </c>
      <c r="AO221" s="67">
        <v>2.88</v>
      </c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BM221" s="67"/>
      <c r="BN221" s="67"/>
      <c r="BO221" s="67"/>
      <c r="BP221" s="67"/>
      <c r="BQ221" s="67"/>
      <c r="BR221" s="67"/>
      <c r="BS221" s="67"/>
      <c r="BT221" s="67"/>
      <c r="BU221" s="67"/>
      <c r="BV221" s="67"/>
      <c r="BW221" s="67"/>
      <c r="BX221" s="67"/>
      <c r="BY221" s="67"/>
      <c r="BZ221" s="67"/>
      <c r="CA221" s="67"/>
      <c r="CB221" s="67"/>
      <c r="CC221" s="67"/>
      <c r="CD221" s="67"/>
      <c r="CE221" s="67"/>
      <c r="CF221" s="67"/>
      <c r="CG221" s="67"/>
      <c r="CH221" s="67"/>
      <c r="CI221" s="67"/>
      <c r="CJ221" s="67"/>
      <c r="CK221" s="67"/>
      <c r="CL221" s="67"/>
      <c r="CM221" s="67"/>
      <c r="CN221" s="67"/>
      <c r="CO221" s="67"/>
      <c r="CP221" s="239"/>
      <c r="CQ221"/>
      <c r="CR221" s="67"/>
      <c r="CS221"/>
      <c r="CT221"/>
      <c r="CU221" s="67"/>
      <c r="CV221" s="67"/>
      <c r="CW221" s="67"/>
      <c r="CX221" s="67"/>
      <c r="CY221" s="67"/>
      <c r="CZ221" s="67"/>
      <c r="DA221" s="67"/>
      <c r="DB221" s="67"/>
      <c r="DC221" s="67"/>
      <c r="DD221" s="17">
        <f t="shared" si="11"/>
        <v>-8.0000000000000071E-2</v>
      </c>
      <c r="DE221" s="96">
        <f t="shared" si="12"/>
        <v>-3.404255319148939E-2</v>
      </c>
      <c r="DF221">
        <v>7.8</v>
      </c>
      <c r="DG221"/>
      <c r="DH221" s="176" t="s">
        <v>12055</v>
      </c>
      <c r="DI221">
        <f>VLOOKUP(DH221,[5]全部Ａ股20250705!$A:$D,4,FALSE)</f>
        <v>2.27</v>
      </c>
      <c r="DJ221"/>
      <c r="DK221" s="270"/>
      <c r="DL221" s="271"/>
    </row>
    <row r="222" spans="1:116" s="65" customFormat="1" ht="15" customHeight="1" x14ac:dyDescent="0.25">
      <c r="A222" s="99">
        <f t="shared" si="5"/>
        <v>221</v>
      </c>
      <c r="B222" s="8" t="s">
        <v>12056</v>
      </c>
      <c r="C222" s="137" t="s">
        <v>12057</v>
      </c>
      <c r="D222" s="176">
        <v>12.12</v>
      </c>
      <c r="E222"/>
      <c r="F222" s="100" t="e">
        <f>VLOOKUP(C222,#REF!,3,FALSE)</f>
        <v>#REF!</v>
      </c>
      <c r="G222" s="100"/>
      <c r="H222" s="67">
        <v>10.94</v>
      </c>
      <c r="I222" s="67">
        <v>10.44</v>
      </c>
      <c r="J222" s="67">
        <v>10.67</v>
      </c>
      <c r="K222" s="67">
        <v>11.17</v>
      </c>
      <c r="L222" s="67">
        <v>11.29</v>
      </c>
      <c r="M222" s="67">
        <v>11.52</v>
      </c>
      <c r="N222" s="67">
        <v>11.62</v>
      </c>
      <c r="O222" s="67">
        <v>11.75</v>
      </c>
      <c r="P222" s="67">
        <v>11.39</v>
      </c>
      <c r="Q222" s="67">
        <v>11.52</v>
      </c>
      <c r="R222" s="67">
        <v>10.9</v>
      </c>
      <c r="S222" s="67">
        <v>11.2</v>
      </c>
      <c r="T222" s="67">
        <v>12.96</v>
      </c>
      <c r="U222" s="67">
        <v>13.5</v>
      </c>
      <c r="V222" s="67">
        <v>13.29</v>
      </c>
      <c r="W222" s="67">
        <v>13.8</v>
      </c>
      <c r="X222" s="67">
        <v>12.6</v>
      </c>
      <c r="Y222" s="67">
        <v>11.19</v>
      </c>
      <c r="Z222" s="67">
        <v>12.2</v>
      </c>
      <c r="AA222" s="67">
        <v>11.88</v>
      </c>
      <c r="AB222" s="67">
        <v>11.71</v>
      </c>
      <c r="AC222" s="67">
        <v>10.91</v>
      </c>
      <c r="AD222" s="67">
        <v>11.55</v>
      </c>
      <c r="AE222" s="67">
        <v>11.32</v>
      </c>
      <c r="AF222" s="67">
        <v>10.67</v>
      </c>
      <c r="AG222" s="67">
        <v>10.72</v>
      </c>
      <c r="AH222" s="67">
        <v>11.69</v>
      </c>
      <c r="AI222" s="67">
        <v>12.65</v>
      </c>
      <c r="AJ222" s="67">
        <v>12.69</v>
      </c>
      <c r="AK222" s="67">
        <v>13.29</v>
      </c>
      <c r="AL222" s="67">
        <v>12.6</v>
      </c>
      <c r="AM222" s="67">
        <v>13.61</v>
      </c>
      <c r="AN222" s="67">
        <v>14.92</v>
      </c>
      <c r="AO222" s="67">
        <v>18.62</v>
      </c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BM222" s="67"/>
      <c r="BN222" s="67"/>
      <c r="BO222" s="67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239"/>
      <c r="CQ222"/>
      <c r="CR222" s="67"/>
      <c r="CS222"/>
      <c r="CT222"/>
      <c r="CU222" s="67"/>
      <c r="CV222" s="67"/>
      <c r="CW222" s="67"/>
      <c r="CX222" s="67"/>
      <c r="CY222" s="67"/>
      <c r="CZ222" s="67"/>
      <c r="DA222" s="67"/>
      <c r="DB222" s="67"/>
      <c r="DC222" s="67"/>
      <c r="DD222" s="17">
        <f t="shared" si="11"/>
        <v>1.1799999999999997</v>
      </c>
      <c r="DE222" s="96">
        <f t="shared" si="12"/>
        <v>0.10786106032906762</v>
      </c>
      <c r="DF222">
        <v>7.8</v>
      </c>
      <c r="DG222"/>
      <c r="DH222" s="176" t="s">
        <v>12057</v>
      </c>
      <c r="DI222">
        <f>VLOOKUP(DH222,[5]全部Ａ股20250705!$A:$D,4,FALSE)</f>
        <v>12.12</v>
      </c>
      <c r="DJ222"/>
      <c r="DK222" s="270"/>
      <c r="DL222" s="271"/>
    </row>
    <row r="223" spans="1:116" s="65" customFormat="1" ht="15" customHeight="1" x14ac:dyDescent="0.25">
      <c r="A223" s="99">
        <f t="shared" si="5"/>
        <v>222</v>
      </c>
      <c r="B223" s="8" t="s">
        <v>12043</v>
      </c>
      <c r="C223" s="137" t="s">
        <v>12044</v>
      </c>
      <c r="D223" s="176">
        <v>60.18</v>
      </c>
      <c r="E223"/>
      <c r="F223" s="100" t="e">
        <f>VLOOKUP(C223,#REF!,3,FALSE)</f>
        <v>#REF!</v>
      </c>
      <c r="G223" s="100"/>
      <c r="H223" s="67">
        <v>58.15</v>
      </c>
      <c r="I223" s="67">
        <v>59.73</v>
      </c>
      <c r="J223" s="67">
        <v>60</v>
      </c>
      <c r="K223" s="67">
        <v>61.76</v>
      </c>
      <c r="L223" s="67">
        <v>60.61</v>
      </c>
      <c r="M223" s="67">
        <v>59.09</v>
      </c>
      <c r="N223" s="67">
        <v>56.28</v>
      </c>
      <c r="O223" s="67">
        <v>55.39</v>
      </c>
      <c r="P223" s="67">
        <v>55.48</v>
      </c>
      <c r="Q223" s="67">
        <v>53.39</v>
      </c>
      <c r="R223" s="67">
        <v>52.3</v>
      </c>
      <c r="S223" s="67">
        <v>52.19</v>
      </c>
      <c r="T223" s="67">
        <v>51.24</v>
      </c>
      <c r="U223" s="67">
        <v>49.51</v>
      </c>
      <c r="V223" s="67">
        <v>48.89</v>
      </c>
      <c r="W223" s="67">
        <v>50.35</v>
      </c>
      <c r="X223" s="67">
        <v>51.05</v>
      </c>
      <c r="Y223" s="67">
        <v>50.94</v>
      </c>
      <c r="Z223" s="67">
        <v>48.58</v>
      </c>
      <c r="AA223" s="67">
        <v>49.54</v>
      </c>
      <c r="AB223" s="67">
        <v>48.05</v>
      </c>
      <c r="AC223" s="67">
        <v>49.66</v>
      </c>
      <c r="AD223" s="67">
        <v>50</v>
      </c>
      <c r="AE223" s="67">
        <v>50.97</v>
      </c>
      <c r="AF223" s="67">
        <v>47.6</v>
      </c>
      <c r="AG223" s="67">
        <v>47.09</v>
      </c>
      <c r="AH223" s="67">
        <v>48.28</v>
      </c>
      <c r="AI223" s="67">
        <v>48.62</v>
      </c>
      <c r="AJ223" s="67">
        <v>49.36</v>
      </c>
      <c r="AK223" s="67">
        <v>45.6</v>
      </c>
      <c r="AL223" s="67">
        <v>46.4</v>
      </c>
      <c r="AM223" s="67">
        <v>45.66</v>
      </c>
      <c r="AN223" s="67">
        <v>46.89</v>
      </c>
      <c r="AO223" s="67">
        <v>49.3</v>
      </c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BM223" s="67"/>
      <c r="BN223" s="67"/>
      <c r="BO223" s="67"/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7"/>
      <c r="CA223" s="67"/>
      <c r="CB223" s="67"/>
      <c r="CC223" s="67"/>
      <c r="CD223" s="67"/>
      <c r="CE223" s="67"/>
      <c r="CF223" s="67"/>
      <c r="CG223" s="67"/>
      <c r="CH223" s="67"/>
      <c r="CI223" s="67"/>
      <c r="CJ223" s="67"/>
      <c r="CK223" s="67"/>
      <c r="CL223" s="67"/>
      <c r="CM223" s="67"/>
      <c r="CN223" s="67"/>
      <c r="CO223" s="67"/>
      <c r="CP223" s="239"/>
      <c r="CQ223"/>
      <c r="CR223" s="67"/>
      <c r="CS223"/>
      <c r="CT223"/>
      <c r="CU223" s="67"/>
      <c r="CV223" s="67"/>
      <c r="CW223" s="67"/>
      <c r="CX223" s="67"/>
      <c r="CY223" s="67"/>
      <c r="CZ223" s="67"/>
      <c r="DA223" s="67"/>
      <c r="DB223" s="67"/>
      <c r="DC223" s="67"/>
      <c r="DD223" s="17">
        <f t="shared" si="11"/>
        <v>2.0300000000000011</v>
      </c>
      <c r="DE223" s="96">
        <f t="shared" si="12"/>
        <v>3.4909716251074828E-2</v>
      </c>
      <c r="DF223">
        <v>7.8</v>
      </c>
      <c r="DG223"/>
      <c r="DH223" s="176" t="s">
        <v>12044</v>
      </c>
      <c r="DI223">
        <f>VLOOKUP(DH223,[5]全部Ａ股20250705!$A:$D,4,FALSE)</f>
        <v>60.18</v>
      </c>
      <c r="DJ223"/>
      <c r="DK223" s="270"/>
      <c r="DL223" s="271"/>
    </row>
    <row r="224" spans="1:116" s="65" customFormat="1" ht="15" customHeight="1" x14ac:dyDescent="0.25">
      <c r="A224" s="99">
        <f t="shared" si="5"/>
        <v>223</v>
      </c>
      <c r="B224" s="8" t="s">
        <v>12026</v>
      </c>
      <c r="C224" s="137" t="s">
        <v>12027</v>
      </c>
      <c r="D224" s="176">
        <v>4.4400000000000004</v>
      </c>
      <c r="E224"/>
      <c r="F224" s="100" t="e">
        <f>VLOOKUP(C224,#REF!,3,FALSE)</f>
        <v>#REF!</v>
      </c>
      <c r="G224" s="100"/>
      <c r="H224" s="67">
        <v>4.34</v>
      </c>
      <c r="I224" s="67">
        <v>4.3499999999999996</v>
      </c>
      <c r="J224" s="67">
        <v>4.3</v>
      </c>
      <c r="K224" s="67">
        <v>4.3099999999999996</v>
      </c>
      <c r="L224" s="67">
        <v>4.28</v>
      </c>
      <c r="M224" s="67">
        <v>4.3</v>
      </c>
      <c r="N224" s="67">
        <v>4.33</v>
      </c>
      <c r="O224" s="67">
        <v>4.2699999999999996</v>
      </c>
      <c r="P224" s="67">
        <v>4.1500000000000004</v>
      </c>
      <c r="Q224" s="67">
        <v>4.08</v>
      </c>
      <c r="R224" s="67">
        <v>4.0999999999999996</v>
      </c>
      <c r="S224" s="67">
        <v>3.98</v>
      </c>
      <c r="T224" s="67">
        <v>4.3899999999999997</v>
      </c>
      <c r="U224" s="67">
        <v>4.43</v>
      </c>
      <c r="V224" s="67">
        <v>4.5599999999999996</v>
      </c>
      <c r="W224" s="67">
        <v>4.75</v>
      </c>
      <c r="X224" s="67">
        <v>4.7699999999999996</v>
      </c>
      <c r="Y224" s="67">
        <v>4.62</v>
      </c>
      <c r="Z224" s="67">
        <v>4.87</v>
      </c>
      <c r="AA224" s="67">
        <v>4.97</v>
      </c>
      <c r="AB224" s="67">
        <v>5.09</v>
      </c>
      <c r="AC224" s="67">
        <v>5.01</v>
      </c>
      <c r="AD224" s="67">
        <v>5.04</v>
      </c>
      <c r="AE224" s="67">
        <v>4.92</v>
      </c>
      <c r="AF224" s="67">
        <v>4.7699999999999996</v>
      </c>
      <c r="AG224" s="67">
        <v>4.88</v>
      </c>
      <c r="AH224" s="67">
        <v>5.16</v>
      </c>
      <c r="AI224" s="67">
        <v>5.07</v>
      </c>
      <c r="AJ224" s="67">
        <v>5.01</v>
      </c>
      <c r="AK224" s="67">
        <v>4.71</v>
      </c>
      <c r="AL224" s="67">
        <v>4.68</v>
      </c>
      <c r="AM224" s="67">
        <v>4.59</v>
      </c>
      <c r="AN224" s="67">
        <v>4.92</v>
      </c>
      <c r="AO224" s="67">
        <v>5.24</v>
      </c>
      <c r="AP224" s="67">
        <v>5.19</v>
      </c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BM224" s="67"/>
      <c r="BN224" s="67"/>
      <c r="BO224" s="67"/>
      <c r="BP224" s="67"/>
      <c r="BQ224" s="67"/>
      <c r="BR224" s="67"/>
      <c r="BS224" s="67"/>
      <c r="BT224" s="67"/>
      <c r="BU224" s="67"/>
      <c r="BV224" s="67"/>
      <c r="BW224" s="67"/>
      <c r="BX224" s="67"/>
      <c r="BY224" s="67"/>
      <c r="BZ224" s="67"/>
      <c r="CA224" s="67"/>
      <c r="CB224" s="67"/>
      <c r="CC224" s="67"/>
      <c r="CD224" s="67"/>
      <c r="CE224" s="67"/>
      <c r="CF224" s="67"/>
      <c r="CG224" s="67"/>
      <c r="CH224" s="67"/>
      <c r="CI224" s="67"/>
      <c r="CJ224" s="67"/>
      <c r="CK224" s="67"/>
      <c r="CL224" s="67"/>
      <c r="CM224" s="67"/>
      <c r="CN224" s="67"/>
      <c r="CO224" s="67"/>
      <c r="CP224" s="239"/>
      <c r="CQ224"/>
      <c r="CR224" s="67"/>
      <c r="CS224"/>
      <c r="CT224"/>
      <c r="CU224" s="67"/>
      <c r="CV224" s="67"/>
      <c r="CW224" s="67"/>
      <c r="CX224" s="67"/>
      <c r="CY224" s="67"/>
      <c r="CZ224" s="67"/>
      <c r="DA224" s="67"/>
      <c r="DB224" s="67"/>
      <c r="DC224" s="67"/>
      <c r="DD224" s="17">
        <f t="shared" si="11"/>
        <v>0.10000000000000053</v>
      </c>
      <c r="DE224" s="96">
        <f t="shared" si="12"/>
        <v>2.3041474654378002E-2</v>
      </c>
      <c r="DF224">
        <v>7.8</v>
      </c>
      <c r="DG224"/>
      <c r="DH224" s="176" t="s">
        <v>12027</v>
      </c>
      <c r="DI224">
        <f>VLOOKUP(DH224,[5]全部Ａ股20250705!$A:$D,4,FALSE)</f>
        <v>4.4400000000000004</v>
      </c>
      <c r="DJ224"/>
      <c r="DK224" s="270"/>
      <c r="DL224" s="271"/>
    </row>
    <row r="225" spans="1:116" s="65" customFormat="1" ht="15" customHeight="1" x14ac:dyDescent="0.25">
      <c r="A225" s="99">
        <f t="shared" si="5"/>
        <v>224</v>
      </c>
      <c r="B225" s="8" t="s">
        <v>12028</v>
      </c>
      <c r="C225" s="137" t="s">
        <v>12029</v>
      </c>
      <c r="D225" s="176">
        <v>10.51</v>
      </c>
      <c r="E225"/>
      <c r="F225" s="100" t="e">
        <f>VLOOKUP(C225,#REF!,3,FALSE)</f>
        <v>#REF!</v>
      </c>
      <c r="G225" s="100"/>
      <c r="H225" s="67">
        <v>10.55</v>
      </c>
      <c r="I225" s="67">
        <v>10.31</v>
      </c>
      <c r="J225" s="67">
        <v>11.4</v>
      </c>
      <c r="K225" s="67">
        <v>10.11</v>
      </c>
      <c r="L225" s="67">
        <v>9.9</v>
      </c>
      <c r="M225" s="67">
        <v>10.08</v>
      </c>
      <c r="N225" s="67">
        <v>10.92</v>
      </c>
      <c r="O225" s="67">
        <v>10.65</v>
      </c>
      <c r="P225" s="67">
        <v>10.47</v>
      </c>
      <c r="Q225" s="67">
        <v>10.59</v>
      </c>
      <c r="R225" s="67">
        <v>10.6</v>
      </c>
      <c r="S225" s="67">
        <v>11.34</v>
      </c>
      <c r="T225" s="67">
        <v>11.19</v>
      </c>
      <c r="U225" s="67">
        <v>10.98</v>
      </c>
      <c r="V225" s="67">
        <v>11.3</v>
      </c>
      <c r="W225" s="67">
        <v>11.76</v>
      </c>
      <c r="X225" s="67">
        <v>12.49</v>
      </c>
      <c r="Y225" s="67">
        <v>11.28</v>
      </c>
      <c r="Z225" s="67">
        <v>11.49</v>
      </c>
      <c r="AA225" s="67">
        <v>11.22</v>
      </c>
      <c r="AB225" s="67">
        <v>12.19</v>
      </c>
      <c r="AC225" s="67">
        <v>10.96</v>
      </c>
      <c r="AD225" s="67">
        <v>11.69</v>
      </c>
      <c r="AE225" s="67">
        <v>12.06</v>
      </c>
      <c r="AF225" s="67">
        <v>11.19</v>
      </c>
      <c r="AG225" s="67">
        <v>9.82</v>
      </c>
      <c r="AH225" s="67">
        <v>10.35</v>
      </c>
      <c r="AI225" s="67">
        <v>10.56</v>
      </c>
      <c r="AJ225" s="67">
        <v>11.18</v>
      </c>
      <c r="AK225" s="67">
        <v>11.97</v>
      </c>
      <c r="AL225" s="67">
        <v>10.42</v>
      </c>
      <c r="AM225" s="67">
        <v>11.98</v>
      </c>
      <c r="AN225" s="67">
        <v>10.73</v>
      </c>
      <c r="AO225" s="67">
        <v>13.27</v>
      </c>
      <c r="AP225" s="67">
        <v>8.23</v>
      </c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BM225" s="67"/>
      <c r="BN225" s="67"/>
      <c r="BO225" s="67"/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7"/>
      <c r="CA225" s="67"/>
      <c r="CB225" s="67"/>
      <c r="CC225" s="67"/>
      <c r="CD225" s="67"/>
      <c r="CE225" s="67"/>
      <c r="CF225" s="67"/>
      <c r="CG225" s="67"/>
      <c r="CH225" s="67"/>
      <c r="CI225" s="67"/>
      <c r="CJ225" s="67"/>
      <c r="CK225" s="67"/>
      <c r="CL225" s="67"/>
      <c r="CM225" s="67"/>
      <c r="CN225" s="67"/>
      <c r="CO225" s="67"/>
      <c r="CP225" s="239"/>
      <c r="CQ225"/>
      <c r="CR225" s="67"/>
      <c r="CS225"/>
      <c r="CT225"/>
      <c r="CU225" s="67"/>
      <c r="CV225" s="67"/>
      <c r="CW225" s="67"/>
      <c r="CX225" s="67"/>
      <c r="CY225" s="67"/>
      <c r="CZ225" s="67"/>
      <c r="DA225" s="67"/>
      <c r="DB225" s="67"/>
      <c r="DC225" s="67"/>
      <c r="DD225" s="17">
        <f t="shared" si="11"/>
        <v>-4.0000000000000924E-2</v>
      </c>
      <c r="DE225" s="96">
        <f t="shared" si="12"/>
        <v>-3.7914691943128835E-3</v>
      </c>
      <c r="DF225">
        <v>7.8</v>
      </c>
      <c r="DG225"/>
      <c r="DH225" s="176" t="s">
        <v>12029</v>
      </c>
      <c r="DI225">
        <f>VLOOKUP(DH225,[5]全部Ａ股20250705!$A:$D,4,FALSE)</f>
        <v>10.51</v>
      </c>
      <c r="DJ225"/>
      <c r="DK225" s="270"/>
      <c r="DL225" s="271"/>
    </row>
    <row r="226" spans="1:116" s="65" customFormat="1" ht="15" customHeight="1" x14ac:dyDescent="0.25">
      <c r="A226" s="99">
        <f t="shared" si="5"/>
        <v>225</v>
      </c>
      <c r="B226" s="8" t="s">
        <v>12030</v>
      </c>
      <c r="C226" s="137" t="s">
        <v>12031</v>
      </c>
      <c r="D226" s="176">
        <v>3.51</v>
      </c>
      <c r="E226"/>
      <c r="F226" s="100" t="e">
        <f>VLOOKUP(C226,#REF!,3,FALSE)</f>
        <v>#REF!</v>
      </c>
      <c r="G226" s="100"/>
      <c r="H226" s="67">
        <v>3.4</v>
      </c>
      <c r="I226" s="67">
        <v>3.09</v>
      </c>
      <c r="J226" s="67">
        <v>3.14</v>
      </c>
      <c r="K226" s="67">
        <v>3.18</v>
      </c>
      <c r="L226" s="67">
        <v>3.21</v>
      </c>
      <c r="M226" s="67">
        <v>3.11</v>
      </c>
      <c r="N226" s="67">
        <v>3.44</v>
      </c>
      <c r="O226" s="67">
        <v>3.26</v>
      </c>
      <c r="P226" s="67">
        <v>3.04</v>
      </c>
      <c r="Q226" s="67">
        <v>3.1</v>
      </c>
      <c r="R226" s="67">
        <v>3.15</v>
      </c>
      <c r="S226" s="67">
        <v>3.13</v>
      </c>
      <c r="T226" s="67">
        <v>3.4</v>
      </c>
      <c r="U226" s="67">
        <v>3.46</v>
      </c>
      <c r="V226" s="67">
        <v>3.68</v>
      </c>
      <c r="W226" s="67">
        <v>3.91</v>
      </c>
      <c r="X226" s="67">
        <v>4.05</v>
      </c>
      <c r="Y226" s="67">
        <v>3.99</v>
      </c>
      <c r="Z226" s="67">
        <v>4.1100000000000003</v>
      </c>
      <c r="AA226" s="67">
        <v>4.4000000000000004</v>
      </c>
      <c r="AB226" s="67">
        <v>3.73</v>
      </c>
      <c r="AC226" s="67">
        <v>3.22</v>
      </c>
      <c r="AD226" s="67">
        <v>3.3</v>
      </c>
      <c r="AE226" s="67">
        <v>3.69</v>
      </c>
      <c r="AF226" s="67">
        <v>3.49</v>
      </c>
      <c r="AG226" s="67">
        <v>3.5</v>
      </c>
      <c r="AH226" s="67">
        <v>4.1399999999999997</v>
      </c>
      <c r="AI226" s="67">
        <v>4.62</v>
      </c>
      <c r="AJ226" s="67">
        <v>4.9400000000000004</v>
      </c>
      <c r="AK226" s="67">
        <v>5.19</v>
      </c>
      <c r="AL226" s="67">
        <v>4.5599999999999996</v>
      </c>
      <c r="AM226" s="67">
        <v>4.7699999999999996</v>
      </c>
      <c r="AN226" s="67">
        <v>4.16</v>
      </c>
      <c r="AO226" s="67">
        <v>6.19</v>
      </c>
      <c r="AP226" s="67">
        <v>4.66</v>
      </c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BM226" s="67"/>
      <c r="BN226" s="67"/>
      <c r="BO226" s="67"/>
      <c r="BP226" s="67"/>
      <c r="BQ226" s="67"/>
      <c r="BR226" s="67"/>
      <c r="BS226" s="67"/>
      <c r="BT226" s="67"/>
      <c r="BU226" s="67"/>
      <c r="BV226" s="67"/>
      <c r="BW226" s="67"/>
      <c r="BX226" s="67"/>
      <c r="BY226" s="67"/>
      <c r="BZ226" s="67"/>
      <c r="CA226" s="67"/>
      <c r="CB226" s="67"/>
      <c r="CC226" s="67"/>
      <c r="CD226" s="67"/>
      <c r="CE226" s="67"/>
      <c r="CF226" s="67"/>
      <c r="CG226" s="67"/>
      <c r="CH226" s="67"/>
      <c r="CI226" s="67"/>
      <c r="CJ226" s="67"/>
      <c r="CK226" s="67"/>
      <c r="CL226" s="67"/>
      <c r="CM226" s="67"/>
      <c r="CN226" s="67"/>
      <c r="CO226" s="67"/>
      <c r="CP226" s="239"/>
      <c r="CQ226"/>
      <c r="CR226" s="67"/>
      <c r="CS226"/>
      <c r="CT226"/>
      <c r="CU226" s="67"/>
      <c r="CV226" s="67"/>
      <c r="CW226" s="67"/>
      <c r="CX226" s="67"/>
      <c r="CY226" s="67"/>
      <c r="CZ226" s="67"/>
      <c r="DA226" s="67"/>
      <c r="DB226" s="67"/>
      <c r="DC226" s="67"/>
      <c r="DD226" s="17">
        <f t="shared" si="11"/>
        <v>0.10999999999999988</v>
      </c>
      <c r="DE226" s="96">
        <f t="shared" si="12"/>
        <v>3.235294117647055E-2</v>
      </c>
      <c r="DF226">
        <v>7.8</v>
      </c>
      <c r="DG226"/>
      <c r="DH226" s="176" t="s">
        <v>12031</v>
      </c>
      <c r="DI226">
        <f>VLOOKUP(DH226,[5]全部Ａ股20250705!$A:$D,4,FALSE)</f>
        <v>3.51</v>
      </c>
      <c r="DJ226"/>
      <c r="DK226" s="270"/>
      <c r="DL226" s="271"/>
    </row>
    <row r="227" spans="1:116" s="65" customFormat="1" ht="15" customHeight="1" x14ac:dyDescent="0.25">
      <c r="A227" s="99">
        <f t="shared" si="5"/>
        <v>226</v>
      </c>
      <c r="B227" s="8" t="s">
        <v>12032</v>
      </c>
      <c r="C227" s="137" t="s">
        <v>12038</v>
      </c>
      <c r="D227" s="176">
        <v>14.34</v>
      </c>
      <c r="E227"/>
      <c r="F227" s="100" t="e">
        <f>VLOOKUP(C227,#REF!,3,FALSE)</f>
        <v>#REF!</v>
      </c>
      <c r="G227" s="100"/>
      <c r="H227" s="67">
        <v>14.63</v>
      </c>
      <c r="I227" s="67">
        <v>13.97</v>
      </c>
      <c r="J227" s="67">
        <v>14.39</v>
      </c>
      <c r="K227" s="67">
        <v>14.8</v>
      </c>
      <c r="L227" s="67">
        <v>14.56</v>
      </c>
      <c r="M227" s="67">
        <v>14.1</v>
      </c>
      <c r="N227" s="67">
        <v>14.58</v>
      </c>
      <c r="O227" s="67">
        <v>14.85</v>
      </c>
      <c r="P227" s="67">
        <v>14.67</v>
      </c>
      <c r="Q227" s="67">
        <v>14.51</v>
      </c>
      <c r="R227" s="67">
        <v>15.2</v>
      </c>
      <c r="S227" s="67">
        <v>16.399999999999999</v>
      </c>
      <c r="T227" s="67">
        <v>14.14</v>
      </c>
      <c r="U227" s="67">
        <v>14.11</v>
      </c>
      <c r="V227" s="67">
        <v>15.05</v>
      </c>
      <c r="W227" s="67">
        <v>15.72</v>
      </c>
      <c r="X227" s="67">
        <v>16.48</v>
      </c>
      <c r="Y227" s="67">
        <v>16.190000000000001</v>
      </c>
      <c r="Z227" s="67">
        <v>16.149999999999999</v>
      </c>
      <c r="AA227" s="67">
        <v>16.899999999999999</v>
      </c>
      <c r="AB227" s="67">
        <v>14.87</v>
      </c>
      <c r="AC227" s="67">
        <v>13</v>
      </c>
      <c r="AD227" s="67">
        <v>13.6</v>
      </c>
      <c r="AE227" s="67">
        <v>13.63</v>
      </c>
      <c r="AF227" s="67">
        <v>13.28</v>
      </c>
      <c r="AG227" s="67">
        <v>13.21</v>
      </c>
      <c r="AH227" s="67">
        <v>15.38</v>
      </c>
      <c r="AI227" s="67">
        <v>15.95</v>
      </c>
      <c r="AJ227" s="67">
        <v>16.079999999999998</v>
      </c>
      <c r="AK227" s="67">
        <v>17.54</v>
      </c>
      <c r="AL227" s="67">
        <v>16.82</v>
      </c>
      <c r="AM227" s="67">
        <v>18.190000000000001</v>
      </c>
      <c r="AN227" s="67">
        <v>19.59</v>
      </c>
      <c r="AO227" s="67">
        <v>22.36</v>
      </c>
      <c r="AP227" s="67">
        <v>17.46</v>
      </c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BM227" s="67"/>
      <c r="BN227" s="67"/>
      <c r="BO227" s="67"/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7"/>
      <c r="CA227" s="67"/>
      <c r="CB227" s="67"/>
      <c r="CC227" s="67"/>
      <c r="CD227" s="67"/>
      <c r="CE227" s="67"/>
      <c r="CF227" s="67"/>
      <c r="CG227" s="67"/>
      <c r="CH227" s="67"/>
      <c r="CI227" s="67"/>
      <c r="CJ227" s="67"/>
      <c r="CK227" s="67"/>
      <c r="CL227" s="67"/>
      <c r="CM227" s="67"/>
      <c r="CN227" s="67"/>
      <c r="CO227" s="67"/>
      <c r="CP227" s="239"/>
      <c r="CQ227"/>
      <c r="CR227" s="67"/>
      <c r="CS227"/>
      <c r="CT227"/>
      <c r="CU227" s="67"/>
      <c r="CV227" s="67"/>
      <c r="CW227" s="67"/>
      <c r="CX227" s="67"/>
      <c r="CY227" s="67"/>
      <c r="CZ227" s="67"/>
      <c r="DA227" s="67"/>
      <c r="DB227" s="67"/>
      <c r="DC227" s="67"/>
      <c r="DD227" s="17">
        <f t="shared" si="11"/>
        <v>-0.29000000000000092</v>
      </c>
      <c r="DE227" s="96">
        <f t="shared" si="12"/>
        <v>-1.9822282980177779E-2</v>
      </c>
      <c r="DF227">
        <v>7.8</v>
      </c>
      <c r="DG227"/>
      <c r="DH227" s="176" t="s">
        <v>12038</v>
      </c>
      <c r="DI227">
        <f>VLOOKUP(DH227,[5]全部Ａ股20250705!$A:$D,4,FALSE)</f>
        <v>14.34</v>
      </c>
      <c r="DJ227"/>
      <c r="DK227" s="270"/>
      <c r="DL227" s="271"/>
    </row>
    <row r="228" spans="1:116" s="65" customFormat="1" ht="15" customHeight="1" x14ac:dyDescent="0.25">
      <c r="A228" s="99">
        <f t="shared" si="5"/>
        <v>227</v>
      </c>
      <c r="B228" s="8" t="s">
        <v>12034</v>
      </c>
      <c r="C228" s="137" t="s">
        <v>12035</v>
      </c>
      <c r="D228" s="176">
        <v>5.22</v>
      </c>
      <c r="E228"/>
      <c r="F228" s="100" t="e">
        <f>VLOOKUP(C228,#REF!,3,FALSE)</f>
        <v>#REF!</v>
      </c>
      <c r="G228" s="100"/>
      <c r="H228" s="67">
        <v>5.0999999999999996</v>
      </c>
      <c r="I228" s="67">
        <v>4.5599999999999996</v>
      </c>
      <c r="J228" s="67">
        <v>4.71</v>
      </c>
      <c r="K228" s="67">
        <v>4.93</v>
      </c>
      <c r="L228" s="67">
        <v>4.92</v>
      </c>
      <c r="M228" s="67">
        <v>4.95</v>
      </c>
      <c r="N228" s="67">
        <v>5.2</v>
      </c>
      <c r="O228" s="67">
        <v>5.39</v>
      </c>
      <c r="P228" s="67">
        <v>5.45</v>
      </c>
      <c r="Q228" s="67">
        <v>4.93</v>
      </c>
      <c r="R228" s="67">
        <v>4.8600000000000003</v>
      </c>
      <c r="S228" s="67">
        <v>5.0999999999999996</v>
      </c>
      <c r="T228" s="67">
        <v>4.55</v>
      </c>
      <c r="U228" s="67">
        <v>4.75</v>
      </c>
      <c r="V228" s="67">
        <v>5.0199999999999996</v>
      </c>
      <c r="W228" s="67">
        <v>5.3</v>
      </c>
      <c r="X228" s="67">
        <v>5.37</v>
      </c>
      <c r="Y228" s="67">
        <v>5.24</v>
      </c>
      <c r="Z228" s="67">
        <v>5.38</v>
      </c>
      <c r="AA228" s="67">
        <v>4.9400000000000004</v>
      </c>
      <c r="AB228" s="67">
        <v>4.8499999999999996</v>
      </c>
      <c r="AC228" s="67">
        <v>4.54</v>
      </c>
      <c r="AD228" s="67">
        <v>5.03</v>
      </c>
      <c r="AE228" s="67">
        <v>6.32</v>
      </c>
      <c r="AF228" s="67">
        <v>5.52</v>
      </c>
      <c r="AG228" s="67">
        <v>5.52</v>
      </c>
      <c r="AH228" s="67">
        <v>5.52</v>
      </c>
      <c r="AI228" s="67">
        <v>5.59</v>
      </c>
      <c r="AJ228" s="67">
        <v>5.2</v>
      </c>
      <c r="AK228" s="67">
        <v>5.2</v>
      </c>
      <c r="AL228" s="67">
        <v>5.03</v>
      </c>
      <c r="AM228" s="67">
        <v>5.05</v>
      </c>
      <c r="AN228" s="67">
        <v>5.36</v>
      </c>
      <c r="AO228" s="67">
        <v>6.41</v>
      </c>
      <c r="AP228" s="67">
        <v>7.74</v>
      </c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BM228" s="67"/>
      <c r="BN228" s="67"/>
      <c r="BO228" s="67"/>
      <c r="BP228" s="67"/>
      <c r="BQ228" s="67"/>
      <c r="BR228" s="67"/>
      <c r="BS228" s="67"/>
      <c r="BT228" s="67"/>
      <c r="BU228" s="67"/>
      <c r="BV228" s="67"/>
      <c r="BW228" s="67"/>
      <c r="BX228" s="67"/>
      <c r="BY228" s="67"/>
      <c r="BZ228" s="67"/>
      <c r="CA228" s="67"/>
      <c r="CB228" s="67"/>
      <c r="CC228" s="67"/>
      <c r="CD228" s="67"/>
      <c r="CE228" s="67"/>
      <c r="CF228" s="67"/>
      <c r="CG228" s="67"/>
      <c r="CH228" s="67"/>
      <c r="CI228" s="67"/>
      <c r="CJ228" s="67"/>
      <c r="CK228" s="67"/>
      <c r="CL228" s="67"/>
      <c r="CM228" s="67"/>
      <c r="CN228" s="67"/>
      <c r="CO228" s="67"/>
      <c r="CP228" s="239"/>
      <c r="CQ228"/>
      <c r="CR228" s="67"/>
      <c r="CS228"/>
      <c r="CT228"/>
      <c r="CU228" s="67"/>
      <c r="CV228" s="67"/>
      <c r="CW228" s="67"/>
      <c r="CX228" s="67"/>
      <c r="CY228" s="67"/>
      <c r="CZ228" s="67"/>
      <c r="DA228" s="67"/>
      <c r="DB228" s="67"/>
      <c r="DC228" s="67"/>
      <c r="DD228" s="17">
        <f t="shared" si="11"/>
        <v>0.12000000000000011</v>
      </c>
      <c r="DE228" s="96">
        <f t="shared" si="12"/>
        <v>2.3529411764705906E-2</v>
      </c>
      <c r="DF228">
        <v>7.8</v>
      </c>
      <c r="DG228"/>
      <c r="DH228" s="176" t="s">
        <v>12035</v>
      </c>
      <c r="DI228">
        <f>VLOOKUP(DH228,[5]全部Ａ股20250705!$A:$D,4,FALSE)</f>
        <v>5.22</v>
      </c>
      <c r="DJ228"/>
      <c r="DK228" s="270"/>
      <c r="DL228" s="271"/>
    </row>
    <row r="229" spans="1:116" s="65" customFormat="1" ht="15" customHeight="1" x14ac:dyDescent="0.25">
      <c r="A229" s="99">
        <f t="shared" si="5"/>
        <v>228</v>
      </c>
      <c r="B229" s="8" t="s">
        <v>12036</v>
      </c>
      <c r="C229" s="137" t="s">
        <v>12037</v>
      </c>
      <c r="D229" s="176">
        <v>5.93</v>
      </c>
      <c r="E229"/>
      <c r="F229" s="100" t="e">
        <f>VLOOKUP(C229,#REF!,3,FALSE)</f>
        <v>#REF!</v>
      </c>
      <c r="G229" s="100"/>
      <c r="H229" s="67">
        <v>5.95</v>
      </c>
      <c r="I229" s="67">
        <v>5.25</v>
      </c>
      <c r="J229" s="67">
        <v>5.44</v>
      </c>
      <c r="K229" s="67">
        <v>5.58</v>
      </c>
      <c r="L229" s="67">
        <v>5.48</v>
      </c>
      <c r="M229" s="67">
        <v>5.55</v>
      </c>
      <c r="N229" s="67">
        <v>5.66</v>
      </c>
      <c r="O229" s="67">
        <v>5.58</v>
      </c>
      <c r="P229" s="67">
        <v>5.3</v>
      </c>
      <c r="Q229" s="67">
        <v>5.38</v>
      </c>
      <c r="R229" s="67">
        <v>5.59</v>
      </c>
      <c r="S229" s="67">
        <v>5.24</v>
      </c>
      <c r="T229" s="67">
        <v>5.5</v>
      </c>
      <c r="U229" s="67">
        <v>5.17</v>
      </c>
      <c r="V229" s="67">
        <v>5.4</v>
      </c>
      <c r="W229" s="67">
        <v>5.72</v>
      </c>
      <c r="X229" s="67">
        <v>5.72</v>
      </c>
      <c r="Y229" s="67">
        <v>5.69</v>
      </c>
      <c r="Z229" s="67">
        <v>5.95</v>
      </c>
      <c r="AA229" s="67">
        <v>5.29</v>
      </c>
      <c r="AB229" s="67">
        <v>5.3</v>
      </c>
      <c r="AC229" s="67">
        <v>5.1100000000000003</v>
      </c>
      <c r="AD229" s="67">
        <v>5.62</v>
      </c>
      <c r="AE229" s="67">
        <v>4.97</v>
      </c>
      <c r="AF229" s="67">
        <v>4.6100000000000003</v>
      </c>
      <c r="AG229" s="67">
        <v>4.62</v>
      </c>
      <c r="AH229" s="67">
        <v>5.33</v>
      </c>
      <c r="AI229" s="67">
        <v>5.8</v>
      </c>
      <c r="AJ229" s="67">
        <v>6.7</v>
      </c>
      <c r="AK229" s="67">
        <v>6.52</v>
      </c>
      <c r="AL229" s="67">
        <v>6</v>
      </c>
      <c r="AM229" s="67">
        <v>5.81</v>
      </c>
      <c r="AN229" s="67">
        <v>5.95</v>
      </c>
      <c r="AO229" s="67">
        <v>6.71</v>
      </c>
      <c r="AP229" s="67">
        <v>7.13</v>
      </c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BM229" s="67"/>
      <c r="BN229" s="67"/>
      <c r="BO229" s="67"/>
      <c r="BP229" s="67"/>
      <c r="BQ229" s="67"/>
      <c r="BR229" s="67"/>
      <c r="BS229" s="67"/>
      <c r="BT229" s="67"/>
      <c r="BU229" s="67"/>
      <c r="BV229" s="67"/>
      <c r="BW229" s="67"/>
      <c r="BX229" s="67"/>
      <c r="BY229" s="67"/>
      <c r="BZ229" s="67"/>
      <c r="CA229" s="67"/>
      <c r="CB229" s="67"/>
      <c r="CC229" s="67"/>
      <c r="CD229" s="67"/>
      <c r="CE229" s="67"/>
      <c r="CF229" s="67"/>
      <c r="CG229" s="67"/>
      <c r="CH229" s="67"/>
      <c r="CI229" s="67"/>
      <c r="CJ229" s="67"/>
      <c r="CK229" s="67"/>
      <c r="CL229" s="67"/>
      <c r="CM229" s="67"/>
      <c r="CN229" s="67"/>
      <c r="CO229" s="67"/>
      <c r="CP229" s="239"/>
      <c r="CQ229"/>
      <c r="CR229" s="67"/>
      <c r="CS229"/>
      <c r="CT229"/>
      <c r="CU229" s="67"/>
      <c r="CV229" s="67"/>
      <c r="CW229" s="67"/>
      <c r="CX229" s="67"/>
      <c r="CY229" s="67"/>
      <c r="CZ229" s="67"/>
      <c r="DA229" s="67"/>
      <c r="DB229" s="67"/>
      <c r="DC229" s="67"/>
      <c r="DD229" s="17">
        <f t="shared" si="11"/>
        <v>-2.0000000000000462E-2</v>
      </c>
      <c r="DE229" s="96">
        <f t="shared" si="12"/>
        <v>-3.3613445378152034E-3</v>
      </c>
      <c r="DF229">
        <v>7.8</v>
      </c>
      <c r="DG229"/>
      <c r="DH229" s="176" t="s">
        <v>12037</v>
      </c>
      <c r="DI229">
        <f>VLOOKUP(DH229,[5]全部Ａ股20250705!$A:$D,4,FALSE)</f>
        <v>5.93</v>
      </c>
      <c r="DJ229"/>
      <c r="DK229" s="270"/>
      <c r="DL229" s="271"/>
    </row>
    <row r="230" spans="1:116" s="65" customFormat="1" ht="15" customHeight="1" x14ac:dyDescent="0.25">
      <c r="A230" s="99">
        <f t="shared" si="5"/>
        <v>229</v>
      </c>
      <c r="B230" s="8" t="s">
        <v>12024</v>
      </c>
      <c r="C230" s="137" t="s">
        <v>12025</v>
      </c>
      <c r="D230" s="176">
        <v>8.5399999999999991</v>
      </c>
      <c r="E230"/>
      <c r="F230" s="100" t="e">
        <f>VLOOKUP(C230,#REF!,3,FALSE)</f>
        <v>#REF!</v>
      </c>
      <c r="G230" s="100"/>
      <c r="H230" s="67">
        <v>8.3000000000000007</v>
      </c>
      <c r="I230" s="67">
        <v>7.78</v>
      </c>
      <c r="J230" s="67">
        <v>7.91</v>
      </c>
      <c r="K230" s="67">
        <v>7.59</v>
      </c>
      <c r="L230" s="67">
        <v>7.2</v>
      </c>
      <c r="M230" s="67">
        <v>7.23</v>
      </c>
      <c r="N230" s="67">
        <v>7.32</v>
      </c>
      <c r="O230" s="67">
        <v>7.09</v>
      </c>
      <c r="P230" s="67">
        <v>7.06</v>
      </c>
      <c r="Q230" s="67">
        <v>7.13</v>
      </c>
      <c r="R230" s="67">
        <v>6.72</v>
      </c>
      <c r="S230" s="67">
        <v>6.59</v>
      </c>
      <c r="T230" s="67">
        <v>7.23</v>
      </c>
      <c r="U230" s="67">
        <v>7.71</v>
      </c>
      <c r="V230" s="67">
        <v>7.64</v>
      </c>
      <c r="W230" s="67">
        <v>7.92</v>
      </c>
      <c r="X230" s="67">
        <v>7.19</v>
      </c>
      <c r="Y230" s="67">
        <v>6.64</v>
      </c>
      <c r="Z230" s="67">
        <v>6.91</v>
      </c>
      <c r="AA230" s="67">
        <v>7.32</v>
      </c>
      <c r="AB230" s="67">
        <v>7.29</v>
      </c>
      <c r="AC230" s="67">
        <v>7.24</v>
      </c>
      <c r="AD230" s="67">
        <v>7.29</v>
      </c>
      <c r="AE230" s="67">
        <v>7.16</v>
      </c>
      <c r="AF230" s="67">
        <v>6.96</v>
      </c>
      <c r="AG230" s="67">
        <v>6.77</v>
      </c>
      <c r="AH230" s="67">
        <v>6.82</v>
      </c>
      <c r="AI230" s="67">
        <v>6.85</v>
      </c>
      <c r="AJ230" s="67">
        <v>7.22</v>
      </c>
      <c r="AK230" s="67">
        <v>7.42</v>
      </c>
      <c r="AL230" s="67">
        <v>7.28</v>
      </c>
      <c r="AM230" s="67">
        <v>7.32</v>
      </c>
      <c r="AN230" s="67">
        <v>7.46</v>
      </c>
      <c r="AO230" s="67">
        <v>8.1</v>
      </c>
      <c r="AP230" s="67">
        <v>7.93</v>
      </c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239"/>
      <c r="CQ230"/>
      <c r="CR230" s="67"/>
      <c r="CS230"/>
      <c r="CT230"/>
      <c r="CU230" s="67"/>
      <c r="CV230" s="67"/>
      <c r="CW230" s="67"/>
      <c r="CX230" s="67"/>
      <c r="CY230" s="67"/>
      <c r="CZ230" s="67"/>
      <c r="DA230" s="67"/>
      <c r="DB230" s="67"/>
      <c r="DC230" s="67"/>
      <c r="DD230" s="17">
        <f t="shared" si="11"/>
        <v>0.23999999999999844</v>
      </c>
      <c r="DE230" s="96">
        <f t="shared" si="12"/>
        <v>2.891566265060222E-2</v>
      </c>
      <c r="DF230">
        <v>7.8</v>
      </c>
      <c r="DG230"/>
      <c r="DH230" s="176" t="s">
        <v>12025</v>
      </c>
      <c r="DI230">
        <f>VLOOKUP(DH230,[5]全部Ａ股20250705!$A:$D,4,FALSE)</f>
        <v>8.5399999999999991</v>
      </c>
      <c r="DJ230"/>
      <c r="DK230" s="270"/>
      <c r="DL230" s="271"/>
    </row>
    <row r="231" spans="1:116" s="65" customFormat="1" ht="15" customHeight="1" x14ac:dyDescent="0.25">
      <c r="A231" s="99">
        <f t="shared" si="5"/>
        <v>230</v>
      </c>
      <c r="B231" s="8" t="s">
        <v>12022</v>
      </c>
      <c r="C231" s="137" t="s">
        <v>12023</v>
      </c>
      <c r="D231" s="176">
        <v>4.12</v>
      </c>
      <c r="E231"/>
      <c r="F231" s="100" t="e">
        <f>VLOOKUP(C231,#REF!,3,FALSE)</f>
        <v>#REF!</v>
      </c>
      <c r="G231" s="100"/>
      <c r="H231" s="67">
        <v>4.22</v>
      </c>
      <c r="I231" s="67">
        <v>3.86</v>
      </c>
      <c r="J231" s="67">
        <v>3.94</v>
      </c>
      <c r="K231" s="67">
        <v>3.94</v>
      </c>
      <c r="L231" s="67">
        <v>3.87</v>
      </c>
      <c r="M231" s="67">
        <v>3.84</v>
      </c>
      <c r="N231" s="67">
        <v>3.89</v>
      </c>
      <c r="O231" s="67">
        <v>3.9</v>
      </c>
      <c r="P231" s="67">
        <v>3.82</v>
      </c>
      <c r="Q231" s="67">
        <v>3.91</v>
      </c>
      <c r="R231" s="67">
        <v>3.88</v>
      </c>
      <c r="S231" s="67">
        <v>3.86</v>
      </c>
      <c r="T231" s="67">
        <v>4.13</v>
      </c>
      <c r="U231" s="67">
        <v>4.1399999999999997</v>
      </c>
      <c r="V231" s="67">
        <v>4.12</v>
      </c>
      <c r="W231" s="67">
        <v>4.22</v>
      </c>
      <c r="X231" s="67">
        <v>4.0999999999999996</v>
      </c>
      <c r="Y231" s="67">
        <v>4.12</v>
      </c>
      <c r="Z231" s="67">
        <v>4.21</v>
      </c>
      <c r="AA231" s="67">
        <v>4.1900000000000004</v>
      </c>
      <c r="AB231" s="67">
        <v>4.2</v>
      </c>
      <c r="AC231" s="67">
        <v>3.98</v>
      </c>
      <c r="AD231" s="67">
        <v>4.08</v>
      </c>
      <c r="AE231" s="67">
        <v>4.05</v>
      </c>
      <c r="AF231" s="67">
        <v>3.89</v>
      </c>
      <c r="AG231" s="67">
        <v>4.01</v>
      </c>
      <c r="AH231" s="67">
        <v>4.53</v>
      </c>
      <c r="AI231" s="67">
        <v>4.5</v>
      </c>
      <c r="AJ231" s="67">
        <v>4.5999999999999996</v>
      </c>
      <c r="AK231" s="67">
        <v>4.7699999999999996</v>
      </c>
      <c r="AL231" s="67">
        <v>4.57</v>
      </c>
      <c r="AM231" s="67">
        <v>4.3600000000000003</v>
      </c>
      <c r="AN231" s="67">
        <v>4.58</v>
      </c>
      <c r="AO231" s="67">
        <v>5.03</v>
      </c>
      <c r="AP231" s="67">
        <v>4.51</v>
      </c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  <c r="BM231" s="67"/>
      <c r="BN231" s="67"/>
      <c r="BO231" s="67"/>
      <c r="BP231" s="67"/>
      <c r="BQ231" s="67"/>
      <c r="BR231" s="67"/>
      <c r="BS231" s="67"/>
      <c r="BT231" s="67"/>
      <c r="BU231" s="67"/>
      <c r="BV231" s="67"/>
      <c r="BW231" s="67"/>
      <c r="BX231" s="67"/>
      <c r="BY231" s="67"/>
      <c r="BZ231" s="67"/>
      <c r="CA231" s="67"/>
      <c r="CB231" s="67"/>
      <c r="CC231" s="67"/>
      <c r="CD231" s="67"/>
      <c r="CE231" s="67"/>
      <c r="CF231" s="67"/>
      <c r="CG231" s="67"/>
      <c r="CH231" s="67"/>
      <c r="CI231" s="67"/>
      <c r="CJ231" s="67"/>
      <c r="CK231" s="67"/>
      <c r="CL231" s="67"/>
      <c r="CM231" s="67"/>
      <c r="CN231" s="67"/>
      <c r="CO231" s="67"/>
      <c r="CP231" s="239"/>
      <c r="CQ231"/>
      <c r="CR231" s="67"/>
      <c r="CS231"/>
      <c r="CT231"/>
      <c r="CU231" s="67"/>
      <c r="CV231" s="67"/>
      <c r="CW231" s="67"/>
      <c r="CX231" s="67"/>
      <c r="CY231" s="67"/>
      <c r="CZ231" s="67"/>
      <c r="DA231" s="67"/>
      <c r="DB231" s="67"/>
      <c r="DC231" s="67"/>
      <c r="DD231" s="17">
        <f t="shared" si="11"/>
        <v>-9.9999999999999645E-2</v>
      </c>
      <c r="DE231" s="96">
        <f t="shared" si="12"/>
        <v>-2.3696682464454895E-2</v>
      </c>
      <c r="DF231">
        <v>7.8</v>
      </c>
      <c r="DG231"/>
      <c r="DH231" s="176" t="s">
        <v>12023</v>
      </c>
      <c r="DI231">
        <f>VLOOKUP(DH231,[5]全部Ａ股20250705!$A:$D,4,FALSE)</f>
        <v>4.12</v>
      </c>
      <c r="DJ231"/>
      <c r="DK231" s="270"/>
      <c r="DL231" s="271"/>
    </row>
    <row r="232" spans="1:116" s="65" customFormat="1" ht="15" customHeight="1" x14ac:dyDescent="0.25">
      <c r="A232" s="99">
        <f t="shared" si="5"/>
        <v>231</v>
      </c>
      <c r="B232" s="8" t="s">
        <v>12020</v>
      </c>
      <c r="C232" s="137" t="s">
        <v>12021</v>
      </c>
      <c r="D232" s="176">
        <v>6.3</v>
      </c>
      <c r="E232"/>
      <c r="F232" s="100" t="e">
        <f>VLOOKUP(C232,#REF!,3,FALSE)</f>
        <v>#REF!</v>
      </c>
      <c r="G232" s="100"/>
      <c r="H232" s="67">
        <v>6.31</v>
      </c>
      <c r="I232" s="67">
        <v>6.09</v>
      </c>
      <c r="J232" s="67">
        <v>6.25</v>
      </c>
      <c r="K232" s="67">
        <v>6.12</v>
      </c>
      <c r="L232" s="67">
        <v>6.06</v>
      </c>
      <c r="M232" s="67">
        <v>6.12</v>
      </c>
      <c r="N232" s="67">
        <v>6.24</v>
      </c>
      <c r="O232" s="67">
        <v>6.21</v>
      </c>
      <c r="P232" s="67">
        <v>6.12</v>
      </c>
      <c r="Q232" s="67">
        <v>6.17</v>
      </c>
      <c r="R232" s="67">
        <v>6.03</v>
      </c>
      <c r="S232" s="67">
        <v>6.02</v>
      </c>
      <c r="T232" s="67">
        <v>6.5</v>
      </c>
      <c r="U232" s="67">
        <v>6.63</v>
      </c>
      <c r="V232" s="67">
        <v>6.69</v>
      </c>
      <c r="W232" s="67">
        <v>6.96</v>
      </c>
      <c r="X232" s="67">
        <v>6.82</v>
      </c>
      <c r="Y232" s="67">
        <v>6.81</v>
      </c>
      <c r="Z232" s="67">
        <v>6.69</v>
      </c>
      <c r="AA232" s="67">
        <v>6.63</v>
      </c>
      <c r="AB232" s="67">
        <v>6.62</v>
      </c>
      <c r="AC232" s="67">
        <v>6.35</v>
      </c>
      <c r="AD232" s="67">
        <v>6.48</v>
      </c>
      <c r="AE232" s="67">
        <v>6.49</v>
      </c>
      <c r="AF232" s="67">
        <v>6.28</v>
      </c>
      <c r="AG232" s="67">
        <v>6.23</v>
      </c>
      <c r="AH232" s="67">
        <v>6.66</v>
      </c>
      <c r="AI232" s="67">
        <v>6.65</v>
      </c>
      <c r="AJ232" s="67">
        <v>6.8</v>
      </c>
      <c r="AK232" s="67">
        <v>6.93</v>
      </c>
      <c r="AL232" s="67">
        <v>6.94</v>
      </c>
      <c r="AM232" s="67">
        <v>6.87</v>
      </c>
      <c r="AN232" s="67">
        <v>7.08</v>
      </c>
      <c r="AO232" s="67">
        <v>7.39</v>
      </c>
      <c r="AP232" s="67">
        <v>7.14</v>
      </c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BM232" s="67"/>
      <c r="BN232" s="67"/>
      <c r="BO232" s="67"/>
      <c r="BP232" s="67"/>
      <c r="BQ232" s="67"/>
      <c r="BR232" s="67"/>
      <c r="BS232" s="67"/>
      <c r="BT232" s="67"/>
      <c r="BU232" s="67"/>
      <c r="BV232" s="67"/>
      <c r="BW232" s="67"/>
      <c r="BX232" s="67"/>
      <c r="BY232" s="67"/>
      <c r="BZ232" s="67"/>
      <c r="CA232" s="67"/>
      <c r="CB232" s="67"/>
      <c r="CC232" s="67"/>
      <c r="CD232" s="67"/>
      <c r="CE232" s="67"/>
      <c r="CF232" s="67"/>
      <c r="CG232" s="67"/>
      <c r="CH232" s="67"/>
      <c r="CI232" s="67"/>
      <c r="CJ232" s="67"/>
      <c r="CK232" s="67"/>
      <c r="CL232" s="67"/>
      <c r="CM232" s="67"/>
      <c r="CN232" s="67"/>
      <c r="CO232" s="67"/>
      <c r="CP232" s="239"/>
      <c r="CQ232"/>
      <c r="CR232" s="67"/>
      <c r="CS232"/>
      <c r="CT232"/>
      <c r="CU232" s="67"/>
      <c r="CV232" s="67"/>
      <c r="CW232" s="67"/>
      <c r="CX232" s="67"/>
      <c r="CY232" s="67"/>
      <c r="CZ232" s="67"/>
      <c r="DA232" s="67"/>
      <c r="DB232" s="67"/>
      <c r="DC232" s="67"/>
      <c r="DD232" s="17">
        <f t="shared" si="11"/>
        <v>-9.9999999999997868E-3</v>
      </c>
      <c r="DE232" s="96">
        <f t="shared" si="12"/>
        <v>-1.5847860538826921E-3</v>
      </c>
      <c r="DF232">
        <v>7.8</v>
      </c>
      <c r="DG232"/>
      <c r="DH232" s="176" t="s">
        <v>12021</v>
      </c>
      <c r="DI232">
        <f>VLOOKUP(DH232,[5]全部Ａ股20250705!$A:$D,4,FALSE)</f>
        <v>6.3</v>
      </c>
      <c r="DJ232"/>
      <c r="DK232" s="270"/>
      <c r="DL232" s="271"/>
    </row>
    <row r="233" spans="1:116" s="65" customFormat="1" ht="15" customHeight="1" x14ac:dyDescent="0.25">
      <c r="A233" s="99">
        <f t="shared" si="5"/>
        <v>232</v>
      </c>
      <c r="B233" s="8" t="s">
        <v>12018</v>
      </c>
      <c r="C233" s="137" t="s">
        <v>12019</v>
      </c>
      <c r="D233" s="176">
        <v>9.57</v>
      </c>
      <c r="E233"/>
      <c r="F233" s="100" t="e">
        <f>VLOOKUP(C233,#REF!,3,FALSE)</f>
        <v>#REF!</v>
      </c>
      <c r="G233" s="100"/>
      <c r="H233" s="67">
        <v>9.66</v>
      </c>
      <c r="I233" s="67">
        <v>9.23</v>
      </c>
      <c r="J233" s="67">
        <v>9.65</v>
      </c>
      <c r="K233" s="67">
        <v>10.06</v>
      </c>
      <c r="L233" s="67">
        <v>9.89</v>
      </c>
      <c r="M233" s="67">
        <v>10.029999999999999</v>
      </c>
      <c r="N233" s="67">
        <v>10.52</v>
      </c>
      <c r="O233" s="67">
        <v>10.98</v>
      </c>
      <c r="P233" s="67">
        <v>10.5</v>
      </c>
      <c r="Q233" s="67">
        <v>9.86</v>
      </c>
      <c r="R233" s="67">
        <v>9.8699999999999992</v>
      </c>
      <c r="S233" s="67">
        <v>9.74</v>
      </c>
      <c r="T233" s="67">
        <v>10</v>
      </c>
      <c r="U233" s="67">
        <v>10.65</v>
      </c>
      <c r="V233" s="67">
        <v>11.13</v>
      </c>
      <c r="W233" s="67">
        <v>11.41</v>
      </c>
      <c r="X233" s="67">
        <v>11.32</v>
      </c>
      <c r="Y233" s="67">
        <v>11.27</v>
      </c>
      <c r="Z233" s="67">
        <v>12.18</v>
      </c>
      <c r="AA233" s="67">
        <v>12.65</v>
      </c>
      <c r="AB233" s="67">
        <v>10.52</v>
      </c>
      <c r="AC233" s="67">
        <v>8.6</v>
      </c>
      <c r="AD233" s="67">
        <v>8.99</v>
      </c>
      <c r="AE233" s="67">
        <v>9</v>
      </c>
      <c r="AF233" s="67">
        <v>8.52</v>
      </c>
      <c r="AG233" s="67">
        <v>8.81</v>
      </c>
      <c r="AH233" s="67">
        <v>10.78</v>
      </c>
      <c r="AI233" s="67">
        <v>10.62</v>
      </c>
      <c r="AJ233" s="67">
        <v>10.62</v>
      </c>
      <c r="AK233" s="67">
        <v>11.12</v>
      </c>
      <c r="AL233" s="67">
        <v>10.81</v>
      </c>
      <c r="AM233" s="67">
        <v>12.11</v>
      </c>
      <c r="AN233" s="67">
        <v>13.23</v>
      </c>
      <c r="AO233" s="67">
        <v>13.44</v>
      </c>
      <c r="AP233" s="67">
        <v>14.83</v>
      </c>
      <c r="AQ233" s="67">
        <v>11.25</v>
      </c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BM233" s="67"/>
      <c r="BN233" s="67"/>
      <c r="BO233" s="67"/>
      <c r="BP233" s="67"/>
      <c r="BQ233" s="67"/>
      <c r="BR233" s="67"/>
      <c r="BS233" s="67"/>
      <c r="BT233" s="67"/>
      <c r="BU233" s="67"/>
      <c r="BV233" s="67"/>
      <c r="BW233" s="67"/>
      <c r="BX233" s="67"/>
      <c r="BY233" s="67"/>
      <c r="BZ233" s="67"/>
      <c r="CA233" s="67"/>
      <c r="CB233" s="67"/>
      <c r="CC233" s="67"/>
      <c r="CD233" s="67"/>
      <c r="CE233" s="67"/>
      <c r="CF233" s="67"/>
      <c r="CG233" s="67"/>
      <c r="CH233" s="67"/>
      <c r="CI233" s="67"/>
      <c r="CJ233" s="67"/>
      <c r="CK233" s="67"/>
      <c r="CL233" s="67"/>
      <c r="CM233" s="67"/>
      <c r="CN233" s="67"/>
      <c r="CO233" s="67"/>
      <c r="CP233" s="239"/>
      <c r="CQ233"/>
      <c r="CR233" s="67"/>
      <c r="CS233"/>
      <c r="CT233"/>
      <c r="CU233" s="67"/>
      <c r="CV233" s="67"/>
      <c r="CW233" s="67"/>
      <c r="CX233" s="67"/>
      <c r="CY233" s="67"/>
      <c r="CZ233" s="67"/>
      <c r="DA233" s="67"/>
      <c r="DB233" s="67"/>
      <c r="DC233" s="67"/>
      <c r="DD233" s="17">
        <f t="shared" si="11"/>
        <v>-8.9999999999999858E-2</v>
      </c>
      <c r="DE233" s="96">
        <f t="shared" si="12"/>
        <v>-9.3167701863353884E-3</v>
      </c>
      <c r="DF233">
        <v>7.8</v>
      </c>
      <c r="DG233"/>
      <c r="DH233" s="176" t="s">
        <v>12019</v>
      </c>
      <c r="DI233">
        <f>VLOOKUP(DH233,[5]全部Ａ股20250705!$A:$D,4,FALSE)</f>
        <v>9.57</v>
      </c>
      <c r="DJ233"/>
      <c r="DK233" s="270"/>
      <c r="DL233" s="271"/>
    </row>
    <row r="234" spans="1:116" s="65" customFormat="1" ht="15" customHeight="1" x14ac:dyDescent="0.25">
      <c r="A234" s="99">
        <f t="shared" si="5"/>
        <v>233</v>
      </c>
      <c r="B234" s="8" t="s">
        <v>12016</v>
      </c>
      <c r="C234" s="137" t="s">
        <v>12017</v>
      </c>
      <c r="D234" s="176">
        <v>18.239999999999998</v>
      </c>
      <c r="E234"/>
      <c r="F234" s="100" t="e">
        <f>VLOOKUP(C234,#REF!,3,FALSE)</f>
        <v>#REF!</v>
      </c>
      <c r="G234" s="100"/>
      <c r="H234" s="67">
        <v>18.079999999999998</v>
      </c>
      <c r="I234" s="67">
        <v>17.82</v>
      </c>
      <c r="J234" s="67">
        <v>17.920000000000002</v>
      </c>
      <c r="K234" s="67">
        <v>18.48</v>
      </c>
      <c r="L234" s="67">
        <v>18.579999999999998</v>
      </c>
      <c r="M234" s="67">
        <v>19.07</v>
      </c>
      <c r="N234" s="67">
        <v>19.27</v>
      </c>
      <c r="O234" s="67">
        <v>19.690000000000001</v>
      </c>
      <c r="P234" s="67">
        <v>19.07</v>
      </c>
      <c r="Q234" s="67">
        <v>19.62</v>
      </c>
      <c r="R234" s="67">
        <v>18.57</v>
      </c>
      <c r="S234" s="67">
        <v>18.190000000000001</v>
      </c>
      <c r="T234" s="67">
        <v>18.36</v>
      </c>
      <c r="U234" s="67">
        <v>18.579999999999998</v>
      </c>
      <c r="V234" s="67">
        <v>19.829999999999998</v>
      </c>
      <c r="W234" s="67">
        <v>19.989999999999998</v>
      </c>
      <c r="X234" s="67">
        <v>20.52</v>
      </c>
      <c r="Y234" s="67">
        <v>19.53</v>
      </c>
      <c r="Z234" s="67">
        <v>19.920000000000002</v>
      </c>
      <c r="AA234" s="67">
        <v>19.62</v>
      </c>
      <c r="AB234" s="67">
        <v>20.28</v>
      </c>
      <c r="AC234" s="67">
        <v>19.71</v>
      </c>
      <c r="AD234" s="67">
        <v>19.100000000000001</v>
      </c>
      <c r="AE234" s="67">
        <v>18.21</v>
      </c>
      <c r="AF234" s="67">
        <v>18.3</v>
      </c>
      <c r="AG234" s="67">
        <v>17.77</v>
      </c>
      <c r="AH234" s="67">
        <v>19.420000000000002</v>
      </c>
      <c r="AI234" s="67">
        <v>18.989999999999998</v>
      </c>
      <c r="AJ234" s="67">
        <v>19.53</v>
      </c>
      <c r="AK234" s="67">
        <v>20.86</v>
      </c>
      <c r="AL234" s="67">
        <v>19.11</v>
      </c>
      <c r="AM234" s="67">
        <v>19</v>
      </c>
      <c r="AN234" s="67">
        <v>18.899999999999999</v>
      </c>
      <c r="AO234" s="67">
        <v>21.08</v>
      </c>
      <c r="AP234" s="67">
        <v>25.27</v>
      </c>
      <c r="AQ234" s="67">
        <v>19.18</v>
      </c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  <c r="BM234" s="67"/>
      <c r="BN234" s="67"/>
      <c r="BO234" s="67"/>
      <c r="BP234" s="67"/>
      <c r="BQ234" s="67"/>
      <c r="BR234" s="67"/>
      <c r="BS234" s="67"/>
      <c r="BT234" s="67"/>
      <c r="BU234" s="67"/>
      <c r="BV234" s="67"/>
      <c r="BW234" s="67"/>
      <c r="BX234" s="67"/>
      <c r="BY234" s="67"/>
      <c r="BZ234" s="67"/>
      <c r="CA234" s="67"/>
      <c r="CB234" s="67"/>
      <c r="CC234" s="67"/>
      <c r="CD234" s="67"/>
      <c r="CE234" s="67"/>
      <c r="CF234" s="67"/>
      <c r="CG234" s="67"/>
      <c r="CH234" s="67"/>
      <c r="CI234" s="67"/>
      <c r="CJ234" s="67"/>
      <c r="CK234" s="67"/>
      <c r="CL234" s="67"/>
      <c r="CM234" s="67"/>
      <c r="CN234" s="67"/>
      <c r="CO234" s="67"/>
      <c r="CP234" s="239"/>
      <c r="CQ234"/>
      <c r="CR234" s="67"/>
      <c r="CS234"/>
      <c r="CT234"/>
      <c r="CU234" s="67"/>
      <c r="CV234" s="67"/>
      <c r="CW234" s="67"/>
      <c r="CX234" s="67"/>
      <c r="CY234" s="67"/>
      <c r="CZ234" s="67"/>
      <c r="DA234" s="67"/>
      <c r="DB234" s="67"/>
      <c r="DC234" s="67"/>
      <c r="DD234" s="17">
        <f t="shared" si="11"/>
        <v>0.16000000000000014</v>
      </c>
      <c r="DE234" s="96">
        <f t="shared" si="12"/>
        <v>8.8495575221239024E-3</v>
      </c>
      <c r="DF234">
        <v>7.8</v>
      </c>
      <c r="DG234"/>
      <c r="DH234" s="176" t="s">
        <v>12017</v>
      </c>
      <c r="DI234">
        <f>VLOOKUP(DH234,[5]全部Ａ股20250705!$A:$D,4,FALSE)</f>
        <v>18.239999999999998</v>
      </c>
      <c r="DJ234"/>
      <c r="DK234" s="270"/>
      <c r="DL234" s="271"/>
    </row>
    <row r="235" spans="1:116" s="65" customFormat="1" ht="15" customHeight="1" x14ac:dyDescent="0.25">
      <c r="A235" s="99">
        <f t="shared" si="5"/>
        <v>234</v>
      </c>
      <c r="B235" s="8" t="s">
        <v>12010</v>
      </c>
      <c r="C235" s="137" t="s">
        <v>12011</v>
      </c>
      <c r="D235" s="176">
        <v>11.74</v>
      </c>
      <c r="E235"/>
      <c r="F235" s="100" t="e">
        <f>VLOOKUP(C235,#REF!,3,FALSE)</f>
        <v>#REF!</v>
      </c>
      <c r="G235" s="100"/>
      <c r="H235" s="67">
        <v>12.03</v>
      </c>
      <c r="I235" s="67">
        <v>11.72</v>
      </c>
      <c r="J235" s="67">
        <v>12.51</v>
      </c>
      <c r="K235" s="67">
        <v>11.39</v>
      </c>
      <c r="L235" s="67">
        <v>11.26</v>
      </c>
      <c r="M235" s="67">
        <v>11.61</v>
      </c>
      <c r="N235" s="67">
        <v>12.35</v>
      </c>
      <c r="O235" s="67">
        <v>12.8</v>
      </c>
      <c r="P235" s="67">
        <v>11.11</v>
      </c>
      <c r="Q235" s="67">
        <v>11.61</v>
      </c>
      <c r="R235" s="67">
        <v>11.76</v>
      </c>
      <c r="S235" s="67">
        <v>10.49</v>
      </c>
      <c r="T235" s="67">
        <v>11.52</v>
      </c>
      <c r="U235" s="67">
        <v>11.69</v>
      </c>
      <c r="V235" s="67">
        <v>12.29</v>
      </c>
      <c r="W235" s="67">
        <v>12.83</v>
      </c>
      <c r="X235" s="67">
        <v>13.2</v>
      </c>
      <c r="Y235" s="67">
        <v>13.21</v>
      </c>
      <c r="Z235" s="67">
        <v>14.11</v>
      </c>
      <c r="AA235" s="67">
        <v>14.25</v>
      </c>
      <c r="AB235" s="67">
        <v>13.49</v>
      </c>
      <c r="AC235" s="67">
        <v>12.35</v>
      </c>
      <c r="AD235" s="67">
        <v>13.15</v>
      </c>
      <c r="AE235" s="67">
        <v>13.39</v>
      </c>
      <c r="AF235" s="67">
        <v>12.68</v>
      </c>
      <c r="AG235" s="67">
        <v>13.12</v>
      </c>
      <c r="AH235" s="67">
        <v>14.67</v>
      </c>
      <c r="AI235" s="67">
        <v>17.190000000000001</v>
      </c>
      <c r="AJ235" s="67">
        <v>16.25</v>
      </c>
      <c r="AK235" s="67">
        <v>17.04</v>
      </c>
      <c r="AL235" s="67">
        <v>17.55</v>
      </c>
      <c r="AM235" s="67">
        <v>22.5</v>
      </c>
      <c r="AN235" s="67">
        <v>19.940000000000001</v>
      </c>
      <c r="AO235" s="67">
        <v>20.97</v>
      </c>
      <c r="AP235" s="67">
        <v>25.38</v>
      </c>
      <c r="AQ235" s="67">
        <v>19.260000000000002</v>
      </c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BM235" s="67"/>
      <c r="BN235" s="67"/>
      <c r="BO235" s="67"/>
      <c r="BP235" s="67"/>
      <c r="BQ235" s="67"/>
      <c r="BR235" s="67"/>
      <c r="BS235" s="67"/>
      <c r="BT235" s="67"/>
      <c r="BU235" s="67"/>
      <c r="BV235" s="67"/>
      <c r="BW235" s="67"/>
      <c r="BX235" s="67"/>
      <c r="BY235" s="67"/>
      <c r="BZ235" s="67"/>
      <c r="CA235" s="67"/>
      <c r="CB235" s="67"/>
      <c r="CC235" s="67"/>
      <c r="CD235" s="67"/>
      <c r="CE235" s="67"/>
      <c r="CF235" s="67"/>
      <c r="CG235" s="67"/>
      <c r="CH235" s="67"/>
      <c r="CI235" s="67"/>
      <c r="CJ235" s="67"/>
      <c r="CK235" s="67"/>
      <c r="CL235" s="67"/>
      <c r="CM235" s="67"/>
      <c r="CN235" s="67"/>
      <c r="CO235" s="67"/>
      <c r="CP235" s="239"/>
      <c r="CQ235"/>
      <c r="CR235" s="67"/>
      <c r="CS235"/>
      <c r="CT235"/>
      <c r="CU235" s="67"/>
      <c r="CV235" s="67"/>
      <c r="CW235" s="67"/>
      <c r="CX235" s="67"/>
      <c r="CY235" s="67"/>
      <c r="CZ235" s="67"/>
      <c r="DA235" s="67"/>
      <c r="DB235" s="67"/>
      <c r="DC235" s="67"/>
      <c r="DD235" s="17">
        <f t="shared" si="11"/>
        <v>-0.28999999999999915</v>
      </c>
      <c r="DE235" s="96">
        <f t="shared" si="12"/>
        <v>-2.4106400665004087E-2</v>
      </c>
      <c r="DF235">
        <v>7.8</v>
      </c>
      <c r="DG235"/>
      <c r="DH235" s="176" t="s">
        <v>12011</v>
      </c>
      <c r="DI235">
        <f>VLOOKUP(DH235,[5]全部Ａ股20250705!$A:$D,4,FALSE)</f>
        <v>11.74</v>
      </c>
      <c r="DJ235"/>
      <c r="DK235" s="270"/>
      <c r="DL235" s="271"/>
    </row>
    <row r="236" spans="1:116" s="65" customFormat="1" ht="15" customHeight="1" x14ac:dyDescent="0.25">
      <c r="A236" s="99">
        <f t="shared" si="5"/>
        <v>235</v>
      </c>
      <c r="B236" s="8" t="s">
        <v>12004</v>
      </c>
      <c r="C236" s="137" t="s">
        <v>12005</v>
      </c>
      <c r="D236" s="176">
        <v>10.59</v>
      </c>
      <c r="E236"/>
      <c r="F236" s="100" t="e">
        <f>VLOOKUP(C236,#REF!,3,FALSE)</f>
        <v>#REF!</v>
      </c>
      <c r="G236" s="100"/>
      <c r="H236" s="67">
        <v>11.1</v>
      </c>
      <c r="I236" s="67">
        <v>11.04</v>
      </c>
      <c r="J236" s="67">
        <v>9.98</v>
      </c>
      <c r="K236" s="67">
        <v>10.19</v>
      </c>
      <c r="L236" s="67">
        <v>9.9700000000000006</v>
      </c>
      <c r="M236" s="67">
        <v>9.9</v>
      </c>
      <c r="N236" s="67">
        <v>10.72</v>
      </c>
      <c r="O236" s="67">
        <v>10.82</v>
      </c>
      <c r="P236" s="67">
        <v>9.77</v>
      </c>
      <c r="Q236" s="67">
        <v>8.8699999999999992</v>
      </c>
      <c r="R236" s="67">
        <v>8.73</v>
      </c>
      <c r="S236" s="67">
        <v>8.2200000000000006</v>
      </c>
      <c r="T236" s="67">
        <v>8.99</v>
      </c>
      <c r="U236" s="67">
        <v>9.59</v>
      </c>
      <c r="V236" s="67">
        <v>10.16</v>
      </c>
      <c r="W236" s="67">
        <v>11.1</v>
      </c>
      <c r="X236" s="67">
        <v>10.7</v>
      </c>
      <c r="Y236" s="67">
        <v>10.220000000000001</v>
      </c>
      <c r="Z236" s="67">
        <v>12.07</v>
      </c>
      <c r="AA236" s="67">
        <v>9.84</v>
      </c>
      <c r="AB236" s="67">
        <v>8.9700000000000006</v>
      </c>
      <c r="AC236" s="67">
        <v>7.86</v>
      </c>
      <c r="AD236" s="67">
        <v>8.15</v>
      </c>
      <c r="AE236" s="67">
        <v>8.4499999999999993</v>
      </c>
      <c r="AF236" s="67">
        <v>8.1300000000000008</v>
      </c>
      <c r="AG236" s="67">
        <v>8.2200000000000006</v>
      </c>
      <c r="AH236" s="67">
        <v>12.16</v>
      </c>
      <c r="AI236" s="67">
        <v>10.34</v>
      </c>
      <c r="AJ236" s="67">
        <v>10.08</v>
      </c>
      <c r="AK236" s="67">
        <v>10.63</v>
      </c>
      <c r="AL236" s="67">
        <v>10.11</v>
      </c>
      <c r="AM236" s="67">
        <v>11.83</v>
      </c>
      <c r="AN236" s="67">
        <v>10.34</v>
      </c>
      <c r="AO236" s="67">
        <v>11.83</v>
      </c>
      <c r="AP236" s="67">
        <v>14.81</v>
      </c>
      <c r="AQ236" s="67">
        <v>12.69</v>
      </c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BM236" s="67"/>
      <c r="BN236" s="67"/>
      <c r="BO236" s="67"/>
      <c r="BP236" s="67"/>
      <c r="BQ236" s="67"/>
      <c r="BR236" s="67"/>
      <c r="BS236" s="67"/>
      <c r="BT236" s="67"/>
      <c r="BU236" s="67"/>
      <c r="BV236" s="67"/>
      <c r="BW236" s="67"/>
      <c r="BX236" s="67"/>
      <c r="BY236" s="67"/>
      <c r="BZ236" s="67"/>
      <c r="CA236" s="67"/>
      <c r="CB236" s="67"/>
      <c r="CC236" s="67"/>
      <c r="CD236" s="67"/>
      <c r="CE236" s="67"/>
      <c r="CF236" s="67"/>
      <c r="CG236" s="67"/>
      <c r="CH236" s="67"/>
      <c r="CI236" s="67"/>
      <c r="CJ236" s="67"/>
      <c r="CK236" s="67"/>
      <c r="CL236" s="67"/>
      <c r="CM236" s="67"/>
      <c r="CN236" s="67"/>
      <c r="CO236" s="67"/>
      <c r="CP236" s="239"/>
      <c r="CQ236"/>
      <c r="CR236" s="67"/>
      <c r="CS236"/>
      <c r="CT236"/>
      <c r="CU236" s="67"/>
      <c r="CV236" s="67"/>
      <c r="CW236" s="67"/>
      <c r="CX236" s="67"/>
      <c r="CY236" s="67"/>
      <c r="CZ236" s="67"/>
      <c r="DA236" s="67"/>
      <c r="DB236" s="67"/>
      <c r="DC236" s="67"/>
      <c r="DD236" s="17">
        <f t="shared" si="11"/>
        <v>-0.50999999999999979</v>
      </c>
      <c r="DE236" s="96">
        <f t="shared" si="12"/>
        <v>-4.5945945945945928E-2</v>
      </c>
      <c r="DF236">
        <v>7.8</v>
      </c>
      <c r="DG236"/>
      <c r="DH236" s="176" t="s">
        <v>12005</v>
      </c>
      <c r="DI236">
        <f>VLOOKUP(DH236,[5]全部Ａ股20250705!$A:$D,4,FALSE)</f>
        <v>10.59</v>
      </c>
      <c r="DJ236"/>
      <c r="DK236" s="270"/>
      <c r="DL236" s="271"/>
    </row>
    <row r="237" spans="1:116" s="65" customFormat="1" ht="15" customHeight="1" x14ac:dyDescent="0.25">
      <c r="A237" s="99">
        <f t="shared" si="5"/>
        <v>236</v>
      </c>
      <c r="B237" s="8" t="s">
        <v>12006</v>
      </c>
      <c r="C237" s="137" t="s">
        <v>12007</v>
      </c>
      <c r="D237" s="176">
        <v>12.11</v>
      </c>
      <c r="E237"/>
      <c r="F237" s="100" t="e">
        <f>VLOOKUP(C237,#REF!,3,FALSE)</f>
        <v>#REF!</v>
      </c>
      <c r="G237" s="100"/>
      <c r="H237" s="67">
        <v>12.38</v>
      </c>
      <c r="I237" s="67">
        <v>11.8</v>
      </c>
      <c r="J237" s="67">
        <v>11.42</v>
      </c>
      <c r="K237" s="67">
        <v>12.12</v>
      </c>
      <c r="L237" s="67">
        <v>11.69</v>
      </c>
      <c r="M237" s="67">
        <v>11.9</v>
      </c>
      <c r="N237" s="67">
        <v>11.32</v>
      </c>
      <c r="O237" s="67">
        <v>11.65</v>
      </c>
      <c r="P237" s="67">
        <v>11.28</v>
      </c>
      <c r="Q237" s="67">
        <v>11.13</v>
      </c>
      <c r="R237" s="67">
        <v>11.41</v>
      </c>
      <c r="S237" s="67">
        <v>11.72</v>
      </c>
      <c r="T237" s="67">
        <v>12.83</v>
      </c>
      <c r="U237" s="67">
        <v>12.47</v>
      </c>
      <c r="V237" s="67">
        <v>13.23</v>
      </c>
      <c r="W237" s="67">
        <v>14.18</v>
      </c>
      <c r="X237" s="67">
        <v>15.03</v>
      </c>
      <c r="Y237" s="67">
        <v>14.69</v>
      </c>
      <c r="Z237" s="67">
        <v>13.05</v>
      </c>
      <c r="AA237" s="67">
        <v>12.55</v>
      </c>
      <c r="AB237" s="67">
        <v>12.51</v>
      </c>
      <c r="AC237" s="67">
        <v>11.55</v>
      </c>
      <c r="AD237" s="67">
        <v>11.97</v>
      </c>
      <c r="AE237" s="67">
        <v>11.83</v>
      </c>
      <c r="AF237" s="67">
        <v>11</v>
      </c>
      <c r="AG237" s="67">
        <v>11.13</v>
      </c>
      <c r="AH237" s="67">
        <v>12.91</v>
      </c>
      <c r="AI237" s="67">
        <v>13.5</v>
      </c>
      <c r="AJ237" s="67">
        <v>14.2</v>
      </c>
      <c r="AK237" s="67">
        <v>15.6</v>
      </c>
      <c r="AL237" s="67">
        <v>15.59</v>
      </c>
      <c r="AM237" s="67">
        <v>13.63</v>
      </c>
      <c r="AN237" s="67">
        <v>14.02</v>
      </c>
      <c r="AO237" s="67">
        <v>15.44</v>
      </c>
      <c r="AP237" s="67">
        <v>17.600000000000001</v>
      </c>
      <c r="AQ237" s="67">
        <v>13.53</v>
      </c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BM237" s="67"/>
      <c r="BN237" s="67"/>
      <c r="BO237" s="67"/>
      <c r="BP237" s="67"/>
      <c r="BQ237" s="67"/>
      <c r="BR237" s="67"/>
      <c r="BS237" s="67"/>
      <c r="BT237" s="67"/>
      <c r="BU237" s="67"/>
      <c r="BV237" s="67"/>
      <c r="BW237" s="67"/>
      <c r="BX237" s="67"/>
      <c r="BY237" s="67"/>
      <c r="BZ237" s="67"/>
      <c r="CA237" s="67"/>
      <c r="CB237" s="67"/>
      <c r="CC237" s="67"/>
      <c r="CD237" s="67"/>
      <c r="CE237" s="67"/>
      <c r="CF237" s="67"/>
      <c r="CG237" s="67"/>
      <c r="CH237" s="67"/>
      <c r="CI237" s="67"/>
      <c r="CJ237" s="67"/>
      <c r="CK237" s="67"/>
      <c r="CL237" s="67"/>
      <c r="CM237" s="67"/>
      <c r="CN237" s="67"/>
      <c r="CO237" s="67"/>
      <c r="CP237" s="239"/>
      <c r="CQ237"/>
      <c r="CR237" s="67"/>
      <c r="CS237"/>
      <c r="CT237"/>
      <c r="CU237" s="67"/>
      <c r="CV237" s="67"/>
      <c r="CW237" s="67"/>
      <c r="CX237" s="67"/>
      <c r="CY237" s="67"/>
      <c r="CZ237" s="67"/>
      <c r="DA237" s="67"/>
      <c r="DB237" s="67"/>
      <c r="DC237" s="67"/>
      <c r="DD237" s="17">
        <f t="shared" si="11"/>
        <v>-0.27000000000000135</v>
      </c>
      <c r="DE237" s="96">
        <f t="shared" si="12"/>
        <v>-2.1809369951534843E-2</v>
      </c>
      <c r="DF237">
        <v>7.8</v>
      </c>
      <c r="DG237"/>
      <c r="DH237" s="176" t="s">
        <v>12007</v>
      </c>
      <c r="DI237">
        <f>VLOOKUP(DH237,[5]全部Ａ股20250705!$A:$D,4,FALSE)</f>
        <v>12.11</v>
      </c>
      <c r="DJ237"/>
      <c r="DK237" s="270"/>
      <c r="DL237" s="271"/>
    </row>
    <row r="238" spans="1:116" s="65" customFormat="1" ht="15" customHeight="1" x14ac:dyDescent="0.25">
      <c r="A238" s="99">
        <f t="shared" si="5"/>
        <v>237</v>
      </c>
      <c r="B238" s="8" t="s">
        <v>12008</v>
      </c>
      <c r="C238" s="137" t="s">
        <v>12009</v>
      </c>
      <c r="D238" s="176">
        <v>4.5</v>
      </c>
      <c r="E238"/>
      <c r="F238" s="100" t="e">
        <f>VLOOKUP(C238,#REF!,3,FALSE)</f>
        <v>#REF!</v>
      </c>
      <c r="G238" s="100"/>
      <c r="H238" s="67">
        <v>4.58</v>
      </c>
      <c r="I238" s="67">
        <v>4.46</v>
      </c>
      <c r="J238" s="67">
        <v>4.83</v>
      </c>
      <c r="K238" s="67">
        <v>4.7300000000000004</v>
      </c>
      <c r="L238" s="67">
        <v>4.62</v>
      </c>
      <c r="M238" s="67">
        <v>4.2</v>
      </c>
      <c r="N238" s="67">
        <v>4.1399999999999997</v>
      </c>
      <c r="O238" s="67">
        <v>4.1399999999999997</v>
      </c>
      <c r="P238" s="67">
        <v>4.05</v>
      </c>
      <c r="Q238" s="67">
        <v>3.97</v>
      </c>
      <c r="R238" s="67">
        <v>3.99</v>
      </c>
      <c r="S238" s="67">
        <v>3.92</v>
      </c>
      <c r="T238" s="67">
        <v>4.1100000000000003</v>
      </c>
      <c r="U238" s="67">
        <v>4.1900000000000004</v>
      </c>
      <c r="V238" s="67">
        <v>4.3499999999999996</v>
      </c>
      <c r="W238" s="67">
        <v>4.53</v>
      </c>
      <c r="X238" s="67">
        <v>4.3600000000000003</v>
      </c>
      <c r="Y238" s="67">
        <v>4.41</v>
      </c>
      <c r="Z238" s="67">
        <v>4.66</v>
      </c>
      <c r="AA238" s="67">
        <v>4.99</v>
      </c>
      <c r="AB238" s="67">
        <v>4.17</v>
      </c>
      <c r="AC238" s="67">
        <v>3.93</v>
      </c>
      <c r="AD238" s="67">
        <v>3.98</v>
      </c>
      <c r="AE238" s="67">
        <v>4.21</v>
      </c>
      <c r="AF238" s="67">
        <v>4.05</v>
      </c>
      <c r="AG238" s="67">
        <v>4.1500000000000004</v>
      </c>
      <c r="AH238" s="67">
        <v>4.5599999999999996</v>
      </c>
      <c r="AI238" s="67">
        <v>4.93</v>
      </c>
      <c r="AJ238" s="67">
        <v>5.09</v>
      </c>
      <c r="AK238" s="67">
        <v>5.32</v>
      </c>
      <c r="AL238" s="67">
        <v>5.04</v>
      </c>
      <c r="AM238" s="67">
        <v>4.6900000000000004</v>
      </c>
      <c r="AN238" s="67">
        <v>4.58</v>
      </c>
      <c r="AO238" s="67">
        <v>5.13</v>
      </c>
      <c r="AP238" s="67">
        <v>5.08</v>
      </c>
      <c r="AQ238" s="67">
        <v>5.7</v>
      </c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BM238" s="67"/>
      <c r="BN238" s="67"/>
      <c r="BO238" s="67"/>
      <c r="BP238" s="67"/>
      <c r="BQ238" s="67"/>
      <c r="BR238" s="67"/>
      <c r="BS238" s="67"/>
      <c r="BT238" s="67"/>
      <c r="BU238" s="67"/>
      <c r="BV238" s="67"/>
      <c r="BW238" s="67"/>
      <c r="BX238" s="67"/>
      <c r="BY238" s="67"/>
      <c r="BZ238" s="67"/>
      <c r="CA238" s="67"/>
      <c r="CB238" s="67"/>
      <c r="CC238" s="67"/>
      <c r="CD238" s="67"/>
      <c r="CE238" s="67"/>
      <c r="CF238" s="67"/>
      <c r="CG238" s="67"/>
      <c r="CH238" s="67"/>
      <c r="CI238" s="67"/>
      <c r="CJ238" s="67"/>
      <c r="CK238" s="67"/>
      <c r="CL238" s="67"/>
      <c r="CM238" s="67"/>
      <c r="CN238" s="67"/>
      <c r="CO238" s="67"/>
      <c r="CP238" s="239"/>
      <c r="CQ238"/>
      <c r="CR238" s="67"/>
      <c r="CS238"/>
      <c r="CT238"/>
      <c r="CU238" s="67"/>
      <c r="CV238" s="67"/>
      <c r="CW238" s="67"/>
      <c r="CX238" s="67"/>
      <c r="CY238" s="67"/>
      <c r="CZ238" s="67"/>
      <c r="DA238" s="67"/>
      <c r="DB238" s="67"/>
      <c r="DC238" s="67"/>
      <c r="DD238" s="17">
        <f t="shared" si="11"/>
        <v>-8.0000000000000071E-2</v>
      </c>
      <c r="DE238" s="96">
        <f t="shared" si="12"/>
        <v>-1.746724890829696E-2</v>
      </c>
      <c r="DF238">
        <v>7.8</v>
      </c>
      <c r="DG238"/>
      <c r="DH238" s="176" t="s">
        <v>12009</v>
      </c>
      <c r="DI238">
        <f>VLOOKUP(DH238,[5]全部Ａ股20250705!$A:$D,4,FALSE)</f>
        <v>4.5</v>
      </c>
      <c r="DJ238"/>
      <c r="DK238" s="270"/>
      <c r="DL238" s="271"/>
    </row>
    <row r="239" spans="1:116" s="65" customFormat="1" ht="15" customHeight="1" x14ac:dyDescent="0.25">
      <c r="A239" s="99">
        <f t="shared" si="5"/>
        <v>238</v>
      </c>
      <c r="B239" s="8" t="s">
        <v>12002</v>
      </c>
      <c r="C239" s="137" t="s">
        <v>12003</v>
      </c>
      <c r="D239" s="176">
        <v>71.900000000000006</v>
      </c>
      <c r="E239"/>
      <c r="F239" s="100" t="e">
        <f>VLOOKUP(C239,#REF!,3,FALSE)</f>
        <v>#REF!</v>
      </c>
      <c r="G239" s="100"/>
      <c r="H239" s="67">
        <v>72.11</v>
      </c>
      <c r="I239" s="67">
        <v>68.62</v>
      </c>
      <c r="J239" s="67">
        <v>72.48</v>
      </c>
      <c r="K239" s="67">
        <v>73.64</v>
      </c>
      <c r="L239" s="67">
        <v>77.25</v>
      </c>
      <c r="M239" s="67">
        <v>74.58</v>
      </c>
      <c r="N239" s="67">
        <v>73.03</v>
      </c>
      <c r="O239" s="67">
        <v>73.83</v>
      </c>
      <c r="P239" s="67">
        <v>74.3</v>
      </c>
      <c r="Q239" s="67">
        <v>74.760000000000005</v>
      </c>
      <c r="R239" s="67">
        <v>75.739999999999995</v>
      </c>
      <c r="S239" s="67">
        <v>76.61</v>
      </c>
      <c r="T239" s="67">
        <v>78.349999999999994</v>
      </c>
      <c r="U239" s="67">
        <v>79.3</v>
      </c>
      <c r="V239" s="67">
        <v>80.95</v>
      </c>
      <c r="W239" s="67">
        <v>76.150000000000006</v>
      </c>
      <c r="X239" s="67">
        <v>79.13</v>
      </c>
      <c r="Y239" s="67">
        <v>83</v>
      </c>
      <c r="Z239" s="67">
        <v>86.17</v>
      </c>
      <c r="AA239" s="67">
        <v>82.24</v>
      </c>
      <c r="AB239" s="67">
        <v>80.39</v>
      </c>
      <c r="AC239" s="67">
        <v>80.88</v>
      </c>
      <c r="AD239" s="67">
        <v>80.09</v>
      </c>
      <c r="AE239" s="67">
        <v>78.900000000000006</v>
      </c>
      <c r="AF239" s="67">
        <v>75.61</v>
      </c>
      <c r="AG239" s="67">
        <v>73.510000000000005</v>
      </c>
      <c r="AH239" s="67">
        <v>72.319999999999993</v>
      </c>
      <c r="AI239" s="67">
        <v>70.91</v>
      </c>
      <c r="AJ239" s="67">
        <v>67.83</v>
      </c>
      <c r="AK239" s="67">
        <v>70.84</v>
      </c>
      <c r="AL239" s="67">
        <v>74.5</v>
      </c>
      <c r="AM239" s="67">
        <v>71.69</v>
      </c>
      <c r="AN239" s="67">
        <v>74.64</v>
      </c>
      <c r="AO239" s="67">
        <v>79.23</v>
      </c>
      <c r="AP239" s="67">
        <v>78.39</v>
      </c>
      <c r="AQ239" s="67">
        <v>83.41</v>
      </c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BM239" s="67"/>
      <c r="BN239" s="67"/>
      <c r="BO239" s="67"/>
      <c r="BP239" s="67"/>
      <c r="BQ239" s="67"/>
      <c r="BR239" s="67"/>
      <c r="BS239" s="67"/>
      <c r="BT239" s="67"/>
      <c r="BU239" s="67"/>
      <c r="BV239" s="67"/>
      <c r="BW239" s="67"/>
      <c r="BX239" s="67"/>
      <c r="BY239" s="67"/>
      <c r="BZ239" s="67"/>
      <c r="CA239" s="67"/>
      <c r="CB239" s="67"/>
      <c r="CC239" s="67"/>
      <c r="CD239" s="67"/>
      <c r="CE239" s="67"/>
      <c r="CF239" s="67"/>
      <c r="CG239" s="67"/>
      <c r="CH239" s="67"/>
      <c r="CI239" s="67"/>
      <c r="CJ239" s="67"/>
      <c r="CK239" s="67"/>
      <c r="CL239" s="67"/>
      <c r="CM239" s="67"/>
      <c r="CN239" s="67"/>
      <c r="CO239" s="67"/>
      <c r="CP239" s="239"/>
      <c r="CQ239"/>
      <c r="CR239" s="67"/>
      <c r="CS239"/>
      <c r="CT239"/>
      <c r="CU239" s="67"/>
      <c r="CV239" s="67"/>
      <c r="CW239" s="67"/>
      <c r="CX239" s="67"/>
      <c r="CY239" s="67"/>
      <c r="CZ239" s="67"/>
      <c r="DA239" s="67"/>
      <c r="DB239" s="67"/>
      <c r="DC239" s="67"/>
      <c r="DD239" s="17">
        <f t="shared" si="11"/>
        <v>-0.20999999999999375</v>
      </c>
      <c r="DE239" s="96">
        <f t="shared" si="12"/>
        <v>-2.9122174455691826E-3</v>
      </c>
      <c r="DF239">
        <v>7.8</v>
      </c>
      <c r="DG239"/>
      <c r="DH239" s="176" t="s">
        <v>12003</v>
      </c>
      <c r="DI239">
        <f>VLOOKUP(DH239,[5]全部Ａ股20250705!$A:$D,4,FALSE)</f>
        <v>71.900000000000006</v>
      </c>
      <c r="DJ239"/>
      <c r="DK239" s="270"/>
      <c r="DL239" s="271"/>
    </row>
    <row r="240" spans="1:116" s="65" customFormat="1" ht="15" customHeight="1" x14ac:dyDescent="0.25">
      <c r="A240" s="99">
        <f t="shared" si="5"/>
        <v>239</v>
      </c>
      <c r="B240" s="8" t="s">
        <v>11999</v>
      </c>
      <c r="C240" s="137" t="s">
        <v>12000</v>
      </c>
      <c r="D240" s="176">
        <v>67.7</v>
      </c>
      <c r="E240"/>
      <c r="F240" s="100" t="e">
        <f>VLOOKUP(C240,#REF!,3,FALSE)</f>
        <v>#REF!</v>
      </c>
      <c r="G240" s="100"/>
      <c r="H240" s="67">
        <v>65.430000000000007</v>
      </c>
      <c r="I240" s="67">
        <v>62.62</v>
      </c>
      <c r="J240" s="67">
        <v>62.41</v>
      </c>
      <c r="K240" s="67">
        <v>60.8</v>
      </c>
      <c r="L240" s="67">
        <v>60.39</v>
      </c>
      <c r="M240" s="67">
        <v>60.6</v>
      </c>
      <c r="N240" s="67">
        <v>65.31</v>
      </c>
      <c r="O240" s="67">
        <v>62.52</v>
      </c>
      <c r="P240" s="67">
        <v>60.6</v>
      </c>
      <c r="Q240" s="67">
        <v>58.82</v>
      </c>
      <c r="R240" s="67">
        <v>56.07</v>
      </c>
      <c r="S240" s="67">
        <v>57.71</v>
      </c>
      <c r="T240" s="67">
        <v>67.2</v>
      </c>
      <c r="U240" s="67">
        <v>72.290000000000006</v>
      </c>
      <c r="V240" s="67">
        <v>67.599999999999994</v>
      </c>
      <c r="W240" s="67">
        <v>68.75</v>
      </c>
      <c r="X240" s="67">
        <v>67.739999999999995</v>
      </c>
      <c r="Y240" s="67">
        <v>70.900000000000006</v>
      </c>
      <c r="Z240" s="67">
        <v>67.47</v>
      </c>
      <c r="AA240" s="67">
        <v>69.64</v>
      </c>
      <c r="AB240" s="67">
        <v>74.400000000000006</v>
      </c>
      <c r="AC240" s="67">
        <v>72.099999999999994</v>
      </c>
      <c r="AD240" s="67">
        <v>74.14</v>
      </c>
      <c r="AE240" s="67">
        <v>75.05</v>
      </c>
      <c r="AF240" s="67">
        <v>71.150000000000006</v>
      </c>
      <c r="AG240" s="67">
        <v>69.83</v>
      </c>
      <c r="AH240" s="67">
        <v>75.680000000000007</v>
      </c>
      <c r="AI240" s="67">
        <v>74.09</v>
      </c>
      <c r="AJ240" s="67">
        <v>76.47</v>
      </c>
      <c r="AK240" s="67">
        <v>80.69</v>
      </c>
      <c r="AL240" s="67">
        <v>81.28</v>
      </c>
      <c r="AM240" s="67">
        <v>80.3</v>
      </c>
      <c r="AN240" s="67">
        <v>85.74</v>
      </c>
      <c r="AO240" s="67">
        <v>87.35</v>
      </c>
      <c r="AP240" s="67">
        <v>88.2</v>
      </c>
      <c r="AQ240" s="67">
        <v>95.31</v>
      </c>
      <c r="AR240" s="67">
        <v>94.5</v>
      </c>
      <c r="AS240" s="67">
        <v>96.8</v>
      </c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BM240" s="67"/>
      <c r="BN240" s="67"/>
      <c r="BO240" s="67"/>
      <c r="BP240" s="67"/>
      <c r="BQ240" s="67"/>
      <c r="BR240" s="67"/>
      <c r="BS240" s="67"/>
      <c r="BT240" s="67"/>
      <c r="BU240" s="67"/>
      <c r="BV240" s="67"/>
      <c r="BW240" s="67"/>
      <c r="BX240" s="67"/>
      <c r="BY240" s="67"/>
      <c r="BZ240" s="67"/>
      <c r="CA240" s="67"/>
      <c r="CB240" s="67"/>
      <c r="CC240" s="67"/>
      <c r="CD240" s="67"/>
      <c r="CE240" s="67"/>
      <c r="CF240" s="67"/>
      <c r="CG240" s="67"/>
      <c r="CH240" s="67"/>
      <c r="CI240" s="67"/>
      <c r="CJ240" s="67"/>
      <c r="CK240" s="67"/>
      <c r="CL240" s="67"/>
      <c r="CM240" s="67"/>
      <c r="CN240" s="67"/>
      <c r="CO240" s="67"/>
      <c r="CP240" s="239"/>
      <c r="CQ240"/>
      <c r="CR240" s="67"/>
      <c r="CS240"/>
      <c r="CT240"/>
      <c r="CU240" s="67"/>
      <c r="CV240" s="67"/>
      <c r="CW240" s="67"/>
      <c r="CX240" s="67"/>
      <c r="CY240" s="67"/>
      <c r="CZ240" s="67"/>
      <c r="DA240" s="67"/>
      <c r="DB240" s="67"/>
      <c r="DC240" s="67"/>
      <c r="DD240" s="17">
        <f t="shared" si="11"/>
        <v>2.269999999999996</v>
      </c>
      <c r="DE240" s="96">
        <f t="shared" si="12"/>
        <v>3.4693565642671495E-2</v>
      </c>
      <c r="DF240">
        <v>7.8</v>
      </c>
      <c r="DG240"/>
      <c r="DH240" s="254" t="s">
        <v>12000</v>
      </c>
      <c r="DI240">
        <f>VLOOKUP(DH240,[5]全部Ａ股20250705!$A:$D,4,FALSE)</f>
        <v>67.7</v>
      </c>
      <c r="DJ240"/>
      <c r="DK240" s="270"/>
      <c r="DL240" s="271"/>
    </row>
    <row r="241" spans="1:116" s="65" customFormat="1" ht="15" customHeight="1" x14ac:dyDescent="0.25">
      <c r="A241" s="99">
        <f t="shared" si="5"/>
        <v>240</v>
      </c>
      <c r="B241" s="8" t="s">
        <v>11989</v>
      </c>
      <c r="C241" s="137" t="s">
        <v>11990</v>
      </c>
      <c r="D241" s="176">
        <v>40.82</v>
      </c>
      <c r="E241"/>
      <c r="F241" s="100" t="e">
        <f>VLOOKUP(C241,#REF!,3,FALSE)</f>
        <v>#REF!</v>
      </c>
      <c r="G241" s="100"/>
      <c r="H241" s="67">
        <v>40.130000000000003</v>
      </c>
      <c r="I241" s="67">
        <v>38.49</v>
      </c>
      <c r="J241" s="67">
        <v>40.24</v>
      </c>
      <c r="K241" s="67">
        <v>42.39</v>
      </c>
      <c r="L241" s="67">
        <v>42.88</v>
      </c>
      <c r="M241" s="67">
        <v>47.7</v>
      </c>
      <c r="N241" s="67">
        <v>38.03</v>
      </c>
      <c r="O241" s="67">
        <v>38.83</v>
      </c>
      <c r="P241" s="67">
        <v>38.22</v>
      </c>
      <c r="Q241" s="67">
        <v>36.909999999999997</v>
      </c>
      <c r="R241" s="67">
        <v>36.729999999999997</v>
      </c>
      <c r="S241" s="67">
        <v>38.35</v>
      </c>
      <c r="T241" s="67">
        <v>41.21</v>
      </c>
      <c r="U241" s="67">
        <v>39.79</v>
      </c>
      <c r="V241" s="67">
        <v>39.54</v>
      </c>
      <c r="W241" s="67">
        <v>40.56</v>
      </c>
      <c r="X241" s="67">
        <v>41.75</v>
      </c>
      <c r="Y241" s="67">
        <v>40.450000000000003</v>
      </c>
      <c r="Z241" s="67">
        <v>42.99</v>
      </c>
      <c r="AA241" s="67">
        <v>42.08</v>
      </c>
      <c r="AB241" s="67">
        <v>43</v>
      </c>
      <c r="AC241" s="67">
        <v>40.340000000000003</v>
      </c>
      <c r="AD241" s="67">
        <v>41.01</v>
      </c>
      <c r="AE241" s="67">
        <v>41.8</v>
      </c>
      <c r="AF241" s="67">
        <v>39.08</v>
      </c>
      <c r="AG241" s="67">
        <v>39.51</v>
      </c>
      <c r="AH241" s="67">
        <v>46.8</v>
      </c>
      <c r="AI241" s="67">
        <v>50.21</v>
      </c>
      <c r="AJ241" s="67">
        <v>48.72</v>
      </c>
      <c r="AK241" s="67">
        <v>47.52</v>
      </c>
      <c r="AL241" s="67">
        <v>47.46</v>
      </c>
      <c r="AM241" s="67">
        <v>48.03</v>
      </c>
      <c r="AN241" s="67">
        <v>49.77</v>
      </c>
      <c r="AO241" s="67">
        <v>59.58</v>
      </c>
      <c r="AP241" s="67">
        <v>53.67</v>
      </c>
      <c r="AQ241" s="67">
        <v>68.84</v>
      </c>
      <c r="AR241" s="67">
        <v>29.98</v>
      </c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BM241" s="67"/>
      <c r="BN241" s="67"/>
      <c r="BO241" s="67"/>
      <c r="BP241" s="67"/>
      <c r="BQ241" s="67"/>
      <c r="BR241" s="67"/>
      <c r="BS241" s="67"/>
      <c r="BT241" s="67"/>
      <c r="BU241" s="67"/>
      <c r="BV241" s="67"/>
      <c r="BW241" s="67"/>
      <c r="BX241" s="67"/>
      <c r="BY241" s="67"/>
      <c r="BZ241" s="67"/>
      <c r="CA241" s="67"/>
      <c r="CB241" s="67"/>
      <c r="CC241" s="67"/>
      <c r="CD241" s="67"/>
      <c r="CE241" s="67"/>
      <c r="CF241" s="67"/>
      <c r="CG241" s="67"/>
      <c r="CH241" s="67"/>
      <c r="CI241" s="67"/>
      <c r="CJ241" s="67"/>
      <c r="CK241" s="67"/>
      <c r="CL241" s="67"/>
      <c r="CM241" s="67"/>
      <c r="CN241" s="67"/>
      <c r="CO241" s="67"/>
      <c r="CP241" s="239"/>
      <c r="CQ241"/>
      <c r="CR241" s="67"/>
      <c r="CS241"/>
      <c r="CT241"/>
      <c r="CU241" s="67"/>
      <c r="CV241" s="67"/>
      <c r="CW241" s="67"/>
      <c r="CX241" s="67"/>
      <c r="CY241" s="67"/>
      <c r="CZ241" s="67"/>
      <c r="DA241" s="67"/>
      <c r="DB241" s="67"/>
      <c r="DC241" s="67"/>
      <c r="DD241" s="17">
        <f t="shared" si="11"/>
        <v>0.68999999999999773</v>
      </c>
      <c r="DE241" s="96">
        <f t="shared" si="12"/>
        <v>1.7194119112883072E-2</v>
      </c>
      <c r="DF241">
        <v>7.8</v>
      </c>
      <c r="DG241"/>
      <c r="DH241" s="254" t="s">
        <v>11990</v>
      </c>
      <c r="DI241">
        <f>VLOOKUP(DH241,[5]全部Ａ股20250705!$A:$D,4,FALSE)</f>
        <v>40.82</v>
      </c>
      <c r="DJ241"/>
      <c r="DK241" s="270"/>
      <c r="DL241" s="271"/>
    </row>
    <row r="242" spans="1:116" s="65" customFormat="1" ht="15" customHeight="1" x14ac:dyDescent="0.25">
      <c r="A242" s="99">
        <f t="shared" si="5"/>
        <v>241</v>
      </c>
      <c r="B242" s="8" t="s">
        <v>11991</v>
      </c>
      <c r="C242" s="137" t="s">
        <v>11993</v>
      </c>
      <c r="D242" s="176">
        <v>40.200000000000003</v>
      </c>
      <c r="E242"/>
      <c r="F242" s="100" t="e">
        <f>VLOOKUP(C242,#REF!,3,FALSE)</f>
        <v>#REF!</v>
      </c>
      <c r="G242" s="100"/>
      <c r="H242" s="67">
        <v>37.81</v>
      </c>
      <c r="I242" s="67">
        <v>37.700000000000003</v>
      </c>
      <c r="J242" s="67">
        <v>38.69</v>
      </c>
      <c r="K242" s="67">
        <v>39.119999999999997</v>
      </c>
      <c r="L242" s="67">
        <v>39.31</v>
      </c>
      <c r="M242" s="67">
        <v>39.9</v>
      </c>
      <c r="N242" s="67">
        <v>42.84</v>
      </c>
      <c r="O242" s="67">
        <v>39.04</v>
      </c>
      <c r="P242" s="67">
        <v>37.14</v>
      </c>
      <c r="Q242" s="67">
        <v>33.69</v>
      </c>
      <c r="R242" s="67">
        <v>39.44</v>
      </c>
      <c r="S242" s="67">
        <v>37.51</v>
      </c>
      <c r="T242" s="67">
        <v>35.51</v>
      </c>
      <c r="U242" s="67">
        <v>34.18</v>
      </c>
      <c r="V242" s="67">
        <v>39.99</v>
      </c>
      <c r="W242" s="67">
        <v>38.799999999999997</v>
      </c>
      <c r="X242" s="67">
        <v>41.83</v>
      </c>
      <c r="Y242" s="67">
        <v>37.65</v>
      </c>
      <c r="Z242" s="67">
        <v>38.28</v>
      </c>
      <c r="AA242" s="67">
        <v>38.43</v>
      </c>
      <c r="AB242" s="67">
        <v>38.299999999999997</v>
      </c>
      <c r="AC242" s="67">
        <v>38.42</v>
      </c>
      <c r="AD242" s="67">
        <v>38.72</v>
      </c>
      <c r="AE242" s="67">
        <v>39.18</v>
      </c>
      <c r="AF242" s="67">
        <v>41.38</v>
      </c>
      <c r="AG242" s="67">
        <v>37.93</v>
      </c>
      <c r="AH242" s="67">
        <v>39.72</v>
      </c>
      <c r="AI242" s="67">
        <v>38.450000000000003</v>
      </c>
      <c r="AJ242" s="67">
        <v>40.840000000000003</v>
      </c>
      <c r="AK242" s="67">
        <v>37.549999999999997</v>
      </c>
      <c r="AL242" s="67">
        <v>53.42</v>
      </c>
      <c r="AM242" s="67">
        <v>47.01</v>
      </c>
      <c r="AN242" s="67">
        <v>45.3</v>
      </c>
      <c r="AO242" s="67">
        <v>45.97</v>
      </c>
      <c r="AP242" s="67">
        <v>45.06</v>
      </c>
      <c r="AQ242" s="67">
        <v>27.97</v>
      </c>
      <c r="AR242" s="67">
        <v>17.37</v>
      </c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BM242" s="67"/>
      <c r="BN242" s="67"/>
      <c r="BO242" s="67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239"/>
      <c r="CQ242"/>
      <c r="CR242" s="67"/>
      <c r="CS242"/>
      <c r="CT242"/>
      <c r="CU242" s="67"/>
      <c r="CV242" s="67"/>
      <c r="CW242" s="67"/>
      <c r="CX242" s="67"/>
      <c r="CY242" s="67"/>
      <c r="CZ242" s="67"/>
      <c r="DA242" s="67"/>
      <c r="DB242" s="67"/>
      <c r="DC242" s="67"/>
      <c r="DD242" s="17">
        <f t="shared" si="11"/>
        <v>2.3900000000000006</v>
      </c>
      <c r="DE242" s="96">
        <f t="shared" si="12"/>
        <v>6.32107907960857E-2</v>
      </c>
      <c r="DF242">
        <v>7.8</v>
      </c>
      <c r="DG242"/>
      <c r="DH242" s="254" t="s">
        <v>11993</v>
      </c>
      <c r="DI242">
        <f>VLOOKUP(DH242,[5]全部Ａ股20250705!$A:$D,4,FALSE)</f>
        <v>40.200000000000003</v>
      </c>
      <c r="DJ242"/>
      <c r="DK242" s="270"/>
      <c r="DL242" s="271"/>
    </row>
    <row r="243" spans="1:116" s="65" customFormat="1" ht="15" customHeight="1" x14ac:dyDescent="0.25">
      <c r="A243" s="99">
        <f t="shared" si="5"/>
        <v>242</v>
      </c>
      <c r="B243" s="8" t="s">
        <v>11994</v>
      </c>
      <c r="C243" s="137" t="s">
        <v>11992</v>
      </c>
      <c r="D243" s="176">
        <v>14.15</v>
      </c>
      <c r="E243"/>
      <c r="F243" s="100" t="e">
        <f>VLOOKUP(C243,#REF!,3,FALSE)</f>
        <v>#REF!</v>
      </c>
      <c r="G243" s="100"/>
      <c r="H243" s="67">
        <v>14.19</v>
      </c>
      <c r="I243" s="67">
        <v>13.52</v>
      </c>
      <c r="J243" s="67">
        <v>14.02</v>
      </c>
      <c r="K243" s="67">
        <v>13.95</v>
      </c>
      <c r="L243" s="67">
        <v>13.8</v>
      </c>
      <c r="M243" s="67">
        <v>14.04</v>
      </c>
      <c r="N243" s="67">
        <v>14.71</v>
      </c>
      <c r="O243" s="67">
        <v>15.8</v>
      </c>
      <c r="P243" s="67">
        <v>13.86</v>
      </c>
      <c r="Q243" s="67">
        <v>13.75</v>
      </c>
      <c r="R243" s="67">
        <v>13.58</v>
      </c>
      <c r="S243" s="67">
        <v>13.02</v>
      </c>
      <c r="T243" s="67">
        <v>15.08</v>
      </c>
      <c r="U243" s="67">
        <v>14.24</v>
      </c>
      <c r="V243" s="67">
        <v>14.9</v>
      </c>
      <c r="W243" s="67">
        <v>15.16</v>
      </c>
      <c r="X243" s="67">
        <v>15.32</v>
      </c>
      <c r="Y243" s="67">
        <v>15.89</v>
      </c>
      <c r="Z243" s="67">
        <v>16.7</v>
      </c>
      <c r="AA243" s="67">
        <v>16.41</v>
      </c>
      <c r="AB243" s="67">
        <v>16.100000000000001</v>
      </c>
      <c r="AC243" s="67">
        <v>14.91</v>
      </c>
      <c r="AD243" s="67">
        <v>15.41</v>
      </c>
      <c r="AE243" s="67">
        <v>15.73</v>
      </c>
      <c r="AF243" s="67">
        <v>15.24</v>
      </c>
      <c r="AG243" s="67">
        <v>15.23</v>
      </c>
      <c r="AH243" s="67">
        <v>17.03</v>
      </c>
      <c r="AI243" s="67">
        <v>18.920000000000002</v>
      </c>
      <c r="AJ243" s="67">
        <v>19.13</v>
      </c>
      <c r="AK243" s="67">
        <v>19.8</v>
      </c>
      <c r="AL243" s="67">
        <v>19.61</v>
      </c>
      <c r="AM243" s="67">
        <v>19.48</v>
      </c>
      <c r="AN243" s="67">
        <v>19.309999999999999</v>
      </c>
      <c r="AO243" s="67">
        <v>22.57</v>
      </c>
      <c r="AP243" s="67">
        <v>29.4</v>
      </c>
      <c r="AQ243" s="67">
        <v>23.57</v>
      </c>
      <c r="AR243" s="67">
        <v>14.64</v>
      </c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BM243" s="67"/>
      <c r="BN243" s="67"/>
      <c r="BO243" s="67"/>
      <c r="BP243" s="67"/>
      <c r="BQ243" s="67"/>
      <c r="BR243" s="67"/>
      <c r="BS243" s="67"/>
      <c r="BT243" s="67"/>
      <c r="BU243" s="67"/>
      <c r="BV243" s="67"/>
      <c r="BW243" s="67"/>
      <c r="BX243" s="67"/>
      <c r="BY243" s="67"/>
      <c r="BZ243" s="67"/>
      <c r="CA243" s="67"/>
      <c r="CB243" s="67"/>
      <c r="CC243" s="67"/>
      <c r="CD243" s="67"/>
      <c r="CE243" s="67"/>
      <c r="CF243" s="67"/>
      <c r="CG243" s="67"/>
      <c r="CH243" s="67"/>
      <c r="CI243" s="67"/>
      <c r="CJ243" s="67"/>
      <c r="CK243" s="67"/>
      <c r="CL243" s="67"/>
      <c r="CM243" s="67"/>
      <c r="CN243" s="67"/>
      <c r="CO243" s="67"/>
      <c r="CP243" s="239"/>
      <c r="CQ243"/>
      <c r="CR243" s="67"/>
      <c r="CS243"/>
      <c r="CT243"/>
      <c r="CU243" s="67"/>
      <c r="CV243" s="67"/>
      <c r="CW243" s="67"/>
      <c r="CX243" s="67"/>
      <c r="CY243" s="67"/>
      <c r="CZ243" s="67"/>
      <c r="DA243" s="67"/>
      <c r="DB243" s="67"/>
      <c r="DC243" s="67"/>
      <c r="DD243" s="17">
        <f t="shared" si="11"/>
        <v>-3.9999999999999147E-2</v>
      </c>
      <c r="DE243" s="96">
        <f t="shared" si="12"/>
        <v>-2.8188865398167122E-3</v>
      </c>
      <c r="DF243">
        <v>7.8</v>
      </c>
      <c r="DG243"/>
      <c r="DH243" s="254" t="s">
        <v>11992</v>
      </c>
      <c r="DI243">
        <f>VLOOKUP(DH243,[5]全部Ａ股20250705!$A:$D,4,FALSE)</f>
        <v>14.15</v>
      </c>
      <c r="DJ243"/>
      <c r="DK243" s="270"/>
      <c r="DL243" s="271"/>
    </row>
    <row r="244" spans="1:116" s="65" customFormat="1" ht="15" customHeight="1" x14ac:dyDescent="0.25">
      <c r="A244" s="99">
        <f t="shared" si="5"/>
        <v>243</v>
      </c>
      <c r="B244" s="8" t="s">
        <v>11986</v>
      </c>
      <c r="C244" s="137" t="s">
        <v>11987</v>
      </c>
      <c r="D244" s="176">
        <v>17.21</v>
      </c>
      <c r="E244"/>
      <c r="F244" s="100" t="e">
        <f>VLOOKUP(C244,#REF!,3,FALSE)</f>
        <v>#REF!</v>
      </c>
      <c r="G244" s="100"/>
      <c r="H244" s="67">
        <v>17.53</v>
      </c>
      <c r="I244" s="67">
        <v>17.579999999999998</v>
      </c>
      <c r="J244" s="67">
        <v>17.05</v>
      </c>
      <c r="K244" s="67">
        <v>17.87</v>
      </c>
      <c r="L244" s="67">
        <v>17.88</v>
      </c>
      <c r="M244" s="67">
        <v>17.5</v>
      </c>
      <c r="N244" s="67">
        <v>17.28</v>
      </c>
      <c r="O244" s="67">
        <v>17.02</v>
      </c>
      <c r="P244" s="67">
        <v>16.3</v>
      </c>
      <c r="Q244" s="67">
        <v>16.190000000000001</v>
      </c>
      <c r="R244" s="67">
        <v>16.350000000000001</v>
      </c>
      <c r="S244" s="67">
        <v>16.73</v>
      </c>
      <c r="T244" s="67">
        <v>17.23</v>
      </c>
      <c r="U244" s="67">
        <v>17.809999999999999</v>
      </c>
      <c r="V244" s="67">
        <v>18.899999999999999</v>
      </c>
      <c r="W244" s="67">
        <v>20.32</v>
      </c>
      <c r="X244" s="67">
        <v>20.3</v>
      </c>
      <c r="Y244" s="67">
        <v>20.170000000000002</v>
      </c>
      <c r="Z244" s="67">
        <v>21.18</v>
      </c>
      <c r="AA244" s="67">
        <v>22.99</v>
      </c>
      <c r="AB244" s="67">
        <v>20.72</v>
      </c>
      <c r="AC244" s="67">
        <v>17.5</v>
      </c>
      <c r="AD244" s="67">
        <v>18.760000000000002</v>
      </c>
      <c r="AE244" s="67">
        <v>18.899999999999999</v>
      </c>
      <c r="AF244" s="67">
        <v>16.78</v>
      </c>
      <c r="AG244" s="67">
        <v>17.78</v>
      </c>
      <c r="AH244" s="67">
        <v>19.93</v>
      </c>
      <c r="AI244" s="67">
        <v>21.32</v>
      </c>
      <c r="AJ244" s="67">
        <v>21.53</v>
      </c>
      <c r="AK244" s="67">
        <v>23.04</v>
      </c>
      <c r="AL244" s="67">
        <v>24.81</v>
      </c>
      <c r="AM244" s="67">
        <v>25.5</v>
      </c>
      <c r="AN244" s="67">
        <v>25.01</v>
      </c>
      <c r="AO244" s="67">
        <v>28.75</v>
      </c>
      <c r="AP244" s="67">
        <v>20.91</v>
      </c>
      <c r="AQ244" s="67">
        <v>23.94</v>
      </c>
      <c r="AR244" s="67">
        <v>22.14</v>
      </c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BM244" s="67"/>
      <c r="BN244" s="67"/>
      <c r="BO244" s="67"/>
      <c r="BP244" s="67"/>
      <c r="BQ244" s="67"/>
      <c r="BR244" s="67"/>
      <c r="BS244" s="67"/>
      <c r="BT244" s="67"/>
      <c r="BU244" s="67"/>
      <c r="BV244" s="67"/>
      <c r="BW244" s="67"/>
      <c r="BX244" s="67"/>
      <c r="BY244" s="67"/>
      <c r="BZ244" s="67"/>
      <c r="CA244" s="67"/>
      <c r="CB244" s="67"/>
      <c r="CC244" s="67"/>
      <c r="CD244" s="67"/>
      <c r="CE244" s="67"/>
      <c r="CF244" s="67"/>
      <c r="CG244" s="67"/>
      <c r="CH244" s="67"/>
      <c r="CI244" s="67"/>
      <c r="CJ244" s="67"/>
      <c r="CK244" s="67"/>
      <c r="CL244" s="67"/>
      <c r="CM244" s="67"/>
      <c r="CN244" s="67"/>
      <c r="CO244" s="67"/>
      <c r="CP244" s="239"/>
      <c r="CQ244"/>
      <c r="CR244" s="67"/>
      <c r="CS244"/>
      <c r="CT244"/>
      <c r="CU244" s="67"/>
      <c r="CV244" s="67"/>
      <c r="CW244" s="67"/>
      <c r="CX244" s="67"/>
      <c r="CY244" s="67"/>
      <c r="CZ244" s="67"/>
      <c r="DA244" s="67"/>
      <c r="DB244" s="67"/>
      <c r="DC244" s="67"/>
      <c r="DD244" s="17">
        <f t="shared" si="11"/>
        <v>-0.32000000000000028</v>
      </c>
      <c r="DE244" s="96">
        <f t="shared" si="12"/>
        <v>-1.8254420992584158E-2</v>
      </c>
      <c r="DF244">
        <v>7.8</v>
      </c>
      <c r="DG244"/>
      <c r="DH244" s="254" t="s">
        <v>11987</v>
      </c>
      <c r="DI244">
        <f>VLOOKUP(DH244,[5]全部Ａ股20250705!$A:$D,4,FALSE)</f>
        <v>17.21</v>
      </c>
      <c r="DJ244"/>
      <c r="DK244" s="270"/>
      <c r="DL244" s="271"/>
    </row>
    <row r="245" spans="1:116" s="65" customFormat="1" ht="15" customHeight="1" x14ac:dyDescent="0.25">
      <c r="A245" s="99">
        <f t="shared" si="5"/>
        <v>244</v>
      </c>
      <c r="B245" s="8" t="s">
        <v>11973</v>
      </c>
      <c r="C245" s="137" t="s">
        <v>11974</v>
      </c>
      <c r="D245" s="176">
        <v>47.21</v>
      </c>
      <c r="E245"/>
      <c r="F245" s="100" t="e">
        <f>VLOOKUP(C245,#REF!,3,FALSE)</f>
        <v>#REF!</v>
      </c>
      <c r="G245" s="100"/>
      <c r="H245" s="67">
        <v>46.45</v>
      </c>
      <c r="I245" s="67">
        <v>39.5</v>
      </c>
      <c r="J245" s="67">
        <v>30.57</v>
      </c>
      <c r="K245" s="67">
        <v>27.55</v>
      </c>
      <c r="L245" s="67">
        <v>24.79</v>
      </c>
      <c r="M245" s="67">
        <v>17.46</v>
      </c>
      <c r="N245" s="67">
        <v>18.510000000000002</v>
      </c>
      <c r="O245" s="67">
        <v>19.149999999999999</v>
      </c>
      <c r="P245" s="67">
        <v>19.03</v>
      </c>
      <c r="Q245" s="67">
        <v>19.75</v>
      </c>
      <c r="R245" s="67">
        <v>20.39</v>
      </c>
      <c r="S245" s="67">
        <v>20.100000000000001</v>
      </c>
      <c r="T245" s="67">
        <v>16.559999999999999</v>
      </c>
      <c r="U245" s="67">
        <v>15.55</v>
      </c>
      <c r="V245" s="67">
        <v>16.309999999999999</v>
      </c>
      <c r="W245" s="67">
        <v>17.23</v>
      </c>
      <c r="X245" s="67">
        <v>17.760000000000002</v>
      </c>
      <c r="Y245" s="67">
        <v>17.2</v>
      </c>
      <c r="Z245" s="67">
        <v>19.149999999999999</v>
      </c>
      <c r="AA245" s="67">
        <v>17.07</v>
      </c>
      <c r="AB245" s="67">
        <v>16.59</v>
      </c>
      <c r="AC245" s="67">
        <v>15.2</v>
      </c>
      <c r="AD245" s="67">
        <v>15.95</v>
      </c>
      <c r="AE245" s="67">
        <v>15.49</v>
      </c>
      <c r="AF245" s="67">
        <v>14.34</v>
      </c>
      <c r="AG245" s="67">
        <v>14.53</v>
      </c>
      <c r="AH245" s="67">
        <v>17.14</v>
      </c>
      <c r="AI245" s="67">
        <v>19.41</v>
      </c>
      <c r="AJ245" s="67">
        <v>20.38</v>
      </c>
      <c r="AK245" s="67">
        <v>19.46</v>
      </c>
      <c r="AL245" s="67">
        <v>20</v>
      </c>
      <c r="AM245" s="67">
        <v>19.27</v>
      </c>
      <c r="AN245" s="67">
        <v>22.5</v>
      </c>
      <c r="AO245" s="67">
        <v>22.1</v>
      </c>
      <c r="AP245" s="67">
        <v>18.54</v>
      </c>
      <c r="AQ245" s="67">
        <v>21.6</v>
      </c>
      <c r="AR245" s="67">
        <v>24.7</v>
      </c>
      <c r="AS245" s="67">
        <v>20.65</v>
      </c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239"/>
      <c r="CQ245"/>
      <c r="CR245" s="67"/>
      <c r="CS245"/>
      <c r="CT245"/>
      <c r="CU245" s="67"/>
      <c r="CV245" s="67"/>
      <c r="CW245" s="67"/>
      <c r="CX245" s="67"/>
      <c r="CY245" s="67"/>
      <c r="CZ245" s="67"/>
      <c r="DA245" s="67"/>
      <c r="DB245" s="67"/>
      <c r="DC245" s="67"/>
      <c r="DD245" s="17">
        <f t="shared" si="11"/>
        <v>0.75999999999999801</v>
      </c>
      <c r="DE245" s="96">
        <f t="shared" si="12"/>
        <v>1.6361679224973044E-2</v>
      </c>
      <c r="DF245">
        <v>7.8</v>
      </c>
      <c r="DG245"/>
      <c r="DH245" s="254" t="s">
        <v>11974</v>
      </c>
      <c r="DI245">
        <f>VLOOKUP(DH245,[5]全部Ａ股20250705!$A:$D,4,FALSE)</f>
        <v>47.21</v>
      </c>
      <c r="DJ245"/>
      <c r="DK245" s="270"/>
      <c r="DL245" s="271"/>
    </row>
    <row r="246" spans="1:116" s="65" customFormat="1" ht="15" customHeight="1" x14ac:dyDescent="0.25">
      <c r="A246" s="99">
        <f t="shared" si="5"/>
        <v>245</v>
      </c>
      <c r="B246" s="8" t="s">
        <v>11969</v>
      </c>
      <c r="C246" s="137" t="s">
        <v>11970</v>
      </c>
      <c r="D246" s="176">
        <v>47.3</v>
      </c>
      <c r="E246"/>
      <c r="F246" s="100" t="e">
        <f>VLOOKUP(C246,#REF!,3,FALSE)</f>
        <v>#REF!</v>
      </c>
      <c r="G246" s="100"/>
      <c r="H246" s="67">
        <v>42.8</v>
      </c>
      <c r="I246" s="67">
        <v>43.21</v>
      </c>
      <c r="J246" s="67">
        <v>38.619999999999997</v>
      </c>
      <c r="K246" s="67">
        <v>35.43</v>
      </c>
      <c r="L246" s="67">
        <v>30.98</v>
      </c>
      <c r="M246" s="67">
        <v>30.47</v>
      </c>
      <c r="N246" s="67">
        <v>30.84</v>
      </c>
      <c r="O246" s="67">
        <v>31.07</v>
      </c>
      <c r="P246" s="67">
        <v>27.9</v>
      </c>
      <c r="Q246" s="67">
        <v>29.2</v>
      </c>
      <c r="R246" s="67">
        <v>27.73</v>
      </c>
      <c r="S246" s="67">
        <v>27.68</v>
      </c>
      <c r="T246" s="67">
        <v>30.79</v>
      </c>
      <c r="U246" s="67">
        <v>32.520000000000003</v>
      </c>
      <c r="V246" s="67">
        <v>34.119999999999997</v>
      </c>
      <c r="W246" s="67">
        <v>35.770000000000003</v>
      </c>
      <c r="X246" s="67">
        <v>33.36</v>
      </c>
      <c r="Y246" s="67">
        <v>35.07</v>
      </c>
      <c r="Z246" s="67">
        <v>42.49</v>
      </c>
      <c r="AA246" s="67">
        <v>38.78</v>
      </c>
      <c r="AB246" s="67">
        <v>39.1</v>
      </c>
      <c r="AC246" s="67">
        <v>41.59</v>
      </c>
      <c r="AD246" s="67">
        <v>44.67</v>
      </c>
      <c r="AE246" s="67">
        <v>39.72</v>
      </c>
      <c r="AF246" s="67">
        <v>42</v>
      </c>
      <c r="AG246" s="67">
        <v>39</v>
      </c>
      <c r="AH246" s="67">
        <v>41.02</v>
      </c>
      <c r="AI246" s="67">
        <v>39.07</v>
      </c>
      <c r="AJ246" s="67">
        <v>37.9</v>
      </c>
      <c r="AK246" s="67">
        <v>38.53</v>
      </c>
      <c r="AL246" s="67">
        <v>37.32</v>
      </c>
      <c r="AM246" s="67">
        <v>36.64</v>
      </c>
      <c r="AN246" s="67">
        <v>38.99</v>
      </c>
      <c r="AO246" s="67">
        <v>40.31</v>
      </c>
      <c r="AP246" s="67">
        <v>39.42</v>
      </c>
      <c r="AQ246" s="67">
        <v>44.28</v>
      </c>
      <c r="AR246" s="67">
        <v>43.13</v>
      </c>
      <c r="AS246" s="67">
        <v>41.84</v>
      </c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239"/>
      <c r="CQ246"/>
      <c r="CR246" s="67"/>
      <c r="CS246"/>
      <c r="CT246"/>
      <c r="CU246" s="67"/>
      <c r="CV246" s="67"/>
      <c r="CW246" s="67"/>
      <c r="CX246" s="67"/>
      <c r="CY246" s="67"/>
      <c r="CZ246" s="67"/>
      <c r="DA246" s="67"/>
      <c r="DB246" s="67"/>
      <c r="DC246" s="67"/>
      <c r="DD246" s="17">
        <f t="shared" si="11"/>
        <v>4.5</v>
      </c>
      <c r="DE246" s="96">
        <f t="shared" si="12"/>
        <v>0.10514018691588786</v>
      </c>
      <c r="DF246">
        <v>7.8</v>
      </c>
      <c r="DG246"/>
      <c r="DH246" s="254" t="s">
        <v>11970</v>
      </c>
      <c r="DI246">
        <f>VLOOKUP(DH246,[5]全部Ａ股20250705!$A:$D,4,FALSE)</f>
        <v>47.3</v>
      </c>
      <c r="DJ246"/>
      <c r="DK246" s="270"/>
      <c r="DL246" s="271"/>
    </row>
    <row r="247" spans="1:116" s="65" customFormat="1" ht="15" customHeight="1" x14ac:dyDescent="0.25">
      <c r="A247" s="99">
        <f t="shared" si="5"/>
        <v>246</v>
      </c>
      <c r="B247" s="8" t="s">
        <v>11966</v>
      </c>
      <c r="C247" s="137" t="s">
        <v>11967</v>
      </c>
      <c r="D247" s="176">
        <v>17.420000000000002</v>
      </c>
      <c r="E247"/>
      <c r="F247" s="100" t="e">
        <f>VLOOKUP(C247,#REF!,3,FALSE)</f>
        <v>#REF!</v>
      </c>
      <c r="G247" s="100"/>
      <c r="H247" s="67">
        <v>17.75</v>
      </c>
      <c r="I247" s="67">
        <v>16.61</v>
      </c>
      <c r="J247" s="67">
        <v>16.66</v>
      </c>
      <c r="K247" s="67">
        <v>16.5</v>
      </c>
      <c r="L247" s="67">
        <v>16.18</v>
      </c>
      <c r="M247" s="67">
        <v>16.350000000000001</v>
      </c>
      <c r="N247" s="67">
        <v>16.670000000000002</v>
      </c>
      <c r="O247" s="67">
        <v>16.55</v>
      </c>
      <c r="P247" s="67">
        <v>16.45</v>
      </c>
      <c r="Q247" s="67">
        <v>16.93</v>
      </c>
      <c r="R247" s="67">
        <v>17.18</v>
      </c>
      <c r="S247" s="67">
        <v>17.27</v>
      </c>
      <c r="T247" s="67">
        <v>18.03</v>
      </c>
      <c r="U247" s="67">
        <v>17.86</v>
      </c>
      <c r="V247" s="67">
        <v>17.920000000000002</v>
      </c>
      <c r="W247" s="67">
        <v>18.37</v>
      </c>
      <c r="X247" s="67">
        <v>18.12</v>
      </c>
      <c r="Y247" s="67">
        <v>18.100000000000001</v>
      </c>
      <c r="Z247" s="67">
        <v>18.559999999999999</v>
      </c>
      <c r="AA247" s="67">
        <v>18.63</v>
      </c>
      <c r="AB247" s="67">
        <v>18.579999999999998</v>
      </c>
      <c r="AC247" s="67">
        <v>18.09</v>
      </c>
      <c r="AD247" s="67">
        <v>18.39</v>
      </c>
      <c r="AE247" s="67">
        <v>17.89</v>
      </c>
      <c r="AF247" s="67">
        <v>17.37</v>
      </c>
      <c r="AG247" s="67">
        <v>17.88</v>
      </c>
      <c r="AH247" s="67">
        <v>19.559999999999999</v>
      </c>
      <c r="AI247" s="67">
        <v>19.34</v>
      </c>
      <c r="AJ247" s="67">
        <v>19.63</v>
      </c>
      <c r="AK247" s="67">
        <v>19.739999999999998</v>
      </c>
      <c r="AL247" s="67">
        <v>19.16</v>
      </c>
      <c r="AM247" s="67">
        <v>19.100000000000001</v>
      </c>
      <c r="AN247" s="67">
        <v>19.8</v>
      </c>
      <c r="AO247" s="67">
        <v>21.34</v>
      </c>
      <c r="AP247" s="67">
        <v>19.09</v>
      </c>
      <c r="AQ247" s="67">
        <v>19.78</v>
      </c>
      <c r="AR247" s="67">
        <v>20.260000000000002</v>
      </c>
      <c r="AS247" s="67">
        <v>20.010000000000002</v>
      </c>
      <c r="AT247" s="67">
        <v>19.440000000000001</v>
      </c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239"/>
      <c r="CQ247"/>
      <c r="CR247" s="67"/>
      <c r="CS247"/>
      <c r="CT247"/>
      <c r="CU247" s="67"/>
      <c r="CV247" s="67"/>
      <c r="CW247" s="67"/>
      <c r="CX247" s="67"/>
      <c r="CY247" s="67"/>
      <c r="CZ247" s="67"/>
      <c r="DA247" s="67"/>
      <c r="DB247" s="67"/>
      <c r="DC247" s="67"/>
      <c r="DD247" s="17">
        <f t="shared" si="11"/>
        <v>-0.32999999999999829</v>
      </c>
      <c r="DE247" s="96">
        <f t="shared" si="12"/>
        <v>-1.8591549295774553E-2</v>
      </c>
      <c r="DF247">
        <v>7.8</v>
      </c>
      <c r="DG247"/>
      <c r="DH247" s="254" t="s">
        <v>11967</v>
      </c>
      <c r="DI247">
        <f>VLOOKUP(DH247,[5]全部Ａ股20250705!$A:$D,4,FALSE)</f>
        <v>17.420000000000002</v>
      </c>
      <c r="DJ247"/>
      <c r="DK247" s="270"/>
      <c r="DL247" s="271"/>
    </row>
    <row r="248" spans="1:116" s="65" customFormat="1" ht="15" customHeight="1" x14ac:dyDescent="0.25">
      <c r="A248" s="99">
        <f t="shared" si="5"/>
        <v>247</v>
      </c>
      <c r="B248" s="8" t="s">
        <v>11958</v>
      </c>
      <c r="C248" s="137" t="s">
        <v>11959</v>
      </c>
      <c r="D248" s="176">
        <v>43.81</v>
      </c>
      <c r="E248"/>
      <c r="F248" s="100" t="e">
        <f>VLOOKUP(C248,#REF!,3,FALSE)</f>
        <v>#REF!</v>
      </c>
      <c r="G248" s="100"/>
      <c r="H248" s="67">
        <v>44.8</v>
      </c>
      <c r="I248" s="67">
        <v>37.200000000000003</v>
      </c>
      <c r="J248" s="67">
        <v>41.33</v>
      </c>
      <c r="K248" s="67">
        <v>35.799999999999997</v>
      </c>
      <c r="L248" s="67">
        <v>35.619999999999997</v>
      </c>
      <c r="M248" s="67">
        <v>33</v>
      </c>
      <c r="N248" s="67">
        <v>33.72</v>
      </c>
      <c r="O248" s="67">
        <v>31.12</v>
      </c>
      <c r="P248" s="67">
        <v>31.43</v>
      </c>
      <c r="Q248" s="67">
        <v>31.49</v>
      </c>
      <c r="R248" s="67">
        <v>31.14</v>
      </c>
      <c r="S248" s="67">
        <v>32.6</v>
      </c>
      <c r="T248" s="67">
        <v>34.83</v>
      </c>
      <c r="U248" s="67">
        <v>39.03</v>
      </c>
      <c r="V248" s="67">
        <v>38.67</v>
      </c>
      <c r="W248" s="67">
        <v>42.98</v>
      </c>
      <c r="X248" s="67">
        <v>37.78</v>
      </c>
      <c r="Y248" s="67">
        <v>38.229999999999997</v>
      </c>
      <c r="Z248" s="67">
        <v>40.69</v>
      </c>
      <c r="AA248" s="67">
        <v>42.77</v>
      </c>
      <c r="AB248" s="67">
        <v>43.3</v>
      </c>
      <c r="AC248" s="67">
        <v>38.090000000000003</v>
      </c>
      <c r="AD248" s="67">
        <v>40.56</v>
      </c>
      <c r="AE248" s="67">
        <v>43.96</v>
      </c>
      <c r="AF248" s="67">
        <v>33.83</v>
      </c>
      <c r="AG248" s="67">
        <v>34.25</v>
      </c>
      <c r="AH248" s="67">
        <v>41.8</v>
      </c>
      <c r="AI248" s="67">
        <v>46.61</v>
      </c>
      <c r="AJ248" s="67">
        <v>46.71</v>
      </c>
      <c r="AK248" s="67">
        <v>53.98</v>
      </c>
      <c r="AL248" s="67">
        <v>52.71</v>
      </c>
      <c r="AM248" s="67">
        <v>47.38</v>
      </c>
      <c r="AN248" s="67">
        <v>49.41</v>
      </c>
      <c r="AO248" s="67">
        <v>54.38</v>
      </c>
      <c r="AP248" s="67">
        <v>46.99</v>
      </c>
      <c r="AQ248" s="67">
        <v>41.44</v>
      </c>
      <c r="AR248" s="67">
        <v>45.75</v>
      </c>
      <c r="AS248" s="67">
        <v>32</v>
      </c>
      <c r="AT248" s="67">
        <v>32.81</v>
      </c>
      <c r="AU248" s="67">
        <v>27.34</v>
      </c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239"/>
      <c r="CQ248"/>
      <c r="CR248" s="67"/>
      <c r="CS248"/>
      <c r="CT248"/>
      <c r="CU248" s="67"/>
      <c r="CV248" s="67"/>
      <c r="CW248" s="67"/>
      <c r="CX248" s="67"/>
      <c r="CY248" s="67"/>
      <c r="CZ248" s="67"/>
      <c r="DA248" s="67"/>
      <c r="DB248" s="67"/>
      <c r="DC248" s="67"/>
      <c r="DD248" s="17">
        <f t="shared" si="11"/>
        <v>-0.98999999999999488</v>
      </c>
      <c r="DE248" s="96">
        <f t="shared" si="12"/>
        <v>-2.2098214285714173E-2</v>
      </c>
      <c r="DF248">
        <v>7.8</v>
      </c>
      <c r="DG248"/>
      <c r="DH248" s="254" t="s">
        <v>11959</v>
      </c>
      <c r="DI248">
        <f>VLOOKUP(DH248,[5]全部Ａ股20250705!$A:$D,4,FALSE)</f>
        <v>43.81</v>
      </c>
      <c r="DJ248"/>
      <c r="DK248" s="270"/>
      <c r="DL248" s="271"/>
    </row>
    <row r="249" spans="1:116" s="65" customFormat="1" ht="15" customHeight="1" x14ac:dyDescent="0.25">
      <c r="A249" s="99">
        <f t="shared" si="5"/>
        <v>248</v>
      </c>
      <c r="B249" s="8" t="s">
        <v>11956</v>
      </c>
      <c r="C249" s="137" t="s">
        <v>11957</v>
      </c>
      <c r="D249" s="176">
        <v>2.66</v>
      </c>
      <c r="E249"/>
      <c r="F249" s="100" t="e">
        <f>VLOOKUP(C249,#REF!,3,FALSE)</f>
        <v>#REF!</v>
      </c>
      <c r="G249" s="100"/>
      <c r="H249" s="67">
        <v>2.65</v>
      </c>
      <c r="I249" s="67">
        <v>2.67</v>
      </c>
      <c r="J249" s="67">
        <v>2.54</v>
      </c>
      <c r="K249" s="67">
        <v>2.67</v>
      </c>
      <c r="L249" s="67">
        <v>2.61</v>
      </c>
      <c r="M249" s="67">
        <v>2.65</v>
      </c>
      <c r="N249" s="67">
        <v>2.69</v>
      </c>
      <c r="O249" s="67">
        <v>2.81</v>
      </c>
      <c r="P249" s="67">
        <v>2.57</v>
      </c>
      <c r="Q249" s="67">
        <v>2.57</v>
      </c>
      <c r="R249" s="67">
        <v>2.4900000000000002</v>
      </c>
      <c r="S249" s="67">
        <v>2.2000000000000002</v>
      </c>
      <c r="T249" s="67">
        <v>2.4300000000000002</v>
      </c>
      <c r="U249" s="67">
        <v>2.33</v>
      </c>
      <c r="V249" s="67">
        <v>2.33</v>
      </c>
      <c r="W249" s="67">
        <v>2.86</v>
      </c>
      <c r="X249" s="67">
        <v>2.87</v>
      </c>
      <c r="Y249" s="67">
        <v>3.09</v>
      </c>
      <c r="Z249" s="67">
        <v>3</v>
      </c>
      <c r="AA249" s="67">
        <v>2.8</v>
      </c>
      <c r="AB249" s="67">
        <v>2.54</v>
      </c>
      <c r="AC249" s="67">
        <v>2.36</v>
      </c>
      <c r="AD249" s="67">
        <v>2.4300000000000002</v>
      </c>
      <c r="AE249" s="67">
        <v>2.62</v>
      </c>
      <c r="AF249" s="67">
        <v>2.41</v>
      </c>
      <c r="AG249" s="67">
        <v>2.42</v>
      </c>
      <c r="AH249" s="67">
        <v>2.78</v>
      </c>
      <c r="AI249" s="67">
        <v>3.19</v>
      </c>
      <c r="AJ249" s="67">
        <v>3.44</v>
      </c>
      <c r="AK249" s="67">
        <v>3.44</v>
      </c>
      <c r="AL249" s="67">
        <v>2.7</v>
      </c>
      <c r="AM249" s="67">
        <v>2.6</v>
      </c>
      <c r="AN249" s="67">
        <v>2.87</v>
      </c>
      <c r="AO249" s="67">
        <v>3.33</v>
      </c>
      <c r="AP249" s="67">
        <v>2.4900000000000002</v>
      </c>
      <c r="AQ249" s="67">
        <v>2.52</v>
      </c>
      <c r="AR249" s="67">
        <v>1.79</v>
      </c>
      <c r="AS249" s="67">
        <v>1.6</v>
      </c>
      <c r="AT249" s="67">
        <v>1.93</v>
      </c>
      <c r="AU249" s="67">
        <v>1.79</v>
      </c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67"/>
      <c r="BW249" s="67"/>
      <c r="BX249" s="67"/>
      <c r="BY249" s="67"/>
      <c r="BZ249" s="67"/>
      <c r="CA249" s="67"/>
      <c r="CB249" s="67"/>
      <c r="CC249" s="67"/>
      <c r="CD249" s="67"/>
      <c r="CE249" s="67"/>
      <c r="CF249" s="67"/>
      <c r="CG249" s="67"/>
      <c r="CH249" s="67"/>
      <c r="CI249" s="67"/>
      <c r="CJ249" s="67"/>
      <c r="CK249" s="67"/>
      <c r="CL249" s="67"/>
      <c r="CM249" s="67"/>
      <c r="CN249" s="67"/>
      <c r="CO249" s="67"/>
      <c r="CP249" s="239"/>
      <c r="CQ249"/>
      <c r="CR249" s="67"/>
      <c r="CS249"/>
      <c r="CT249"/>
      <c r="CU249" s="67"/>
      <c r="CV249" s="67"/>
      <c r="CW249" s="67"/>
      <c r="CX249" s="67"/>
      <c r="CY249" s="67"/>
      <c r="CZ249" s="67"/>
      <c r="DA249" s="67"/>
      <c r="DB249" s="67"/>
      <c r="DC249" s="67"/>
      <c r="DD249" s="17">
        <f t="shared" si="11"/>
        <v>1.0000000000000231E-2</v>
      </c>
      <c r="DE249" s="96">
        <f t="shared" si="12"/>
        <v>3.7735849056604646E-3</v>
      </c>
      <c r="DF249">
        <v>7.8</v>
      </c>
      <c r="DG249"/>
      <c r="DH249" s="254" t="s">
        <v>11957</v>
      </c>
      <c r="DI249">
        <f>VLOOKUP(DH249,[5]全部Ａ股20250705!$A:$D,4,FALSE)</f>
        <v>2.66</v>
      </c>
      <c r="DJ249"/>
      <c r="DK249" s="270"/>
      <c r="DL249" s="271"/>
    </row>
    <row r="250" spans="1:116" s="65" customFormat="1" ht="15" customHeight="1" x14ac:dyDescent="0.25">
      <c r="A250" s="99">
        <f t="shared" si="5"/>
        <v>249</v>
      </c>
      <c r="B250" s="8" t="s">
        <v>11954</v>
      </c>
      <c r="C250" s="137" t="s">
        <v>11955</v>
      </c>
      <c r="D250" s="176">
        <v>16.63</v>
      </c>
      <c r="E250"/>
      <c r="F250" s="100" t="e">
        <f>VLOOKUP(C250,#REF!,3,FALSE)</f>
        <v>#REF!</v>
      </c>
      <c r="G250" s="100"/>
      <c r="H250" s="67">
        <v>16.86</v>
      </c>
      <c r="I250" s="67">
        <v>15.79</v>
      </c>
      <c r="J250" s="67">
        <v>16.46</v>
      </c>
      <c r="K250" s="67">
        <v>16.489999999999998</v>
      </c>
      <c r="L250" s="67">
        <v>16.16</v>
      </c>
      <c r="M250" s="67">
        <v>16.27</v>
      </c>
      <c r="N250" s="67">
        <v>16.96</v>
      </c>
      <c r="O250" s="67">
        <v>16.98</v>
      </c>
      <c r="P250" s="67">
        <v>16.66</v>
      </c>
      <c r="Q250" s="67">
        <v>16.28</v>
      </c>
      <c r="R250" s="67">
        <v>16.16</v>
      </c>
      <c r="S250" s="67">
        <v>16.309999999999999</v>
      </c>
      <c r="T250" s="67">
        <v>17.75</v>
      </c>
      <c r="U250" s="67">
        <v>18.21</v>
      </c>
      <c r="V250" s="67">
        <v>19.12</v>
      </c>
      <c r="W250" s="67">
        <v>20.07</v>
      </c>
      <c r="X250" s="67">
        <v>19.53</v>
      </c>
      <c r="Y250" s="67">
        <v>19.46</v>
      </c>
      <c r="Z250" s="67">
        <v>21.2</v>
      </c>
      <c r="AA250" s="67">
        <v>19.46</v>
      </c>
      <c r="AB250" s="67">
        <v>20.190000000000001</v>
      </c>
      <c r="AC250" s="67">
        <v>18.16</v>
      </c>
      <c r="AD250" s="67">
        <v>19.63</v>
      </c>
      <c r="AE250" s="67">
        <v>19.13</v>
      </c>
      <c r="AF250" s="67">
        <v>17.7</v>
      </c>
      <c r="AG250" s="67">
        <v>16.5</v>
      </c>
      <c r="AH250" s="67">
        <v>19.02</v>
      </c>
      <c r="AI250" s="67">
        <v>20.69</v>
      </c>
      <c r="AJ250" s="67">
        <v>21.78</v>
      </c>
      <c r="AK250" s="67">
        <v>22.46</v>
      </c>
      <c r="AL250" s="67">
        <v>19.96</v>
      </c>
      <c r="AM250" s="67">
        <v>18.489999999999998</v>
      </c>
      <c r="AN250" s="67">
        <v>17.62</v>
      </c>
      <c r="AO250" s="67">
        <v>20.100000000000001</v>
      </c>
      <c r="AP250" s="67">
        <v>12.88</v>
      </c>
      <c r="AQ250" s="67">
        <v>13.36</v>
      </c>
      <c r="AR250" s="67">
        <v>12.84</v>
      </c>
      <c r="AS250" s="67">
        <v>12.08</v>
      </c>
      <c r="AT250" s="67">
        <v>12.36</v>
      </c>
      <c r="AU250" s="67">
        <v>10.56</v>
      </c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67"/>
      <c r="BW250" s="67"/>
      <c r="BX250" s="67"/>
      <c r="BY250" s="67"/>
      <c r="BZ250" s="67"/>
      <c r="CA250" s="67"/>
      <c r="CB250" s="67"/>
      <c r="CC250" s="67"/>
      <c r="CD250" s="67"/>
      <c r="CE250" s="67"/>
      <c r="CF250" s="67"/>
      <c r="CG250" s="67"/>
      <c r="CH250" s="67"/>
      <c r="CI250" s="67"/>
      <c r="CJ250" s="67"/>
      <c r="CK250" s="67"/>
      <c r="CL250" s="67"/>
      <c r="CM250" s="67"/>
      <c r="CN250" s="67"/>
      <c r="CO250" s="67"/>
      <c r="CP250" s="239"/>
      <c r="CQ250"/>
      <c r="CR250" s="67"/>
      <c r="CS250"/>
      <c r="CT250"/>
      <c r="CU250" s="67"/>
      <c r="CV250" s="67"/>
      <c r="CW250" s="67"/>
      <c r="CX250" s="67"/>
      <c r="CY250" s="67"/>
      <c r="CZ250" s="67"/>
      <c r="DA250" s="67"/>
      <c r="DB250" s="67"/>
      <c r="DC250" s="67"/>
      <c r="DD250" s="17">
        <f t="shared" si="11"/>
        <v>-0.23000000000000043</v>
      </c>
      <c r="DE250" s="96">
        <f t="shared" si="12"/>
        <v>-1.3641755634638222E-2</v>
      </c>
      <c r="DF250">
        <v>7.8</v>
      </c>
      <c r="DG250"/>
      <c r="DH250" s="254" t="s">
        <v>11955</v>
      </c>
      <c r="DI250">
        <f>VLOOKUP(DH250,[5]全部Ａ股20250705!$A:$D,4,FALSE)</f>
        <v>16.63</v>
      </c>
      <c r="DJ250"/>
      <c r="DK250" s="270"/>
      <c r="DL250" s="271"/>
    </row>
    <row r="251" spans="1:116" s="65" customFormat="1" ht="15" customHeight="1" x14ac:dyDescent="0.25">
      <c r="A251" s="99">
        <f t="shared" si="5"/>
        <v>250</v>
      </c>
      <c r="B251" s="8" t="s">
        <v>11964</v>
      </c>
      <c r="C251" s="137" t="s">
        <v>11965</v>
      </c>
      <c r="D251" s="176">
        <v>1.95</v>
      </c>
      <c r="E251"/>
      <c r="F251" s="100" t="e">
        <f>VLOOKUP(C251,#REF!,3,FALSE)</f>
        <v>#REF!</v>
      </c>
      <c r="G251" s="100"/>
      <c r="H251" s="67">
        <v>1.85</v>
      </c>
      <c r="I251" s="67">
        <v>1.84</v>
      </c>
      <c r="J251" s="67">
        <v>1.96</v>
      </c>
      <c r="K251" s="67">
        <v>1.91</v>
      </c>
      <c r="L251" s="67">
        <v>1.86</v>
      </c>
      <c r="M251" s="67">
        <v>1.81</v>
      </c>
      <c r="N251" s="67">
        <v>1.71</v>
      </c>
      <c r="O251" s="67">
        <v>1.65</v>
      </c>
      <c r="P251" s="67">
        <v>1.63</v>
      </c>
      <c r="Q251" s="67">
        <v>1.56</v>
      </c>
      <c r="R251" s="67">
        <v>1.43</v>
      </c>
      <c r="S251" s="67">
        <v>1.53</v>
      </c>
      <c r="T251" s="67">
        <v>1.69</v>
      </c>
      <c r="U251" s="67">
        <v>1.71</v>
      </c>
      <c r="V251" s="67">
        <v>2.2400000000000002</v>
      </c>
      <c r="W251" s="67">
        <v>2.1800000000000002</v>
      </c>
      <c r="X251" s="67">
        <v>2.08</v>
      </c>
      <c r="Y251" s="67">
        <v>2.16</v>
      </c>
      <c r="Z251" s="67">
        <v>2.16</v>
      </c>
      <c r="AA251" s="67">
        <v>2.19</v>
      </c>
      <c r="AB251" s="67">
        <v>2.19</v>
      </c>
      <c r="AC251" s="67">
        <v>2.0499999999999998</v>
      </c>
      <c r="AD251" s="67">
        <v>2.08</v>
      </c>
      <c r="AE251" s="67">
        <v>2.17</v>
      </c>
      <c r="AF251" s="67">
        <v>2.06</v>
      </c>
      <c r="AG251" s="67">
        <v>2.09</v>
      </c>
      <c r="AH251" s="67">
        <v>2.33</v>
      </c>
      <c r="AI251" s="67">
        <v>2.71</v>
      </c>
      <c r="AJ251" s="67">
        <v>2.88</v>
      </c>
      <c r="AK251" s="67">
        <v>2.93</v>
      </c>
      <c r="AL251" s="67">
        <v>2.4900000000000002</v>
      </c>
      <c r="AM251" s="67">
        <v>2.44</v>
      </c>
      <c r="AN251" s="67">
        <v>2.41</v>
      </c>
      <c r="AO251" s="67">
        <v>3.03</v>
      </c>
      <c r="AP251" s="67">
        <v>2.33</v>
      </c>
      <c r="AQ251" s="67">
        <v>2.25</v>
      </c>
      <c r="AR251" s="67">
        <v>2.2400000000000002</v>
      </c>
      <c r="AS251" s="67">
        <v>2.08</v>
      </c>
      <c r="AT251" s="67">
        <v>2.5099999999999998</v>
      </c>
      <c r="AU251" s="67">
        <v>2.2799999999999998</v>
      </c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239"/>
      <c r="CQ251"/>
      <c r="CR251" s="67"/>
      <c r="CS251"/>
      <c r="CT251"/>
      <c r="CU251" s="67"/>
      <c r="CV251" s="67"/>
      <c r="CW251" s="67"/>
      <c r="CX251" s="67"/>
      <c r="CY251" s="67"/>
      <c r="CZ251" s="67"/>
      <c r="DA251" s="67"/>
      <c r="DB251" s="67"/>
      <c r="DC251" s="67"/>
      <c r="DD251" s="17">
        <f t="shared" si="11"/>
        <v>9.9999999999999867E-2</v>
      </c>
      <c r="DE251" s="96">
        <f t="shared" si="12"/>
        <v>5.4054054054053981E-2</v>
      </c>
      <c r="DF251">
        <v>7.8</v>
      </c>
      <c r="DG251"/>
      <c r="DH251" s="254" t="s">
        <v>11965</v>
      </c>
      <c r="DI251">
        <f>VLOOKUP(DH251,[5]全部Ａ股20250705!$A:$D,4,FALSE)</f>
        <v>1.95</v>
      </c>
      <c r="DJ251"/>
      <c r="DK251" s="270"/>
      <c r="DL251" s="271"/>
    </row>
    <row r="252" spans="1:116" s="65" customFormat="1" ht="15" customHeight="1" x14ac:dyDescent="0.25">
      <c r="A252" s="99">
        <f t="shared" si="5"/>
        <v>251</v>
      </c>
      <c r="B252" s="8" t="s">
        <v>11951</v>
      </c>
      <c r="C252" s="137" t="s">
        <v>11952</v>
      </c>
      <c r="D252" s="176">
        <v>22.8</v>
      </c>
      <c r="E252"/>
      <c r="F252" s="100" t="e">
        <f>VLOOKUP(C252,#REF!,3,FALSE)</f>
        <v>#REF!</v>
      </c>
      <c r="G252" s="100"/>
      <c r="H252" s="67">
        <v>23.04</v>
      </c>
      <c r="I252" s="67">
        <v>20.71</v>
      </c>
      <c r="J252" s="67">
        <v>21.33</v>
      </c>
      <c r="K252" s="67">
        <v>20.89</v>
      </c>
      <c r="L252" s="67">
        <v>20.62</v>
      </c>
      <c r="M252" s="67">
        <v>20.78</v>
      </c>
      <c r="N252" s="67">
        <v>21.53</v>
      </c>
      <c r="O252" s="67">
        <v>20.83</v>
      </c>
      <c r="P252" s="67">
        <v>20.57</v>
      </c>
      <c r="Q252" s="67">
        <v>20.7</v>
      </c>
      <c r="R252" s="67">
        <v>20.48</v>
      </c>
      <c r="S252" s="67">
        <v>20.58</v>
      </c>
      <c r="T252" s="67">
        <v>22.45</v>
      </c>
      <c r="U252" s="67">
        <v>23</v>
      </c>
      <c r="V252" s="67">
        <v>23.27</v>
      </c>
      <c r="W252" s="67">
        <v>24.43</v>
      </c>
      <c r="X252" s="67">
        <v>23.41</v>
      </c>
      <c r="Y252" s="67">
        <v>23.23</v>
      </c>
      <c r="Z252" s="67">
        <v>24.35</v>
      </c>
      <c r="AA252" s="67">
        <v>24.22</v>
      </c>
      <c r="AB252" s="67">
        <v>24.28</v>
      </c>
      <c r="AC252" s="67">
        <v>22.94</v>
      </c>
      <c r="AD252" s="67">
        <v>24.09</v>
      </c>
      <c r="AE252" s="67">
        <v>23.44</v>
      </c>
      <c r="AF252" s="67">
        <v>21.88</v>
      </c>
      <c r="AG252" s="67">
        <v>22.86</v>
      </c>
      <c r="AH252" s="67">
        <v>26.55</v>
      </c>
      <c r="AI252" s="67">
        <v>26.11</v>
      </c>
      <c r="AJ252" s="67">
        <v>26.41</v>
      </c>
      <c r="AK252" s="67">
        <v>27.84</v>
      </c>
      <c r="AL252" s="67">
        <v>27.26</v>
      </c>
      <c r="AM252" s="67">
        <v>25.9</v>
      </c>
      <c r="AN252" s="67">
        <v>25.63</v>
      </c>
      <c r="AO252" s="67">
        <v>28.24</v>
      </c>
      <c r="AP252" s="67">
        <v>23</v>
      </c>
      <c r="AQ252" s="67">
        <v>22.7</v>
      </c>
      <c r="AR252" s="67">
        <v>22.95</v>
      </c>
      <c r="AS252" s="67">
        <v>20.85</v>
      </c>
      <c r="AT252" s="67">
        <v>20.3</v>
      </c>
      <c r="AU252" s="67">
        <v>16.920000000000002</v>
      </c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67"/>
      <c r="BW252" s="67"/>
      <c r="BX252" s="67"/>
      <c r="BY252" s="67"/>
      <c r="BZ252" s="67"/>
      <c r="CA252" s="67"/>
      <c r="CB252" s="67"/>
      <c r="CC252" s="67"/>
      <c r="CD252" s="67"/>
      <c r="CE252" s="67"/>
      <c r="CF252" s="67"/>
      <c r="CG252" s="67"/>
      <c r="CH252" s="67"/>
      <c r="CI252" s="67"/>
      <c r="CJ252" s="67"/>
      <c r="CK252" s="67"/>
      <c r="CL252" s="67"/>
      <c r="CM252" s="67"/>
      <c r="CN252" s="67"/>
      <c r="CO252" s="67"/>
      <c r="CP252" s="239"/>
      <c r="CQ252"/>
      <c r="CR252" s="67"/>
      <c r="CS252"/>
      <c r="CT252"/>
      <c r="CU252" s="67"/>
      <c r="CV252" s="67"/>
      <c r="CW252" s="67"/>
      <c r="CX252" s="67"/>
      <c r="CY252" s="67"/>
      <c r="CZ252" s="67"/>
      <c r="DA252" s="67"/>
      <c r="DB252" s="67"/>
      <c r="DC252" s="67"/>
      <c r="DD252" s="17">
        <f t="shared" si="11"/>
        <v>-0.23999999999999844</v>
      </c>
      <c r="DE252" s="96">
        <f t="shared" si="12"/>
        <v>-1.0416666666666598E-2</v>
      </c>
      <c r="DF252">
        <v>7.8</v>
      </c>
      <c r="DG252"/>
      <c r="DH252" s="254" t="s">
        <v>11952</v>
      </c>
      <c r="DI252">
        <f>VLOOKUP(DH252,[5]全部Ａ股20250705!$A:$D,4,FALSE)</f>
        <v>22.8</v>
      </c>
      <c r="DJ252"/>
      <c r="DK252" s="270"/>
      <c r="DL252" s="271"/>
    </row>
    <row r="253" spans="1:116" s="65" customFormat="1" ht="15" customHeight="1" x14ac:dyDescent="0.25">
      <c r="A253" s="99">
        <f t="shared" si="5"/>
        <v>252</v>
      </c>
      <c r="B253" s="8" t="s">
        <v>11949</v>
      </c>
      <c r="C253" s="137" t="s">
        <v>11950</v>
      </c>
      <c r="D253" s="176">
        <v>4.8</v>
      </c>
      <c r="E253"/>
      <c r="F253" s="100" t="e">
        <f>VLOOKUP(C253,#REF!,3,FALSE)</f>
        <v>#REF!</v>
      </c>
      <c r="G253" s="100"/>
      <c r="H253" s="67">
        <v>5.0599999999999996</v>
      </c>
      <c r="I253" s="67">
        <v>3.93</v>
      </c>
      <c r="J253" s="67">
        <v>4.0999999999999996</v>
      </c>
      <c r="K253" s="67">
        <v>3.98</v>
      </c>
      <c r="L253" s="67">
        <v>3.9</v>
      </c>
      <c r="M253" s="67">
        <v>3.9</v>
      </c>
      <c r="N253" s="67">
        <v>4.0199999999999996</v>
      </c>
      <c r="O253" s="67">
        <v>3.98</v>
      </c>
      <c r="P253" s="67">
        <v>3.91</v>
      </c>
      <c r="Q253" s="67">
        <v>3.97</v>
      </c>
      <c r="R253" s="67">
        <v>4.0599999999999996</v>
      </c>
      <c r="S253" s="67">
        <v>3.88</v>
      </c>
      <c r="T253" s="67">
        <v>4.1900000000000004</v>
      </c>
      <c r="U253" s="67">
        <v>4.26</v>
      </c>
      <c r="V253" s="67">
        <v>4.37</v>
      </c>
      <c r="W253" s="67">
        <v>4.5599999999999996</v>
      </c>
      <c r="X253" s="67">
        <v>4.49</v>
      </c>
      <c r="Y253" s="67">
        <v>4.53</v>
      </c>
      <c r="Z253" s="67">
        <v>4.8099999999999996</v>
      </c>
      <c r="AA253" s="67">
        <v>4.84</v>
      </c>
      <c r="AB253" s="67">
        <v>4.3600000000000003</v>
      </c>
      <c r="AC253" s="67">
        <v>4.09</v>
      </c>
      <c r="AD253" s="67">
        <v>4.2699999999999996</v>
      </c>
      <c r="AE253" s="67">
        <v>4.24</v>
      </c>
      <c r="AF253" s="67">
        <v>4.07</v>
      </c>
      <c r="AG253" s="67">
        <v>4.0599999999999996</v>
      </c>
      <c r="AH253" s="67">
        <v>4.7300000000000004</v>
      </c>
      <c r="AI253" s="67">
        <v>4.9000000000000004</v>
      </c>
      <c r="AJ253" s="67">
        <v>4.99</v>
      </c>
      <c r="AK253" s="67">
        <v>5.13</v>
      </c>
      <c r="AL253" s="67">
        <v>4.8099999999999996</v>
      </c>
      <c r="AM253" s="67">
        <v>4.84</v>
      </c>
      <c r="AN253" s="67">
        <v>5.21</v>
      </c>
      <c r="AO253" s="67">
        <v>5.83</v>
      </c>
      <c r="AP253" s="67">
        <v>5.82</v>
      </c>
      <c r="AQ253" s="67">
        <v>5.62</v>
      </c>
      <c r="AR253" s="67">
        <v>4.7699999999999996</v>
      </c>
      <c r="AS253" s="67">
        <v>4.3</v>
      </c>
      <c r="AT253" s="67">
        <v>4.3899999999999997</v>
      </c>
      <c r="AU253" s="67">
        <v>3.99</v>
      </c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67"/>
      <c r="BW253" s="67"/>
      <c r="BX253" s="67"/>
      <c r="BY253" s="67"/>
      <c r="BZ253" s="67"/>
      <c r="CA253" s="67"/>
      <c r="CB253" s="67"/>
      <c r="CC253" s="67"/>
      <c r="CD253" s="67"/>
      <c r="CE253" s="67"/>
      <c r="CF253" s="67"/>
      <c r="CG253" s="67"/>
      <c r="CH253" s="67"/>
      <c r="CI253" s="67"/>
      <c r="CJ253" s="67"/>
      <c r="CK253" s="67"/>
      <c r="CL253" s="67"/>
      <c r="CM253" s="67"/>
      <c r="CN253" s="67"/>
      <c r="CO253" s="67"/>
      <c r="CP253" s="239"/>
      <c r="CQ253"/>
      <c r="CR253" s="67"/>
      <c r="CS253"/>
      <c r="CT253"/>
      <c r="CU253" s="67"/>
      <c r="CV253" s="67"/>
      <c r="CW253" s="67"/>
      <c r="CX253" s="67"/>
      <c r="CY253" s="67"/>
      <c r="CZ253" s="67"/>
      <c r="DA253" s="67"/>
      <c r="DB253" s="67"/>
      <c r="DC253" s="67"/>
      <c r="DD253" s="17">
        <f t="shared" si="11"/>
        <v>-0.25999999999999979</v>
      </c>
      <c r="DE253" s="96">
        <f t="shared" si="12"/>
        <v>-5.1383399209486126E-2</v>
      </c>
      <c r="DF253">
        <v>7.8</v>
      </c>
      <c r="DG253"/>
      <c r="DH253" s="254" t="s">
        <v>11950</v>
      </c>
      <c r="DI253">
        <f>VLOOKUP(DH253,[5]全部Ａ股20250705!$A:$D,4,FALSE)</f>
        <v>4.8</v>
      </c>
      <c r="DJ253"/>
      <c r="DK253" s="270"/>
      <c r="DL253" s="271"/>
    </row>
    <row r="254" spans="1:116" s="65" customFormat="1" ht="15" customHeight="1" x14ac:dyDescent="0.25">
      <c r="A254" s="99">
        <f t="shared" si="5"/>
        <v>253</v>
      </c>
      <c r="B254" s="8" t="s">
        <v>11937</v>
      </c>
      <c r="C254" s="137" t="s">
        <v>11938</v>
      </c>
      <c r="D254" s="176">
        <v>8.41</v>
      </c>
      <c r="E254"/>
      <c r="F254" s="100" t="e">
        <f>VLOOKUP(C254,#REF!,3,FALSE)</f>
        <v>#REF!</v>
      </c>
      <c r="G254" s="100"/>
      <c r="H254" s="67">
        <v>8.44</v>
      </c>
      <c r="I254" s="67">
        <v>8.0500000000000007</v>
      </c>
      <c r="J254" s="67">
        <v>8.43</v>
      </c>
      <c r="K254" s="67">
        <v>8.91</v>
      </c>
      <c r="L254" s="67">
        <v>8.85</v>
      </c>
      <c r="M254" s="67">
        <v>8.57</v>
      </c>
      <c r="N254" s="67">
        <v>7.77</v>
      </c>
      <c r="O254" s="67">
        <v>7.75</v>
      </c>
      <c r="P254" s="67">
        <v>7.5</v>
      </c>
      <c r="Q254" s="67">
        <v>7.59</v>
      </c>
      <c r="R254" s="67">
        <v>7.77</v>
      </c>
      <c r="S254" s="67">
        <v>8.24</v>
      </c>
      <c r="T254" s="67">
        <v>8.73</v>
      </c>
      <c r="U254" s="67">
        <v>8.6199999999999992</v>
      </c>
      <c r="V254" s="67">
        <v>8.1999999999999993</v>
      </c>
      <c r="W254" s="67">
        <v>7.52</v>
      </c>
      <c r="X254" s="67">
        <v>7.52</v>
      </c>
      <c r="Y254" s="67">
        <v>7.55</v>
      </c>
      <c r="Z254" s="67">
        <v>8.01</v>
      </c>
      <c r="AA254" s="67">
        <v>7.98</v>
      </c>
      <c r="AB254" s="67">
        <v>7.79</v>
      </c>
      <c r="AC254" s="67">
        <v>7.43</v>
      </c>
      <c r="AD254" s="67">
        <v>7.6</v>
      </c>
      <c r="AE254" s="67">
        <v>7.58</v>
      </c>
      <c r="AF254" s="67">
        <v>7.22</v>
      </c>
      <c r="AG254" s="67">
        <v>7.28</v>
      </c>
      <c r="AH254" s="67">
        <v>8.25</v>
      </c>
      <c r="AI254" s="67">
        <v>8.7200000000000006</v>
      </c>
      <c r="AJ254" s="67">
        <v>9.0399999999999991</v>
      </c>
      <c r="AK254" s="67">
        <v>9.36</v>
      </c>
      <c r="AL254" s="67">
        <v>9.16</v>
      </c>
      <c r="AM254" s="67">
        <v>9.14</v>
      </c>
      <c r="AN254" s="67">
        <v>9.1999999999999993</v>
      </c>
      <c r="AO254" s="67">
        <v>10.44</v>
      </c>
      <c r="AP254" s="67">
        <v>11.34</v>
      </c>
      <c r="AQ254" s="67">
        <v>11.36</v>
      </c>
      <c r="AR254" s="67">
        <v>10.69</v>
      </c>
      <c r="AS254" s="67">
        <v>9.02</v>
      </c>
      <c r="AT254" s="67">
        <v>9.7899999999999991</v>
      </c>
      <c r="AU254" s="67">
        <v>9.11</v>
      </c>
      <c r="AV254" s="67">
        <v>2.84</v>
      </c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67"/>
      <c r="BW254" s="67"/>
      <c r="BX254" s="67"/>
      <c r="BY254" s="67"/>
      <c r="BZ254" s="67"/>
      <c r="CA254" s="67"/>
      <c r="CB254" s="67"/>
      <c r="CC254" s="67"/>
      <c r="CD254" s="67"/>
      <c r="CE254" s="67"/>
      <c r="CF254" s="67"/>
      <c r="CG254" s="67"/>
      <c r="CH254" s="67"/>
      <c r="CI254" s="67"/>
      <c r="CJ254" s="67"/>
      <c r="CK254" s="67"/>
      <c r="CL254" s="67"/>
      <c r="CM254" s="67"/>
      <c r="CN254" s="67"/>
      <c r="CO254" s="67"/>
      <c r="CP254" s="239"/>
      <c r="CQ254"/>
      <c r="CR254" s="67"/>
      <c r="CS254"/>
      <c r="CT254"/>
      <c r="CU254" s="67"/>
      <c r="CV254" s="67"/>
      <c r="CW254" s="67"/>
      <c r="CX254" s="67"/>
      <c r="CY254" s="67"/>
      <c r="CZ254" s="67"/>
      <c r="DA254" s="67"/>
      <c r="DB254" s="67"/>
      <c r="DC254" s="67"/>
      <c r="DD254" s="17">
        <f t="shared" si="11"/>
        <v>-2.9999999999999361E-2</v>
      </c>
      <c r="DE254" s="96">
        <f t="shared" si="12"/>
        <v>-3.5545023696681708E-3</v>
      </c>
      <c r="DF254">
        <v>7.8</v>
      </c>
      <c r="DG254"/>
      <c r="DH254" s="254" t="s">
        <v>11938</v>
      </c>
      <c r="DI254">
        <f>VLOOKUP(DH254,[5]全部Ａ股20250705!$A:$D,4,FALSE)</f>
        <v>8.41</v>
      </c>
      <c r="DJ254"/>
      <c r="DK254" s="270"/>
      <c r="DL254" s="271"/>
    </row>
    <row r="255" spans="1:116" s="65" customFormat="1" ht="15" customHeight="1" x14ac:dyDescent="0.25">
      <c r="A255" s="99">
        <f t="shared" si="5"/>
        <v>254</v>
      </c>
      <c r="B255" s="8" t="s">
        <v>11924</v>
      </c>
      <c r="C255" s="137" t="s">
        <v>11925</v>
      </c>
      <c r="D255" s="176">
        <v>20.09</v>
      </c>
      <c r="E255"/>
      <c r="F255" s="100" t="e">
        <f>VLOOKUP(C255,#REF!,3,FALSE)</f>
        <v>#REF!</v>
      </c>
      <c r="G255" s="100"/>
      <c r="H255" s="67">
        <v>20.89</v>
      </c>
      <c r="I255" s="67">
        <v>21.35</v>
      </c>
      <c r="J255" s="67">
        <v>20.88</v>
      </c>
      <c r="K255" s="67">
        <v>21.42</v>
      </c>
      <c r="L255" s="67">
        <v>19.239999999999998</v>
      </c>
      <c r="M255" s="67">
        <v>18.73</v>
      </c>
      <c r="N255" s="67">
        <v>18.93</v>
      </c>
      <c r="O255" s="67">
        <v>19.89</v>
      </c>
      <c r="P255" s="67">
        <v>20.149999999999999</v>
      </c>
      <c r="Q255" s="67">
        <v>18.36</v>
      </c>
      <c r="R255" s="67">
        <v>18.71</v>
      </c>
      <c r="S255" s="67">
        <v>18.8</v>
      </c>
      <c r="T255" s="67">
        <v>19.04</v>
      </c>
      <c r="U255" s="67">
        <v>18.510000000000002</v>
      </c>
      <c r="V255" s="67">
        <v>19.34</v>
      </c>
      <c r="W255" s="67">
        <v>19.239999999999998</v>
      </c>
      <c r="X255" s="67">
        <v>15.71</v>
      </c>
      <c r="Y255" s="67">
        <v>15.63</v>
      </c>
      <c r="Z255" s="67">
        <v>16.55</v>
      </c>
      <c r="AA255" s="67">
        <v>17.13</v>
      </c>
      <c r="AB255" s="67">
        <v>16.34</v>
      </c>
      <c r="AC255" s="67">
        <v>15.82</v>
      </c>
      <c r="AD255" s="67">
        <v>15.8</v>
      </c>
      <c r="AE255" s="67">
        <v>15.91</v>
      </c>
      <c r="AF255" s="67">
        <v>15.36</v>
      </c>
      <c r="AG255" s="67">
        <v>15.19</v>
      </c>
      <c r="AH255" s="67">
        <v>17.39</v>
      </c>
      <c r="AI255" s="67">
        <v>18.16</v>
      </c>
      <c r="AJ255" s="67">
        <v>19.48</v>
      </c>
      <c r="AK255" s="67">
        <v>19.14</v>
      </c>
      <c r="AL255" s="67">
        <v>18.72</v>
      </c>
      <c r="AM255" s="67">
        <v>17.600000000000001</v>
      </c>
      <c r="AN255" s="67">
        <v>18.12</v>
      </c>
      <c r="AO255" s="67">
        <v>19.690000000000001</v>
      </c>
      <c r="AP255" s="67">
        <v>17.68</v>
      </c>
      <c r="AQ255" s="67">
        <v>16.899999999999999</v>
      </c>
      <c r="AR255" s="67">
        <v>16.05</v>
      </c>
      <c r="AS255" s="67">
        <v>16.54</v>
      </c>
      <c r="AT255" s="67">
        <v>17.38</v>
      </c>
      <c r="AU255" s="67">
        <v>15.8</v>
      </c>
      <c r="AV255" s="67">
        <v>14.18</v>
      </c>
      <c r="AW255" s="67">
        <v>12.95</v>
      </c>
      <c r="AX255" s="67">
        <v>17.920000000000002</v>
      </c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67"/>
      <c r="BW255" s="67"/>
      <c r="BX255" s="67"/>
      <c r="BY255" s="67"/>
      <c r="BZ255" s="67"/>
      <c r="CA255" s="67"/>
      <c r="CB255" s="67"/>
      <c r="CC255" s="67"/>
      <c r="CD255" s="67"/>
      <c r="CE255" s="67"/>
      <c r="CF255" s="67"/>
      <c r="CG255" s="67"/>
      <c r="CH255" s="67"/>
      <c r="CI255" s="67"/>
      <c r="CJ255" s="67"/>
      <c r="CK255" s="67"/>
      <c r="CL255" s="67"/>
      <c r="CM255" s="67"/>
      <c r="CN255" s="67"/>
      <c r="CO255" s="67"/>
      <c r="CP255" s="239"/>
      <c r="CQ255"/>
      <c r="CR255" s="67"/>
      <c r="CS255"/>
      <c r="CT255"/>
      <c r="CU255" s="67"/>
      <c r="CV255" s="67"/>
      <c r="CW255" s="67"/>
      <c r="CX255" s="67"/>
      <c r="CY255" s="67"/>
      <c r="CZ255" s="67"/>
      <c r="DA255" s="67"/>
      <c r="DB255" s="67"/>
      <c r="DC255" s="67"/>
      <c r="DD255" s="17">
        <f t="shared" si="11"/>
        <v>-0.80000000000000071</v>
      </c>
      <c r="DE255" s="96">
        <f t="shared" si="12"/>
        <v>-3.8295835327908125E-2</v>
      </c>
      <c r="DF255">
        <v>7.8</v>
      </c>
      <c r="DG255"/>
      <c r="DH255" s="254" t="s">
        <v>11925</v>
      </c>
      <c r="DI255">
        <f>VLOOKUP(DH255,[5]全部Ａ股20250705!$A:$D,4,FALSE)</f>
        <v>20.09</v>
      </c>
      <c r="DJ255"/>
      <c r="DK255" s="270"/>
      <c r="DL255" s="271"/>
    </row>
    <row r="256" spans="1:116" s="65" customFormat="1" ht="15" customHeight="1" x14ac:dyDescent="0.25">
      <c r="A256" s="99">
        <f t="shared" si="5"/>
        <v>255</v>
      </c>
      <c r="B256" s="8" t="s">
        <v>11921</v>
      </c>
      <c r="C256" s="137" t="s">
        <v>11920</v>
      </c>
      <c r="D256" s="176">
        <v>17.29</v>
      </c>
      <c r="E256"/>
      <c r="F256" s="100" t="e">
        <f>VLOOKUP(C256,#REF!,3,FALSE)</f>
        <v>#REF!</v>
      </c>
      <c r="G256" s="100"/>
      <c r="H256" s="67">
        <v>16.420000000000002</v>
      </c>
      <c r="I256" s="67">
        <v>15.07</v>
      </c>
      <c r="J256" s="67">
        <v>14.5</v>
      </c>
      <c r="K256" s="67">
        <v>14.17</v>
      </c>
      <c r="L256" s="67">
        <v>13.93</v>
      </c>
      <c r="M256" s="67">
        <v>14.28</v>
      </c>
      <c r="N256" s="67">
        <v>15.21</v>
      </c>
      <c r="O256" s="67">
        <v>14.92</v>
      </c>
      <c r="P256" s="67">
        <v>14.35</v>
      </c>
      <c r="Q256" s="67">
        <v>13.73</v>
      </c>
      <c r="R256" s="67">
        <v>13.16</v>
      </c>
      <c r="S256" s="67">
        <v>13.17</v>
      </c>
      <c r="T256" s="67">
        <v>15.73</v>
      </c>
      <c r="U256" s="67">
        <v>15.14</v>
      </c>
      <c r="V256" s="67">
        <v>14.67</v>
      </c>
      <c r="W256" s="67">
        <v>14.9</v>
      </c>
      <c r="X256" s="67">
        <v>14.6</v>
      </c>
      <c r="Y256" s="67">
        <v>14.14</v>
      </c>
      <c r="Z256" s="67">
        <v>15.91</v>
      </c>
      <c r="AA256" s="67">
        <v>15.21</v>
      </c>
      <c r="AB256" s="67">
        <v>16.350000000000001</v>
      </c>
      <c r="AC256" s="67">
        <v>15.48</v>
      </c>
      <c r="AD256" s="67">
        <v>14.07</v>
      </c>
      <c r="AE256" s="67">
        <v>13.1</v>
      </c>
      <c r="AF256" s="67">
        <v>14.3</v>
      </c>
      <c r="AG256" s="67">
        <v>15.28</v>
      </c>
      <c r="AH256" s="67">
        <v>13.68</v>
      </c>
      <c r="AI256" s="67">
        <v>14.33</v>
      </c>
      <c r="AJ256" s="67">
        <v>14.64</v>
      </c>
      <c r="AK256" s="67">
        <v>14.44</v>
      </c>
      <c r="AL256" s="67">
        <v>14.3</v>
      </c>
      <c r="AM256" s="67">
        <v>14.02</v>
      </c>
      <c r="AN256" s="67">
        <v>14.48</v>
      </c>
      <c r="AO256" s="67">
        <v>15.33</v>
      </c>
      <c r="AP256" s="67">
        <v>14.41</v>
      </c>
      <c r="AQ256" s="67">
        <v>15.3</v>
      </c>
      <c r="AR256" s="67">
        <v>15.11</v>
      </c>
      <c r="AS256" s="67">
        <v>12.4</v>
      </c>
      <c r="AT256" s="67">
        <v>13.51</v>
      </c>
      <c r="AU256" s="67">
        <v>12.28</v>
      </c>
      <c r="AV256" s="67">
        <v>11.06</v>
      </c>
      <c r="AW256" s="67">
        <v>12.2</v>
      </c>
      <c r="AX256" s="67">
        <v>11.87</v>
      </c>
      <c r="AY256" s="67">
        <v>13.22</v>
      </c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67"/>
      <c r="BW256" s="67"/>
      <c r="BX256" s="67"/>
      <c r="BY256" s="67"/>
      <c r="BZ256" s="67"/>
      <c r="CA256" s="67"/>
      <c r="CB256" s="67"/>
      <c r="CC256" s="67"/>
      <c r="CD256" s="67"/>
      <c r="CE256" s="67"/>
      <c r="CF256" s="67"/>
      <c r="CG256" s="67"/>
      <c r="CH256" s="67"/>
      <c r="CI256" s="67"/>
      <c r="CJ256" s="67"/>
      <c r="CK256" s="67"/>
      <c r="CL256" s="67"/>
      <c r="CM256" s="67"/>
      <c r="CN256" s="67"/>
      <c r="CO256" s="67"/>
      <c r="CP256" s="239"/>
      <c r="CQ256"/>
      <c r="CR256" s="67"/>
      <c r="CS256"/>
      <c r="CT256"/>
      <c r="CU256" s="67"/>
      <c r="CV256" s="67"/>
      <c r="CW256" s="67"/>
      <c r="CX256" s="67"/>
      <c r="CY256" s="67"/>
      <c r="CZ256" s="67"/>
      <c r="DA256" s="67"/>
      <c r="DB256" s="67"/>
      <c r="DC256" s="67"/>
      <c r="DD256" s="17">
        <f t="shared" si="11"/>
        <v>0.86999999999999744</v>
      </c>
      <c r="DE256" s="96">
        <f t="shared" si="12"/>
        <v>5.2984165651644176E-2</v>
      </c>
      <c r="DF256">
        <v>7.8</v>
      </c>
      <c r="DG256"/>
      <c r="DH256" s="254" t="s">
        <v>11920</v>
      </c>
      <c r="DI256">
        <f>VLOOKUP(DH256,[5]全部Ａ股20250705!$A:$D,4,FALSE)</f>
        <v>17.29</v>
      </c>
      <c r="DJ256"/>
      <c r="DK256" s="270"/>
      <c r="DL256" s="271"/>
    </row>
    <row r="257" spans="1:116" s="65" customFormat="1" ht="15" customHeight="1" x14ac:dyDescent="0.25">
      <c r="A257" s="99">
        <f t="shared" si="5"/>
        <v>256</v>
      </c>
      <c r="B257" s="8" t="s">
        <v>11918</v>
      </c>
      <c r="C257" s="137" t="s">
        <v>11919</v>
      </c>
      <c r="D257" s="176">
        <v>6.77</v>
      </c>
      <c r="E257"/>
      <c r="F257" s="100" t="e">
        <f>VLOOKUP(C257,#REF!,3,FALSE)</f>
        <v>#REF!</v>
      </c>
      <c r="G257" s="100"/>
      <c r="H257" s="67">
        <v>6.71</v>
      </c>
      <c r="I257" s="67">
        <v>6.38</v>
      </c>
      <c r="J257" s="67">
        <v>6.63</v>
      </c>
      <c r="K257" s="67">
        <v>6.88</v>
      </c>
      <c r="L257" s="67">
        <v>6.74</v>
      </c>
      <c r="M257" s="67">
        <v>6.75</v>
      </c>
      <c r="N257" s="67">
        <v>7.23</v>
      </c>
      <c r="O257" s="67">
        <v>7.46</v>
      </c>
      <c r="P257" s="67">
        <v>7.14</v>
      </c>
      <c r="Q257" s="67">
        <v>7.07</v>
      </c>
      <c r="R257" s="67">
        <v>6.74</v>
      </c>
      <c r="S257" s="67">
        <v>6.7</v>
      </c>
      <c r="T257" s="67">
        <v>7.23</v>
      </c>
      <c r="U257" s="67">
        <v>7.87</v>
      </c>
      <c r="V257" s="67">
        <v>8.3000000000000007</v>
      </c>
      <c r="W257" s="67">
        <v>8.8000000000000007</v>
      </c>
      <c r="X257" s="67">
        <v>8.3800000000000008</v>
      </c>
      <c r="Y257" s="67">
        <v>8.1</v>
      </c>
      <c r="Z257" s="67">
        <v>9.0399999999999991</v>
      </c>
      <c r="AA257" s="67">
        <v>7.66</v>
      </c>
      <c r="AB257" s="67">
        <v>7.81</v>
      </c>
      <c r="AC257" s="67">
        <v>6.69</v>
      </c>
      <c r="AD257" s="67">
        <v>7.11</v>
      </c>
      <c r="AE257" s="67">
        <v>7.04</v>
      </c>
      <c r="AF257" s="67">
        <v>6.3</v>
      </c>
      <c r="AG257" s="67">
        <v>5.87</v>
      </c>
      <c r="AH257" s="67">
        <v>6.77</v>
      </c>
      <c r="AI257" s="67">
        <v>7.59</v>
      </c>
      <c r="AJ257" s="67">
        <v>8.64</v>
      </c>
      <c r="AK257" s="67">
        <v>7.88</v>
      </c>
      <c r="AL257" s="67">
        <v>6.11</v>
      </c>
      <c r="AM257" s="67">
        <v>5.77</v>
      </c>
      <c r="AN257" s="67">
        <v>5.43</v>
      </c>
      <c r="AO257" s="67">
        <v>5.82</v>
      </c>
      <c r="AP257" s="67">
        <v>4.68</v>
      </c>
      <c r="AQ257" s="67">
        <v>4.6500000000000004</v>
      </c>
      <c r="AR257" s="67">
        <v>4.6500000000000004</v>
      </c>
      <c r="AS257" s="67">
        <v>4.16</v>
      </c>
      <c r="AT257" s="67">
        <v>4.53</v>
      </c>
      <c r="AU257" s="67">
        <v>4.1399999999999997</v>
      </c>
      <c r="AV257" s="67">
        <v>3.95</v>
      </c>
      <c r="AW257" s="67">
        <v>3.74</v>
      </c>
      <c r="AX257" s="67">
        <v>4</v>
      </c>
      <c r="AY257" s="67">
        <v>4.8099999999999996</v>
      </c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67"/>
      <c r="BW257" s="67"/>
      <c r="BX257" s="67"/>
      <c r="BY257" s="67"/>
      <c r="BZ257" s="67"/>
      <c r="CA257" s="67"/>
      <c r="CB257" s="67"/>
      <c r="CC257" s="67"/>
      <c r="CD257" s="67"/>
      <c r="CE257" s="67"/>
      <c r="CF257" s="67"/>
      <c r="CG257" s="67"/>
      <c r="CH257" s="67"/>
      <c r="CI257" s="67"/>
      <c r="CJ257" s="67"/>
      <c r="CK257" s="67"/>
      <c r="CL257" s="67"/>
      <c r="CM257" s="67"/>
      <c r="CN257" s="67"/>
      <c r="CO257" s="67"/>
      <c r="CP257" s="239"/>
      <c r="CQ257"/>
      <c r="CR257" s="67"/>
      <c r="CS257"/>
      <c r="CT257"/>
      <c r="CU257" s="67"/>
      <c r="CV257" s="67"/>
      <c r="CW257" s="67"/>
      <c r="CX257" s="67"/>
      <c r="CY257" s="67"/>
      <c r="CZ257" s="67"/>
      <c r="DA257" s="67"/>
      <c r="DB257" s="67"/>
      <c r="DC257" s="67"/>
      <c r="DD257" s="17">
        <f t="shared" si="11"/>
        <v>5.9999999999999609E-2</v>
      </c>
      <c r="DE257" s="96">
        <f t="shared" si="12"/>
        <v>8.9418777943367517E-3</v>
      </c>
      <c r="DF257">
        <v>7.8</v>
      </c>
      <c r="DG257"/>
      <c r="DH257" s="254" t="s">
        <v>11919</v>
      </c>
      <c r="DI257">
        <f>VLOOKUP(DH257,[5]全部Ａ股20250705!$A:$D,4,FALSE)</f>
        <v>6.77</v>
      </c>
      <c r="DJ257"/>
      <c r="DK257" s="270"/>
      <c r="DL257" s="271"/>
    </row>
    <row r="258" spans="1:116" s="65" customFormat="1" ht="15" customHeight="1" x14ac:dyDescent="0.25">
      <c r="A258" s="99">
        <f t="shared" si="5"/>
        <v>257</v>
      </c>
      <c r="B258" s="8" t="s">
        <v>11916</v>
      </c>
      <c r="C258" s="137" t="s">
        <v>11917</v>
      </c>
      <c r="D258" s="176">
        <v>8.24</v>
      </c>
      <c r="E258"/>
      <c r="F258" s="100" t="e">
        <f>VLOOKUP(C258,#REF!,3,FALSE)</f>
        <v>#REF!</v>
      </c>
      <c r="G258" s="100"/>
      <c r="H258" s="67">
        <v>8.34</v>
      </c>
      <c r="I258" s="67">
        <v>7.8</v>
      </c>
      <c r="J258" s="67">
        <v>7.78</v>
      </c>
      <c r="K258" s="67">
        <v>8.1</v>
      </c>
      <c r="L258" s="67">
        <v>8.01</v>
      </c>
      <c r="M258" s="67">
        <v>8</v>
      </c>
      <c r="N258" s="67">
        <v>8.92</v>
      </c>
      <c r="O258" s="67">
        <v>7.95</v>
      </c>
      <c r="P258" s="67">
        <v>7.41</v>
      </c>
      <c r="Q258" s="67">
        <v>8.01</v>
      </c>
      <c r="R258" s="67">
        <v>7.98</v>
      </c>
      <c r="S258" s="67">
        <v>7.34</v>
      </c>
      <c r="T258" s="67">
        <v>7.84</v>
      </c>
      <c r="U258" s="67">
        <v>8.1300000000000008</v>
      </c>
      <c r="V258" s="67">
        <v>8.83</v>
      </c>
      <c r="W258" s="67">
        <v>9.91</v>
      </c>
      <c r="X258" s="67">
        <v>9.6300000000000008</v>
      </c>
      <c r="Y258" s="67">
        <v>10.58</v>
      </c>
      <c r="Z258" s="67">
        <v>8.84</v>
      </c>
      <c r="AA258" s="67">
        <v>8.48</v>
      </c>
      <c r="AB258" s="67">
        <v>8.24</v>
      </c>
      <c r="AC258" s="67">
        <v>7.42</v>
      </c>
      <c r="AD258" s="67">
        <v>7.6</v>
      </c>
      <c r="AE258" s="67">
        <v>7.69</v>
      </c>
      <c r="AF258" s="67">
        <v>7.21</v>
      </c>
      <c r="AG258" s="67">
        <v>7.22</v>
      </c>
      <c r="AH258" s="67">
        <v>8.18</v>
      </c>
      <c r="AI258" s="67">
        <v>8.99</v>
      </c>
      <c r="AJ258" s="67">
        <v>9.81</v>
      </c>
      <c r="AK258" s="67">
        <v>9.16</v>
      </c>
      <c r="AL258" s="67">
        <v>9.27</v>
      </c>
      <c r="AM258" s="67">
        <v>9.25</v>
      </c>
      <c r="AN258" s="67">
        <v>11.51</v>
      </c>
      <c r="AO258" s="67">
        <v>10.23</v>
      </c>
      <c r="AP258" s="67">
        <v>10.9</v>
      </c>
      <c r="AQ258" s="67">
        <v>9.5399999999999991</v>
      </c>
      <c r="AR258" s="67">
        <v>9.18</v>
      </c>
      <c r="AS258" s="67">
        <v>7.57</v>
      </c>
      <c r="AT258" s="67">
        <v>9.09</v>
      </c>
      <c r="AU258" s="67">
        <v>8.35</v>
      </c>
      <c r="AV258" s="67">
        <v>8.3000000000000007</v>
      </c>
      <c r="AW258" s="67">
        <v>8.2100000000000009</v>
      </c>
      <c r="AX258" s="67">
        <v>13.21</v>
      </c>
      <c r="AY258" s="67">
        <v>8.2100000000000009</v>
      </c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  <c r="BK258" s="67"/>
      <c r="BL258" s="67"/>
      <c r="BM258" s="67"/>
      <c r="BN258" s="67"/>
      <c r="BO258" s="67"/>
      <c r="BP258" s="67"/>
      <c r="BQ258" s="67"/>
      <c r="BR258" s="67"/>
      <c r="BS258" s="67"/>
      <c r="BT258" s="67"/>
      <c r="BU258" s="67"/>
      <c r="BV258" s="67"/>
      <c r="BW258" s="67"/>
      <c r="BX258" s="67"/>
      <c r="BY258" s="67"/>
      <c r="BZ258" s="67"/>
      <c r="CA258" s="67"/>
      <c r="CB258" s="67"/>
      <c r="CC258" s="67"/>
      <c r="CD258" s="67"/>
      <c r="CE258" s="67"/>
      <c r="CF258" s="67"/>
      <c r="CG258" s="67"/>
      <c r="CH258" s="67"/>
      <c r="CI258" s="67"/>
      <c r="CJ258" s="67"/>
      <c r="CK258" s="67"/>
      <c r="CL258" s="67"/>
      <c r="CM258" s="67"/>
      <c r="CN258" s="67"/>
      <c r="CO258" s="67"/>
      <c r="CP258" s="239"/>
      <c r="CQ258"/>
      <c r="CR258" s="67"/>
      <c r="CS258"/>
      <c r="CT258"/>
      <c r="CU258" s="67"/>
      <c r="CV258" s="67"/>
      <c r="CW258" s="67"/>
      <c r="CX258" s="67"/>
      <c r="CY258" s="67"/>
      <c r="CZ258" s="67"/>
      <c r="DA258" s="67"/>
      <c r="DB258" s="67"/>
      <c r="DC258" s="67"/>
      <c r="DD258" s="17">
        <f t="shared" ref="DD258:DD321" si="13">D258-H258</f>
        <v>-9.9999999999999645E-2</v>
      </c>
      <c r="DE258" s="96">
        <f t="shared" ref="DE258:DE321" si="14">DD258/H258</f>
        <v>-1.199040767386087E-2</v>
      </c>
      <c r="DF258">
        <v>7.8</v>
      </c>
      <c r="DG258"/>
      <c r="DH258" s="254" t="s">
        <v>11917</v>
      </c>
      <c r="DI258">
        <f>VLOOKUP(DH258,[5]全部Ａ股20250705!$A:$D,4,FALSE)</f>
        <v>8.24</v>
      </c>
      <c r="DJ258"/>
      <c r="DK258" s="270"/>
      <c r="DL258" s="271"/>
    </row>
    <row r="259" spans="1:116" s="65" customFormat="1" ht="15" customHeight="1" x14ac:dyDescent="0.25">
      <c r="A259" s="99">
        <f t="shared" si="5"/>
        <v>258</v>
      </c>
      <c r="B259" s="8" t="s">
        <v>11835</v>
      </c>
      <c r="C259" s="137" t="s">
        <v>11836</v>
      </c>
      <c r="D259" s="176">
        <v>3.34</v>
      </c>
      <c r="E259"/>
      <c r="F259" s="100" t="e">
        <f>VLOOKUP(C259,#REF!,3,FALSE)</f>
        <v>#REF!</v>
      </c>
      <c r="G259" s="100"/>
      <c r="H259" s="67">
        <v>3.22</v>
      </c>
      <c r="I259" s="67">
        <v>3.05</v>
      </c>
      <c r="J259" s="67">
        <v>3.23</v>
      </c>
      <c r="K259" s="67">
        <v>3.24</v>
      </c>
      <c r="L259" s="67">
        <v>3.21</v>
      </c>
      <c r="M259" s="67">
        <v>3.15</v>
      </c>
      <c r="N259" s="67">
        <v>3.15</v>
      </c>
      <c r="O259" s="67">
        <v>3.06</v>
      </c>
      <c r="P259" s="67">
        <v>2.9</v>
      </c>
      <c r="Q259" s="67">
        <v>3.02</v>
      </c>
      <c r="R259" s="67">
        <v>2.97</v>
      </c>
      <c r="S259" s="67">
        <v>2.98</v>
      </c>
      <c r="T259" s="67">
        <v>3.25</v>
      </c>
      <c r="U259" s="67">
        <v>3.17</v>
      </c>
      <c r="V259" s="67">
        <v>3.2</v>
      </c>
      <c r="W259" s="67">
        <v>3.21</v>
      </c>
      <c r="X259" s="67">
        <v>3.06</v>
      </c>
      <c r="Y259" s="67">
        <v>3.16</v>
      </c>
      <c r="Z259" s="67">
        <v>3.24</v>
      </c>
      <c r="AA259" s="67">
        <v>3.26</v>
      </c>
      <c r="AB259" s="67">
        <v>3.25</v>
      </c>
      <c r="AC259" s="67">
        <v>3.09</v>
      </c>
      <c r="AD259" s="67">
        <v>3.36</v>
      </c>
      <c r="AE259" s="67">
        <v>3.38</v>
      </c>
      <c r="AF259" s="67">
        <v>3.3</v>
      </c>
      <c r="AG259" s="67">
        <v>3.36</v>
      </c>
      <c r="AH259" s="67">
        <v>3.65</v>
      </c>
      <c r="AI259" s="67">
        <v>3.82</v>
      </c>
      <c r="AJ259" s="67">
        <v>4.0199999999999996</v>
      </c>
      <c r="AK259" s="67">
        <v>4.09</v>
      </c>
      <c r="AL259" s="67">
        <v>3.87</v>
      </c>
      <c r="AM259" s="67">
        <v>3.73</v>
      </c>
      <c r="AN259" s="67">
        <v>3.74</v>
      </c>
      <c r="AO259" s="67">
        <v>4.09</v>
      </c>
      <c r="AP259" s="67">
        <v>3.64</v>
      </c>
      <c r="AQ259" s="67">
        <v>3.7</v>
      </c>
      <c r="AR259" s="67">
        <v>3.52</v>
      </c>
      <c r="AS259" s="67">
        <v>3.43</v>
      </c>
      <c r="AT259" s="67">
        <v>3.65</v>
      </c>
      <c r="AU259" s="67">
        <v>3.23</v>
      </c>
      <c r="AV259" s="67">
        <v>2.84</v>
      </c>
      <c r="AW259" s="67">
        <v>3.02</v>
      </c>
      <c r="AX259" s="67">
        <v>3.05</v>
      </c>
      <c r="AY259" s="67">
        <v>3.22</v>
      </c>
      <c r="AZ259" s="67">
        <v>3.1</v>
      </c>
      <c r="BA259" s="67">
        <v>3.55</v>
      </c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239"/>
      <c r="CQ259"/>
      <c r="CR259" s="67"/>
      <c r="CS259"/>
      <c r="CT259"/>
      <c r="CU259" s="67"/>
      <c r="CV259" s="67"/>
      <c r="CW259" s="67"/>
      <c r="CX259" s="67"/>
      <c r="CY259" s="67"/>
      <c r="CZ259" s="67"/>
      <c r="DA259" s="67"/>
      <c r="DB259" s="67"/>
      <c r="DC259" s="67"/>
      <c r="DD259" s="17">
        <f t="shared" si="13"/>
        <v>0.11999999999999966</v>
      </c>
      <c r="DE259" s="96">
        <f t="shared" si="14"/>
        <v>3.7267080745341505E-2</v>
      </c>
      <c r="DF259">
        <v>7.8</v>
      </c>
      <c r="DG259"/>
      <c r="DH259" s="254" t="s">
        <v>11836</v>
      </c>
      <c r="DI259">
        <f>VLOOKUP(DH259,[5]全部Ａ股20250705!$A:$D,4,FALSE)</f>
        <v>3.34</v>
      </c>
      <c r="DJ259"/>
      <c r="DK259" s="270"/>
      <c r="DL259" s="271"/>
    </row>
    <row r="260" spans="1:116" s="65" customFormat="1" ht="15" customHeight="1" x14ac:dyDescent="0.25">
      <c r="A260" s="99">
        <f t="shared" si="5"/>
        <v>259</v>
      </c>
      <c r="B260" s="8" t="s">
        <v>11833</v>
      </c>
      <c r="C260" s="137" t="s">
        <v>11834</v>
      </c>
      <c r="D260" s="176">
        <v>26.07</v>
      </c>
      <c r="E260"/>
      <c r="F260" s="100" t="e">
        <f>VLOOKUP(C260,#REF!,3,FALSE)</f>
        <v>#REF!</v>
      </c>
      <c r="G260" s="100"/>
      <c r="H260" s="67">
        <v>27.49</v>
      </c>
      <c r="I260" s="67">
        <v>24.04</v>
      </c>
      <c r="J260" s="67">
        <v>25.04</v>
      </c>
      <c r="K260" s="67">
        <v>25.9</v>
      </c>
      <c r="L260" s="67">
        <v>24.98</v>
      </c>
      <c r="M260" s="67">
        <v>25.41</v>
      </c>
      <c r="N260" s="67">
        <v>27.37</v>
      </c>
      <c r="O260" s="67">
        <v>28.65</v>
      </c>
      <c r="P260" s="67">
        <v>25.62</v>
      </c>
      <c r="Q260" s="67">
        <v>24.86</v>
      </c>
      <c r="R260" s="67">
        <v>24.62</v>
      </c>
      <c r="S260" s="67">
        <v>23.19</v>
      </c>
      <c r="T260" s="67">
        <v>23.96</v>
      </c>
      <c r="U260" s="67">
        <v>24.44</v>
      </c>
      <c r="V260" s="67">
        <v>23.06</v>
      </c>
      <c r="W260" s="67">
        <v>22</v>
      </c>
      <c r="X260" s="67">
        <v>22.48</v>
      </c>
      <c r="Y260" s="67">
        <v>22.17</v>
      </c>
      <c r="Z260" s="67">
        <v>23.8</v>
      </c>
      <c r="AA260" s="67">
        <v>23.85</v>
      </c>
      <c r="AB260" s="67">
        <v>22.44</v>
      </c>
      <c r="AC260" s="67">
        <v>20.350000000000001</v>
      </c>
      <c r="AD260" s="67">
        <v>21.14</v>
      </c>
      <c r="AE260" s="67">
        <v>21.46</v>
      </c>
      <c r="AF260" s="67">
        <v>20.47</v>
      </c>
      <c r="AG260" s="67">
        <v>20.71</v>
      </c>
      <c r="AH260" s="67">
        <v>23.24</v>
      </c>
      <c r="AI260" s="67">
        <v>24.56</v>
      </c>
      <c r="AJ260" s="67">
        <v>25.08</v>
      </c>
      <c r="AK260" s="67">
        <v>26.48</v>
      </c>
      <c r="AL260" s="67">
        <v>26.53</v>
      </c>
      <c r="AM260" s="67">
        <v>27.41</v>
      </c>
      <c r="AN260" s="67">
        <v>28.98</v>
      </c>
      <c r="AO260" s="67">
        <v>31.98</v>
      </c>
      <c r="AP260" s="67">
        <v>34.68</v>
      </c>
      <c r="AQ260" s="67">
        <v>30.87</v>
      </c>
      <c r="AR260" s="67">
        <v>30.98</v>
      </c>
      <c r="AS260" s="67">
        <v>24.88</v>
      </c>
      <c r="AT260" s="67">
        <v>29.39</v>
      </c>
      <c r="AU260" s="67">
        <v>26.72</v>
      </c>
      <c r="AV260" s="67">
        <v>30.76</v>
      </c>
      <c r="AW260" s="67">
        <v>29.48</v>
      </c>
      <c r="AX260" s="67">
        <v>41.55</v>
      </c>
      <c r="AY260" s="67">
        <v>25.8</v>
      </c>
      <c r="AZ260" s="67">
        <v>16.97</v>
      </c>
      <c r="BA260" s="67">
        <v>10.54</v>
      </c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  <c r="BM260" s="67"/>
      <c r="BN260" s="67"/>
      <c r="BO260" s="67"/>
      <c r="BP260" s="67"/>
      <c r="BQ260" s="67"/>
      <c r="BR260" s="67"/>
      <c r="BS260" s="67"/>
      <c r="BT260" s="67"/>
      <c r="BU260" s="67"/>
      <c r="BV260" s="67"/>
      <c r="BW260" s="67"/>
      <c r="BX260" s="67"/>
      <c r="BY260" s="67"/>
      <c r="BZ260" s="67"/>
      <c r="CA260" s="67"/>
      <c r="CB260" s="67"/>
      <c r="CC260" s="67"/>
      <c r="CD260" s="67"/>
      <c r="CE260" s="67"/>
      <c r="CF260" s="67"/>
      <c r="CG260" s="67"/>
      <c r="CH260" s="67"/>
      <c r="CI260" s="67"/>
      <c r="CJ260" s="67"/>
      <c r="CK260" s="67"/>
      <c r="CL260" s="67"/>
      <c r="CM260" s="67"/>
      <c r="CN260" s="67"/>
      <c r="CO260" s="67"/>
      <c r="CP260" s="239"/>
      <c r="CQ260"/>
      <c r="CR260" s="67"/>
      <c r="CS260"/>
      <c r="CT260"/>
      <c r="CU260" s="67"/>
      <c r="CV260" s="67"/>
      <c r="CW260" s="67"/>
      <c r="CX260" s="67"/>
      <c r="CY260" s="67"/>
      <c r="CZ260" s="67"/>
      <c r="DA260" s="67"/>
      <c r="DB260" s="67"/>
      <c r="DC260" s="67"/>
      <c r="DD260" s="17">
        <f t="shared" si="13"/>
        <v>-1.4199999999999982</v>
      </c>
      <c r="DE260" s="96">
        <f t="shared" si="14"/>
        <v>-5.1655147326300409E-2</v>
      </c>
      <c r="DF260">
        <v>7.8</v>
      </c>
      <c r="DG260"/>
      <c r="DH260" s="254" t="s">
        <v>11834</v>
      </c>
      <c r="DI260">
        <f>VLOOKUP(DH260,[5]全部Ａ股20250705!$A:$D,4,FALSE)</f>
        <v>26.07</v>
      </c>
      <c r="DJ260"/>
      <c r="DK260" s="270"/>
      <c r="DL260" s="271"/>
    </row>
    <row r="261" spans="1:116" s="65" customFormat="1" ht="15" customHeight="1" x14ac:dyDescent="0.25">
      <c r="A261" s="99">
        <f t="shared" si="5"/>
        <v>260</v>
      </c>
      <c r="B261" s="8" t="s">
        <v>11827</v>
      </c>
      <c r="C261" s="137" t="s">
        <v>11828</v>
      </c>
      <c r="D261" s="176">
        <v>20.2</v>
      </c>
      <c r="E261"/>
      <c r="F261" s="100" t="e">
        <f>VLOOKUP(C261,#REF!,3,FALSE)</f>
        <v>#REF!</v>
      </c>
      <c r="G261" s="100"/>
      <c r="H261" s="67">
        <v>19.850000000000001</v>
      </c>
      <c r="I261" s="67">
        <v>18.13</v>
      </c>
      <c r="J261" s="67">
        <v>19.68</v>
      </c>
      <c r="K261" s="67">
        <v>19.07</v>
      </c>
      <c r="L261" s="67">
        <v>20.010000000000002</v>
      </c>
      <c r="M261" s="67">
        <v>19.87</v>
      </c>
      <c r="N261" s="67">
        <v>19.77</v>
      </c>
      <c r="O261" s="67">
        <v>19.41</v>
      </c>
      <c r="P261" s="67">
        <v>19.059999999999999</v>
      </c>
      <c r="Q261" s="67">
        <v>18.98</v>
      </c>
      <c r="R261" s="67">
        <v>17.399999999999999</v>
      </c>
      <c r="S261" s="67">
        <v>16.670000000000002</v>
      </c>
      <c r="T261" s="67">
        <v>18.47</v>
      </c>
      <c r="U261" s="67">
        <v>17.8</v>
      </c>
      <c r="V261" s="67">
        <v>18.91</v>
      </c>
      <c r="W261" s="67">
        <v>18.3</v>
      </c>
      <c r="X261" s="67">
        <v>18.16</v>
      </c>
      <c r="Y261" s="67">
        <v>17.190000000000001</v>
      </c>
      <c r="Z261" s="67">
        <v>18.989999999999998</v>
      </c>
      <c r="AA261" s="67">
        <v>18.05</v>
      </c>
      <c r="AB261" s="67">
        <v>17.940000000000001</v>
      </c>
      <c r="AC261" s="67">
        <v>17.34</v>
      </c>
      <c r="AD261" s="67">
        <v>17.54</v>
      </c>
      <c r="AE261" s="67">
        <v>16.55</v>
      </c>
      <c r="AF261" s="67">
        <v>17.149999999999999</v>
      </c>
      <c r="AG261" s="67">
        <v>17.899999999999999</v>
      </c>
      <c r="AH261" s="67">
        <v>18.829999999999998</v>
      </c>
      <c r="AI261" s="67">
        <v>20.37</v>
      </c>
      <c r="AJ261" s="67">
        <v>20.92</v>
      </c>
      <c r="AK261" s="67">
        <v>19.53</v>
      </c>
      <c r="AL261" s="67">
        <v>19.5</v>
      </c>
      <c r="AM261" s="67">
        <v>18.75</v>
      </c>
      <c r="AN261" s="67">
        <v>19.84</v>
      </c>
      <c r="AO261" s="67">
        <v>22.55</v>
      </c>
      <c r="AP261" s="67">
        <v>21.62</v>
      </c>
      <c r="AQ261" s="67">
        <v>19.489999999999998</v>
      </c>
      <c r="AR261" s="67">
        <v>17.97</v>
      </c>
      <c r="AS261" s="67">
        <v>16.45</v>
      </c>
      <c r="AT261" s="67">
        <v>19.239999999999998</v>
      </c>
      <c r="AU261" s="67">
        <v>17.690000000000001</v>
      </c>
      <c r="AV261" s="67">
        <v>15.26</v>
      </c>
      <c r="AW261" s="67">
        <v>14.38</v>
      </c>
      <c r="AX261" s="67">
        <v>15.07</v>
      </c>
      <c r="AY261" s="67">
        <v>14.47</v>
      </c>
      <c r="AZ261" s="67">
        <v>15.31</v>
      </c>
      <c r="BA261" s="67">
        <v>15.86</v>
      </c>
      <c r="BB261" s="67">
        <v>16.670000000000002</v>
      </c>
      <c r="BC261" s="67">
        <v>23.08</v>
      </c>
      <c r="BD261" s="67"/>
      <c r="BE261" s="67"/>
      <c r="BF261" s="67"/>
      <c r="BG261" s="67"/>
      <c r="BH261" s="67"/>
      <c r="BI261" s="67"/>
      <c r="BJ261" s="67"/>
      <c r="BK261" s="67"/>
      <c r="BL261" s="67"/>
      <c r="BM261" s="67"/>
      <c r="BN261" s="67"/>
      <c r="BO261" s="67"/>
      <c r="BP261" s="67"/>
      <c r="BQ261" s="67"/>
      <c r="BR261" s="67"/>
      <c r="BS261" s="67"/>
      <c r="BT261" s="67"/>
      <c r="BU261" s="67"/>
      <c r="BV261" s="67"/>
      <c r="BW261" s="67"/>
      <c r="BX261" s="67"/>
      <c r="BY261" s="67"/>
      <c r="BZ261" s="67"/>
      <c r="CA261" s="67"/>
      <c r="CB261" s="67"/>
      <c r="CC261" s="67"/>
      <c r="CD261" s="67"/>
      <c r="CE261" s="67"/>
      <c r="CF261" s="67"/>
      <c r="CG261" s="67"/>
      <c r="CH261" s="67"/>
      <c r="CI261" s="67"/>
      <c r="CJ261" s="67"/>
      <c r="CK261" s="67"/>
      <c r="CL261" s="67"/>
      <c r="CM261" s="67"/>
      <c r="CN261" s="67"/>
      <c r="CO261" s="67"/>
      <c r="CP261" s="239"/>
      <c r="CQ261"/>
      <c r="CR261" s="67"/>
      <c r="CS261"/>
      <c r="CT261"/>
      <c r="CU261" s="67"/>
      <c r="CV261" s="67"/>
      <c r="CW261" s="67"/>
      <c r="CX261" s="67"/>
      <c r="CY261" s="67"/>
      <c r="CZ261" s="67"/>
      <c r="DA261" s="67"/>
      <c r="DB261" s="67"/>
      <c r="DC261" s="67"/>
      <c r="DD261" s="17">
        <f t="shared" si="13"/>
        <v>0.34999999999999787</v>
      </c>
      <c r="DE261" s="96">
        <f t="shared" si="14"/>
        <v>1.7632241813601908E-2</v>
      </c>
      <c r="DF261">
        <v>7.8</v>
      </c>
      <c r="DG261"/>
      <c r="DH261" s="254" t="s">
        <v>11828</v>
      </c>
      <c r="DI261">
        <f>VLOOKUP(DH261,[5]全部Ａ股20250705!$A:$D,4,FALSE)</f>
        <v>20.2</v>
      </c>
      <c r="DJ261"/>
      <c r="DK261" s="270"/>
      <c r="DL261" s="271"/>
    </row>
    <row r="262" spans="1:116" s="65" customFormat="1" ht="15" customHeight="1" x14ac:dyDescent="0.25">
      <c r="A262" s="99">
        <f t="shared" si="5"/>
        <v>261</v>
      </c>
      <c r="B262" s="8" t="s">
        <v>11817</v>
      </c>
      <c r="C262" s="137" t="s">
        <v>11818</v>
      </c>
      <c r="D262" s="176">
        <v>21.32</v>
      </c>
      <c r="E262"/>
      <c r="F262" s="100" t="e">
        <f>VLOOKUP(C262,#REF!,3,FALSE)</f>
        <v>#REF!</v>
      </c>
      <c r="G262" s="100"/>
      <c r="H262" s="67">
        <v>22.09</v>
      </c>
      <c r="I262" s="67">
        <v>21.2</v>
      </c>
      <c r="J262" s="67">
        <v>20.85</v>
      </c>
      <c r="K262" s="67">
        <v>20.399999999999999</v>
      </c>
      <c r="L262" s="67">
        <v>19.95</v>
      </c>
      <c r="M262" s="67">
        <v>20.440000000000001</v>
      </c>
      <c r="N262" s="67">
        <v>20.8</v>
      </c>
      <c r="O262" s="67">
        <v>20.89</v>
      </c>
      <c r="P262" s="67">
        <v>20.27</v>
      </c>
      <c r="Q262" s="67">
        <v>17.829999999999998</v>
      </c>
      <c r="R262" s="67">
        <v>17.739999999999998</v>
      </c>
      <c r="S262" s="67">
        <v>17.78</v>
      </c>
      <c r="T262" s="67">
        <v>20.21</v>
      </c>
      <c r="U262" s="67">
        <v>19.89</v>
      </c>
      <c r="V262" s="67">
        <v>21.32</v>
      </c>
      <c r="W262" s="67">
        <v>22.24</v>
      </c>
      <c r="X262" s="67">
        <v>22.88</v>
      </c>
      <c r="Y262" s="67">
        <v>24.07</v>
      </c>
      <c r="Z262" s="67">
        <v>23.14</v>
      </c>
      <c r="AA262" s="67">
        <v>23.6</v>
      </c>
      <c r="AB262" s="67">
        <v>22.02</v>
      </c>
      <c r="AC262" s="67">
        <v>19.43</v>
      </c>
      <c r="AD262" s="67">
        <v>20.25</v>
      </c>
      <c r="AE262" s="67">
        <v>19.690000000000001</v>
      </c>
      <c r="AF262" s="67">
        <v>18.75</v>
      </c>
      <c r="AG262" s="67">
        <v>18.64</v>
      </c>
      <c r="AH262" s="67">
        <v>21.99</v>
      </c>
      <c r="AI262" s="67">
        <v>22.65</v>
      </c>
      <c r="AJ262" s="67">
        <v>23.32</v>
      </c>
      <c r="AK262" s="67">
        <v>25.48</v>
      </c>
      <c r="AL262" s="67">
        <v>23.95</v>
      </c>
      <c r="AM262" s="67">
        <v>25.25</v>
      </c>
      <c r="AN262" s="67">
        <v>27.78</v>
      </c>
      <c r="AO262" s="67">
        <v>27.59</v>
      </c>
      <c r="AP262" s="67">
        <v>16.690000000000001</v>
      </c>
      <c r="AQ262" s="67">
        <v>18.600000000000001</v>
      </c>
      <c r="AR262" s="67">
        <v>15.74</v>
      </c>
      <c r="AS262" s="67">
        <v>14.4</v>
      </c>
      <c r="AT262" s="67">
        <v>15.01</v>
      </c>
      <c r="AU262" s="67">
        <v>12.84</v>
      </c>
      <c r="AV262" s="67">
        <v>10.79</v>
      </c>
      <c r="AW262" s="67">
        <v>11.15</v>
      </c>
      <c r="AX262" s="67">
        <v>13.34</v>
      </c>
      <c r="AY262" s="67">
        <v>12.42</v>
      </c>
      <c r="AZ262" s="67">
        <v>12.14</v>
      </c>
      <c r="BA262" s="67">
        <v>12.63</v>
      </c>
      <c r="BB262" s="67">
        <v>13.01</v>
      </c>
      <c r="BC262" s="67">
        <v>14.77</v>
      </c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239"/>
      <c r="CQ262"/>
      <c r="CR262" s="67"/>
      <c r="CS262"/>
      <c r="CT262"/>
      <c r="CU262" s="67"/>
      <c r="CV262" s="67"/>
      <c r="CW262" s="67"/>
      <c r="CX262" s="67"/>
      <c r="CY262" s="67"/>
      <c r="CZ262" s="67"/>
      <c r="DA262" s="67"/>
      <c r="DB262" s="67"/>
      <c r="DC262" s="67"/>
      <c r="DD262" s="17">
        <f t="shared" si="13"/>
        <v>-0.76999999999999957</v>
      </c>
      <c r="DE262" s="96">
        <f t="shared" si="14"/>
        <v>-3.4857401539157971E-2</v>
      </c>
      <c r="DF262">
        <v>7.8</v>
      </c>
      <c r="DG262"/>
      <c r="DH262" s="254" t="s">
        <v>11818</v>
      </c>
      <c r="DI262">
        <f>VLOOKUP(DH262,[5]全部Ａ股20250705!$A:$D,4,FALSE)</f>
        <v>21.32</v>
      </c>
      <c r="DJ262"/>
      <c r="DK262" s="270"/>
      <c r="DL262" s="271"/>
    </row>
    <row r="263" spans="1:116" s="65" customFormat="1" ht="15" customHeight="1" x14ac:dyDescent="0.25">
      <c r="A263" s="99">
        <f t="shared" si="5"/>
        <v>262</v>
      </c>
      <c r="B263" s="8" t="s">
        <v>11815</v>
      </c>
      <c r="C263" s="137" t="s">
        <v>11816</v>
      </c>
      <c r="D263" s="176">
        <v>18.57</v>
      </c>
      <c r="E263"/>
      <c r="F263" s="100" t="e">
        <f>VLOOKUP(C263,#REF!,3,FALSE)</f>
        <v>#REF!</v>
      </c>
      <c r="G263" s="100"/>
      <c r="H263" s="67">
        <v>18.809999999999999</v>
      </c>
      <c r="I263" s="67">
        <v>17.2</v>
      </c>
      <c r="J263" s="67">
        <v>17.18</v>
      </c>
      <c r="K263" s="67">
        <v>17.75</v>
      </c>
      <c r="L263" s="67">
        <v>16.39</v>
      </c>
      <c r="M263" s="67">
        <v>24.18</v>
      </c>
      <c r="N263" s="67">
        <v>24.35</v>
      </c>
      <c r="O263" s="67">
        <v>24.47</v>
      </c>
      <c r="P263" s="67">
        <v>22.94</v>
      </c>
      <c r="Q263" s="67">
        <v>22.07</v>
      </c>
      <c r="R263" s="67">
        <v>21.56</v>
      </c>
      <c r="S263" s="67">
        <v>21.3</v>
      </c>
      <c r="T263" s="67">
        <v>24.47</v>
      </c>
      <c r="U263" s="67">
        <v>24.31</v>
      </c>
      <c r="V263" s="67">
        <v>26.06</v>
      </c>
      <c r="W263" s="67">
        <v>27.4</v>
      </c>
      <c r="X263" s="67">
        <v>27.35</v>
      </c>
      <c r="Y263" s="67">
        <v>27.1</v>
      </c>
      <c r="Z263" s="67">
        <v>30</v>
      </c>
      <c r="AA263" s="67">
        <v>28.27</v>
      </c>
      <c r="AB263" s="67">
        <v>27.55</v>
      </c>
      <c r="AC263" s="67">
        <v>25.12</v>
      </c>
      <c r="AD263" s="67">
        <v>26.32</v>
      </c>
      <c r="AE263" s="67">
        <v>27.11</v>
      </c>
      <c r="AF263" s="67">
        <v>23.6</v>
      </c>
      <c r="AG263" s="67">
        <v>23.43</v>
      </c>
      <c r="AH263" s="67">
        <v>26.09</v>
      </c>
      <c r="AI263" s="67">
        <v>24.77</v>
      </c>
      <c r="AJ263" s="67">
        <v>24.87</v>
      </c>
      <c r="AK263" s="67">
        <v>25.63</v>
      </c>
      <c r="AL263" s="67">
        <v>23.92</v>
      </c>
      <c r="AM263" s="67">
        <v>26</v>
      </c>
      <c r="AN263" s="67">
        <v>20.92</v>
      </c>
      <c r="AO263" s="67">
        <v>21.63</v>
      </c>
      <c r="AP263" s="67">
        <v>19.75</v>
      </c>
      <c r="AQ263" s="67">
        <v>21.96</v>
      </c>
      <c r="AR263" s="67">
        <v>21.26</v>
      </c>
      <c r="AS263" s="67">
        <v>20.25</v>
      </c>
      <c r="AT263" s="67">
        <v>21.97</v>
      </c>
      <c r="AU263" s="67">
        <v>19.45</v>
      </c>
      <c r="AV263" s="67">
        <v>17.14</v>
      </c>
      <c r="AW263" s="67">
        <v>17.010000000000002</v>
      </c>
      <c r="AX263" s="67">
        <v>17.670000000000002</v>
      </c>
      <c r="AY263" s="67">
        <v>18.39</v>
      </c>
      <c r="AZ263" s="67">
        <v>18.28</v>
      </c>
      <c r="BA263" s="67">
        <v>21.67</v>
      </c>
      <c r="BB263" s="67">
        <v>19.84</v>
      </c>
      <c r="BC263" s="67">
        <v>20.96</v>
      </c>
      <c r="BD263" s="67"/>
      <c r="BE263" s="67"/>
      <c r="BF263" s="67"/>
      <c r="BG263" s="67"/>
      <c r="BH263" s="67"/>
      <c r="BI263" s="67"/>
      <c r="BJ263" s="67"/>
      <c r="BK263" s="67"/>
      <c r="BL263" s="67"/>
      <c r="BM263" s="67"/>
      <c r="BN263" s="67"/>
      <c r="BO263" s="67"/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7"/>
      <c r="CA263" s="67"/>
      <c r="CB263" s="67"/>
      <c r="CC263" s="67"/>
      <c r="CD263" s="67"/>
      <c r="CE263" s="67"/>
      <c r="CF263" s="67"/>
      <c r="CG263" s="67"/>
      <c r="CH263" s="67"/>
      <c r="CI263" s="67"/>
      <c r="CJ263" s="67"/>
      <c r="CK263" s="67"/>
      <c r="CL263" s="67"/>
      <c r="CM263" s="67"/>
      <c r="CN263" s="67"/>
      <c r="CO263" s="67"/>
      <c r="CP263" s="239"/>
      <c r="CQ263"/>
      <c r="CR263" s="67"/>
      <c r="CS263"/>
      <c r="CT263"/>
      <c r="CU263" s="67"/>
      <c r="CV263" s="67"/>
      <c r="CW263" s="67"/>
      <c r="CX263" s="67"/>
      <c r="CY263" s="67"/>
      <c r="CZ263" s="67"/>
      <c r="DA263" s="67"/>
      <c r="DB263" s="67"/>
      <c r="DC263" s="67"/>
      <c r="DD263" s="17">
        <f t="shared" si="13"/>
        <v>-0.23999999999999844</v>
      </c>
      <c r="DE263" s="96">
        <f t="shared" si="14"/>
        <v>-1.2759170653907415E-2</v>
      </c>
      <c r="DF263">
        <v>7.8</v>
      </c>
      <c r="DG263"/>
      <c r="DH263" s="254" t="s">
        <v>11816</v>
      </c>
      <c r="DI263">
        <f>VLOOKUP(DH263,[5]全部Ａ股20250705!$A:$D,4,FALSE)</f>
        <v>18.57</v>
      </c>
      <c r="DJ263"/>
      <c r="DK263" s="270"/>
      <c r="DL263" s="271"/>
    </row>
    <row r="264" spans="1:116" s="65" customFormat="1" ht="15" customHeight="1" x14ac:dyDescent="0.25">
      <c r="A264" s="99">
        <f t="shared" si="5"/>
        <v>263</v>
      </c>
      <c r="B264" s="8" t="s">
        <v>11813</v>
      </c>
      <c r="C264" s="137" t="s">
        <v>11814</v>
      </c>
      <c r="D264" s="176">
        <v>17.77</v>
      </c>
      <c r="E264"/>
      <c r="F264" s="100" t="e">
        <f>VLOOKUP(C264,#REF!,3,FALSE)</f>
        <v>#REF!</v>
      </c>
      <c r="G264" s="100"/>
      <c r="H264" s="67">
        <v>18.22</v>
      </c>
      <c r="I264" s="67">
        <v>16.78</v>
      </c>
      <c r="J264" s="67">
        <v>17.559999999999999</v>
      </c>
      <c r="K264" s="67">
        <v>18.559999999999999</v>
      </c>
      <c r="L264" s="67">
        <v>18.53</v>
      </c>
      <c r="M264" s="67">
        <v>17.059999999999999</v>
      </c>
      <c r="N264" s="67">
        <v>17.25</v>
      </c>
      <c r="O264" s="67">
        <v>17.420000000000002</v>
      </c>
      <c r="P264" s="67">
        <v>16.829999999999998</v>
      </c>
      <c r="Q264" s="67">
        <v>16.72</v>
      </c>
      <c r="R264" s="67">
        <v>16.16</v>
      </c>
      <c r="S264" s="67">
        <v>16.37</v>
      </c>
      <c r="T264" s="67">
        <v>18.190000000000001</v>
      </c>
      <c r="U264" s="67">
        <v>18.5</v>
      </c>
      <c r="V264" s="67">
        <v>19.989999999999998</v>
      </c>
      <c r="W264" s="67">
        <v>20.11</v>
      </c>
      <c r="X264" s="67">
        <v>20.79</v>
      </c>
      <c r="Y264" s="67">
        <v>19.329999999999998</v>
      </c>
      <c r="Z264" s="67">
        <v>20.9</v>
      </c>
      <c r="AA264" s="67">
        <v>21.39</v>
      </c>
      <c r="AB264" s="67">
        <v>20.32</v>
      </c>
      <c r="AC264" s="67">
        <v>17.920000000000002</v>
      </c>
      <c r="AD264" s="67">
        <v>18.47</v>
      </c>
      <c r="AE264" s="67">
        <v>18.670000000000002</v>
      </c>
      <c r="AF264" s="67">
        <v>18.46</v>
      </c>
      <c r="AG264" s="67">
        <v>17.25</v>
      </c>
      <c r="AH264" s="67">
        <v>20.28</v>
      </c>
      <c r="AI264" s="67">
        <v>23.48</v>
      </c>
      <c r="AJ264" s="67">
        <v>22.5</v>
      </c>
      <c r="AK264" s="67">
        <v>22.95</v>
      </c>
      <c r="AL264" s="67">
        <v>20.92</v>
      </c>
      <c r="AM264" s="67">
        <v>20.81</v>
      </c>
      <c r="AN264" s="67">
        <v>24.95</v>
      </c>
      <c r="AO264" s="67">
        <v>22.16</v>
      </c>
      <c r="AP264" s="67">
        <v>19.93</v>
      </c>
      <c r="AQ264" s="67">
        <v>19.850000000000001</v>
      </c>
      <c r="AR264" s="67">
        <v>20.57</v>
      </c>
      <c r="AS264" s="67">
        <v>18.98</v>
      </c>
      <c r="AT264" s="67">
        <v>21.17</v>
      </c>
      <c r="AU264" s="67">
        <v>19.46</v>
      </c>
      <c r="AV264" s="67">
        <v>16.29</v>
      </c>
      <c r="AW264" s="67">
        <v>14.8</v>
      </c>
      <c r="AX264" s="67">
        <v>16.399999999999999</v>
      </c>
      <c r="AY264" s="67">
        <v>16.39</v>
      </c>
      <c r="AZ264" s="67">
        <v>16.600000000000001</v>
      </c>
      <c r="BA264" s="67">
        <v>19.62</v>
      </c>
      <c r="BB264" s="67">
        <v>18.45</v>
      </c>
      <c r="BC264" s="67">
        <v>25.16</v>
      </c>
      <c r="BD264" s="67">
        <v>19.48</v>
      </c>
      <c r="BE264" s="67"/>
      <c r="BF264" s="67"/>
      <c r="BG264" s="67"/>
      <c r="BH264" s="67"/>
      <c r="BI264" s="67"/>
      <c r="BJ264" s="67"/>
      <c r="BK264" s="67"/>
      <c r="BL264" s="67"/>
      <c r="BM264" s="67"/>
      <c r="BN264" s="67"/>
      <c r="BO264" s="67"/>
      <c r="BP264" s="67"/>
      <c r="BQ264" s="67"/>
      <c r="BR264" s="67"/>
      <c r="BS264" s="67"/>
      <c r="BT264" s="67"/>
      <c r="BU264" s="67"/>
      <c r="BV264" s="67"/>
      <c r="BW264" s="67"/>
      <c r="BX264" s="67"/>
      <c r="BY264" s="67"/>
      <c r="BZ264" s="67"/>
      <c r="CA264" s="67"/>
      <c r="CB264" s="67"/>
      <c r="CC264" s="67"/>
      <c r="CD264" s="67"/>
      <c r="CE264" s="67"/>
      <c r="CF264" s="67"/>
      <c r="CG264" s="67"/>
      <c r="CH264" s="67"/>
      <c r="CI264" s="67"/>
      <c r="CJ264" s="67"/>
      <c r="CK264" s="67"/>
      <c r="CL264" s="67"/>
      <c r="CM264" s="67"/>
      <c r="CN264" s="67"/>
      <c r="CO264" s="67"/>
      <c r="CP264" s="239"/>
      <c r="CQ264"/>
      <c r="CR264" s="67"/>
      <c r="CS264"/>
      <c r="CT264"/>
      <c r="CU264" s="67"/>
      <c r="CV264" s="67"/>
      <c r="CW264" s="67"/>
      <c r="CX264" s="67"/>
      <c r="CY264" s="67"/>
      <c r="CZ264" s="67"/>
      <c r="DA264" s="67"/>
      <c r="DB264" s="67"/>
      <c r="DC264" s="67"/>
      <c r="DD264" s="17">
        <f t="shared" si="13"/>
        <v>-0.44999999999999929</v>
      </c>
      <c r="DE264" s="96">
        <f t="shared" si="14"/>
        <v>-2.4698133918770543E-2</v>
      </c>
      <c r="DF264">
        <v>7.8</v>
      </c>
      <c r="DG264"/>
      <c r="DH264" s="254" t="s">
        <v>11814</v>
      </c>
      <c r="DI264">
        <f>VLOOKUP(DH264,[5]全部Ａ股20250705!$A:$D,4,FALSE)</f>
        <v>17.77</v>
      </c>
      <c r="DJ264"/>
      <c r="DK264" s="270"/>
      <c r="DL264" s="271"/>
    </row>
    <row r="265" spans="1:116" s="65" customFormat="1" ht="15" customHeight="1" x14ac:dyDescent="0.25">
      <c r="A265" s="99">
        <f t="shared" si="5"/>
        <v>264</v>
      </c>
      <c r="B265" s="8" t="s">
        <v>11811</v>
      </c>
      <c r="C265" s="137" t="s">
        <v>11812</v>
      </c>
      <c r="D265" s="176">
        <v>17.260000000000002</v>
      </c>
      <c r="E265"/>
      <c r="F265" s="100" t="e">
        <f>VLOOKUP(C265,#REF!,3,FALSE)</f>
        <v>#REF!</v>
      </c>
      <c r="G265" s="100"/>
      <c r="H265" s="67">
        <v>18</v>
      </c>
      <c r="I265" s="67">
        <v>16.61</v>
      </c>
      <c r="J265" s="67">
        <v>17.579999999999998</v>
      </c>
      <c r="K265" s="67">
        <v>18.21</v>
      </c>
      <c r="L265" s="67">
        <v>18.28</v>
      </c>
      <c r="M265" s="67">
        <v>27.03</v>
      </c>
      <c r="N265" s="67">
        <v>27.57</v>
      </c>
      <c r="O265" s="67">
        <v>27.67</v>
      </c>
      <c r="P265" s="67">
        <v>25.61</v>
      </c>
      <c r="Q265" s="67">
        <v>23.27</v>
      </c>
      <c r="R265" s="67">
        <v>23.72</v>
      </c>
      <c r="S265" s="67">
        <v>22.54</v>
      </c>
      <c r="T265" s="67">
        <v>23.67</v>
      </c>
      <c r="U265" s="67">
        <v>23.89</v>
      </c>
      <c r="V265" s="67">
        <v>24.5</v>
      </c>
      <c r="W265" s="67">
        <v>30.25</v>
      </c>
      <c r="X265" s="67">
        <v>26.08</v>
      </c>
      <c r="Y265" s="67">
        <v>25.85</v>
      </c>
      <c r="Z265" s="67">
        <v>25.72</v>
      </c>
      <c r="AA265" s="67">
        <v>26.43</v>
      </c>
      <c r="AB265" s="67">
        <v>24.9</v>
      </c>
      <c r="AC265" s="67">
        <v>24</v>
      </c>
      <c r="AD265" s="67">
        <v>24.51</v>
      </c>
      <c r="AE265" s="67">
        <v>26.95</v>
      </c>
      <c r="AF265" s="67">
        <v>22.29</v>
      </c>
      <c r="AG265" s="67">
        <v>19.670000000000002</v>
      </c>
      <c r="AH265" s="67">
        <v>20.71</v>
      </c>
      <c r="AI265" s="67">
        <v>26.24</v>
      </c>
      <c r="AJ265" s="67">
        <v>26.89</v>
      </c>
      <c r="AK265" s="67">
        <v>25.7</v>
      </c>
      <c r="AL265" s="67">
        <v>30.99</v>
      </c>
      <c r="AM265" s="67">
        <v>24.25</v>
      </c>
      <c r="AN265" s="67">
        <v>21.77</v>
      </c>
      <c r="AO265" s="67">
        <v>21.48</v>
      </c>
      <c r="AP265" s="67">
        <v>18.03</v>
      </c>
      <c r="AQ265" s="67">
        <v>18.809999999999999</v>
      </c>
      <c r="AR265" s="67">
        <v>15.8</v>
      </c>
      <c r="AS265" s="67">
        <v>12.55</v>
      </c>
      <c r="AT265" s="67">
        <v>13.68</v>
      </c>
      <c r="AU265" s="67">
        <v>11.17</v>
      </c>
      <c r="AV265" s="67">
        <v>10.09</v>
      </c>
      <c r="AW265" s="67">
        <v>9.9700000000000006</v>
      </c>
      <c r="AX265" s="67">
        <v>9.8699999999999992</v>
      </c>
      <c r="AY265" s="67">
        <v>10.19</v>
      </c>
      <c r="AZ265" s="67">
        <v>10.06</v>
      </c>
      <c r="BA265" s="67">
        <v>10.5</v>
      </c>
      <c r="BB265" s="67">
        <v>10.83</v>
      </c>
      <c r="BC265" s="67">
        <v>10.95</v>
      </c>
      <c r="BD265" s="67">
        <v>12.57</v>
      </c>
      <c r="BE265" s="67"/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239"/>
      <c r="CQ265"/>
      <c r="CR265" s="67"/>
      <c r="CS265"/>
      <c r="CT265"/>
      <c r="CU265" s="67"/>
      <c r="CV265" s="67"/>
      <c r="CW265" s="67"/>
      <c r="CX265" s="67"/>
      <c r="CY265" s="67"/>
      <c r="CZ265" s="67"/>
      <c r="DA265" s="67"/>
      <c r="DB265" s="67"/>
      <c r="DC265" s="67"/>
      <c r="DD265" s="17">
        <f t="shared" si="13"/>
        <v>-0.73999999999999844</v>
      </c>
      <c r="DE265" s="96">
        <f t="shared" si="14"/>
        <v>-4.1111111111111022E-2</v>
      </c>
      <c r="DF265">
        <v>7.8</v>
      </c>
      <c r="DG265"/>
      <c r="DH265" s="254" t="s">
        <v>11812</v>
      </c>
      <c r="DI265">
        <f>VLOOKUP(DH265,[5]全部Ａ股20250705!$A:$D,4,FALSE)</f>
        <v>17.260000000000002</v>
      </c>
      <c r="DJ265"/>
      <c r="DK265" s="270"/>
      <c r="DL265" s="271"/>
    </row>
    <row r="266" spans="1:116" s="65" customFormat="1" ht="15" customHeight="1" x14ac:dyDescent="0.25">
      <c r="A266" s="99">
        <f t="shared" si="5"/>
        <v>265</v>
      </c>
      <c r="B266" s="8" t="s">
        <v>11806</v>
      </c>
      <c r="C266" s="137" t="s">
        <v>11807</v>
      </c>
      <c r="D266" s="176">
        <v>36.590000000000003</v>
      </c>
      <c r="E266"/>
      <c r="F266" s="100" t="e">
        <f>VLOOKUP(C266,#REF!,3,FALSE)</f>
        <v>#REF!</v>
      </c>
      <c r="G266" s="100"/>
      <c r="H266" s="67">
        <v>35.47</v>
      </c>
      <c r="I266" s="67">
        <v>34.21</v>
      </c>
      <c r="J266" s="67">
        <v>34.86</v>
      </c>
      <c r="K266" s="67">
        <v>35.33</v>
      </c>
      <c r="L266" s="67">
        <v>34.67</v>
      </c>
      <c r="M266" s="67">
        <v>35.869999999999997</v>
      </c>
      <c r="N266" s="67">
        <v>37</v>
      </c>
      <c r="O266" s="67">
        <v>37.520000000000003</v>
      </c>
      <c r="P266" s="67">
        <v>36.36</v>
      </c>
      <c r="Q266" s="67">
        <v>35.92</v>
      </c>
      <c r="R266" s="67">
        <v>36.36</v>
      </c>
      <c r="S266" s="67">
        <v>37.270000000000003</v>
      </c>
      <c r="T266" s="67">
        <v>39.18</v>
      </c>
      <c r="U266" s="67">
        <v>41.11</v>
      </c>
      <c r="V266" s="67">
        <v>38.270000000000003</v>
      </c>
      <c r="W266" s="67">
        <v>39.68</v>
      </c>
      <c r="X266" s="67">
        <v>40.090000000000003</v>
      </c>
      <c r="Y266" s="67">
        <v>39.74</v>
      </c>
      <c r="Z266" s="67">
        <v>42.8</v>
      </c>
      <c r="AA266" s="67">
        <v>40.44</v>
      </c>
      <c r="AB266" s="67">
        <v>41.3</v>
      </c>
      <c r="AC266" s="67">
        <v>40.24</v>
      </c>
      <c r="AD266" s="67">
        <v>41.39</v>
      </c>
      <c r="AE266" s="67">
        <v>39.840000000000003</v>
      </c>
      <c r="AF266" s="67">
        <v>37.299999999999997</v>
      </c>
      <c r="AG266" s="67">
        <v>35.82</v>
      </c>
      <c r="AH266" s="67">
        <v>40.520000000000003</v>
      </c>
      <c r="AI266" s="67">
        <v>43.48</v>
      </c>
      <c r="AJ266" s="67">
        <v>44.71</v>
      </c>
      <c r="AK266" s="67">
        <v>44.73</v>
      </c>
      <c r="AL266" s="67">
        <v>45.04</v>
      </c>
      <c r="AM266" s="67">
        <v>43.16</v>
      </c>
      <c r="AN266" s="67">
        <v>47.55</v>
      </c>
      <c r="AO266" s="67">
        <v>54.28</v>
      </c>
      <c r="AP266" s="67">
        <v>50.15</v>
      </c>
      <c r="AQ266" s="67">
        <v>55.04</v>
      </c>
      <c r="AR266" s="67">
        <v>61.21</v>
      </c>
      <c r="AS266" s="67">
        <v>47.2</v>
      </c>
      <c r="AT266" s="67">
        <v>39.83</v>
      </c>
      <c r="AU266" s="67">
        <v>33.19</v>
      </c>
      <c r="AV266" s="67">
        <v>27.93</v>
      </c>
      <c r="AW266" s="67">
        <v>27.99</v>
      </c>
      <c r="AX266" s="67">
        <v>30.85</v>
      </c>
      <c r="AY266" s="67">
        <v>32.03</v>
      </c>
      <c r="AZ266" s="67">
        <v>26.9</v>
      </c>
      <c r="BA266" s="67">
        <v>27.17</v>
      </c>
      <c r="BB266" s="67">
        <v>29.48</v>
      </c>
      <c r="BC266" s="67">
        <v>29.98</v>
      </c>
      <c r="BD266" s="67">
        <v>26.35</v>
      </c>
      <c r="BE266" s="67">
        <v>31.82</v>
      </c>
      <c r="BF266" s="67"/>
      <c r="BG266" s="67"/>
      <c r="BH266" s="67"/>
      <c r="BI266" s="67"/>
      <c r="BJ266" s="67"/>
      <c r="BK266" s="67"/>
      <c r="BL266" s="67"/>
      <c r="BM266" s="67"/>
      <c r="BN266" s="67"/>
      <c r="BO266" s="67"/>
      <c r="BP266" s="67"/>
      <c r="BQ266" s="67"/>
      <c r="BR266" s="67"/>
      <c r="BS266" s="67"/>
      <c r="BT266" s="67"/>
      <c r="BU266" s="67"/>
      <c r="BV266" s="67"/>
      <c r="BW266" s="67"/>
      <c r="BX266" s="67"/>
      <c r="BY266" s="67"/>
      <c r="BZ266" s="67"/>
      <c r="CA266" s="67"/>
      <c r="CB266" s="67"/>
      <c r="CC266" s="67"/>
      <c r="CD266" s="67"/>
      <c r="CE266" s="67"/>
      <c r="CF266" s="67"/>
      <c r="CG266" s="67"/>
      <c r="CH266" s="67"/>
      <c r="CI266" s="67"/>
      <c r="CJ266" s="67"/>
      <c r="CK266" s="67"/>
      <c r="CL266" s="67"/>
      <c r="CM266" s="67"/>
      <c r="CN266" s="67"/>
      <c r="CO266" s="67"/>
      <c r="CP266" s="239"/>
      <c r="CQ266"/>
      <c r="CR266" s="67"/>
      <c r="CS266"/>
      <c r="CT266"/>
      <c r="CU266" s="67"/>
      <c r="CV266" s="67"/>
      <c r="CW266" s="67"/>
      <c r="CX266" s="67"/>
      <c r="CY266" s="67"/>
      <c r="CZ266" s="67"/>
      <c r="DA266" s="67"/>
      <c r="DB266" s="67"/>
      <c r="DC266" s="67"/>
      <c r="DD266" s="17">
        <f t="shared" si="13"/>
        <v>1.1200000000000045</v>
      </c>
      <c r="DE266" s="96">
        <f t="shared" si="14"/>
        <v>3.1575979701156033E-2</v>
      </c>
      <c r="DF266">
        <v>7.8</v>
      </c>
      <c r="DG266"/>
      <c r="DH266" s="254" t="s">
        <v>11807</v>
      </c>
      <c r="DI266">
        <f>VLOOKUP(DH266,[5]全部Ａ股20250705!$A:$D,4,FALSE)</f>
        <v>36.590000000000003</v>
      </c>
      <c r="DJ266"/>
      <c r="DK266" s="270"/>
      <c r="DL266" s="271"/>
    </row>
    <row r="267" spans="1:116" s="65" customFormat="1" ht="15" customHeight="1" x14ac:dyDescent="0.25">
      <c r="A267" s="99">
        <f t="shared" si="5"/>
        <v>266</v>
      </c>
      <c r="B267" s="8" t="s">
        <v>11805</v>
      </c>
      <c r="C267" s="137" t="s">
        <v>11808</v>
      </c>
      <c r="D267" s="176">
        <v>6.11</v>
      </c>
      <c r="E267"/>
      <c r="F267" s="100" t="e">
        <f>VLOOKUP(C267,#REF!,3,FALSE)</f>
        <v>#REF!</v>
      </c>
      <c r="G267" s="100"/>
      <c r="H267" s="67">
        <v>6.2</v>
      </c>
      <c r="I267" s="67">
        <v>5.99</v>
      </c>
      <c r="J267" s="67">
        <v>6.16</v>
      </c>
      <c r="K267" s="67">
        <v>6.32</v>
      </c>
      <c r="L267" s="67">
        <v>6.66</v>
      </c>
      <c r="M267" s="67">
        <v>6.4</v>
      </c>
      <c r="N267" s="67">
        <v>6.24</v>
      </c>
      <c r="O267" s="67">
        <v>6.34</v>
      </c>
      <c r="P267" s="67">
        <v>5.77</v>
      </c>
      <c r="Q267" s="67">
        <v>5.92</v>
      </c>
      <c r="R267" s="67">
        <v>5.89</v>
      </c>
      <c r="S267" s="67">
        <v>5.72</v>
      </c>
      <c r="T267" s="67">
        <v>6.25</v>
      </c>
      <c r="U267" s="67">
        <v>6.45</v>
      </c>
      <c r="V267" s="67">
        <v>6.63</v>
      </c>
      <c r="W267" s="67">
        <v>6.76</v>
      </c>
      <c r="X267" s="67">
        <v>6.83</v>
      </c>
      <c r="Y267" s="67">
        <v>6.86</v>
      </c>
      <c r="Z267" s="67">
        <v>7.18</v>
      </c>
      <c r="AA267" s="67">
        <v>7.32</v>
      </c>
      <c r="AB267" s="67">
        <v>6.78</v>
      </c>
      <c r="AC267" s="67">
        <v>6.11</v>
      </c>
      <c r="AD267" s="67">
        <v>6.33</v>
      </c>
      <c r="AE267" s="67">
        <v>6.44</v>
      </c>
      <c r="AF267" s="67">
        <v>6.63</v>
      </c>
      <c r="AG267" s="67">
        <v>6.29</v>
      </c>
      <c r="AH267" s="67">
        <v>7.14</v>
      </c>
      <c r="AI267" s="67">
        <v>7.91</v>
      </c>
      <c r="AJ267" s="67">
        <v>8.4</v>
      </c>
      <c r="AK267" s="67">
        <v>8.1199999999999992</v>
      </c>
      <c r="AL267" s="67">
        <v>8.19</v>
      </c>
      <c r="AM267" s="67">
        <v>8.9499999999999993</v>
      </c>
      <c r="AN267" s="67">
        <v>9.4600000000000009</v>
      </c>
      <c r="AO267" s="67">
        <v>9.07</v>
      </c>
      <c r="AP267" s="67">
        <v>9.2899999999999991</v>
      </c>
      <c r="AQ267" s="67">
        <v>8.57</v>
      </c>
      <c r="AR267" s="67">
        <v>8.59</v>
      </c>
      <c r="AS267" s="67">
        <v>8.1999999999999993</v>
      </c>
      <c r="AT267" s="67">
        <v>7.83</v>
      </c>
      <c r="AU267" s="67">
        <v>7.12</v>
      </c>
      <c r="AV267" s="67">
        <v>6.48</v>
      </c>
      <c r="AW267" s="67">
        <v>6.76</v>
      </c>
      <c r="AX267" s="67">
        <v>11.44</v>
      </c>
      <c r="AY267" s="67">
        <v>9.49</v>
      </c>
      <c r="AZ267" s="67">
        <v>9</v>
      </c>
      <c r="BA267" s="67">
        <v>8.8000000000000007</v>
      </c>
      <c r="BB267" s="67">
        <v>9.5</v>
      </c>
      <c r="BC267" s="67">
        <v>10.199999999999999</v>
      </c>
      <c r="BD267" s="67">
        <v>8.43</v>
      </c>
      <c r="BE267" s="67">
        <v>5.58</v>
      </c>
      <c r="BF267" s="67"/>
      <c r="BG267" s="67"/>
      <c r="BH267" s="67"/>
      <c r="BI267" s="67"/>
      <c r="BJ267" s="67"/>
      <c r="BK267" s="67"/>
      <c r="BL267" s="67"/>
      <c r="BM267" s="67"/>
      <c r="BN267" s="67"/>
      <c r="BO267" s="67"/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7"/>
      <c r="CA267" s="67"/>
      <c r="CB267" s="67"/>
      <c r="CC267" s="67"/>
      <c r="CD267" s="67"/>
      <c r="CE267" s="67"/>
      <c r="CF267" s="67"/>
      <c r="CG267" s="67"/>
      <c r="CH267" s="67"/>
      <c r="CI267" s="67"/>
      <c r="CJ267" s="67"/>
      <c r="CK267" s="67"/>
      <c r="CL267" s="67"/>
      <c r="CM267" s="67"/>
      <c r="CN267" s="67"/>
      <c r="CO267" s="67"/>
      <c r="CP267" s="239"/>
      <c r="CQ267"/>
      <c r="CR267" s="67"/>
      <c r="CS267"/>
      <c r="CT267"/>
      <c r="CU267" s="67"/>
      <c r="CV267" s="67"/>
      <c r="CW267" s="67"/>
      <c r="CX267" s="67"/>
      <c r="CY267" s="67"/>
      <c r="CZ267" s="67"/>
      <c r="DA267" s="67"/>
      <c r="DB267" s="67"/>
      <c r="DC267" s="67"/>
      <c r="DD267" s="17">
        <f t="shared" si="13"/>
        <v>-8.9999999999999858E-2</v>
      </c>
      <c r="DE267" s="96">
        <f t="shared" si="14"/>
        <v>-1.4516129032258041E-2</v>
      </c>
      <c r="DF267">
        <v>7.8</v>
      </c>
      <c r="DG267"/>
      <c r="DH267" s="254" t="s">
        <v>11808</v>
      </c>
      <c r="DI267">
        <f>VLOOKUP(DH267,[5]全部Ａ股20250705!$A:$D,4,FALSE)</f>
        <v>6.11</v>
      </c>
      <c r="DJ267"/>
      <c r="DK267" s="270"/>
      <c r="DL267" s="271"/>
    </row>
    <row r="268" spans="1:116" s="65" customFormat="1" ht="15" customHeight="1" x14ac:dyDescent="0.25">
      <c r="A268" s="99">
        <f t="shared" si="5"/>
        <v>267</v>
      </c>
      <c r="B268" s="8" t="s">
        <v>11803</v>
      </c>
      <c r="C268" s="137" t="s">
        <v>11804</v>
      </c>
      <c r="D268" s="176">
        <v>33.380000000000003</v>
      </c>
      <c r="E268"/>
      <c r="F268" s="100" t="e">
        <f>VLOOKUP(C268,#REF!,3,FALSE)</f>
        <v>#REF!</v>
      </c>
      <c r="G268" s="100"/>
      <c r="H268" s="67">
        <v>33.549999999999997</v>
      </c>
      <c r="I268" s="67">
        <v>31.29</v>
      </c>
      <c r="J268" s="67">
        <v>32.31</v>
      </c>
      <c r="K268" s="67">
        <v>33.549999999999997</v>
      </c>
      <c r="L268" s="67">
        <v>32.950000000000003</v>
      </c>
      <c r="M268" s="67">
        <v>33</v>
      </c>
      <c r="N268" s="67">
        <v>33.89</v>
      </c>
      <c r="O268" s="67">
        <v>34.83</v>
      </c>
      <c r="P268" s="67">
        <v>35.049999999999997</v>
      </c>
      <c r="Q268" s="67">
        <v>36.08</v>
      </c>
      <c r="R268" s="67">
        <v>36.51</v>
      </c>
      <c r="S268" s="67">
        <v>34.72</v>
      </c>
      <c r="T268" s="67">
        <v>33.51</v>
      </c>
      <c r="U268" s="67">
        <v>33.880000000000003</v>
      </c>
      <c r="V268" s="67">
        <v>35.119999999999997</v>
      </c>
      <c r="W268" s="67">
        <v>36.4</v>
      </c>
      <c r="X268" s="67">
        <v>36.909999999999997</v>
      </c>
      <c r="Y268" s="67">
        <v>36.33</v>
      </c>
      <c r="Z268" s="67">
        <v>40</v>
      </c>
      <c r="AA268" s="67">
        <v>38.9</v>
      </c>
      <c r="AB268" s="67">
        <v>38.68</v>
      </c>
      <c r="AC268" s="67">
        <v>36.090000000000003</v>
      </c>
      <c r="AD268" s="67">
        <v>37.700000000000003</v>
      </c>
      <c r="AE268" s="67">
        <v>37.520000000000003</v>
      </c>
      <c r="AF268" s="67">
        <v>34.729999999999997</v>
      </c>
      <c r="AG268" s="67">
        <v>35.11</v>
      </c>
      <c r="AH268" s="67">
        <v>43.19</v>
      </c>
      <c r="AI268" s="67">
        <v>43.56</v>
      </c>
      <c r="AJ268" s="67">
        <v>42</v>
      </c>
      <c r="AK268" s="67">
        <v>39.130000000000003</v>
      </c>
      <c r="AL268" s="67">
        <v>38.47</v>
      </c>
      <c r="AM268" s="67">
        <v>38.4</v>
      </c>
      <c r="AN268" s="67">
        <v>39.369999999999997</v>
      </c>
      <c r="AO268" s="67">
        <v>44.45</v>
      </c>
      <c r="AP268" s="67">
        <v>46.2</v>
      </c>
      <c r="AQ268" s="67">
        <v>42.41</v>
      </c>
      <c r="AR268" s="67">
        <v>30.82</v>
      </c>
      <c r="AS268" s="67">
        <v>27.2</v>
      </c>
      <c r="AT268" s="67">
        <v>25.43</v>
      </c>
      <c r="AU268" s="67">
        <v>23.12</v>
      </c>
      <c r="AV268" s="67">
        <v>20.79</v>
      </c>
      <c r="AW268" s="67">
        <v>19.75</v>
      </c>
      <c r="AX268" s="67">
        <v>20.34</v>
      </c>
      <c r="AY268" s="67">
        <v>20.64</v>
      </c>
      <c r="AZ268" s="67">
        <v>20.37</v>
      </c>
      <c r="BA268" s="67">
        <v>22.78</v>
      </c>
      <c r="BB268" s="67">
        <v>24.2</v>
      </c>
      <c r="BC268" s="67">
        <v>24.09</v>
      </c>
      <c r="BD268" s="67">
        <v>20.83</v>
      </c>
      <c r="BE268" s="67">
        <v>22.55</v>
      </c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67"/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239"/>
      <c r="CQ268"/>
      <c r="CR268" s="67"/>
      <c r="CS268"/>
      <c r="CT268"/>
      <c r="CU268" s="67"/>
      <c r="CV268" s="67"/>
      <c r="CW268" s="67"/>
      <c r="CX268" s="67"/>
      <c r="CY268" s="67"/>
      <c r="CZ268" s="67"/>
      <c r="DA268" s="67"/>
      <c r="DB268" s="67"/>
      <c r="DC268" s="67"/>
      <c r="DD268" s="17">
        <f t="shared" si="13"/>
        <v>-0.1699999999999946</v>
      </c>
      <c r="DE268" s="96">
        <f t="shared" si="14"/>
        <v>-5.0670640834573656E-3</v>
      </c>
      <c r="DF268">
        <v>7.8</v>
      </c>
      <c r="DG268"/>
      <c r="DH268" s="254" t="s">
        <v>11804</v>
      </c>
      <c r="DI268">
        <f>VLOOKUP(DH268,[5]全部Ａ股20250705!$A:$D,4,FALSE)</f>
        <v>33.380000000000003</v>
      </c>
      <c r="DJ268"/>
      <c r="DK268" s="270"/>
      <c r="DL268" s="271"/>
    </row>
    <row r="269" spans="1:116" s="65" customFormat="1" ht="15" customHeight="1" x14ac:dyDescent="0.25">
      <c r="A269" s="99">
        <f t="shared" si="5"/>
        <v>268</v>
      </c>
      <c r="B269" s="8" t="s">
        <v>11785</v>
      </c>
      <c r="C269" s="137" t="s">
        <v>11786</v>
      </c>
      <c r="D269" s="176">
        <v>73.48</v>
      </c>
      <c r="E269"/>
      <c r="F269" s="100" t="e">
        <f>VLOOKUP(C269,#REF!,3,FALSE)</f>
        <v>#REF!</v>
      </c>
      <c r="G269" s="100"/>
      <c r="H269" s="67">
        <v>72.28</v>
      </c>
      <c r="I269" s="67">
        <v>72.38</v>
      </c>
      <c r="J269" s="67">
        <v>71.48</v>
      </c>
      <c r="K269" s="67">
        <v>75.7</v>
      </c>
      <c r="L269" s="67">
        <v>79.06</v>
      </c>
      <c r="M269" s="67">
        <v>78.89</v>
      </c>
      <c r="N269" s="67">
        <v>76.599999999999994</v>
      </c>
      <c r="O269" s="67">
        <v>75.8</v>
      </c>
      <c r="P269" s="67">
        <v>73.62</v>
      </c>
      <c r="Q269" s="67">
        <v>72.75</v>
      </c>
      <c r="R269" s="67">
        <v>70.92</v>
      </c>
      <c r="S269" s="67">
        <v>70.489999999999995</v>
      </c>
      <c r="T269" s="67">
        <v>73.36</v>
      </c>
      <c r="U269" s="67">
        <v>76.87</v>
      </c>
      <c r="V269" s="67">
        <v>75.28</v>
      </c>
      <c r="W269" s="67">
        <v>71.87</v>
      </c>
      <c r="X269" s="67">
        <v>70.790000000000006</v>
      </c>
      <c r="Y269" s="67">
        <v>73.05</v>
      </c>
      <c r="Z269" s="67">
        <v>70.59</v>
      </c>
      <c r="AA269" s="67">
        <v>72.489999999999995</v>
      </c>
      <c r="AB269" s="67">
        <v>73.44</v>
      </c>
      <c r="AC269" s="67">
        <v>73.88</v>
      </c>
      <c r="AD269" s="67">
        <v>72.819999999999993</v>
      </c>
      <c r="AE269" s="67">
        <v>74.349999999999994</v>
      </c>
      <c r="AF269" s="67">
        <v>76.37</v>
      </c>
      <c r="AG269" s="67">
        <v>74.69</v>
      </c>
      <c r="AH269" s="67">
        <v>75.42</v>
      </c>
      <c r="AI269" s="67">
        <v>74</v>
      </c>
      <c r="AJ269" s="67">
        <v>74</v>
      </c>
      <c r="AK269" s="67">
        <v>72.849999999999994</v>
      </c>
      <c r="AL269" s="67">
        <v>70.13</v>
      </c>
      <c r="AM269" s="67">
        <v>70.39</v>
      </c>
      <c r="AN269" s="67">
        <v>72.25</v>
      </c>
      <c r="AO269" s="67">
        <v>72.58</v>
      </c>
      <c r="AP269" s="67">
        <v>72.25</v>
      </c>
      <c r="AQ269" s="67">
        <v>75.27</v>
      </c>
      <c r="AR269" s="67">
        <v>75.010000000000005</v>
      </c>
      <c r="AS269" s="67">
        <v>76.77</v>
      </c>
      <c r="AT269" s="67">
        <v>76.06</v>
      </c>
      <c r="AU269" s="67">
        <v>73</v>
      </c>
      <c r="AV269" s="67">
        <v>66.06</v>
      </c>
      <c r="AW269" s="67">
        <v>63.51</v>
      </c>
      <c r="AX269" s="67">
        <v>63.02</v>
      </c>
      <c r="AY269" s="67">
        <v>64.75</v>
      </c>
      <c r="AZ269" s="67">
        <v>65.459999999999994</v>
      </c>
      <c r="BA269" s="67">
        <v>61.74</v>
      </c>
      <c r="BB269" s="67">
        <v>60.5</v>
      </c>
      <c r="BC269" s="67">
        <v>62.99</v>
      </c>
      <c r="BD269" s="67">
        <v>62.84</v>
      </c>
      <c r="BE269" s="67">
        <v>63.6</v>
      </c>
      <c r="BF269" s="67">
        <v>65</v>
      </c>
      <c r="BG269" s="67">
        <v>64</v>
      </c>
      <c r="BH269" s="67"/>
      <c r="BI269" s="67"/>
      <c r="BJ269" s="67"/>
      <c r="BK269" s="67"/>
      <c r="BL269" s="67"/>
      <c r="BM269" s="67"/>
      <c r="BN269" s="67"/>
      <c r="BO269" s="67"/>
      <c r="BP269" s="67"/>
      <c r="BQ269" s="67"/>
      <c r="BR269" s="67"/>
      <c r="BS269" s="67"/>
      <c r="BT269" s="67"/>
      <c r="BU269" s="67"/>
      <c r="BV269" s="67"/>
      <c r="BW269" s="67"/>
      <c r="BX269" s="67"/>
      <c r="BY269" s="67"/>
      <c r="BZ269" s="67"/>
      <c r="CA269" s="67"/>
      <c r="CB269" s="67"/>
      <c r="CC269" s="67"/>
      <c r="CD269" s="67"/>
      <c r="CE269" s="67"/>
      <c r="CF269" s="67"/>
      <c r="CG269" s="67"/>
      <c r="CH269" s="67"/>
      <c r="CI269" s="67"/>
      <c r="CJ269" s="67"/>
      <c r="CK269" s="67"/>
      <c r="CL269" s="67"/>
      <c r="CM269" s="67"/>
      <c r="CN269" s="67"/>
      <c r="CO269" s="67"/>
      <c r="CP269" s="239"/>
      <c r="CQ269"/>
      <c r="CR269" s="67"/>
      <c r="CS269"/>
      <c r="CT269"/>
      <c r="CU269" s="67"/>
      <c r="CV269" s="67"/>
      <c r="CW269" s="67"/>
      <c r="CX269" s="67"/>
      <c r="CY269" s="67"/>
      <c r="CZ269" s="67"/>
      <c r="DA269" s="67"/>
      <c r="DB269" s="67"/>
      <c r="DC269" s="67"/>
      <c r="DD269" s="17">
        <f t="shared" si="13"/>
        <v>1.2000000000000028</v>
      </c>
      <c r="DE269" s="96">
        <f t="shared" si="14"/>
        <v>1.6602102933038224E-2</v>
      </c>
      <c r="DF269">
        <v>7.8</v>
      </c>
      <c r="DG269"/>
      <c r="DH269" s="254" t="s">
        <v>11786</v>
      </c>
      <c r="DI269">
        <f>VLOOKUP(DH269,[5]全部Ａ股20250705!$A:$D,4,FALSE)</f>
        <v>73.48</v>
      </c>
      <c r="DJ269"/>
      <c r="DK269" s="270"/>
      <c r="DL269" s="271"/>
    </row>
    <row r="270" spans="1:116" s="65" customFormat="1" ht="15" customHeight="1" x14ac:dyDescent="0.25">
      <c r="A270" s="99">
        <f t="shared" si="5"/>
        <v>269</v>
      </c>
      <c r="B270" s="8" t="s">
        <v>11783</v>
      </c>
      <c r="C270" s="137" t="s">
        <v>11784</v>
      </c>
      <c r="D270" s="176">
        <v>1422.22</v>
      </c>
      <c r="E270"/>
      <c r="F270" s="100" t="e">
        <f>VLOOKUP(C270,#REF!,3,FALSE)</f>
        <v>#REF!</v>
      </c>
      <c r="G270" s="100"/>
      <c r="H270" s="67">
        <v>1403.09</v>
      </c>
      <c r="I270" s="67">
        <v>1428.66</v>
      </c>
      <c r="J270" s="67">
        <v>1426.95</v>
      </c>
      <c r="K270" s="67">
        <v>1506.39</v>
      </c>
      <c r="L270" s="67">
        <v>1522</v>
      </c>
      <c r="M270" s="67">
        <v>1572.6</v>
      </c>
      <c r="N270" s="67">
        <v>1614.13</v>
      </c>
      <c r="O270" s="67">
        <v>1591.18</v>
      </c>
      <c r="P270" s="67">
        <v>1547</v>
      </c>
      <c r="Q270" s="67">
        <v>1550</v>
      </c>
      <c r="R270" s="67">
        <v>1565.94</v>
      </c>
      <c r="S270" s="67">
        <v>1568.98</v>
      </c>
      <c r="T270" s="67">
        <v>1568.88</v>
      </c>
      <c r="U270" s="67">
        <v>1585.21</v>
      </c>
      <c r="V270" s="67">
        <v>1573.75</v>
      </c>
      <c r="W270" s="67">
        <v>1628.01</v>
      </c>
      <c r="X270" s="67">
        <v>1521</v>
      </c>
      <c r="Y270" s="67">
        <v>1500.79</v>
      </c>
      <c r="Z270" s="67">
        <v>1488.21</v>
      </c>
      <c r="AA270" s="67">
        <v>1475</v>
      </c>
      <c r="AB270" s="67">
        <v>1436</v>
      </c>
      <c r="AC270" s="67">
        <v>1434.99</v>
      </c>
      <c r="AD270" s="67">
        <v>1436</v>
      </c>
      <c r="AE270" s="67">
        <v>1454.75</v>
      </c>
      <c r="AF270" s="67">
        <v>1436</v>
      </c>
      <c r="AG270" s="67">
        <v>1475</v>
      </c>
      <c r="AH270" s="67">
        <v>1528.97</v>
      </c>
      <c r="AI270" s="67">
        <v>1522</v>
      </c>
      <c r="AJ270" s="67">
        <v>1519</v>
      </c>
      <c r="AK270" s="67">
        <v>1521.01</v>
      </c>
      <c r="AL270" s="67">
        <v>1525.74</v>
      </c>
      <c r="AM270" s="67">
        <v>1507.82</v>
      </c>
      <c r="AN270" s="67">
        <v>1559</v>
      </c>
      <c r="AO270" s="67">
        <v>1609.97</v>
      </c>
      <c r="AP270" s="67">
        <v>1533.75</v>
      </c>
      <c r="AQ270" s="67">
        <v>1558.85</v>
      </c>
      <c r="AR270" s="67">
        <v>1541</v>
      </c>
      <c r="AS270" s="67">
        <v>1604.99</v>
      </c>
      <c r="AT270" s="67">
        <v>1748</v>
      </c>
      <c r="AU270" s="67">
        <v>1629.2</v>
      </c>
      <c r="AV270" s="67">
        <v>1263.92</v>
      </c>
      <c r="AW270" s="67">
        <v>1304.1300000000001</v>
      </c>
      <c r="AX270" s="67">
        <v>1398</v>
      </c>
      <c r="AY270" s="67">
        <v>1443.19</v>
      </c>
      <c r="AZ270" s="67">
        <v>1414.99</v>
      </c>
      <c r="BA270" s="67">
        <v>1431.2</v>
      </c>
      <c r="BB270" s="67">
        <v>1436.8</v>
      </c>
      <c r="BC270" s="67">
        <v>1385.45</v>
      </c>
      <c r="BD270" s="67">
        <v>1422.19</v>
      </c>
      <c r="BE270" s="67">
        <v>1525.62</v>
      </c>
      <c r="BF270" s="67">
        <v>1478.82</v>
      </c>
      <c r="BG270" s="67">
        <v>1453</v>
      </c>
      <c r="BH270" s="67"/>
      <c r="BI270" s="67"/>
      <c r="BJ270" s="67"/>
      <c r="BK270" s="67"/>
      <c r="BL270" s="67"/>
      <c r="BM270" s="67"/>
      <c r="BN270" s="67"/>
      <c r="BO270" s="67"/>
      <c r="BP270" s="67"/>
      <c r="BQ270" s="67"/>
      <c r="BR270" s="67"/>
      <c r="BS270" s="67"/>
      <c r="BT270" s="67"/>
      <c r="BU270" s="67"/>
      <c r="BV270" s="67"/>
      <c r="BW270" s="67"/>
      <c r="BX270" s="67"/>
      <c r="BY270" s="67"/>
      <c r="BZ270" s="67"/>
      <c r="CA270" s="67"/>
      <c r="CB270" s="67"/>
      <c r="CC270" s="67"/>
      <c r="CD270" s="67"/>
      <c r="CE270" s="67"/>
      <c r="CF270" s="67"/>
      <c r="CG270" s="67"/>
      <c r="CH270" s="67"/>
      <c r="CI270" s="67"/>
      <c r="CJ270" s="67"/>
      <c r="CK270" s="67"/>
      <c r="CL270" s="67"/>
      <c r="CM270" s="67"/>
      <c r="CN270" s="67"/>
      <c r="CO270" s="67"/>
      <c r="CP270" s="239"/>
      <c r="CQ270"/>
      <c r="CR270" s="67"/>
      <c r="CS270"/>
      <c r="CT270"/>
      <c r="CU270" s="67"/>
      <c r="CV270" s="67"/>
      <c r="CW270" s="67"/>
      <c r="CX270" s="67"/>
      <c r="CY270" s="67"/>
      <c r="CZ270" s="67"/>
      <c r="DA270" s="67"/>
      <c r="DB270" s="67"/>
      <c r="DC270" s="67"/>
      <c r="DD270" s="17">
        <f t="shared" si="13"/>
        <v>19.130000000000109</v>
      </c>
      <c r="DE270" s="96">
        <f t="shared" si="14"/>
        <v>1.3634193102366998E-2</v>
      </c>
      <c r="DF270">
        <v>7.8</v>
      </c>
      <c r="DG270"/>
      <c r="DH270" s="254" t="s">
        <v>11784</v>
      </c>
      <c r="DI270">
        <f>VLOOKUP(DH270,[5]全部Ａ股20250705!$A:$D,4,FALSE)</f>
        <v>1422.22</v>
      </c>
      <c r="DJ270"/>
      <c r="DK270" s="270"/>
      <c r="DL270" s="271"/>
    </row>
    <row r="271" spans="1:116" s="65" customFormat="1" ht="15" customHeight="1" x14ac:dyDescent="0.25">
      <c r="A271" s="99">
        <f t="shared" si="5"/>
        <v>270</v>
      </c>
      <c r="B271" s="8" t="s">
        <v>11773</v>
      </c>
      <c r="C271" s="137" t="s">
        <v>11774</v>
      </c>
      <c r="D271" s="176">
        <v>27.29</v>
      </c>
      <c r="E271"/>
      <c r="F271" s="100" t="e">
        <f>VLOOKUP(C271,#REF!,3,FALSE)</f>
        <v>#REF!</v>
      </c>
      <c r="G271" s="100"/>
      <c r="H271" s="67">
        <v>28.88</v>
      </c>
      <c r="I271" s="67">
        <v>28.21</v>
      </c>
      <c r="J271" s="67">
        <v>30.71</v>
      </c>
      <c r="K271" s="67">
        <v>31.24</v>
      </c>
      <c r="L271" s="67">
        <v>29.78</v>
      </c>
      <c r="M271" s="67">
        <v>30.11</v>
      </c>
      <c r="N271" s="67">
        <v>29.97</v>
      </c>
      <c r="O271" s="67">
        <v>31.38</v>
      </c>
      <c r="P271" s="67">
        <v>32.76</v>
      </c>
      <c r="Q271" s="67">
        <v>29.3</v>
      </c>
      <c r="R271" s="67">
        <v>30.01</v>
      </c>
      <c r="S271" s="67">
        <v>28.82</v>
      </c>
      <c r="T271" s="67">
        <v>31.5</v>
      </c>
      <c r="U271" s="67">
        <v>30.24</v>
      </c>
      <c r="V271" s="67">
        <v>29.19</v>
      </c>
      <c r="W271" s="67">
        <v>28.06</v>
      </c>
      <c r="X271" s="67">
        <v>26.17</v>
      </c>
      <c r="Y271" s="67">
        <v>24.53</v>
      </c>
      <c r="Z271" s="67">
        <v>26.58</v>
      </c>
      <c r="AA271" s="67">
        <v>27.43</v>
      </c>
      <c r="AB271" s="67">
        <v>25.95</v>
      </c>
      <c r="AC271" s="67">
        <v>26.1</v>
      </c>
      <c r="AD271" s="67">
        <v>25.98</v>
      </c>
      <c r="AE271" s="67">
        <v>24.98</v>
      </c>
      <c r="AF271" s="67">
        <v>22.79</v>
      </c>
      <c r="AG271" s="67">
        <v>23.27</v>
      </c>
      <c r="AH271" s="67">
        <v>25.6</v>
      </c>
      <c r="AI271" s="67">
        <v>26.86</v>
      </c>
      <c r="AJ271" s="67">
        <v>29.47</v>
      </c>
      <c r="AK271" s="67">
        <v>27.87</v>
      </c>
      <c r="AL271" s="67">
        <v>27.95</v>
      </c>
      <c r="AM271" s="67">
        <v>31.17</v>
      </c>
      <c r="AN271" s="67">
        <v>29.39</v>
      </c>
      <c r="AO271" s="67">
        <v>27.53</v>
      </c>
      <c r="AP271" s="67">
        <v>26.06</v>
      </c>
      <c r="AQ271" s="67">
        <v>26.87</v>
      </c>
      <c r="AR271" s="67">
        <v>25</v>
      </c>
      <c r="AS271" s="67">
        <v>21.79</v>
      </c>
      <c r="AT271" s="67">
        <v>25.3</v>
      </c>
      <c r="AU271" s="67">
        <v>23.41</v>
      </c>
      <c r="AV271" s="67">
        <v>17.88</v>
      </c>
      <c r="AW271" s="67">
        <v>18.510000000000002</v>
      </c>
      <c r="AX271" s="67">
        <v>18.579999999999998</v>
      </c>
      <c r="AY271" s="67">
        <v>18.170000000000002</v>
      </c>
      <c r="AZ271" s="67">
        <v>16.600000000000001</v>
      </c>
      <c r="BA271" s="67">
        <v>18.38</v>
      </c>
      <c r="BB271" s="67">
        <v>18.63</v>
      </c>
      <c r="BC271" s="67">
        <v>19.489999999999998</v>
      </c>
      <c r="BD271" s="67">
        <v>18.239999999999998</v>
      </c>
      <c r="BE271" s="67">
        <v>19.329999999999998</v>
      </c>
      <c r="BF271" s="67">
        <v>18.98</v>
      </c>
      <c r="BG271" s="67">
        <v>19.13</v>
      </c>
      <c r="BH271" s="67"/>
      <c r="BI271" s="67"/>
      <c r="BJ271" s="67"/>
      <c r="BK271" s="67"/>
      <c r="BL271" s="67"/>
      <c r="BM271" s="67"/>
      <c r="BN271" s="67"/>
      <c r="BO271" s="67"/>
      <c r="BP271" s="67"/>
      <c r="BQ271" s="67"/>
      <c r="BR271" s="67"/>
      <c r="BS271" s="67"/>
      <c r="BT271" s="67"/>
      <c r="BU271" s="67"/>
      <c r="BV271" s="67"/>
      <c r="BW271" s="67"/>
      <c r="BX271" s="67"/>
      <c r="BY271" s="67"/>
      <c r="BZ271" s="67"/>
      <c r="CA271" s="67"/>
      <c r="CB271" s="67"/>
      <c r="CC271" s="67"/>
      <c r="CD271" s="67"/>
      <c r="CE271" s="67"/>
      <c r="CF271" s="67"/>
      <c r="CG271" s="67"/>
      <c r="CH271" s="67"/>
      <c r="CI271" s="67"/>
      <c r="CJ271" s="67"/>
      <c r="CK271" s="67"/>
      <c r="CL271" s="67"/>
      <c r="CM271" s="67"/>
      <c r="CN271" s="67"/>
      <c r="CO271" s="67"/>
      <c r="CP271" s="239"/>
      <c r="CQ271"/>
      <c r="CR271" s="67"/>
      <c r="CS271"/>
      <c r="CT271"/>
      <c r="CU271" s="67"/>
      <c r="CV271" s="67"/>
      <c r="CW271" s="67"/>
      <c r="CX271" s="67"/>
      <c r="CY271" s="67"/>
      <c r="CZ271" s="67"/>
      <c r="DA271" s="67"/>
      <c r="DB271" s="67"/>
      <c r="DC271" s="67"/>
      <c r="DD271" s="17">
        <f t="shared" si="13"/>
        <v>-1.5899999999999999</v>
      </c>
      <c r="DE271" s="96">
        <f t="shared" si="14"/>
        <v>-5.5055401662049856E-2</v>
      </c>
      <c r="DF271">
        <v>7.8</v>
      </c>
      <c r="DG271"/>
      <c r="DH271" s="254" t="s">
        <v>11774</v>
      </c>
      <c r="DI271">
        <f>VLOOKUP(DH271,[5]全部Ａ股20250705!$A:$D,4,FALSE)</f>
        <v>27.29</v>
      </c>
      <c r="DJ271"/>
      <c r="DK271" s="270"/>
      <c r="DL271" s="271"/>
    </row>
    <row r="272" spans="1:116" s="65" customFormat="1" ht="15" customHeight="1" x14ac:dyDescent="0.25">
      <c r="A272" s="99">
        <f t="shared" si="5"/>
        <v>271</v>
      </c>
      <c r="B272" s="8" t="s">
        <v>11771</v>
      </c>
      <c r="C272" s="137" t="s">
        <v>11772</v>
      </c>
      <c r="D272" s="176">
        <v>124</v>
      </c>
      <c r="E272"/>
      <c r="F272" s="100" t="e">
        <f>VLOOKUP(C272,#REF!,3,FALSE)</f>
        <v>#REF!</v>
      </c>
      <c r="G272" s="100"/>
      <c r="H272" s="67">
        <v>127.72</v>
      </c>
      <c r="I272" s="67">
        <v>124.6</v>
      </c>
      <c r="J272" s="67">
        <v>124.51</v>
      </c>
      <c r="K272" s="67">
        <v>132.4</v>
      </c>
      <c r="L272" s="67">
        <v>124.6</v>
      </c>
      <c r="M272" s="67">
        <v>130.19</v>
      </c>
      <c r="N272" s="67">
        <v>128.75</v>
      </c>
      <c r="O272" s="67">
        <v>130.74</v>
      </c>
      <c r="P272" s="67">
        <v>131.58000000000001</v>
      </c>
      <c r="Q272" s="67">
        <v>121.86</v>
      </c>
      <c r="R272" s="67">
        <v>122.28</v>
      </c>
      <c r="S272" s="67">
        <v>129</v>
      </c>
      <c r="T272" s="67">
        <v>130.19</v>
      </c>
      <c r="U272" s="67">
        <v>133.4</v>
      </c>
      <c r="V272" s="67">
        <v>136</v>
      </c>
      <c r="W272" s="67">
        <v>139.68</v>
      </c>
      <c r="X272" s="67">
        <v>144.91</v>
      </c>
      <c r="Y272" s="67">
        <v>141.80000000000001</v>
      </c>
      <c r="Z272" s="67">
        <v>157.97999999999999</v>
      </c>
      <c r="AA272" s="67">
        <v>135.91999999999999</v>
      </c>
      <c r="AB272" s="67">
        <v>117.1</v>
      </c>
      <c r="AC272" s="67">
        <v>105.51</v>
      </c>
      <c r="AD272" s="67">
        <v>107.36</v>
      </c>
      <c r="AE272" s="67">
        <v>102.64</v>
      </c>
      <c r="AF272" s="67">
        <v>100.55</v>
      </c>
      <c r="AG272" s="67">
        <v>98.5</v>
      </c>
      <c r="AH272" s="67">
        <v>105.7</v>
      </c>
      <c r="AI272" s="67">
        <v>104.01</v>
      </c>
      <c r="AJ272" s="67">
        <v>98.66</v>
      </c>
      <c r="AK272" s="67">
        <v>99.35</v>
      </c>
      <c r="AL272" s="67">
        <v>98.64</v>
      </c>
      <c r="AM272" s="67">
        <v>99.52</v>
      </c>
      <c r="AN272" s="67">
        <v>107.63</v>
      </c>
      <c r="AO272" s="67">
        <v>111.66</v>
      </c>
      <c r="AP272" s="67">
        <v>104.92</v>
      </c>
      <c r="AQ272" s="67">
        <v>111.78</v>
      </c>
      <c r="AR272" s="67">
        <v>110.2</v>
      </c>
      <c r="AS272" s="67">
        <v>111.95</v>
      </c>
      <c r="AT272" s="67">
        <v>107.2</v>
      </c>
      <c r="AU272" s="67">
        <v>98.01</v>
      </c>
      <c r="AV272" s="67">
        <v>84.48</v>
      </c>
      <c r="AW272" s="67">
        <v>84.37</v>
      </c>
      <c r="AX272" s="67">
        <v>85.51</v>
      </c>
      <c r="AY272" s="67">
        <v>90.53</v>
      </c>
      <c r="AZ272" s="67">
        <v>90.48</v>
      </c>
      <c r="BA272" s="67">
        <v>91.45</v>
      </c>
      <c r="BB272" s="67">
        <v>92.17</v>
      </c>
      <c r="BC272" s="67">
        <v>99.01</v>
      </c>
      <c r="BD272" s="67">
        <v>103.93</v>
      </c>
      <c r="BE272" s="67">
        <v>111.1</v>
      </c>
      <c r="BF272" s="67">
        <v>108.88</v>
      </c>
      <c r="BG272" s="67">
        <v>97.68</v>
      </c>
      <c r="BH272" s="67"/>
      <c r="BI272" s="67"/>
      <c r="BJ272" s="67"/>
      <c r="BK272" s="67"/>
      <c r="BL272" s="67"/>
      <c r="BM272" s="67"/>
      <c r="BN272" s="67"/>
      <c r="BO272" s="67"/>
      <c r="BP272" s="67"/>
      <c r="BQ272" s="67"/>
      <c r="BR272" s="67"/>
      <c r="BS272" s="67"/>
      <c r="BT272" s="67"/>
      <c r="BU272" s="67"/>
      <c r="BV272" s="67"/>
      <c r="BW272" s="67"/>
      <c r="BX272" s="67"/>
      <c r="BY272" s="67"/>
      <c r="BZ272" s="67"/>
      <c r="CA272" s="67"/>
      <c r="CB272" s="67"/>
      <c r="CC272" s="67"/>
      <c r="CD272" s="67"/>
      <c r="CE272" s="67"/>
      <c r="CF272" s="67"/>
      <c r="CG272" s="67"/>
      <c r="CH272" s="67"/>
      <c r="CI272" s="67"/>
      <c r="CJ272" s="67"/>
      <c r="CK272" s="67"/>
      <c r="CL272" s="67"/>
      <c r="CM272" s="67"/>
      <c r="CN272" s="67"/>
      <c r="CO272" s="67"/>
      <c r="CP272" s="239"/>
      <c r="CQ272"/>
      <c r="CR272" s="67"/>
      <c r="CS272"/>
      <c r="CT272"/>
      <c r="CU272" s="67"/>
      <c r="CV272" s="67"/>
      <c r="CW272" s="67"/>
      <c r="CX272" s="67"/>
      <c r="CY272" s="67"/>
      <c r="CZ272" s="67"/>
      <c r="DA272" s="67"/>
      <c r="DB272" s="67"/>
      <c r="DC272" s="67"/>
      <c r="DD272" s="17">
        <f t="shared" si="13"/>
        <v>-3.7199999999999989</v>
      </c>
      <c r="DE272" s="96">
        <f t="shared" si="14"/>
        <v>-2.9126213592233E-2</v>
      </c>
      <c r="DF272">
        <v>7.8</v>
      </c>
      <c r="DG272"/>
      <c r="DH272" s="254" t="s">
        <v>11772</v>
      </c>
      <c r="DI272">
        <f>VLOOKUP(DH272,[5]全部Ａ股20250705!$A:$D,4,FALSE)</f>
        <v>124</v>
      </c>
      <c r="DJ272"/>
      <c r="DK272" s="270"/>
      <c r="DL272" s="271"/>
    </row>
    <row r="273" spans="1:116" s="65" customFormat="1" ht="15" customHeight="1" x14ac:dyDescent="0.25">
      <c r="A273" s="99">
        <f t="shared" si="5"/>
        <v>272</v>
      </c>
      <c r="B273" s="8" t="s">
        <v>11769</v>
      </c>
      <c r="C273" s="137" t="s">
        <v>11770</v>
      </c>
      <c r="D273" s="176">
        <v>12.63</v>
      </c>
      <c r="E273"/>
      <c r="F273" s="100" t="e">
        <f>VLOOKUP(C273,#REF!,3,FALSE)</f>
        <v>#REF!</v>
      </c>
      <c r="G273" s="100"/>
      <c r="H273" s="67">
        <v>12.7</v>
      </c>
      <c r="I273" s="67">
        <v>12.4</v>
      </c>
      <c r="J273" s="67">
        <v>12.93</v>
      </c>
      <c r="K273" s="67">
        <v>12.84</v>
      </c>
      <c r="L273" s="67">
        <v>12.35</v>
      </c>
      <c r="M273" s="67">
        <v>12.81</v>
      </c>
      <c r="N273" s="67">
        <v>12.37</v>
      </c>
      <c r="O273" s="67">
        <v>12.34</v>
      </c>
      <c r="P273" s="67">
        <v>12.25</v>
      </c>
      <c r="Q273" s="67">
        <v>12.35</v>
      </c>
      <c r="R273" s="67">
        <v>12.37</v>
      </c>
      <c r="S273" s="67">
        <v>12.31</v>
      </c>
      <c r="T273" s="67">
        <v>12.88</v>
      </c>
      <c r="U273" s="67">
        <v>12.92</v>
      </c>
      <c r="V273" s="67">
        <v>12.91</v>
      </c>
      <c r="W273" s="67">
        <v>13.15</v>
      </c>
      <c r="X273" s="67">
        <v>13.06</v>
      </c>
      <c r="Y273" s="67">
        <v>12.92</v>
      </c>
      <c r="Z273" s="67">
        <v>13.32</v>
      </c>
      <c r="AA273" s="67">
        <v>13.61</v>
      </c>
      <c r="AB273" s="67">
        <v>13.54</v>
      </c>
      <c r="AC273" s="67">
        <v>12.55</v>
      </c>
      <c r="AD273" s="67">
        <v>12.6</v>
      </c>
      <c r="AE273" s="67">
        <v>12.77</v>
      </c>
      <c r="AF273" s="67">
        <v>12.41</v>
      </c>
      <c r="AG273" s="67">
        <v>12.75</v>
      </c>
      <c r="AH273" s="67">
        <v>13.84</v>
      </c>
      <c r="AI273" s="67">
        <v>13.86</v>
      </c>
      <c r="AJ273" s="67">
        <v>14.17</v>
      </c>
      <c r="AK273" s="67">
        <v>13.98</v>
      </c>
      <c r="AL273" s="67">
        <v>13.81</v>
      </c>
      <c r="AM273" s="67">
        <v>14</v>
      </c>
      <c r="AN273" s="67">
        <v>14.72</v>
      </c>
      <c r="AO273" s="67">
        <v>14.14</v>
      </c>
      <c r="AP273" s="67">
        <v>13.49</v>
      </c>
      <c r="AQ273" s="67">
        <v>13.6</v>
      </c>
      <c r="AR273" s="67">
        <v>13.26</v>
      </c>
      <c r="AS273" s="67">
        <v>13.19</v>
      </c>
      <c r="AT273" s="67">
        <v>14.88</v>
      </c>
      <c r="AU273" s="67">
        <v>13.62</v>
      </c>
      <c r="AV273" s="67">
        <v>12</v>
      </c>
      <c r="AW273" s="67">
        <v>11.65</v>
      </c>
      <c r="AX273" s="67">
        <v>12.05</v>
      </c>
      <c r="AY273" s="67">
        <v>12.09</v>
      </c>
      <c r="AZ273" s="67">
        <v>11.99</v>
      </c>
      <c r="BA273" s="67">
        <v>13.22</v>
      </c>
      <c r="BB273" s="67">
        <v>13.16</v>
      </c>
      <c r="BC273" s="67">
        <v>13.72</v>
      </c>
      <c r="BD273" s="67">
        <v>15.13</v>
      </c>
      <c r="BE273" s="67">
        <v>15.39</v>
      </c>
      <c r="BF273" s="67">
        <v>15.15</v>
      </c>
      <c r="BG273" s="67">
        <v>13.69</v>
      </c>
      <c r="BH273" s="67"/>
      <c r="BI273" s="67"/>
      <c r="BJ273" s="67"/>
      <c r="BK273" s="67"/>
      <c r="BL273" s="67"/>
      <c r="BM273" s="67"/>
      <c r="BN273" s="67"/>
      <c r="BO273" s="67"/>
      <c r="BP273" s="67"/>
      <c r="BQ273" s="67"/>
      <c r="BR273" s="67"/>
      <c r="BS273" s="67"/>
      <c r="BT273" s="67"/>
      <c r="BU273" s="67"/>
      <c r="BV273" s="67"/>
      <c r="BW273" s="67"/>
      <c r="BX273" s="67"/>
      <c r="BY273" s="67"/>
      <c r="BZ273" s="67"/>
      <c r="CA273" s="67"/>
      <c r="CB273" s="67"/>
      <c r="CC273" s="67"/>
      <c r="CD273" s="67"/>
      <c r="CE273" s="67"/>
      <c r="CF273" s="67"/>
      <c r="CG273" s="67"/>
      <c r="CH273" s="67"/>
      <c r="CI273" s="67"/>
      <c r="CJ273" s="67"/>
      <c r="CK273" s="67"/>
      <c r="CL273" s="67"/>
      <c r="CM273" s="67"/>
      <c r="CN273" s="67"/>
      <c r="CO273" s="67"/>
      <c r="CP273" s="239"/>
      <c r="CQ273"/>
      <c r="CR273" s="67"/>
      <c r="CS273"/>
      <c r="CT273"/>
      <c r="CU273" s="67"/>
      <c r="CV273" s="67"/>
      <c r="CW273" s="67"/>
      <c r="CX273" s="67"/>
      <c r="CY273" s="67"/>
      <c r="CZ273" s="67"/>
      <c r="DA273" s="67"/>
      <c r="DB273" s="67"/>
      <c r="DC273" s="67"/>
      <c r="DD273" s="17">
        <f t="shared" si="13"/>
        <v>-6.9999999999998508E-2</v>
      </c>
      <c r="DE273" s="96">
        <f t="shared" si="14"/>
        <v>-5.5118110236219301E-3</v>
      </c>
      <c r="DF273">
        <v>7.8</v>
      </c>
      <c r="DG273"/>
      <c r="DH273" s="254" t="s">
        <v>11770</v>
      </c>
      <c r="DI273">
        <f>VLOOKUP(DH273,[5]全部Ａ股20250705!$A:$D,4,FALSE)</f>
        <v>12.63</v>
      </c>
      <c r="DJ273"/>
      <c r="DK273" s="270"/>
      <c r="DL273" s="271"/>
    </row>
    <row r="274" spans="1:116" s="65" customFormat="1" ht="15" customHeight="1" x14ac:dyDescent="0.25">
      <c r="A274" s="99">
        <f t="shared" si="5"/>
        <v>273</v>
      </c>
      <c r="B274" s="8" t="s">
        <v>11767</v>
      </c>
      <c r="C274" s="137" t="s">
        <v>11768</v>
      </c>
      <c r="D274" s="176">
        <v>35.31</v>
      </c>
      <c r="E274"/>
      <c r="F274" s="100" t="e">
        <f>VLOOKUP(C274,#REF!,3,FALSE)</f>
        <v>#REF!</v>
      </c>
      <c r="G274" s="100"/>
      <c r="H274" s="67">
        <v>36.67</v>
      </c>
      <c r="I274" s="67">
        <v>34.200000000000003</v>
      </c>
      <c r="J274" s="67">
        <v>30.2</v>
      </c>
      <c r="K274" s="67">
        <v>31.59</v>
      </c>
      <c r="L274" s="67">
        <v>30.4</v>
      </c>
      <c r="M274" s="67">
        <v>31.19</v>
      </c>
      <c r="N274" s="67">
        <v>32.799999999999997</v>
      </c>
      <c r="O274" s="67">
        <v>34.06</v>
      </c>
      <c r="P274" s="67">
        <v>33.42</v>
      </c>
      <c r="Q274" s="67">
        <v>31.42</v>
      </c>
      <c r="R274" s="67">
        <v>31.49</v>
      </c>
      <c r="S274" s="67">
        <v>31.4</v>
      </c>
      <c r="T274" s="67">
        <v>34.159999999999997</v>
      </c>
      <c r="U274" s="67">
        <v>34.54</v>
      </c>
      <c r="V274" s="67">
        <v>38.15</v>
      </c>
      <c r="W274" s="67">
        <v>42.27</v>
      </c>
      <c r="X274" s="67">
        <v>43.5</v>
      </c>
      <c r="Y274" s="67">
        <v>49.18</v>
      </c>
      <c r="Z274" s="67">
        <v>41.07</v>
      </c>
      <c r="AA274" s="67">
        <v>37.07</v>
      </c>
      <c r="AB274" s="67">
        <v>35.64</v>
      </c>
      <c r="AC274" s="67">
        <v>32.24</v>
      </c>
      <c r="AD274" s="67">
        <v>34.340000000000003</v>
      </c>
      <c r="AE274" s="67">
        <v>34.020000000000003</v>
      </c>
      <c r="AF274" s="67">
        <v>33.33</v>
      </c>
      <c r="AG274" s="67">
        <v>30.89</v>
      </c>
      <c r="AH274" s="67">
        <v>40.79</v>
      </c>
      <c r="AI274" s="67">
        <v>37.72</v>
      </c>
      <c r="AJ274" s="67">
        <v>37.18</v>
      </c>
      <c r="AK274" s="67">
        <v>36.049999999999997</v>
      </c>
      <c r="AL274" s="67">
        <v>35.82</v>
      </c>
      <c r="AM274" s="67">
        <v>37.200000000000003</v>
      </c>
      <c r="AN274" s="67">
        <v>36.44</v>
      </c>
      <c r="AO274" s="67">
        <v>42.45</v>
      </c>
      <c r="AP274" s="67">
        <v>35.4</v>
      </c>
      <c r="AQ274" s="67">
        <v>41.45</v>
      </c>
      <c r="AR274" s="67">
        <v>40.46</v>
      </c>
      <c r="AS274" s="67">
        <v>24.45</v>
      </c>
      <c r="AT274" s="67">
        <v>25.45</v>
      </c>
      <c r="AU274" s="67">
        <v>22.01</v>
      </c>
      <c r="AV274" s="67">
        <v>19.78</v>
      </c>
      <c r="AW274" s="67">
        <v>19.440000000000001</v>
      </c>
      <c r="AX274" s="67">
        <v>20.47</v>
      </c>
      <c r="AY274" s="67">
        <v>20.49</v>
      </c>
      <c r="AZ274" s="67">
        <v>21.41</v>
      </c>
      <c r="BA274" s="67">
        <v>28.36</v>
      </c>
      <c r="BB274" s="67">
        <v>18.670000000000002</v>
      </c>
      <c r="BC274" s="67">
        <v>18.47</v>
      </c>
      <c r="BD274" s="67">
        <v>18.77</v>
      </c>
      <c r="BE274" s="67">
        <v>20.149999999999999</v>
      </c>
      <c r="BF274" s="67">
        <v>23.86</v>
      </c>
      <c r="BG274" s="67">
        <v>20.22</v>
      </c>
      <c r="BH274" s="67">
        <v>22.18</v>
      </c>
      <c r="BI274" s="67"/>
      <c r="BJ274" s="67"/>
      <c r="BK274" s="67"/>
      <c r="BL274" s="67"/>
      <c r="BM274" s="67"/>
      <c r="BN274" s="67"/>
      <c r="BO274" s="67"/>
      <c r="BP274" s="67"/>
      <c r="BQ274" s="67"/>
      <c r="BR274" s="67"/>
      <c r="BS274" s="67"/>
      <c r="BT274" s="67"/>
      <c r="BU274" s="67"/>
      <c r="BV274" s="67"/>
      <c r="BW274" s="67"/>
      <c r="BX274" s="67"/>
      <c r="BY274" s="67"/>
      <c r="BZ274" s="67"/>
      <c r="CA274" s="67"/>
      <c r="CB274" s="67"/>
      <c r="CC274" s="67"/>
      <c r="CD274" s="67"/>
      <c r="CE274" s="67"/>
      <c r="CF274" s="67"/>
      <c r="CG274" s="67"/>
      <c r="CH274" s="67"/>
      <c r="CI274" s="67"/>
      <c r="CJ274" s="67"/>
      <c r="CK274" s="67"/>
      <c r="CL274" s="67"/>
      <c r="CM274" s="67"/>
      <c r="CN274" s="67"/>
      <c r="CO274" s="67"/>
      <c r="CP274" s="239"/>
      <c r="CQ274"/>
      <c r="CR274" s="67"/>
      <c r="CS274"/>
      <c r="CT274"/>
      <c r="CU274" s="67"/>
      <c r="CV274" s="67"/>
      <c r="CW274" s="67"/>
      <c r="CX274" s="67"/>
      <c r="CY274" s="67"/>
      <c r="CZ274" s="67"/>
      <c r="DA274" s="67"/>
      <c r="DB274" s="67"/>
      <c r="DC274" s="67"/>
      <c r="DD274" s="17">
        <f t="shared" si="13"/>
        <v>-1.3599999999999994</v>
      </c>
      <c r="DE274" s="96">
        <f t="shared" si="14"/>
        <v>-3.7087537496591202E-2</v>
      </c>
      <c r="DF274">
        <v>7.8</v>
      </c>
      <c r="DG274"/>
      <c r="DH274" s="254" t="s">
        <v>11768</v>
      </c>
      <c r="DI274">
        <f>VLOOKUP(DH274,[5]全部Ａ股20250705!$A:$D,4,FALSE)</f>
        <v>35.31</v>
      </c>
      <c r="DJ274"/>
      <c r="DK274" s="270"/>
      <c r="DL274" s="271"/>
    </row>
    <row r="275" spans="1:116" s="65" customFormat="1" ht="15" customHeight="1" x14ac:dyDescent="0.25">
      <c r="A275" s="99">
        <f t="shared" si="5"/>
        <v>274</v>
      </c>
      <c r="B275" s="8" t="s">
        <v>11765</v>
      </c>
      <c r="C275" s="137" t="s">
        <v>11766</v>
      </c>
      <c r="D275" s="176">
        <v>9.1999999999999993</v>
      </c>
      <c r="E275"/>
      <c r="F275" s="100" t="e">
        <f>VLOOKUP(C275,#REF!,3,FALSE)</f>
        <v>#REF!</v>
      </c>
      <c r="G275" s="100"/>
      <c r="H275" s="67">
        <v>8.51</v>
      </c>
      <c r="I275" s="67">
        <v>8.1999999999999993</v>
      </c>
      <c r="J275" s="67">
        <v>8.19</v>
      </c>
      <c r="K275" s="67">
        <v>8.42</v>
      </c>
      <c r="L275" s="67">
        <v>8.06</v>
      </c>
      <c r="M275" s="67">
        <v>8.1</v>
      </c>
      <c r="N275" s="67">
        <v>8.3000000000000007</v>
      </c>
      <c r="O275" s="67">
        <v>8.1300000000000008</v>
      </c>
      <c r="P275" s="67">
        <v>7.98</v>
      </c>
      <c r="Q275" s="67">
        <v>7.7</v>
      </c>
      <c r="R275" s="67">
        <v>7.17</v>
      </c>
      <c r="S275" s="67">
        <v>7.26</v>
      </c>
      <c r="T275" s="67">
        <v>8.44</v>
      </c>
      <c r="U275" s="67">
        <v>9.16</v>
      </c>
      <c r="V275" s="67">
        <v>9.1300000000000008</v>
      </c>
      <c r="W275" s="67">
        <v>9.77</v>
      </c>
      <c r="X275" s="67">
        <v>10.09</v>
      </c>
      <c r="Y275" s="67">
        <v>9.7200000000000006</v>
      </c>
      <c r="Z275" s="67">
        <v>10.68</v>
      </c>
      <c r="AA275" s="67">
        <v>9.7899999999999991</v>
      </c>
      <c r="AB275" s="67">
        <v>10.16</v>
      </c>
      <c r="AC275" s="67">
        <v>8.51</v>
      </c>
      <c r="AD275" s="67">
        <v>8.77</v>
      </c>
      <c r="AE275" s="67">
        <v>8.02</v>
      </c>
      <c r="AF275" s="67">
        <v>7.48</v>
      </c>
      <c r="AG275" s="67">
        <v>7.63</v>
      </c>
      <c r="AH275" s="67">
        <v>8.5399999999999991</v>
      </c>
      <c r="AI275" s="67">
        <v>8.98</v>
      </c>
      <c r="AJ275" s="67">
        <v>9.11</v>
      </c>
      <c r="AK275" s="67">
        <v>8.92</v>
      </c>
      <c r="AL275" s="67">
        <v>8.59</v>
      </c>
      <c r="AM275" s="67">
        <v>8.2799999999999994</v>
      </c>
      <c r="AN275" s="67">
        <v>8.94</v>
      </c>
      <c r="AO275" s="67">
        <v>8.6199999999999992</v>
      </c>
      <c r="AP275" s="67">
        <v>8.4</v>
      </c>
      <c r="AQ275" s="67">
        <v>8.52</v>
      </c>
      <c r="AR275" s="67">
        <v>8.44</v>
      </c>
      <c r="AS275" s="67">
        <v>7.23</v>
      </c>
      <c r="AT275" s="67">
        <v>7.51</v>
      </c>
      <c r="AU275" s="67">
        <v>6.88</v>
      </c>
      <c r="AV275" s="67">
        <v>6.32</v>
      </c>
      <c r="AW275" s="67">
        <v>6.21</v>
      </c>
      <c r="AX275" s="67">
        <v>7.21</v>
      </c>
      <c r="AY275" s="67">
        <v>8.3800000000000008</v>
      </c>
      <c r="AZ275" s="67">
        <v>7.18</v>
      </c>
      <c r="BA275" s="67">
        <v>6.79</v>
      </c>
      <c r="BB275" s="67">
        <v>6.68</v>
      </c>
      <c r="BC275" s="67">
        <v>6.82</v>
      </c>
      <c r="BD275" s="67">
        <v>6.59</v>
      </c>
      <c r="BE275" s="67">
        <v>6.78</v>
      </c>
      <c r="BF275" s="67">
        <v>7.23</v>
      </c>
      <c r="BG275" s="67">
        <v>6.58</v>
      </c>
      <c r="BH275" s="67">
        <v>7.12</v>
      </c>
      <c r="BI275" s="67"/>
      <c r="BJ275" s="67"/>
      <c r="BK275" s="67"/>
      <c r="BL275" s="67"/>
      <c r="BM275" s="67"/>
      <c r="BN275" s="67"/>
      <c r="BO275" s="67"/>
      <c r="BP275" s="67"/>
      <c r="BQ275" s="67"/>
      <c r="BR275" s="67"/>
      <c r="BS275" s="67"/>
      <c r="BT275" s="67"/>
      <c r="BU275" s="67"/>
      <c r="BV275" s="67"/>
      <c r="BW275" s="67"/>
      <c r="BX275" s="67"/>
      <c r="BY275" s="67"/>
      <c r="BZ275" s="67"/>
      <c r="CA275" s="67"/>
      <c r="CB275" s="67"/>
      <c r="CC275" s="67"/>
      <c r="CD275" s="67"/>
      <c r="CE275" s="67"/>
      <c r="CF275" s="67"/>
      <c r="CG275" s="67"/>
      <c r="CH275" s="67"/>
      <c r="CI275" s="67"/>
      <c r="CJ275" s="67"/>
      <c r="CK275" s="67"/>
      <c r="CL275" s="67"/>
      <c r="CM275" s="67"/>
      <c r="CN275" s="67"/>
      <c r="CO275" s="67"/>
      <c r="CP275" s="239"/>
      <c r="CQ275"/>
      <c r="CR275" s="67"/>
      <c r="CS275"/>
      <c r="CT275"/>
      <c r="CU275" s="67"/>
      <c r="CV275" s="67"/>
      <c r="CW275" s="67"/>
      <c r="CX275" s="67"/>
      <c r="CY275" s="67"/>
      <c r="CZ275" s="67"/>
      <c r="DA275" s="67"/>
      <c r="DB275" s="67"/>
      <c r="DC275" s="67"/>
      <c r="DD275" s="17">
        <f t="shared" si="13"/>
        <v>0.6899999999999995</v>
      </c>
      <c r="DE275" s="96">
        <f t="shared" si="14"/>
        <v>8.108108108108103E-2</v>
      </c>
      <c r="DF275">
        <v>7.8</v>
      </c>
      <c r="DG275"/>
      <c r="DH275" s="254" t="s">
        <v>11766</v>
      </c>
      <c r="DI275">
        <f>VLOOKUP(DH275,[5]全部Ａ股20250705!$A:$D,4,FALSE)</f>
        <v>9.1999999999999993</v>
      </c>
      <c r="DJ275"/>
      <c r="DK275" s="270"/>
      <c r="DL275" s="271"/>
    </row>
    <row r="276" spans="1:116" s="65" customFormat="1" ht="15" customHeight="1" x14ac:dyDescent="0.25">
      <c r="A276" s="99">
        <f t="shared" si="5"/>
        <v>275</v>
      </c>
      <c r="B276" s="8" t="s">
        <v>11763</v>
      </c>
      <c r="C276" s="137" t="s">
        <v>11764</v>
      </c>
      <c r="D276" s="176">
        <v>18.28</v>
      </c>
      <c r="E276"/>
      <c r="F276" s="100" t="e">
        <f>VLOOKUP(C276,#REF!,3,FALSE)</f>
        <v>#REF!</v>
      </c>
      <c r="G276" s="100"/>
      <c r="H276" s="67">
        <v>17.739999999999998</v>
      </c>
      <c r="I276" s="67">
        <v>16.760000000000002</v>
      </c>
      <c r="J276" s="67">
        <v>17.07</v>
      </c>
      <c r="K276" s="67">
        <v>17.21</v>
      </c>
      <c r="L276" s="67">
        <v>16.93</v>
      </c>
      <c r="M276" s="67">
        <v>16.649999999999999</v>
      </c>
      <c r="N276" s="67">
        <v>16.649999999999999</v>
      </c>
      <c r="O276" s="67">
        <v>16.86</v>
      </c>
      <c r="P276" s="67">
        <v>16.05</v>
      </c>
      <c r="Q276" s="67">
        <v>15.7</v>
      </c>
      <c r="R276" s="67">
        <v>16.21</v>
      </c>
      <c r="S276" s="67">
        <v>15.48</v>
      </c>
      <c r="T276" s="67">
        <v>17.37</v>
      </c>
      <c r="U276" s="67">
        <v>17.28</v>
      </c>
      <c r="V276" s="67">
        <v>18.21</v>
      </c>
      <c r="W276" s="67">
        <v>19.059999999999999</v>
      </c>
      <c r="X276" s="67">
        <v>19.239999999999998</v>
      </c>
      <c r="Y276" s="67">
        <v>19.45</v>
      </c>
      <c r="Z276" s="67">
        <v>18.010000000000002</v>
      </c>
      <c r="AA276" s="67">
        <v>17.850000000000001</v>
      </c>
      <c r="AB276" s="67">
        <v>17.59</v>
      </c>
      <c r="AC276" s="67">
        <v>16.760000000000002</v>
      </c>
      <c r="AD276" s="67">
        <v>16.920000000000002</v>
      </c>
      <c r="AE276" s="67">
        <v>17.25</v>
      </c>
      <c r="AF276" s="67">
        <v>16.510000000000002</v>
      </c>
      <c r="AG276" s="67">
        <v>16.47</v>
      </c>
      <c r="AH276" s="67">
        <v>18.07</v>
      </c>
      <c r="AI276" s="67">
        <v>19.37</v>
      </c>
      <c r="AJ276" s="67">
        <v>20.45</v>
      </c>
      <c r="AK276" s="67">
        <v>20.63</v>
      </c>
      <c r="AL276" s="67">
        <v>19.86</v>
      </c>
      <c r="AM276" s="67">
        <v>20.23</v>
      </c>
      <c r="AN276" s="67">
        <v>20.7</v>
      </c>
      <c r="AO276" s="67">
        <v>19.36</v>
      </c>
      <c r="AP276" s="67">
        <v>17.989999999999998</v>
      </c>
      <c r="AQ276" s="67">
        <v>19.62</v>
      </c>
      <c r="AR276" s="67">
        <v>19.39</v>
      </c>
      <c r="AS276" s="67">
        <v>17.829999999999998</v>
      </c>
      <c r="AT276" s="67">
        <v>20.83</v>
      </c>
      <c r="AU276" s="67">
        <v>18.48</v>
      </c>
      <c r="AV276" s="67">
        <v>14.9</v>
      </c>
      <c r="AW276" s="67">
        <v>14.53</v>
      </c>
      <c r="AX276" s="67">
        <v>15.52</v>
      </c>
      <c r="AY276" s="67">
        <v>17.45</v>
      </c>
      <c r="AZ276" s="67">
        <v>15.31</v>
      </c>
      <c r="BA276" s="67">
        <v>15.19</v>
      </c>
      <c r="BB276" s="67">
        <v>16.649999999999999</v>
      </c>
      <c r="BC276" s="67">
        <v>16.670000000000002</v>
      </c>
      <c r="BD276" s="67">
        <v>15.22</v>
      </c>
      <c r="BE276" s="67">
        <v>15.64</v>
      </c>
      <c r="BF276" s="67">
        <v>16.53</v>
      </c>
      <c r="BG276" s="67">
        <v>17.059999999999999</v>
      </c>
      <c r="BH276" s="67">
        <v>21.81</v>
      </c>
      <c r="BI276" s="67"/>
      <c r="BJ276" s="67"/>
      <c r="BK276" s="67"/>
      <c r="BL276" s="67"/>
      <c r="BM276" s="67"/>
      <c r="BN276" s="67"/>
      <c r="BO276" s="67"/>
      <c r="BP276" s="67"/>
      <c r="BQ276" s="67"/>
      <c r="BR276" s="67"/>
      <c r="BS276" s="67"/>
      <c r="BT276" s="67"/>
      <c r="BU276" s="67"/>
      <c r="BV276" s="67"/>
      <c r="BW276" s="67"/>
      <c r="BX276" s="67"/>
      <c r="BY276" s="67"/>
      <c r="BZ276" s="67"/>
      <c r="CA276" s="67"/>
      <c r="CB276" s="67"/>
      <c r="CC276" s="67"/>
      <c r="CD276" s="67"/>
      <c r="CE276" s="67"/>
      <c r="CF276" s="67"/>
      <c r="CG276" s="67"/>
      <c r="CH276" s="67"/>
      <c r="CI276" s="67"/>
      <c r="CJ276" s="67"/>
      <c r="CK276" s="67"/>
      <c r="CL276" s="67"/>
      <c r="CM276" s="67"/>
      <c r="CN276" s="67"/>
      <c r="CO276" s="67"/>
      <c r="CP276" s="239"/>
      <c r="CQ276"/>
      <c r="CR276" s="67"/>
      <c r="CS276"/>
      <c r="CT276"/>
      <c r="CU276" s="67"/>
      <c r="CV276" s="67"/>
      <c r="CW276" s="67"/>
      <c r="CX276" s="67"/>
      <c r="CY276" s="67"/>
      <c r="CZ276" s="67"/>
      <c r="DA276" s="67"/>
      <c r="DB276" s="67"/>
      <c r="DC276" s="67"/>
      <c r="DD276" s="17">
        <f t="shared" si="13"/>
        <v>0.5400000000000027</v>
      </c>
      <c r="DE276" s="96">
        <f t="shared" si="14"/>
        <v>3.0439684329199704E-2</v>
      </c>
      <c r="DF276">
        <v>7.8</v>
      </c>
      <c r="DG276"/>
      <c r="DH276" s="254" t="s">
        <v>11764</v>
      </c>
      <c r="DI276">
        <f>VLOOKUP(DH276,[5]全部Ａ股20250705!$A:$D,4,FALSE)</f>
        <v>18.28</v>
      </c>
      <c r="DJ276"/>
      <c r="DK276" s="270"/>
      <c r="DL276" s="271"/>
    </row>
    <row r="277" spans="1:116" s="65" customFormat="1" ht="15" customHeight="1" x14ac:dyDescent="0.25">
      <c r="A277" s="99">
        <f t="shared" si="5"/>
        <v>276</v>
      </c>
      <c r="B277" s="8" t="s">
        <v>11757</v>
      </c>
      <c r="C277" s="137" t="s">
        <v>11758</v>
      </c>
      <c r="D277" s="176">
        <v>5.63</v>
      </c>
      <c r="E277"/>
      <c r="F277" s="100" t="e">
        <f>VLOOKUP(C277,#REF!,3,FALSE)</f>
        <v>#REF!</v>
      </c>
      <c r="G277" s="100"/>
      <c r="H277" s="67">
        <v>5.64</v>
      </c>
      <c r="I277" s="67">
        <v>5.49</v>
      </c>
      <c r="J277" s="67">
        <v>5.3</v>
      </c>
      <c r="K277" s="67">
        <v>5.32</v>
      </c>
      <c r="L277" s="67">
        <v>5.13</v>
      </c>
      <c r="M277" s="67">
        <v>5.07</v>
      </c>
      <c r="N277" s="67">
        <v>5.16</v>
      </c>
      <c r="O277" s="67">
        <v>5.35</v>
      </c>
      <c r="P277" s="67">
        <v>5.19</v>
      </c>
      <c r="Q277" s="67">
        <v>5.01</v>
      </c>
      <c r="R277" s="67">
        <v>4.75</v>
      </c>
      <c r="S277" s="67">
        <v>4.6500000000000004</v>
      </c>
      <c r="T277" s="67">
        <v>5.24</v>
      </c>
      <c r="U277" s="67">
        <v>5.18</v>
      </c>
      <c r="V277" s="67">
        <v>5.5</v>
      </c>
      <c r="W277" s="67">
        <v>5.62</v>
      </c>
      <c r="X277" s="67">
        <v>5.47</v>
      </c>
      <c r="Y277" s="67">
        <v>5.29</v>
      </c>
      <c r="Z277" s="67">
        <v>5.69</v>
      </c>
      <c r="AA277" s="67">
        <v>5.62</v>
      </c>
      <c r="AB277" s="67">
        <v>5.6</v>
      </c>
      <c r="AC277" s="67">
        <v>5.37</v>
      </c>
      <c r="AD277" s="67">
        <v>5.53</v>
      </c>
      <c r="AE277" s="67">
        <v>5.28</v>
      </c>
      <c r="AF277" s="67">
        <v>4.87</v>
      </c>
      <c r="AG277" s="67">
        <v>5.16</v>
      </c>
      <c r="AH277" s="67">
        <v>5.89</v>
      </c>
      <c r="AI277" s="67">
        <v>6.21</v>
      </c>
      <c r="AJ277" s="67">
        <v>6.06</v>
      </c>
      <c r="AK277" s="67">
        <v>6</v>
      </c>
      <c r="AL277" s="67">
        <v>5.73</v>
      </c>
      <c r="AM277" s="67">
        <v>5.46</v>
      </c>
      <c r="AN277" s="67">
        <v>5.59</v>
      </c>
      <c r="AO277" s="67">
        <v>6.06</v>
      </c>
      <c r="AP277" s="67">
        <v>5.56</v>
      </c>
      <c r="AQ277" s="67">
        <v>5.6</v>
      </c>
      <c r="AR277" s="67">
        <v>5.37</v>
      </c>
      <c r="AS277" s="67">
        <v>4.84</v>
      </c>
      <c r="AT277" s="67">
        <v>5.0599999999999996</v>
      </c>
      <c r="AU277" s="67">
        <v>4.38</v>
      </c>
      <c r="AV277" s="67">
        <v>3.93</v>
      </c>
      <c r="AW277" s="67">
        <v>3.88</v>
      </c>
      <c r="AX277" s="67">
        <v>4.01</v>
      </c>
      <c r="AY277" s="67">
        <v>4.1500000000000004</v>
      </c>
      <c r="AZ277" s="67">
        <v>3.86</v>
      </c>
      <c r="BA277" s="67">
        <v>4.1900000000000004</v>
      </c>
      <c r="BB277" s="67">
        <v>3.81</v>
      </c>
      <c r="BC277" s="67">
        <v>3.87</v>
      </c>
      <c r="BD277" s="67">
        <v>3.77</v>
      </c>
      <c r="BE277" s="67">
        <v>3.87</v>
      </c>
      <c r="BF277" s="67">
        <v>4.08</v>
      </c>
      <c r="BG277" s="67">
        <v>3.85</v>
      </c>
      <c r="BH277" s="67">
        <v>4.0999999999999996</v>
      </c>
      <c r="BI277" s="67"/>
      <c r="BJ277" s="67"/>
      <c r="BK277" s="67"/>
      <c r="BL277" s="67"/>
      <c r="BM277" s="67"/>
      <c r="BN277" s="67"/>
      <c r="BO277" s="67"/>
      <c r="BP277" s="67"/>
      <c r="BQ277" s="67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239"/>
      <c r="CQ277"/>
      <c r="CR277" s="67"/>
      <c r="CS277"/>
      <c r="CT277"/>
      <c r="CU277" s="67"/>
      <c r="CV277" s="67"/>
      <c r="CW277" s="67"/>
      <c r="CX277" s="67"/>
      <c r="CY277" s="67"/>
      <c r="CZ277" s="67"/>
      <c r="DA277" s="67"/>
      <c r="DB277" s="67"/>
      <c r="DC277" s="67"/>
      <c r="DD277" s="17">
        <f t="shared" si="13"/>
        <v>-9.9999999999997868E-3</v>
      </c>
      <c r="DE277" s="96">
        <f t="shared" si="14"/>
        <v>-1.7730496453900331E-3</v>
      </c>
      <c r="DF277">
        <v>7.8</v>
      </c>
      <c r="DG277"/>
      <c r="DH277" s="254" t="s">
        <v>11758</v>
      </c>
      <c r="DI277">
        <f>VLOOKUP(DH277,[5]全部Ａ股20250705!$A:$D,4,FALSE)</f>
        <v>5.63</v>
      </c>
      <c r="DJ277"/>
      <c r="DK277" s="270"/>
      <c r="DL277" s="271"/>
    </row>
    <row r="278" spans="1:116" s="65" customFormat="1" ht="15" customHeight="1" x14ac:dyDescent="0.25">
      <c r="A278" s="99">
        <f t="shared" si="5"/>
        <v>277</v>
      </c>
      <c r="B278" s="8" t="s">
        <v>11755</v>
      </c>
      <c r="C278" s="137" t="s">
        <v>11756</v>
      </c>
      <c r="D278" s="176">
        <v>15.71</v>
      </c>
      <c r="E278"/>
      <c r="F278" s="100" t="e">
        <f>VLOOKUP(C278,#REF!,3,FALSE)</f>
        <v>#REF!</v>
      </c>
      <c r="G278" s="100"/>
      <c r="H278" s="67">
        <v>15.91</v>
      </c>
      <c r="I278" s="67">
        <v>14.97</v>
      </c>
      <c r="J278" s="67">
        <v>15.64</v>
      </c>
      <c r="K278" s="67">
        <v>15.88</v>
      </c>
      <c r="L278" s="67">
        <v>15.31</v>
      </c>
      <c r="M278" s="67">
        <v>15.93</v>
      </c>
      <c r="N278" s="67">
        <v>14.77</v>
      </c>
      <c r="O278" s="67">
        <v>15.07</v>
      </c>
      <c r="P278" s="67">
        <v>14.2</v>
      </c>
      <c r="Q278" s="67">
        <v>13.92</v>
      </c>
      <c r="R278" s="67">
        <v>13.74</v>
      </c>
      <c r="S278" s="67">
        <v>13.76</v>
      </c>
      <c r="T278" s="67">
        <v>15.72</v>
      </c>
      <c r="U278" s="67">
        <v>18.5</v>
      </c>
      <c r="V278" s="67">
        <v>18.059999999999999</v>
      </c>
      <c r="W278" s="67">
        <v>17.690000000000001</v>
      </c>
      <c r="X278" s="67">
        <v>18.079999999999998</v>
      </c>
      <c r="Y278" s="67">
        <v>17.23</v>
      </c>
      <c r="Z278" s="67">
        <v>18.88</v>
      </c>
      <c r="AA278" s="67">
        <v>17.95</v>
      </c>
      <c r="AB278" s="67">
        <v>19.66</v>
      </c>
      <c r="AC278" s="67">
        <v>18.149999999999999</v>
      </c>
      <c r="AD278" s="67">
        <v>18.43</v>
      </c>
      <c r="AE278" s="67">
        <v>17.91</v>
      </c>
      <c r="AF278" s="67">
        <v>16.75</v>
      </c>
      <c r="AG278" s="67">
        <v>22.1</v>
      </c>
      <c r="AH278" s="67">
        <v>22.74</v>
      </c>
      <c r="AI278" s="67">
        <v>22.87</v>
      </c>
      <c r="AJ278" s="67">
        <v>22</v>
      </c>
      <c r="AK278" s="67">
        <v>18.600000000000001</v>
      </c>
      <c r="AL278" s="67">
        <v>18.93</v>
      </c>
      <c r="AM278" s="67">
        <v>22.86</v>
      </c>
      <c r="AN278" s="67">
        <v>15.68</v>
      </c>
      <c r="AO278" s="67">
        <v>13.89</v>
      </c>
      <c r="AP278" s="67">
        <v>12.73</v>
      </c>
      <c r="AQ278" s="67">
        <v>12.91</v>
      </c>
      <c r="AR278" s="67">
        <v>12.61</v>
      </c>
      <c r="AS278" s="67">
        <v>12.24</v>
      </c>
      <c r="AT278" s="67">
        <v>13.16</v>
      </c>
      <c r="AU278" s="67">
        <v>12.08</v>
      </c>
      <c r="AV278" s="67">
        <v>11.2</v>
      </c>
      <c r="AW278" s="67">
        <v>10.5</v>
      </c>
      <c r="AX278" s="67">
        <v>11.29</v>
      </c>
      <c r="AY278" s="67">
        <v>11.78</v>
      </c>
      <c r="AZ278" s="67">
        <v>11.33</v>
      </c>
      <c r="BA278" s="67">
        <v>11.65</v>
      </c>
      <c r="BB278" s="67">
        <v>11</v>
      </c>
      <c r="BC278" s="67">
        <v>11.58</v>
      </c>
      <c r="BD278" s="67">
        <v>11.31</v>
      </c>
      <c r="BE278" s="67">
        <v>12.43</v>
      </c>
      <c r="BF278" s="67">
        <v>13.43</v>
      </c>
      <c r="BG278" s="67">
        <v>12.16</v>
      </c>
      <c r="BH278" s="67">
        <v>13.63</v>
      </c>
      <c r="BI278" s="67"/>
      <c r="BJ278" s="67"/>
      <c r="BK278" s="67"/>
      <c r="BL278" s="67"/>
      <c r="BM278" s="67"/>
      <c r="BN278" s="67"/>
      <c r="BO278" s="67"/>
      <c r="BP278" s="67"/>
      <c r="BQ278" s="67"/>
      <c r="BR278" s="67"/>
      <c r="BS278" s="67"/>
      <c r="BT278" s="67"/>
      <c r="BU278" s="67"/>
      <c r="BV278" s="67"/>
      <c r="BW278" s="67"/>
      <c r="BX278" s="67"/>
      <c r="BY278" s="67"/>
      <c r="BZ278" s="67"/>
      <c r="CA278" s="67"/>
      <c r="CB278" s="67"/>
      <c r="CC278" s="67"/>
      <c r="CD278" s="67"/>
      <c r="CE278" s="67"/>
      <c r="CF278" s="67"/>
      <c r="CG278" s="67"/>
      <c r="CH278" s="67"/>
      <c r="CI278" s="67"/>
      <c r="CJ278" s="67"/>
      <c r="CK278" s="67"/>
      <c r="CL278" s="67"/>
      <c r="CM278" s="67"/>
      <c r="CN278" s="67"/>
      <c r="CO278" s="67"/>
      <c r="CP278" s="239"/>
      <c r="CQ278"/>
      <c r="CR278" s="67"/>
      <c r="CS278"/>
      <c r="CT278"/>
      <c r="CU278" s="67"/>
      <c r="CV278" s="67"/>
      <c r="CW278" s="67"/>
      <c r="CX278" s="67"/>
      <c r="CY278" s="67"/>
      <c r="CZ278" s="67"/>
      <c r="DA278" s="67"/>
      <c r="DB278" s="67"/>
      <c r="DC278" s="67"/>
      <c r="DD278" s="17">
        <f t="shared" si="13"/>
        <v>-0.19999999999999929</v>
      </c>
      <c r="DE278" s="96">
        <f t="shared" si="14"/>
        <v>-1.2570710245128805E-2</v>
      </c>
      <c r="DF278">
        <v>7.8</v>
      </c>
      <c r="DG278"/>
      <c r="DH278" s="254" t="s">
        <v>11756</v>
      </c>
      <c r="DI278">
        <f>VLOOKUP(DH278,[5]全部Ａ股20250705!$A:$D,4,FALSE)</f>
        <v>15.71</v>
      </c>
      <c r="DJ278"/>
      <c r="DK278" s="270"/>
      <c r="DL278" s="271"/>
    </row>
    <row r="279" spans="1:116" s="65" customFormat="1" ht="15" customHeight="1" x14ac:dyDescent="0.25">
      <c r="A279" s="99">
        <f t="shared" si="5"/>
        <v>278</v>
      </c>
      <c r="B279" s="8" t="s">
        <v>11742</v>
      </c>
      <c r="C279" s="137" t="s">
        <v>11743</v>
      </c>
      <c r="D279" s="176">
        <v>9</v>
      </c>
      <c r="E279"/>
      <c r="F279" s="100" t="e">
        <f>VLOOKUP(C279,#REF!,3,FALSE)</f>
        <v>#REF!</v>
      </c>
      <c r="G279" s="100"/>
      <c r="H279" s="67">
        <v>8.85</v>
      </c>
      <c r="I279" s="67">
        <v>8.8800000000000008</v>
      </c>
      <c r="J279" s="67">
        <v>9.6</v>
      </c>
      <c r="K279" s="67">
        <v>8.82</v>
      </c>
      <c r="L279" s="67">
        <v>8.98</v>
      </c>
      <c r="M279" s="67">
        <v>8.86</v>
      </c>
      <c r="N279" s="67">
        <v>8.6199999999999992</v>
      </c>
      <c r="O279" s="67">
        <v>8.3000000000000007</v>
      </c>
      <c r="P279" s="67">
        <v>8.39</v>
      </c>
      <c r="Q279" s="67">
        <v>8.1999999999999993</v>
      </c>
      <c r="R279" s="67">
        <v>8.08</v>
      </c>
      <c r="S279" s="67">
        <v>7.66</v>
      </c>
      <c r="T279" s="67">
        <v>7.51</v>
      </c>
      <c r="U279" s="67">
        <v>7.38</v>
      </c>
      <c r="V279" s="67">
        <v>7.3</v>
      </c>
      <c r="W279" s="67">
        <v>7.26</v>
      </c>
      <c r="X279" s="67">
        <v>7.21</v>
      </c>
      <c r="Y279" s="67">
        <v>7</v>
      </c>
      <c r="Z279" s="67">
        <v>7.09</v>
      </c>
      <c r="AA279" s="67">
        <v>7.16</v>
      </c>
      <c r="AB279" s="67">
        <v>7.2</v>
      </c>
      <c r="AC279" s="67">
        <v>7.26</v>
      </c>
      <c r="AD279" s="67">
        <v>7.19</v>
      </c>
      <c r="AE279" s="67">
        <v>7.46</v>
      </c>
      <c r="AF279" s="67">
        <v>6.95</v>
      </c>
      <c r="AG279" s="67">
        <v>7.25</v>
      </c>
      <c r="AH279" s="67">
        <v>7.7</v>
      </c>
      <c r="AI279" s="67">
        <v>7.52</v>
      </c>
      <c r="AJ279" s="67">
        <v>7.78</v>
      </c>
      <c r="AK279" s="67">
        <v>7.74</v>
      </c>
      <c r="AL279" s="67">
        <v>7.7</v>
      </c>
      <c r="AM279" s="67">
        <v>7.65</v>
      </c>
      <c r="AN279" s="67">
        <v>7.7</v>
      </c>
      <c r="AO279" s="67">
        <v>7.5</v>
      </c>
      <c r="AP279" s="67">
        <v>7.2</v>
      </c>
      <c r="AQ279" s="67">
        <v>7.43</v>
      </c>
      <c r="AR279" s="67">
        <v>7.37</v>
      </c>
      <c r="AS279" s="67">
        <v>7.59</v>
      </c>
      <c r="AT279" s="67">
        <v>7.9</v>
      </c>
      <c r="AU279" s="67">
        <v>7.2</v>
      </c>
      <c r="AV279" s="67">
        <v>6.62</v>
      </c>
      <c r="AW279" s="67">
        <v>6.77</v>
      </c>
      <c r="AX279" s="67">
        <v>7.04</v>
      </c>
      <c r="AY279" s="67">
        <v>7.08</v>
      </c>
      <c r="AZ279" s="67">
        <v>6.87</v>
      </c>
      <c r="BA279" s="67">
        <v>6.91</v>
      </c>
      <c r="BB279" s="67">
        <v>6.61</v>
      </c>
      <c r="BC279" s="67">
        <v>6.46</v>
      </c>
      <c r="BD279" s="67">
        <v>6.51</v>
      </c>
      <c r="BE279" s="67">
        <v>7.11</v>
      </c>
      <c r="BF279" s="67">
        <v>7.33</v>
      </c>
      <c r="BG279" s="67">
        <v>7.32</v>
      </c>
      <c r="BH279" s="67">
        <v>7.53</v>
      </c>
      <c r="BI279" s="67"/>
      <c r="BJ279" s="67"/>
      <c r="BK279" s="67"/>
      <c r="BL279" s="67"/>
      <c r="BM279" s="67"/>
      <c r="BN279" s="67"/>
      <c r="BO279" s="67"/>
      <c r="BP279" s="67"/>
      <c r="BQ279" s="67"/>
      <c r="BR279" s="67"/>
      <c r="BS279" s="67"/>
      <c r="BT279" s="67"/>
      <c r="BU279" s="67"/>
      <c r="BV279" s="67"/>
      <c r="BW279" s="67"/>
      <c r="BX279" s="67"/>
      <c r="BY279" s="67"/>
      <c r="BZ279" s="67"/>
      <c r="CA279" s="67"/>
      <c r="CB279" s="67"/>
      <c r="CC279" s="67"/>
      <c r="CD279" s="67"/>
      <c r="CE279" s="67"/>
      <c r="CF279" s="67"/>
      <c r="CG279" s="67"/>
      <c r="CH279" s="67"/>
      <c r="CI279" s="67"/>
      <c r="CJ279" s="67"/>
      <c r="CK279" s="67"/>
      <c r="CL279" s="67"/>
      <c r="CM279" s="67"/>
      <c r="CN279" s="67"/>
      <c r="CO279" s="67"/>
      <c r="CP279" s="239"/>
      <c r="CQ279"/>
      <c r="CR279" s="67"/>
      <c r="CS279"/>
      <c r="CT279"/>
      <c r="CU279" s="67"/>
      <c r="CV279" s="67"/>
      <c r="CW279" s="67"/>
      <c r="CX279" s="67"/>
      <c r="CY279" s="67"/>
      <c r="CZ279" s="67"/>
      <c r="DA279" s="67"/>
      <c r="DB279" s="67"/>
      <c r="DC279" s="67"/>
      <c r="DD279" s="17">
        <f t="shared" si="13"/>
        <v>0.15000000000000036</v>
      </c>
      <c r="DE279" s="96">
        <f t="shared" si="14"/>
        <v>1.6949152542372923E-2</v>
      </c>
      <c r="DF279">
        <v>7.8</v>
      </c>
      <c r="DG279"/>
      <c r="DH279" s="254" t="s">
        <v>11743</v>
      </c>
      <c r="DI279">
        <f>VLOOKUP(DH279,[5]全部Ａ股20250705!$A:$D,4,FALSE)</f>
        <v>9</v>
      </c>
      <c r="DJ279"/>
      <c r="DK279" s="270"/>
      <c r="DL279" s="271"/>
    </row>
    <row r="280" spans="1:116" s="65" customFormat="1" ht="15" customHeight="1" x14ac:dyDescent="0.25">
      <c r="A280" s="99">
        <f t="shared" si="5"/>
        <v>279</v>
      </c>
      <c r="B280" s="8" t="s">
        <v>11740</v>
      </c>
      <c r="C280" s="137" t="s">
        <v>11741</v>
      </c>
      <c r="D280" s="176">
        <v>3.66</v>
      </c>
      <c r="E280"/>
      <c r="F280" s="100" t="e">
        <f>VLOOKUP(C280,#REF!,3,FALSE)</f>
        <v>#REF!</v>
      </c>
      <c r="G280" s="100"/>
      <c r="H280" s="67">
        <v>3.65</v>
      </c>
      <c r="I280" s="67">
        <v>3.69</v>
      </c>
      <c r="J280" s="67">
        <v>3.66</v>
      </c>
      <c r="K280" s="67">
        <v>3.66</v>
      </c>
      <c r="L280" s="67">
        <v>3.67</v>
      </c>
      <c r="M280" s="67">
        <v>3.64</v>
      </c>
      <c r="N280" s="67">
        <v>3.58</v>
      </c>
      <c r="O280" s="67">
        <v>3.57</v>
      </c>
      <c r="P280" s="67">
        <v>3.52</v>
      </c>
      <c r="Q280" s="67">
        <v>3.53</v>
      </c>
      <c r="R280" s="67">
        <v>3.62</v>
      </c>
      <c r="S280" s="67">
        <v>3.53</v>
      </c>
      <c r="T280" s="67">
        <v>3.69</v>
      </c>
      <c r="U280" s="67">
        <v>3.64</v>
      </c>
      <c r="V280" s="67">
        <v>3.65</v>
      </c>
      <c r="W280" s="67">
        <v>3.68</v>
      </c>
      <c r="X280" s="67">
        <v>3.64</v>
      </c>
      <c r="Y280" s="67">
        <v>3.62</v>
      </c>
      <c r="Z280" s="67">
        <v>3.78</v>
      </c>
      <c r="AA280" s="67">
        <v>3.68</v>
      </c>
      <c r="AB280" s="67">
        <v>3.71</v>
      </c>
      <c r="AC280" s="67">
        <v>3.69</v>
      </c>
      <c r="AD280" s="67">
        <v>3.62</v>
      </c>
      <c r="AE280" s="67">
        <v>3.62</v>
      </c>
      <c r="AF280" s="67">
        <v>3.6</v>
      </c>
      <c r="AG280" s="67">
        <v>3.89</v>
      </c>
      <c r="AH280" s="67">
        <v>4.1399999999999997</v>
      </c>
      <c r="AI280" s="67">
        <v>4.01</v>
      </c>
      <c r="AJ280" s="67">
        <v>3.99</v>
      </c>
      <c r="AK280" s="67">
        <v>4.0599999999999996</v>
      </c>
      <c r="AL280" s="67">
        <v>3.91</v>
      </c>
      <c r="AM280" s="67">
        <v>4.05</v>
      </c>
      <c r="AN280" s="67">
        <v>4.1100000000000003</v>
      </c>
      <c r="AO280" s="67">
        <v>4.1399999999999997</v>
      </c>
      <c r="AP280" s="67">
        <v>4.08</v>
      </c>
      <c r="AQ280" s="67">
        <v>4.0999999999999996</v>
      </c>
      <c r="AR280" s="67">
        <v>4.25</v>
      </c>
      <c r="AS280" s="67">
        <v>4.2300000000000004</v>
      </c>
      <c r="AT280" s="67">
        <v>4.5</v>
      </c>
      <c r="AU280" s="67">
        <v>4.2</v>
      </c>
      <c r="AV280" s="67">
        <v>3.96</v>
      </c>
      <c r="AW280" s="67">
        <v>3.95</v>
      </c>
      <c r="AX280" s="67">
        <v>4.24</v>
      </c>
      <c r="AY280" s="67">
        <v>4.78</v>
      </c>
      <c r="AZ280" s="67">
        <v>4.99</v>
      </c>
      <c r="BA280" s="67">
        <v>4.83</v>
      </c>
      <c r="BB280" s="67">
        <v>4.74</v>
      </c>
      <c r="BC280" s="67">
        <v>4.72</v>
      </c>
      <c r="BD280" s="67">
        <v>5.08</v>
      </c>
      <c r="BE280" s="67">
        <v>5</v>
      </c>
      <c r="BF280" s="67">
        <v>4.8</v>
      </c>
      <c r="BG280" s="67">
        <v>4.79</v>
      </c>
      <c r="BH280" s="67">
        <v>4.63</v>
      </c>
      <c r="BI280" s="67"/>
      <c r="BJ280" s="67"/>
      <c r="BK280" s="67"/>
      <c r="BL280" s="67"/>
      <c r="BM280" s="67"/>
      <c r="BN280" s="67"/>
      <c r="BO280" s="67"/>
      <c r="BP280" s="67"/>
      <c r="BQ280" s="67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239"/>
      <c r="CQ280"/>
      <c r="CR280" s="67"/>
      <c r="CS280"/>
      <c r="CT280"/>
      <c r="CU280" s="67"/>
      <c r="CV280" s="67"/>
      <c r="CW280" s="67"/>
      <c r="CX280" s="67"/>
      <c r="CY280" s="67"/>
      <c r="CZ280" s="67"/>
      <c r="DA280" s="67"/>
      <c r="DB280" s="67"/>
      <c r="DC280" s="67"/>
      <c r="DD280" s="17">
        <f t="shared" si="13"/>
        <v>1.0000000000000231E-2</v>
      </c>
      <c r="DE280" s="96">
        <f t="shared" si="14"/>
        <v>2.7397260273973236E-3</v>
      </c>
      <c r="DF280">
        <v>7.8</v>
      </c>
      <c r="DG280"/>
      <c r="DH280" s="254" t="s">
        <v>11741</v>
      </c>
      <c r="DI280">
        <f>VLOOKUP(DH280,[5]全部Ａ股20250705!$A:$D,4,FALSE)</f>
        <v>3.66</v>
      </c>
      <c r="DJ280"/>
      <c r="DK280" s="270"/>
      <c r="DL280" s="271"/>
    </row>
    <row r="281" spans="1:116" s="65" customFormat="1" ht="15" customHeight="1" x14ac:dyDescent="0.25">
      <c r="A281" s="99">
        <f t="shared" si="5"/>
        <v>280</v>
      </c>
      <c r="B281" s="8" t="s">
        <v>11737</v>
      </c>
      <c r="C281" s="137" t="s">
        <v>11738</v>
      </c>
      <c r="D281" s="176">
        <v>15.09</v>
      </c>
      <c r="E281"/>
      <c r="F281" s="100" t="e">
        <f>VLOOKUP(C281,#REF!,3,FALSE)</f>
        <v>#REF!</v>
      </c>
      <c r="G281" s="100"/>
      <c r="H281" s="67">
        <v>15.43</v>
      </c>
      <c r="I281" s="67">
        <v>14.83</v>
      </c>
      <c r="J281" s="67">
        <v>15.48</v>
      </c>
      <c r="K281" s="67">
        <v>15.15</v>
      </c>
      <c r="L281" s="67">
        <v>14.23</v>
      </c>
      <c r="M281" s="67">
        <v>14.36</v>
      </c>
      <c r="N281" s="67">
        <v>14.49</v>
      </c>
      <c r="O281" s="67">
        <v>14.5</v>
      </c>
      <c r="P281" s="67">
        <v>14.18</v>
      </c>
      <c r="Q281" s="67">
        <v>14.37</v>
      </c>
      <c r="R281" s="67">
        <v>14.8</v>
      </c>
      <c r="S281" s="67">
        <v>13.99</v>
      </c>
      <c r="T281" s="67">
        <v>15.78</v>
      </c>
      <c r="U281" s="67">
        <v>16.579999999999998</v>
      </c>
      <c r="V281" s="67">
        <v>16.55</v>
      </c>
      <c r="W281" s="67">
        <v>16.82</v>
      </c>
      <c r="X281" s="67">
        <v>16.28</v>
      </c>
      <c r="Y281" s="67">
        <v>15.7</v>
      </c>
      <c r="Z281" s="67">
        <v>16.100000000000001</v>
      </c>
      <c r="AA281" s="67">
        <v>15.85</v>
      </c>
      <c r="AB281" s="67">
        <v>15.87</v>
      </c>
      <c r="AC281" s="67">
        <v>15.66</v>
      </c>
      <c r="AD281" s="67">
        <v>15.9</v>
      </c>
      <c r="AE281" s="67">
        <v>15.53</v>
      </c>
      <c r="AF281" s="67">
        <v>15.17</v>
      </c>
      <c r="AG281" s="67">
        <v>16.190000000000001</v>
      </c>
      <c r="AH281" s="67">
        <v>17.170000000000002</v>
      </c>
      <c r="AI281" s="67">
        <v>17.45</v>
      </c>
      <c r="AJ281" s="67">
        <v>17.25</v>
      </c>
      <c r="AK281" s="67">
        <v>17.77</v>
      </c>
      <c r="AL281" s="67">
        <v>17.489999999999998</v>
      </c>
      <c r="AM281" s="67">
        <v>18.12</v>
      </c>
      <c r="AN281" s="67">
        <v>19.13</v>
      </c>
      <c r="AO281" s="67">
        <v>19.52</v>
      </c>
      <c r="AP281" s="67">
        <v>16.02</v>
      </c>
      <c r="AQ281" s="67">
        <v>17.12</v>
      </c>
      <c r="AR281" s="67">
        <v>16.8</v>
      </c>
      <c r="AS281" s="67">
        <v>16.86</v>
      </c>
      <c r="AT281" s="67">
        <v>18.11</v>
      </c>
      <c r="AU281" s="67">
        <v>16.91</v>
      </c>
      <c r="AV281" s="67">
        <v>15.2</v>
      </c>
      <c r="AW281" s="67">
        <v>15.2</v>
      </c>
      <c r="AX281" s="67">
        <v>16</v>
      </c>
      <c r="AY281" s="67">
        <v>15.47</v>
      </c>
      <c r="AZ281" s="67">
        <v>15.64</v>
      </c>
      <c r="BA281" s="67">
        <v>16.28</v>
      </c>
      <c r="BB281" s="67">
        <v>15.96</v>
      </c>
      <c r="BC281" s="67">
        <v>15.58</v>
      </c>
      <c r="BD281" s="67">
        <v>16.09</v>
      </c>
      <c r="BE281" s="67">
        <v>14.71</v>
      </c>
      <c r="BF281" s="67">
        <v>15.48</v>
      </c>
      <c r="BG281" s="67">
        <v>17.079999999999998</v>
      </c>
      <c r="BH281" s="67">
        <v>17.87</v>
      </c>
      <c r="BI281" s="67">
        <v>18.34</v>
      </c>
      <c r="BJ281" s="67"/>
      <c r="BK281" s="67"/>
      <c r="BL281" s="67"/>
      <c r="BM281" s="67"/>
      <c r="BN281" s="67"/>
      <c r="BO281" s="67"/>
      <c r="BP281" s="67"/>
      <c r="BQ281" s="67"/>
      <c r="BR281" s="67"/>
      <c r="BS281" s="67"/>
      <c r="BT281" s="67"/>
      <c r="BU281" s="67"/>
      <c r="BV281" s="67"/>
      <c r="BW281" s="67"/>
      <c r="BX281" s="67"/>
      <c r="BY281" s="67"/>
      <c r="BZ281" s="67"/>
      <c r="CA281" s="67"/>
      <c r="CB281" s="67"/>
      <c r="CC281" s="67"/>
      <c r="CD281" s="67"/>
      <c r="CE281" s="67"/>
      <c r="CF281" s="67"/>
      <c r="CG281" s="67"/>
      <c r="CH281" s="67"/>
      <c r="CI281" s="67"/>
      <c r="CJ281" s="67"/>
      <c r="CK281" s="67"/>
      <c r="CL281" s="67"/>
      <c r="CM281" s="67"/>
      <c r="CN281" s="67"/>
      <c r="CO281" s="67"/>
      <c r="CP281" s="239"/>
      <c r="CQ281"/>
      <c r="CR281" s="67"/>
      <c r="CS281"/>
      <c r="CT281"/>
      <c r="CU281" s="67"/>
      <c r="CV281" s="67"/>
      <c r="CW281" s="67"/>
      <c r="CX281" s="67"/>
      <c r="CY281" s="67"/>
      <c r="CZ281" s="67"/>
      <c r="DA281" s="67"/>
      <c r="DB281" s="67"/>
      <c r="DC281" s="67"/>
      <c r="DD281" s="17">
        <f t="shared" si="13"/>
        <v>-0.33999999999999986</v>
      </c>
      <c r="DE281" s="96">
        <f t="shared" si="14"/>
        <v>-2.2034996759559292E-2</v>
      </c>
      <c r="DF281">
        <v>7.8</v>
      </c>
      <c r="DG281"/>
      <c r="DH281" s="254" t="s">
        <v>11738</v>
      </c>
      <c r="DI281">
        <f>VLOOKUP(DH281,[5]全部Ａ股20250705!$A:$D,4,FALSE)</f>
        <v>15.09</v>
      </c>
      <c r="DJ281"/>
      <c r="DK281" s="270"/>
      <c r="DL281" s="271"/>
    </row>
    <row r="282" spans="1:116" s="65" customFormat="1" ht="15" customHeight="1" x14ac:dyDescent="0.25">
      <c r="A282" s="99">
        <f t="shared" si="5"/>
        <v>281</v>
      </c>
      <c r="B282" s="8" t="s">
        <v>11735</v>
      </c>
      <c r="C282" s="137" t="s">
        <v>11736</v>
      </c>
      <c r="D282" s="176">
        <v>9.1300000000000008</v>
      </c>
      <c r="E282"/>
      <c r="F282" s="100" t="e">
        <f>VLOOKUP(C282,#REF!,3,FALSE)</f>
        <v>#REF!</v>
      </c>
      <c r="G282" s="100"/>
      <c r="H282" s="67">
        <v>9.1</v>
      </c>
      <c r="I282" s="67">
        <v>8.83</v>
      </c>
      <c r="J282" s="67">
        <v>9.01</v>
      </c>
      <c r="K282" s="67">
        <v>9.1999999999999993</v>
      </c>
      <c r="L282" s="67">
        <v>9.1300000000000008</v>
      </c>
      <c r="M282" s="67">
        <v>8.9</v>
      </c>
      <c r="N282" s="67">
        <v>9</v>
      </c>
      <c r="O282" s="67">
        <v>9.14</v>
      </c>
      <c r="P282" s="67">
        <v>8.7100000000000009</v>
      </c>
      <c r="Q282" s="67">
        <v>9.19</v>
      </c>
      <c r="R282" s="67">
        <v>8.6300000000000008</v>
      </c>
      <c r="S282" s="67">
        <v>8.74</v>
      </c>
      <c r="T282" s="67">
        <v>8.69</v>
      </c>
      <c r="U282" s="67">
        <v>9.49</v>
      </c>
      <c r="V282" s="67">
        <v>9.82</v>
      </c>
      <c r="W282" s="67">
        <v>10.17</v>
      </c>
      <c r="X282" s="67">
        <v>10.54</v>
      </c>
      <c r="Y282" s="67">
        <v>9.3699999999999992</v>
      </c>
      <c r="Z282" s="67">
        <v>9.26</v>
      </c>
      <c r="AA282" s="67">
        <v>9.58</v>
      </c>
      <c r="AB282" s="67">
        <v>9.9499999999999993</v>
      </c>
      <c r="AC282" s="67">
        <v>10.029999999999999</v>
      </c>
      <c r="AD282" s="67">
        <v>9.69</v>
      </c>
      <c r="AE282" s="67">
        <v>10.06</v>
      </c>
      <c r="AF282" s="67">
        <v>9.68</v>
      </c>
      <c r="AG282" s="67">
        <v>9.85</v>
      </c>
      <c r="AH282" s="67">
        <v>9.66</v>
      </c>
      <c r="AI282" s="67">
        <v>9.48</v>
      </c>
      <c r="AJ282" s="67">
        <v>9.77</v>
      </c>
      <c r="AK282" s="67">
        <v>10.25</v>
      </c>
      <c r="AL282" s="67">
        <v>10.43</v>
      </c>
      <c r="AM282" s="67">
        <v>10.1</v>
      </c>
      <c r="AN282" s="67">
        <v>9.0399999999999991</v>
      </c>
      <c r="AO282" s="67">
        <v>9.52</v>
      </c>
      <c r="AP282" s="67">
        <v>9.66</v>
      </c>
      <c r="AQ282" s="67">
        <v>8.23</v>
      </c>
      <c r="AR282" s="67">
        <v>7.69</v>
      </c>
      <c r="AS282" s="67">
        <v>7.71</v>
      </c>
      <c r="AT282" s="67">
        <v>8.39</v>
      </c>
      <c r="AU282" s="67">
        <v>7.82</v>
      </c>
      <c r="AV282" s="67">
        <v>7.19</v>
      </c>
      <c r="AW282" s="67">
        <v>6.73</v>
      </c>
      <c r="AX282" s="67">
        <v>6.66</v>
      </c>
      <c r="AY282" s="67">
        <v>6.81</v>
      </c>
      <c r="AZ282" s="67">
        <v>6.84</v>
      </c>
      <c r="BA282" s="67">
        <v>6.47</v>
      </c>
      <c r="BB282" s="67">
        <v>6.69</v>
      </c>
      <c r="BC282" s="67">
        <v>6.85</v>
      </c>
      <c r="BD282" s="67">
        <v>6.71</v>
      </c>
      <c r="BE282" s="67">
        <v>7.15</v>
      </c>
      <c r="BF282" s="67">
        <v>8</v>
      </c>
      <c r="BG282" s="67">
        <v>8.39</v>
      </c>
      <c r="BH282" s="67">
        <v>9.27</v>
      </c>
      <c r="BI282" s="67">
        <v>8.91</v>
      </c>
      <c r="BJ282" s="67"/>
      <c r="BK282" s="67"/>
      <c r="BL282" s="67"/>
      <c r="BM282" s="67"/>
      <c r="BN282" s="67"/>
      <c r="BO282" s="67"/>
      <c r="BP282" s="67"/>
      <c r="BQ282" s="67"/>
      <c r="BR282" s="67"/>
      <c r="BS282" s="67"/>
      <c r="BT282" s="67"/>
      <c r="BU282" s="67"/>
      <c r="BV282" s="67"/>
      <c r="BW282" s="67"/>
      <c r="BX282" s="67"/>
      <c r="BY282" s="67"/>
      <c r="BZ282" s="67"/>
      <c r="CA282" s="67"/>
      <c r="CB282" s="67"/>
      <c r="CC282" s="67"/>
      <c r="CD282" s="67"/>
      <c r="CE282" s="67"/>
      <c r="CF282" s="67"/>
      <c r="CG282" s="67"/>
      <c r="CH282" s="67"/>
      <c r="CI282" s="67"/>
      <c r="CJ282" s="67"/>
      <c r="CK282" s="67"/>
      <c r="CL282" s="67"/>
      <c r="CM282" s="67"/>
      <c r="CN282" s="67"/>
      <c r="CO282" s="67"/>
      <c r="CP282" s="239"/>
      <c r="CQ282"/>
      <c r="CR282" s="67"/>
      <c r="CS282"/>
      <c r="CT282"/>
      <c r="CU282" s="67"/>
      <c r="CV282" s="67"/>
      <c r="CW282" s="67"/>
      <c r="CX282" s="67"/>
      <c r="CY282" s="67"/>
      <c r="CZ282" s="67"/>
      <c r="DA282" s="67"/>
      <c r="DB282" s="67"/>
      <c r="DC282" s="67"/>
      <c r="DD282" s="17">
        <f t="shared" si="13"/>
        <v>3.0000000000001137E-2</v>
      </c>
      <c r="DE282" s="96">
        <f t="shared" si="14"/>
        <v>3.2967032967034216E-3</v>
      </c>
      <c r="DF282">
        <v>7.8</v>
      </c>
      <c r="DG282"/>
      <c r="DH282" s="254" t="s">
        <v>11736</v>
      </c>
      <c r="DI282">
        <f>VLOOKUP(DH282,[5]全部Ａ股20250705!$A:$D,4,FALSE)</f>
        <v>9.1300000000000008</v>
      </c>
      <c r="DJ282"/>
      <c r="DK282" s="270"/>
      <c r="DL282" s="271"/>
    </row>
    <row r="283" spans="1:116" s="65" customFormat="1" ht="15" customHeight="1" x14ac:dyDescent="0.25">
      <c r="A283" s="99">
        <f t="shared" si="5"/>
        <v>282</v>
      </c>
      <c r="B283" s="8" t="s">
        <v>11733</v>
      </c>
      <c r="C283" s="137" t="s">
        <v>11734</v>
      </c>
      <c r="D283" s="176">
        <v>10.26</v>
      </c>
      <c r="E283"/>
      <c r="F283" s="100" t="e">
        <f>VLOOKUP(C283,#REF!,3,FALSE)</f>
        <v>#REF!</v>
      </c>
      <c r="G283" s="100"/>
      <c r="H283" s="67">
        <v>10.29</v>
      </c>
      <c r="I283" s="67">
        <v>9.8000000000000007</v>
      </c>
      <c r="J283" s="67">
        <v>9.91</v>
      </c>
      <c r="K283" s="67">
        <v>10.17</v>
      </c>
      <c r="L283" s="67">
        <v>10.08</v>
      </c>
      <c r="M283" s="67">
        <v>10.16</v>
      </c>
      <c r="N283" s="67">
        <v>11.3</v>
      </c>
      <c r="O283" s="67">
        <v>11.38</v>
      </c>
      <c r="P283" s="67">
        <v>9.4700000000000006</v>
      </c>
      <c r="Q283" s="67">
        <v>9.3800000000000008</v>
      </c>
      <c r="R283" s="67">
        <v>9.18</v>
      </c>
      <c r="S283" s="67">
        <v>9.1999999999999993</v>
      </c>
      <c r="T283" s="67">
        <v>10.65</v>
      </c>
      <c r="U283" s="67">
        <v>11.48</v>
      </c>
      <c r="V283" s="67">
        <v>11.91</v>
      </c>
      <c r="W283" s="67">
        <v>12.59</v>
      </c>
      <c r="X283" s="67">
        <v>11.52</v>
      </c>
      <c r="Y283" s="67">
        <v>10.79</v>
      </c>
      <c r="Z283" s="67">
        <v>11.53</v>
      </c>
      <c r="AA283" s="67">
        <v>10.92</v>
      </c>
      <c r="AB283" s="67">
        <v>11.37</v>
      </c>
      <c r="AC283" s="67">
        <v>10.65</v>
      </c>
      <c r="AD283" s="67">
        <v>10.81</v>
      </c>
      <c r="AE283" s="67">
        <v>10.56</v>
      </c>
      <c r="AF283" s="67">
        <v>10.029999999999999</v>
      </c>
      <c r="AG283" s="67">
        <v>10.210000000000001</v>
      </c>
      <c r="AH283" s="67">
        <v>11.25</v>
      </c>
      <c r="AI283" s="67">
        <v>11.4</v>
      </c>
      <c r="AJ283" s="67">
        <v>11.02</v>
      </c>
      <c r="AK283" s="67">
        <v>11.01</v>
      </c>
      <c r="AL283" s="67">
        <v>11.32</v>
      </c>
      <c r="AM283" s="67">
        <v>11.34</v>
      </c>
      <c r="AN283" s="67">
        <v>11.4</v>
      </c>
      <c r="AO283" s="67">
        <v>11.33</v>
      </c>
      <c r="AP283" s="67">
        <v>10.59</v>
      </c>
      <c r="AQ283" s="67">
        <v>10.37</v>
      </c>
      <c r="AR283" s="67">
        <v>9.4700000000000006</v>
      </c>
      <c r="AS283" s="67">
        <v>9.14</v>
      </c>
      <c r="AT283" s="67">
        <v>9.42</v>
      </c>
      <c r="AU283" s="67">
        <v>8.6300000000000008</v>
      </c>
      <c r="AV283" s="67">
        <v>7.52</v>
      </c>
      <c r="AW283" s="67">
        <v>7.46</v>
      </c>
      <c r="AX283" s="67">
        <v>7.79</v>
      </c>
      <c r="AY283" s="67">
        <v>8.39</v>
      </c>
      <c r="AZ283" s="67">
        <v>8.8000000000000007</v>
      </c>
      <c r="BA283" s="67">
        <v>9.17</v>
      </c>
      <c r="BB283" s="67">
        <v>8.69</v>
      </c>
      <c r="BC283" s="67">
        <v>8.9</v>
      </c>
      <c r="BD283" s="67">
        <v>8.93</v>
      </c>
      <c r="BE283" s="67">
        <v>9.4700000000000006</v>
      </c>
      <c r="BF283" s="67">
        <v>10.7</v>
      </c>
      <c r="BG283" s="67">
        <v>9.9499999999999993</v>
      </c>
      <c r="BH283" s="67">
        <v>10.9</v>
      </c>
      <c r="BI283" s="67">
        <v>10.76</v>
      </c>
      <c r="BJ283" s="67"/>
      <c r="BK283" s="67"/>
      <c r="BL283" s="67"/>
      <c r="BM283" s="67"/>
      <c r="BN283" s="67"/>
      <c r="BO283" s="67"/>
      <c r="BP283" s="67"/>
      <c r="BQ283" s="67"/>
      <c r="BR283" s="67"/>
      <c r="BS283" s="67"/>
      <c r="BT283" s="67"/>
      <c r="BU283" s="67"/>
      <c r="BV283" s="67"/>
      <c r="BW283" s="67"/>
      <c r="BX283" s="67"/>
      <c r="BY283" s="67"/>
      <c r="BZ283" s="67"/>
      <c r="CA283" s="67"/>
      <c r="CB283" s="67"/>
      <c r="CC283" s="67"/>
      <c r="CD283" s="67"/>
      <c r="CE283" s="67"/>
      <c r="CF283" s="67"/>
      <c r="CG283" s="67"/>
      <c r="CH283" s="67"/>
      <c r="CI283" s="67"/>
      <c r="CJ283" s="67"/>
      <c r="CK283" s="67"/>
      <c r="CL283" s="67"/>
      <c r="CM283" s="67"/>
      <c r="CN283" s="67"/>
      <c r="CO283" s="67"/>
      <c r="CP283" s="239"/>
      <c r="CQ283"/>
      <c r="CR283" s="67"/>
      <c r="CS283"/>
      <c r="CT283"/>
      <c r="CU283" s="67"/>
      <c r="CV283" s="67"/>
      <c r="CW283" s="67"/>
      <c r="CX283" s="67"/>
      <c r="CY283" s="67"/>
      <c r="CZ283" s="67"/>
      <c r="DA283" s="67"/>
      <c r="DB283" s="67"/>
      <c r="DC283" s="67"/>
      <c r="DD283" s="17">
        <f t="shared" si="13"/>
        <v>-2.9999999999999361E-2</v>
      </c>
      <c r="DE283" s="96">
        <f t="shared" si="14"/>
        <v>-2.9154518950436697E-3</v>
      </c>
      <c r="DF283">
        <v>7.8</v>
      </c>
      <c r="DG283"/>
      <c r="DH283" s="254" t="s">
        <v>11734</v>
      </c>
      <c r="DI283">
        <f>VLOOKUP(DH283,[5]全部Ａ股20250705!$A:$D,4,FALSE)</f>
        <v>10.26</v>
      </c>
      <c r="DJ283"/>
      <c r="DK283" s="270"/>
      <c r="DL283" s="271"/>
    </row>
    <row r="284" spans="1:116" s="65" customFormat="1" ht="15" customHeight="1" x14ac:dyDescent="0.25">
      <c r="A284" s="99">
        <f t="shared" si="5"/>
        <v>283</v>
      </c>
      <c r="B284" s="8" t="s">
        <v>11731</v>
      </c>
      <c r="C284" s="137" t="s">
        <v>11732</v>
      </c>
      <c r="D284" s="176">
        <v>10.39</v>
      </c>
      <c r="E284"/>
      <c r="F284" s="100" t="e">
        <f>VLOOKUP(C284,#REF!,3,FALSE)</f>
        <v>#REF!</v>
      </c>
      <c r="G284" s="100"/>
      <c r="H284" s="67">
        <v>10.48</v>
      </c>
      <c r="I284" s="67">
        <v>9.84</v>
      </c>
      <c r="J284" s="67">
        <v>9.91</v>
      </c>
      <c r="K284" s="67">
        <v>10.27</v>
      </c>
      <c r="L284" s="67">
        <v>10.27</v>
      </c>
      <c r="M284" s="67">
        <v>10.220000000000001</v>
      </c>
      <c r="N284" s="67">
        <v>10.66</v>
      </c>
      <c r="O284" s="67">
        <v>10.67</v>
      </c>
      <c r="P284" s="67">
        <v>10.62</v>
      </c>
      <c r="Q284" s="67">
        <v>10.17</v>
      </c>
      <c r="R284" s="67">
        <v>9.52</v>
      </c>
      <c r="S284" s="67">
        <v>9.67</v>
      </c>
      <c r="T284" s="67">
        <v>10.95</v>
      </c>
      <c r="U284" s="67">
        <v>11.34</v>
      </c>
      <c r="V284" s="67">
        <v>11.88</v>
      </c>
      <c r="W284" s="67">
        <v>12.63</v>
      </c>
      <c r="X284" s="67">
        <v>12.59</v>
      </c>
      <c r="Y284" s="67">
        <v>12.17</v>
      </c>
      <c r="Z284" s="67">
        <v>14.26</v>
      </c>
      <c r="AA284" s="67">
        <v>13.08</v>
      </c>
      <c r="AB284" s="67">
        <v>11.17</v>
      </c>
      <c r="AC284" s="67">
        <v>8.84</v>
      </c>
      <c r="AD284" s="67">
        <v>9.15</v>
      </c>
      <c r="AE284" s="67">
        <v>9.2899999999999991</v>
      </c>
      <c r="AF284" s="67">
        <v>8.6999999999999993</v>
      </c>
      <c r="AG284" s="67">
        <v>8.6300000000000008</v>
      </c>
      <c r="AH284" s="67">
        <v>9.92</v>
      </c>
      <c r="AI284" s="67">
        <v>10.4</v>
      </c>
      <c r="AJ284" s="67">
        <v>10.58</v>
      </c>
      <c r="AK284" s="67">
        <v>10.7</v>
      </c>
      <c r="AL284" s="67">
        <v>9.67</v>
      </c>
      <c r="AM284" s="67">
        <v>10.27</v>
      </c>
      <c r="AN284" s="67">
        <v>10.11</v>
      </c>
      <c r="AO284" s="67">
        <v>11.27</v>
      </c>
      <c r="AP284" s="67">
        <v>9.2200000000000006</v>
      </c>
      <c r="AQ284" s="67">
        <v>9.23</v>
      </c>
      <c r="AR284" s="67">
        <v>9.33</v>
      </c>
      <c r="AS284" s="67">
        <v>8.43</v>
      </c>
      <c r="AT284" s="67">
        <v>8.9700000000000006</v>
      </c>
      <c r="AU284" s="67">
        <v>8.15</v>
      </c>
      <c r="AV284" s="67">
        <v>6.8</v>
      </c>
      <c r="AW284" s="67">
        <v>6.82</v>
      </c>
      <c r="AX284" s="67">
        <v>7.43</v>
      </c>
      <c r="AY284" s="67">
        <v>6.57</v>
      </c>
      <c r="AZ284" s="67">
        <v>6.36</v>
      </c>
      <c r="BA284" s="67">
        <v>6.77</v>
      </c>
      <c r="BB284" s="67">
        <v>6.46</v>
      </c>
      <c r="BC284" s="67">
        <v>6.68</v>
      </c>
      <c r="BD284" s="67">
        <v>6.61</v>
      </c>
      <c r="BE284" s="67">
        <v>6.99</v>
      </c>
      <c r="BF284" s="67">
        <v>7.27</v>
      </c>
      <c r="BG284" s="67">
        <v>6.51</v>
      </c>
      <c r="BH284" s="67">
        <v>6.75</v>
      </c>
      <c r="BI284" s="67">
        <v>7.06</v>
      </c>
      <c r="BJ284" s="67"/>
      <c r="BK284" s="67"/>
      <c r="BL284" s="67"/>
      <c r="BM284" s="67"/>
      <c r="BN284" s="67"/>
      <c r="BO284" s="67"/>
      <c r="BP284" s="67"/>
      <c r="BQ284" s="67"/>
      <c r="BR284" s="67"/>
      <c r="BS284" s="67"/>
      <c r="BT284" s="67"/>
      <c r="BU284" s="67"/>
      <c r="BV284" s="67"/>
      <c r="BW284" s="67"/>
      <c r="BX284" s="67"/>
      <c r="BY284" s="67"/>
      <c r="BZ284" s="67"/>
      <c r="CA284" s="67"/>
      <c r="CB284" s="67"/>
      <c r="CC284" s="67"/>
      <c r="CD284" s="67"/>
      <c r="CE284" s="67"/>
      <c r="CF284" s="67"/>
      <c r="CG284" s="67"/>
      <c r="CH284" s="67"/>
      <c r="CI284" s="67"/>
      <c r="CJ284" s="67"/>
      <c r="CK284" s="67"/>
      <c r="CL284" s="67"/>
      <c r="CM284" s="67"/>
      <c r="CN284" s="67"/>
      <c r="CO284" s="67"/>
      <c r="CP284" s="239"/>
      <c r="CQ284"/>
      <c r="CR284" s="67"/>
      <c r="CS284"/>
      <c r="CT284"/>
      <c r="CU284" s="67"/>
      <c r="CV284" s="67"/>
      <c r="CW284" s="67"/>
      <c r="CX284" s="67"/>
      <c r="CY284" s="67"/>
      <c r="CZ284" s="67"/>
      <c r="DA284" s="67"/>
      <c r="DB284" s="67"/>
      <c r="DC284" s="67"/>
      <c r="DD284" s="17">
        <f t="shared" si="13"/>
        <v>-8.9999999999999858E-2</v>
      </c>
      <c r="DE284" s="96">
        <f t="shared" si="14"/>
        <v>-8.5877862595419713E-3</v>
      </c>
      <c r="DF284">
        <v>7.8</v>
      </c>
      <c r="DG284"/>
      <c r="DH284" s="254" t="s">
        <v>11732</v>
      </c>
      <c r="DI284">
        <f>VLOOKUP(DH284,[5]全部Ａ股20250705!$A:$D,4,FALSE)</f>
        <v>10.39</v>
      </c>
      <c r="DJ284"/>
      <c r="DK284" s="270"/>
      <c r="DL284" s="271"/>
    </row>
    <row r="285" spans="1:116" s="65" customFormat="1" ht="15" customHeight="1" x14ac:dyDescent="0.25">
      <c r="A285" s="99">
        <f t="shared" si="5"/>
        <v>284</v>
      </c>
      <c r="B285" s="8" t="s">
        <v>11725</v>
      </c>
      <c r="C285" s="137" t="s">
        <v>11726</v>
      </c>
      <c r="D285" s="176">
        <v>10.45</v>
      </c>
      <c r="E285"/>
      <c r="F285" s="100" t="e">
        <f>VLOOKUP(C285,#REF!,3,FALSE)</f>
        <v>#REF!</v>
      </c>
      <c r="G285" s="100"/>
      <c r="H285" s="67">
        <v>7.77</v>
      </c>
      <c r="I285" s="67">
        <v>7.2</v>
      </c>
      <c r="J285" s="67">
        <v>7.49</v>
      </c>
      <c r="K285" s="67">
        <v>7.61</v>
      </c>
      <c r="L285" s="67">
        <v>9.3000000000000007</v>
      </c>
      <c r="M285" s="67">
        <v>6.68</v>
      </c>
      <c r="N285" s="67">
        <v>6.84</v>
      </c>
      <c r="O285" s="67">
        <v>6.92</v>
      </c>
      <c r="P285" s="67">
        <v>6.62</v>
      </c>
      <c r="Q285" s="67">
        <v>6.52</v>
      </c>
      <c r="R285" s="67">
        <v>6.38</v>
      </c>
      <c r="S285" s="67">
        <v>6.42</v>
      </c>
      <c r="T285" s="67">
        <v>6.59</v>
      </c>
      <c r="U285" s="67">
        <v>6.45</v>
      </c>
      <c r="V285" s="67">
        <v>6.56</v>
      </c>
      <c r="W285" s="67">
        <v>6.84</v>
      </c>
      <c r="X285" s="67">
        <v>6.89</v>
      </c>
      <c r="Y285" s="67">
        <v>6.62</v>
      </c>
      <c r="Z285" s="67">
        <v>6.22</v>
      </c>
      <c r="AA285" s="67">
        <v>5.6</v>
      </c>
      <c r="AB285" s="67">
        <v>5.79</v>
      </c>
      <c r="AC285" s="67">
        <v>5.45</v>
      </c>
      <c r="AD285" s="67">
        <v>5.55</v>
      </c>
      <c r="AE285" s="67">
        <v>5.55</v>
      </c>
      <c r="AF285" s="67">
        <v>5.33</v>
      </c>
      <c r="AG285" s="67">
        <v>5.4</v>
      </c>
      <c r="AH285" s="67">
        <v>6.06</v>
      </c>
      <c r="AI285" s="67">
        <v>6.41</v>
      </c>
      <c r="AJ285" s="67">
        <v>6.57</v>
      </c>
      <c r="AK285" s="67">
        <v>6.66</v>
      </c>
      <c r="AL285" s="67">
        <v>6.4</v>
      </c>
      <c r="AM285" s="67">
        <v>6.16</v>
      </c>
      <c r="AN285" s="67">
        <v>6.62</v>
      </c>
      <c r="AO285" s="67">
        <v>7.43</v>
      </c>
      <c r="AP285" s="67">
        <v>6.89</v>
      </c>
      <c r="AQ285" s="67">
        <v>6.32</v>
      </c>
      <c r="AR285" s="67">
        <v>5.83</v>
      </c>
      <c r="AS285" s="67">
        <v>5.13</v>
      </c>
      <c r="AT285" s="67">
        <v>5.82</v>
      </c>
      <c r="AU285" s="67">
        <v>5.42</v>
      </c>
      <c r="AV285" s="67">
        <v>5.23</v>
      </c>
      <c r="AW285" s="67">
        <v>4.74</v>
      </c>
      <c r="AX285" s="67">
        <v>4.4000000000000004</v>
      </c>
      <c r="AY285" s="67">
        <v>4.5</v>
      </c>
      <c r="AZ285" s="67">
        <v>4.38</v>
      </c>
      <c r="BA285" s="67">
        <v>5.34</v>
      </c>
      <c r="BB285" s="67">
        <v>4.9400000000000004</v>
      </c>
      <c r="BC285" s="67">
        <v>4.24</v>
      </c>
      <c r="BD285" s="67">
        <v>4.0999999999999996</v>
      </c>
      <c r="BE285" s="67">
        <v>4.07</v>
      </c>
      <c r="BF285" s="67">
        <v>4.16</v>
      </c>
      <c r="BG285" s="67">
        <v>4.29</v>
      </c>
      <c r="BH285" s="67">
        <v>4.58</v>
      </c>
      <c r="BI285" s="67">
        <v>4.3899999999999997</v>
      </c>
      <c r="BJ285" s="67">
        <v>4.83</v>
      </c>
      <c r="BK285" s="67"/>
      <c r="BL285" s="67"/>
      <c r="BM285" s="67"/>
      <c r="BN285" s="67"/>
      <c r="BO285" s="67"/>
      <c r="BP285" s="67"/>
      <c r="BQ285" s="67"/>
      <c r="BR285" s="67"/>
      <c r="BS285" s="67"/>
      <c r="BT285" s="67"/>
      <c r="BU285" s="67"/>
      <c r="BV285" s="67"/>
      <c r="BW285" s="67"/>
      <c r="BX285" s="67"/>
      <c r="BY285" s="67"/>
      <c r="BZ285" s="67"/>
      <c r="CA285" s="67"/>
      <c r="CB285" s="67"/>
      <c r="CC285" s="67"/>
      <c r="CD285" s="67"/>
      <c r="CE285" s="67"/>
      <c r="CF285" s="67"/>
      <c r="CG285" s="67"/>
      <c r="CH285" s="67"/>
      <c r="CI285" s="67"/>
      <c r="CJ285" s="67"/>
      <c r="CK285" s="67"/>
      <c r="CL285" s="67"/>
      <c r="CM285" s="67"/>
      <c r="CN285" s="67"/>
      <c r="CO285" s="67"/>
      <c r="CP285" s="239"/>
      <c r="CQ285"/>
      <c r="CR285" s="67"/>
      <c r="CS285"/>
      <c r="CT285"/>
      <c r="CU285" s="67"/>
      <c r="CV285" s="67"/>
      <c r="CW285" s="67"/>
      <c r="CX285" s="67"/>
      <c r="CY285" s="67"/>
      <c r="CZ285" s="67"/>
      <c r="DA285" s="67"/>
      <c r="DB285" s="67"/>
      <c r="DC285" s="67"/>
      <c r="DD285" s="17">
        <f t="shared" si="13"/>
        <v>2.6799999999999997</v>
      </c>
      <c r="DE285" s="96">
        <f t="shared" si="14"/>
        <v>0.34491634491634487</v>
      </c>
      <c r="DF285">
        <v>7.8</v>
      </c>
      <c r="DG285"/>
      <c r="DH285" s="254" t="s">
        <v>11726</v>
      </c>
      <c r="DI285">
        <f>VLOOKUP(DH285,[5]全部Ａ股20250705!$A:$D,4,FALSE)</f>
        <v>10.45</v>
      </c>
      <c r="DJ285"/>
      <c r="DK285" s="270"/>
      <c r="DL285" s="271"/>
    </row>
    <row r="286" spans="1:116" s="65" customFormat="1" ht="15" customHeight="1" x14ac:dyDescent="0.25">
      <c r="A286" s="99">
        <f t="shared" si="5"/>
        <v>285</v>
      </c>
      <c r="B286" s="8" t="s">
        <v>11727</v>
      </c>
      <c r="C286" s="137" t="s">
        <v>11728</v>
      </c>
      <c r="D286" s="176">
        <v>40.729999999999997</v>
      </c>
      <c r="E286"/>
      <c r="F286" s="100" t="e">
        <f>VLOOKUP(C286,#REF!,3,FALSE)</f>
        <v>#REF!</v>
      </c>
      <c r="G286" s="100"/>
      <c r="H286" s="67">
        <v>43.33</v>
      </c>
      <c r="I286" s="67">
        <v>33.6</v>
      </c>
      <c r="J286" s="67">
        <v>31.8</v>
      </c>
      <c r="K286" s="67">
        <v>30.91</v>
      </c>
      <c r="L286" s="67">
        <v>31.46</v>
      </c>
      <c r="M286" s="67">
        <v>29.66</v>
      </c>
      <c r="N286" s="67">
        <v>30.34</v>
      </c>
      <c r="O286" s="67">
        <v>30.93</v>
      </c>
      <c r="P286" s="67">
        <v>30.98</v>
      </c>
      <c r="Q286" s="67">
        <v>30.79</v>
      </c>
      <c r="R286" s="67">
        <v>30.37</v>
      </c>
      <c r="S286" s="67">
        <v>31.48</v>
      </c>
      <c r="T286" s="67">
        <v>29.97</v>
      </c>
      <c r="U286" s="67">
        <v>30.39</v>
      </c>
      <c r="V286" s="67">
        <v>32.01</v>
      </c>
      <c r="W286" s="67">
        <v>33.409999999999997</v>
      </c>
      <c r="X286" s="67">
        <v>34.11</v>
      </c>
      <c r="Y286" s="67">
        <v>34.08</v>
      </c>
      <c r="Z286" s="67">
        <v>37.700000000000003</v>
      </c>
      <c r="AA286" s="67">
        <v>34.590000000000003</v>
      </c>
      <c r="AB286" s="67">
        <v>34.46</v>
      </c>
      <c r="AC286" s="67">
        <v>31.75</v>
      </c>
      <c r="AD286" s="67">
        <v>33.299999999999997</v>
      </c>
      <c r="AE286" s="67">
        <v>35.43</v>
      </c>
      <c r="AF286" s="67">
        <v>31.09</v>
      </c>
      <c r="AG286" s="67">
        <v>31.96</v>
      </c>
      <c r="AH286" s="67">
        <v>40.79</v>
      </c>
      <c r="AI286" s="67">
        <v>41.1</v>
      </c>
      <c r="AJ286" s="67">
        <v>39.590000000000003</v>
      </c>
      <c r="AK286" s="67">
        <v>40.03</v>
      </c>
      <c r="AL286" s="67">
        <v>41.38</v>
      </c>
      <c r="AM286" s="67">
        <v>39.049999999999997</v>
      </c>
      <c r="AN286" s="67">
        <v>40.049999999999997</v>
      </c>
      <c r="AO286" s="67">
        <v>44.76</v>
      </c>
      <c r="AP286" s="67">
        <v>40.17</v>
      </c>
      <c r="AQ286" s="67">
        <v>48.77</v>
      </c>
      <c r="AR286" s="67">
        <v>30.68</v>
      </c>
      <c r="AS286" s="67">
        <v>24.31</v>
      </c>
      <c r="AT286" s="67">
        <v>20.78</v>
      </c>
      <c r="AU286" s="67">
        <v>17.43</v>
      </c>
      <c r="AV286" s="67">
        <v>15.3</v>
      </c>
      <c r="AW286" s="67">
        <v>15.12</v>
      </c>
      <c r="AX286" s="67">
        <v>15.69</v>
      </c>
      <c r="AY286" s="67">
        <v>16.75</v>
      </c>
      <c r="AZ286" s="67">
        <v>15.5</v>
      </c>
      <c r="BA286" s="67">
        <v>17.86</v>
      </c>
      <c r="BB286" s="67">
        <v>20.440000000000001</v>
      </c>
      <c r="BC286" s="67">
        <v>19.5</v>
      </c>
      <c r="BD286" s="67">
        <v>19</v>
      </c>
      <c r="BE286" s="67">
        <v>19.75</v>
      </c>
      <c r="BF286" s="67">
        <v>17.12</v>
      </c>
      <c r="BG286" s="67">
        <v>14.34</v>
      </c>
      <c r="BH286" s="67">
        <v>15.8</v>
      </c>
      <c r="BI286" s="67">
        <v>17.649999999999999</v>
      </c>
      <c r="BJ286" s="67">
        <v>19.55</v>
      </c>
      <c r="BK286" s="67"/>
      <c r="BL286" s="67"/>
      <c r="BM286" s="67"/>
      <c r="BN286" s="67"/>
      <c r="BO286" s="67"/>
      <c r="BP286" s="67"/>
      <c r="BQ286" s="67"/>
      <c r="BR286" s="67"/>
      <c r="BS286" s="67"/>
      <c r="BT286" s="67"/>
      <c r="BU286" s="67"/>
      <c r="BV286" s="67"/>
      <c r="BW286" s="67"/>
      <c r="BX286" s="67"/>
      <c r="BY286" s="67"/>
      <c r="BZ286" s="67"/>
      <c r="CA286" s="67"/>
      <c r="CB286" s="67"/>
      <c r="CC286" s="67"/>
      <c r="CD286" s="67"/>
      <c r="CE286" s="67"/>
      <c r="CF286" s="67"/>
      <c r="CG286" s="67"/>
      <c r="CH286" s="67"/>
      <c r="CI286" s="67"/>
      <c r="CJ286" s="67"/>
      <c r="CK286" s="67"/>
      <c r="CL286" s="67"/>
      <c r="CM286" s="67"/>
      <c r="CN286" s="67"/>
      <c r="CO286" s="67"/>
      <c r="CP286" s="239"/>
      <c r="CQ286"/>
      <c r="CR286" s="67"/>
      <c r="CS286"/>
      <c r="CT286"/>
      <c r="CU286" s="67"/>
      <c r="CV286" s="67"/>
      <c r="CW286" s="67"/>
      <c r="CX286" s="67"/>
      <c r="CY286" s="67"/>
      <c r="CZ286" s="67"/>
      <c r="DA286" s="67"/>
      <c r="DB286" s="67"/>
      <c r="DC286" s="67"/>
      <c r="DD286" s="17">
        <f t="shared" si="13"/>
        <v>-2.6000000000000014</v>
      </c>
      <c r="DE286" s="96">
        <f t="shared" si="14"/>
        <v>-6.0004615739672321E-2</v>
      </c>
      <c r="DF286">
        <v>7.8</v>
      </c>
      <c r="DG286"/>
      <c r="DH286" s="254" t="s">
        <v>11728</v>
      </c>
      <c r="DI286">
        <f>VLOOKUP(DH286,[5]全部Ａ股20250705!$A:$D,4,FALSE)</f>
        <v>40.729999999999997</v>
      </c>
      <c r="DJ286"/>
      <c r="DK286" s="270"/>
      <c r="DL286" s="271"/>
    </row>
    <row r="287" spans="1:116" s="65" customFormat="1" ht="15" customHeight="1" x14ac:dyDescent="0.25">
      <c r="A287" s="99">
        <f t="shared" si="5"/>
        <v>286</v>
      </c>
      <c r="B287" s="8" t="s">
        <v>11729</v>
      </c>
      <c r="C287" s="137" t="s">
        <v>11730</v>
      </c>
      <c r="D287" s="176">
        <v>34.58</v>
      </c>
      <c r="E287"/>
      <c r="F287" s="100" t="e">
        <f>VLOOKUP(C287,#REF!,3,FALSE)</f>
        <v>#REF!</v>
      </c>
      <c r="G287" s="100"/>
      <c r="H287" s="67">
        <v>24.95</v>
      </c>
      <c r="I287" s="67">
        <v>24.4</v>
      </c>
      <c r="J287" s="67">
        <v>17.28</v>
      </c>
      <c r="K287" s="67">
        <v>17.43</v>
      </c>
      <c r="L287" s="67">
        <v>16.23</v>
      </c>
      <c r="M287" s="67">
        <v>16.55</v>
      </c>
      <c r="N287" s="67">
        <v>17</v>
      </c>
      <c r="O287" s="67">
        <v>17.09</v>
      </c>
      <c r="P287" s="67">
        <v>16.16</v>
      </c>
      <c r="Q287" s="67">
        <v>15.69</v>
      </c>
      <c r="R287" s="67">
        <v>15.56</v>
      </c>
      <c r="S287" s="67">
        <v>15.42</v>
      </c>
      <c r="T287" s="67">
        <v>17.77</v>
      </c>
      <c r="U287" s="67">
        <v>18.18</v>
      </c>
      <c r="V287" s="67">
        <v>19.57</v>
      </c>
      <c r="W287" s="67">
        <v>21.38</v>
      </c>
      <c r="X287" s="67">
        <v>17.63</v>
      </c>
      <c r="Y287" s="67">
        <v>17.399999999999999</v>
      </c>
      <c r="Z287" s="67">
        <v>18.2</v>
      </c>
      <c r="AA287" s="67">
        <v>17.440000000000001</v>
      </c>
      <c r="AB287" s="67">
        <v>17.920000000000002</v>
      </c>
      <c r="AC287" s="67">
        <v>16.61</v>
      </c>
      <c r="AD287" s="67">
        <v>17.22</v>
      </c>
      <c r="AE287" s="67">
        <v>18.11</v>
      </c>
      <c r="AF287" s="67">
        <v>18</v>
      </c>
      <c r="AG287" s="67">
        <v>15.32</v>
      </c>
      <c r="AH287" s="67">
        <v>18.16</v>
      </c>
      <c r="AI287" s="67">
        <v>21.82</v>
      </c>
      <c r="AJ287" s="67">
        <v>20.49</v>
      </c>
      <c r="AK287" s="67">
        <v>19.71</v>
      </c>
      <c r="AL287" s="67">
        <v>19.46</v>
      </c>
      <c r="AM287" s="67">
        <v>19.75</v>
      </c>
      <c r="AN287" s="67">
        <v>19.489999999999998</v>
      </c>
      <c r="AO287" s="67">
        <v>19.52</v>
      </c>
      <c r="AP287" s="67">
        <v>17.489999999999998</v>
      </c>
      <c r="AQ287" s="67">
        <v>20.32</v>
      </c>
      <c r="AR287" s="67">
        <v>20.6</v>
      </c>
      <c r="AS287" s="67">
        <v>18.600000000000001</v>
      </c>
      <c r="AT287" s="67">
        <v>20.12</v>
      </c>
      <c r="AU287" s="67">
        <v>17.579999999999998</v>
      </c>
      <c r="AV287" s="67">
        <v>15.97</v>
      </c>
      <c r="AW287" s="67">
        <v>16.260000000000002</v>
      </c>
      <c r="AX287" s="67">
        <v>16.66</v>
      </c>
      <c r="AY287" s="67">
        <v>17.91</v>
      </c>
      <c r="AZ287" s="67">
        <v>17.43</v>
      </c>
      <c r="BA287" s="67">
        <v>18.73</v>
      </c>
      <c r="BB287" s="67">
        <v>17.86</v>
      </c>
      <c r="BC287" s="67">
        <v>18.54</v>
      </c>
      <c r="BD287" s="67">
        <v>18.78</v>
      </c>
      <c r="BE287" s="67">
        <v>21.31</v>
      </c>
      <c r="BF287" s="67">
        <v>21.27</v>
      </c>
      <c r="BG287" s="67">
        <v>20.55</v>
      </c>
      <c r="BH287" s="67">
        <v>23.29</v>
      </c>
      <c r="BI287" s="67">
        <v>26.57</v>
      </c>
      <c r="BJ287" s="67">
        <v>26.41</v>
      </c>
      <c r="BK287" s="67"/>
      <c r="BL287" s="67"/>
      <c r="BM287" s="67"/>
      <c r="BN287" s="67"/>
      <c r="BO287" s="67"/>
      <c r="BP287" s="67"/>
      <c r="BQ287" s="67"/>
      <c r="BR287" s="67"/>
      <c r="BS287" s="67"/>
      <c r="BT287" s="67"/>
      <c r="BU287" s="67"/>
      <c r="BV287" s="67"/>
      <c r="BW287" s="67"/>
      <c r="BX287" s="67"/>
      <c r="BY287" s="67"/>
      <c r="BZ287" s="67"/>
      <c r="CA287" s="67"/>
      <c r="CB287" s="67"/>
      <c r="CC287" s="67"/>
      <c r="CD287" s="67"/>
      <c r="CE287" s="67"/>
      <c r="CF287" s="67"/>
      <c r="CG287" s="67"/>
      <c r="CH287" s="67"/>
      <c r="CI287" s="67"/>
      <c r="CJ287" s="67"/>
      <c r="CK287" s="67"/>
      <c r="CL287" s="67"/>
      <c r="CM287" s="67"/>
      <c r="CN287" s="67"/>
      <c r="CO287" s="67"/>
      <c r="CP287" s="239"/>
      <c r="CQ287"/>
      <c r="CR287" s="67"/>
      <c r="CS287"/>
      <c r="CT287"/>
      <c r="CU287" s="67"/>
      <c r="CV287" s="67"/>
      <c r="CW287" s="67"/>
      <c r="CX287" s="67"/>
      <c r="CY287" s="67"/>
      <c r="CZ287" s="67"/>
      <c r="DA287" s="67"/>
      <c r="DB287" s="67"/>
      <c r="DC287" s="67"/>
      <c r="DD287" s="17">
        <f t="shared" si="13"/>
        <v>9.629999999999999</v>
      </c>
      <c r="DE287" s="96">
        <f t="shared" si="14"/>
        <v>0.3859719438877755</v>
      </c>
      <c r="DF287">
        <v>7.8</v>
      </c>
      <c r="DG287"/>
      <c r="DH287" s="254" t="s">
        <v>11730</v>
      </c>
      <c r="DI287">
        <f>VLOOKUP(DH287,[5]全部Ａ股20250705!$A:$D,4,FALSE)</f>
        <v>34.58</v>
      </c>
      <c r="DJ287"/>
      <c r="DK287" s="270"/>
      <c r="DL287" s="271"/>
    </row>
    <row r="288" spans="1:116" s="65" customFormat="1" ht="15" customHeight="1" x14ac:dyDescent="0.25">
      <c r="A288" s="99">
        <f t="shared" si="5"/>
        <v>287</v>
      </c>
      <c r="B288" s="8" t="s">
        <v>11724</v>
      </c>
      <c r="C288" s="137" t="s">
        <v>11723</v>
      </c>
      <c r="D288" s="176">
        <v>36.43</v>
      </c>
      <c r="E288"/>
      <c r="F288" s="100" t="e">
        <f>VLOOKUP(C288,#REF!,3,FALSE)</f>
        <v>#REF!</v>
      </c>
      <c r="G288" s="100"/>
      <c r="H288" s="67">
        <v>35.880000000000003</v>
      </c>
      <c r="I288" s="67">
        <v>34.35</v>
      </c>
      <c r="J288" s="67">
        <v>35.5</v>
      </c>
      <c r="K288" s="67">
        <v>34.39</v>
      </c>
      <c r="L288" s="67">
        <v>32.9</v>
      </c>
      <c r="M288" s="67">
        <v>34.090000000000003</v>
      </c>
      <c r="N288" s="67">
        <v>35.950000000000003</v>
      </c>
      <c r="O288" s="67">
        <v>35.799999999999997</v>
      </c>
      <c r="P288" s="67">
        <v>34</v>
      </c>
      <c r="Q288" s="67">
        <v>31.78</v>
      </c>
      <c r="R288" s="67">
        <v>31.85</v>
      </c>
      <c r="S288" s="67">
        <v>33.54</v>
      </c>
      <c r="T288" s="67">
        <v>36.630000000000003</v>
      </c>
      <c r="U288" s="67">
        <v>37.880000000000003</v>
      </c>
      <c r="V288" s="67">
        <v>39.130000000000003</v>
      </c>
      <c r="W288" s="67">
        <v>41.7</v>
      </c>
      <c r="X288" s="67">
        <v>45.1</v>
      </c>
      <c r="Y288" s="67">
        <v>47.67</v>
      </c>
      <c r="Z288" s="67">
        <v>46.66</v>
      </c>
      <c r="AA288" s="67">
        <v>42.91</v>
      </c>
      <c r="AB288" s="67">
        <v>45.38</v>
      </c>
      <c r="AC288" s="67">
        <v>44.76</v>
      </c>
      <c r="AD288" s="67">
        <v>44</v>
      </c>
      <c r="AE288" s="67">
        <v>39.950000000000003</v>
      </c>
      <c r="AF288" s="67">
        <v>38.6</v>
      </c>
      <c r="AG288" s="67">
        <v>35.71</v>
      </c>
      <c r="AH288" s="67">
        <v>40.5</v>
      </c>
      <c r="AI288" s="67">
        <v>40.58</v>
      </c>
      <c r="AJ288" s="67">
        <v>43.75</v>
      </c>
      <c r="AK288" s="67">
        <v>42.93</v>
      </c>
      <c r="AL288" s="67">
        <v>42.36</v>
      </c>
      <c r="AM288" s="67">
        <v>39.9</v>
      </c>
      <c r="AN288" s="67">
        <v>41.49</v>
      </c>
      <c r="AO288" s="67">
        <v>46.52</v>
      </c>
      <c r="AP288" s="67">
        <v>43.39</v>
      </c>
      <c r="AQ288" s="67">
        <v>47.8</v>
      </c>
      <c r="AR288" s="67">
        <v>41.8</v>
      </c>
      <c r="AS288" s="67">
        <v>34.090000000000003</v>
      </c>
      <c r="AT288" s="67">
        <v>32.200000000000003</v>
      </c>
      <c r="AU288" s="67">
        <v>28.15</v>
      </c>
      <c r="AV288" s="67">
        <v>24.86</v>
      </c>
      <c r="AW288" s="67">
        <v>24.69</v>
      </c>
      <c r="AX288" s="67">
        <v>25.9</v>
      </c>
      <c r="AY288" s="67">
        <v>26.81</v>
      </c>
      <c r="AZ288" s="67">
        <v>27.02</v>
      </c>
      <c r="BA288" s="67">
        <v>28.83</v>
      </c>
      <c r="BB288" s="67">
        <v>29.04</v>
      </c>
      <c r="BC288" s="67">
        <v>30.01</v>
      </c>
      <c r="BD288" s="67">
        <v>28.71</v>
      </c>
      <c r="BE288" s="67">
        <v>29.7</v>
      </c>
      <c r="BF288" s="67">
        <v>30.35</v>
      </c>
      <c r="BG288" s="67">
        <v>28.2</v>
      </c>
      <c r="BH288" s="67">
        <v>31.22</v>
      </c>
      <c r="BI288" s="67">
        <v>32.31</v>
      </c>
      <c r="BJ288" s="67">
        <v>30.7</v>
      </c>
      <c r="BK288" s="67"/>
      <c r="BL288" s="67"/>
      <c r="BM288" s="67"/>
      <c r="BN288" s="67"/>
      <c r="BO288" s="67"/>
      <c r="BP288" s="67"/>
      <c r="BQ288" s="67"/>
      <c r="BR288" s="67"/>
      <c r="BS288" s="67"/>
      <c r="BT288" s="67"/>
      <c r="BU288" s="67"/>
      <c r="BV288" s="67"/>
      <c r="BW288" s="67"/>
      <c r="BX288" s="67"/>
      <c r="BY288" s="67"/>
      <c r="BZ288" s="67"/>
      <c r="CA288" s="67"/>
      <c r="CB288" s="67"/>
      <c r="CC288" s="67"/>
      <c r="CD288" s="67"/>
      <c r="CE288" s="67"/>
      <c r="CF288" s="67"/>
      <c r="CG288" s="67"/>
      <c r="CH288" s="67"/>
      <c r="CI288" s="67"/>
      <c r="CJ288" s="67"/>
      <c r="CK288" s="67"/>
      <c r="CL288" s="67"/>
      <c r="CM288" s="67"/>
      <c r="CN288" s="67"/>
      <c r="CO288" s="67"/>
      <c r="CP288" s="239"/>
      <c r="CQ288"/>
      <c r="CR288" s="67"/>
      <c r="CS288"/>
      <c r="CT288"/>
      <c r="CU288" s="67"/>
      <c r="CV288" s="67"/>
      <c r="CW288" s="67"/>
      <c r="CX288" s="67"/>
      <c r="CY288" s="67"/>
      <c r="CZ288" s="67"/>
      <c r="DA288" s="67"/>
      <c r="DB288" s="67"/>
      <c r="DC288" s="67"/>
      <c r="DD288" s="17">
        <f t="shared" si="13"/>
        <v>0.54999999999999716</v>
      </c>
      <c r="DE288" s="96">
        <f t="shared" si="14"/>
        <v>1.5328874024526118E-2</v>
      </c>
      <c r="DF288">
        <v>7.8</v>
      </c>
      <c r="DG288"/>
      <c r="DH288" s="254" t="s">
        <v>11723</v>
      </c>
      <c r="DI288">
        <f>VLOOKUP(DH288,[5]全部Ａ股20250705!$A:$D,4,FALSE)</f>
        <v>36.43</v>
      </c>
      <c r="DJ288"/>
      <c r="DK288" s="270"/>
      <c r="DL288" s="271"/>
    </row>
    <row r="289" spans="1:116" s="65" customFormat="1" ht="15" customHeight="1" x14ac:dyDescent="0.25">
      <c r="A289" s="99">
        <f t="shared" si="5"/>
        <v>288</v>
      </c>
      <c r="B289" s="8" t="s">
        <v>11716</v>
      </c>
      <c r="C289" s="137" t="s">
        <v>11717</v>
      </c>
      <c r="D289" s="176">
        <v>31.47</v>
      </c>
      <c r="E289"/>
      <c r="F289" s="100" t="e">
        <f>VLOOKUP(C289,#REF!,3,FALSE)</f>
        <v>#REF!</v>
      </c>
      <c r="G289" s="100"/>
      <c r="H289" s="67">
        <v>30.23</v>
      </c>
      <c r="I289" s="67">
        <v>29.35</v>
      </c>
      <c r="J289" s="67">
        <v>28.05</v>
      </c>
      <c r="K289" s="67">
        <v>29.15</v>
      </c>
      <c r="L289" s="67">
        <v>27.83</v>
      </c>
      <c r="M289" s="67">
        <v>28.2</v>
      </c>
      <c r="N289" s="67">
        <v>28.65</v>
      </c>
      <c r="O289" s="67">
        <v>28.94</v>
      </c>
      <c r="P289" s="67">
        <v>27.98</v>
      </c>
      <c r="Q289" s="67">
        <v>28.7</v>
      </c>
      <c r="R289" s="67">
        <v>27.44</v>
      </c>
      <c r="S289" s="67">
        <v>26.82</v>
      </c>
      <c r="T289" s="67">
        <v>30.29</v>
      </c>
      <c r="U289" s="67">
        <v>30.69</v>
      </c>
      <c r="V289" s="67">
        <v>32.409999999999997</v>
      </c>
      <c r="W289" s="67">
        <v>34.96</v>
      </c>
      <c r="X289" s="67">
        <v>32.51</v>
      </c>
      <c r="Y289" s="67">
        <v>30.99</v>
      </c>
      <c r="Z289" s="67">
        <v>34.299999999999997</v>
      </c>
      <c r="AA289" s="67">
        <v>31.05</v>
      </c>
      <c r="AB289" s="67">
        <v>32.4</v>
      </c>
      <c r="AC289" s="67">
        <v>31.17</v>
      </c>
      <c r="AD289" s="67">
        <v>31.69</v>
      </c>
      <c r="AE289" s="67">
        <v>32.799999999999997</v>
      </c>
      <c r="AF289" s="67">
        <v>28.51</v>
      </c>
      <c r="AG289" s="67">
        <v>25.95</v>
      </c>
      <c r="AH289" s="67">
        <v>32.97</v>
      </c>
      <c r="AI289" s="67">
        <v>33.19</v>
      </c>
      <c r="AJ289" s="67">
        <v>29.38</v>
      </c>
      <c r="AK289" s="67">
        <v>28.6</v>
      </c>
      <c r="AL289" s="67">
        <v>28.64</v>
      </c>
      <c r="AM289" s="67">
        <v>27.25</v>
      </c>
      <c r="AN289" s="67">
        <v>28.62</v>
      </c>
      <c r="AO289" s="67">
        <v>29.68</v>
      </c>
      <c r="AP289" s="67">
        <v>28.25</v>
      </c>
      <c r="AQ289" s="67">
        <v>29.07</v>
      </c>
      <c r="AR289" s="67">
        <v>28.91</v>
      </c>
      <c r="AS289" s="67">
        <v>26.74</v>
      </c>
      <c r="AT289" s="67">
        <v>29.29</v>
      </c>
      <c r="AU289" s="67">
        <v>27.04</v>
      </c>
      <c r="AV289" s="67">
        <v>24.21</v>
      </c>
      <c r="AW289" s="67">
        <v>24.31</v>
      </c>
      <c r="AX289" s="67">
        <v>24.96</v>
      </c>
      <c r="AY289" s="67">
        <v>26.75</v>
      </c>
      <c r="AZ289" s="67">
        <v>26.46</v>
      </c>
      <c r="BA289" s="67">
        <v>27.51</v>
      </c>
      <c r="BB289" s="67">
        <v>27.05</v>
      </c>
      <c r="BC289" s="67">
        <v>28.63</v>
      </c>
      <c r="BD289" s="67">
        <v>27.78</v>
      </c>
      <c r="BE289" s="67">
        <v>28.5</v>
      </c>
      <c r="BF289" s="67">
        <v>30.35</v>
      </c>
      <c r="BG289" s="67">
        <v>28.06</v>
      </c>
      <c r="BH289" s="67">
        <v>31.36</v>
      </c>
      <c r="BI289" s="67">
        <v>33.5</v>
      </c>
      <c r="BJ289" s="67">
        <v>35.119999999999997</v>
      </c>
      <c r="BK289" s="67">
        <v>34.57</v>
      </c>
      <c r="BL289" s="67"/>
      <c r="BM289" s="67"/>
      <c r="BN289" s="67"/>
      <c r="BO289" s="67"/>
      <c r="BP289" s="67"/>
      <c r="BQ289" s="67"/>
      <c r="BR289" s="67"/>
      <c r="BS289" s="67"/>
      <c r="BT289" s="67"/>
      <c r="BU289" s="67"/>
      <c r="BV289" s="67"/>
      <c r="BW289" s="67"/>
      <c r="BX289" s="67"/>
      <c r="BY289" s="67"/>
      <c r="BZ289" s="67"/>
      <c r="CA289" s="67"/>
      <c r="CB289" s="67"/>
      <c r="CC289" s="67"/>
      <c r="CD289" s="67"/>
      <c r="CE289" s="67"/>
      <c r="CF289" s="67"/>
      <c r="CG289" s="67"/>
      <c r="CH289" s="67"/>
      <c r="CI289" s="67"/>
      <c r="CJ289" s="67"/>
      <c r="CK289" s="67"/>
      <c r="CL289" s="67"/>
      <c r="CM289" s="67"/>
      <c r="CN289" s="67"/>
      <c r="CO289" s="67"/>
      <c r="CP289" s="239"/>
      <c r="CQ289"/>
      <c r="CR289" s="67"/>
      <c r="CS289"/>
      <c r="CT289"/>
      <c r="CU289" s="67"/>
      <c r="CV289" s="67"/>
      <c r="CW289" s="67"/>
      <c r="CX289" s="67"/>
      <c r="CY289" s="67"/>
      <c r="CZ289" s="67"/>
      <c r="DA289" s="67"/>
      <c r="DB289" s="67"/>
      <c r="DC289" s="67"/>
      <c r="DD289" s="17">
        <f t="shared" si="13"/>
        <v>1.2399999999999984</v>
      </c>
      <c r="DE289" s="96">
        <f t="shared" si="14"/>
        <v>4.1018855441614238E-2</v>
      </c>
      <c r="DF289">
        <v>7.8</v>
      </c>
      <c r="DG289"/>
      <c r="DH289" s="254" t="s">
        <v>11717</v>
      </c>
      <c r="DI289">
        <f>VLOOKUP(DH289,[5]全部Ａ股20250705!$A:$D,4,FALSE)</f>
        <v>31.47</v>
      </c>
      <c r="DJ289"/>
      <c r="DK289" s="270"/>
      <c r="DL289" s="271"/>
    </row>
    <row r="290" spans="1:116" s="65" customFormat="1" ht="15" customHeight="1" x14ac:dyDescent="0.25">
      <c r="A290" s="99">
        <f t="shared" si="5"/>
        <v>289</v>
      </c>
      <c r="B290" s="8" t="s">
        <v>11714</v>
      </c>
      <c r="C290" s="137" t="s">
        <v>11715</v>
      </c>
      <c r="D290" s="176">
        <v>2.99</v>
      </c>
      <c r="E290"/>
      <c r="F290" s="100" t="e">
        <f>VLOOKUP(C290,#REF!,3,FALSE)</f>
        <v>#REF!</v>
      </c>
      <c r="G290" s="100"/>
      <c r="H290" s="67">
        <v>3.05</v>
      </c>
      <c r="I290" s="67">
        <v>2.92</v>
      </c>
      <c r="J290" s="67">
        <v>3.02</v>
      </c>
      <c r="K290" s="67">
        <v>3.1</v>
      </c>
      <c r="L290" s="67">
        <v>3.08</v>
      </c>
      <c r="M290" s="67">
        <v>2.97</v>
      </c>
      <c r="N290" s="67">
        <v>3.01</v>
      </c>
      <c r="O290" s="67">
        <v>2.99</v>
      </c>
      <c r="P290" s="67">
        <v>2.83</v>
      </c>
      <c r="Q290" s="67">
        <v>2.82</v>
      </c>
      <c r="R290" s="67">
        <v>2.84</v>
      </c>
      <c r="S290" s="67">
        <v>2.76</v>
      </c>
      <c r="T290" s="67">
        <v>2.91</v>
      </c>
      <c r="U290" s="67">
        <v>3.08</v>
      </c>
      <c r="V290" s="67">
        <v>3.15</v>
      </c>
      <c r="W290" s="67">
        <v>3.21</v>
      </c>
      <c r="X290" s="67">
        <v>2.99</v>
      </c>
      <c r="Y290" s="67">
        <v>3.1</v>
      </c>
      <c r="Z290" s="67">
        <v>3.11</v>
      </c>
      <c r="AA290" s="67">
        <v>3.16</v>
      </c>
      <c r="AB290" s="67">
        <v>3.18</v>
      </c>
      <c r="AC290" s="67">
        <v>3.14</v>
      </c>
      <c r="AD290" s="67">
        <v>3.09</v>
      </c>
      <c r="AE290" s="67">
        <v>3.32</v>
      </c>
      <c r="AF290" s="67">
        <v>3.27</v>
      </c>
      <c r="AG290" s="67">
        <v>3.22</v>
      </c>
      <c r="AH290" s="67">
        <v>3.36</v>
      </c>
      <c r="AI290" s="67">
        <v>3.77</v>
      </c>
      <c r="AJ290" s="67">
        <v>4.1900000000000004</v>
      </c>
      <c r="AK290" s="67">
        <v>4.3099999999999996</v>
      </c>
      <c r="AL290" s="67">
        <v>4.38</v>
      </c>
      <c r="AM290" s="67">
        <v>3.66</v>
      </c>
      <c r="AN290" s="67">
        <v>3.62</v>
      </c>
      <c r="AO290" s="67">
        <v>3.58</v>
      </c>
      <c r="AP290" s="67">
        <v>3.22</v>
      </c>
      <c r="AQ290" s="67">
        <v>3.31</v>
      </c>
      <c r="AR290" s="67">
        <v>3.16</v>
      </c>
      <c r="AS290" s="67">
        <v>2.95</v>
      </c>
      <c r="AT290" s="67">
        <v>3.37</v>
      </c>
      <c r="AU290" s="67">
        <v>3.07</v>
      </c>
      <c r="AV290" s="67">
        <v>2.71</v>
      </c>
      <c r="AW290" s="67">
        <v>2.66</v>
      </c>
      <c r="AX290" s="67">
        <v>2.75</v>
      </c>
      <c r="AY290" s="67">
        <v>2.93</v>
      </c>
      <c r="AZ290" s="67">
        <v>2.89</v>
      </c>
      <c r="BA290" s="67">
        <v>3.07</v>
      </c>
      <c r="BB290" s="67">
        <v>2.93</v>
      </c>
      <c r="BC290" s="67">
        <v>3.06</v>
      </c>
      <c r="BD290" s="67">
        <v>2.99</v>
      </c>
      <c r="BE290" s="67">
        <v>3.06</v>
      </c>
      <c r="BF290" s="67">
        <v>3.08</v>
      </c>
      <c r="BG290" s="67">
        <v>3.09</v>
      </c>
      <c r="BH290" s="67">
        <v>3.08</v>
      </c>
      <c r="BI290" s="67">
        <v>3.21</v>
      </c>
      <c r="BJ290" s="67">
        <v>3.47</v>
      </c>
      <c r="BK290" s="67">
        <v>3.74</v>
      </c>
      <c r="BL290" s="67"/>
      <c r="BM290" s="67"/>
      <c r="BN290" s="67"/>
      <c r="BO290" s="67"/>
      <c r="BP290" s="67"/>
      <c r="BQ290" s="67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239"/>
      <c r="CQ290"/>
      <c r="CR290" s="67"/>
      <c r="CS290"/>
      <c r="CT290"/>
      <c r="CU290" s="67"/>
      <c r="CV290" s="67"/>
      <c r="CW290" s="67"/>
      <c r="CX290" s="67"/>
      <c r="CY290" s="67"/>
      <c r="CZ290" s="67"/>
      <c r="DA290" s="67"/>
      <c r="DB290" s="67"/>
      <c r="DC290" s="67"/>
      <c r="DD290" s="17">
        <f t="shared" si="13"/>
        <v>-5.9999999999999609E-2</v>
      </c>
      <c r="DE290" s="96">
        <f t="shared" si="14"/>
        <v>-1.9672131147540857E-2</v>
      </c>
      <c r="DF290">
        <v>7.8</v>
      </c>
      <c r="DG290"/>
      <c r="DH290" s="254" t="s">
        <v>11715</v>
      </c>
      <c r="DI290">
        <f>VLOOKUP(DH290,[5]全部Ａ股20250705!$A:$D,4,FALSE)</f>
        <v>2.99</v>
      </c>
      <c r="DJ290"/>
      <c r="DK290" s="270"/>
      <c r="DL290" s="271"/>
    </row>
    <row r="291" spans="1:116" s="65" customFormat="1" ht="15" customHeight="1" x14ac:dyDescent="0.25">
      <c r="A291" s="99">
        <f t="shared" si="5"/>
        <v>290</v>
      </c>
      <c r="B291" s="8" t="s">
        <v>11712</v>
      </c>
      <c r="C291" s="137" t="s">
        <v>11713</v>
      </c>
      <c r="D291" s="176">
        <v>11.54</v>
      </c>
      <c r="E291"/>
      <c r="F291" s="100" t="e">
        <f>VLOOKUP(C291,#REF!,3,FALSE)</f>
        <v>#REF!</v>
      </c>
      <c r="G291" s="100"/>
      <c r="H291" s="67">
        <v>11.63</v>
      </c>
      <c r="I291" s="67">
        <v>11.04</v>
      </c>
      <c r="J291" s="67">
        <v>11.4</v>
      </c>
      <c r="K291" s="67">
        <v>11.2</v>
      </c>
      <c r="L291" s="67">
        <v>11.23</v>
      </c>
      <c r="M291" s="67">
        <v>10.99</v>
      </c>
      <c r="N291" s="67">
        <v>11.08</v>
      </c>
      <c r="O291" s="67">
        <v>10.92</v>
      </c>
      <c r="P291" s="67">
        <v>10.87</v>
      </c>
      <c r="Q291" s="67">
        <v>10.68</v>
      </c>
      <c r="R291" s="67">
        <v>10.09</v>
      </c>
      <c r="S291" s="67">
        <v>9.9600000000000009</v>
      </c>
      <c r="T291" s="67">
        <v>10.35</v>
      </c>
      <c r="U291" s="67">
        <v>10.45</v>
      </c>
      <c r="V291" s="67">
        <v>10.42</v>
      </c>
      <c r="W291" s="67">
        <v>10.67</v>
      </c>
      <c r="X291" s="67">
        <v>10.5</v>
      </c>
      <c r="Y291" s="67">
        <v>10.44</v>
      </c>
      <c r="Z291" s="67">
        <v>10.76</v>
      </c>
      <c r="AA291" s="67">
        <v>10.77</v>
      </c>
      <c r="AB291" s="67">
        <v>10.67</v>
      </c>
      <c r="AC291" s="67">
        <v>10.33</v>
      </c>
      <c r="AD291" s="67">
        <v>10.59</v>
      </c>
      <c r="AE291" s="67">
        <v>10.48</v>
      </c>
      <c r="AF291" s="67">
        <v>10.15</v>
      </c>
      <c r="AG291" s="67">
        <v>10.32</v>
      </c>
      <c r="AH291" s="67">
        <v>11.46</v>
      </c>
      <c r="AI291" s="67">
        <v>11.25</v>
      </c>
      <c r="AJ291" s="67">
        <v>11.44</v>
      </c>
      <c r="AK291" s="67">
        <v>11.62</v>
      </c>
      <c r="AL291" s="67">
        <v>11.49</v>
      </c>
      <c r="AM291" s="67">
        <v>11.31</v>
      </c>
      <c r="AN291" s="67">
        <v>11.79</v>
      </c>
      <c r="AO291" s="67">
        <v>12.93</v>
      </c>
      <c r="AP291" s="67">
        <v>11.54</v>
      </c>
      <c r="AQ291" s="67">
        <v>11.73</v>
      </c>
      <c r="AR291" s="67">
        <v>11.63</v>
      </c>
      <c r="AS291" s="67">
        <v>11.72</v>
      </c>
      <c r="AT291" s="67">
        <v>11.83</v>
      </c>
      <c r="AU291" s="67">
        <v>10.75</v>
      </c>
      <c r="AV291" s="67">
        <v>8.94</v>
      </c>
      <c r="AW291" s="67">
        <v>8.65</v>
      </c>
      <c r="AX291" s="67">
        <v>8.49</v>
      </c>
      <c r="AY291" s="67">
        <v>9.0399999999999991</v>
      </c>
      <c r="AZ291" s="67">
        <v>9.0399999999999991</v>
      </c>
      <c r="BA291" s="67">
        <v>9.1</v>
      </c>
      <c r="BB291" s="67">
        <v>8.84</v>
      </c>
      <c r="BC291" s="67">
        <v>8.84</v>
      </c>
      <c r="BD291" s="67">
        <v>8.4499999999999993</v>
      </c>
      <c r="BE291" s="67">
        <v>8.27</v>
      </c>
      <c r="BF291" s="67">
        <v>8</v>
      </c>
      <c r="BG291" s="67">
        <v>8.33</v>
      </c>
      <c r="BH291" s="67">
        <v>8.69</v>
      </c>
      <c r="BI291" s="67">
        <v>8.94</v>
      </c>
      <c r="BJ291" s="67">
        <v>9.3800000000000008</v>
      </c>
      <c r="BK291" s="67">
        <v>9.2799999999999994</v>
      </c>
      <c r="BL291" s="67"/>
      <c r="BM291" s="67"/>
      <c r="BN291" s="67"/>
      <c r="BO291" s="67"/>
      <c r="BP291" s="67"/>
      <c r="BQ291" s="67"/>
      <c r="BR291" s="67"/>
      <c r="BS291" s="67"/>
      <c r="BT291" s="67"/>
      <c r="BU291" s="67"/>
      <c r="BV291" s="67"/>
      <c r="BW291" s="67"/>
      <c r="BX291" s="67"/>
      <c r="BY291" s="67"/>
      <c r="BZ291" s="67"/>
      <c r="CA291" s="67"/>
      <c r="CB291" s="67"/>
      <c r="CC291" s="67"/>
      <c r="CD291" s="67"/>
      <c r="CE291" s="67"/>
      <c r="CF291" s="67"/>
      <c r="CG291" s="67"/>
      <c r="CH291" s="67"/>
      <c r="CI291" s="67"/>
      <c r="CJ291" s="67"/>
      <c r="CK291" s="67"/>
      <c r="CL291" s="67"/>
      <c r="CM291" s="67"/>
      <c r="CN291" s="67"/>
      <c r="CO291" s="67"/>
      <c r="CP291" s="239"/>
      <c r="CQ291"/>
      <c r="CR291" s="67"/>
      <c r="CS291"/>
      <c r="CT291"/>
      <c r="CU291" s="67"/>
      <c r="CV291" s="67"/>
      <c r="CW291" s="67"/>
      <c r="CX291" s="67"/>
      <c r="CY291" s="67"/>
      <c r="CZ291" s="67"/>
      <c r="DA291" s="67"/>
      <c r="DB291" s="67"/>
      <c r="DC291" s="67"/>
      <c r="DD291" s="17">
        <f t="shared" si="13"/>
        <v>-9.0000000000001634E-2</v>
      </c>
      <c r="DE291" s="96">
        <f t="shared" si="14"/>
        <v>-7.7386070507310086E-3</v>
      </c>
      <c r="DF291">
        <v>7.8</v>
      </c>
      <c r="DG291"/>
      <c r="DH291" s="254" t="s">
        <v>11713</v>
      </c>
      <c r="DI291">
        <f>VLOOKUP(DH291,[5]全部Ａ股20250705!$A:$D,4,FALSE)</f>
        <v>11.54</v>
      </c>
      <c r="DJ291"/>
      <c r="DK291" s="270"/>
      <c r="DL291" s="271"/>
    </row>
    <row r="292" spans="1:116" s="65" customFormat="1" ht="15" customHeight="1" x14ac:dyDescent="0.25">
      <c r="A292" s="99">
        <f t="shared" si="5"/>
        <v>291</v>
      </c>
      <c r="B292" s="8" t="s">
        <v>11710</v>
      </c>
      <c r="C292" s="137" t="s">
        <v>11711</v>
      </c>
      <c r="D292" s="176">
        <v>8.94</v>
      </c>
      <c r="E292"/>
      <c r="F292" s="100" t="e">
        <f>VLOOKUP(C292,#REF!,3,FALSE)</f>
        <v>#REF!</v>
      </c>
      <c r="G292" s="100"/>
      <c r="H292" s="67">
        <v>8.8000000000000007</v>
      </c>
      <c r="I292" s="67">
        <v>7.92</v>
      </c>
      <c r="J292" s="67">
        <v>8.1199999999999992</v>
      </c>
      <c r="K292" s="67">
        <v>8.09</v>
      </c>
      <c r="L292" s="67">
        <v>8.02</v>
      </c>
      <c r="M292" s="67">
        <v>7.97</v>
      </c>
      <c r="N292" s="67">
        <v>8.06</v>
      </c>
      <c r="O292" s="67">
        <v>8.0299999999999994</v>
      </c>
      <c r="P292" s="67">
        <v>7.74</v>
      </c>
      <c r="Q292" s="67">
        <v>7.57</v>
      </c>
      <c r="R292" s="67">
        <v>7.75</v>
      </c>
      <c r="S292" s="67">
        <v>7.78</v>
      </c>
      <c r="T292" s="67">
        <v>8.18</v>
      </c>
      <c r="U292" s="67">
        <v>8.32</v>
      </c>
      <c r="V292" s="67">
        <v>8.4600000000000009</v>
      </c>
      <c r="W292" s="67">
        <v>8.6199999999999992</v>
      </c>
      <c r="X292" s="67">
        <v>8.58</v>
      </c>
      <c r="Y292" s="67">
        <v>8.5500000000000007</v>
      </c>
      <c r="Z292" s="67">
        <v>8.75</v>
      </c>
      <c r="AA292" s="67">
        <v>8.98</v>
      </c>
      <c r="AB292" s="67">
        <v>8.6199999999999992</v>
      </c>
      <c r="AC292" s="67">
        <v>8.31</v>
      </c>
      <c r="AD292" s="67">
        <v>8.5399999999999991</v>
      </c>
      <c r="AE292" s="67">
        <v>8.66</v>
      </c>
      <c r="AF292" s="67">
        <v>8.4</v>
      </c>
      <c r="AG292" s="67">
        <v>8.7200000000000006</v>
      </c>
      <c r="AH292" s="67">
        <v>9.42</v>
      </c>
      <c r="AI292" s="67">
        <v>9.5</v>
      </c>
      <c r="AJ292" s="67">
        <v>9.7100000000000009</v>
      </c>
      <c r="AK292" s="67">
        <v>9.92</v>
      </c>
      <c r="AL292" s="67">
        <v>9.86</v>
      </c>
      <c r="AM292" s="67">
        <v>9.35</v>
      </c>
      <c r="AN292" s="67">
        <v>9.84</v>
      </c>
      <c r="AO292" s="67">
        <v>10.48</v>
      </c>
      <c r="AP292" s="67">
        <v>10.23</v>
      </c>
      <c r="AQ292" s="67">
        <v>9.74</v>
      </c>
      <c r="AR292" s="67">
        <v>8.82</v>
      </c>
      <c r="AS292" s="67">
        <v>8.86</v>
      </c>
      <c r="AT292" s="67">
        <v>9.61</v>
      </c>
      <c r="AU292" s="67">
        <v>8.74</v>
      </c>
      <c r="AV292" s="67">
        <v>7.41</v>
      </c>
      <c r="AW292" s="67">
        <v>7.42</v>
      </c>
      <c r="AX292" s="67">
        <v>7.72</v>
      </c>
      <c r="AY292" s="67">
        <v>7.6</v>
      </c>
      <c r="AZ292" s="67">
        <v>7.46</v>
      </c>
      <c r="BA292" s="67">
        <v>7.88</v>
      </c>
      <c r="BB292" s="67">
        <v>8.1999999999999993</v>
      </c>
      <c r="BC292" s="67">
        <v>8.35</v>
      </c>
      <c r="BD292" s="67">
        <v>8.1</v>
      </c>
      <c r="BE292" s="67">
        <v>8.19</v>
      </c>
      <c r="BF292" s="67">
        <v>8.34</v>
      </c>
      <c r="BG292" s="67">
        <v>8.39</v>
      </c>
      <c r="BH292" s="67">
        <v>8.6</v>
      </c>
      <c r="BI292" s="67">
        <v>8.81</v>
      </c>
      <c r="BJ292" s="67">
        <v>9.4600000000000009</v>
      </c>
      <c r="BK292" s="67">
        <v>9.2899999999999991</v>
      </c>
      <c r="BL292" s="67"/>
      <c r="BM292" s="67"/>
      <c r="BN292" s="67"/>
      <c r="BO292" s="67"/>
      <c r="BP292" s="67"/>
      <c r="BQ292" s="67"/>
      <c r="BR292" s="67"/>
      <c r="BS292" s="67"/>
      <c r="BT292" s="67"/>
      <c r="BU292" s="67"/>
      <c r="BV292" s="67"/>
      <c r="BW292" s="67"/>
      <c r="BX292" s="67"/>
      <c r="BY292" s="67"/>
      <c r="BZ292" s="67"/>
      <c r="CA292" s="67"/>
      <c r="CB292" s="67"/>
      <c r="CC292" s="67"/>
      <c r="CD292" s="67"/>
      <c r="CE292" s="67"/>
      <c r="CF292" s="67"/>
      <c r="CG292" s="67"/>
      <c r="CH292" s="67"/>
      <c r="CI292" s="67"/>
      <c r="CJ292" s="67"/>
      <c r="CK292" s="67"/>
      <c r="CL292" s="67"/>
      <c r="CM292" s="67"/>
      <c r="CN292" s="67"/>
      <c r="CO292" s="67"/>
      <c r="CP292" s="239"/>
      <c r="CQ292"/>
      <c r="CR292" s="67"/>
      <c r="CS292"/>
      <c r="CT292"/>
      <c r="CU292" s="67"/>
      <c r="CV292" s="67"/>
      <c r="CW292" s="67"/>
      <c r="CX292" s="67"/>
      <c r="CY292" s="67"/>
      <c r="CZ292" s="67"/>
      <c r="DA292" s="67"/>
      <c r="DB292" s="67"/>
      <c r="DC292" s="67"/>
      <c r="DD292" s="17">
        <f t="shared" si="13"/>
        <v>0.13999999999999879</v>
      </c>
      <c r="DE292" s="96">
        <f t="shared" si="14"/>
        <v>1.5909090909090772E-2</v>
      </c>
      <c r="DF292">
        <v>7.8</v>
      </c>
      <c r="DG292"/>
      <c r="DH292" s="254" t="s">
        <v>11711</v>
      </c>
      <c r="DI292">
        <f>VLOOKUP(DH292,[5]全部Ａ股20250705!$A:$D,4,FALSE)</f>
        <v>8.94</v>
      </c>
      <c r="DJ292"/>
      <c r="DK292" s="270"/>
      <c r="DL292" s="271"/>
    </row>
    <row r="293" spans="1:116" s="65" customFormat="1" ht="15" customHeight="1" x14ac:dyDescent="0.25">
      <c r="A293" s="99">
        <f t="shared" si="5"/>
        <v>292</v>
      </c>
      <c r="B293" s="8" t="s">
        <v>11704</v>
      </c>
      <c r="C293" s="137" t="s">
        <v>11705</v>
      </c>
      <c r="D293" s="176">
        <v>8.81</v>
      </c>
      <c r="E293"/>
      <c r="F293" s="100" t="e">
        <f>VLOOKUP(C293,#REF!,3,FALSE)</f>
        <v>#REF!</v>
      </c>
      <c r="G293" s="100"/>
      <c r="H293" s="67">
        <v>8.73</v>
      </c>
      <c r="I293" s="67">
        <v>9.11</v>
      </c>
      <c r="J293" s="67">
        <v>9.01</v>
      </c>
      <c r="K293" s="67">
        <v>8.9700000000000006</v>
      </c>
      <c r="L293" s="67">
        <v>8.9700000000000006</v>
      </c>
      <c r="M293" s="67">
        <v>8.93</v>
      </c>
      <c r="N293" s="67">
        <v>9.06</v>
      </c>
      <c r="O293" s="67">
        <v>9.14</v>
      </c>
      <c r="P293" s="67">
        <v>8.89</v>
      </c>
      <c r="Q293" s="67">
        <v>8.9600000000000009</v>
      </c>
      <c r="R293" s="67">
        <v>8.82</v>
      </c>
      <c r="S293" s="67">
        <v>8.9</v>
      </c>
      <c r="T293" s="67">
        <v>9.39</v>
      </c>
      <c r="U293" s="67">
        <v>9.25</v>
      </c>
      <c r="V293" s="67">
        <v>9.11</v>
      </c>
      <c r="W293" s="67">
        <v>9.11</v>
      </c>
      <c r="X293" s="67">
        <v>8.8000000000000007</v>
      </c>
      <c r="Y293" s="67">
        <v>8.7799999999999994</v>
      </c>
      <c r="Z293" s="67">
        <v>8.89</v>
      </c>
      <c r="AA293" s="67">
        <v>9.11</v>
      </c>
      <c r="AB293" s="67">
        <v>9.18</v>
      </c>
      <c r="AC293" s="67">
        <v>9.24</v>
      </c>
      <c r="AD293" s="67">
        <v>9.19</v>
      </c>
      <c r="AE293" s="67">
        <v>9.0399999999999991</v>
      </c>
      <c r="AF293" s="67">
        <v>8.8000000000000007</v>
      </c>
      <c r="AG293" s="67">
        <v>9.01</v>
      </c>
      <c r="AH293" s="67">
        <v>9.49</v>
      </c>
      <c r="AI293" s="67">
        <v>9.4700000000000006</v>
      </c>
      <c r="AJ293" s="67">
        <v>9.58</v>
      </c>
      <c r="AK293" s="67">
        <v>9.7899999999999991</v>
      </c>
      <c r="AL293" s="67">
        <v>9.6</v>
      </c>
      <c r="AM293" s="67">
        <v>9.4700000000000006</v>
      </c>
      <c r="AN293" s="67">
        <v>9.66</v>
      </c>
      <c r="AO293" s="67">
        <v>10.02</v>
      </c>
      <c r="AP293" s="67">
        <v>9.49</v>
      </c>
      <c r="AQ293" s="67">
        <v>9.8800000000000008</v>
      </c>
      <c r="AR293" s="67">
        <v>9.92</v>
      </c>
      <c r="AS293" s="67">
        <v>10.220000000000001</v>
      </c>
      <c r="AT293" s="67">
        <v>10.95</v>
      </c>
      <c r="AU293" s="67">
        <v>10.220000000000001</v>
      </c>
      <c r="AV293" s="67">
        <v>9</v>
      </c>
      <c r="AW293" s="67">
        <v>8.73</v>
      </c>
      <c r="AX293" s="67">
        <v>8.98</v>
      </c>
      <c r="AY293" s="67">
        <v>9.4700000000000006</v>
      </c>
      <c r="AZ293" s="67">
        <v>9.4700000000000006</v>
      </c>
      <c r="BA293" s="67">
        <v>10.039999999999999</v>
      </c>
      <c r="BB293" s="67">
        <v>10.01</v>
      </c>
      <c r="BC293" s="67">
        <v>10.09</v>
      </c>
      <c r="BD293" s="67">
        <v>10.8</v>
      </c>
      <c r="BE293" s="67">
        <v>11.39</v>
      </c>
      <c r="BF293" s="67">
        <v>11.87</v>
      </c>
      <c r="BG293" s="67">
        <v>11.99</v>
      </c>
      <c r="BH293" s="67">
        <v>11.53</v>
      </c>
      <c r="BI293" s="67">
        <v>11.88</v>
      </c>
      <c r="BJ293" s="67">
        <v>11.8</v>
      </c>
      <c r="BK293" s="67">
        <v>11.8</v>
      </c>
      <c r="BL293" s="67">
        <v>11.06</v>
      </c>
      <c r="BM293" s="67"/>
      <c r="BN293" s="67"/>
      <c r="BO293" s="67"/>
      <c r="BP293" s="67"/>
      <c r="BQ293" s="67"/>
      <c r="BR293" s="67"/>
      <c r="BS293" s="67"/>
      <c r="BT293" s="67"/>
      <c r="BU293" s="67"/>
      <c r="BV293" s="67"/>
      <c r="BW293" s="67"/>
      <c r="BX293" s="67"/>
      <c r="BY293" s="67"/>
      <c r="BZ293" s="67"/>
      <c r="CA293" s="67"/>
      <c r="CB293" s="67"/>
      <c r="CC293" s="67"/>
      <c r="CD293" s="67"/>
      <c r="CE293" s="67"/>
      <c r="CF293" s="67"/>
      <c r="CG293" s="67"/>
      <c r="CH293" s="67"/>
      <c r="CI293" s="67"/>
      <c r="CJ293" s="67"/>
      <c r="CK293" s="67"/>
      <c r="CL293" s="67"/>
      <c r="CM293" s="67"/>
      <c r="CN293" s="67"/>
      <c r="CO293" s="67"/>
      <c r="CP293" s="239"/>
      <c r="CQ293"/>
      <c r="CR293" s="67"/>
      <c r="CS293"/>
      <c r="CT293"/>
      <c r="CU293" s="67"/>
      <c r="CV293" s="67"/>
      <c r="CW293" s="67"/>
      <c r="CX293" s="67"/>
      <c r="CY293" s="67"/>
      <c r="CZ293" s="67"/>
      <c r="DA293" s="67"/>
      <c r="DB293" s="67"/>
      <c r="DC293" s="67"/>
      <c r="DD293" s="17">
        <f t="shared" si="13"/>
        <v>8.0000000000000071E-2</v>
      </c>
      <c r="DE293" s="96">
        <f t="shared" si="14"/>
        <v>9.1638029782359753E-3</v>
      </c>
      <c r="DF293">
        <v>7.8</v>
      </c>
      <c r="DG293"/>
      <c r="DH293" s="254" t="s">
        <v>11705</v>
      </c>
      <c r="DI293">
        <f>VLOOKUP(DH293,[5]全部Ａ股20250705!$A:$D,4,FALSE)</f>
        <v>8.81</v>
      </c>
      <c r="DJ293"/>
      <c r="DK293" s="270"/>
      <c r="DL293" s="271"/>
    </row>
    <row r="294" spans="1:116" s="65" customFormat="1" ht="15" customHeight="1" x14ac:dyDescent="0.25">
      <c r="A294" s="99">
        <f t="shared" si="5"/>
        <v>293</v>
      </c>
      <c r="B294" s="8" t="s">
        <v>11702</v>
      </c>
      <c r="C294" s="137" t="s">
        <v>11703</v>
      </c>
      <c r="D294" s="176">
        <v>9.39</v>
      </c>
      <c r="E294"/>
      <c r="F294" s="100" t="e">
        <f>VLOOKUP(C294,#REF!,3,FALSE)</f>
        <v>#REF!</v>
      </c>
      <c r="G294" s="100"/>
      <c r="H294" s="67">
        <v>9.57</v>
      </c>
      <c r="I294" s="67">
        <v>9.3000000000000007</v>
      </c>
      <c r="J294" s="67">
        <v>9.15</v>
      </c>
      <c r="K294" s="67">
        <v>8.65</v>
      </c>
      <c r="L294" s="67">
        <v>8.7899999999999991</v>
      </c>
      <c r="M294" s="67">
        <v>8.26</v>
      </c>
      <c r="N294" s="67">
        <v>8.8000000000000007</v>
      </c>
      <c r="O294" s="67">
        <v>8.49</v>
      </c>
      <c r="P294" s="67">
        <v>7.79</v>
      </c>
      <c r="Q294" s="67">
        <v>7.82</v>
      </c>
      <c r="R294" s="67">
        <v>7.64</v>
      </c>
      <c r="S294" s="67">
        <v>7.65</v>
      </c>
      <c r="T294" s="67">
        <v>8.3800000000000008</v>
      </c>
      <c r="U294" s="67">
        <v>8.99</v>
      </c>
      <c r="V294" s="67">
        <v>10.06</v>
      </c>
      <c r="W294" s="67">
        <v>8.94</v>
      </c>
      <c r="X294" s="67">
        <v>8.75</v>
      </c>
      <c r="Y294" s="67">
        <v>8.32</v>
      </c>
      <c r="Z294" s="67">
        <v>8.4600000000000009</v>
      </c>
      <c r="AA294" s="67">
        <v>8.19</v>
      </c>
      <c r="AB294" s="67">
        <v>8.15</v>
      </c>
      <c r="AC294" s="67">
        <v>7.83</v>
      </c>
      <c r="AD294" s="67">
        <v>8.24</v>
      </c>
      <c r="AE294" s="67">
        <v>7.67</v>
      </c>
      <c r="AF294" s="67">
        <v>7.27</v>
      </c>
      <c r="AG294" s="67">
        <v>7.38</v>
      </c>
      <c r="AH294" s="67">
        <v>8.7799999999999994</v>
      </c>
      <c r="AI294" s="67">
        <v>8.64</v>
      </c>
      <c r="AJ294" s="67">
        <v>8.8000000000000007</v>
      </c>
      <c r="AK294" s="67">
        <v>8.82</v>
      </c>
      <c r="AL294" s="67">
        <v>8.67</v>
      </c>
      <c r="AM294" s="67">
        <v>8.15</v>
      </c>
      <c r="AN294" s="67">
        <v>8.48</v>
      </c>
      <c r="AO294" s="67">
        <v>8.4700000000000006</v>
      </c>
      <c r="AP294" s="67">
        <v>7.64</v>
      </c>
      <c r="AQ294" s="67">
        <v>8.25</v>
      </c>
      <c r="AR294" s="67">
        <v>7.93</v>
      </c>
      <c r="AS294" s="67">
        <v>7.58</v>
      </c>
      <c r="AT294" s="67">
        <v>8.27</v>
      </c>
      <c r="AU294" s="67">
        <v>7.38</v>
      </c>
      <c r="AV294" s="67">
        <v>6.39</v>
      </c>
      <c r="AW294" s="67">
        <v>6.31</v>
      </c>
      <c r="AX294" s="67">
        <v>6.41</v>
      </c>
      <c r="AY294" s="67">
        <v>6.67</v>
      </c>
      <c r="AZ294" s="67">
        <v>6.8</v>
      </c>
      <c r="BA294" s="67">
        <v>7.03</v>
      </c>
      <c r="BB294" s="67">
        <v>7.27</v>
      </c>
      <c r="BC294" s="67">
        <v>6.81</v>
      </c>
      <c r="BD294" s="67">
        <v>6.7</v>
      </c>
      <c r="BE294" s="67">
        <v>6.53</v>
      </c>
      <c r="BF294" s="67">
        <v>6.87</v>
      </c>
      <c r="BG294" s="67">
        <v>6.68</v>
      </c>
      <c r="BH294" s="67">
        <v>6.98</v>
      </c>
      <c r="BI294" s="67">
        <v>6.89</v>
      </c>
      <c r="BJ294" s="67">
        <v>7.34</v>
      </c>
      <c r="BK294" s="67">
        <v>6.95</v>
      </c>
      <c r="BL294" s="67">
        <v>8.1</v>
      </c>
      <c r="BM294" s="67"/>
      <c r="BN294" s="67"/>
      <c r="BO294" s="67"/>
      <c r="BP294" s="67"/>
      <c r="BQ294" s="67"/>
      <c r="BR294" s="67"/>
      <c r="BS294" s="67"/>
      <c r="BT294" s="67"/>
      <c r="BU294" s="67"/>
      <c r="BV294" s="67"/>
      <c r="BW294" s="67"/>
      <c r="BX294" s="67"/>
      <c r="BY294" s="67"/>
      <c r="BZ294" s="67"/>
      <c r="CA294" s="67"/>
      <c r="CB294" s="67"/>
      <c r="CC294" s="67"/>
      <c r="CD294" s="67"/>
      <c r="CE294" s="67"/>
      <c r="CF294" s="67"/>
      <c r="CG294" s="67"/>
      <c r="CH294" s="67"/>
      <c r="CI294" s="67"/>
      <c r="CJ294" s="67"/>
      <c r="CK294" s="67"/>
      <c r="CL294" s="67"/>
      <c r="CM294" s="67"/>
      <c r="CN294" s="67"/>
      <c r="CO294" s="67"/>
      <c r="CP294" s="239"/>
      <c r="CQ294"/>
      <c r="CR294" s="67"/>
      <c r="CS294"/>
      <c r="CT294"/>
      <c r="CU294" s="67"/>
      <c r="CV294" s="67"/>
      <c r="CW294" s="67"/>
      <c r="CX294" s="67"/>
      <c r="CY294" s="67"/>
      <c r="CZ294" s="67"/>
      <c r="DA294" s="67"/>
      <c r="DB294" s="67"/>
      <c r="DC294" s="67"/>
      <c r="DD294" s="17">
        <f t="shared" si="13"/>
        <v>-0.17999999999999972</v>
      </c>
      <c r="DE294" s="96">
        <f t="shared" si="14"/>
        <v>-1.8808777429467054E-2</v>
      </c>
      <c r="DF294">
        <v>7.8</v>
      </c>
      <c r="DG294"/>
      <c r="DH294" s="254" t="s">
        <v>11703</v>
      </c>
      <c r="DI294">
        <f>VLOOKUP(DH294,[5]全部Ａ股20250705!$A:$D,4,FALSE)</f>
        <v>9.39</v>
      </c>
      <c r="DJ294"/>
      <c r="DK294" s="270"/>
      <c r="DL294" s="271"/>
    </row>
    <row r="295" spans="1:116" s="65" customFormat="1" ht="13.95" customHeight="1" x14ac:dyDescent="0.25">
      <c r="A295" s="99">
        <f t="shared" si="5"/>
        <v>294</v>
      </c>
      <c r="B295" s="8" t="s">
        <v>11695</v>
      </c>
      <c r="C295" s="137" t="s">
        <v>11697</v>
      </c>
      <c r="D295" s="176">
        <v>14.48</v>
      </c>
      <c r="E295"/>
      <c r="F295" s="100" t="e">
        <f>VLOOKUP(C295,#REF!,3,FALSE)</f>
        <v>#REF!</v>
      </c>
      <c r="G295" s="100"/>
      <c r="H295" s="67">
        <v>14.67</v>
      </c>
      <c r="I295" s="67">
        <v>14.7</v>
      </c>
      <c r="J295" s="67">
        <v>13.41</v>
      </c>
      <c r="K295" s="67">
        <v>13.69</v>
      </c>
      <c r="L295" s="67">
        <v>13.32</v>
      </c>
      <c r="M295" s="67">
        <v>13.29</v>
      </c>
      <c r="N295" s="67">
        <v>13.59</v>
      </c>
      <c r="O295" s="67">
        <v>13.45</v>
      </c>
      <c r="P295" s="67">
        <v>13.16</v>
      </c>
      <c r="Q295" s="67">
        <v>12.77</v>
      </c>
      <c r="R295" s="67">
        <v>11.76</v>
      </c>
      <c r="S295" s="67">
        <v>11.71</v>
      </c>
      <c r="T295" s="67">
        <v>13.32</v>
      </c>
      <c r="U295" s="67">
        <v>13.35</v>
      </c>
      <c r="V295" s="67">
        <v>14.26</v>
      </c>
      <c r="W295" s="67">
        <v>14.29</v>
      </c>
      <c r="X295" s="67">
        <v>14.33</v>
      </c>
      <c r="Y295" s="67">
        <v>14.02</v>
      </c>
      <c r="Z295" s="67">
        <v>15.24</v>
      </c>
      <c r="AA295" s="67">
        <v>14.62</v>
      </c>
      <c r="AB295" s="67">
        <v>14.68</v>
      </c>
      <c r="AC295" s="67">
        <v>13.78</v>
      </c>
      <c r="AD295" s="67">
        <v>14.29</v>
      </c>
      <c r="AE295" s="67">
        <v>14</v>
      </c>
      <c r="AF295" s="67">
        <v>13.33</v>
      </c>
      <c r="AG295" s="67">
        <v>13.7</v>
      </c>
      <c r="AH295" s="67">
        <v>16.61</v>
      </c>
      <c r="AI295" s="67">
        <v>17.86</v>
      </c>
      <c r="AJ295" s="67">
        <v>17.55</v>
      </c>
      <c r="AK295" s="67">
        <v>15.83</v>
      </c>
      <c r="AL295" s="67">
        <v>15.28</v>
      </c>
      <c r="AM295" s="67">
        <v>14.8</v>
      </c>
      <c r="AN295" s="67">
        <v>15.77</v>
      </c>
      <c r="AO295" s="67">
        <v>16.41</v>
      </c>
      <c r="AP295" s="67">
        <v>15</v>
      </c>
      <c r="AQ295" s="67">
        <v>16.11</v>
      </c>
      <c r="AR295" s="67">
        <v>16.09</v>
      </c>
      <c r="AS295" s="67">
        <v>15.1</v>
      </c>
      <c r="AT295" s="67">
        <v>15.88</v>
      </c>
      <c r="AU295" s="67">
        <v>13.78</v>
      </c>
      <c r="AV295" s="67">
        <v>12.4</v>
      </c>
      <c r="AW295" s="67">
        <v>12.6</v>
      </c>
      <c r="AX295" s="67">
        <v>13.2</v>
      </c>
      <c r="AY295" s="67">
        <v>14.22</v>
      </c>
      <c r="AZ295" s="67">
        <v>13.48</v>
      </c>
      <c r="BA295" s="67">
        <v>13.83</v>
      </c>
      <c r="BB295" s="67">
        <v>12.61</v>
      </c>
      <c r="BC295" s="67">
        <v>12.93</v>
      </c>
      <c r="BD295" s="67">
        <v>12.88</v>
      </c>
      <c r="BE295" s="67">
        <v>13.17</v>
      </c>
      <c r="BF295" s="67">
        <v>14.34</v>
      </c>
      <c r="BG295" s="67">
        <v>13.59</v>
      </c>
      <c r="BH295" s="67">
        <v>15.64</v>
      </c>
      <c r="BI295" s="67">
        <v>15.91</v>
      </c>
      <c r="BJ295" s="67">
        <v>13.88</v>
      </c>
      <c r="BK295" s="67">
        <v>12.68</v>
      </c>
      <c r="BL295" s="67">
        <v>17.47</v>
      </c>
      <c r="BM295" s="67"/>
      <c r="BN295" s="67"/>
      <c r="BO295" s="67"/>
      <c r="BP295" s="67"/>
      <c r="BQ295" s="67"/>
      <c r="BR295" s="67"/>
      <c r="BS295" s="67"/>
      <c r="BT295" s="67"/>
      <c r="BU295" s="67"/>
      <c r="BV295" s="67"/>
      <c r="BW295" s="67"/>
      <c r="BX295" s="67"/>
      <c r="BY295" s="67"/>
      <c r="BZ295" s="67"/>
      <c r="CA295" s="67"/>
      <c r="CB295" s="67"/>
      <c r="CC295" s="67"/>
      <c r="CD295" s="67"/>
      <c r="CE295" s="67"/>
      <c r="CF295" s="67"/>
      <c r="CG295" s="67"/>
      <c r="CH295" s="67"/>
      <c r="CI295" s="67"/>
      <c r="CJ295" s="67"/>
      <c r="CK295" s="67"/>
      <c r="CL295" s="67"/>
      <c r="CM295" s="67"/>
      <c r="CN295" s="67"/>
      <c r="CO295" s="67"/>
      <c r="CP295" s="239"/>
      <c r="CQ295"/>
      <c r="CR295" s="67"/>
      <c r="CS295"/>
      <c r="CT295"/>
      <c r="CU295" s="67"/>
      <c r="CV295" s="67"/>
      <c r="CW295" s="67"/>
      <c r="CX295" s="67"/>
      <c r="CY295" s="67"/>
      <c r="CZ295" s="67"/>
      <c r="DA295" s="67"/>
      <c r="DB295" s="67"/>
      <c r="DC295" s="67"/>
      <c r="DD295" s="17">
        <f t="shared" si="13"/>
        <v>-0.1899999999999995</v>
      </c>
      <c r="DE295" s="96">
        <f t="shared" si="14"/>
        <v>-1.2951601908657089E-2</v>
      </c>
      <c r="DF295">
        <v>7.8</v>
      </c>
      <c r="DG295"/>
      <c r="DH295" s="254" t="s">
        <v>11697</v>
      </c>
      <c r="DI295">
        <f>VLOOKUP(DH295,[5]全部Ａ股20250705!$A:$D,4,FALSE)</f>
        <v>14.48</v>
      </c>
      <c r="DJ295"/>
      <c r="DK295" s="270"/>
      <c r="DL295" s="271"/>
    </row>
    <row r="296" spans="1:116" s="65" customFormat="1" ht="13.2" customHeight="1" x14ac:dyDescent="0.25">
      <c r="A296" s="99">
        <f t="shared" si="5"/>
        <v>295</v>
      </c>
      <c r="B296" s="8" t="s">
        <v>11694</v>
      </c>
      <c r="C296" s="137" t="s">
        <v>11696</v>
      </c>
      <c r="D296" s="176">
        <v>19.41</v>
      </c>
      <c r="E296"/>
      <c r="F296" s="100" t="e">
        <f>VLOOKUP(C296,#REF!,3,FALSE)</f>
        <v>#REF!</v>
      </c>
      <c r="G296" s="100"/>
      <c r="H296" s="67">
        <v>19.22</v>
      </c>
      <c r="I296" s="67">
        <v>18.29</v>
      </c>
      <c r="J296" s="67">
        <v>18.53</v>
      </c>
      <c r="K296" s="67">
        <v>18.84</v>
      </c>
      <c r="L296" s="67">
        <v>18.260000000000002</v>
      </c>
      <c r="M296" s="67">
        <v>18.420000000000002</v>
      </c>
      <c r="N296" s="67">
        <v>19.190000000000001</v>
      </c>
      <c r="O296" s="67">
        <v>19.399999999999999</v>
      </c>
      <c r="P296" s="67">
        <v>18.88</v>
      </c>
      <c r="Q296" s="67">
        <v>18.850000000000001</v>
      </c>
      <c r="R296" s="67">
        <v>17.95</v>
      </c>
      <c r="S296" s="67">
        <v>17.53</v>
      </c>
      <c r="T296" s="67">
        <v>19.87</v>
      </c>
      <c r="U296" s="67">
        <v>20.38</v>
      </c>
      <c r="V296" s="67">
        <v>21.96</v>
      </c>
      <c r="W296" s="67">
        <v>22.58</v>
      </c>
      <c r="X296" s="67">
        <v>21.55</v>
      </c>
      <c r="Y296" s="67">
        <v>21</v>
      </c>
      <c r="Z296" s="67">
        <v>22.71</v>
      </c>
      <c r="AA296" s="67">
        <v>22.57</v>
      </c>
      <c r="AB296" s="67">
        <v>23</v>
      </c>
      <c r="AC296" s="67">
        <v>21.38</v>
      </c>
      <c r="AD296" s="67">
        <v>21.69</v>
      </c>
      <c r="AE296" s="67">
        <v>21.69</v>
      </c>
      <c r="AF296" s="67">
        <v>21.36</v>
      </c>
      <c r="AG296" s="67">
        <v>19.22</v>
      </c>
      <c r="AH296" s="67">
        <v>21.28</v>
      </c>
      <c r="AI296" s="67">
        <v>21.01</v>
      </c>
      <c r="AJ296" s="67">
        <v>20.58</v>
      </c>
      <c r="AK296" s="67">
        <v>20.07</v>
      </c>
      <c r="AL296" s="67">
        <v>19.66</v>
      </c>
      <c r="AM296" s="67">
        <v>19.11</v>
      </c>
      <c r="AN296" s="67">
        <v>19.88</v>
      </c>
      <c r="AO296" s="67">
        <v>20.329999999999998</v>
      </c>
      <c r="AP296" s="67">
        <v>18.89</v>
      </c>
      <c r="AQ296" s="67">
        <v>19.8</v>
      </c>
      <c r="AR296" s="67">
        <v>19.350000000000001</v>
      </c>
      <c r="AS296" s="67">
        <v>18.21</v>
      </c>
      <c r="AT296" s="67">
        <v>19.59</v>
      </c>
      <c r="AU296" s="67">
        <v>17.21</v>
      </c>
      <c r="AV296" s="67">
        <v>15.51</v>
      </c>
      <c r="AW296" s="67">
        <v>15.24</v>
      </c>
      <c r="AX296" s="67">
        <v>15.91</v>
      </c>
      <c r="AY296" s="67">
        <v>16.62</v>
      </c>
      <c r="AZ296" s="67">
        <v>16.09</v>
      </c>
      <c r="BA296" s="67">
        <v>17.09</v>
      </c>
      <c r="BB296" s="67">
        <v>16.329999999999998</v>
      </c>
      <c r="BC296" s="67">
        <v>16.96</v>
      </c>
      <c r="BD296" s="67">
        <v>17.059999999999999</v>
      </c>
      <c r="BE296" s="67">
        <v>17.149999999999999</v>
      </c>
      <c r="BF296" s="67">
        <v>18.63</v>
      </c>
      <c r="BG296" s="67">
        <v>18.72</v>
      </c>
      <c r="BH296" s="67">
        <v>19.329999999999998</v>
      </c>
      <c r="BI296" s="67">
        <v>19.100000000000001</v>
      </c>
      <c r="BJ296" s="67">
        <v>19.41</v>
      </c>
      <c r="BK296" s="67">
        <v>18.78</v>
      </c>
      <c r="BL296" s="67">
        <v>23.52</v>
      </c>
      <c r="BM296" s="67"/>
      <c r="BN296" s="67"/>
      <c r="BO296" s="67"/>
      <c r="BP296" s="67"/>
      <c r="BQ296" s="67"/>
      <c r="BR296" s="67"/>
      <c r="BS296" s="67"/>
      <c r="BT296" s="67"/>
      <c r="BU296" s="67"/>
      <c r="BV296" s="67"/>
      <c r="BW296" s="67"/>
      <c r="BX296" s="67"/>
      <c r="BY296" s="67"/>
      <c r="BZ296" s="67"/>
      <c r="CA296" s="67"/>
      <c r="CB296" s="67"/>
      <c r="CC296" s="67"/>
      <c r="CD296" s="67"/>
      <c r="CE296" s="67"/>
      <c r="CF296" s="67"/>
      <c r="CG296" s="67"/>
      <c r="CH296" s="67"/>
      <c r="CI296" s="67"/>
      <c r="CJ296" s="67"/>
      <c r="CK296" s="67"/>
      <c r="CL296" s="67"/>
      <c r="CM296" s="67"/>
      <c r="CN296" s="67"/>
      <c r="CO296" s="67"/>
      <c r="CP296" s="239"/>
      <c r="CQ296"/>
      <c r="CR296" s="67"/>
      <c r="CS296"/>
      <c r="CT296"/>
      <c r="CU296" s="67"/>
      <c r="CV296" s="67"/>
      <c r="CW296" s="67"/>
      <c r="CX296" s="67"/>
      <c r="CY296" s="67"/>
      <c r="CZ296" s="67"/>
      <c r="DA296" s="67"/>
      <c r="DB296" s="67"/>
      <c r="DC296" s="67"/>
      <c r="DD296" s="17">
        <f t="shared" si="13"/>
        <v>0.19000000000000128</v>
      </c>
      <c r="DE296" s="96">
        <f t="shared" si="14"/>
        <v>9.8855359001041258E-3</v>
      </c>
      <c r="DF296">
        <v>7.8</v>
      </c>
      <c r="DG296"/>
      <c r="DH296" s="254" t="s">
        <v>11696</v>
      </c>
      <c r="DI296">
        <f>VLOOKUP(DH296,[5]全部Ａ股20250705!$A:$D,4,FALSE)</f>
        <v>19.41</v>
      </c>
      <c r="DJ296"/>
      <c r="DK296" s="270"/>
      <c r="DL296" s="271"/>
    </row>
    <row r="297" spans="1:116" s="65" customFormat="1" ht="13.2" customHeight="1" x14ac:dyDescent="0.25">
      <c r="A297" s="99">
        <f t="shared" si="5"/>
        <v>296</v>
      </c>
      <c r="B297" s="8" t="s">
        <v>11692</v>
      </c>
      <c r="C297" s="137" t="s">
        <v>11693</v>
      </c>
      <c r="D297" s="176">
        <v>15.71</v>
      </c>
      <c r="E297"/>
      <c r="F297" s="100" t="e">
        <f>VLOOKUP(C297,#REF!,3,FALSE)</f>
        <v>#REF!</v>
      </c>
      <c r="G297" s="100"/>
      <c r="H297" s="67">
        <v>15.9</v>
      </c>
      <c r="I297" s="67">
        <v>15.18</v>
      </c>
      <c r="J297" s="67">
        <v>15.46</v>
      </c>
      <c r="K297" s="67">
        <v>15.52</v>
      </c>
      <c r="L297" s="67">
        <v>14.88</v>
      </c>
      <c r="M297" s="67">
        <v>15.53</v>
      </c>
      <c r="N297" s="67">
        <v>17.28</v>
      </c>
      <c r="O297" s="67">
        <v>16.899999999999999</v>
      </c>
      <c r="P297" s="67">
        <v>16.97</v>
      </c>
      <c r="Q297" s="67">
        <v>21.57</v>
      </c>
      <c r="R297" s="67">
        <v>21.93</v>
      </c>
      <c r="S297" s="67">
        <v>21.93</v>
      </c>
      <c r="T297" s="67">
        <v>25.65</v>
      </c>
      <c r="U297" s="67">
        <v>26.67</v>
      </c>
      <c r="V297" s="67">
        <v>24.93</v>
      </c>
      <c r="W297" s="67">
        <v>23.29</v>
      </c>
      <c r="X297" s="67">
        <v>23.66</v>
      </c>
      <c r="Y297" s="67">
        <v>21.43</v>
      </c>
      <c r="Z297" s="67">
        <v>22.42</v>
      </c>
      <c r="AA297" s="67">
        <v>22.15</v>
      </c>
      <c r="AB297" s="67">
        <v>23.22</v>
      </c>
      <c r="AC297" s="67">
        <v>20.84</v>
      </c>
      <c r="AD297" s="67">
        <v>21.92</v>
      </c>
      <c r="AE297" s="67">
        <v>22.88</v>
      </c>
      <c r="AF297" s="67">
        <v>19.850000000000001</v>
      </c>
      <c r="AG297" s="67">
        <v>21.26</v>
      </c>
      <c r="AH297" s="67">
        <v>21.66</v>
      </c>
      <c r="AI297" s="67">
        <v>19.28</v>
      </c>
      <c r="AJ297" s="67">
        <v>19</v>
      </c>
      <c r="AK297" s="67">
        <v>18.75</v>
      </c>
      <c r="AL297" s="67">
        <v>18.48</v>
      </c>
      <c r="AM297" s="67">
        <v>18.04</v>
      </c>
      <c r="AN297" s="67">
        <v>19.32</v>
      </c>
      <c r="AO297" s="67">
        <v>19.850000000000001</v>
      </c>
      <c r="AP297" s="67">
        <v>18.63</v>
      </c>
      <c r="AQ297" s="67">
        <v>19.16</v>
      </c>
      <c r="AR297" s="67">
        <v>18.399999999999999</v>
      </c>
      <c r="AS297" s="67">
        <v>16.75</v>
      </c>
      <c r="AT297" s="67">
        <v>18.850000000000001</v>
      </c>
      <c r="AU297" s="67">
        <v>16.29</v>
      </c>
      <c r="AV297" s="67">
        <v>14.29</v>
      </c>
      <c r="AW297" s="67">
        <v>14.29</v>
      </c>
      <c r="AX297" s="67">
        <v>15.02</v>
      </c>
      <c r="AY297" s="67">
        <v>16.28</v>
      </c>
      <c r="AZ297" s="67">
        <v>15.57</v>
      </c>
      <c r="BA297" s="67">
        <v>18.5</v>
      </c>
      <c r="BB297" s="67">
        <v>16.57</v>
      </c>
      <c r="BC297" s="67">
        <v>17.170000000000002</v>
      </c>
      <c r="BD297" s="67">
        <v>17.2</v>
      </c>
      <c r="BE297" s="67">
        <v>18.149999999999999</v>
      </c>
      <c r="BF297" s="67">
        <v>20.71</v>
      </c>
      <c r="BG297" s="67">
        <v>18.670000000000002</v>
      </c>
      <c r="BH297" s="67">
        <v>21.39</v>
      </c>
      <c r="BI297" s="67">
        <v>21.73</v>
      </c>
      <c r="BJ297" s="67">
        <v>26.2</v>
      </c>
      <c r="BK297" s="67">
        <v>21.18</v>
      </c>
      <c r="BL297" s="67">
        <v>29</v>
      </c>
      <c r="BM297" s="67"/>
      <c r="BN297" s="67"/>
      <c r="BO297" s="67"/>
      <c r="BP297" s="67"/>
      <c r="BQ297" s="67"/>
      <c r="BR297" s="67"/>
      <c r="BS297" s="67"/>
      <c r="BT297" s="67"/>
      <c r="BU297" s="67"/>
      <c r="BV297" s="67"/>
      <c r="BW297" s="67"/>
      <c r="BX297" s="67"/>
      <c r="BY297" s="67"/>
      <c r="BZ297" s="67"/>
      <c r="CA297" s="67"/>
      <c r="CB297" s="67"/>
      <c r="CC297" s="67"/>
      <c r="CD297" s="67"/>
      <c r="CE297" s="67"/>
      <c r="CF297" s="67"/>
      <c r="CG297" s="67"/>
      <c r="CH297" s="67"/>
      <c r="CI297" s="67"/>
      <c r="CJ297" s="67"/>
      <c r="CK297" s="67"/>
      <c r="CL297" s="67"/>
      <c r="CM297" s="67"/>
      <c r="CN297" s="67"/>
      <c r="CO297" s="67"/>
      <c r="CP297" s="239"/>
      <c r="CQ297"/>
      <c r="CR297" s="67"/>
      <c r="CS297"/>
      <c r="CT297"/>
      <c r="CU297" s="67"/>
      <c r="CV297" s="67"/>
      <c r="CW297" s="67"/>
      <c r="CX297" s="67"/>
      <c r="CY297" s="67"/>
      <c r="CZ297" s="67"/>
      <c r="DA297" s="67"/>
      <c r="DB297" s="67"/>
      <c r="DC297" s="67"/>
      <c r="DD297" s="17">
        <f t="shared" si="13"/>
        <v>-0.1899999999999995</v>
      </c>
      <c r="DE297" s="96">
        <f t="shared" si="14"/>
        <v>-1.1949685534591163E-2</v>
      </c>
      <c r="DF297">
        <v>7.8</v>
      </c>
      <c r="DG297"/>
      <c r="DH297" s="254" t="s">
        <v>11693</v>
      </c>
      <c r="DI297">
        <f>VLOOKUP(DH297,[5]全部Ａ股20250705!$A:$D,4,FALSE)</f>
        <v>15.71</v>
      </c>
      <c r="DJ297"/>
      <c r="DK297" s="270"/>
      <c r="DL297" s="271"/>
    </row>
    <row r="298" spans="1:116" s="65" customFormat="1" ht="13.2" customHeight="1" x14ac:dyDescent="0.25">
      <c r="A298" s="99">
        <f t="shared" si="5"/>
        <v>297</v>
      </c>
      <c r="B298" s="8" t="s">
        <v>11690</v>
      </c>
      <c r="C298" s="137" t="s">
        <v>11691</v>
      </c>
      <c r="D298" s="176">
        <v>16.89</v>
      </c>
      <c r="E298"/>
      <c r="F298" s="100" t="e">
        <f>VLOOKUP(C298,#REF!,3,FALSE)</f>
        <v>#REF!</v>
      </c>
      <c r="G298" s="100"/>
      <c r="H298" s="67">
        <v>17.05</v>
      </c>
      <c r="I298" s="67">
        <v>16.440000000000001</v>
      </c>
      <c r="J298" s="67">
        <v>16.95</v>
      </c>
      <c r="K298" s="67">
        <v>16.68</v>
      </c>
      <c r="L298" s="67">
        <v>15.99</v>
      </c>
      <c r="M298" s="67">
        <v>15.38</v>
      </c>
      <c r="N298" s="67">
        <v>16.399999999999999</v>
      </c>
      <c r="O298" s="67">
        <v>17.25</v>
      </c>
      <c r="P298" s="67">
        <v>15.71</v>
      </c>
      <c r="Q298" s="67">
        <v>15.74</v>
      </c>
      <c r="R298" s="67">
        <v>15.3</v>
      </c>
      <c r="S298" s="67">
        <v>15.42</v>
      </c>
      <c r="T298" s="67">
        <v>16.829999999999998</v>
      </c>
      <c r="U298" s="67">
        <v>16.87</v>
      </c>
      <c r="V298" s="67">
        <v>19.239999999999998</v>
      </c>
      <c r="W298" s="67">
        <v>19.329999999999998</v>
      </c>
      <c r="X298" s="67">
        <v>19.07</v>
      </c>
      <c r="Y298" s="67">
        <v>17.21</v>
      </c>
      <c r="Z298" s="67">
        <v>18.03</v>
      </c>
      <c r="AA298" s="67">
        <v>17.3</v>
      </c>
      <c r="AB298" s="67">
        <v>17.57</v>
      </c>
      <c r="AC298" s="67">
        <v>16.54</v>
      </c>
      <c r="AD298" s="67">
        <v>16.86</v>
      </c>
      <c r="AE298" s="67">
        <v>16.57</v>
      </c>
      <c r="AF298" s="67">
        <v>14.88</v>
      </c>
      <c r="AG298" s="67">
        <v>14.87</v>
      </c>
      <c r="AH298" s="67">
        <v>17.12</v>
      </c>
      <c r="AI298" s="67">
        <v>18.36</v>
      </c>
      <c r="AJ298" s="67">
        <v>19.34</v>
      </c>
      <c r="AK298" s="67">
        <v>18.940000000000001</v>
      </c>
      <c r="AL298" s="67">
        <v>19.23</v>
      </c>
      <c r="AM298" s="67">
        <v>17.96</v>
      </c>
      <c r="AN298" s="67">
        <v>18.86</v>
      </c>
      <c r="AO298" s="67">
        <v>21.1</v>
      </c>
      <c r="AP298" s="67">
        <v>17.54</v>
      </c>
      <c r="AQ298" s="67">
        <v>18.72</v>
      </c>
      <c r="AR298" s="67">
        <v>16.989999999999998</v>
      </c>
      <c r="AS298" s="67">
        <v>15.39</v>
      </c>
      <c r="AT298" s="67">
        <v>16.079999999999998</v>
      </c>
      <c r="AU298" s="67">
        <v>13.9</v>
      </c>
      <c r="AV298" s="67">
        <v>12.1</v>
      </c>
      <c r="AW298" s="67">
        <v>11.91</v>
      </c>
      <c r="AX298" s="67">
        <v>12.57</v>
      </c>
      <c r="AY298" s="67">
        <v>13.14</v>
      </c>
      <c r="AZ298" s="67">
        <v>12.8</v>
      </c>
      <c r="BA298" s="67">
        <v>13.25</v>
      </c>
      <c r="BB298" s="67">
        <v>14.28</v>
      </c>
      <c r="BC298" s="67">
        <v>14.37</v>
      </c>
      <c r="BD298" s="67">
        <v>14.49</v>
      </c>
      <c r="BE298" s="67">
        <v>12.61</v>
      </c>
      <c r="BF298" s="67">
        <v>13.19</v>
      </c>
      <c r="BG298" s="67">
        <v>13.26</v>
      </c>
      <c r="BH298" s="67">
        <v>14.63</v>
      </c>
      <c r="BI298" s="67">
        <v>14.64</v>
      </c>
      <c r="BJ298" s="67">
        <v>15.45</v>
      </c>
      <c r="BK298" s="67">
        <v>14.4</v>
      </c>
      <c r="BL298" s="67">
        <v>17.809999999999999</v>
      </c>
      <c r="BM298" s="67"/>
      <c r="BN298" s="67"/>
      <c r="BO298" s="67"/>
      <c r="BP298" s="67"/>
      <c r="BQ298" s="67"/>
      <c r="BR298" s="67"/>
      <c r="BS298" s="67"/>
      <c r="BT298" s="67"/>
      <c r="BU298" s="67"/>
      <c r="BV298" s="67"/>
      <c r="BW298" s="67"/>
      <c r="BX298" s="67"/>
      <c r="BY298" s="67"/>
      <c r="BZ298" s="67"/>
      <c r="CA298" s="67"/>
      <c r="CB298" s="67"/>
      <c r="CC298" s="67"/>
      <c r="CD298" s="67"/>
      <c r="CE298" s="67"/>
      <c r="CF298" s="67"/>
      <c r="CG298" s="67"/>
      <c r="CH298" s="67"/>
      <c r="CI298" s="67"/>
      <c r="CJ298" s="67"/>
      <c r="CK298" s="67"/>
      <c r="CL298" s="67"/>
      <c r="CM298" s="67"/>
      <c r="CN298" s="67"/>
      <c r="CO298" s="67"/>
      <c r="CP298" s="239"/>
      <c r="CQ298"/>
      <c r="CR298" s="67"/>
      <c r="CS298"/>
      <c r="CT298"/>
      <c r="CU298" s="67"/>
      <c r="CV298" s="67"/>
      <c r="CW298" s="67"/>
      <c r="CX298" s="67"/>
      <c r="CY298" s="67"/>
      <c r="CZ298" s="67"/>
      <c r="DA298" s="67"/>
      <c r="DB298" s="67"/>
      <c r="DC298" s="67"/>
      <c r="DD298" s="17">
        <f t="shared" si="13"/>
        <v>-0.16000000000000014</v>
      </c>
      <c r="DE298" s="96">
        <f t="shared" si="14"/>
        <v>-9.384164222873909E-3</v>
      </c>
      <c r="DF298">
        <v>7.8</v>
      </c>
      <c r="DG298"/>
      <c r="DH298" s="254" t="s">
        <v>11691</v>
      </c>
      <c r="DI298">
        <f>VLOOKUP(DH298,[5]全部Ａ股20250705!$A:$D,4,FALSE)</f>
        <v>16.89</v>
      </c>
      <c r="DJ298"/>
      <c r="DK298" s="270"/>
      <c r="DL298" s="271"/>
    </row>
    <row r="299" spans="1:116" s="65" customFormat="1" ht="13.2" customHeight="1" x14ac:dyDescent="0.25">
      <c r="A299" s="99">
        <f t="shared" si="5"/>
        <v>298</v>
      </c>
      <c r="B299" s="8" t="s">
        <v>11688</v>
      </c>
      <c r="C299" s="137" t="s">
        <v>11689</v>
      </c>
      <c r="D299" s="176">
        <v>18.3</v>
      </c>
      <c r="E299"/>
      <c r="F299" s="100" t="e">
        <f>VLOOKUP(C299,#REF!,3,FALSE)</f>
        <v>#REF!</v>
      </c>
      <c r="G299" s="100"/>
      <c r="H299" s="67">
        <v>18.760000000000002</v>
      </c>
      <c r="I299" s="67">
        <v>17.82</v>
      </c>
      <c r="J299" s="67">
        <v>18.579999999999998</v>
      </c>
      <c r="K299" s="67">
        <v>19.61</v>
      </c>
      <c r="L299" s="67">
        <v>19.72</v>
      </c>
      <c r="M299" s="67">
        <v>20.329999999999998</v>
      </c>
      <c r="N299" s="67">
        <v>19.52</v>
      </c>
      <c r="O299" s="67">
        <v>19.02</v>
      </c>
      <c r="P299" s="67">
        <v>19.38</v>
      </c>
      <c r="Q299" s="67">
        <v>18.55</v>
      </c>
      <c r="R299" s="67">
        <v>17.329999999999998</v>
      </c>
      <c r="S299" s="67">
        <v>16.93</v>
      </c>
      <c r="T299" s="67">
        <v>18.420000000000002</v>
      </c>
      <c r="U299" s="67">
        <v>19.100000000000001</v>
      </c>
      <c r="V299" s="67">
        <v>19.850000000000001</v>
      </c>
      <c r="W299" s="67">
        <v>20.86</v>
      </c>
      <c r="X299" s="67">
        <v>20.6</v>
      </c>
      <c r="Y299" s="67">
        <v>20.75</v>
      </c>
      <c r="Z299" s="67">
        <v>20.76</v>
      </c>
      <c r="AA299" s="67">
        <v>19.13</v>
      </c>
      <c r="AB299" s="67">
        <v>18.13</v>
      </c>
      <c r="AC299" s="67">
        <v>17.13</v>
      </c>
      <c r="AD299" s="67">
        <v>17.77</v>
      </c>
      <c r="AE299" s="67">
        <v>16.21</v>
      </c>
      <c r="AF299" s="67">
        <v>16.3</v>
      </c>
      <c r="AG299" s="67">
        <v>14.98</v>
      </c>
      <c r="AH299" s="67">
        <v>17.07</v>
      </c>
      <c r="AI299" s="67">
        <v>16.989999999999998</v>
      </c>
      <c r="AJ299" s="67">
        <v>18.39</v>
      </c>
      <c r="AK299" s="67">
        <v>17.059999999999999</v>
      </c>
      <c r="AL299" s="67">
        <v>16.27</v>
      </c>
      <c r="AM299" s="67">
        <v>15.47</v>
      </c>
      <c r="AN299" s="67">
        <v>15.73</v>
      </c>
      <c r="AO299" s="67">
        <v>16.22</v>
      </c>
      <c r="AP299" s="67">
        <v>14.91</v>
      </c>
      <c r="AQ299" s="67">
        <v>15.02</v>
      </c>
      <c r="AR299" s="67">
        <v>14.31</v>
      </c>
      <c r="AS299" s="67">
        <v>13.59</v>
      </c>
      <c r="AT299" s="67">
        <v>14.92</v>
      </c>
      <c r="AU299" s="67">
        <v>13.8</v>
      </c>
      <c r="AV299" s="67">
        <v>12.51</v>
      </c>
      <c r="AW299" s="67">
        <v>12.35</v>
      </c>
      <c r="AX299" s="67">
        <v>12.92</v>
      </c>
      <c r="AY299" s="67">
        <v>13.33</v>
      </c>
      <c r="AZ299" s="67">
        <v>12.64</v>
      </c>
      <c r="BA299" s="67">
        <v>13.52</v>
      </c>
      <c r="BB299" s="67">
        <v>13.79</v>
      </c>
      <c r="BC299" s="67">
        <v>14.36</v>
      </c>
      <c r="BD299" s="67">
        <v>14.19</v>
      </c>
      <c r="BE299" s="67">
        <v>14.63</v>
      </c>
      <c r="BF299" s="67">
        <v>14.14</v>
      </c>
      <c r="BG299" s="67">
        <v>13.94</v>
      </c>
      <c r="BH299" s="67">
        <v>13.62</v>
      </c>
      <c r="BI299" s="67">
        <v>14.33</v>
      </c>
      <c r="BJ299" s="67">
        <v>14.58</v>
      </c>
      <c r="BK299" s="67">
        <v>14.09</v>
      </c>
      <c r="BL299" s="67">
        <v>16.18</v>
      </c>
      <c r="BM299" s="67">
        <v>18.05</v>
      </c>
      <c r="BN299" s="67"/>
      <c r="BO299" s="67"/>
      <c r="BP299" s="67"/>
      <c r="BQ299" s="67"/>
      <c r="BR299" s="67"/>
      <c r="BS299" s="67"/>
      <c r="BT299" s="67"/>
      <c r="BU299" s="67"/>
      <c r="BV299" s="67"/>
      <c r="BW299" s="67"/>
      <c r="BX299" s="67"/>
      <c r="BY299" s="67"/>
      <c r="BZ299" s="67"/>
      <c r="CA299" s="67"/>
      <c r="CB299" s="67"/>
      <c r="CC299" s="67"/>
      <c r="CD299" s="67"/>
      <c r="CE299" s="67"/>
      <c r="CF299" s="67"/>
      <c r="CG299" s="67"/>
      <c r="CH299" s="67"/>
      <c r="CI299" s="67"/>
      <c r="CJ299" s="67"/>
      <c r="CK299" s="67"/>
      <c r="CL299" s="67"/>
      <c r="CM299" s="67"/>
      <c r="CN299" s="67"/>
      <c r="CO299" s="67"/>
      <c r="CP299" s="239"/>
      <c r="CQ299"/>
      <c r="CR299" s="67"/>
      <c r="CS299"/>
      <c r="CT299"/>
      <c r="CU299" s="67"/>
      <c r="CV299" s="67"/>
      <c r="CW299" s="67"/>
      <c r="CX299" s="67"/>
      <c r="CY299" s="67"/>
      <c r="CZ299" s="67"/>
      <c r="DA299" s="67"/>
      <c r="DB299" s="67"/>
      <c r="DC299" s="67"/>
      <c r="DD299" s="17">
        <f t="shared" si="13"/>
        <v>-0.46000000000000085</v>
      </c>
      <c r="DE299" s="96">
        <f t="shared" si="14"/>
        <v>-2.4520255863539488E-2</v>
      </c>
      <c r="DF299">
        <v>7.8</v>
      </c>
      <c r="DG299"/>
      <c r="DH299" s="254" t="s">
        <v>11689</v>
      </c>
      <c r="DI299">
        <f>VLOOKUP(DH299,[5]全部Ａ股20250705!$A:$D,4,FALSE)</f>
        <v>18.3</v>
      </c>
      <c r="DJ299"/>
      <c r="DK299" s="270"/>
      <c r="DL299" s="271"/>
    </row>
    <row r="300" spans="1:116" s="65" customFormat="1" ht="13.2" customHeight="1" x14ac:dyDescent="0.25">
      <c r="A300" s="99">
        <f t="shared" si="5"/>
        <v>299</v>
      </c>
      <c r="B300" s="8" t="s">
        <v>11686</v>
      </c>
      <c r="C300" s="137" t="s">
        <v>11687</v>
      </c>
      <c r="D300" s="176">
        <v>11.01</v>
      </c>
      <c r="E300"/>
      <c r="F300" s="100" t="e">
        <f>VLOOKUP(C300,#REF!,3,FALSE)</f>
        <v>#REF!</v>
      </c>
      <c r="G300" s="100"/>
      <c r="H300" s="67">
        <v>10.09</v>
      </c>
      <c r="I300" s="67">
        <v>9.76</v>
      </c>
      <c r="J300" s="67">
        <v>10.36</v>
      </c>
      <c r="K300" s="67">
        <v>10.59</v>
      </c>
      <c r="L300" s="67">
        <v>10.47</v>
      </c>
      <c r="M300" s="67">
        <v>10.7</v>
      </c>
      <c r="N300" s="67">
        <v>11.21</v>
      </c>
      <c r="O300" s="67">
        <v>11.35</v>
      </c>
      <c r="P300" s="67">
        <v>11.14</v>
      </c>
      <c r="Q300" s="67">
        <v>12.99</v>
      </c>
      <c r="R300" s="67">
        <v>11.94</v>
      </c>
      <c r="S300" s="67">
        <v>11.58</v>
      </c>
      <c r="T300" s="67">
        <v>12.25</v>
      </c>
      <c r="U300" s="67">
        <v>10.52</v>
      </c>
      <c r="V300" s="67">
        <v>10.89</v>
      </c>
      <c r="W300" s="67">
        <v>9.92</v>
      </c>
      <c r="X300" s="67">
        <v>9.1</v>
      </c>
      <c r="Y300" s="67">
        <v>9.08</v>
      </c>
      <c r="Z300" s="67">
        <v>8.9600000000000009</v>
      </c>
      <c r="AA300" s="67">
        <v>8.6999999999999993</v>
      </c>
      <c r="AB300" s="67">
        <v>8.67</v>
      </c>
      <c r="AC300" s="67">
        <v>8.4700000000000006</v>
      </c>
      <c r="AD300" s="67">
        <v>8.42</v>
      </c>
      <c r="AE300" s="67">
        <v>8.43</v>
      </c>
      <c r="AF300" s="67">
        <v>8.1</v>
      </c>
      <c r="AG300" s="67">
        <v>8.27</v>
      </c>
      <c r="AH300" s="67">
        <v>9.36</v>
      </c>
      <c r="AI300" s="67">
        <v>9.1300000000000008</v>
      </c>
      <c r="AJ300" s="67">
        <v>9.49</v>
      </c>
      <c r="AK300" s="67">
        <v>9.48</v>
      </c>
      <c r="AL300" s="67">
        <v>9.25</v>
      </c>
      <c r="AM300" s="67">
        <v>9.11</v>
      </c>
      <c r="AN300" s="67">
        <v>9.1300000000000008</v>
      </c>
      <c r="AO300" s="67">
        <v>9.98</v>
      </c>
      <c r="AP300" s="67">
        <v>9.6199999999999992</v>
      </c>
      <c r="AQ300" s="67">
        <v>9.11</v>
      </c>
      <c r="AR300" s="67">
        <v>9.27</v>
      </c>
      <c r="AS300" s="67">
        <v>8.25</v>
      </c>
      <c r="AT300" s="67">
        <v>8.6199999999999992</v>
      </c>
      <c r="AU300" s="67">
        <v>7.98</v>
      </c>
      <c r="AV300" s="67">
        <v>7.18</v>
      </c>
      <c r="AW300" s="67">
        <v>6.91</v>
      </c>
      <c r="AX300" s="67">
        <v>6.96</v>
      </c>
      <c r="AY300" s="67">
        <v>7.37</v>
      </c>
      <c r="AZ300" s="67">
        <v>7.32</v>
      </c>
      <c r="BA300" s="67">
        <v>8.14</v>
      </c>
      <c r="BB300" s="67">
        <v>8.6199999999999992</v>
      </c>
      <c r="BC300" s="67">
        <v>8.1999999999999993</v>
      </c>
      <c r="BD300" s="67">
        <v>8.16</v>
      </c>
      <c r="BE300" s="67">
        <v>8.51</v>
      </c>
      <c r="BF300" s="67">
        <v>9.75</v>
      </c>
      <c r="BG300" s="67">
        <v>9.56</v>
      </c>
      <c r="BH300" s="67">
        <v>12.3</v>
      </c>
      <c r="BI300" s="67">
        <v>12.59</v>
      </c>
      <c r="BJ300" s="67">
        <v>14.67</v>
      </c>
      <c r="BK300" s="67">
        <v>15.12</v>
      </c>
      <c r="BL300" s="67">
        <v>14.01</v>
      </c>
      <c r="BM300" s="67">
        <v>13.6</v>
      </c>
      <c r="BN300" s="67"/>
      <c r="BO300" s="67"/>
      <c r="BP300" s="67"/>
      <c r="BQ300" s="67"/>
      <c r="BR300" s="67"/>
      <c r="BS300" s="67"/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67"/>
      <c r="CP300" s="239"/>
      <c r="CQ300"/>
      <c r="CR300" s="67"/>
      <c r="CS300"/>
      <c r="CT300"/>
      <c r="CU300" s="67"/>
      <c r="CV300" s="67"/>
      <c r="CW300" s="67"/>
      <c r="CX300" s="67"/>
      <c r="CY300" s="67"/>
      <c r="CZ300" s="67"/>
      <c r="DA300" s="67"/>
      <c r="DB300" s="67"/>
      <c r="DC300" s="67"/>
      <c r="DD300" s="17">
        <f t="shared" si="13"/>
        <v>0.91999999999999993</v>
      </c>
      <c r="DE300" s="96">
        <f t="shared" si="14"/>
        <v>9.1179385530227947E-2</v>
      </c>
      <c r="DF300">
        <v>7.8</v>
      </c>
      <c r="DG300"/>
      <c r="DH300" s="254" t="s">
        <v>11687</v>
      </c>
      <c r="DI300">
        <f>VLOOKUP(DH300,[5]全部Ａ股20250705!$A:$D,4,FALSE)</f>
        <v>11.01</v>
      </c>
      <c r="DJ300"/>
      <c r="DK300" s="270"/>
      <c r="DL300" s="271"/>
    </row>
    <row r="301" spans="1:116" s="65" customFormat="1" ht="13.2" customHeight="1" x14ac:dyDescent="0.25">
      <c r="A301" s="99">
        <f t="shared" si="5"/>
        <v>300</v>
      </c>
      <c r="B301" s="8" t="s">
        <v>11671</v>
      </c>
      <c r="C301" s="137" t="s">
        <v>11673</v>
      </c>
      <c r="D301" s="176">
        <v>5.7</v>
      </c>
      <c r="E301"/>
      <c r="F301" s="100" t="e">
        <f>VLOOKUP(C301,#REF!,3,FALSE)</f>
        <v>#REF!</v>
      </c>
      <c r="G301" s="100"/>
      <c r="H301" s="67">
        <v>5.6</v>
      </c>
      <c r="I301" s="67">
        <v>5.59</v>
      </c>
      <c r="J301" s="67">
        <v>5.34</v>
      </c>
      <c r="K301" s="67">
        <v>5.45</v>
      </c>
      <c r="L301" s="67">
        <v>5.52</v>
      </c>
      <c r="M301" s="67">
        <v>5.57</v>
      </c>
      <c r="N301" s="67">
        <v>5.63</v>
      </c>
      <c r="O301" s="67">
        <v>5.65</v>
      </c>
      <c r="P301" s="67">
        <v>5.53</v>
      </c>
      <c r="Q301" s="67">
        <v>5.66</v>
      </c>
      <c r="R301" s="67">
        <v>5.68</v>
      </c>
      <c r="S301" s="67">
        <v>5.42</v>
      </c>
      <c r="T301" s="67">
        <v>5.66</v>
      </c>
      <c r="U301" s="67">
        <v>5.5</v>
      </c>
      <c r="V301" s="67">
        <v>5.36</v>
      </c>
      <c r="W301" s="67">
        <v>5.36</v>
      </c>
      <c r="X301" s="67">
        <v>5.41</v>
      </c>
      <c r="Y301" s="67">
        <v>5.4</v>
      </c>
      <c r="Z301" s="67">
        <v>5.46</v>
      </c>
      <c r="AA301" s="67">
        <v>5.41</v>
      </c>
      <c r="AB301" s="67">
        <v>5.28</v>
      </c>
      <c r="AC301" s="67">
        <v>5.45</v>
      </c>
      <c r="AD301" s="67">
        <v>5.31</v>
      </c>
      <c r="AE301" s="67">
        <v>5.45</v>
      </c>
      <c r="AF301" s="67">
        <v>5.45</v>
      </c>
      <c r="AG301" s="67">
        <v>5.35</v>
      </c>
      <c r="AH301" s="67">
        <v>5.48</v>
      </c>
      <c r="AI301" s="67">
        <v>5.26</v>
      </c>
      <c r="AJ301" s="67">
        <v>5.18</v>
      </c>
      <c r="AK301" s="67">
        <v>5.0999999999999996</v>
      </c>
      <c r="AL301" s="67">
        <v>5.01</v>
      </c>
      <c r="AM301" s="67">
        <v>4.91</v>
      </c>
      <c r="AN301" s="67">
        <v>4.8600000000000003</v>
      </c>
      <c r="AO301" s="67">
        <v>4.8600000000000003</v>
      </c>
      <c r="AP301" s="67">
        <v>4.88</v>
      </c>
      <c r="AQ301" s="67">
        <v>4.91</v>
      </c>
      <c r="AR301" s="67">
        <v>5.05</v>
      </c>
      <c r="AS301" s="67">
        <v>5.0199999999999996</v>
      </c>
      <c r="AT301" s="67">
        <v>5</v>
      </c>
      <c r="AU301" s="67">
        <v>4.87</v>
      </c>
      <c r="AV301" s="67">
        <v>4.6399999999999997</v>
      </c>
      <c r="AW301" s="67">
        <v>4.58</v>
      </c>
      <c r="AX301" s="67">
        <v>4.72</v>
      </c>
      <c r="AY301" s="67">
        <v>4.79</v>
      </c>
      <c r="AZ301" s="67">
        <v>5.08</v>
      </c>
      <c r="BA301" s="67">
        <v>4.8099999999999996</v>
      </c>
      <c r="BB301" s="67">
        <v>4.63</v>
      </c>
      <c r="BC301" s="67">
        <v>4.7</v>
      </c>
      <c r="BD301" s="67">
        <v>4.63</v>
      </c>
      <c r="BE301" s="67">
        <v>4.67</v>
      </c>
      <c r="BF301" s="67">
        <v>4.7699999999999996</v>
      </c>
      <c r="BG301" s="67">
        <v>4.63</v>
      </c>
      <c r="BH301" s="67">
        <v>4.62</v>
      </c>
      <c r="BI301" s="67">
        <v>4.47</v>
      </c>
      <c r="BJ301" s="67">
        <v>4.4800000000000004</v>
      </c>
      <c r="BK301" s="67">
        <v>4.53</v>
      </c>
      <c r="BL301" s="67">
        <v>4.4400000000000004</v>
      </c>
      <c r="BM301" s="67">
        <v>4.4800000000000004</v>
      </c>
      <c r="BN301" s="67">
        <v>4.49</v>
      </c>
      <c r="BO301" s="67"/>
      <c r="BP301" s="67"/>
      <c r="BQ301" s="67"/>
      <c r="BR301" s="67"/>
      <c r="BS301" s="67"/>
      <c r="BT301" s="67"/>
      <c r="BU301" s="67"/>
      <c r="BV301" s="67"/>
      <c r="BW301" s="67"/>
      <c r="BX301" s="67"/>
      <c r="BY301" s="67"/>
      <c r="BZ301" s="67"/>
      <c r="CA301" s="67"/>
      <c r="CB301" s="67"/>
      <c r="CC301" s="67"/>
      <c r="CD301" s="67"/>
      <c r="CE301" s="67"/>
      <c r="CF301" s="67"/>
      <c r="CG301" s="67"/>
      <c r="CH301" s="67"/>
      <c r="CI301" s="67"/>
      <c r="CJ301" s="67"/>
      <c r="CK301" s="67"/>
      <c r="CL301" s="67"/>
      <c r="CM301" s="67"/>
      <c r="CN301" s="67"/>
      <c r="CO301" s="67"/>
      <c r="CP301" s="239"/>
      <c r="CQ301"/>
      <c r="CR301" s="67"/>
      <c r="CS301"/>
      <c r="CT301"/>
      <c r="CU301" s="67"/>
      <c r="CV301" s="67"/>
      <c r="CW301" s="67"/>
      <c r="CX301" s="67"/>
      <c r="CY301" s="67"/>
      <c r="CZ301" s="67"/>
      <c r="DA301" s="67"/>
      <c r="DB301" s="67"/>
      <c r="DC301" s="67"/>
      <c r="DD301" s="17">
        <f t="shared" si="13"/>
        <v>0.10000000000000053</v>
      </c>
      <c r="DE301" s="96">
        <f t="shared" si="14"/>
        <v>1.7857142857142953E-2</v>
      </c>
      <c r="DF301">
        <v>7.8</v>
      </c>
      <c r="DG301"/>
      <c r="DH301" s="254" t="s">
        <v>11673</v>
      </c>
      <c r="DI301">
        <f>VLOOKUP(DH301,[5]全部Ａ股20250705!$A:$D,4,FALSE)</f>
        <v>5.7</v>
      </c>
      <c r="DJ301"/>
      <c r="DK301" s="270"/>
      <c r="DL301" s="271"/>
    </row>
    <row r="302" spans="1:116" s="65" customFormat="1" ht="13.2" customHeight="1" x14ac:dyDescent="0.25">
      <c r="A302" s="99">
        <f t="shared" si="5"/>
        <v>301</v>
      </c>
      <c r="B302" s="8" t="s">
        <v>11670</v>
      </c>
      <c r="C302" s="137" t="s">
        <v>11672</v>
      </c>
      <c r="D302" s="176">
        <v>7.75</v>
      </c>
      <c r="E302"/>
      <c r="F302" s="100" t="e">
        <f>VLOOKUP(C302,#REF!,3,FALSE)</f>
        <v>#REF!</v>
      </c>
      <c r="G302" s="100"/>
      <c r="H302" s="67">
        <v>7.5</v>
      </c>
      <c r="I302" s="67">
        <v>7.37</v>
      </c>
      <c r="J302" s="67">
        <v>7.09</v>
      </c>
      <c r="K302" s="67">
        <v>7.1</v>
      </c>
      <c r="L302" s="67">
        <v>7.07</v>
      </c>
      <c r="M302" s="67">
        <v>7.08</v>
      </c>
      <c r="N302" s="67">
        <v>7.16</v>
      </c>
      <c r="O302" s="67">
        <v>7.17</v>
      </c>
      <c r="P302" s="67">
        <v>7.01</v>
      </c>
      <c r="Q302" s="67">
        <v>7.21</v>
      </c>
      <c r="R302" s="67">
        <v>7.14</v>
      </c>
      <c r="S302" s="67">
        <v>6.8</v>
      </c>
      <c r="T302" s="67">
        <v>6.89</v>
      </c>
      <c r="U302" s="67">
        <v>6.88</v>
      </c>
      <c r="V302" s="67">
        <v>6.76</v>
      </c>
      <c r="W302" s="67">
        <v>6.75</v>
      </c>
      <c r="X302" s="67">
        <v>6.8</v>
      </c>
      <c r="Y302" s="67">
        <v>6.87</v>
      </c>
      <c r="Z302" s="67">
        <v>6.93</v>
      </c>
      <c r="AA302" s="67">
        <v>6.99</v>
      </c>
      <c r="AB302" s="67">
        <v>6.69</v>
      </c>
      <c r="AC302" s="67">
        <v>6.82</v>
      </c>
      <c r="AD302" s="67">
        <v>6.67</v>
      </c>
      <c r="AE302" s="67">
        <v>6.61</v>
      </c>
      <c r="AF302" s="67">
        <v>6.67</v>
      </c>
      <c r="AG302" s="67">
        <v>6.71</v>
      </c>
      <c r="AH302" s="67">
        <v>6.92</v>
      </c>
      <c r="AI302" s="67">
        <v>6.53</v>
      </c>
      <c r="AJ302" s="67">
        <v>6.39</v>
      </c>
      <c r="AK302" s="67">
        <v>6.32</v>
      </c>
      <c r="AL302" s="67">
        <v>6.15</v>
      </c>
      <c r="AM302" s="67">
        <v>6.05</v>
      </c>
      <c r="AN302" s="67">
        <v>6.05</v>
      </c>
      <c r="AO302" s="67">
        <v>6.11</v>
      </c>
      <c r="AP302" s="67">
        <v>6.15</v>
      </c>
      <c r="AQ302" s="67">
        <v>6.12</v>
      </c>
      <c r="AR302" s="67">
        <v>6.32</v>
      </c>
      <c r="AS302" s="67">
        <v>6.27</v>
      </c>
      <c r="AT302" s="67">
        <v>6.18</v>
      </c>
      <c r="AU302" s="67">
        <v>6.01</v>
      </c>
      <c r="AV302" s="67">
        <v>5.67</v>
      </c>
      <c r="AW302" s="67">
        <v>5.56</v>
      </c>
      <c r="AX302" s="67">
        <v>5.64</v>
      </c>
      <c r="AY302" s="67">
        <v>5.98</v>
      </c>
      <c r="AZ302" s="67">
        <v>6.46</v>
      </c>
      <c r="BA302" s="67">
        <v>6.14</v>
      </c>
      <c r="BB302" s="67">
        <v>5.92</v>
      </c>
      <c r="BC302" s="67">
        <v>5.88</v>
      </c>
      <c r="BD302" s="67">
        <v>5.93</v>
      </c>
      <c r="BE302" s="67">
        <v>5.91</v>
      </c>
      <c r="BF302" s="67">
        <v>6.08</v>
      </c>
      <c r="BG302" s="67">
        <v>5.83</v>
      </c>
      <c r="BH302" s="67">
        <v>5.7</v>
      </c>
      <c r="BI302" s="67">
        <v>5.51</v>
      </c>
      <c r="BJ302" s="67">
        <v>5.5</v>
      </c>
      <c r="BK302" s="67">
        <v>5.52</v>
      </c>
      <c r="BL302" s="67">
        <v>5.43</v>
      </c>
      <c r="BM302" s="67">
        <v>5.44</v>
      </c>
      <c r="BN302" s="67">
        <v>5.47</v>
      </c>
      <c r="BO302" s="67"/>
      <c r="BP302" s="67"/>
      <c r="BQ302" s="67"/>
      <c r="BR302" s="67"/>
      <c r="BS302" s="67"/>
      <c r="BT302" s="67"/>
      <c r="BU302" s="67"/>
      <c r="BV302" s="67"/>
      <c r="BW302" s="67"/>
      <c r="BX302" s="67"/>
      <c r="BY302" s="67"/>
      <c r="BZ302" s="67"/>
      <c r="CA302" s="67"/>
      <c r="CB302" s="67"/>
      <c r="CC302" s="67"/>
      <c r="CD302" s="67"/>
      <c r="CE302" s="67"/>
      <c r="CF302" s="67"/>
      <c r="CG302" s="67"/>
      <c r="CH302" s="67"/>
      <c r="CI302" s="67"/>
      <c r="CJ302" s="67"/>
      <c r="CK302" s="67"/>
      <c r="CL302" s="67"/>
      <c r="CM302" s="67"/>
      <c r="CN302" s="67"/>
      <c r="CO302" s="67"/>
      <c r="CP302" s="239"/>
      <c r="CQ302"/>
      <c r="CR302" s="67"/>
      <c r="CS302"/>
      <c r="CT302"/>
      <c r="CU302" s="67"/>
      <c r="CV302" s="67"/>
      <c r="CW302" s="67"/>
      <c r="CX302" s="67"/>
      <c r="CY302" s="67"/>
      <c r="CZ302" s="67"/>
      <c r="DA302" s="67"/>
      <c r="DB302" s="67"/>
      <c r="DC302" s="67"/>
      <c r="DD302" s="17">
        <f t="shared" si="13"/>
        <v>0.25</v>
      </c>
      <c r="DE302" s="96">
        <f t="shared" si="14"/>
        <v>3.3333333333333333E-2</v>
      </c>
      <c r="DF302">
        <v>7.8</v>
      </c>
      <c r="DG302"/>
      <c r="DH302" s="254" t="s">
        <v>11672</v>
      </c>
      <c r="DI302">
        <f>VLOOKUP(DH302,[5]全部Ａ股20250705!$A:$D,4,FALSE)</f>
        <v>7.75</v>
      </c>
      <c r="DJ302"/>
      <c r="DK302" s="270"/>
      <c r="DL302" s="271"/>
    </row>
    <row r="303" spans="1:116" s="65" customFormat="1" ht="13.2" customHeight="1" x14ac:dyDescent="0.25">
      <c r="A303" s="99">
        <f t="shared" si="5"/>
        <v>302</v>
      </c>
      <c r="B303" s="8" t="s">
        <v>11668</v>
      </c>
      <c r="C303" s="137" t="s">
        <v>11669</v>
      </c>
      <c r="D303" s="176">
        <v>56.1</v>
      </c>
      <c r="E303"/>
      <c r="F303" s="100" t="e">
        <f>VLOOKUP(C303,#REF!,3,FALSE)</f>
        <v>#REF!</v>
      </c>
      <c r="G303" s="100"/>
      <c r="H303" s="67">
        <v>53</v>
      </c>
      <c r="I303" s="67">
        <v>58.57</v>
      </c>
      <c r="J303" s="67">
        <v>56.55</v>
      </c>
      <c r="K303" s="67">
        <v>51.77</v>
      </c>
      <c r="L303" s="67">
        <v>51.66</v>
      </c>
      <c r="M303" s="67">
        <v>48.64</v>
      </c>
      <c r="N303" s="67">
        <v>49.2</v>
      </c>
      <c r="O303" s="67">
        <v>50.36</v>
      </c>
      <c r="P303" s="67">
        <v>48.57</v>
      </c>
      <c r="Q303" s="67">
        <v>43.97</v>
      </c>
      <c r="R303" s="67">
        <v>38.56</v>
      </c>
      <c r="S303" s="67">
        <v>38.99</v>
      </c>
      <c r="T303" s="67">
        <v>41.47</v>
      </c>
      <c r="U303" s="67">
        <v>40.32</v>
      </c>
      <c r="V303" s="67">
        <v>40.020000000000003</v>
      </c>
      <c r="W303" s="67">
        <v>43.17</v>
      </c>
      <c r="X303" s="67">
        <v>37.64</v>
      </c>
      <c r="Y303" s="67">
        <v>34.94</v>
      </c>
      <c r="Z303" s="67">
        <v>32.65</v>
      </c>
      <c r="AA303" s="67">
        <v>30.07</v>
      </c>
      <c r="AB303" s="67">
        <v>29.92</v>
      </c>
      <c r="AC303" s="67">
        <v>30.92</v>
      </c>
      <c r="AD303" s="67">
        <v>29.71</v>
      </c>
      <c r="AE303" s="67">
        <v>29.68</v>
      </c>
      <c r="AF303" s="67">
        <v>29.01</v>
      </c>
      <c r="AG303" s="67">
        <v>29.66</v>
      </c>
      <c r="AH303" s="67">
        <v>31.7</v>
      </c>
      <c r="AI303" s="67">
        <v>31.39</v>
      </c>
      <c r="AJ303" s="67">
        <v>33.200000000000003</v>
      </c>
      <c r="AK303" s="67">
        <v>32.79</v>
      </c>
      <c r="AL303" s="67">
        <v>31.96</v>
      </c>
      <c r="AM303" s="67">
        <v>30.35</v>
      </c>
      <c r="AN303" s="67">
        <v>31.22</v>
      </c>
      <c r="AO303" s="67">
        <v>30.59</v>
      </c>
      <c r="AP303" s="67">
        <v>28.79</v>
      </c>
      <c r="AQ303" s="67">
        <v>32.69</v>
      </c>
      <c r="AR303" s="67">
        <v>32.950000000000003</v>
      </c>
      <c r="AS303" s="67">
        <v>31.95</v>
      </c>
      <c r="AT303" s="67">
        <v>34.5</v>
      </c>
      <c r="AU303" s="67">
        <v>29.62</v>
      </c>
      <c r="AV303" s="67">
        <v>24.28</v>
      </c>
      <c r="AW303" s="67">
        <v>23</v>
      </c>
      <c r="AX303" s="67">
        <v>24.99</v>
      </c>
      <c r="AY303" s="67">
        <v>26.95</v>
      </c>
      <c r="AZ303" s="67">
        <v>25</v>
      </c>
      <c r="BA303" s="67">
        <v>26.84</v>
      </c>
      <c r="BB303" s="67">
        <v>25.71</v>
      </c>
      <c r="BC303" s="67">
        <v>26.3</v>
      </c>
      <c r="BD303" s="67">
        <v>29.47</v>
      </c>
      <c r="BE303" s="67">
        <v>30.34</v>
      </c>
      <c r="BF303" s="67">
        <v>30.34</v>
      </c>
      <c r="BG303" s="67">
        <v>37.6</v>
      </c>
      <c r="BH303" s="67">
        <v>35</v>
      </c>
      <c r="BI303" s="67">
        <v>36.18</v>
      </c>
      <c r="BJ303" s="67">
        <v>34.909999999999997</v>
      </c>
      <c r="BK303" s="67">
        <v>34.479999999999997</v>
      </c>
      <c r="BL303" s="67">
        <v>35.53</v>
      </c>
      <c r="BM303" s="67">
        <v>35.74</v>
      </c>
      <c r="BN303" s="67">
        <v>36.799999999999997</v>
      </c>
      <c r="BO303" s="67"/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7"/>
      <c r="CA303" s="67"/>
      <c r="CB303" s="67"/>
      <c r="CC303" s="67"/>
      <c r="CD303" s="67"/>
      <c r="CE303" s="67"/>
      <c r="CF303" s="67"/>
      <c r="CG303" s="67"/>
      <c r="CH303" s="67"/>
      <c r="CI303" s="67"/>
      <c r="CJ303" s="67"/>
      <c r="CK303" s="67"/>
      <c r="CL303" s="67"/>
      <c r="CM303" s="67"/>
      <c r="CN303" s="67"/>
      <c r="CO303" s="67"/>
      <c r="CP303" s="239"/>
      <c r="CQ303"/>
      <c r="CR303" s="67"/>
      <c r="CS303"/>
      <c r="CT303"/>
      <c r="CU303" s="67"/>
      <c r="CV303" s="67"/>
      <c r="CW303" s="67"/>
      <c r="CX303" s="67"/>
      <c r="CY303" s="67"/>
      <c r="CZ303" s="67"/>
      <c r="DA303" s="67"/>
      <c r="DB303" s="67"/>
      <c r="DC303" s="67"/>
      <c r="DD303" s="17">
        <f t="shared" si="13"/>
        <v>3.1000000000000014</v>
      </c>
      <c r="DE303" s="96">
        <f t="shared" si="14"/>
        <v>5.8490566037735878E-2</v>
      </c>
      <c r="DF303">
        <v>7.8</v>
      </c>
      <c r="DG303"/>
      <c r="DH303" s="254" t="s">
        <v>11669</v>
      </c>
      <c r="DI303">
        <f>VLOOKUP(DH303,[5]全部Ａ股20250705!$A:$D,4,FALSE)</f>
        <v>56.1</v>
      </c>
      <c r="DJ303"/>
      <c r="DK303" s="270"/>
      <c r="DL303" s="271"/>
    </row>
    <row r="304" spans="1:116" s="65" customFormat="1" ht="13.2" customHeight="1" x14ac:dyDescent="0.25">
      <c r="A304" s="99">
        <f t="shared" si="5"/>
        <v>303</v>
      </c>
      <c r="B304" s="8" t="s">
        <v>11661</v>
      </c>
      <c r="C304" s="137" t="s">
        <v>11662</v>
      </c>
      <c r="D304" s="176">
        <v>14.94</v>
      </c>
      <c r="E304"/>
      <c r="F304" s="100" t="e">
        <f>VLOOKUP(C304,#REF!,3,FALSE)</f>
        <v>#REF!</v>
      </c>
      <c r="G304" s="100"/>
      <c r="H304" s="67">
        <v>15.12</v>
      </c>
      <c r="I304" s="67">
        <v>14.45</v>
      </c>
      <c r="J304" s="67">
        <v>15.04</v>
      </c>
      <c r="K304" s="67">
        <v>15.59</v>
      </c>
      <c r="L304" s="67">
        <v>15.62</v>
      </c>
      <c r="M304" s="67">
        <v>16.190000000000001</v>
      </c>
      <c r="N304" s="67">
        <v>16.68</v>
      </c>
      <c r="O304" s="67">
        <v>17.64</v>
      </c>
      <c r="P304" s="67">
        <v>18.260000000000002</v>
      </c>
      <c r="Q304" s="67">
        <v>16.440000000000001</v>
      </c>
      <c r="R304" s="67">
        <v>15.32</v>
      </c>
      <c r="S304" s="67">
        <v>15.5</v>
      </c>
      <c r="T304" s="67">
        <v>16.440000000000001</v>
      </c>
      <c r="U304" s="67">
        <v>16.34</v>
      </c>
      <c r="V304" s="67">
        <v>17.37</v>
      </c>
      <c r="W304" s="67">
        <v>17.36</v>
      </c>
      <c r="X304" s="67">
        <v>17.98</v>
      </c>
      <c r="Y304" s="67">
        <v>18.03</v>
      </c>
      <c r="Z304" s="67">
        <v>19.149999999999999</v>
      </c>
      <c r="AA304" s="67">
        <v>18.61</v>
      </c>
      <c r="AB304" s="67">
        <v>19.850000000000001</v>
      </c>
      <c r="AC304" s="67">
        <v>17.5</v>
      </c>
      <c r="AD304" s="67">
        <v>19.420000000000002</v>
      </c>
      <c r="AE304" s="67">
        <v>17.55</v>
      </c>
      <c r="AF304" s="67">
        <v>17.3</v>
      </c>
      <c r="AG304" s="67">
        <v>16.600000000000001</v>
      </c>
      <c r="AH304" s="67">
        <v>21.6</v>
      </c>
      <c r="AI304" s="67">
        <v>21.74</v>
      </c>
      <c r="AJ304" s="67">
        <v>20.72</v>
      </c>
      <c r="AK304" s="67">
        <v>21.92</v>
      </c>
      <c r="AL304" s="67">
        <v>18.170000000000002</v>
      </c>
      <c r="AM304" s="67">
        <v>11.28</v>
      </c>
      <c r="AN304" s="67">
        <v>7</v>
      </c>
      <c r="AO304" s="67">
        <v>7</v>
      </c>
      <c r="AP304" s="67">
        <v>7</v>
      </c>
      <c r="AQ304" s="67">
        <v>6.55</v>
      </c>
      <c r="AR304" s="67">
        <v>6.46</v>
      </c>
      <c r="AS304" s="67">
        <v>6.17</v>
      </c>
      <c r="AT304" s="67">
        <v>5.77</v>
      </c>
      <c r="AU304" s="67">
        <v>5.35</v>
      </c>
      <c r="AV304" s="67">
        <v>4.95</v>
      </c>
      <c r="AW304" s="67">
        <v>4.9000000000000004</v>
      </c>
      <c r="AX304" s="67">
        <v>4.8600000000000003</v>
      </c>
      <c r="AY304" s="67">
        <v>4.8499999999999996</v>
      </c>
      <c r="AZ304" s="67">
        <v>4.82</v>
      </c>
      <c r="BA304" s="67">
        <v>5.33</v>
      </c>
      <c r="BB304" s="67">
        <v>5.46</v>
      </c>
      <c r="BC304" s="67">
        <v>5</v>
      </c>
      <c r="BD304" s="67">
        <v>4.7</v>
      </c>
      <c r="BE304" s="67">
        <v>4.76</v>
      </c>
      <c r="BF304" s="67">
        <v>5.18</v>
      </c>
      <c r="BG304" s="67">
        <v>5.16</v>
      </c>
      <c r="BH304" s="67">
        <v>5.6</v>
      </c>
      <c r="BI304" s="67">
        <v>6.4</v>
      </c>
      <c r="BJ304" s="67">
        <v>4.92</v>
      </c>
      <c r="BK304" s="67">
        <v>4.84</v>
      </c>
      <c r="BL304" s="67">
        <v>5.24</v>
      </c>
      <c r="BM304" s="67">
        <v>5.89</v>
      </c>
      <c r="BN304" s="67">
        <v>7.58</v>
      </c>
      <c r="BO304" s="67"/>
      <c r="BP304" s="67"/>
      <c r="BQ304" s="67"/>
      <c r="BR304" s="67"/>
      <c r="BS304" s="67"/>
      <c r="BT304" s="67"/>
      <c r="BU304" s="67"/>
      <c r="BV304" s="67"/>
      <c r="BW304" s="67"/>
      <c r="BX304" s="67"/>
      <c r="BY304" s="67"/>
      <c r="BZ304" s="67"/>
      <c r="CA304" s="67"/>
      <c r="CB304" s="67"/>
      <c r="CC304" s="67"/>
      <c r="CD304" s="67"/>
      <c r="CE304" s="67"/>
      <c r="CF304" s="67"/>
      <c r="CG304" s="67"/>
      <c r="CH304" s="67"/>
      <c r="CI304" s="67"/>
      <c r="CJ304" s="67"/>
      <c r="CK304" s="67"/>
      <c r="CL304" s="67"/>
      <c r="CM304" s="67"/>
      <c r="CN304" s="67"/>
      <c r="CO304" s="67"/>
      <c r="CP304" s="239"/>
      <c r="CQ304"/>
      <c r="CR304" s="67"/>
      <c r="CS304"/>
      <c r="CT304"/>
      <c r="CU304" s="67"/>
      <c r="CV304" s="67"/>
      <c r="CW304" s="67"/>
      <c r="CX304" s="67"/>
      <c r="CY304" s="67"/>
      <c r="CZ304" s="67"/>
      <c r="DA304" s="67"/>
      <c r="DB304" s="67"/>
      <c r="DC304" s="67"/>
      <c r="DD304" s="17">
        <f t="shared" si="13"/>
        <v>-0.17999999999999972</v>
      </c>
      <c r="DE304" s="96">
        <f t="shared" si="14"/>
        <v>-1.1904761904761887E-2</v>
      </c>
      <c r="DF304">
        <v>7.8</v>
      </c>
      <c r="DG304"/>
      <c r="DH304" s="254" t="s">
        <v>11662</v>
      </c>
      <c r="DI304">
        <f>VLOOKUP(DH304,[5]全部Ａ股20250705!$A:$D,4,FALSE)</f>
        <v>14.94</v>
      </c>
      <c r="DJ304"/>
      <c r="DK304" s="270"/>
      <c r="DL304" s="271"/>
    </row>
    <row r="305" spans="1:116" s="65" customFormat="1" ht="13.2" customHeight="1" x14ac:dyDescent="0.25">
      <c r="A305" s="99">
        <f t="shared" si="5"/>
        <v>304</v>
      </c>
      <c r="B305" s="8" t="s">
        <v>11659</v>
      </c>
      <c r="C305" s="137" t="s">
        <v>11660</v>
      </c>
      <c r="D305" s="176">
        <v>23.19</v>
      </c>
      <c r="E305"/>
      <c r="F305" s="100" t="e">
        <f>VLOOKUP(C305,#REF!,3,FALSE)</f>
        <v>#REF!</v>
      </c>
      <c r="G305" s="100"/>
      <c r="H305" s="67">
        <v>22.46</v>
      </c>
      <c r="I305" s="67">
        <v>22.02</v>
      </c>
      <c r="J305" s="67">
        <v>22.51</v>
      </c>
      <c r="K305" s="67">
        <v>23.41</v>
      </c>
      <c r="L305" s="67">
        <v>23.62</v>
      </c>
      <c r="M305" s="67">
        <v>23.23</v>
      </c>
      <c r="N305" s="67">
        <v>25.27</v>
      </c>
      <c r="O305" s="67">
        <v>25.36</v>
      </c>
      <c r="P305" s="67">
        <v>25.35</v>
      </c>
      <c r="Q305" s="67">
        <v>25.89</v>
      </c>
      <c r="R305" s="67">
        <v>28.82</v>
      </c>
      <c r="S305" s="67">
        <v>28.02</v>
      </c>
      <c r="T305" s="67">
        <v>27.34</v>
      </c>
      <c r="U305" s="67">
        <v>25.89</v>
      </c>
      <c r="V305" s="67">
        <v>25.25</v>
      </c>
      <c r="W305" s="67">
        <v>26.1</v>
      </c>
      <c r="X305" s="67">
        <v>25.02</v>
      </c>
      <c r="Y305" s="67">
        <v>24.72</v>
      </c>
      <c r="Z305" s="67">
        <v>25.67</v>
      </c>
      <c r="AA305" s="67">
        <v>26.22</v>
      </c>
      <c r="AB305" s="67">
        <v>26.51</v>
      </c>
      <c r="AC305" s="67">
        <v>27.21</v>
      </c>
      <c r="AD305" s="67">
        <v>27.34</v>
      </c>
      <c r="AE305" s="67">
        <v>27.83</v>
      </c>
      <c r="AF305" s="67">
        <v>25.97</v>
      </c>
      <c r="AG305" s="67">
        <v>24.41</v>
      </c>
      <c r="AH305" s="67">
        <v>24.06</v>
      </c>
      <c r="AI305" s="67">
        <v>22.31</v>
      </c>
      <c r="AJ305" s="67">
        <v>22.61</v>
      </c>
      <c r="AK305" s="67">
        <v>22.91</v>
      </c>
      <c r="AL305" s="67">
        <v>22.44</v>
      </c>
      <c r="AM305" s="67">
        <v>23.63</v>
      </c>
      <c r="AN305" s="67">
        <v>25.05</v>
      </c>
      <c r="AO305" s="67">
        <v>26.58</v>
      </c>
      <c r="AP305" s="67">
        <v>26.7</v>
      </c>
      <c r="AQ305" s="67">
        <v>24.48</v>
      </c>
      <c r="AR305" s="67">
        <v>27.37</v>
      </c>
      <c r="AS305" s="67">
        <v>23.16</v>
      </c>
      <c r="AT305" s="67">
        <v>24.18</v>
      </c>
      <c r="AU305" s="67">
        <v>20.86</v>
      </c>
      <c r="AV305" s="67">
        <v>16.79</v>
      </c>
      <c r="AW305" s="67">
        <v>16.850000000000001</v>
      </c>
      <c r="AX305" s="67">
        <v>19.41</v>
      </c>
      <c r="AY305" s="67">
        <v>19.36</v>
      </c>
      <c r="AZ305" s="67">
        <v>18.920000000000002</v>
      </c>
      <c r="BA305" s="67">
        <v>20.079999999999998</v>
      </c>
      <c r="BB305" s="67">
        <v>22.1</v>
      </c>
      <c r="BC305" s="67">
        <v>29.8</v>
      </c>
      <c r="BD305" s="67">
        <v>26.48</v>
      </c>
      <c r="BE305" s="67">
        <v>26.05</v>
      </c>
      <c r="BF305" s="67">
        <v>29.01</v>
      </c>
      <c r="BG305" s="67">
        <v>30.17</v>
      </c>
      <c r="BH305" s="67">
        <v>26.59</v>
      </c>
      <c r="BI305" s="67">
        <v>27.82</v>
      </c>
      <c r="BJ305" s="67">
        <v>28.21</v>
      </c>
      <c r="BK305" s="67">
        <v>28.26</v>
      </c>
      <c r="BL305" s="67">
        <v>24.79</v>
      </c>
      <c r="BM305" s="67">
        <v>31.77</v>
      </c>
      <c r="BN305" s="67">
        <v>25.76</v>
      </c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239"/>
      <c r="CQ305"/>
      <c r="CR305" s="67"/>
      <c r="CS305"/>
      <c r="CT305"/>
      <c r="CU305" s="67"/>
      <c r="CV305" s="67"/>
      <c r="CW305" s="67"/>
      <c r="CX305" s="67"/>
      <c r="CY305" s="67"/>
      <c r="CZ305" s="67"/>
      <c r="DA305" s="67"/>
      <c r="DB305" s="67"/>
      <c r="DC305" s="67"/>
      <c r="DD305" s="17">
        <f t="shared" si="13"/>
        <v>0.73000000000000043</v>
      </c>
      <c r="DE305" s="96">
        <f t="shared" si="14"/>
        <v>3.2502226179875353E-2</v>
      </c>
      <c r="DF305">
        <v>7.8</v>
      </c>
      <c r="DG305"/>
      <c r="DH305" s="254" t="s">
        <v>11660</v>
      </c>
      <c r="DI305">
        <f>VLOOKUP(DH305,[5]全部Ａ股20250705!$A:$D,4,FALSE)</f>
        <v>23.19</v>
      </c>
      <c r="DJ305"/>
      <c r="DK305" s="270"/>
      <c r="DL305" s="271"/>
    </row>
    <row r="306" spans="1:116" s="65" customFormat="1" ht="13.2" customHeight="1" x14ac:dyDescent="0.25">
      <c r="A306" s="99">
        <f t="shared" si="5"/>
        <v>305</v>
      </c>
      <c r="B306" s="8" t="s">
        <v>11657</v>
      </c>
      <c r="C306" s="137" t="s">
        <v>11658</v>
      </c>
      <c r="D306" s="176">
        <v>16.100000000000001</v>
      </c>
      <c r="E306"/>
      <c r="F306" s="100" t="e">
        <f>VLOOKUP(C306,#REF!,3,FALSE)</f>
        <v>#REF!</v>
      </c>
      <c r="G306" s="100"/>
      <c r="H306" s="67">
        <v>17.91</v>
      </c>
      <c r="I306" s="67">
        <v>17.43</v>
      </c>
      <c r="J306" s="67">
        <v>15.78</v>
      </c>
      <c r="K306" s="67">
        <v>18.670000000000002</v>
      </c>
      <c r="L306" s="67">
        <v>13.96</v>
      </c>
      <c r="M306" s="67">
        <v>13.45</v>
      </c>
      <c r="N306" s="67">
        <v>14.08</v>
      </c>
      <c r="O306" s="67">
        <v>14.27</v>
      </c>
      <c r="P306" s="67">
        <v>13.04</v>
      </c>
      <c r="Q306" s="67">
        <v>15.18</v>
      </c>
      <c r="R306" s="67">
        <v>13.48</v>
      </c>
      <c r="S306" s="67">
        <v>11.99</v>
      </c>
      <c r="T306" s="67">
        <v>12.95</v>
      </c>
      <c r="U306" s="67">
        <v>13.14</v>
      </c>
      <c r="V306" s="67">
        <v>14.88</v>
      </c>
      <c r="W306" s="67">
        <v>15.44</v>
      </c>
      <c r="X306" s="67">
        <v>14.19</v>
      </c>
      <c r="Y306" s="67">
        <v>13.44</v>
      </c>
      <c r="Z306" s="67">
        <v>14.7</v>
      </c>
      <c r="AA306" s="67">
        <v>14.3</v>
      </c>
      <c r="AB306" s="67">
        <v>13.52</v>
      </c>
      <c r="AC306" s="67">
        <v>14.98</v>
      </c>
      <c r="AD306" s="67">
        <v>16.64</v>
      </c>
      <c r="AE306" s="67">
        <v>12.63</v>
      </c>
      <c r="AF306" s="67">
        <v>10.49</v>
      </c>
      <c r="AG306" s="67">
        <v>12.25</v>
      </c>
      <c r="AH306" s="67">
        <v>15.52</v>
      </c>
      <c r="AI306" s="67">
        <v>14.54</v>
      </c>
      <c r="AJ306" s="67">
        <v>13.82</v>
      </c>
      <c r="AK306" s="67">
        <v>13.44</v>
      </c>
      <c r="AL306" s="67">
        <v>13.15</v>
      </c>
      <c r="AM306" s="67">
        <v>12.51</v>
      </c>
      <c r="AN306" s="67">
        <v>12.66</v>
      </c>
      <c r="AO306" s="67">
        <v>13.06</v>
      </c>
      <c r="AP306" s="67">
        <v>12.1</v>
      </c>
      <c r="AQ306" s="67">
        <v>12.5</v>
      </c>
      <c r="AR306" s="67">
        <v>11.92</v>
      </c>
      <c r="AS306" s="67">
        <v>11.07</v>
      </c>
      <c r="AT306" s="67">
        <v>12.05</v>
      </c>
      <c r="AU306" s="67">
        <v>10.99</v>
      </c>
      <c r="AV306" s="67">
        <v>10.16</v>
      </c>
      <c r="AW306" s="67">
        <v>9.83</v>
      </c>
      <c r="AX306" s="67">
        <v>9.68</v>
      </c>
      <c r="AY306" s="67">
        <v>9.77</v>
      </c>
      <c r="AZ306" s="67">
        <v>9.57</v>
      </c>
      <c r="BA306" s="67">
        <v>9.86</v>
      </c>
      <c r="BB306" s="67">
        <v>9.51</v>
      </c>
      <c r="BC306" s="67">
        <v>9.5299999999999994</v>
      </c>
      <c r="BD306" s="67">
        <v>9.35</v>
      </c>
      <c r="BE306" s="67">
        <v>9.17</v>
      </c>
      <c r="BF306" s="67">
        <v>10.48</v>
      </c>
      <c r="BG306" s="67">
        <v>9.82</v>
      </c>
      <c r="BH306" s="67">
        <v>10.44</v>
      </c>
      <c r="BI306" s="67">
        <v>9.68</v>
      </c>
      <c r="BJ306" s="67">
        <v>9.7899999999999991</v>
      </c>
      <c r="BK306" s="67">
        <v>9.16</v>
      </c>
      <c r="BL306" s="67">
        <v>10.46</v>
      </c>
      <c r="BM306" s="67">
        <v>11.39</v>
      </c>
      <c r="BN306" s="67">
        <v>12.24</v>
      </c>
      <c r="BO306" s="67"/>
      <c r="BP306" s="67"/>
      <c r="BQ306" s="67"/>
      <c r="BR306" s="67"/>
      <c r="BS306" s="67"/>
      <c r="BT306" s="67"/>
      <c r="BU306" s="67"/>
      <c r="BV306" s="67"/>
      <c r="BW306" s="67"/>
      <c r="BX306" s="67"/>
      <c r="BY306" s="67"/>
      <c r="BZ306" s="67"/>
      <c r="CA306" s="67"/>
      <c r="CB306" s="67"/>
      <c r="CC306" s="67"/>
      <c r="CD306" s="67"/>
      <c r="CE306" s="67"/>
      <c r="CF306" s="67"/>
      <c r="CG306" s="67"/>
      <c r="CH306" s="67"/>
      <c r="CI306" s="67"/>
      <c r="CJ306" s="67"/>
      <c r="CK306" s="67"/>
      <c r="CL306" s="67"/>
      <c r="CM306" s="67"/>
      <c r="CN306" s="67"/>
      <c r="CO306" s="67"/>
      <c r="CP306" s="239"/>
      <c r="CQ306"/>
      <c r="CR306" s="67"/>
      <c r="CS306"/>
      <c r="CT306"/>
      <c r="CU306" s="67"/>
      <c r="CV306" s="67"/>
      <c r="CW306" s="67"/>
      <c r="CX306" s="67"/>
      <c r="CY306" s="67"/>
      <c r="CZ306" s="67"/>
      <c r="DA306" s="67"/>
      <c r="DB306" s="67"/>
      <c r="DC306" s="67"/>
      <c r="DD306" s="17">
        <f t="shared" si="13"/>
        <v>-1.8099999999999987</v>
      </c>
      <c r="DE306" s="96">
        <f t="shared" si="14"/>
        <v>-0.10106085985482963</v>
      </c>
      <c r="DF306">
        <v>7.8</v>
      </c>
      <c r="DG306"/>
      <c r="DH306" s="254" t="s">
        <v>11658</v>
      </c>
      <c r="DI306">
        <f>VLOOKUP(DH306,[5]全部Ａ股20250705!$A:$D,4,FALSE)</f>
        <v>16.100000000000001</v>
      </c>
      <c r="DJ306"/>
      <c r="DK306" s="270"/>
      <c r="DL306" s="271"/>
    </row>
    <row r="307" spans="1:116" s="65" customFormat="1" ht="13.2" customHeight="1" x14ac:dyDescent="0.25">
      <c r="A307" s="99">
        <f t="shared" si="5"/>
        <v>306</v>
      </c>
      <c r="B307" s="8" t="s">
        <v>11655</v>
      </c>
      <c r="C307" s="137" t="s">
        <v>11656</v>
      </c>
      <c r="D307" s="176">
        <v>22.76</v>
      </c>
      <c r="E307"/>
      <c r="F307" s="100" t="e">
        <f>VLOOKUP(C307,#REF!,3,FALSE)</f>
        <v>#REF!</v>
      </c>
      <c r="G307" s="100"/>
      <c r="H307" s="67">
        <v>23.55</v>
      </c>
      <c r="I307" s="67">
        <v>20.350000000000001</v>
      </c>
      <c r="J307" s="67">
        <v>20.399999999999999</v>
      </c>
      <c r="K307" s="67">
        <v>20.54</v>
      </c>
      <c r="L307" s="67">
        <v>20.440000000000001</v>
      </c>
      <c r="M307" s="67">
        <v>18.36</v>
      </c>
      <c r="N307" s="67">
        <v>18.61</v>
      </c>
      <c r="O307" s="67">
        <v>19.07</v>
      </c>
      <c r="P307" s="67">
        <v>18.13</v>
      </c>
      <c r="Q307" s="67">
        <v>19.05</v>
      </c>
      <c r="R307" s="67">
        <v>13.88</v>
      </c>
      <c r="S307" s="67">
        <v>13.88</v>
      </c>
      <c r="T307" s="67">
        <v>17.28</v>
      </c>
      <c r="U307" s="67">
        <v>17.52</v>
      </c>
      <c r="V307" s="67">
        <v>18.559999999999999</v>
      </c>
      <c r="W307" s="67">
        <v>20.09</v>
      </c>
      <c r="X307" s="67">
        <v>20.55</v>
      </c>
      <c r="Y307" s="67">
        <v>19.72</v>
      </c>
      <c r="Z307" s="67">
        <v>21.49</v>
      </c>
      <c r="AA307" s="67">
        <v>22.22</v>
      </c>
      <c r="AB307" s="67">
        <v>21.19</v>
      </c>
      <c r="AC307" s="67">
        <v>19.260000000000002</v>
      </c>
      <c r="AD307" s="67">
        <v>20.23</v>
      </c>
      <c r="AE307" s="67">
        <v>20.149999999999999</v>
      </c>
      <c r="AF307" s="67">
        <v>18.559999999999999</v>
      </c>
      <c r="AG307" s="67">
        <v>18.54</v>
      </c>
      <c r="AH307" s="67">
        <v>22.06</v>
      </c>
      <c r="AI307" s="67">
        <v>24.08</v>
      </c>
      <c r="AJ307" s="67">
        <v>26.33</v>
      </c>
      <c r="AK307" s="67">
        <v>24.35</v>
      </c>
      <c r="AL307" s="67">
        <v>25.13</v>
      </c>
      <c r="AM307" s="67">
        <v>24.29</v>
      </c>
      <c r="AN307" s="67">
        <v>25.25</v>
      </c>
      <c r="AO307" s="67">
        <v>28.79</v>
      </c>
      <c r="AP307" s="67">
        <v>25.76</v>
      </c>
      <c r="AQ307" s="67">
        <v>28.13</v>
      </c>
      <c r="AR307" s="67">
        <v>26.16</v>
      </c>
      <c r="AS307" s="67">
        <v>18.489999999999998</v>
      </c>
      <c r="AT307" s="67">
        <v>16.5</v>
      </c>
      <c r="AU307" s="67">
        <v>13.82</v>
      </c>
      <c r="AV307" s="67">
        <v>11.71</v>
      </c>
      <c r="AW307" s="67">
        <v>11.13</v>
      </c>
      <c r="AX307" s="67">
        <v>11.49</v>
      </c>
      <c r="AY307" s="67">
        <v>11.4</v>
      </c>
      <c r="AZ307" s="67">
        <v>11.59</v>
      </c>
      <c r="BA307" s="67">
        <v>11.8</v>
      </c>
      <c r="BB307" s="67">
        <v>12.36</v>
      </c>
      <c r="BC307" s="67">
        <v>13.7</v>
      </c>
      <c r="BD307" s="67">
        <v>11.55</v>
      </c>
      <c r="BE307" s="67">
        <v>11.27</v>
      </c>
      <c r="BF307" s="67">
        <v>12.01</v>
      </c>
      <c r="BG307" s="67">
        <v>11.72</v>
      </c>
      <c r="BH307" s="67">
        <v>12.29</v>
      </c>
      <c r="BI307" s="67">
        <v>13.08</v>
      </c>
      <c r="BJ307" s="67">
        <v>13.37</v>
      </c>
      <c r="BK307" s="67">
        <v>13.06</v>
      </c>
      <c r="BL307" s="67">
        <v>14.92</v>
      </c>
      <c r="BM307" s="67">
        <v>16.34</v>
      </c>
      <c r="BN307" s="67">
        <v>18.010000000000002</v>
      </c>
      <c r="BO307" s="67"/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7"/>
      <c r="CA307" s="67"/>
      <c r="CB307" s="67"/>
      <c r="CC307" s="67"/>
      <c r="CD307" s="67"/>
      <c r="CE307" s="67"/>
      <c r="CF307" s="67"/>
      <c r="CG307" s="67"/>
      <c r="CH307" s="67"/>
      <c r="CI307" s="67"/>
      <c r="CJ307" s="67"/>
      <c r="CK307" s="67"/>
      <c r="CL307" s="67"/>
      <c r="CM307" s="67"/>
      <c r="CN307" s="67"/>
      <c r="CO307" s="67"/>
      <c r="CP307" s="239"/>
      <c r="CQ307"/>
      <c r="CR307" s="67"/>
      <c r="CS307"/>
      <c r="CT307"/>
      <c r="CU307" s="67"/>
      <c r="CV307" s="67"/>
      <c r="CW307" s="67"/>
      <c r="CX307" s="67"/>
      <c r="CY307" s="67"/>
      <c r="CZ307" s="67"/>
      <c r="DA307" s="67"/>
      <c r="DB307" s="67"/>
      <c r="DC307" s="67"/>
      <c r="DD307" s="17">
        <f t="shared" si="13"/>
        <v>-0.78999999999999915</v>
      </c>
      <c r="DE307" s="96">
        <f t="shared" si="14"/>
        <v>-3.3545647558386377E-2</v>
      </c>
      <c r="DF307">
        <v>7.8</v>
      </c>
      <c r="DG307"/>
      <c r="DH307" s="254" t="s">
        <v>11656</v>
      </c>
      <c r="DI307">
        <f>VLOOKUP(DH307,[5]全部Ａ股20250705!$A:$D,4,FALSE)</f>
        <v>22.76</v>
      </c>
      <c r="DJ307"/>
      <c r="DK307" s="270"/>
      <c r="DL307" s="271"/>
    </row>
    <row r="308" spans="1:116" s="65" customFormat="1" ht="13.2" customHeight="1" x14ac:dyDescent="0.25">
      <c r="A308" s="99">
        <f t="shared" si="5"/>
        <v>307</v>
      </c>
      <c r="B308" s="8" t="s">
        <v>11653</v>
      </c>
      <c r="C308" s="137" t="s">
        <v>11654</v>
      </c>
      <c r="D308" s="176">
        <v>2.95</v>
      </c>
      <c r="E308"/>
      <c r="F308" s="100" t="e">
        <f>VLOOKUP(C308,#REF!,3,FALSE)</f>
        <v>#REF!</v>
      </c>
      <c r="G308" s="100"/>
      <c r="H308" s="67">
        <v>2.96</v>
      </c>
      <c r="I308" s="67">
        <v>2.87</v>
      </c>
      <c r="J308" s="67">
        <v>2.92</v>
      </c>
      <c r="K308" s="67">
        <v>3.1</v>
      </c>
      <c r="L308" s="67">
        <v>3.09</v>
      </c>
      <c r="M308" s="67">
        <v>3.05</v>
      </c>
      <c r="N308" s="67">
        <v>3.15</v>
      </c>
      <c r="O308" s="67">
        <v>3.17</v>
      </c>
      <c r="P308" s="67">
        <v>3.16</v>
      </c>
      <c r="Q308" s="67">
        <v>3.68</v>
      </c>
      <c r="R308" s="67">
        <v>3.58</v>
      </c>
      <c r="S308" s="67">
        <v>3.12</v>
      </c>
      <c r="T308" s="67">
        <v>3.1</v>
      </c>
      <c r="U308" s="67">
        <v>3.04</v>
      </c>
      <c r="V308" s="67">
        <v>3.24</v>
      </c>
      <c r="W308" s="67">
        <v>3.42</v>
      </c>
      <c r="X308" s="67">
        <v>3.41</v>
      </c>
      <c r="Y308" s="67">
        <v>3.51</v>
      </c>
      <c r="Z308" s="67">
        <v>3.2</v>
      </c>
      <c r="AA308" s="67">
        <v>3.17</v>
      </c>
      <c r="AB308" s="67">
        <v>3.17</v>
      </c>
      <c r="AC308" s="67">
        <v>3.04</v>
      </c>
      <c r="AD308" s="67">
        <v>3.03</v>
      </c>
      <c r="AE308" s="67">
        <v>3.03</v>
      </c>
      <c r="AF308" s="67">
        <v>2.84</v>
      </c>
      <c r="AG308" s="67">
        <v>3.05</v>
      </c>
      <c r="AH308" s="67">
        <v>3.22</v>
      </c>
      <c r="AI308" s="67">
        <v>3.44</v>
      </c>
      <c r="AJ308" s="67">
        <v>3.68</v>
      </c>
      <c r="AK308" s="67">
        <v>3.82</v>
      </c>
      <c r="AL308" s="67">
        <v>3.54</v>
      </c>
      <c r="AM308" s="67">
        <v>3.35</v>
      </c>
      <c r="AN308" s="67">
        <v>3.49</v>
      </c>
      <c r="AO308" s="67">
        <v>3.73</v>
      </c>
      <c r="AP308" s="67">
        <v>3.5</v>
      </c>
      <c r="AQ308" s="67">
        <v>3.37</v>
      </c>
      <c r="AR308" s="67">
        <v>3.41</v>
      </c>
      <c r="AS308" s="67">
        <v>3.39</v>
      </c>
      <c r="AT308" s="67">
        <v>3.74</v>
      </c>
      <c r="AU308" s="67">
        <v>3.4</v>
      </c>
      <c r="AV308" s="67">
        <v>2.82</v>
      </c>
      <c r="AW308" s="67">
        <v>2.4500000000000002</v>
      </c>
      <c r="AX308" s="67">
        <v>2.4500000000000002</v>
      </c>
      <c r="AY308" s="67">
        <v>2.5</v>
      </c>
      <c r="AZ308" s="67">
        <v>2.4</v>
      </c>
      <c r="BA308" s="67">
        <v>2.7</v>
      </c>
      <c r="BB308" s="67">
        <v>2.9</v>
      </c>
      <c r="BC308" s="67">
        <v>2.7</v>
      </c>
      <c r="BD308" s="67">
        <v>2.44</v>
      </c>
      <c r="BE308" s="67">
        <v>2.57</v>
      </c>
      <c r="BF308" s="67">
        <v>2.4500000000000002</v>
      </c>
      <c r="BG308" s="67">
        <v>2.5</v>
      </c>
      <c r="BH308" s="67">
        <v>2.2200000000000002</v>
      </c>
      <c r="BI308" s="67">
        <v>2.21</v>
      </c>
      <c r="BJ308" s="67">
        <v>2.5299999999999998</v>
      </c>
      <c r="BK308" s="67">
        <v>2.5</v>
      </c>
      <c r="BL308" s="67">
        <v>2.84</v>
      </c>
      <c r="BM308" s="67">
        <v>3.32</v>
      </c>
      <c r="BN308" s="67">
        <v>2.92</v>
      </c>
      <c r="BO308" s="67"/>
      <c r="BP308" s="67"/>
      <c r="BQ308" s="67"/>
      <c r="BR308" s="67"/>
      <c r="BS308" s="67"/>
      <c r="BT308" s="67"/>
      <c r="BU308" s="67"/>
      <c r="BV308" s="67"/>
      <c r="BW308" s="67"/>
      <c r="BX308" s="67"/>
      <c r="BY308" s="67"/>
      <c r="BZ308" s="67"/>
      <c r="CA308" s="67"/>
      <c r="CB308" s="67"/>
      <c r="CC308" s="67"/>
      <c r="CD308" s="67"/>
      <c r="CE308" s="67"/>
      <c r="CF308" s="67"/>
      <c r="CG308" s="67"/>
      <c r="CH308" s="67"/>
      <c r="CI308" s="67"/>
      <c r="CJ308" s="67"/>
      <c r="CK308" s="67"/>
      <c r="CL308" s="67"/>
      <c r="CM308" s="67"/>
      <c r="CN308" s="67"/>
      <c r="CO308" s="67"/>
      <c r="CP308" s="239"/>
      <c r="CQ308"/>
      <c r="CR308" s="67"/>
      <c r="CS308"/>
      <c r="CT308"/>
      <c r="CU308" s="67"/>
      <c r="CV308" s="67"/>
      <c r="CW308" s="67"/>
      <c r="CX308" s="67"/>
      <c r="CY308" s="67"/>
      <c r="CZ308" s="67"/>
      <c r="DA308" s="67"/>
      <c r="DB308" s="67"/>
      <c r="DC308" s="67"/>
      <c r="DD308" s="17">
        <f t="shared" si="13"/>
        <v>-9.9999999999997868E-3</v>
      </c>
      <c r="DE308" s="96">
        <f t="shared" si="14"/>
        <v>-3.3783783783783066E-3</v>
      </c>
      <c r="DF308">
        <v>7.8</v>
      </c>
      <c r="DG308"/>
      <c r="DH308" s="254" t="s">
        <v>11654</v>
      </c>
      <c r="DI308">
        <f>VLOOKUP(DH308,[5]全部Ａ股20250705!$A:$D,4,FALSE)</f>
        <v>2.95</v>
      </c>
      <c r="DJ308"/>
      <c r="DK308" s="270"/>
      <c r="DL308" s="271"/>
    </row>
    <row r="309" spans="1:116" s="65" customFormat="1" ht="13.2" customHeight="1" x14ac:dyDescent="0.25">
      <c r="A309" s="99">
        <f t="shared" si="5"/>
        <v>308</v>
      </c>
      <c r="B309" s="8" t="s">
        <v>11651</v>
      </c>
      <c r="C309" s="137" t="s">
        <v>11652</v>
      </c>
      <c r="D309" s="176">
        <v>28.1</v>
      </c>
      <c r="E309"/>
      <c r="F309" s="100" t="e">
        <f>VLOOKUP(C309,#REF!,3,FALSE)</f>
        <v>#REF!</v>
      </c>
      <c r="G309" s="100"/>
      <c r="H309" s="67">
        <v>28.82</v>
      </c>
      <c r="I309" s="67">
        <v>26.95</v>
      </c>
      <c r="J309" s="67">
        <v>28.52</v>
      </c>
      <c r="K309" s="67">
        <v>30</v>
      </c>
      <c r="L309" s="67">
        <v>29.02</v>
      </c>
      <c r="M309" s="67">
        <v>29.09</v>
      </c>
      <c r="N309" s="67">
        <v>30.5</v>
      </c>
      <c r="O309" s="67">
        <v>30.68</v>
      </c>
      <c r="P309" s="67">
        <v>29.11</v>
      </c>
      <c r="Q309" s="67">
        <v>27.64</v>
      </c>
      <c r="R309" s="67">
        <v>28.46</v>
      </c>
      <c r="S309" s="67">
        <v>29.88</v>
      </c>
      <c r="T309" s="67">
        <v>31.7</v>
      </c>
      <c r="U309" s="67">
        <v>32.15</v>
      </c>
      <c r="V309" s="67">
        <v>33.090000000000003</v>
      </c>
      <c r="W309" s="67">
        <v>36.11</v>
      </c>
      <c r="X309" s="67">
        <v>38.159999999999997</v>
      </c>
      <c r="Y309" s="67">
        <v>33.979999999999997</v>
      </c>
      <c r="Z309" s="67">
        <v>39.200000000000003</v>
      </c>
      <c r="AA309" s="67">
        <v>36.299999999999997</v>
      </c>
      <c r="AB309" s="67">
        <v>30.09</v>
      </c>
      <c r="AC309" s="67">
        <v>24.44</v>
      </c>
      <c r="AD309" s="67">
        <v>24.84</v>
      </c>
      <c r="AE309" s="67">
        <v>25.83</v>
      </c>
      <c r="AF309" s="67">
        <v>25.3</v>
      </c>
      <c r="AG309" s="67">
        <v>26.38</v>
      </c>
      <c r="AH309" s="67">
        <v>28.99</v>
      </c>
      <c r="AI309" s="67">
        <v>30.9</v>
      </c>
      <c r="AJ309" s="67">
        <v>32.65</v>
      </c>
      <c r="AK309" s="67">
        <v>34.340000000000003</v>
      </c>
      <c r="AL309" s="67">
        <v>32.24</v>
      </c>
      <c r="AM309" s="67">
        <v>31.45</v>
      </c>
      <c r="AN309" s="67">
        <v>33.07</v>
      </c>
      <c r="AO309" s="67">
        <v>33.24</v>
      </c>
      <c r="AP309" s="67">
        <v>31.99</v>
      </c>
      <c r="AQ309" s="67">
        <v>38.01</v>
      </c>
      <c r="AR309" s="67">
        <v>36.9</v>
      </c>
      <c r="AS309" s="67">
        <v>38.369999999999997</v>
      </c>
      <c r="AT309" s="67">
        <v>36.94</v>
      </c>
      <c r="AU309" s="67">
        <v>33.58</v>
      </c>
      <c r="AV309" s="67">
        <v>26.98</v>
      </c>
      <c r="AW309" s="67">
        <v>27.6</v>
      </c>
      <c r="AX309" s="67">
        <v>27.74</v>
      </c>
      <c r="AY309" s="67">
        <v>27.51</v>
      </c>
      <c r="AZ309" s="67">
        <v>25.95</v>
      </c>
      <c r="BA309" s="67">
        <v>28.17</v>
      </c>
      <c r="BB309" s="67">
        <v>28.97</v>
      </c>
      <c r="BC309" s="67">
        <v>29.78</v>
      </c>
      <c r="BD309" s="67">
        <v>27.17</v>
      </c>
      <c r="BE309" s="67">
        <v>29.31</v>
      </c>
      <c r="BF309" s="67">
        <v>29</v>
      </c>
      <c r="BG309" s="67">
        <v>26.6</v>
      </c>
      <c r="BH309" s="67">
        <v>27.19</v>
      </c>
      <c r="BI309" s="67">
        <v>28.1</v>
      </c>
      <c r="BJ309" s="67">
        <v>30.69</v>
      </c>
      <c r="BK309" s="67">
        <v>31.03</v>
      </c>
      <c r="BL309" s="67">
        <v>33.68</v>
      </c>
      <c r="BM309" s="67">
        <v>36.32</v>
      </c>
      <c r="BN309" s="67">
        <v>36.44</v>
      </c>
      <c r="BO309" s="67"/>
      <c r="BP309" s="67"/>
      <c r="BQ309" s="67"/>
      <c r="BR309" s="67"/>
      <c r="BS309" s="67"/>
      <c r="BT309" s="67"/>
      <c r="BU309" s="67"/>
      <c r="BV309" s="67"/>
      <c r="BW309" s="67"/>
      <c r="BX309" s="67"/>
      <c r="BY309" s="67"/>
      <c r="BZ309" s="67"/>
      <c r="CA309" s="67"/>
      <c r="CB309" s="67"/>
      <c r="CC309" s="67"/>
      <c r="CD309" s="67"/>
      <c r="CE309" s="67"/>
      <c r="CF309" s="67"/>
      <c r="CG309" s="67"/>
      <c r="CH309" s="67"/>
      <c r="CI309" s="67"/>
      <c r="CJ309" s="67"/>
      <c r="CK309" s="67"/>
      <c r="CL309" s="67"/>
      <c r="CM309" s="67"/>
      <c r="CN309" s="67"/>
      <c r="CO309" s="67"/>
      <c r="CP309" s="239"/>
      <c r="CQ309"/>
      <c r="CR309" s="67"/>
      <c r="CS309"/>
      <c r="CT309"/>
      <c r="CU309" s="67"/>
      <c r="CV309" s="67"/>
      <c r="CW309" s="67"/>
      <c r="CX309" s="67"/>
      <c r="CY309" s="67"/>
      <c r="CZ309" s="67"/>
      <c r="DA309" s="67"/>
      <c r="DB309" s="67"/>
      <c r="DC309" s="67"/>
      <c r="DD309" s="17">
        <f t="shared" si="13"/>
        <v>-0.71999999999999886</v>
      </c>
      <c r="DE309" s="96">
        <f t="shared" si="14"/>
        <v>-2.4982650936849371E-2</v>
      </c>
      <c r="DF309">
        <v>7.8</v>
      </c>
      <c r="DG309"/>
      <c r="DH309" s="254" t="s">
        <v>11652</v>
      </c>
      <c r="DI309">
        <f>VLOOKUP(DH309,[5]全部Ａ股20250705!$A:$D,4,FALSE)</f>
        <v>28.1</v>
      </c>
      <c r="DJ309"/>
      <c r="DK309" s="270"/>
      <c r="DL309" s="271"/>
    </row>
    <row r="310" spans="1:116" s="65" customFormat="1" ht="13.2" customHeight="1" x14ac:dyDescent="0.25">
      <c r="A310" s="99">
        <f t="shared" si="5"/>
        <v>309</v>
      </c>
      <c r="B310" s="8" t="s">
        <v>11648</v>
      </c>
      <c r="C310" s="137" t="s">
        <v>11649</v>
      </c>
      <c r="D310" s="176">
        <v>6.96</v>
      </c>
      <c r="E310"/>
      <c r="F310" s="100" t="e">
        <f>VLOOKUP(C310,#REF!,3,FALSE)</f>
        <v>#REF!</v>
      </c>
      <c r="G310" s="100"/>
      <c r="H310" s="67">
        <v>6.75</v>
      </c>
      <c r="I310" s="67">
        <v>6.7</v>
      </c>
      <c r="J310" s="67">
        <v>6.84</v>
      </c>
      <c r="K310" s="67">
        <v>6.7</v>
      </c>
      <c r="L310" s="67">
        <v>6.57</v>
      </c>
      <c r="M310" s="67">
        <v>6.64</v>
      </c>
      <c r="N310" s="67">
        <v>6.66</v>
      </c>
      <c r="O310" s="67">
        <v>6.45</v>
      </c>
      <c r="P310" s="67">
        <v>6.26</v>
      </c>
      <c r="Q310" s="67">
        <v>6.3</v>
      </c>
      <c r="R310" s="67">
        <v>6.07</v>
      </c>
      <c r="S310" s="67">
        <v>5.93</v>
      </c>
      <c r="T310" s="67">
        <v>6.48</v>
      </c>
      <c r="U310" s="67">
        <v>6.44</v>
      </c>
      <c r="V310" s="67">
        <v>6.45</v>
      </c>
      <c r="W310" s="67">
        <v>6.67</v>
      </c>
      <c r="X310" s="67">
        <v>6.17</v>
      </c>
      <c r="Y310" s="67">
        <v>6.15</v>
      </c>
      <c r="Z310" s="67">
        <v>6.16</v>
      </c>
      <c r="AA310" s="67">
        <v>6.22</v>
      </c>
      <c r="AB310" s="67">
        <v>6.24</v>
      </c>
      <c r="AC310" s="67">
        <v>6.15</v>
      </c>
      <c r="AD310" s="67">
        <v>6.15</v>
      </c>
      <c r="AE310" s="67">
        <v>6.15</v>
      </c>
      <c r="AF310" s="67">
        <v>5.85</v>
      </c>
      <c r="AG310" s="67">
        <v>6.12</v>
      </c>
      <c r="AH310" s="67">
        <v>6.75</v>
      </c>
      <c r="AI310" s="67">
        <v>6.87</v>
      </c>
      <c r="AJ310" s="67">
        <v>7.27</v>
      </c>
      <c r="AK310" s="67">
        <v>7.27</v>
      </c>
      <c r="AL310" s="67">
        <v>7.15</v>
      </c>
      <c r="AM310" s="67">
        <v>6.11</v>
      </c>
      <c r="AN310" s="67">
        <v>6.04</v>
      </c>
      <c r="AO310" s="67">
        <v>6.22</v>
      </c>
      <c r="AP310" s="67">
        <v>5.88</v>
      </c>
      <c r="AQ310" s="67">
        <v>6.28</v>
      </c>
      <c r="AR310" s="67">
        <v>5.79</v>
      </c>
      <c r="AS310" s="67">
        <v>5.8</v>
      </c>
      <c r="AT310" s="67">
        <v>6.08</v>
      </c>
      <c r="AU310" s="67">
        <v>5.59</v>
      </c>
      <c r="AV310" s="67">
        <v>4.9400000000000004</v>
      </c>
      <c r="AW310" s="67">
        <v>4.87</v>
      </c>
      <c r="AX310" s="67">
        <v>4.99</v>
      </c>
      <c r="AY310" s="67">
        <v>5</v>
      </c>
      <c r="AZ310" s="67">
        <v>4.87</v>
      </c>
      <c r="BA310" s="67">
        <v>5.09</v>
      </c>
      <c r="BB310" s="67">
        <v>5.14</v>
      </c>
      <c r="BC310" s="67">
        <v>5.09</v>
      </c>
      <c r="BD310" s="67">
        <v>5.01</v>
      </c>
      <c r="BE310" s="67">
        <v>5.0199999999999996</v>
      </c>
      <c r="BF310" s="67">
        <v>4.9800000000000004</v>
      </c>
      <c r="BG310" s="67">
        <v>5.01</v>
      </c>
      <c r="BH310" s="67">
        <v>5.04</v>
      </c>
      <c r="BI310" s="67">
        <v>5.05</v>
      </c>
      <c r="BJ310" s="67">
        <v>5.34</v>
      </c>
      <c r="BK310" s="67">
        <v>5.42</v>
      </c>
      <c r="BL310" s="67">
        <v>5.64</v>
      </c>
      <c r="BM310" s="67">
        <v>5.76</v>
      </c>
      <c r="BN310" s="67">
        <v>5.84</v>
      </c>
      <c r="BO310" s="67"/>
      <c r="BP310" s="67"/>
      <c r="BQ310" s="67"/>
      <c r="BR310" s="67"/>
      <c r="BS310" s="67"/>
      <c r="BT310" s="67"/>
      <c r="BU310" s="67"/>
      <c r="BV310" s="67"/>
      <c r="BW310" s="67"/>
      <c r="BX310" s="67"/>
      <c r="BY310" s="67"/>
      <c r="BZ310" s="67"/>
      <c r="CA310" s="67"/>
      <c r="CB310" s="67"/>
      <c r="CC310" s="67"/>
      <c r="CD310" s="67"/>
      <c r="CE310" s="67"/>
      <c r="CF310" s="67"/>
      <c r="CG310" s="67"/>
      <c r="CH310" s="67"/>
      <c r="CI310" s="67"/>
      <c r="CJ310" s="67"/>
      <c r="CK310" s="67"/>
      <c r="CL310" s="67"/>
      <c r="CM310" s="67"/>
      <c r="CN310" s="67"/>
      <c r="CO310" s="67"/>
      <c r="CP310" s="239"/>
      <c r="CQ310"/>
      <c r="CR310" s="67"/>
      <c r="CS310"/>
      <c r="CT310"/>
      <c r="CU310" s="67"/>
      <c r="CV310" s="67"/>
      <c r="CW310" s="67"/>
      <c r="CX310" s="67"/>
      <c r="CY310" s="67"/>
      <c r="CZ310" s="67"/>
      <c r="DA310" s="67"/>
      <c r="DB310" s="67"/>
      <c r="DC310" s="67"/>
      <c r="DD310" s="17">
        <f t="shared" si="13"/>
        <v>0.20999999999999996</v>
      </c>
      <c r="DE310" s="96">
        <f t="shared" si="14"/>
        <v>3.1111111111111107E-2</v>
      </c>
      <c r="DF310">
        <v>7.8</v>
      </c>
      <c r="DG310"/>
      <c r="DH310" s="254" t="s">
        <v>11649</v>
      </c>
      <c r="DI310">
        <f>VLOOKUP(DH310,[5]全部Ａ股20250705!$A:$D,4,FALSE)</f>
        <v>6.96</v>
      </c>
      <c r="DJ310"/>
      <c r="DK310" s="270"/>
      <c r="DL310" s="271"/>
    </row>
    <row r="311" spans="1:116" s="65" customFormat="1" ht="13.2" customHeight="1" x14ac:dyDescent="0.25">
      <c r="A311" s="99">
        <f t="shared" si="5"/>
        <v>310</v>
      </c>
      <c r="B311" s="8" t="s">
        <v>11646</v>
      </c>
      <c r="C311" s="137" t="s">
        <v>11647</v>
      </c>
      <c r="D311" s="176">
        <v>60.26</v>
      </c>
      <c r="E311"/>
      <c r="F311" s="100" t="e">
        <f>VLOOKUP(C311,#REF!,3,FALSE)</f>
        <v>#REF!</v>
      </c>
      <c r="G311" s="100"/>
      <c r="H311" s="67">
        <v>58.53</v>
      </c>
      <c r="I311" s="67">
        <v>56.57</v>
      </c>
      <c r="J311" s="67">
        <v>54.78</v>
      </c>
      <c r="K311" s="67">
        <v>53.29</v>
      </c>
      <c r="L311" s="67">
        <v>50.3</v>
      </c>
      <c r="M311" s="67">
        <v>50.21</v>
      </c>
      <c r="N311" s="67">
        <v>51.33</v>
      </c>
      <c r="O311" s="67">
        <v>49.51</v>
      </c>
      <c r="P311" s="67">
        <v>48.11</v>
      </c>
      <c r="Q311" s="67">
        <v>49.45</v>
      </c>
      <c r="R311" s="67">
        <v>49</v>
      </c>
      <c r="S311" s="67">
        <v>47.7</v>
      </c>
      <c r="T311" s="67">
        <v>51.5</v>
      </c>
      <c r="U311" s="67">
        <v>51.98</v>
      </c>
      <c r="V311" s="67">
        <v>50.45</v>
      </c>
      <c r="W311" s="67">
        <v>53.71</v>
      </c>
      <c r="X311" s="67">
        <v>48.32</v>
      </c>
      <c r="Y311" s="67">
        <v>48.09</v>
      </c>
      <c r="Z311" s="67">
        <v>49.41</v>
      </c>
      <c r="AA311" s="67">
        <v>48.93</v>
      </c>
      <c r="AB311" s="67">
        <v>48.31</v>
      </c>
      <c r="AC311" s="67">
        <v>47.63</v>
      </c>
      <c r="AD311" s="67">
        <v>48.56</v>
      </c>
      <c r="AE311" s="67">
        <v>47.36</v>
      </c>
      <c r="AF311" s="67">
        <v>45.01</v>
      </c>
      <c r="AG311" s="67">
        <v>46.18</v>
      </c>
      <c r="AH311" s="67">
        <v>50.59</v>
      </c>
      <c r="AI311" s="67">
        <v>49.64</v>
      </c>
      <c r="AJ311" s="67">
        <v>49.88</v>
      </c>
      <c r="AK311" s="67">
        <v>51.21</v>
      </c>
      <c r="AL311" s="67">
        <v>47.36</v>
      </c>
      <c r="AM311" s="67">
        <v>47.01</v>
      </c>
      <c r="AN311" s="67">
        <v>50.37</v>
      </c>
      <c r="AO311" s="67">
        <v>55.7</v>
      </c>
      <c r="AP311" s="67">
        <v>47.76</v>
      </c>
      <c r="AQ311" s="67">
        <v>48.86</v>
      </c>
      <c r="AR311" s="67">
        <v>49.53</v>
      </c>
      <c r="AS311" s="67">
        <v>49.69</v>
      </c>
      <c r="AT311" s="67">
        <v>46.42</v>
      </c>
      <c r="AU311" s="67">
        <v>42.2</v>
      </c>
      <c r="AV311" s="67">
        <v>32.79</v>
      </c>
      <c r="AW311" s="67">
        <v>32.03</v>
      </c>
      <c r="AX311" s="67">
        <v>33.18</v>
      </c>
      <c r="AY311" s="67">
        <v>33.049999999999997</v>
      </c>
      <c r="AZ311" s="67">
        <v>30.35</v>
      </c>
      <c r="BA311" s="67">
        <v>29.47</v>
      </c>
      <c r="BB311" s="67">
        <v>28.98</v>
      </c>
      <c r="BC311" s="67">
        <v>31.26</v>
      </c>
      <c r="BD311" s="67">
        <v>30.65</v>
      </c>
      <c r="BE311" s="67">
        <v>31.35</v>
      </c>
      <c r="BF311" s="67">
        <v>31.04</v>
      </c>
      <c r="BG311" s="67">
        <v>29.96</v>
      </c>
      <c r="BH311" s="67">
        <v>30.03</v>
      </c>
      <c r="BI311" s="67">
        <v>31.1</v>
      </c>
      <c r="BJ311" s="67">
        <v>31.68</v>
      </c>
      <c r="BK311" s="67">
        <v>31.86</v>
      </c>
      <c r="BL311" s="67">
        <v>32.549999999999997</v>
      </c>
      <c r="BM311" s="67">
        <v>33.99</v>
      </c>
      <c r="BN311" s="67">
        <v>34.5</v>
      </c>
      <c r="BO311" s="67"/>
      <c r="BP311" s="67"/>
      <c r="BQ311" s="67"/>
      <c r="BR311" s="67"/>
      <c r="BS311" s="67"/>
      <c r="BT311" s="67"/>
      <c r="BU311" s="67"/>
      <c r="BV311" s="67"/>
      <c r="BW311" s="67"/>
      <c r="BX311" s="67"/>
      <c r="BY311" s="67"/>
      <c r="BZ311" s="67"/>
      <c r="CA311" s="67"/>
      <c r="CB311" s="67"/>
      <c r="CC311" s="67"/>
      <c r="CD311" s="67"/>
      <c r="CE311" s="67"/>
      <c r="CF311" s="67"/>
      <c r="CG311" s="67"/>
      <c r="CH311" s="67"/>
      <c r="CI311" s="67"/>
      <c r="CJ311" s="67"/>
      <c r="CK311" s="67"/>
      <c r="CL311" s="67"/>
      <c r="CM311" s="67"/>
      <c r="CN311" s="67"/>
      <c r="CO311" s="67"/>
      <c r="CP311" s="239"/>
      <c r="CQ311"/>
      <c r="CR311" s="67"/>
      <c r="CS311"/>
      <c r="CT311"/>
      <c r="CU311" s="67"/>
      <c r="CV311" s="67"/>
      <c r="CW311" s="67"/>
      <c r="CX311" s="67"/>
      <c r="CY311" s="67"/>
      <c r="CZ311" s="67"/>
      <c r="DA311" s="67"/>
      <c r="DB311" s="67"/>
      <c r="DC311" s="67"/>
      <c r="DD311" s="17">
        <f t="shared" si="13"/>
        <v>1.7299999999999969</v>
      </c>
      <c r="DE311" s="96">
        <f t="shared" si="14"/>
        <v>2.9557491884503618E-2</v>
      </c>
      <c r="DF311">
        <v>7.8</v>
      </c>
      <c r="DG311"/>
      <c r="DH311" s="254" t="s">
        <v>11647</v>
      </c>
      <c r="DI311">
        <f>VLOOKUP(DH311,[5]全部Ａ股20250705!$A:$D,4,FALSE)</f>
        <v>60.26</v>
      </c>
      <c r="DJ311"/>
      <c r="DK311" s="270"/>
      <c r="DL311" s="271"/>
    </row>
    <row r="312" spans="1:116" s="65" customFormat="1" ht="13.2" customHeight="1" x14ac:dyDescent="0.25">
      <c r="A312" s="99">
        <f t="shared" si="5"/>
        <v>311</v>
      </c>
      <c r="B312" s="8" t="s">
        <v>11644</v>
      </c>
      <c r="C312" s="137" t="s">
        <v>11645</v>
      </c>
      <c r="D312" s="176">
        <v>74.63</v>
      </c>
      <c r="E312"/>
      <c r="F312" s="100" t="e">
        <f>VLOOKUP(C312,#REF!,3,FALSE)</f>
        <v>#REF!</v>
      </c>
      <c r="G312" s="100"/>
      <c r="H312" s="67">
        <v>78.78</v>
      </c>
      <c r="I312" s="67">
        <v>76.5</v>
      </c>
      <c r="J312" s="67">
        <v>77.61</v>
      </c>
      <c r="K312" s="67">
        <v>71.88</v>
      </c>
      <c r="L312" s="67">
        <v>72.69</v>
      </c>
      <c r="M312" s="67">
        <v>74.45</v>
      </c>
      <c r="N312" s="67">
        <v>79.040000000000006</v>
      </c>
      <c r="O312" s="67">
        <v>78.45</v>
      </c>
      <c r="P312" s="67">
        <v>74.92</v>
      </c>
      <c r="Q312" s="67">
        <v>83.65</v>
      </c>
      <c r="R312" s="67">
        <v>83.68</v>
      </c>
      <c r="S312" s="67">
        <v>86.9</v>
      </c>
      <c r="T312" s="67">
        <v>88.96</v>
      </c>
      <c r="U312" s="67">
        <v>91.6</v>
      </c>
      <c r="V312" s="67">
        <v>93.29</v>
      </c>
      <c r="W312" s="67">
        <v>98.68</v>
      </c>
      <c r="X312" s="67">
        <v>103.58</v>
      </c>
      <c r="Y312" s="67">
        <v>92.69</v>
      </c>
      <c r="Z312" s="67">
        <v>100.51</v>
      </c>
      <c r="AA312" s="67">
        <v>101.07</v>
      </c>
      <c r="AB312" s="67">
        <v>106.99</v>
      </c>
      <c r="AC312" s="67">
        <v>100.39</v>
      </c>
      <c r="AD312" s="67">
        <v>99.1</v>
      </c>
      <c r="AE312" s="67">
        <v>95.38</v>
      </c>
      <c r="AF312" s="67">
        <v>87.9</v>
      </c>
      <c r="AG312" s="67">
        <v>90.19</v>
      </c>
      <c r="AH312" s="67">
        <v>93.34</v>
      </c>
      <c r="AI312" s="67">
        <v>94.01</v>
      </c>
      <c r="AJ312" s="67">
        <v>93.24</v>
      </c>
      <c r="AK312" s="67">
        <v>94.65</v>
      </c>
      <c r="AL312" s="67">
        <v>94.72</v>
      </c>
      <c r="AM312" s="67">
        <v>88.18</v>
      </c>
      <c r="AN312" s="67">
        <v>94.62</v>
      </c>
      <c r="AO312" s="67">
        <v>102.39</v>
      </c>
      <c r="AP312" s="67">
        <v>93.02</v>
      </c>
      <c r="AQ312" s="67">
        <v>90.3</v>
      </c>
      <c r="AR312" s="67">
        <v>95.59</v>
      </c>
      <c r="AS312" s="67">
        <v>101.15</v>
      </c>
      <c r="AT312" s="67">
        <v>107.93</v>
      </c>
      <c r="AU312" s="67">
        <v>93.23</v>
      </c>
      <c r="AV312" s="67">
        <v>84.43</v>
      </c>
      <c r="AW312" s="67">
        <v>76.28</v>
      </c>
      <c r="AX312" s="67">
        <v>81.099999999999994</v>
      </c>
      <c r="AY312" s="67">
        <v>80</v>
      </c>
      <c r="AZ312" s="67">
        <v>84.85</v>
      </c>
      <c r="BA312" s="67">
        <v>77.540000000000006</v>
      </c>
      <c r="BB312" s="67">
        <v>73.84</v>
      </c>
      <c r="BC312" s="67">
        <v>75.94</v>
      </c>
      <c r="BD312" s="67">
        <v>79.12</v>
      </c>
      <c r="BE312" s="67">
        <v>82.58</v>
      </c>
      <c r="BF312" s="67">
        <v>79.33</v>
      </c>
      <c r="BG312" s="67">
        <v>74.63</v>
      </c>
      <c r="BH312" s="67">
        <v>76.540000000000006</v>
      </c>
      <c r="BI312" s="67">
        <v>81.400000000000006</v>
      </c>
      <c r="BJ312" s="67">
        <v>88.58</v>
      </c>
      <c r="BK312" s="67">
        <v>85.91</v>
      </c>
      <c r="BL312" s="67">
        <v>131</v>
      </c>
      <c r="BM312" s="67">
        <v>132.11000000000001</v>
      </c>
      <c r="BN312" s="67">
        <v>137.13999999999999</v>
      </c>
      <c r="BO312" s="67">
        <v>145.86000000000001</v>
      </c>
      <c r="BP312" s="67"/>
      <c r="BQ312" s="67"/>
      <c r="BR312" s="67"/>
      <c r="BS312" s="67"/>
      <c r="BT312" s="67"/>
      <c r="BU312" s="67"/>
      <c r="BV312" s="67"/>
      <c r="BW312" s="67"/>
      <c r="BX312" s="67"/>
      <c r="BY312" s="67"/>
      <c r="BZ312" s="67"/>
      <c r="CA312" s="67"/>
      <c r="CB312" s="67"/>
      <c r="CC312" s="67"/>
      <c r="CD312" s="67"/>
      <c r="CE312" s="67"/>
      <c r="CF312" s="67"/>
      <c r="CG312" s="67"/>
      <c r="CH312" s="67"/>
      <c r="CI312" s="67"/>
      <c r="CJ312" s="67"/>
      <c r="CK312" s="67"/>
      <c r="CL312" s="67"/>
      <c r="CM312" s="67"/>
      <c r="CN312" s="67"/>
      <c r="CO312" s="67"/>
      <c r="CP312" s="239"/>
      <c r="CQ312"/>
      <c r="CR312" s="67"/>
      <c r="CS312"/>
      <c r="CT312"/>
      <c r="CU312" s="67"/>
      <c r="CV312" s="67"/>
      <c r="CW312" s="67"/>
      <c r="CX312" s="67"/>
      <c r="CY312" s="67"/>
      <c r="CZ312" s="67"/>
      <c r="DA312" s="67"/>
      <c r="DB312" s="67"/>
      <c r="DC312" s="67"/>
      <c r="DD312" s="17">
        <f t="shared" si="13"/>
        <v>-4.1500000000000057</v>
      </c>
      <c r="DE312" s="96">
        <f t="shared" si="14"/>
        <v>-5.2678344757552752E-2</v>
      </c>
      <c r="DF312">
        <v>7.8</v>
      </c>
      <c r="DG312"/>
      <c r="DH312" s="254" t="s">
        <v>11645</v>
      </c>
      <c r="DI312">
        <f>VLOOKUP(DH312,[5]全部Ａ股20250705!$A:$D,4,FALSE)</f>
        <v>74.63</v>
      </c>
      <c r="DJ312"/>
      <c r="DK312" s="270"/>
      <c r="DL312" s="271"/>
    </row>
    <row r="313" spans="1:116" s="65" customFormat="1" ht="13.2" customHeight="1" x14ac:dyDescent="0.25">
      <c r="A313" s="99">
        <f t="shared" si="5"/>
        <v>312</v>
      </c>
      <c r="B313" s="8" t="s">
        <v>11642</v>
      </c>
      <c r="C313" s="137" t="s">
        <v>11643</v>
      </c>
      <c r="D313" s="176">
        <v>4.66</v>
      </c>
      <c r="E313"/>
      <c r="F313" s="100" t="e">
        <f>VLOOKUP(C313,#REF!,3,FALSE)</f>
        <v>#REF!</v>
      </c>
      <c r="G313" s="100"/>
      <c r="H313" s="67">
        <v>4.55</v>
      </c>
      <c r="I313" s="67">
        <v>4.3600000000000003</v>
      </c>
      <c r="J313" s="67">
        <v>4.26</v>
      </c>
      <c r="K313" s="67">
        <v>4.32</v>
      </c>
      <c r="L313" s="67">
        <v>4.3</v>
      </c>
      <c r="M313" s="67">
        <v>4.33</v>
      </c>
      <c r="N313" s="67">
        <v>4.3499999999999996</v>
      </c>
      <c r="O313" s="67">
        <v>4.4400000000000004</v>
      </c>
      <c r="P313" s="67">
        <v>4.1900000000000004</v>
      </c>
      <c r="Q313" s="67">
        <v>4.1500000000000004</v>
      </c>
      <c r="R313" s="67">
        <v>3.95</v>
      </c>
      <c r="S313" s="67">
        <v>3.95</v>
      </c>
      <c r="T313" s="67">
        <v>4.21</v>
      </c>
      <c r="U313" s="67">
        <v>4.1399999999999997</v>
      </c>
      <c r="V313" s="67">
        <v>4.1900000000000004</v>
      </c>
      <c r="W313" s="67">
        <v>4.3099999999999996</v>
      </c>
      <c r="X313" s="67">
        <v>4.17</v>
      </c>
      <c r="Y313" s="67">
        <v>4.2</v>
      </c>
      <c r="Z313" s="67">
        <v>4.24</v>
      </c>
      <c r="AA313" s="67">
        <v>4.34</v>
      </c>
      <c r="AB313" s="67">
        <v>4.2699999999999996</v>
      </c>
      <c r="AC313" s="67">
        <v>4.2300000000000004</v>
      </c>
      <c r="AD313" s="67">
        <v>4.1900000000000004</v>
      </c>
      <c r="AE313" s="67">
        <v>4.16</v>
      </c>
      <c r="AF313" s="67">
        <v>4.09</v>
      </c>
      <c r="AG313" s="67">
        <v>4.24</v>
      </c>
      <c r="AH313" s="67">
        <v>4.6399999999999997</v>
      </c>
      <c r="AI313" s="67">
        <v>4.7</v>
      </c>
      <c r="AJ313" s="67">
        <v>4.6500000000000004</v>
      </c>
      <c r="AK313" s="67">
        <v>4.6900000000000004</v>
      </c>
      <c r="AL313" s="67">
        <v>4.6100000000000003</v>
      </c>
      <c r="AM313" s="67">
        <v>4.58</v>
      </c>
      <c r="AN313" s="67">
        <v>4.58</v>
      </c>
      <c r="AO313" s="67">
        <v>4.67</v>
      </c>
      <c r="AP313" s="67">
        <v>4.63</v>
      </c>
      <c r="AQ313" s="67">
        <v>4.7300000000000004</v>
      </c>
      <c r="AR313" s="67">
        <v>4.51</v>
      </c>
      <c r="AS313" s="67">
        <v>4.51</v>
      </c>
      <c r="AT313" s="67">
        <v>4.9000000000000004</v>
      </c>
      <c r="AU313" s="67">
        <v>4.4800000000000004</v>
      </c>
      <c r="AV313" s="67">
        <v>3.92</v>
      </c>
      <c r="AW313" s="67">
        <v>3.87</v>
      </c>
      <c r="AX313" s="67">
        <v>3.93</v>
      </c>
      <c r="AY313" s="67">
        <v>4.12</v>
      </c>
      <c r="AZ313" s="67">
        <v>4.34</v>
      </c>
      <c r="BA313" s="67">
        <v>4.5</v>
      </c>
      <c r="BB313" s="67">
        <v>4.57</v>
      </c>
      <c r="BC313" s="67">
        <v>4.63</v>
      </c>
      <c r="BD313" s="67">
        <v>4.78</v>
      </c>
      <c r="BE313" s="67">
        <v>4.8099999999999996</v>
      </c>
      <c r="BF313" s="67">
        <v>5.0199999999999996</v>
      </c>
      <c r="BG313" s="67">
        <v>4.96</v>
      </c>
      <c r="BH313" s="67">
        <v>5.0999999999999996</v>
      </c>
      <c r="BI313" s="67">
        <v>4.92</v>
      </c>
      <c r="BJ313" s="67">
        <v>5.1100000000000003</v>
      </c>
      <c r="BK313" s="67">
        <v>5.2</v>
      </c>
      <c r="BL313" s="67">
        <v>5.24</v>
      </c>
      <c r="BM313" s="67">
        <v>5.24</v>
      </c>
      <c r="BN313" s="67">
        <v>5.35</v>
      </c>
      <c r="BO313" s="67">
        <v>5.77</v>
      </c>
      <c r="BP313" s="67"/>
      <c r="BQ313" s="67"/>
      <c r="BR313" s="67"/>
      <c r="BS313" s="67"/>
      <c r="BT313" s="67"/>
      <c r="BU313" s="67"/>
      <c r="BV313" s="67"/>
      <c r="BW313" s="67"/>
      <c r="BX313" s="67"/>
      <c r="BY313" s="67"/>
      <c r="BZ313" s="67"/>
      <c r="CA313" s="67"/>
      <c r="CB313" s="67"/>
      <c r="CC313" s="67"/>
      <c r="CD313" s="67"/>
      <c r="CE313" s="67"/>
      <c r="CF313" s="67"/>
      <c r="CG313" s="67"/>
      <c r="CH313" s="67"/>
      <c r="CI313" s="67"/>
      <c r="CJ313" s="67"/>
      <c r="CK313" s="67"/>
      <c r="CL313" s="67"/>
      <c r="CM313" s="67"/>
      <c r="CN313" s="67"/>
      <c r="CO313" s="67"/>
      <c r="CP313" s="239"/>
      <c r="CQ313"/>
      <c r="CR313" s="67"/>
      <c r="CS313"/>
      <c r="CT313"/>
      <c r="CU313" s="67"/>
      <c r="CV313" s="67"/>
      <c r="CW313" s="67"/>
      <c r="CX313" s="67"/>
      <c r="CY313" s="67"/>
      <c r="CZ313" s="67"/>
      <c r="DA313" s="67"/>
      <c r="DB313" s="67"/>
      <c r="DC313" s="67"/>
      <c r="DD313" s="17">
        <f t="shared" si="13"/>
        <v>0.11000000000000032</v>
      </c>
      <c r="DE313" s="96">
        <f t="shared" si="14"/>
        <v>2.4175824175824246E-2</v>
      </c>
      <c r="DF313">
        <v>7.8</v>
      </c>
      <c r="DG313"/>
      <c r="DH313" s="254" t="s">
        <v>11643</v>
      </c>
      <c r="DI313">
        <f>VLOOKUP(DH313,[5]全部Ａ股20250705!$A:$D,4,FALSE)</f>
        <v>4.66</v>
      </c>
      <c r="DJ313"/>
      <c r="DK313" s="270"/>
      <c r="DL313" s="271"/>
    </row>
    <row r="314" spans="1:116" s="65" customFormat="1" ht="12.6" customHeight="1" x14ac:dyDescent="0.25">
      <c r="A314" s="99">
        <f t="shared" si="5"/>
        <v>313</v>
      </c>
      <c r="B314" s="8" t="s">
        <v>11641</v>
      </c>
      <c r="C314" s="137" t="s">
        <v>11640</v>
      </c>
      <c r="D314" s="176">
        <v>15.73</v>
      </c>
      <c r="E314"/>
      <c r="F314" s="100" t="e">
        <f>VLOOKUP(C314,#REF!,3,FALSE)</f>
        <v>#REF!</v>
      </c>
      <c r="G314" s="100"/>
      <c r="H314" s="67">
        <v>13.62</v>
      </c>
      <c r="I314" s="67">
        <v>13.29</v>
      </c>
      <c r="J314" s="67">
        <v>14.87</v>
      </c>
      <c r="K314" s="67">
        <v>14.8</v>
      </c>
      <c r="L314" s="67">
        <v>15.25</v>
      </c>
      <c r="M314" s="67">
        <v>15.82</v>
      </c>
      <c r="N314" s="67">
        <v>15.44</v>
      </c>
      <c r="O314" s="67">
        <v>15.32</v>
      </c>
      <c r="P314" s="67">
        <v>15.61</v>
      </c>
      <c r="Q314" s="67">
        <v>19.04</v>
      </c>
      <c r="R314" s="67">
        <v>13.47</v>
      </c>
      <c r="S314" s="67">
        <v>11.33</v>
      </c>
      <c r="T314" s="67">
        <v>11.97</v>
      </c>
      <c r="U314" s="67">
        <v>11.02</v>
      </c>
      <c r="V314" s="67">
        <v>11.08</v>
      </c>
      <c r="W314" s="67">
        <v>10.91</v>
      </c>
      <c r="X314" s="67">
        <v>10.3</v>
      </c>
      <c r="Y314" s="67">
        <v>10.27</v>
      </c>
      <c r="Z314" s="67">
        <v>10.17</v>
      </c>
      <c r="AA314" s="67">
        <v>10.24</v>
      </c>
      <c r="AB314" s="67">
        <v>10.07</v>
      </c>
      <c r="AC314" s="67">
        <v>9.98</v>
      </c>
      <c r="AD314" s="67">
        <v>9.9499999999999993</v>
      </c>
      <c r="AE314" s="67">
        <v>9.9</v>
      </c>
      <c r="AF314" s="67">
        <v>9.18</v>
      </c>
      <c r="AG314" s="67">
        <v>9.83</v>
      </c>
      <c r="AH314" s="67">
        <v>12.48</v>
      </c>
      <c r="AI314" s="67">
        <v>11.09</v>
      </c>
      <c r="AJ314" s="67">
        <v>11.48</v>
      </c>
      <c r="AK314" s="67">
        <v>11.39</v>
      </c>
      <c r="AL314" s="67">
        <v>10.85</v>
      </c>
      <c r="AM314" s="67">
        <v>10.77</v>
      </c>
      <c r="AN314" s="67">
        <v>10.69</v>
      </c>
      <c r="AO314" s="67">
        <v>11.9</v>
      </c>
      <c r="AP314" s="67">
        <v>11.61</v>
      </c>
      <c r="AQ314" s="67">
        <v>10.07</v>
      </c>
      <c r="AR314" s="67">
        <v>10.37</v>
      </c>
      <c r="AS314" s="67">
        <v>9.3000000000000007</v>
      </c>
      <c r="AT314" s="67">
        <v>9.66</v>
      </c>
      <c r="AU314" s="67">
        <v>8.98</v>
      </c>
      <c r="AV314" s="67">
        <v>8.57</v>
      </c>
      <c r="AW314" s="67">
        <v>8.01</v>
      </c>
      <c r="AX314" s="67">
        <v>8.06</v>
      </c>
      <c r="AY314" s="67">
        <v>8.11</v>
      </c>
      <c r="AZ314" s="67">
        <v>7.98</v>
      </c>
      <c r="BA314" s="67">
        <v>8.3800000000000008</v>
      </c>
      <c r="BB314" s="67">
        <v>8.7799999999999994</v>
      </c>
      <c r="BC314" s="67">
        <v>9.1199999999999992</v>
      </c>
      <c r="BD314" s="67">
        <v>8.9700000000000006</v>
      </c>
      <c r="BE314" s="67">
        <v>9.1199999999999992</v>
      </c>
      <c r="BF314" s="67">
        <v>9.8000000000000007</v>
      </c>
      <c r="BG314" s="67">
        <v>10.78</v>
      </c>
      <c r="BH314" s="67">
        <v>11.39</v>
      </c>
      <c r="BI314" s="67">
        <v>10.199999999999999</v>
      </c>
      <c r="BJ314" s="67">
        <v>11.21</v>
      </c>
      <c r="BK314" s="67">
        <v>10.51</v>
      </c>
      <c r="BL314" s="67">
        <v>10.94</v>
      </c>
      <c r="BM314" s="67">
        <v>12.54</v>
      </c>
      <c r="BN314" s="67">
        <v>11.9</v>
      </c>
      <c r="BO314" s="67">
        <v>11.42</v>
      </c>
      <c r="BP314" s="67"/>
      <c r="BQ314" s="67"/>
      <c r="BR314" s="67"/>
      <c r="BS314" s="67"/>
      <c r="BT314" s="67"/>
      <c r="BU314" s="67"/>
      <c r="BV314" s="67"/>
      <c r="BW314" s="67"/>
      <c r="BX314" s="67"/>
      <c r="BY314" s="67"/>
      <c r="BZ314" s="67"/>
      <c r="CA314" s="67"/>
      <c r="CB314" s="67"/>
      <c r="CC314" s="67"/>
      <c r="CD314" s="67"/>
      <c r="CE314" s="67"/>
      <c r="CF314" s="67"/>
      <c r="CG314" s="67"/>
      <c r="CH314" s="67"/>
      <c r="CI314" s="67"/>
      <c r="CJ314" s="67"/>
      <c r="CK314" s="67"/>
      <c r="CL314" s="67"/>
      <c r="CM314" s="67"/>
      <c r="CN314" s="67"/>
      <c r="CO314" s="67"/>
      <c r="CP314" s="239"/>
      <c r="CQ314"/>
      <c r="CR314" s="67"/>
      <c r="CS314"/>
      <c r="CT314"/>
      <c r="CU314" s="67"/>
      <c r="CV314" s="67"/>
      <c r="CW314" s="67"/>
      <c r="CX314" s="67"/>
      <c r="CY314" s="67"/>
      <c r="CZ314" s="67"/>
      <c r="DA314" s="67"/>
      <c r="DB314" s="67"/>
      <c r="DC314" s="67"/>
      <c r="DD314" s="17">
        <f t="shared" si="13"/>
        <v>2.1100000000000012</v>
      </c>
      <c r="DE314" s="96">
        <f t="shared" si="14"/>
        <v>0.15491923641703387</v>
      </c>
      <c r="DF314">
        <v>7.8</v>
      </c>
      <c r="DG314"/>
      <c r="DH314" s="254" t="s">
        <v>11640</v>
      </c>
      <c r="DI314">
        <f>VLOOKUP(DH314,[5]全部Ａ股20250705!$A:$D,4,FALSE)</f>
        <v>15.73</v>
      </c>
      <c r="DJ314"/>
      <c r="DK314" s="270"/>
      <c r="DL314" s="271"/>
    </row>
    <row r="315" spans="1:116" s="65" customFormat="1" ht="13.2" customHeight="1" x14ac:dyDescent="0.25">
      <c r="A315" s="99">
        <f t="shared" si="5"/>
        <v>314</v>
      </c>
      <c r="B315" s="8" t="s">
        <v>11638</v>
      </c>
      <c r="C315" s="137" t="s">
        <v>11639</v>
      </c>
      <c r="D315" s="176">
        <v>6.67</v>
      </c>
      <c r="E315"/>
      <c r="F315" s="100" t="e">
        <f>VLOOKUP(C315,#REF!,3,FALSE)</f>
        <v>#REF!</v>
      </c>
      <c r="G315" s="100"/>
      <c r="H315" s="67">
        <v>6.77</v>
      </c>
      <c r="I315" s="67">
        <v>7</v>
      </c>
      <c r="J315" s="67">
        <v>6.23</v>
      </c>
      <c r="K315" s="67">
        <v>6.23</v>
      </c>
      <c r="L315" s="67">
        <v>6.18</v>
      </c>
      <c r="M315" s="67">
        <v>5.97</v>
      </c>
      <c r="N315" s="67">
        <v>6.08</v>
      </c>
      <c r="O315" s="67">
        <v>6</v>
      </c>
      <c r="P315" s="67">
        <v>5.84</v>
      </c>
      <c r="Q315" s="67">
        <v>5.96</v>
      </c>
      <c r="R315" s="67">
        <v>6.01</v>
      </c>
      <c r="S315" s="67">
        <v>5.89</v>
      </c>
      <c r="T315" s="67">
        <v>6.31</v>
      </c>
      <c r="U315" s="67">
        <v>6.07</v>
      </c>
      <c r="V315" s="67">
        <v>6.64</v>
      </c>
      <c r="W315" s="67">
        <v>7.04</v>
      </c>
      <c r="X315" s="67">
        <v>6.77</v>
      </c>
      <c r="Y315" s="67">
        <v>6.67</v>
      </c>
      <c r="Z315" s="67">
        <v>6.9</v>
      </c>
      <c r="AA315" s="67">
        <v>6.9</v>
      </c>
      <c r="AB315" s="67">
        <v>6.74</v>
      </c>
      <c r="AC315" s="67">
        <v>6.5</v>
      </c>
      <c r="AD315" s="67">
        <v>6.46</v>
      </c>
      <c r="AE315" s="67">
        <v>6.26</v>
      </c>
      <c r="AF315" s="67">
        <v>5.96</v>
      </c>
      <c r="AG315" s="67">
        <v>6.43</v>
      </c>
      <c r="AH315" s="67">
        <v>7.13</v>
      </c>
      <c r="AI315" s="67">
        <v>7.53</v>
      </c>
      <c r="AJ315" s="67">
        <v>7.99</v>
      </c>
      <c r="AK315" s="67">
        <v>7.78</v>
      </c>
      <c r="AL315" s="67">
        <v>7.77</v>
      </c>
      <c r="AM315" s="67">
        <v>7.32</v>
      </c>
      <c r="AN315" s="67">
        <v>7.41</v>
      </c>
      <c r="AO315" s="67">
        <v>7.65</v>
      </c>
      <c r="AP315" s="67">
        <v>6.49</v>
      </c>
      <c r="AQ315" s="67">
        <v>6.75</v>
      </c>
      <c r="AR315" s="67">
        <v>6.45</v>
      </c>
      <c r="AS315" s="67">
        <v>6.27</v>
      </c>
      <c r="AT315" s="67">
        <v>6.63</v>
      </c>
      <c r="AU315" s="67">
        <v>6.08</v>
      </c>
      <c r="AV315" s="67">
        <v>5.32</v>
      </c>
      <c r="AW315" s="67">
        <v>5.65</v>
      </c>
      <c r="AX315" s="67">
        <v>5.9</v>
      </c>
      <c r="AY315" s="67">
        <v>5.58</v>
      </c>
      <c r="AZ315" s="67">
        <v>5.22</v>
      </c>
      <c r="BA315" s="67">
        <v>5.75</v>
      </c>
      <c r="BB315" s="67">
        <v>5.81</v>
      </c>
      <c r="BC315" s="67">
        <v>5.85</v>
      </c>
      <c r="BD315" s="67">
        <v>5.52</v>
      </c>
      <c r="BE315" s="67">
        <v>5.62</v>
      </c>
      <c r="BF315" s="67">
        <v>5.72</v>
      </c>
      <c r="BG315" s="67">
        <v>5.67</v>
      </c>
      <c r="BH315" s="67">
        <v>5.5</v>
      </c>
      <c r="BI315" s="67">
        <v>5.64</v>
      </c>
      <c r="BJ315" s="67">
        <v>5.79</v>
      </c>
      <c r="BK315" s="67">
        <v>5.81</v>
      </c>
      <c r="BL315" s="67">
        <v>6.23</v>
      </c>
      <c r="BM315" s="67">
        <v>6.39</v>
      </c>
      <c r="BN315" s="67">
        <v>6.77</v>
      </c>
      <c r="BO315" s="67">
        <v>9.33</v>
      </c>
      <c r="BP315" s="67"/>
      <c r="BQ315" s="67"/>
      <c r="BR315" s="67"/>
      <c r="BS315" s="67"/>
      <c r="BT315" s="67"/>
      <c r="BU315" s="67"/>
      <c r="BV315" s="67"/>
      <c r="BW315" s="67"/>
      <c r="BX315" s="67"/>
      <c r="BY315" s="67"/>
      <c r="BZ315" s="67"/>
      <c r="CA315" s="67"/>
      <c r="CB315" s="67"/>
      <c r="CC315" s="67"/>
      <c r="CD315" s="67"/>
      <c r="CE315" s="67"/>
      <c r="CF315" s="67"/>
      <c r="CG315" s="67"/>
      <c r="CH315" s="67"/>
      <c r="CI315" s="67"/>
      <c r="CJ315" s="67"/>
      <c r="CK315" s="67"/>
      <c r="CL315" s="67"/>
      <c r="CM315" s="67"/>
      <c r="CN315" s="67"/>
      <c r="CO315" s="67"/>
      <c r="CP315" s="239"/>
      <c r="CQ315"/>
      <c r="CR315" s="67"/>
      <c r="CS315"/>
      <c r="CT315"/>
      <c r="CU315" s="67"/>
      <c r="CV315" s="67"/>
      <c r="CW315" s="67"/>
      <c r="CX315" s="67"/>
      <c r="CY315" s="67"/>
      <c r="CZ315" s="67"/>
      <c r="DA315" s="67"/>
      <c r="DB315" s="67"/>
      <c r="DC315" s="67"/>
      <c r="DD315" s="17">
        <f t="shared" si="13"/>
        <v>-9.9999999999999645E-2</v>
      </c>
      <c r="DE315" s="96">
        <f t="shared" si="14"/>
        <v>-1.4771048744460806E-2</v>
      </c>
      <c r="DF315">
        <v>7.8</v>
      </c>
      <c r="DG315"/>
      <c r="DH315" s="254" t="s">
        <v>11639</v>
      </c>
      <c r="DI315">
        <f>VLOOKUP(DH315,[5]全部Ａ股20250705!$A:$D,4,FALSE)</f>
        <v>6.67</v>
      </c>
      <c r="DJ315"/>
      <c r="DK315" s="270"/>
      <c r="DL315" s="271"/>
    </row>
    <row r="316" spans="1:116" s="65" customFormat="1" ht="13.2" customHeight="1" x14ac:dyDescent="0.25">
      <c r="A316" s="99">
        <f t="shared" si="5"/>
        <v>315</v>
      </c>
      <c r="B316" s="8" t="s">
        <v>11636</v>
      </c>
      <c r="C316" s="137" t="s">
        <v>11637</v>
      </c>
      <c r="D316" s="176">
        <v>2.0099999999999998</v>
      </c>
      <c r="E316"/>
      <c r="F316" s="100" t="e">
        <f>VLOOKUP(C316,#REF!,3,FALSE)</f>
        <v>#REF!</v>
      </c>
      <c r="G316" s="100"/>
      <c r="H316" s="67">
        <v>1.78</v>
      </c>
      <c r="I316" s="67">
        <v>1.83</v>
      </c>
      <c r="J316" s="67">
        <v>1.82</v>
      </c>
      <c r="K316" s="67">
        <v>1.85</v>
      </c>
      <c r="L316" s="67">
        <v>1.89</v>
      </c>
      <c r="M316" s="67">
        <v>1.94</v>
      </c>
      <c r="N316" s="67">
        <v>1.95</v>
      </c>
      <c r="O316" s="67">
        <v>1.74</v>
      </c>
      <c r="P316" s="67">
        <v>1.67</v>
      </c>
      <c r="Q316" s="67">
        <v>1.85</v>
      </c>
      <c r="R316" s="67">
        <v>2.71</v>
      </c>
      <c r="S316" s="67">
        <v>2.97</v>
      </c>
      <c r="T316" s="67">
        <v>3.24</v>
      </c>
      <c r="U316" s="67">
        <v>3.55</v>
      </c>
      <c r="V316" s="67">
        <v>4.09</v>
      </c>
      <c r="W316" s="67">
        <v>3.88</v>
      </c>
      <c r="X316" s="67">
        <v>3.8</v>
      </c>
      <c r="Y316" s="67">
        <v>3.71</v>
      </c>
      <c r="Z316" s="67">
        <v>3.77</v>
      </c>
      <c r="AA316" s="67">
        <v>3.54</v>
      </c>
      <c r="AB316" s="67">
        <v>3.3</v>
      </c>
      <c r="AC316" s="67">
        <v>3.15</v>
      </c>
      <c r="AD316" s="67">
        <v>3.32</v>
      </c>
      <c r="AE316" s="67">
        <v>3.01</v>
      </c>
      <c r="AF316" s="67">
        <v>2.71</v>
      </c>
      <c r="AG316" s="67">
        <v>2.71</v>
      </c>
      <c r="AH316" s="67">
        <v>2.78</v>
      </c>
      <c r="AI316" s="67">
        <v>3.79</v>
      </c>
      <c r="AJ316" s="67">
        <v>4.3099999999999996</v>
      </c>
      <c r="AK316" s="67">
        <v>2.87</v>
      </c>
      <c r="AL316" s="67">
        <v>2.5499999999999998</v>
      </c>
      <c r="AM316" s="67">
        <v>2.12</v>
      </c>
      <c r="AN316" s="67">
        <v>2.13</v>
      </c>
      <c r="AO316" s="67">
        <v>2.3199999999999998</v>
      </c>
      <c r="AP316" s="67">
        <v>2.0699999999999998</v>
      </c>
      <c r="AQ316" s="67">
        <v>1.96</v>
      </c>
      <c r="AR316" s="67">
        <v>1.75</v>
      </c>
      <c r="AS316" s="67">
        <v>1.71</v>
      </c>
      <c r="AT316" s="67">
        <v>1.92</v>
      </c>
      <c r="AU316" s="67">
        <v>1.77</v>
      </c>
      <c r="AV316" s="67">
        <v>1.59</v>
      </c>
      <c r="AW316" s="67">
        <v>1.5</v>
      </c>
      <c r="AX316" s="67">
        <v>1.52</v>
      </c>
      <c r="AY316" s="67">
        <v>1.54</v>
      </c>
      <c r="AZ316" s="67">
        <v>1.44</v>
      </c>
      <c r="BA316" s="67">
        <v>1.57</v>
      </c>
      <c r="BB316" s="67">
        <v>1.57</v>
      </c>
      <c r="BC316" s="67">
        <v>1.63</v>
      </c>
      <c r="BD316" s="67">
        <v>1.5</v>
      </c>
      <c r="BE316" s="67">
        <v>1.47</v>
      </c>
      <c r="BF316" s="67">
        <v>1.52</v>
      </c>
      <c r="BG316" s="67">
        <v>1.52</v>
      </c>
      <c r="BH316" s="67">
        <v>1.53</v>
      </c>
      <c r="BI316" s="67">
        <v>1.61</v>
      </c>
      <c r="BJ316" s="67">
        <v>1.68</v>
      </c>
      <c r="BK316" s="67">
        <v>1.63</v>
      </c>
      <c r="BL316" s="67">
        <v>1.79</v>
      </c>
      <c r="BM316" s="67">
        <v>1.83</v>
      </c>
      <c r="BN316" s="67">
        <v>1.99</v>
      </c>
      <c r="BO316" s="67">
        <v>2.2400000000000002</v>
      </c>
      <c r="BP316" s="67"/>
      <c r="BQ316" s="67"/>
      <c r="BR316" s="67"/>
      <c r="BS316" s="67"/>
      <c r="BT316" s="67"/>
      <c r="BU316" s="67"/>
      <c r="BV316" s="67"/>
      <c r="BW316" s="67"/>
      <c r="BX316" s="67"/>
      <c r="BY316" s="67"/>
      <c r="BZ316" s="67"/>
      <c r="CA316" s="67"/>
      <c r="CB316" s="67"/>
      <c r="CC316" s="67"/>
      <c r="CD316" s="67"/>
      <c r="CE316" s="67"/>
      <c r="CF316" s="67"/>
      <c r="CG316" s="67"/>
      <c r="CH316" s="67"/>
      <c r="CI316" s="67"/>
      <c r="CJ316" s="67"/>
      <c r="CK316" s="67"/>
      <c r="CL316" s="67"/>
      <c r="CM316" s="67"/>
      <c r="CN316" s="67"/>
      <c r="CO316" s="67"/>
      <c r="CP316" s="239"/>
      <c r="CQ316"/>
      <c r="CR316" s="67"/>
      <c r="CS316"/>
      <c r="CT316"/>
      <c r="CU316" s="67"/>
      <c r="CV316" s="67"/>
      <c r="CW316" s="67"/>
      <c r="CX316" s="67"/>
      <c r="CY316" s="67"/>
      <c r="CZ316" s="67"/>
      <c r="DA316" s="67"/>
      <c r="DB316" s="67"/>
      <c r="DC316" s="67"/>
      <c r="DD316" s="17">
        <f t="shared" si="13"/>
        <v>0.22999999999999976</v>
      </c>
      <c r="DE316" s="96">
        <f t="shared" si="14"/>
        <v>0.12921348314606729</v>
      </c>
      <c r="DF316">
        <v>7.8</v>
      </c>
      <c r="DG316"/>
      <c r="DH316" s="254" t="s">
        <v>11637</v>
      </c>
      <c r="DI316">
        <f>VLOOKUP(DH316,[5]全部Ａ股20250705!$A:$D,4,FALSE)</f>
        <v>2.0099999999999998</v>
      </c>
      <c r="DJ316"/>
      <c r="DK316" s="270"/>
      <c r="DL316" s="271"/>
    </row>
    <row r="317" spans="1:116" s="65" customFormat="1" ht="13.2" customHeight="1" x14ac:dyDescent="0.25">
      <c r="A317" s="99">
        <f t="shared" si="5"/>
        <v>316</v>
      </c>
      <c r="B317" s="8" t="s">
        <v>11634</v>
      </c>
      <c r="C317" s="137" t="s">
        <v>11635</v>
      </c>
      <c r="D317" s="176">
        <v>6.5</v>
      </c>
      <c r="E317"/>
      <c r="F317" s="100" t="e">
        <f>VLOOKUP(C317,#REF!,3,FALSE)</f>
        <v>#REF!</v>
      </c>
      <c r="G317" s="100"/>
      <c r="H317" s="67">
        <v>6.75</v>
      </c>
      <c r="I317" s="67">
        <v>7.18</v>
      </c>
      <c r="J317" s="67">
        <v>6.66</v>
      </c>
      <c r="K317" s="67">
        <v>6.57</v>
      </c>
      <c r="L317" s="67">
        <v>6.8</v>
      </c>
      <c r="M317" s="67">
        <v>6.66</v>
      </c>
      <c r="N317" s="67">
        <v>5.52</v>
      </c>
      <c r="O317" s="67">
        <v>5.33</v>
      </c>
      <c r="P317" s="67">
        <v>4.8</v>
      </c>
      <c r="Q317" s="67">
        <v>4.8099999999999996</v>
      </c>
      <c r="R317" s="67">
        <v>4.9000000000000004</v>
      </c>
      <c r="S317" s="67">
        <v>5.04</v>
      </c>
      <c r="T317" s="67">
        <v>4.6900000000000004</v>
      </c>
      <c r="U317" s="67">
        <v>4.4800000000000004</v>
      </c>
      <c r="V317" s="67">
        <v>4.8899999999999997</v>
      </c>
      <c r="W317" s="67">
        <v>5.83</v>
      </c>
      <c r="X317" s="67">
        <v>4.05</v>
      </c>
      <c r="Y317" s="67">
        <v>3.84</v>
      </c>
      <c r="Z317" s="67">
        <v>3.56</v>
      </c>
      <c r="AA317" s="67">
        <v>3.54</v>
      </c>
      <c r="AB317" s="67">
        <v>3.5</v>
      </c>
      <c r="AC317" s="67">
        <v>3.35</v>
      </c>
      <c r="AD317" s="67">
        <v>3.31</v>
      </c>
      <c r="AE317" s="67">
        <v>3.42</v>
      </c>
      <c r="AF317" s="67">
        <v>3.19</v>
      </c>
      <c r="AG317" s="67">
        <v>3.27</v>
      </c>
      <c r="AH317" s="67">
        <v>3.69</v>
      </c>
      <c r="AI317" s="67">
        <v>4.07</v>
      </c>
      <c r="AJ317" s="67">
        <v>4.49</v>
      </c>
      <c r="AK317" s="67">
        <v>4.3499999999999996</v>
      </c>
      <c r="AL317" s="67">
        <v>4.16</v>
      </c>
      <c r="AM317" s="67">
        <v>3.83</v>
      </c>
      <c r="AN317" s="67">
        <v>4.03</v>
      </c>
      <c r="AO317" s="67">
        <v>4.4800000000000004</v>
      </c>
      <c r="AP317" s="67">
        <v>4.0599999999999996</v>
      </c>
      <c r="AQ317" s="67">
        <v>4.17</v>
      </c>
      <c r="AR317" s="67">
        <v>3.66</v>
      </c>
      <c r="AS317" s="67">
        <v>3.62</v>
      </c>
      <c r="AT317" s="67">
        <v>3.96</v>
      </c>
      <c r="AU317" s="67">
        <v>3.45</v>
      </c>
      <c r="AV317" s="67">
        <v>2.91</v>
      </c>
      <c r="AW317" s="67">
        <v>2.9</v>
      </c>
      <c r="AX317" s="67">
        <v>2.95</v>
      </c>
      <c r="AY317" s="67">
        <v>2.91</v>
      </c>
      <c r="AZ317" s="67">
        <v>2.79</v>
      </c>
      <c r="BA317" s="67">
        <v>3.05</v>
      </c>
      <c r="BB317" s="67">
        <v>2.91</v>
      </c>
      <c r="BC317" s="67">
        <v>2.79</v>
      </c>
      <c r="BD317" s="67">
        <v>2.52</v>
      </c>
      <c r="BE317" s="67">
        <v>2.5299999999999998</v>
      </c>
      <c r="BF317" s="67">
        <v>2.61</v>
      </c>
      <c r="BG317" s="67">
        <v>2.7</v>
      </c>
      <c r="BH317" s="67">
        <v>2.59</v>
      </c>
      <c r="BI317" s="67">
        <v>2.64</v>
      </c>
      <c r="BJ317" s="67">
        <v>2.65</v>
      </c>
      <c r="BK317" s="67">
        <v>3.29</v>
      </c>
      <c r="BL317" s="67">
        <v>3.61</v>
      </c>
      <c r="BM317" s="67">
        <v>3.92</v>
      </c>
      <c r="BN317" s="67">
        <v>3.98</v>
      </c>
      <c r="BO317" s="67">
        <v>4.79</v>
      </c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239"/>
      <c r="CQ317"/>
      <c r="CR317" s="67"/>
      <c r="CS317"/>
      <c r="CT317"/>
      <c r="CU317" s="67"/>
      <c r="CV317" s="67"/>
      <c r="CW317" s="67"/>
      <c r="CX317" s="67"/>
      <c r="CY317" s="67"/>
      <c r="CZ317" s="67"/>
      <c r="DA317" s="67"/>
      <c r="DB317" s="67"/>
      <c r="DC317" s="67"/>
      <c r="DD317" s="17">
        <f t="shared" si="13"/>
        <v>-0.25</v>
      </c>
      <c r="DE317" s="96">
        <f t="shared" si="14"/>
        <v>-3.7037037037037035E-2</v>
      </c>
      <c r="DF317">
        <v>7.8</v>
      </c>
      <c r="DG317"/>
      <c r="DH317" s="254" t="s">
        <v>11635</v>
      </c>
      <c r="DI317">
        <f>VLOOKUP(DH317,[5]全部Ａ股20250705!$A:$D,4,FALSE)</f>
        <v>6.5</v>
      </c>
      <c r="DJ317"/>
      <c r="DK317" s="270"/>
      <c r="DL317" s="271"/>
    </row>
    <row r="318" spans="1:116" s="65" customFormat="1" ht="13.2" customHeight="1" x14ac:dyDescent="0.25">
      <c r="A318" s="99">
        <f t="shared" si="5"/>
        <v>317</v>
      </c>
      <c r="B318" s="8" t="s">
        <v>11632</v>
      </c>
      <c r="C318" s="137" t="s">
        <v>11633</v>
      </c>
      <c r="D318" s="176">
        <v>7.8</v>
      </c>
      <c r="E318"/>
      <c r="F318" s="100" t="e">
        <f>VLOOKUP(C318,#REF!,3,FALSE)</f>
        <v>#REF!</v>
      </c>
      <c r="G318" s="100"/>
      <c r="H318" s="67">
        <v>6.96</v>
      </c>
      <c r="I318" s="67">
        <v>6.69</v>
      </c>
      <c r="J318" s="67">
        <v>7.37</v>
      </c>
      <c r="K318" s="67">
        <v>7.31</v>
      </c>
      <c r="L318" s="67">
        <v>7.35</v>
      </c>
      <c r="M318" s="67">
        <v>7.16</v>
      </c>
      <c r="N318" s="67">
        <v>7.84</v>
      </c>
      <c r="O318" s="67">
        <v>7.9</v>
      </c>
      <c r="P318" s="67">
        <v>7.09</v>
      </c>
      <c r="Q318" s="67">
        <v>7.81</v>
      </c>
      <c r="R318" s="67">
        <v>6.57</v>
      </c>
      <c r="S318" s="67">
        <v>6.08</v>
      </c>
      <c r="T318" s="67">
        <v>6.7</v>
      </c>
      <c r="U318" s="67">
        <v>6.49</v>
      </c>
      <c r="V318" s="67">
        <v>7.02</v>
      </c>
      <c r="W318" s="67">
        <v>6.83</v>
      </c>
      <c r="X318" s="67">
        <v>6.22</v>
      </c>
      <c r="Y318" s="67">
        <v>6.44</v>
      </c>
      <c r="Z318" s="67">
        <v>6.53</v>
      </c>
      <c r="AA318" s="67">
        <v>6.04</v>
      </c>
      <c r="AB318" s="67">
        <v>5.95</v>
      </c>
      <c r="AC318" s="67">
        <v>5.61</v>
      </c>
      <c r="AD318" s="67">
        <v>5.72</v>
      </c>
      <c r="AE318" s="67">
        <v>6.15</v>
      </c>
      <c r="AF318" s="67">
        <v>5.93</v>
      </c>
      <c r="AG318" s="67">
        <v>6.63</v>
      </c>
      <c r="AH318" s="67">
        <v>8.2200000000000006</v>
      </c>
      <c r="AI318" s="67">
        <v>7.46</v>
      </c>
      <c r="AJ318" s="67">
        <v>6.66</v>
      </c>
      <c r="AK318" s="67">
        <v>6.81</v>
      </c>
      <c r="AL318" s="67">
        <v>7.06</v>
      </c>
      <c r="AM318" s="67">
        <v>6.54</v>
      </c>
      <c r="AN318" s="67">
        <v>6.69</v>
      </c>
      <c r="AO318" s="67">
        <v>6.73</v>
      </c>
      <c r="AP318" s="67">
        <v>6.26</v>
      </c>
      <c r="AQ318" s="67">
        <v>6.98</v>
      </c>
      <c r="AR318" s="67">
        <v>6.28</v>
      </c>
      <c r="AS318" s="67">
        <v>6.04</v>
      </c>
      <c r="AT318" s="67">
        <v>6.52</v>
      </c>
      <c r="AU318" s="67">
        <v>5.7</v>
      </c>
      <c r="AV318" s="67">
        <v>5.0999999999999996</v>
      </c>
      <c r="AW318" s="67">
        <v>5.0199999999999996</v>
      </c>
      <c r="AX318" s="67">
        <v>5.15</v>
      </c>
      <c r="AY318" s="67">
        <v>5.3</v>
      </c>
      <c r="AZ318" s="67">
        <v>4.78</v>
      </c>
      <c r="BA318" s="67">
        <v>5.33</v>
      </c>
      <c r="BB318" s="67">
        <v>5.32</v>
      </c>
      <c r="BC318" s="67">
        <v>4.95</v>
      </c>
      <c r="BD318" s="67">
        <v>4.8499999999999996</v>
      </c>
      <c r="BE318" s="67">
        <v>4.9000000000000004</v>
      </c>
      <c r="BF318" s="67">
        <v>5.33</v>
      </c>
      <c r="BG318" s="67">
        <v>5.49</v>
      </c>
      <c r="BH318" s="67">
        <v>6.16</v>
      </c>
      <c r="BI318" s="67">
        <v>5.92</v>
      </c>
      <c r="BJ318" s="67">
        <v>7</v>
      </c>
      <c r="BK318" s="67">
        <v>7.12</v>
      </c>
      <c r="BL318" s="67">
        <v>6.74</v>
      </c>
      <c r="BM318" s="67">
        <v>6.64</v>
      </c>
      <c r="BN318" s="67">
        <v>5.77</v>
      </c>
      <c r="BO318" s="67">
        <v>5.93</v>
      </c>
      <c r="BP318" s="67"/>
      <c r="BQ318" s="67"/>
      <c r="BR318" s="67"/>
      <c r="BS318" s="67"/>
      <c r="BT318" s="67"/>
      <c r="BU318" s="67"/>
      <c r="BV318" s="67"/>
      <c r="BW318" s="67"/>
      <c r="BX318" s="67"/>
      <c r="BY318" s="67"/>
      <c r="BZ318" s="67"/>
      <c r="CA318" s="67"/>
      <c r="CB318" s="67"/>
      <c r="CC318" s="67"/>
      <c r="CD318" s="67"/>
      <c r="CE318" s="67"/>
      <c r="CF318" s="67"/>
      <c r="CG318" s="67"/>
      <c r="CH318" s="67"/>
      <c r="CI318" s="67"/>
      <c r="CJ318" s="67"/>
      <c r="CK318" s="67"/>
      <c r="CL318" s="67"/>
      <c r="CM318" s="67"/>
      <c r="CN318" s="67"/>
      <c r="CO318" s="67"/>
      <c r="CP318" s="239"/>
      <c r="CQ318"/>
      <c r="CR318" s="67"/>
      <c r="CS318"/>
      <c r="CT318"/>
      <c r="CU318" s="67"/>
      <c r="CV318" s="67"/>
      <c r="CW318" s="67"/>
      <c r="CX318" s="67"/>
      <c r="CY318" s="67"/>
      <c r="CZ318" s="67"/>
      <c r="DA318" s="67"/>
      <c r="DB318" s="67"/>
      <c r="DC318" s="67"/>
      <c r="DD318" s="17">
        <f t="shared" si="13"/>
        <v>0.83999999999999986</v>
      </c>
      <c r="DE318" s="96">
        <f t="shared" si="14"/>
        <v>0.12068965517241377</v>
      </c>
      <c r="DF318">
        <v>7.8</v>
      </c>
      <c r="DG318"/>
      <c r="DH318" s="254" t="s">
        <v>11633</v>
      </c>
      <c r="DI318">
        <f>VLOOKUP(DH318,[5]全部Ａ股20250705!$A:$D,4,FALSE)</f>
        <v>7.8</v>
      </c>
      <c r="DJ318"/>
      <c r="DK318" s="270"/>
      <c r="DL318" s="271"/>
    </row>
    <row r="319" spans="1:116" s="65" customFormat="1" ht="13.2" customHeight="1" x14ac:dyDescent="0.25">
      <c r="A319" s="99">
        <f t="shared" si="5"/>
        <v>318</v>
      </c>
      <c r="B319" s="8" t="s">
        <v>11630</v>
      </c>
      <c r="C319" s="137" t="s">
        <v>11631</v>
      </c>
      <c r="D319" s="176">
        <v>16.2</v>
      </c>
      <c r="E319"/>
      <c r="F319" s="100" t="e">
        <f>VLOOKUP(C319,#REF!,3,FALSE)</f>
        <v>#REF!</v>
      </c>
      <c r="G319" s="100"/>
      <c r="H319" s="67">
        <v>15.81</v>
      </c>
      <c r="I319" s="67">
        <v>14.9</v>
      </c>
      <c r="J319" s="67">
        <v>15.38</v>
      </c>
      <c r="K319" s="67">
        <v>15.83</v>
      </c>
      <c r="L319" s="67">
        <v>15.5</v>
      </c>
      <c r="M319" s="67">
        <v>15.38</v>
      </c>
      <c r="N319" s="67">
        <v>15.85</v>
      </c>
      <c r="O319" s="67">
        <v>15.65</v>
      </c>
      <c r="P319" s="67">
        <v>15.27</v>
      </c>
      <c r="Q319" s="67">
        <v>15.51</v>
      </c>
      <c r="R319" s="67">
        <v>15.87</v>
      </c>
      <c r="S319" s="67">
        <v>16.36</v>
      </c>
      <c r="T319" s="67">
        <v>16.7</v>
      </c>
      <c r="U319" s="67">
        <v>16.53</v>
      </c>
      <c r="V319" s="67">
        <v>16.77</v>
      </c>
      <c r="W319" s="67">
        <v>17.489999999999998</v>
      </c>
      <c r="X319" s="67">
        <v>17.309999999999999</v>
      </c>
      <c r="Y319" s="67">
        <v>18.190000000000001</v>
      </c>
      <c r="Z319" s="67">
        <v>17.84</v>
      </c>
      <c r="AA319" s="67">
        <v>18.04</v>
      </c>
      <c r="AB319" s="67">
        <v>17.420000000000002</v>
      </c>
      <c r="AC319" s="67">
        <v>16.5</v>
      </c>
      <c r="AD319" s="67">
        <v>17.04</v>
      </c>
      <c r="AE319" s="67">
        <v>17.36</v>
      </c>
      <c r="AF319" s="67">
        <v>16.21</v>
      </c>
      <c r="AG319" s="67">
        <v>16.25</v>
      </c>
      <c r="AH319" s="67">
        <v>19.399999999999999</v>
      </c>
      <c r="AI319" s="67">
        <v>18.600000000000001</v>
      </c>
      <c r="AJ319" s="67">
        <v>19.309999999999999</v>
      </c>
      <c r="AK319" s="67">
        <v>20.2</v>
      </c>
      <c r="AL319" s="67">
        <v>20.28</v>
      </c>
      <c r="AM319" s="67">
        <v>21.99</v>
      </c>
      <c r="AN319" s="67">
        <v>21.78</v>
      </c>
      <c r="AO319" s="67">
        <v>21.53</v>
      </c>
      <c r="AP319" s="67">
        <v>21.05</v>
      </c>
      <c r="AQ319" s="67">
        <v>19.260000000000002</v>
      </c>
      <c r="AR319" s="67">
        <v>17.93</v>
      </c>
      <c r="AS319" s="67">
        <v>18.05</v>
      </c>
      <c r="AT319" s="67">
        <v>16.940000000000001</v>
      </c>
      <c r="AU319" s="67">
        <v>14.98</v>
      </c>
      <c r="AV319" s="67">
        <v>12.97</v>
      </c>
      <c r="AW319" s="67">
        <v>12.91</v>
      </c>
      <c r="AX319" s="67">
        <v>12.9</v>
      </c>
      <c r="AY319" s="67">
        <v>13.25</v>
      </c>
      <c r="AZ319" s="67">
        <v>12.68</v>
      </c>
      <c r="BA319" s="67">
        <v>13.14</v>
      </c>
      <c r="BB319" s="67">
        <v>15.32</v>
      </c>
      <c r="BC319" s="67">
        <v>14.47</v>
      </c>
      <c r="BD319" s="67">
        <v>14.45</v>
      </c>
      <c r="BE319" s="67">
        <v>14.68</v>
      </c>
      <c r="BF319" s="67">
        <v>14.65</v>
      </c>
      <c r="BG319" s="67">
        <v>14.35</v>
      </c>
      <c r="BH319" s="67">
        <v>15.28</v>
      </c>
      <c r="BI319" s="67">
        <v>14.41</v>
      </c>
      <c r="BJ319" s="67">
        <v>14.55</v>
      </c>
      <c r="BK319" s="67">
        <v>14.43</v>
      </c>
      <c r="BL319" s="67">
        <v>15.03</v>
      </c>
      <c r="BM319" s="67">
        <v>15.75</v>
      </c>
      <c r="BN319" s="67">
        <v>16.7</v>
      </c>
      <c r="BO319" s="67">
        <v>16.809999999999999</v>
      </c>
      <c r="BP319" s="67"/>
      <c r="BQ319" s="67"/>
      <c r="BR319" s="67"/>
      <c r="BS319" s="67"/>
      <c r="BT319" s="67"/>
      <c r="BU319" s="67"/>
      <c r="BV319" s="67"/>
      <c r="BW319" s="67"/>
      <c r="BX319" s="67"/>
      <c r="BY319" s="67"/>
      <c r="BZ319" s="67"/>
      <c r="CA319" s="67"/>
      <c r="CB319" s="67"/>
      <c r="CC319" s="67"/>
      <c r="CD319" s="67"/>
      <c r="CE319" s="67"/>
      <c r="CF319" s="67"/>
      <c r="CG319" s="67"/>
      <c r="CH319" s="67"/>
      <c r="CI319" s="67"/>
      <c r="CJ319" s="67"/>
      <c r="CK319" s="67"/>
      <c r="CL319" s="67"/>
      <c r="CM319" s="67"/>
      <c r="CN319" s="67"/>
      <c r="CO319" s="67"/>
      <c r="CP319" s="239"/>
      <c r="CQ319"/>
      <c r="CR319" s="67"/>
      <c r="CS319"/>
      <c r="CT319"/>
      <c r="CU319" s="67"/>
      <c r="CV319" s="67"/>
      <c r="CW319" s="67"/>
      <c r="CX319" s="67"/>
      <c r="CY319" s="67"/>
      <c r="CZ319" s="67"/>
      <c r="DA319" s="67"/>
      <c r="DB319" s="67"/>
      <c r="DC319" s="67"/>
      <c r="DD319" s="17">
        <f t="shared" si="13"/>
        <v>0.38999999999999879</v>
      </c>
      <c r="DE319" s="96">
        <f t="shared" si="14"/>
        <v>2.4667931688804476E-2</v>
      </c>
      <c r="DF319">
        <v>7.8</v>
      </c>
      <c r="DG319"/>
      <c r="DH319" s="254" t="s">
        <v>11631</v>
      </c>
      <c r="DI319">
        <f>VLOOKUP(DH319,[5]全部Ａ股20250705!$A:$D,4,FALSE)</f>
        <v>16.2</v>
      </c>
      <c r="DJ319"/>
      <c r="DK319" s="270"/>
      <c r="DL319" s="271"/>
    </row>
    <row r="320" spans="1:116" s="65" customFormat="1" ht="13.2" customHeight="1" x14ac:dyDescent="0.25">
      <c r="A320" s="99">
        <f t="shared" si="5"/>
        <v>319</v>
      </c>
      <c r="B320" s="8" t="s">
        <v>11628</v>
      </c>
      <c r="C320" s="137" t="s">
        <v>11629</v>
      </c>
      <c r="D320" s="176">
        <v>80.319999999999993</v>
      </c>
      <c r="E320"/>
      <c r="F320" s="100" t="e">
        <f>VLOOKUP(C320,#REF!,3,FALSE)</f>
        <v>#REF!</v>
      </c>
      <c r="G320" s="100"/>
      <c r="H320" s="67">
        <v>80.760000000000005</v>
      </c>
      <c r="I320" s="67">
        <v>77.239999999999995</v>
      </c>
      <c r="J320" s="67">
        <v>79.28</v>
      </c>
      <c r="K320" s="67">
        <v>81.05</v>
      </c>
      <c r="L320" s="67">
        <v>80.2</v>
      </c>
      <c r="M320" s="67">
        <v>81.209999999999994</v>
      </c>
      <c r="N320" s="67">
        <v>82.57</v>
      </c>
      <c r="O320" s="67">
        <v>82.97</v>
      </c>
      <c r="P320" s="67">
        <v>82.45</v>
      </c>
      <c r="Q320" s="67">
        <v>83.02</v>
      </c>
      <c r="R320" s="67">
        <v>84.27</v>
      </c>
      <c r="S320" s="67">
        <v>85.24</v>
      </c>
      <c r="T320" s="67">
        <v>88.51</v>
      </c>
      <c r="U320" s="67">
        <v>89.12</v>
      </c>
      <c r="V320" s="67">
        <v>91</v>
      </c>
      <c r="W320" s="67">
        <v>94.46</v>
      </c>
      <c r="X320" s="67">
        <v>91.85</v>
      </c>
      <c r="Y320" s="67">
        <v>88.83</v>
      </c>
      <c r="Z320" s="67">
        <v>95.78</v>
      </c>
      <c r="AA320" s="67">
        <v>94.07</v>
      </c>
      <c r="AB320" s="67">
        <v>89.49</v>
      </c>
      <c r="AC320" s="67">
        <v>84</v>
      </c>
      <c r="AD320" s="67">
        <v>85.93</v>
      </c>
      <c r="AE320" s="67">
        <v>86.37</v>
      </c>
      <c r="AF320" s="67">
        <v>80.78</v>
      </c>
      <c r="AG320" s="67">
        <v>84.29</v>
      </c>
      <c r="AH320" s="67">
        <v>94.37</v>
      </c>
      <c r="AI320" s="67">
        <v>98.73</v>
      </c>
      <c r="AJ320" s="67">
        <v>96.66</v>
      </c>
      <c r="AK320" s="67">
        <v>101.29</v>
      </c>
      <c r="AL320" s="67">
        <v>100.32</v>
      </c>
      <c r="AM320" s="67">
        <v>98.6</v>
      </c>
      <c r="AN320" s="67">
        <v>102.4</v>
      </c>
      <c r="AO320" s="67">
        <v>106.65</v>
      </c>
      <c r="AP320" s="67">
        <v>91.97</v>
      </c>
      <c r="AQ320" s="67">
        <v>100.32</v>
      </c>
      <c r="AR320" s="67">
        <v>96.66</v>
      </c>
      <c r="AS320" s="67">
        <v>94.04</v>
      </c>
      <c r="AT320" s="67">
        <v>91.25</v>
      </c>
      <c r="AU320" s="67">
        <v>82.95</v>
      </c>
      <c r="AV320" s="67">
        <v>67.72</v>
      </c>
      <c r="AW320" s="67">
        <v>69.03</v>
      </c>
      <c r="AX320" s="67">
        <v>71.36</v>
      </c>
      <c r="AY320" s="67">
        <v>76.75</v>
      </c>
      <c r="AZ320" s="67">
        <v>74.91</v>
      </c>
      <c r="BA320" s="67">
        <v>79.099999999999994</v>
      </c>
      <c r="BB320" s="67">
        <v>83.51</v>
      </c>
      <c r="BC320" s="67">
        <v>89.6</v>
      </c>
      <c r="BD320" s="67">
        <v>87.11</v>
      </c>
      <c r="BE320" s="67">
        <v>92.36</v>
      </c>
      <c r="BF320" s="67">
        <v>81.38</v>
      </c>
      <c r="BG320" s="67">
        <v>76.069999999999993</v>
      </c>
      <c r="BH320" s="67">
        <v>86.11</v>
      </c>
      <c r="BI320" s="67">
        <v>93.96</v>
      </c>
      <c r="BJ320" s="67">
        <v>95.95</v>
      </c>
      <c r="BK320" s="67">
        <v>88.13</v>
      </c>
      <c r="BL320" s="67">
        <v>87.37</v>
      </c>
      <c r="BM320" s="67">
        <v>86.96</v>
      </c>
      <c r="BN320" s="67">
        <v>131.96</v>
      </c>
      <c r="BO320" s="67">
        <v>130.97999999999999</v>
      </c>
      <c r="BP320" s="67"/>
      <c r="BQ320" s="67"/>
      <c r="BR320" s="67"/>
      <c r="BS320" s="67"/>
      <c r="BT320" s="67"/>
      <c r="BU320" s="67"/>
      <c r="BV320" s="67"/>
      <c r="BW320" s="67"/>
      <c r="BX320" s="67"/>
      <c r="BY320" s="67"/>
      <c r="BZ320" s="67"/>
      <c r="CA320" s="67"/>
      <c r="CB320" s="67"/>
      <c r="CC320" s="67"/>
      <c r="CD320" s="67"/>
      <c r="CE320" s="67"/>
      <c r="CF320" s="67"/>
      <c r="CG320" s="67"/>
      <c r="CH320" s="67"/>
      <c r="CI320" s="67"/>
      <c r="CJ320" s="67"/>
      <c r="CK320" s="67"/>
      <c r="CL320" s="67"/>
      <c r="CM320" s="67"/>
      <c r="CN320" s="67"/>
      <c r="CO320" s="67"/>
      <c r="CP320" s="239"/>
      <c r="CQ320"/>
      <c r="CR320" s="67"/>
      <c r="CS320"/>
      <c r="CT320"/>
      <c r="CU320" s="67"/>
      <c r="CV320" s="67"/>
      <c r="CW320" s="67"/>
      <c r="CX320" s="67"/>
      <c r="CY320" s="67"/>
      <c r="CZ320" s="67"/>
      <c r="DA320" s="67"/>
      <c r="DB320" s="67"/>
      <c r="DC320" s="67"/>
      <c r="DD320" s="17">
        <f t="shared" si="13"/>
        <v>-0.44000000000001194</v>
      </c>
      <c r="DE320" s="96">
        <f t="shared" si="14"/>
        <v>-5.4482417038139164E-3</v>
      </c>
      <c r="DF320">
        <v>7.8</v>
      </c>
      <c r="DG320"/>
      <c r="DH320" s="254" t="s">
        <v>11629</v>
      </c>
      <c r="DI320">
        <f>VLOOKUP(DH320,[5]全部Ａ股20250705!$A:$D,4,FALSE)</f>
        <v>80.319999999999993</v>
      </c>
      <c r="DJ320"/>
      <c r="DK320" s="270"/>
      <c r="DL320" s="271"/>
    </row>
    <row r="321" spans="1:116" s="65" customFormat="1" ht="13.2" customHeight="1" x14ac:dyDescent="0.25">
      <c r="A321" s="99">
        <f t="shared" ref="A321:A514" si="15">ROW()-1</f>
        <v>320</v>
      </c>
      <c r="B321" s="8" t="s">
        <v>11620</v>
      </c>
      <c r="C321" s="137" t="s">
        <v>11621</v>
      </c>
      <c r="D321" s="176">
        <v>27.66</v>
      </c>
      <c r="E321"/>
      <c r="F321" s="100" t="e">
        <f>VLOOKUP(C321,#REF!,3,FALSE)</f>
        <v>#REF!</v>
      </c>
      <c r="G321" s="100"/>
      <c r="H321" s="67">
        <v>27.58</v>
      </c>
      <c r="I321" s="67">
        <v>25.88</v>
      </c>
      <c r="J321" s="67">
        <v>26.3</v>
      </c>
      <c r="K321" s="67">
        <v>25.98</v>
      </c>
      <c r="L321" s="67">
        <v>25.52</v>
      </c>
      <c r="M321" s="67">
        <v>25.67</v>
      </c>
      <c r="N321" s="67">
        <v>26.21</v>
      </c>
      <c r="O321" s="67">
        <v>25.55</v>
      </c>
      <c r="P321" s="67">
        <v>25.08</v>
      </c>
      <c r="Q321" s="67">
        <v>25.2</v>
      </c>
      <c r="R321" s="67">
        <v>25.15</v>
      </c>
      <c r="S321" s="67">
        <v>25.36</v>
      </c>
      <c r="T321" s="67">
        <v>26.44</v>
      </c>
      <c r="U321" s="67">
        <v>26.8</v>
      </c>
      <c r="V321" s="67">
        <v>27.09</v>
      </c>
      <c r="W321" s="67">
        <v>28.07</v>
      </c>
      <c r="X321" s="67">
        <v>27.58</v>
      </c>
      <c r="Y321" s="67">
        <v>27.33</v>
      </c>
      <c r="Z321" s="67">
        <v>28.46</v>
      </c>
      <c r="AA321" s="67">
        <v>28.24</v>
      </c>
      <c r="AB321" s="67">
        <v>28.14</v>
      </c>
      <c r="AC321" s="67">
        <v>26.93</v>
      </c>
      <c r="AD321" s="67">
        <v>27.54</v>
      </c>
      <c r="AE321" s="67">
        <v>27.31</v>
      </c>
      <c r="AF321" s="67">
        <v>26.46</v>
      </c>
      <c r="AG321" s="67">
        <v>26.97</v>
      </c>
      <c r="AH321" s="67">
        <v>30.22</v>
      </c>
      <c r="AI321" s="67">
        <v>30.34</v>
      </c>
      <c r="AJ321" s="67">
        <v>30.42</v>
      </c>
      <c r="AK321" s="67">
        <v>31.24</v>
      </c>
      <c r="AL321" s="67">
        <v>30.75</v>
      </c>
      <c r="AM321" s="67">
        <v>30.33</v>
      </c>
      <c r="AN321" s="67">
        <v>31.13</v>
      </c>
      <c r="AO321" s="67">
        <v>34.880000000000003</v>
      </c>
      <c r="AP321" s="67">
        <v>27.95</v>
      </c>
      <c r="AQ321" s="67">
        <v>27.5</v>
      </c>
      <c r="AR321" s="67">
        <v>27.91</v>
      </c>
      <c r="AS321" s="67">
        <v>28.17</v>
      </c>
      <c r="AT321" s="67">
        <v>27.2</v>
      </c>
      <c r="AU321" s="67">
        <v>24.73</v>
      </c>
      <c r="AV321" s="67">
        <v>19.29</v>
      </c>
      <c r="AW321" s="67">
        <v>18.920000000000002</v>
      </c>
      <c r="AX321" s="67">
        <v>19.059999999999999</v>
      </c>
      <c r="AY321" s="67">
        <v>19.29</v>
      </c>
      <c r="AZ321" s="67">
        <v>19.100000000000001</v>
      </c>
      <c r="BA321" s="67">
        <v>19.100000000000001</v>
      </c>
      <c r="BB321" s="67">
        <v>18.89</v>
      </c>
      <c r="BC321" s="67">
        <v>19.21</v>
      </c>
      <c r="BD321" s="67">
        <v>19.260000000000002</v>
      </c>
      <c r="BE321" s="67">
        <v>19.39</v>
      </c>
      <c r="BF321" s="67">
        <v>18.36</v>
      </c>
      <c r="BG321" s="67">
        <v>17.809999999999999</v>
      </c>
      <c r="BH321" s="67">
        <v>18.23</v>
      </c>
      <c r="BI321" s="67">
        <v>18.440000000000001</v>
      </c>
      <c r="BJ321" s="67">
        <v>18.63</v>
      </c>
      <c r="BK321" s="67">
        <v>18.38</v>
      </c>
      <c r="BL321" s="67">
        <v>18.62</v>
      </c>
      <c r="BM321" s="67">
        <v>18.59</v>
      </c>
      <c r="BN321" s="67">
        <v>19.190000000000001</v>
      </c>
      <c r="BO321" s="67">
        <v>19.059999999999999</v>
      </c>
      <c r="BP321" s="67"/>
      <c r="BQ321" s="67"/>
      <c r="BR321" s="67"/>
      <c r="BS321" s="67"/>
      <c r="BT321" s="67"/>
      <c r="BU321" s="67"/>
      <c r="BV321" s="67"/>
      <c r="BW321" s="67"/>
      <c r="BX321" s="67"/>
      <c r="BY321" s="67"/>
      <c r="BZ321" s="67"/>
      <c r="CA321" s="67"/>
      <c r="CB321" s="67"/>
      <c r="CC321" s="67"/>
      <c r="CD321" s="67"/>
      <c r="CE321" s="67"/>
      <c r="CF321" s="67"/>
      <c r="CG321" s="67"/>
      <c r="CH321" s="67"/>
      <c r="CI321" s="67"/>
      <c r="CJ321" s="67"/>
      <c r="CK321" s="67"/>
      <c r="CL321" s="67"/>
      <c r="CM321" s="67"/>
      <c r="CN321" s="67"/>
      <c r="CO321" s="67"/>
      <c r="CP321" s="239"/>
      <c r="CQ321"/>
      <c r="CR321" s="67"/>
      <c r="CS321"/>
      <c r="CT321"/>
      <c r="CU321" s="67"/>
      <c r="CV321" s="67"/>
      <c r="CW321" s="67"/>
      <c r="CX321" s="67"/>
      <c r="CY321" s="67"/>
      <c r="CZ321" s="67"/>
      <c r="DA321" s="67"/>
      <c r="DB321" s="67"/>
      <c r="DC321" s="67"/>
      <c r="DD321" s="17">
        <f t="shared" si="13"/>
        <v>8.0000000000001847E-2</v>
      </c>
      <c r="DE321" s="96">
        <f t="shared" si="14"/>
        <v>2.9006526468456076E-3</v>
      </c>
      <c r="DF321">
        <v>7.8</v>
      </c>
      <c r="DG321"/>
      <c r="DH321" s="254" t="s">
        <v>11621</v>
      </c>
      <c r="DI321">
        <f>VLOOKUP(DH321,[5]全部Ａ股20250705!$A:$D,4,FALSE)</f>
        <v>27.66</v>
      </c>
      <c r="DJ321"/>
      <c r="DK321" s="270"/>
      <c r="DL321" s="271"/>
    </row>
    <row r="322" spans="1:116" s="65" customFormat="1" ht="13.2" customHeight="1" x14ac:dyDescent="0.25">
      <c r="A322" s="99">
        <f t="shared" si="15"/>
        <v>321</v>
      </c>
      <c r="B322" s="8" t="s">
        <v>11618</v>
      </c>
      <c r="C322" s="137" t="s">
        <v>11619</v>
      </c>
      <c r="D322" s="176">
        <v>19.34</v>
      </c>
      <c r="E322"/>
      <c r="F322" s="100" t="e">
        <f>VLOOKUP(C322,#REF!,3,FALSE)</f>
        <v>#REF!</v>
      </c>
      <c r="G322" s="100"/>
      <c r="H322" s="67">
        <v>19.22</v>
      </c>
      <c r="I322" s="67">
        <v>18.440000000000001</v>
      </c>
      <c r="J322" s="67">
        <v>18.2</v>
      </c>
      <c r="K322" s="67">
        <v>18.5</v>
      </c>
      <c r="L322" s="67">
        <v>17.18</v>
      </c>
      <c r="M322" s="67">
        <v>17.46</v>
      </c>
      <c r="N322" s="67">
        <v>17.78</v>
      </c>
      <c r="O322" s="67">
        <v>17.350000000000001</v>
      </c>
      <c r="P322" s="67">
        <v>17.23</v>
      </c>
      <c r="Q322" s="67">
        <v>17.21</v>
      </c>
      <c r="R322" s="67">
        <v>16.84</v>
      </c>
      <c r="S322" s="67">
        <v>16.75</v>
      </c>
      <c r="T322" s="67">
        <v>17.13</v>
      </c>
      <c r="U322" s="67">
        <v>17.43</v>
      </c>
      <c r="V322" s="67">
        <v>17.62</v>
      </c>
      <c r="W322" s="67">
        <v>18.350000000000001</v>
      </c>
      <c r="X322" s="67">
        <v>18.350000000000001</v>
      </c>
      <c r="Y322" s="67">
        <v>17.329999999999998</v>
      </c>
      <c r="Z322" s="67">
        <v>17.87</v>
      </c>
      <c r="AA322" s="67">
        <v>17.7</v>
      </c>
      <c r="AB322" s="67">
        <v>17.78</v>
      </c>
      <c r="AC322" s="67">
        <v>17.73</v>
      </c>
      <c r="AD322" s="67">
        <v>18.23</v>
      </c>
      <c r="AE322" s="67">
        <v>17.600000000000001</v>
      </c>
      <c r="AF322" s="67">
        <v>17.399999999999999</v>
      </c>
      <c r="AG322" s="67">
        <v>17.57</v>
      </c>
      <c r="AH322" s="67">
        <v>18.95</v>
      </c>
      <c r="AI322" s="67">
        <v>18.760000000000002</v>
      </c>
      <c r="AJ322" s="67">
        <v>19.010000000000002</v>
      </c>
      <c r="AK322" s="67">
        <v>19.28</v>
      </c>
      <c r="AL322" s="67">
        <v>18.93</v>
      </c>
      <c r="AM322" s="67">
        <v>19.12</v>
      </c>
      <c r="AN322" s="67">
        <v>19.579999999999998</v>
      </c>
      <c r="AO322" s="67">
        <v>20.97</v>
      </c>
      <c r="AP322" s="67">
        <v>18.87</v>
      </c>
      <c r="AQ322" s="67">
        <v>18.77</v>
      </c>
      <c r="AR322" s="67">
        <v>20.27</v>
      </c>
      <c r="AS322" s="67">
        <v>17.79</v>
      </c>
      <c r="AT322" s="67">
        <v>14.7</v>
      </c>
      <c r="AU322" s="67">
        <v>14.7</v>
      </c>
      <c r="AV322" s="67">
        <v>14.7</v>
      </c>
      <c r="AW322" s="67">
        <v>14.7</v>
      </c>
      <c r="AX322" s="67">
        <v>14.7</v>
      </c>
      <c r="AY322" s="67">
        <v>14.76</v>
      </c>
      <c r="AZ322" s="67">
        <v>14.14</v>
      </c>
      <c r="BA322" s="67">
        <v>14.24</v>
      </c>
      <c r="BB322" s="67">
        <v>14.07</v>
      </c>
      <c r="BC322" s="67">
        <v>14.2</v>
      </c>
      <c r="BD322" s="67">
        <v>14.03</v>
      </c>
      <c r="BE322" s="67">
        <v>14.05</v>
      </c>
      <c r="BF322" s="67">
        <v>13.46</v>
      </c>
      <c r="BG322" s="67">
        <v>13.45</v>
      </c>
      <c r="BH322" s="67">
        <v>13.55</v>
      </c>
      <c r="BI322" s="67">
        <v>14.06</v>
      </c>
      <c r="BJ322" s="67">
        <v>14.44</v>
      </c>
      <c r="BK322" s="67">
        <v>13.78</v>
      </c>
      <c r="BL322" s="67">
        <v>13.94</v>
      </c>
      <c r="BM322" s="67">
        <v>13.6</v>
      </c>
      <c r="BN322" s="67">
        <v>13.93</v>
      </c>
      <c r="BO322" s="67">
        <v>13.88</v>
      </c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239"/>
      <c r="CQ322"/>
      <c r="CR322" s="67"/>
      <c r="CS322"/>
      <c r="CT322"/>
      <c r="CU322" s="67"/>
      <c r="CV322" s="67"/>
      <c r="CW322" s="67"/>
      <c r="CX322" s="67"/>
      <c r="CY322" s="67"/>
      <c r="CZ322" s="67"/>
      <c r="DA322" s="67"/>
      <c r="DB322" s="67"/>
      <c r="DC322" s="67"/>
      <c r="DD322" s="17">
        <f t="shared" ref="DD322:DD385" si="16">D322-H322</f>
        <v>0.12000000000000099</v>
      </c>
      <c r="DE322" s="96">
        <f t="shared" ref="DE322:DE385" si="17">DD322/H322</f>
        <v>6.2434963579605096E-3</v>
      </c>
      <c r="DF322">
        <v>7.8</v>
      </c>
      <c r="DG322"/>
      <c r="DH322" s="254" t="s">
        <v>11619</v>
      </c>
      <c r="DI322">
        <f>VLOOKUP(DH322,[5]全部Ａ股20250705!$A:$D,4,FALSE)</f>
        <v>19.34</v>
      </c>
      <c r="DJ322"/>
      <c r="DK322" s="270"/>
      <c r="DL322" s="271"/>
    </row>
    <row r="323" spans="1:116" s="65" customFormat="1" x14ac:dyDescent="0.25">
      <c r="A323" s="99">
        <f t="shared" si="15"/>
        <v>322</v>
      </c>
      <c r="B323" s="8" t="s">
        <v>11616</v>
      </c>
      <c r="C323" s="137" t="s">
        <v>11617</v>
      </c>
      <c r="D323" s="176">
        <v>6.83</v>
      </c>
      <c r="E323"/>
      <c r="F323" s="100" t="e">
        <f>VLOOKUP(C323,#REF!,3,FALSE)</f>
        <v>#REF!</v>
      </c>
      <c r="G323" s="100"/>
      <c r="H323" s="67">
        <v>7.02</v>
      </c>
      <c r="I323" s="67">
        <v>6.53</v>
      </c>
      <c r="J323" s="67">
        <v>6.66</v>
      </c>
      <c r="K323" s="67">
        <v>6.66</v>
      </c>
      <c r="L323" s="67">
        <v>6.52</v>
      </c>
      <c r="M323" s="67">
        <v>6.48</v>
      </c>
      <c r="N323" s="67">
        <v>6.59</v>
      </c>
      <c r="O323" s="67">
        <v>6.54</v>
      </c>
      <c r="P323" s="67">
        <v>6.35</v>
      </c>
      <c r="Q323" s="67">
        <v>6.69</v>
      </c>
      <c r="R323" s="67">
        <v>6.66</v>
      </c>
      <c r="S323" s="67">
        <v>6.65</v>
      </c>
      <c r="T323" s="67">
        <v>7.28</v>
      </c>
      <c r="U323" s="67">
        <v>7.29</v>
      </c>
      <c r="V323" s="67">
        <v>7.45</v>
      </c>
      <c r="W323" s="67">
        <v>7.68</v>
      </c>
      <c r="X323" s="67">
        <v>7.36</v>
      </c>
      <c r="Y323" s="67">
        <v>7.15</v>
      </c>
      <c r="Z323" s="67">
        <v>7.59</v>
      </c>
      <c r="AA323" s="67">
        <v>7.61</v>
      </c>
      <c r="AB323" s="67">
        <v>7.53</v>
      </c>
      <c r="AC323" s="67">
        <v>6.76</v>
      </c>
      <c r="AD323" s="67">
        <v>7.02</v>
      </c>
      <c r="AE323" s="67">
        <v>6.96</v>
      </c>
      <c r="AF323" s="67">
        <v>6.66</v>
      </c>
      <c r="AG323" s="67">
        <v>6.8</v>
      </c>
      <c r="AH323" s="67">
        <v>7.78</v>
      </c>
      <c r="AI323" s="67">
        <v>7.82</v>
      </c>
      <c r="AJ323" s="67">
        <v>8.01</v>
      </c>
      <c r="AK323" s="67">
        <v>8.09</v>
      </c>
      <c r="AL323" s="67">
        <v>7.78</v>
      </c>
      <c r="AM323" s="67">
        <v>7.69</v>
      </c>
      <c r="AN323" s="67">
        <v>7.79</v>
      </c>
      <c r="AO323" s="67">
        <v>8.39</v>
      </c>
      <c r="AP323" s="67">
        <v>7.66</v>
      </c>
      <c r="AQ323" s="67">
        <v>7.72</v>
      </c>
      <c r="AR323" s="67">
        <v>7.73</v>
      </c>
      <c r="AS323" s="67">
        <v>7.57</v>
      </c>
      <c r="AT323" s="67">
        <v>8.4</v>
      </c>
      <c r="AU323" s="67">
        <v>7.64</v>
      </c>
      <c r="AV323" s="67">
        <v>6.14</v>
      </c>
      <c r="AW323" s="67">
        <v>6.06</v>
      </c>
      <c r="AX323" s="67">
        <v>5.94</v>
      </c>
      <c r="AY323" s="67">
        <v>6.02</v>
      </c>
      <c r="AZ323" s="67">
        <v>5.85</v>
      </c>
      <c r="BA323" s="67">
        <v>6.15</v>
      </c>
      <c r="BB323" s="67">
        <v>6.19</v>
      </c>
      <c r="BC323" s="67">
        <v>6.36</v>
      </c>
      <c r="BD323" s="67">
        <v>6.16</v>
      </c>
      <c r="BE323" s="67">
        <v>5.96</v>
      </c>
      <c r="BF323" s="67">
        <v>5.97</v>
      </c>
      <c r="BG323" s="67">
        <v>5.93</v>
      </c>
      <c r="BH323" s="67">
        <v>5.91</v>
      </c>
      <c r="BI323" s="67">
        <v>6.39</v>
      </c>
      <c r="BJ323" s="67">
        <v>6.52</v>
      </c>
      <c r="BK323" s="67">
        <v>6.45</v>
      </c>
      <c r="BL323" s="67">
        <v>6.78</v>
      </c>
      <c r="BM323" s="67">
        <v>6.76</v>
      </c>
      <c r="BN323" s="67">
        <v>7.2</v>
      </c>
      <c r="BO323" s="67">
        <v>7.31</v>
      </c>
      <c r="BP323" s="67"/>
      <c r="BQ323" s="67"/>
      <c r="BR323" s="67"/>
      <c r="BS323" s="67"/>
      <c r="BT323" s="67"/>
      <c r="BU323" s="67"/>
      <c r="BV323" s="67"/>
      <c r="BW323" s="67"/>
      <c r="BX323" s="67"/>
      <c r="BY323" s="67"/>
      <c r="BZ323" s="67"/>
      <c r="CA323" s="67"/>
      <c r="CB323" s="67"/>
      <c r="CC323" s="67"/>
      <c r="CD323" s="67"/>
      <c r="CE323" s="67"/>
      <c r="CF323" s="67"/>
      <c r="CG323" s="67"/>
      <c r="CH323" s="67"/>
      <c r="CI323" s="67"/>
      <c r="CJ323" s="67"/>
      <c r="CK323" s="67"/>
      <c r="CL323" s="67"/>
      <c r="CM323" s="67"/>
      <c r="CN323" s="67"/>
      <c r="CO323" s="67"/>
      <c r="CP323" s="239"/>
      <c r="CQ323"/>
      <c r="CR323" s="67"/>
      <c r="CS323"/>
      <c r="CT323"/>
      <c r="CU323" s="67"/>
      <c r="CV323" s="67"/>
      <c r="CW323" s="67"/>
      <c r="CX323" s="67"/>
      <c r="CY323" s="67"/>
      <c r="CZ323" s="67"/>
      <c r="DA323" s="67"/>
      <c r="DB323" s="67"/>
      <c r="DC323" s="67"/>
      <c r="DD323" s="17">
        <f t="shared" si="16"/>
        <v>-0.1899999999999995</v>
      </c>
      <c r="DE323" s="96">
        <f t="shared" si="17"/>
        <v>-2.7065527065526996E-2</v>
      </c>
      <c r="DF323">
        <v>7.8</v>
      </c>
      <c r="DG323"/>
      <c r="DH323" s="254" t="s">
        <v>11617</v>
      </c>
      <c r="DI323">
        <f>VLOOKUP(DH323,[5]全部Ａ股20250705!$A:$D,4,FALSE)</f>
        <v>6.83</v>
      </c>
      <c r="DJ323"/>
      <c r="DK323" s="270"/>
      <c r="DL323" s="271"/>
    </row>
    <row r="324" spans="1:116" s="65" customFormat="1" x14ac:dyDescent="0.25">
      <c r="A324" s="99">
        <f t="shared" si="15"/>
        <v>323</v>
      </c>
      <c r="B324" s="8" t="s">
        <v>11614</v>
      </c>
      <c r="C324" s="137" t="s">
        <v>11615</v>
      </c>
      <c r="D324" s="176">
        <v>17.989999999999998</v>
      </c>
      <c r="E324"/>
      <c r="F324" s="100" t="e">
        <f>VLOOKUP(C324,#REF!,3,FALSE)</f>
        <v>#REF!</v>
      </c>
      <c r="G324" s="100"/>
      <c r="H324" s="67">
        <v>17.91</v>
      </c>
      <c r="I324" s="67">
        <v>16.8</v>
      </c>
      <c r="J324" s="67">
        <v>17</v>
      </c>
      <c r="K324" s="67">
        <v>16.850000000000001</v>
      </c>
      <c r="L324" s="67">
        <v>16.760000000000002</v>
      </c>
      <c r="M324" s="67">
        <v>16.66</v>
      </c>
      <c r="N324" s="67">
        <v>16.93</v>
      </c>
      <c r="O324" s="67">
        <v>16.36</v>
      </c>
      <c r="P324" s="67">
        <v>16.05</v>
      </c>
      <c r="Q324" s="67">
        <v>16.05</v>
      </c>
      <c r="R324" s="67">
        <v>15.7</v>
      </c>
      <c r="S324" s="67">
        <v>15.51</v>
      </c>
      <c r="T324" s="67">
        <v>16.260000000000002</v>
      </c>
      <c r="U324" s="67">
        <v>17.579999999999998</v>
      </c>
      <c r="V324" s="67">
        <v>17.61</v>
      </c>
      <c r="W324" s="67">
        <v>18.079999999999998</v>
      </c>
      <c r="X324" s="67">
        <v>17.68</v>
      </c>
      <c r="Y324" s="67">
        <v>17.48</v>
      </c>
      <c r="Z324" s="67">
        <v>17.84</v>
      </c>
      <c r="AA324" s="67">
        <v>17.95</v>
      </c>
      <c r="AB324" s="67">
        <v>17.48</v>
      </c>
      <c r="AC324" s="67">
        <v>16.989999999999998</v>
      </c>
      <c r="AD324" s="67">
        <v>17.25</v>
      </c>
      <c r="AE324" s="67">
        <v>16.850000000000001</v>
      </c>
      <c r="AF324" s="67">
        <v>16.36</v>
      </c>
      <c r="AG324" s="67">
        <v>16.53</v>
      </c>
      <c r="AH324" s="67">
        <v>18.13</v>
      </c>
      <c r="AI324" s="67">
        <v>17.899999999999999</v>
      </c>
      <c r="AJ324" s="67">
        <v>18.03</v>
      </c>
      <c r="AK324" s="67">
        <v>18.63</v>
      </c>
      <c r="AL324" s="67">
        <v>17.97</v>
      </c>
      <c r="AM324" s="67">
        <v>17.53</v>
      </c>
      <c r="AN324" s="67">
        <v>18.510000000000002</v>
      </c>
      <c r="AO324" s="67">
        <v>19.8</v>
      </c>
      <c r="AP324" s="67">
        <v>17.670000000000002</v>
      </c>
      <c r="AQ324" s="67">
        <v>17.16</v>
      </c>
      <c r="AR324" s="67">
        <v>17.3</v>
      </c>
      <c r="AS324" s="67">
        <v>16.989999999999998</v>
      </c>
      <c r="AT324" s="67">
        <v>17.600000000000001</v>
      </c>
      <c r="AU324" s="67">
        <v>16</v>
      </c>
      <c r="AV324" s="67">
        <v>13</v>
      </c>
      <c r="AW324" s="67">
        <v>12.81</v>
      </c>
      <c r="AX324" s="67">
        <v>12.85</v>
      </c>
      <c r="AY324" s="67">
        <v>12.58</v>
      </c>
      <c r="AZ324" s="67">
        <v>12.42</v>
      </c>
      <c r="BA324" s="67">
        <v>12.49</v>
      </c>
      <c r="BB324" s="67">
        <v>12.89</v>
      </c>
      <c r="BC324" s="67">
        <v>13.01</v>
      </c>
      <c r="BD324" s="67">
        <v>12.93</v>
      </c>
      <c r="BE324" s="67">
        <v>12.88</v>
      </c>
      <c r="BF324" s="67">
        <v>12.43</v>
      </c>
      <c r="BG324" s="67">
        <v>12.24</v>
      </c>
      <c r="BH324" s="67">
        <v>12.39</v>
      </c>
      <c r="BI324" s="67">
        <v>13</v>
      </c>
      <c r="BJ324" s="67">
        <v>13.17</v>
      </c>
      <c r="BK324" s="67">
        <v>12.98</v>
      </c>
      <c r="BL324" s="67">
        <v>13.58</v>
      </c>
      <c r="BM324" s="67">
        <v>13.65</v>
      </c>
      <c r="BN324" s="67">
        <v>13.98</v>
      </c>
      <c r="BO324" s="67">
        <v>13.88</v>
      </c>
      <c r="BP324" s="67"/>
      <c r="BQ324" s="67"/>
      <c r="BR324" s="67"/>
      <c r="BS324" s="67"/>
      <c r="BT324" s="67"/>
      <c r="BU324" s="67"/>
      <c r="BV324" s="67"/>
      <c r="BW324" s="67"/>
      <c r="BX324" s="67"/>
      <c r="BY324" s="67"/>
      <c r="BZ324" s="67"/>
      <c r="CA324" s="67"/>
      <c r="CB324" s="67"/>
      <c r="CC324" s="67"/>
      <c r="CD324" s="67"/>
      <c r="CE324" s="67"/>
      <c r="CF324" s="67"/>
      <c r="CG324" s="67"/>
      <c r="CH324" s="67"/>
      <c r="CI324" s="67"/>
      <c r="CJ324" s="67"/>
      <c r="CK324" s="67"/>
      <c r="CL324" s="67"/>
      <c r="CM324" s="67"/>
      <c r="CN324" s="67"/>
      <c r="CO324" s="67"/>
      <c r="CP324" s="239"/>
      <c r="CQ324"/>
      <c r="CR324" s="67"/>
      <c r="CS324"/>
      <c r="CT324"/>
      <c r="CU324" s="67"/>
      <c r="CV324" s="67"/>
      <c r="CW324" s="67"/>
      <c r="CX324" s="67"/>
      <c r="CY324" s="67"/>
      <c r="CZ324" s="67"/>
      <c r="DA324" s="67"/>
      <c r="DB324" s="67"/>
      <c r="DC324" s="67"/>
      <c r="DD324" s="17">
        <f t="shared" si="16"/>
        <v>7.9999999999998295E-2</v>
      </c>
      <c r="DE324" s="96">
        <f t="shared" si="17"/>
        <v>4.4667783361249744E-3</v>
      </c>
      <c r="DF324">
        <v>7.8</v>
      </c>
      <c r="DG324"/>
      <c r="DH324" s="254" t="s">
        <v>11615</v>
      </c>
      <c r="DI324">
        <f>VLOOKUP(DH324,[5]全部Ａ股20250705!$A:$D,4,FALSE)</f>
        <v>17.989999999999998</v>
      </c>
      <c r="DJ324"/>
      <c r="DK324" s="270"/>
      <c r="DL324" s="271"/>
    </row>
    <row r="325" spans="1:116" s="65" customFormat="1" x14ac:dyDescent="0.25">
      <c r="A325" s="99">
        <f t="shared" si="15"/>
        <v>324</v>
      </c>
      <c r="B325" s="8" t="s">
        <v>11609</v>
      </c>
      <c r="C325" s="137" t="s">
        <v>11610</v>
      </c>
      <c r="D325" s="176">
        <v>44.1</v>
      </c>
      <c r="E325"/>
      <c r="F325" s="100" t="e">
        <f>VLOOKUP(C325,#REF!,3,FALSE)</f>
        <v>#REF!</v>
      </c>
      <c r="G325" s="100"/>
      <c r="H325" s="67">
        <v>42.1</v>
      </c>
      <c r="I325" s="67">
        <v>42.03</v>
      </c>
      <c r="J325" s="67">
        <v>35.85</v>
      </c>
      <c r="K325" s="67">
        <v>36.409999999999997</v>
      </c>
      <c r="L325" s="67">
        <v>36.54</v>
      </c>
      <c r="M325" s="67">
        <v>36.33</v>
      </c>
      <c r="N325" s="67">
        <v>39.71</v>
      </c>
      <c r="O325" s="67">
        <v>38.14</v>
      </c>
      <c r="P325" s="67">
        <v>37.78</v>
      </c>
      <c r="Q325" s="67">
        <v>37.1</v>
      </c>
      <c r="R325" s="67">
        <v>38.06</v>
      </c>
      <c r="S325" s="67">
        <v>35.75</v>
      </c>
      <c r="T325" s="67">
        <v>39.049999999999997</v>
      </c>
      <c r="U325" s="67">
        <v>40.47</v>
      </c>
      <c r="V325" s="67">
        <v>41.19</v>
      </c>
      <c r="W325" s="67">
        <v>42.39</v>
      </c>
      <c r="X325" s="67">
        <v>42.36</v>
      </c>
      <c r="Y325" s="67">
        <v>39.909999999999997</v>
      </c>
      <c r="Z325" s="67">
        <v>40.130000000000003</v>
      </c>
      <c r="AA325" s="67">
        <v>38.68</v>
      </c>
      <c r="AB325" s="67">
        <v>39.340000000000003</v>
      </c>
      <c r="AC325" s="67">
        <v>38.06</v>
      </c>
      <c r="AD325" s="67">
        <v>38.6</v>
      </c>
      <c r="AE325" s="67">
        <v>38.61</v>
      </c>
      <c r="AF325" s="67">
        <v>34.24</v>
      </c>
      <c r="AG325" s="67">
        <v>33.200000000000003</v>
      </c>
      <c r="AH325" s="67">
        <v>37.93</v>
      </c>
      <c r="AI325" s="67">
        <v>38.04</v>
      </c>
      <c r="AJ325" s="67">
        <v>37.950000000000003</v>
      </c>
      <c r="AK325" s="67">
        <v>40</v>
      </c>
      <c r="AL325" s="67">
        <v>36.020000000000003</v>
      </c>
      <c r="AM325" s="67">
        <v>36.79</v>
      </c>
      <c r="AN325" s="67">
        <v>38.32</v>
      </c>
      <c r="AO325" s="67">
        <v>35.799999999999997</v>
      </c>
      <c r="AP325" s="67">
        <v>33.31</v>
      </c>
      <c r="AQ325" s="67">
        <v>35</v>
      </c>
      <c r="AR325" s="67">
        <v>34.65</v>
      </c>
      <c r="AS325" s="67">
        <v>33.93</v>
      </c>
      <c r="AT325" s="67">
        <v>34.880000000000003</v>
      </c>
      <c r="AU325" s="67">
        <v>30.8</v>
      </c>
      <c r="AV325" s="67">
        <v>27.22</v>
      </c>
      <c r="AW325" s="67">
        <v>27.37</v>
      </c>
      <c r="AX325" s="67">
        <v>28.28</v>
      </c>
      <c r="AY325" s="67">
        <v>28.97</v>
      </c>
      <c r="AZ325" s="67">
        <v>29</v>
      </c>
      <c r="BA325" s="67">
        <v>30.51</v>
      </c>
      <c r="BB325" s="67">
        <v>29.72</v>
      </c>
      <c r="BC325" s="67">
        <v>29.8</v>
      </c>
      <c r="BD325" s="67">
        <v>29.83</v>
      </c>
      <c r="BE325" s="67">
        <v>30.78</v>
      </c>
      <c r="BF325" s="67">
        <v>31.42</v>
      </c>
      <c r="BG325" s="67">
        <v>30.46</v>
      </c>
      <c r="BH325" s="67">
        <v>31.56</v>
      </c>
      <c r="BI325" s="67">
        <v>31.93</v>
      </c>
      <c r="BJ325" s="67">
        <v>33.479999999999997</v>
      </c>
      <c r="BK325" s="67">
        <v>32.130000000000003</v>
      </c>
      <c r="BL325" s="67">
        <v>34.5</v>
      </c>
      <c r="BM325" s="67">
        <v>33.4</v>
      </c>
      <c r="BN325" s="67">
        <v>34.99</v>
      </c>
      <c r="BO325" s="67">
        <v>34.5</v>
      </c>
      <c r="BP325" s="67">
        <v>34.99</v>
      </c>
      <c r="BQ325" s="67"/>
      <c r="BR325" s="67"/>
      <c r="BS325" s="67"/>
      <c r="BT325" s="67"/>
      <c r="BU325" s="67"/>
      <c r="BV325" s="67"/>
      <c r="BW325" s="67"/>
      <c r="BX325" s="67"/>
      <c r="BY325" s="67"/>
      <c r="BZ325" s="67"/>
      <c r="CA325" s="67"/>
      <c r="CB325" s="67"/>
      <c r="CC325" s="67"/>
      <c r="CD325" s="67"/>
      <c r="CE325" s="67"/>
      <c r="CF325" s="67"/>
      <c r="CG325" s="67"/>
      <c r="CH325" s="67"/>
      <c r="CI325" s="67"/>
      <c r="CJ325" s="67"/>
      <c r="CK325" s="67"/>
      <c r="CL325" s="67"/>
      <c r="CM325" s="67"/>
      <c r="CN325" s="67"/>
      <c r="CO325" s="67"/>
      <c r="CP325" s="239"/>
      <c r="CQ325"/>
      <c r="CR325" s="67"/>
      <c r="CS325"/>
      <c r="CT325"/>
      <c r="CU325" s="67"/>
      <c r="CV325" s="67"/>
      <c r="CW325" s="67"/>
      <c r="CX325" s="67"/>
      <c r="CY325" s="67"/>
      <c r="CZ325" s="67"/>
      <c r="DA325" s="67"/>
      <c r="DB325" s="67"/>
      <c r="DC325" s="67"/>
      <c r="DD325" s="17">
        <f t="shared" si="16"/>
        <v>2</v>
      </c>
      <c r="DE325" s="96">
        <f t="shared" si="17"/>
        <v>4.7505938242280284E-2</v>
      </c>
      <c r="DF325">
        <v>7.8</v>
      </c>
      <c r="DG325"/>
      <c r="DH325" s="254" t="s">
        <v>11610</v>
      </c>
      <c r="DI325">
        <f>VLOOKUP(DH325,[5]全部Ａ股20250705!$A:$D,4,FALSE)</f>
        <v>44.1</v>
      </c>
      <c r="DJ325"/>
      <c r="DK325" s="270"/>
      <c r="DL325" s="271"/>
    </row>
    <row r="326" spans="1:116" s="65" customFormat="1" ht="13.2" customHeight="1" x14ac:dyDescent="0.25">
      <c r="A326" s="99">
        <f t="shared" si="15"/>
        <v>325</v>
      </c>
      <c r="B326" s="8" t="s">
        <v>11603</v>
      </c>
      <c r="C326" s="137" t="s">
        <v>11604</v>
      </c>
      <c r="D326" s="176">
        <v>2.2799999999999998</v>
      </c>
      <c r="E326"/>
      <c r="F326" s="100" t="e">
        <f>VLOOKUP(C326,#REF!,3,FALSE)</f>
        <v>#REF!</v>
      </c>
      <c r="G326" s="100"/>
      <c r="H326" s="67">
        <v>1.99</v>
      </c>
      <c r="I326" s="67">
        <v>1.97</v>
      </c>
      <c r="J326" s="67">
        <v>2.0099999999999998</v>
      </c>
      <c r="K326" s="67">
        <v>2.0299999999999998</v>
      </c>
      <c r="L326" s="67">
        <v>2.0099999999999998</v>
      </c>
      <c r="M326" s="67">
        <v>2.0099999999999998</v>
      </c>
      <c r="N326" s="67">
        <v>1.8</v>
      </c>
      <c r="O326" s="67">
        <v>1.57</v>
      </c>
      <c r="P326" s="67">
        <v>1.35</v>
      </c>
      <c r="Q326" s="67">
        <v>1.39</v>
      </c>
      <c r="R326" s="67">
        <v>1.3</v>
      </c>
      <c r="S326" s="67">
        <v>1.34</v>
      </c>
      <c r="T326" s="67">
        <v>1.39</v>
      </c>
      <c r="U326" s="67">
        <v>1.41</v>
      </c>
      <c r="V326" s="67">
        <v>1.52</v>
      </c>
      <c r="W326" s="67">
        <v>1.52</v>
      </c>
      <c r="X326" s="67">
        <v>1.5</v>
      </c>
      <c r="Y326" s="67">
        <v>1.55</v>
      </c>
      <c r="Z326" s="67">
        <v>1.55</v>
      </c>
      <c r="AA326" s="67">
        <v>1.57</v>
      </c>
      <c r="AB326" s="67">
        <v>1.59</v>
      </c>
      <c r="AC326" s="67">
        <v>1.56</v>
      </c>
      <c r="AD326" s="67">
        <v>1.73</v>
      </c>
      <c r="AE326" s="67">
        <v>1.8</v>
      </c>
      <c r="AF326" s="67">
        <v>1.8</v>
      </c>
      <c r="AG326" s="67">
        <v>1.95</v>
      </c>
      <c r="AH326" s="67">
        <v>2.12</v>
      </c>
      <c r="AI326" s="67">
        <v>2.5499999999999998</v>
      </c>
      <c r="AJ326" s="67">
        <v>2.44</v>
      </c>
      <c r="AK326" s="67">
        <v>2.52</v>
      </c>
      <c r="AL326" s="67">
        <v>2.39</v>
      </c>
      <c r="AM326" s="67">
        <v>2.08</v>
      </c>
      <c r="AN326" s="67">
        <v>2.0299999999999998</v>
      </c>
      <c r="AO326" s="67">
        <v>2.36</v>
      </c>
      <c r="AP326" s="67">
        <v>2.11</v>
      </c>
      <c r="AQ326" s="67">
        <v>2.0299999999999998</v>
      </c>
      <c r="AR326" s="67">
        <v>1.92</v>
      </c>
      <c r="AS326" s="67">
        <v>1.88</v>
      </c>
      <c r="AT326" s="67">
        <v>2.16</v>
      </c>
      <c r="AU326" s="67">
        <v>2</v>
      </c>
      <c r="AV326" s="67">
        <v>1.63</v>
      </c>
      <c r="AW326" s="67">
        <v>1.54</v>
      </c>
      <c r="AX326" s="67">
        <v>1.51</v>
      </c>
      <c r="AY326" s="67">
        <v>1.53</v>
      </c>
      <c r="AZ326" s="67">
        <v>1.46</v>
      </c>
      <c r="BA326" s="67">
        <v>1.53</v>
      </c>
      <c r="BB326" s="67">
        <v>1.68</v>
      </c>
      <c r="BC326" s="67">
        <v>1.53</v>
      </c>
      <c r="BD326" s="67">
        <v>1.47</v>
      </c>
      <c r="BE326" s="67">
        <v>1.48</v>
      </c>
      <c r="BF326" s="67">
        <v>1.57</v>
      </c>
      <c r="BG326" s="67">
        <v>1.54</v>
      </c>
      <c r="BH326" s="67">
        <v>1.56</v>
      </c>
      <c r="BI326" s="67">
        <v>1.54</v>
      </c>
      <c r="BJ326" s="67">
        <v>1.68</v>
      </c>
      <c r="BK326" s="67">
        <v>1.68</v>
      </c>
      <c r="BL326" s="67">
        <v>1.81</v>
      </c>
      <c r="BM326" s="67">
        <v>2.0299999999999998</v>
      </c>
      <c r="BN326" s="67">
        <v>2.3199999999999998</v>
      </c>
      <c r="BO326" s="67">
        <v>2.1</v>
      </c>
      <c r="BP326" s="67">
        <v>1.98</v>
      </c>
      <c r="BQ326" s="67"/>
      <c r="BR326" s="67"/>
      <c r="BS326" s="67"/>
      <c r="BT326" s="67"/>
      <c r="BU326" s="67"/>
      <c r="BV326" s="67"/>
      <c r="BW326" s="67"/>
      <c r="BX326" s="67"/>
      <c r="BY326" s="67"/>
      <c r="BZ326" s="67"/>
      <c r="CA326" s="67"/>
      <c r="CB326" s="67"/>
      <c r="CC326" s="67"/>
      <c r="CD326" s="67"/>
      <c r="CE326" s="67"/>
      <c r="CF326" s="67"/>
      <c r="CG326" s="67"/>
      <c r="CH326" s="67"/>
      <c r="CI326" s="67"/>
      <c r="CJ326" s="67"/>
      <c r="CK326" s="67"/>
      <c r="CL326" s="67"/>
      <c r="CM326" s="67"/>
      <c r="CN326" s="67"/>
      <c r="CO326" s="67"/>
      <c r="CP326" s="239"/>
      <c r="CQ326"/>
      <c r="CR326" s="67"/>
      <c r="CS326"/>
      <c r="CT326"/>
      <c r="CU326" s="67"/>
      <c r="CV326" s="67"/>
      <c r="CW326" s="67"/>
      <c r="CX326" s="67"/>
      <c r="CY326" s="67"/>
      <c r="CZ326" s="67"/>
      <c r="DA326" s="67"/>
      <c r="DB326" s="67"/>
      <c r="DC326" s="67"/>
      <c r="DD326" s="17">
        <f t="shared" si="16"/>
        <v>0.28999999999999981</v>
      </c>
      <c r="DE326" s="96">
        <f t="shared" si="17"/>
        <v>0.14572864321608031</v>
      </c>
      <c r="DF326">
        <v>7.8</v>
      </c>
      <c r="DG326"/>
      <c r="DH326" s="254" t="s">
        <v>11604</v>
      </c>
      <c r="DI326">
        <f>VLOOKUP(DH326,[5]全部Ａ股20250705!$A:$D,4,FALSE)</f>
        <v>2.2799999999999998</v>
      </c>
      <c r="DJ326"/>
      <c r="DK326" s="270"/>
      <c r="DL326" s="271"/>
    </row>
    <row r="327" spans="1:116" s="65" customFormat="1" x14ac:dyDescent="0.25">
      <c r="A327" s="99">
        <f t="shared" si="15"/>
        <v>326</v>
      </c>
      <c r="B327" s="8" t="s">
        <v>11607</v>
      </c>
      <c r="C327" s="137" t="s">
        <v>11608</v>
      </c>
      <c r="D327" s="176">
        <v>10.8</v>
      </c>
      <c r="E327"/>
      <c r="F327" s="100" t="e">
        <f>VLOOKUP(C327,#REF!,3,FALSE)</f>
        <v>#REF!</v>
      </c>
      <c r="G327" s="100"/>
      <c r="H327" s="67">
        <v>11.09</v>
      </c>
      <c r="I327" s="67">
        <v>10.36</v>
      </c>
      <c r="J327" s="67">
        <v>10.37</v>
      </c>
      <c r="K327" s="67">
        <v>10.23</v>
      </c>
      <c r="L327" s="67">
        <v>10.66</v>
      </c>
      <c r="M327" s="67">
        <v>9.9</v>
      </c>
      <c r="N327" s="67">
        <v>10</v>
      </c>
      <c r="O327" s="67">
        <v>10.25</v>
      </c>
      <c r="P327" s="67">
        <v>9.5500000000000007</v>
      </c>
      <c r="Q327" s="67">
        <v>9.4700000000000006</v>
      </c>
      <c r="R327" s="67">
        <v>9.35</v>
      </c>
      <c r="S327" s="67">
        <v>9.5299999999999994</v>
      </c>
      <c r="T327" s="67">
        <v>10.24</v>
      </c>
      <c r="U327" s="67">
        <v>10.51</v>
      </c>
      <c r="V327" s="67">
        <v>12.8</v>
      </c>
      <c r="W327" s="67">
        <v>11.83</v>
      </c>
      <c r="X327" s="67">
        <v>11.58</v>
      </c>
      <c r="Y327" s="67">
        <v>11.16</v>
      </c>
      <c r="Z327" s="67">
        <v>12.14</v>
      </c>
      <c r="AA327" s="67">
        <v>11.86</v>
      </c>
      <c r="AB327" s="67">
        <v>11.54</v>
      </c>
      <c r="AC327" s="67">
        <v>10</v>
      </c>
      <c r="AD327" s="67">
        <v>10.49</v>
      </c>
      <c r="AE327" s="67">
        <v>10.37</v>
      </c>
      <c r="AF327" s="67">
        <v>10.210000000000001</v>
      </c>
      <c r="AG327" s="67">
        <v>9.84</v>
      </c>
      <c r="AH327" s="67">
        <v>11.76</v>
      </c>
      <c r="AI327" s="67">
        <v>14.04</v>
      </c>
      <c r="AJ327" s="67">
        <v>15.47</v>
      </c>
      <c r="AK327" s="67">
        <v>12.94</v>
      </c>
      <c r="AL327" s="67">
        <v>12.29</v>
      </c>
      <c r="AM327" s="67">
        <v>12.76</v>
      </c>
      <c r="AN327" s="67">
        <v>11.7</v>
      </c>
      <c r="AO327" s="67">
        <v>13.87</v>
      </c>
      <c r="AP327" s="67">
        <v>10.67</v>
      </c>
      <c r="AQ327" s="67">
        <v>11.8</v>
      </c>
      <c r="AR327" s="67">
        <v>11.75</v>
      </c>
      <c r="AS327" s="67">
        <v>10.58</v>
      </c>
      <c r="AT327" s="67">
        <v>10.28</v>
      </c>
      <c r="AU327" s="67">
        <v>8.57</v>
      </c>
      <c r="AV327" s="67">
        <v>6.47</v>
      </c>
      <c r="AW327" s="67">
        <v>6.03</v>
      </c>
      <c r="AX327" s="67">
        <v>6.61</v>
      </c>
      <c r="AY327" s="67">
        <v>6.12</v>
      </c>
      <c r="AZ327" s="67">
        <v>6.1</v>
      </c>
      <c r="BA327" s="67">
        <v>6.73</v>
      </c>
      <c r="BB327" s="67">
        <v>6.72</v>
      </c>
      <c r="BC327" s="67">
        <v>7.31</v>
      </c>
      <c r="BD327" s="67">
        <v>6.87</v>
      </c>
      <c r="BE327" s="67">
        <v>6.25</v>
      </c>
      <c r="BF327" s="67">
        <v>6.9</v>
      </c>
      <c r="BG327" s="67">
        <v>5.71</v>
      </c>
      <c r="BH327" s="67">
        <v>6.29</v>
      </c>
      <c r="BI327" s="67">
        <v>7.08</v>
      </c>
      <c r="BJ327" s="67">
        <v>5.59</v>
      </c>
      <c r="BK327" s="67">
        <v>5.6</v>
      </c>
      <c r="BL327" s="67">
        <v>6.45</v>
      </c>
      <c r="BM327" s="67">
        <v>6.29</v>
      </c>
      <c r="BN327" s="67">
        <v>6.88</v>
      </c>
      <c r="BO327" s="67">
        <v>7.54</v>
      </c>
      <c r="BP327" s="67">
        <v>7.18</v>
      </c>
      <c r="BQ327" s="67"/>
      <c r="BR327" s="67"/>
      <c r="BS327" s="67"/>
      <c r="BT327" s="67"/>
      <c r="BU327" s="67"/>
      <c r="BV327" s="67"/>
      <c r="BW327" s="67"/>
      <c r="BX327" s="67"/>
      <c r="BY327" s="67"/>
      <c r="BZ327" s="67"/>
      <c r="CA327" s="67"/>
      <c r="CB327" s="67"/>
      <c r="CC327" s="67"/>
      <c r="CD327" s="67"/>
      <c r="CE327" s="67"/>
      <c r="CF327" s="67"/>
      <c r="CG327" s="67"/>
      <c r="CH327" s="67"/>
      <c r="CI327" s="67"/>
      <c r="CJ327" s="67"/>
      <c r="CK327" s="67"/>
      <c r="CL327" s="67"/>
      <c r="CM327" s="67"/>
      <c r="CN327" s="67"/>
      <c r="CO327" s="67"/>
      <c r="CP327" s="239"/>
      <c r="CQ327"/>
      <c r="CR327" s="67"/>
      <c r="CS327"/>
      <c r="CT327"/>
      <c r="CU327" s="67"/>
      <c r="CV327" s="67"/>
      <c r="CW327" s="67"/>
      <c r="CX327" s="67"/>
      <c r="CY327" s="67"/>
      <c r="CZ327" s="67"/>
      <c r="DA327" s="67"/>
      <c r="DB327" s="67"/>
      <c r="DC327" s="67"/>
      <c r="DD327" s="17">
        <f t="shared" si="16"/>
        <v>-0.28999999999999915</v>
      </c>
      <c r="DE327" s="96">
        <f t="shared" si="17"/>
        <v>-2.6149684400360609E-2</v>
      </c>
      <c r="DF327">
        <v>7.8</v>
      </c>
      <c r="DG327"/>
      <c r="DH327" s="254" t="s">
        <v>11608</v>
      </c>
      <c r="DI327">
        <f>VLOOKUP(DH327,[5]全部Ａ股20250705!$A:$D,4,FALSE)</f>
        <v>10.8</v>
      </c>
      <c r="DJ327"/>
      <c r="DK327" s="270"/>
      <c r="DL327" s="271"/>
    </row>
    <row r="328" spans="1:116" s="65" customFormat="1" x14ac:dyDescent="0.25">
      <c r="A328" s="99">
        <f t="shared" si="15"/>
        <v>327</v>
      </c>
      <c r="B328" s="8" t="s">
        <v>11605</v>
      </c>
      <c r="C328" s="137" t="s">
        <v>11606</v>
      </c>
      <c r="D328" s="176">
        <v>13.29</v>
      </c>
      <c r="E328"/>
      <c r="F328" s="100" t="e">
        <f>VLOOKUP(C328,#REF!,3,FALSE)</f>
        <v>#REF!</v>
      </c>
      <c r="G328" s="100"/>
      <c r="H328" s="67">
        <v>13.11</v>
      </c>
      <c r="I328" s="67">
        <v>12.76</v>
      </c>
      <c r="J328" s="67">
        <v>13.54</v>
      </c>
      <c r="K328" s="67">
        <v>13.71</v>
      </c>
      <c r="L328" s="67">
        <v>13.45</v>
      </c>
      <c r="M328" s="67">
        <v>13.2</v>
      </c>
      <c r="N328" s="67">
        <v>13.84</v>
      </c>
      <c r="O328" s="67">
        <v>12.94</v>
      </c>
      <c r="P328" s="67">
        <v>12.48</v>
      </c>
      <c r="Q328" s="67">
        <v>12.51</v>
      </c>
      <c r="R328" s="67">
        <v>13.18</v>
      </c>
      <c r="S328" s="67">
        <v>14.01</v>
      </c>
      <c r="T328" s="67">
        <v>15.16</v>
      </c>
      <c r="U328" s="67">
        <v>13.53</v>
      </c>
      <c r="V328" s="67">
        <v>12.96</v>
      </c>
      <c r="W328" s="67">
        <v>13.49</v>
      </c>
      <c r="X328" s="67">
        <v>13.41</v>
      </c>
      <c r="Y328" s="67">
        <v>12.76</v>
      </c>
      <c r="Z328" s="67">
        <v>13.34</v>
      </c>
      <c r="AA328" s="67">
        <v>13.75</v>
      </c>
      <c r="AB328" s="67">
        <v>12.18</v>
      </c>
      <c r="AC328" s="67">
        <v>11.81</v>
      </c>
      <c r="AD328" s="67">
        <v>11.82</v>
      </c>
      <c r="AE328" s="67">
        <v>11.72</v>
      </c>
      <c r="AF328" s="67">
        <v>11.23</v>
      </c>
      <c r="AG328" s="67">
        <v>11.61</v>
      </c>
      <c r="AH328" s="67">
        <v>12.83</v>
      </c>
      <c r="AI328" s="67">
        <v>13.19</v>
      </c>
      <c r="AJ328" s="67">
        <v>14.3</v>
      </c>
      <c r="AK328" s="67">
        <v>13.88</v>
      </c>
      <c r="AL328" s="67">
        <v>13.87</v>
      </c>
      <c r="AM328" s="67">
        <v>13.14</v>
      </c>
      <c r="AN328" s="67">
        <v>13.82</v>
      </c>
      <c r="AO328" s="67">
        <v>15.17</v>
      </c>
      <c r="AP328" s="67">
        <v>13.77</v>
      </c>
      <c r="AQ328" s="67">
        <v>14.05</v>
      </c>
      <c r="AR328" s="67">
        <v>11.9</v>
      </c>
      <c r="AS328" s="67">
        <v>11.17</v>
      </c>
      <c r="AT328" s="67">
        <v>12.76</v>
      </c>
      <c r="AU328" s="67">
        <v>11.77</v>
      </c>
      <c r="AV328" s="67">
        <v>10.34</v>
      </c>
      <c r="AW328" s="67">
        <v>10.220000000000001</v>
      </c>
      <c r="AX328" s="67">
        <v>10.4</v>
      </c>
      <c r="AY328" s="67">
        <v>10.82</v>
      </c>
      <c r="AZ328" s="67">
        <v>10.46</v>
      </c>
      <c r="BA328" s="67">
        <v>11.72</v>
      </c>
      <c r="BB328" s="67">
        <v>12.68</v>
      </c>
      <c r="BC328" s="67">
        <v>13.59</v>
      </c>
      <c r="BD328" s="67">
        <v>11.82</v>
      </c>
      <c r="BE328" s="67">
        <v>12.15</v>
      </c>
      <c r="BF328" s="67">
        <v>12.57</v>
      </c>
      <c r="BG328" s="67">
        <v>12.7</v>
      </c>
      <c r="BH328" s="67">
        <v>12.92</v>
      </c>
      <c r="BI328" s="67">
        <v>13.44</v>
      </c>
      <c r="BJ328" s="67">
        <v>13.95</v>
      </c>
      <c r="BK328" s="67">
        <v>13.63</v>
      </c>
      <c r="BL328" s="67">
        <v>14.42</v>
      </c>
      <c r="BM328" s="67">
        <v>16.190000000000001</v>
      </c>
      <c r="BN328" s="67">
        <v>17.37</v>
      </c>
      <c r="BO328" s="67">
        <v>20.399999999999999</v>
      </c>
      <c r="BP328" s="67">
        <v>13.87</v>
      </c>
      <c r="BQ328" s="67"/>
      <c r="BR328" s="67"/>
      <c r="BS328" s="67"/>
      <c r="BT328" s="67"/>
      <c r="BU328" s="67"/>
      <c r="BV328" s="67"/>
      <c r="BW328" s="67"/>
      <c r="BX328" s="67"/>
      <c r="BY328" s="67"/>
      <c r="BZ328" s="67"/>
      <c r="CA328" s="67"/>
      <c r="CB328" s="67"/>
      <c r="CC328" s="67"/>
      <c r="CD328" s="67"/>
      <c r="CE328" s="67"/>
      <c r="CF328" s="67"/>
      <c r="CG328" s="67"/>
      <c r="CH328" s="67"/>
      <c r="CI328" s="67"/>
      <c r="CJ328" s="67"/>
      <c r="CK328" s="67"/>
      <c r="CL328" s="67"/>
      <c r="CM328" s="67"/>
      <c r="CN328" s="67"/>
      <c r="CO328" s="67"/>
      <c r="CP328" s="239"/>
      <c r="CQ328"/>
      <c r="CR328" s="67"/>
      <c r="CS328"/>
      <c r="CT328"/>
      <c r="CU328" s="67"/>
      <c r="CV328" s="67"/>
      <c r="CW328" s="67"/>
      <c r="CX328" s="67"/>
      <c r="CY328" s="67"/>
      <c r="CZ328" s="67"/>
      <c r="DA328" s="67"/>
      <c r="DB328" s="67"/>
      <c r="DC328" s="67"/>
      <c r="DD328" s="17">
        <f t="shared" si="16"/>
        <v>0.17999999999999972</v>
      </c>
      <c r="DE328" s="96">
        <f t="shared" si="17"/>
        <v>1.3729977116704784E-2</v>
      </c>
      <c r="DF328">
        <v>7.8</v>
      </c>
      <c r="DG328"/>
      <c r="DH328" s="254" t="s">
        <v>11606</v>
      </c>
      <c r="DI328">
        <f>VLOOKUP(DH328,[5]全部Ａ股20250705!$A:$D,4,FALSE)</f>
        <v>13.29</v>
      </c>
      <c r="DJ328"/>
      <c r="DK328" s="270"/>
      <c r="DL328" s="271"/>
    </row>
    <row r="329" spans="1:116" s="65" customFormat="1" x14ac:dyDescent="0.25">
      <c r="A329" s="99">
        <f t="shared" si="15"/>
        <v>328</v>
      </c>
      <c r="B329" s="8" t="s">
        <v>11601</v>
      </c>
      <c r="C329" s="137" t="s">
        <v>11602</v>
      </c>
      <c r="D329" s="176">
        <v>14.67</v>
      </c>
      <c r="E329"/>
      <c r="F329" s="100" t="e">
        <f>VLOOKUP(C329,#REF!,3,FALSE)</f>
        <v>#REF!</v>
      </c>
      <c r="G329" s="100"/>
      <c r="H329" s="67">
        <v>16.010000000000002</v>
      </c>
      <c r="I329" s="67">
        <v>11.77</v>
      </c>
      <c r="J329" s="67">
        <v>12.11</v>
      </c>
      <c r="K329" s="67">
        <v>12.29</v>
      </c>
      <c r="L329" s="67">
        <v>12.09</v>
      </c>
      <c r="M329" s="67">
        <v>11.73</v>
      </c>
      <c r="N329" s="67">
        <v>12.22</v>
      </c>
      <c r="O329" s="67">
        <v>12.16</v>
      </c>
      <c r="P329" s="67">
        <v>12.07</v>
      </c>
      <c r="Q329" s="67">
        <v>12.29</v>
      </c>
      <c r="R329" s="67">
        <v>12.01</v>
      </c>
      <c r="S329" s="67">
        <v>12.07</v>
      </c>
      <c r="T329" s="67">
        <v>12.98</v>
      </c>
      <c r="U329" s="67">
        <v>13.45</v>
      </c>
      <c r="V329" s="67">
        <v>14.17</v>
      </c>
      <c r="W329" s="67">
        <v>13.57</v>
      </c>
      <c r="X329" s="67">
        <v>13.3</v>
      </c>
      <c r="Y329" s="67">
        <v>14.02</v>
      </c>
      <c r="Z329" s="67">
        <v>14.45</v>
      </c>
      <c r="AA329" s="67">
        <v>14.39</v>
      </c>
      <c r="AB329" s="67">
        <v>14.26</v>
      </c>
      <c r="AC329" s="67">
        <v>13.4</v>
      </c>
      <c r="AD329" s="67">
        <v>14.14</v>
      </c>
      <c r="AE329" s="67">
        <v>13.76</v>
      </c>
      <c r="AF329" s="67">
        <v>11.98</v>
      </c>
      <c r="AG329" s="67">
        <v>12.52</v>
      </c>
      <c r="AH329" s="67">
        <v>13.82</v>
      </c>
      <c r="AI329" s="67">
        <v>14.13</v>
      </c>
      <c r="AJ329" s="67">
        <v>19.14</v>
      </c>
      <c r="AK329" s="67">
        <v>12.91</v>
      </c>
      <c r="AL329" s="67">
        <v>12.8</v>
      </c>
      <c r="AM329" s="67">
        <v>11</v>
      </c>
      <c r="AN329" s="67">
        <v>11.25</v>
      </c>
      <c r="AO329" s="67">
        <v>12.17</v>
      </c>
      <c r="AP329" s="67">
        <v>11.16</v>
      </c>
      <c r="AQ329" s="67">
        <v>11.41</v>
      </c>
      <c r="AR329" s="67">
        <v>11.33</v>
      </c>
      <c r="AS329" s="67">
        <v>11.01</v>
      </c>
      <c r="AT329" s="67">
        <v>12.44</v>
      </c>
      <c r="AU329" s="67">
        <v>11.31</v>
      </c>
      <c r="AV329" s="67">
        <v>8.9700000000000006</v>
      </c>
      <c r="AW329" s="67">
        <v>8.58</v>
      </c>
      <c r="AX329" s="67">
        <v>9.06</v>
      </c>
      <c r="AY329" s="67">
        <v>9.36</v>
      </c>
      <c r="AZ329" s="67">
        <v>8.81</v>
      </c>
      <c r="BA329" s="67">
        <v>9.7899999999999991</v>
      </c>
      <c r="BB329" s="67">
        <v>9.2899999999999991</v>
      </c>
      <c r="BC329" s="67">
        <v>10.039999999999999</v>
      </c>
      <c r="BD329" s="67">
        <v>9.39</v>
      </c>
      <c r="BE329" s="67">
        <v>8.7899999999999991</v>
      </c>
      <c r="BF329" s="67">
        <v>8.27</v>
      </c>
      <c r="BG329" s="67">
        <v>8.3699999999999992</v>
      </c>
      <c r="BH329" s="67">
        <v>8.4700000000000006</v>
      </c>
      <c r="BI329" s="67">
        <v>9.07</v>
      </c>
      <c r="BJ329" s="67">
        <v>9.2200000000000006</v>
      </c>
      <c r="BK329" s="67">
        <v>8.98</v>
      </c>
      <c r="BL329" s="67">
        <v>9.57</v>
      </c>
      <c r="BM329" s="67">
        <v>9.8000000000000007</v>
      </c>
      <c r="BN329" s="67">
        <v>10.7</v>
      </c>
      <c r="BO329" s="67">
        <v>11.81</v>
      </c>
      <c r="BP329" s="67">
        <v>11.94</v>
      </c>
      <c r="BQ329" s="67"/>
      <c r="BR329" s="67"/>
      <c r="BS329" s="67"/>
      <c r="BT329" s="67"/>
      <c r="BU329" s="67"/>
      <c r="BV329" s="67"/>
      <c r="BW329" s="67"/>
      <c r="BX329" s="67"/>
      <c r="BY329" s="67"/>
      <c r="BZ329" s="67"/>
      <c r="CA329" s="67"/>
      <c r="CB329" s="67"/>
      <c r="CC329" s="67"/>
      <c r="CD329" s="67"/>
      <c r="CE329" s="67"/>
      <c r="CF329" s="67"/>
      <c r="CG329" s="67"/>
      <c r="CH329" s="67"/>
      <c r="CI329" s="67"/>
      <c r="CJ329" s="67"/>
      <c r="CK329" s="67"/>
      <c r="CL329" s="67"/>
      <c r="CM329" s="67"/>
      <c r="CN329" s="67"/>
      <c r="CO329" s="67"/>
      <c r="CP329" s="239"/>
      <c r="CQ329"/>
      <c r="CR329" s="67"/>
      <c r="CS329"/>
      <c r="CT329"/>
      <c r="CU329" s="67"/>
      <c r="CV329" s="67"/>
      <c r="CW329" s="67"/>
      <c r="CX329" s="67"/>
      <c r="CY329" s="67"/>
      <c r="CZ329" s="67"/>
      <c r="DA329" s="67"/>
      <c r="DB329" s="67"/>
      <c r="DC329" s="67"/>
      <c r="DD329" s="17">
        <f t="shared" si="16"/>
        <v>-1.3400000000000016</v>
      </c>
      <c r="DE329" s="96">
        <f t="shared" si="17"/>
        <v>-8.3697688944409834E-2</v>
      </c>
      <c r="DF329">
        <v>7.8</v>
      </c>
      <c r="DG329"/>
      <c r="DH329" s="254" t="s">
        <v>11602</v>
      </c>
      <c r="DI329">
        <f>VLOOKUP(DH329,[5]全部Ａ股20250705!$A:$D,4,FALSE)</f>
        <v>14.67</v>
      </c>
      <c r="DJ329"/>
      <c r="DK329" s="270"/>
      <c r="DL329" s="271"/>
    </row>
    <row r="330" spans="1:116" s="65" customFormat="1" x14ac:dyDescent="0.25">
      <c r="A330" s="99">
        <f t="shared" si="15"/>
        <v>329</v>
      </c>
      <c r="B330" s="8" t="s">
        <v>11588</v>
      </c>
      <c r="C330" s="137" t="s">
        <v>11589</v>
      </c>
      <c r="D330" s="176">
        <v>22.93</v>
      </c>
      <c r="E330"/>
      <c r="F330" s="100" t="e">
        <f>VLOOKUP(C330,#REF!,3,FALSE)</f>
        <v>#REF!</v>
      </c>
      <c r="G330" s="100"/>
      <c r="H330" s="67">
        <v>22.08</v>
      </c>
      <c r="I330" s="67">
        <v>20.3</v>
      </c>
      <c r="J330" s="67">
        <v>21.26</v>
      </c>
      <c r="K330" s="67">
        <v>22.06</v>
      </c>
      <c r="L330" s="67">
        <v>22.38</v>
      </c>
      <c r="M330" s="67">
        <v>22.13</v>
      </c>
      <c r="N330" s="67">
        <v>22.93</v>
      </c>
      <c r="O330" s="67">
        <v>23.84</v>
      </c>
      <c r="P330" s="67">
        <v>21.04</v>
      </c>
      <c r="Q330" s="67">
        <v>20.85</v>
      </c>
      <c r="R330" s="67">
        <v>19.47</v>
      </c>
      <c r="S330" s="67">
        <v>19.22</v>
      </c>
      <c r="T330" s="67">
        <v>21.23</v>
      </c>
      <c r="U330" s="67">
        <v>21.94</v>
      </c>
      <c r="V330" s="67">
        <v>22.41</v>
      </c>
      <c r="W330" s="67">
        <v>23.46</v>
      </c>
      <c r="X330" s="67">
        <v>24.22</v>
      </c>
      <c r="Y330" s="67">
        <v>23.3</v>
      </c>
      <c r="Z330" s="67">
        <v>25.97</v>
      </c>
      <c r="AA330" s="67">
        <v>27.44</v>
      </c>
      <c r="AB330" s="67">
        <v>25.5</v>
      </c>
      <c r="AC330" s="67">
        <v>21.7</v>
      </c>
      <c r="AD330" s="67">
        <v>22.4</v>
      </c>
      <c r="AE330" s="67">
        <v>22.22</v>
      </c>
      <c r="AF330" s="67">
        <v>20.99</v>
      </c>
      <c r="AG330" s="67">
        <v>21.43</v>
      </c>
      <c r="AH330" s="67">
        <v>26.16</v>
      </c>
      <c r="AI330" s="67">
        <v>25.8</v>
      </c>
      <c r="AJ330" s="67">
        <v>27.5</v>
      </c>
      <c r="AK330" s="67">
        <v>27.19</v>
      </c>
      <c r="AL330" s="67">
        <v>28.35</v>
      </c>
      <c r="AM330" s="67">
        <v>26.92</v>
      </c>
      <c r="AN330" s="67">
        <v>23.62</v>
      </c>
      <c r="AO330" s="67">
        <v>26.51</v>
      </c>
      <c r="AP330" s="67">
        <v>30.3</v>
      </c>
      <c r="AQ330" s="67">
        <v>24.95</v>
      </c>
      <c r="AR330" s="67">
        <v>17.18</v>
      </c>
      <c r="AS330" s="67">
        <v>13.83</v>
      </c>
      <c r="AT330" s="67">
        <v>14.75</v>
      </c>
      <c r="AU330" s="67">
        <v>13.64</v>
      </c>
      <c r="AV330" s="67">
        <v>11.92</v>
      </c>
      <c r="AW330" s="67">
        <v>11.43</v>
      </c>
      <c r="AX330" s="67">
        <v>12.45</v>
      </c>
      <c r="AY330" s="67">
        <v>12.18</v>
      </c>
      <c r="AZ330" s="67">
        <v>11.32</v>
      </c>
      <c r="BA330" s="67">
        <v>12.1</v>
      </c>
      <c r="BB330" s="67">
        <v>12.54</v>
      </c>
      <c r="BC330" s="67">
        <v>15.68</v>
      </c>
      <c r="BD330" s="67">
        <v>11.15</v>
      </c>
      <c r="BE330" s="67">
        <v>9.5500000000000007</v>
      </c>
      <c r="BF330" s="67">
        <v>10.54</v>
      </c>
      <c r="BG330" s="67">
        <v>9.76</v>
      </c>
      <c r="BH330" s="67">
        <v>10.64</v>
      </c>
      <c r="BI330" s="67">
        <v>12.1</v>
      </c>
      <c r="BJ330" s="67">
        <v>12.7</v>
      </c>
      <c r="BK330" s="67">
        <v>13.45</v>
      </c>
      <c r="BL330" s="67">
        <v>11.61</v>
      </c>
      <c r="BM330" s="67">
        <v>11.62</v>
      </c>
      <c r="BN330" s="67">
        <v>12.93</v>
      </c>
      <c r="BO330" s="67">
        <v>11.57</v>
      </c>
      <c r="BP330" s="67">
        <v>11.73</v>
      </c>
      <c r="BQ330" s="67">
        <v>12.54</v>
      </c>
      <c r="BR330" s="67"/>
      <c r="BS330" s="67"/>
      <c r="BT330" s="67"/>
      <c r="BU330" s="67"/>
      <c r="BV330" s="67"/>
      <c r="BW330" s="67"/>
      <c r="BX330" s="67"/>
      <c r="BY330" s="67"/>
      <c r="BZ330" s="67"/>
      <c r="CA330" s="67"/>
      <c r="CB330" s="67"/>
      <c r="CC330" s="67"/>
      <c r="CD330" s="67"/>
      <c r="CE330" s="67"/>
      <c r="CF330" s="67"/>
      <c r="CG330" s="67"/>
      <c r="CH330" s="67"/>
      <c r="CI330" s="67"/>
      <c r="CJ330" s="67"/>
      <c r="CK330" s="67"/>
      <c r="CL330" s="67"/>
      <c r="CM330" s="67"/>
      <c r="CN330" s="67"/>
      <c r="CO330" s="67"/>
      <c r="CP330" s="239"/>
      <c r="CQ330"/>
      <c r="CR330" s="67"/>
      <c r="CS330"/>
      <c r="CT330"/>
      <c r="CU330" s="67"/>
      <c r="CV330" s="67"/>
      <c r="CW330" s="67"/>
      <c r="CX330" s="67"/>
      <c r="CY330" s="67"/>
      <c r="CZ330" s="67"/>
      <c r="DA330" s="67"/>
      <c r="DB330" s="67"/>
      <c r="DC330" s="67"/>
      <c r="DD330" s="17">
        <f t="shared" si="16"/>
        <v>0.85000000000000142</v>
      </c>
      <c r="DE330" s="96">
        <f t="shared" si="17"/>
        <v>3.849637681159427E-2</v>
      </c>
      <c r="DF330">
        <v>7.8</v>
      </c>
      <c r="DG330"/>
      <c r="DH330" s="254" t="s">
        <v>11589</v>
      </c>
      <c r="DI330">
        <f>VLOOKUP(DH330,[5]全部Ａ股20250705!$A:$D,4,FALSE)</f>
        <v>22.93</v>
      </c>
      <c r="DJ330"/>
      <c r="DK330" s="270"/>
      <c r="DL330" s="271"/>
    </row>
    <row r="331" spans="1:116" s="65" customFormat="1" x14ac:dyDescent="0.25">
      <c r="A331" s="99">
        <f t="shared" si="15"/>
        <v>330</v>
      </c>
      <c r="B331" s="8" t="s">
        <v>11586</v>
      </c>
      <c r="C331" s="137" t="s">
        <v>11587</v>
      </c>
      <c r="D331" s="176">
        <v>10.38</v>
      </c>
      <c r="E331"/>
      <c r="F331" s="100" t="e">
        <f>VLOOKUP(C331,#REF!,3,FALSE)</f>
        <v>#REF!</v>
      </c>
      <c r="G331" s="100"/>
      <c r="H331" s="67">
        <v>10.3</v>
      </c>
      <c r="I331" s="67">
        <v>10.49</v>
      </c>
      <c r="J331" s="67">
        <v>11.3</v>
      </c>
      <c r="K331" s="67">
        <v>10.07</v>
      </c>
      <c r="L331" s="67">
        <v>10.01</v>
      </c>
      <c r="M331" s="67">
        <v>9.11</v>
      </c>
      <c r="N331" s="67">
        <v>8.43</v>
      </c>
      <c r="O331" s="67">
        <v>8.36</v>
      </c>
      <c r="P331" s="67">
        <v>8.2200000000000006</v>
      </c>
      <c r="Q331" s="67">
        <v>9.11</v>
      </c>
      <c r="R331" s="67">
        <v>9.89</v>
      </c>
      <c r="S331" s="67">
        <v>9.86</v>
      </c>
      <c r="T331" s="67">
        <v>10.8</v>
      </c>
      <c r="U331" s="67">
        <v>11.75</v>
      </c>
      <c r="V331" s="67">
        <v>12.69</v>
      </c>
      <c r="W331" s="67">
        <v>12.88</v>
      </c>
      <c r="X331" s="67">
        <v>13.7</v>
      </c>
      <c r="Y331" s="67">
        <v>11.87</v>
      </c>
      <c r="Z331" s="67">
        <v>13.05</v>
      </c>
      <c r="AA331" s="67">
        <v>13.38</v>
      </c>
      <c r="AB331" s="67">
        <v>12.34</v>
      </c>
      <c r="AC331" s="67">
        <v>10.82</v>
      </c>
      <c r="AD331" s="67">
        <v>10.62</v>
      </c>
      <c r="AE331" s="67">
        <v>16</v>
      </c>
      <c r="AF331" s="67">
        <v>13.34</v>
      </c>
      <c r="AG331" s="67">
        <v>12.77</v>
      </c>
      <c r="AH331" s="67">
        <v>14.5</v>
      </c>
      <c r="AI331" s="67">
        <v>16.399999999999999</v>
      </c>
      <c r="AJ331" s="67">
        <v>17.16</v>
      </c>
      <c r="AK331" s="67">
        <v>17.149999999999999</v>
      </c>
      <c r="AL331" s="67">
        <v>16.61</v>
      </c>
      <c r="AM331" s="67">
        <v>17.3</v>
      </c>
      <c r="AN331" s="67">
        <v>16.73</v>
      </c>
      <c r="AO331" s="67">
        <v>20.04</v>
      </c>
      <c r="AP331" s="67">
        <v>21.76</v>
      </c>
      <c r="AQ331" s="67">
        <v>16.510000000000002</v>
      </c>
      <c r="AR331" s="67">
        <v>14.52</v>
      </c>
      <c r="AS331" s="67">
        <v>11.09</v>
      </c>
      <c r="AT331" s="67">
        <v>11.84</v>
      </c>
      <c r="AU331" s="67">
        <v>10.84</v>
      </c>
      <c r="AV331" s="67">
        <v>9.91</v>
      </c>
      <c r="AW331" s="67">
        <v>9.6300000000000008</v>
      </c>
      <c r="AX331" s="67">
        <v>9.69</v>
      </c>
      <c r="AY331" s="67">
        <v>9.91</v>
      </c>
      <c r="AZ331" s="67">
        <v>9.5299999999999994</v>
      </c>
      <c r="BA331" s="67">
        <v>10.06</v>
      </c>
      <c r="BB331" s="67">
        <v>10.15</v>
      </c>
      <c r="BC331" s="67">
        <v>10.9</v>
      </c>
      <c r="BD331" s="67">
        <v>10.02</v>
      </c>
      <c r="BE331" s="67">
        <v>10.220000000000001</v>
      </c>
      <c r="BF331" s="67">
        <v>10.199999999999999</v>
      </c>
      <c r="BG331" s="67">
        <v>10.99</v>
      </c>
      <c r="BH331" s="67">
        <v>11.32</v>
      </c>
      <c r="BI331" s="67">
        <v>11.14</v>
      </c>
      <c r="BJ331" s="67">
        <v>10.07</v>
      </c>
      <c r="BK331" s="67">
        <v>9.61</v>
      </c>
      <c r="BL331" s="67">
        <v>10.83</v>
      </c>
      <c r="BM331" s="67">
        <v>11.15</v>
      </c>
      <c r="BN331" s="67">
        <v>12.09</v>
      </c>
      <c r="BO331" s="67">
        <v>11.33</v>
      </c>
      <c r="BP331" s="67">
        <v>12.4</v>
      </c>
      <c r="BQ331" s="67">
        <v>12.53</v>
      </c>
      <c r="BR331" s="67"/>
      <c r="BS331" s="67"/>
      <c r="BT331" s="67"/>
      <c r="BU331" s="67"/>
      <c r="BV331" s="67"/>
      <c r="BW331" s="67"/>
      <c r="BX331" s="67"/>
      <c r="BY331" s="67"/>
      <c r="BZ331" s="67"/>
      <c r="CA331" s="67"/>
      <c r="CB331" s="67"/>
      <c r="CC331" s="67"/>
      <c r="CD331" s="67"/>
      <c r="CE331" s="67"/>
      <c r="CF331" s="67"/>
      <c r="CG331" s="67"/>
      <c r="CH331" s="67"/>
      <c r="CI331" s="67"/>
      <c r="CJ331" s="67"/>
      <c r="CK331" s="67"/>
      <c r="CL331" s="67"/>
      <c r="CM331" s="67"/>
      <c r="CN331" s="67"/>
      <c r="CO331" s="67"/>
      <c r="CP331" s="239"/>
      <c r="CQ331"/>
      <c r="CR331" s="67"/>
      <c r="CS331"/>
      <c r="CT331"/>
      <c r="CU331" s="67"/>
      <c r="CV331" s="67"/>
      <c r="CW331" s="67"/>
      <c r="CX331" s="67"/>
      <c r="CY331" s="67"/>
      <c r="CZ331" s="67"/>
      <c r="DA331" s="67"/>
      <c r="DB331" s="67"/>
      <c r="DC331" s="67"/>
      <c r="DD331" s="17">
        <f t="shared" si="16"/>
        <v>8.0000000000000071E-2</v>
      </c>
      <c r="DE331" s="96">
        <f t="shared" si="17"/>
        <v>7.7669902912621425E-3</v>
      </c>
      <c r="DF331">
        <v>7.8</v>
      </c>
      <c r="DG331"/>
      <c r="DH331" s="254" t="s">
        <v>11587</v>
      </c>
      <c r="DI331">
        <f>VLOOKUP(DH331,[5]全部Ａ股20250705!$A:$D,4,FALSE)</f>
        <v>10.38</v>
      </c>
      <c r="DJ331"/>
      <c r="DK331" s="270"/>
      <c r="DL331" s="271"/>
    </row>
    <row r="332" spans="1:116" s="65" customFormat="1" x14ac:dyDescent="0.25">
      <c r="A332" s="99">
        <f t="shared" si="15"/>
        <v>331</v>
      </c>
      <c r="B332" s="8" t="s">
        <v>11584</v>
      </c>
      <c r="C332" s="137" t="s">
        <v>11585</v>
      </c>
      <c r="D332" s="176">
        <v>13.51</v>
      </c>
      <c r="E332"/>
      <c r="F332" s="100" t="e">
        <f>VLOOKUP(C332,#REF!,3,FALSE)</f>
        <v>#REF!</v>
      </c>
      <c r="G332" s="100"/>
      <c r="H332" s="67">
        <v>13.95</v>
      </c>
      <c r="I332" s="67">
        <v>13.03</v>
      </c>
      <c r="J332" s="67">
        <v>12.66</v>
      </c>
      <c r="K332" s="67">
        <v>12.22</v>
      </c>
      <c r="L332" s="67">
        <v>11.8</v>
      </c>
      <c r="M332" s="67">
        <v>11.6</v>
      </c>
      <c r="N332" s="67">
        <v>12.14</v>
      </c>
      <c r="O332" s="67">
        <v>12.88</v>
      </c>
      <c r="P332" s="67">
        <v>11.41</v>
      </c>
      <c r="Q332" s="67">
        <v>10.97</v>
      </c>
      <c r="R332" s="67">
        <v>11.49</v>
      </c>
      <c r="S332" s="67">
        <v>12.2</v>
      </c>
      <c r="T332" s="67">
        <v>11.92</v>
      </c>
      <c r="U332" s="67">
        <v>12.46</v>
      </c>
      <c r="V332" s="67">
        <v>15.2</v>
      </c>
      <c r="W332" s="67">
        <v>13.52</v>
      </c>
      <c r="X332" s="67">
        <v>12.38</v>
      </c>
      <c r="Y332" s="67">
        <v>11.47</v>
      </c>
      <c r="Z332" s="67">
        <v>12.18</v>
      </c>
      <c r="AA332" s="67">
        <v>11.77</v>
      </c>
      <c r="AB332" s="67">
        <v>11.8</v>
      </c>
      <c r="AC332" s="67">
        <v>10.92</v>
      </c>
      <c r="AD332" s="67">
        <v>10.91</v>
      </c>
      <c r="AE332" s="67">
        <v>10.48</v>
      </c>
      <c r="AF332" s="67">
        <v>10.09</v>
      </c>
      <c r="AG332" s="67">
        <v>10.01</v>
      </c>
      <c r="AH332" s="67">
        <v>11.56</v>
      </c>
      <c r="AI332" s="67">
        <v>12.28</v>
      </c>
      <c r="AJ332" s="67">
        <v>12.87</v>
      </c>
      <c r="AK332" s="67">
        <v>13.89</v>
      </c>
      <c r="AL332" s="67">
        <v>12.83</v>
      </c>
      <c r="AM332" s="67">
        <v>13.18</v>
      </c>
      <c r="AN332" s="67">
        <v>12.77</v>
      </c>
      <c r="AO332" s="67">
        <v>14.44</v>
      </c>
      <c r="AP332" s="67">
        <v>13.25</v>
      </c>
      <c r="AQ332" s="67">
        <v>14.68</v>
      </c>
      <c r="AR332" s="67">
        <v>11.82</v>
      </c>
      <c r="AS332" s="67">
        <v>11.28</v>
      </c>
      <c r="AT332" s="67">
        <v>10.15</v>
      </c>
      <c r="AU332" s="67">
        <v>8.7899999999999991</v>
      </c>
      <c r="AV332" s="67">
        <v>7.75</v>
      </c>
      <c r="AW332" s="67">
        <v>7.73</v>
      </c>
      <c r="AX332" s="67">
        <v>7.77</v>
      </c>
      <c r="AY332" s="67">
        <v>8.0299999999999994</v>
      </c>
      <c r="AZ332" s="67">
        <v>8.2200000000000006</v>
      </c>
      <c r="BA332" s="67">
        <v>8.65</v>
      </c>
      <c r="BB332" s="67">
        <v>8.8699999999999992</v>
      </c>
      <c r="BC332" s="67">
        <v>9.57</v>
      </c>
      <c r="BD332" s="67">
        <v>8.86</v>
      </c>
      <c r="BE332" s="67">
        <v>8.6</v>
      </c>
      <c r="BF332" s="67">
        <v>8.91</v>
      </c>
      <c r="BG332" s="67">
        <v>9</v>
      </c>
      <c r="BH332" s="67">
        <v>9.1999999999999993</v>
      </c>
      <c r="BI332" s="67">
        <v>9.34</v>
      </c>
      <c r="BJ332" s="67">
        <v>9.61</v>
      </c>
      <c r="BK332" s="67">
        <v>9.4</v>
      </c>
      <c r="BL332" s="67">
        <v>10.210000000000001</v>
      </c>
      <c r="BM332" s="67">
        <v>10.83</v>
      </c>
      <c r="BN332" s="67">
        <v>11.36</v>
      </c>
      <c r="BO332" s="67">
        <v>11.43</v>
      </c>
      <c r="BP332" s="67">
        <v>11.15</v>
      </c>
      <c r="BQ332" s="67">
        <v>10.88</v>
      </c>
      <c r="BR332" s="67"/>
      <c r="BS332" s="67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239"/>
      <c r="CQ332"/>
      <c r="CR332" s="67"/>
      <c r="CS332"/>
      <c r="CT332"/>
      <c r="CU332" s="67"/>
      <c r="CV332" s="67"/>
      <c r="CW332" s="67"/>
      <c r="CX332" s="67"/>
      <c r="CY332" s="67"/>
      <c r="CZ332" s="67"/>
      <c r="DA332" s="67"/>
      <c r="DB332" s="67"/>
      <c r="DC332" s="67"/>
      <c r="DD332" s="17">
        <f t="shared" si="16"/>
        <v>-0.4399999999999995</v>
      </c>
      <c r="DE332" s="96">
        <f t="shared" si="17"/>
        <v>-3.15412186379928E-2</v>
      </c>
      <c r="DF332">
        <v>7.8</v>
      </c>
      <c r="DG332"/>
      <c r="DH332" s="254" t="s">
        <v>11585</v>
      </c>
      <c r="DI332">
        <f>VLOOKUP(DH332,[5]全部Ａ股20250705!$A:$D,4,FALSE)</f>
        <v>13.51</v>
      </c>
      <c r="DJ332"/>
      <c r="DK332" s="270"/>
      <c r="DL332" s="271"/>
    </row>
    <row r="333" spans="1:116" s="65" customFormat="1" x14ac:dyDescent="0.25">
      <c r="A333" s="99">
        <f t="shared" si="15"/>
        <v>332</v>
      </c>
      <c r="B333" s="8" t="s">
        <v>11571</v>
      </c>
      <c r="C333" s="137" t="s">
        <v>11573</v>
      </c>
      <c r="D333" s="176">
        <v>32.909999999999997</v>
      </c>
      <c r="E333"/>
      <c r="F333" s="100" t="e">
        <f>VLOOKUP(C333,#REF!,3,FALSE)</f>
        <v>#REF!</v>
      </c>
      <c r="G333" s="100"/>
      <c r="H333" s="67">
        <v>33.659999999999997</v>
      </c>
      <c r="I333" s="67">
        <v>32.799999999999997</v>
      </c>
      <c r="J333" s="67">
        <v>33</v>
      </c>
      <c r="K333" s="67">
        <v>27.85</v>
      </c>
      <c r="L333" s="67">
        <v>21.65</v>
      </c>
      <c r="M333" s="67">
        <v>21.55</v>
      </c>
      <c r="N333" s="67">
        <v>23.19</v>
      </c>
      <c r="O333" s="67">
        <v>24.64</v>
      </c>
      <c r="P333" s="67">
        <v>16.829999999999998</v>
      </c>
      <c r="Q333" s="67">
        <v>16.600000000000001</v>
      </c>
      <c r="R333" s="67">
        <v>14.73</v>
      </c>
      <c r="S333" s="67">
        <v>14.68</v>
      </c>
      <c r="T333" s="67">
        <v>18.329999999999998</v>
      </c>
      <c r="U333" s="67">
        <v>17.16</v>
      </c>
      <c r="V333" s="67">
        <v>17.18</v>
      </c>
      <c r="W333" s="67">
        <v>16.37</v>
      </c>
      <c r="X333" s="67">
        <v>16.899999999999999</v>
      </c>
      <c r="Y333" s="67">
        <v>15.16</v>
      </c>
      <c r="Z333" s="67">
        <v>15.54</v>
      </c>
      <c r="AA333" s="67">
        <v>14.91</v>
      </c>
      <c r="AB333" s="67">
        <v>14.4</v>
      </c>
      <c r="AC333" s="67">
        <v>13.95</v>
      </c>
      <c r="AD333" s="67">
        <v>14.26</v>
      </c>
      <c r="AE333" s="67">
        <v>13.38</v>
      </c>
      <c r="AF333" s="67">
        <v>13.11</v>
      </c>
      <c r="AG333" s="67">
        <v>13.88</v>
      </c>
      <c r="AH333" s="67">
        <v>16.739999999999998</v>
      </c>
      <c r="AI333" s="67">
        <v>16.68</v>
      </c>
      <c r="AJ333" s="67">
        <v>16.920000000000002</v>
      </c>
      <c r="AK333" s="67">
        <v>14.93</v>
      </c>
      <c r="AL333" s="67">
        <v>13.96</v>
      </c>
      <c r="AM333" s="67">
        <v>13.16</v>
      </c>
      <c r="AN333" s="67">
        <v>13.48</v>
      </c>
      <c r="AO333" s="67">
        <v>13.18</v>
      </c>
      <c r="AP333" s="67">
        <v>11.9</v>
      </c>
      <c r="AQ333" s="67">
        <v>12.32</v>
      </c>
      <c r="AR333" s="67">
        <v>11.69</v>
      </c>
      <c r="AS333" s="67">
        <v>11.22</v>
      </c>
      <c r="AT333" s="67">
        <v>12.12</v>
      </c>
      <c r="AU333" s="67">
        <v>11.19</v>
      </c>
      <c r="AV333" s="67">
        <v>10.130000000000001</v>
      </c>
      <c r="AW333" s="67">
        <v>9.98</v>
      </c>
      <c r="AX333" s="67">
        <v>10.16</v>
      </c>
      <c r="AY333" s="67">
        <v>10.220000000000001</v>
      </c>
      <c r="AZ333" s="67">
        <v>9.6999999999999993</v>
      </c>
      <c r="BA333" s="67">
        <v>10.41</v>
      </c>
      <c r="BB333" s="67">
        <v>10.9</v>
      </c>
      <c r="BC333" s="67">
        <v>11.24</v>
      </c>
      <c r="BD333" s="67">
        <v>11</v>
      </c>
      <c r="BE333" s="67">
        <v>10.220000000000001</v>
      </c>
      <c r="BF333" s="67">
        <v>10.72</v>
      </c>
      <c r="BG333" s="67">
        <v>10.74</v>
      </c>
      <c r="BH333" s="67">
        <v>11.39</v>
      </c>
      <c r="BI333" s="67">
        <v>11.72</v>
      </c>
      <c r="BJ333" s="67">
        <v>11.9</v>
      </c>
      <c r="BK333" s="67">
        <v>11.76</v>
      </c>
      <c r="BL333" s="67">
        <v>12.98</v>
      </c>
      <c r="BM333" s="67">
        <v>13.55</v>
      </c>
      <c r="BN333" s="67">
        <v>14.19</v>
      </c>
      <c r="BO333" s="67">
        <v>15.02</v>
      </c>
      <c r="BP333" s="67">
        <v>14.62</v>
      </c>
      <c r="BQ333" s="67">
        <v>16.2</v>
      </c>
      <c r="BR333" s="67">
        <v>21.68</v>
      </c>
      <c r="BS333" s="67"/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67"/>
      <c r="CP333" s="239"/>
      <c r="CQ333"/>
      <c r="CR333" s="67"/>
      <c r="CS333"/>
      <c r="CT333"/>
      <c r="CU333" s="67"/>
      <c r="CV333" s="67"/>
      <c r="CW333" s="67"/>
      <c r="CX333" s="67"/>
      <c r="CY333" s="67"/>
      <c r="CZ333" s="67"/>
      <c r="DA333" s="67"/>
      <c r="DB333" s="67"/>
      <c r="DC333" s="67"/>
      <c r="DD333" s="17">
        <f t="shared" si="16"/>
        <v>-0.75</v>
      </c>
      <c r="DE333" s="96">
        <f t="shared" si="17"/>
        <v>-2.2281639928698756E-2</v>
      </c>
      <c r="DF333">
        <v>7.8</v>
      </c>
      <c r="DG333"/>
      <c r="DH333" s="254" t="s">
        <v>11573</v>
      </c>
      <c r="DI333">
        <f>VLOOKUP(DH333,[5]全部Ａ股20250705!$A:$D,4,FALSE)</f>
        <v>32.909999999999997</v>
      </c>
      <c r="DJ333"/>
      <c r="DK333" s="270"/>
      <c r="DL333" s="271"/>
    </row>
    <row r="334" spans="1:116" s="65" customFormat="1" x14ac:dyDescent="0.25">
      <c r="A334" s="99">
        <f t="shared" si="15"/>
        <v>333</v>
      </c>
      <c r="B334" s="8" t="s">
        <v>11570</v>
      </c>
      <c r="C334" s="137" t="s">
        <v>11572</v>
      </c>
      <c r="D334" s="176">
        <v>5.73</v>
      </c>
      <c r="E334"/>
      <c r="F334" s="100" t="e">
        <f>VLOOKUP(C334,#REF!,3,FALSE)</f>
        <v>#REF!</v>
      </c>
      <c r="G334" s="100"/>
      <c r="H334" s="67">
        <v>5.77</v>
      </c>
      <c r="I334" s="67">
        <v>7.19</v>
      </c>
      <c r="J334" s="67">
        <v>5.0599999999999996</v>
      </c>
      <c r="K334" s="67">
        <v>4.17</v>
      </c>
      <c r="L334" s="67">
        <v>4</v>
      </c>
      <c r="M334" s="67">
        <v>4.0199999999999996</v>
      </c>
      <c r="N334" s="67">
        <v>3.99</v>
      </c>
      <c r="O334" s="67">
        <v>4</v>
      </c>
      <c r="P334" s="67">
        <v>3.83</v>
      </c>
      <c r="Q334" s="67">
        <v>3.94</v>
      </c>
      <c r="R334" s="67">
        <v>3.87</v>
      </c>
      <c r="S334" s="67">
        <v>3.85</v>
      </c>
      <c r="T334" s="67">
        <v>4.34</v>
      </c>
      <c r="U334" s="67">
        <v>4.3</v>
      </c>
      <c r="V334" s="67">
        <v>4.51</v>
      </c>
      <c r="W334" s="67">
        <v>4.1900000000000004</v>
      </c>
      <c r="X334" s="67">
        <v>4.07</v>
      </c>
      <c r="Y334" s="67">
        <v>4.28</v>
      </c>
      <c r="Z334" s="67">
        <v>4.24</v>
      </c>
      <c r="AA334" s="67">
        <v>4.25</v>
      </c>
      <c r="AB334" s="67">
        <v>4.3600000000000003</v>
      </c>
      <c r="AC334" s="67">
        <v>4.25</v>
      </c>
      <c r="AD334" s="67">
        <v>4.3</v>
      </c>
      <c r="AE334" s="67">
        <v>4.5</v>
      </c>
      <c r="AF334" s="67">
        <v>4.03</v>
      </c>
      <c r="AG334" s="67">
        <v>4.3099999999999996</v>
      </c>
      <c r="AH334" s="67">
        <v>4.34</v>
      </c>
      <c r="AI334" s="67">
        <v>4.4000000000000004</v>
      </c>
      <c r="AJ334" s="67">
        <v>4.79</v>
      </c>
      <c r="AK334" s="67">
        <v>4.8600000000000003</v>
      </c>
      <c r="AL334" s="67">
        <v>4.62</v>
      </c>
      <c r="AM334" s="67">
        <v>4.57</v>
      </c>
      <c r="AN334" s="67">
        <v>4.66</v>
      </c>
      <c r="AO334" s="67">
        <v>4.8899999999999997</v>
      </c>
      <c r="AP334" s="67">
        <v>4.4400000000000004</v>
      </c>
      <c r="AQ334" s="67">
        <v>4.49</v>
      </c>
      <c r="AR334" s="67">
        <v>4.37</v>
      </c>
      <c r="AS334" s="67">
        <v>4.53</v>
      </c>
      <c r="AT334" s="67">
        <v>4.28</v>
      </c>
      <c r="AU334" s="67">
        <v>3.8</v>
      </c>
      <c r="AV334" s="67">
        <v>3.41</v>
      </c>
      <c r="AW334" s="67">
        <v>3.44</v>
      </c>
      <c r="AX334" s="67">
        <v>3.35</v>
      </c>
      <c r="AY334" s="67">
        <v>3.57</v>
      </c>
      <c r="AZ334" s="67">
        <v>3.41</v>
      </c>
      <c r="BA334" s="67">
        <v>3.68</v>
      </c>
      <c r="BB334" s="67">
        <v>3.64</v>
      </c>
      <c r="BC334" s="67">
        <v>3.64</v>
      </c>
      <c r="BD334" s="67">
        <v>3.36</v>
      </c>
      <c r="BE334" s="67">
        <v>3.4</v>
      </c>
      <c r="BF334" s="67">
        <v>3.44</v>
      </c>
      <c r="BG334" s="67">
        <v>3.49</v>
      </c>
      <c r="BH334" s="67">
        <v>3.5</v>
      </c>
      <c r="BI334" s="67">
        <v>3.55</v>
      </c>
      <c r="BJ334" s="67">
        <v>3.71</v>
      </c>
      <c r="BK334" s="67">
        <v>3.6</v>
      </c>
      <c r="BL334" s="67">
        <v>4.0999999999999996</v>
      </c>
      <c r="BM334" s="67">
        <v>4.18</v>
      </c>
      <c r="BN334" s="67">
        <v>4.2300000000000004</v>
      </c>
      <c r="BO334" s="67">
        <v>4.42</v>
      </c>
      <c r="BP334" s="67">
        <v>4.5</v>
      </c>
      <c r="BQ334" s="67">
        <v>4.68</v>
      </c>
      <c r="BR334" s="67">
        <v>4.9800000000000004</v>
      </c>
      <c r="BS334" s="67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239"/>
      <c r="CQ334"/>
      <c r="CR334" s="67"/>
      <c r="CS334"/>
      <c r="CT334"/>
      <c r="CU334" s="67"/>
      <c r="CV334" s="67"/>
      <c r="CW334" s="67"/>
      <c r="CX334" s="67"/>
      <c r="CY334" s="67"/>
      <c r="CZ334" s="67"/>
      <c r="DA334" s="67"/>
      <c r="DB334" s="67"/>
      <c r="DC334" s="67"/>
      <c r="DD334" s="17">
        <f t="shared" si="16"/>
        <v>-3.9999999999999147E-2</v>
      </c>
      <c r="DE334" s="96">
        <f t="shared" si="17"/>
        <v>-6.9324090121315688E-3</v>
      </c>
      <c r="DF334">
        <v>7.8</v>
      </c>
      <c r="DG334"/>
      <c r="DH334" s="254" t="s">
        <v>11572</v>
      </c>
      <c r="DI334">
        <f>VLOOKUP(DH334,[5]全部Ａ股20250705!$A:$D,4,FALSE)</f>
        <v>5.73</v>
      </c>
      <c r="DJ334"/>
      <c r="DK334" s="270"/>
      <c r="DL334" s="271"/>
    </row>
    <row r="335" spans="1:116" s="65" customFormat="1" x14ac:dyDescent="0.25">
      <c r="A335" s="99">
        <f t="shared" si="15"/>
        <v>334</v>
      </c>
      <c r="B335" s="8" t="s">
        <v>11562</v>
      </c>
      <c r="C335" s="137" t="s">
        <v>11563</v>
      </c>
      <c r="D335" s="176">
        <v>26.34</v>
      </c>
      <c r="E335"/>
      <c r="F335" s="100" t="e">
        <f>VLOOKUP(C335,#REF!,3,FALSE)</f>
        <v>#REF!</v>
      </c>
      <c r="G335" s="100"/>
      <c r="H335" s="67">
        <v>27.4</v>
      </c>
      <c r="I335" s="67">
        <v>25.58</v>
      </c>
      <c r="J335" s="67">
        <v>25.27</v>
      </c>
      <c r="K335" s="67">
        <v>25.2</v>
      </c>
      <c r="L335" s="67">
        <v>24.9</v>
      </c>
      <c r="M335" s="67">
        <v>23.5</v>
      </c>
      <c r="N335" s="67">
        <v>24.12</v>
      </c>
      <c r="O335" s="67">
        <v>24.2</v>
      </c>
      <c r="P335" s="67">
        <v>22.9</v>
      </c>
      <c r="Q335" s="67">
        <v>22.73</v>
      </c>
      <c r="R335" s="67">
        <v>23.52</v>
      </c>
      <c r="S335" s="67">
        <v>23.48</v>
      </c>
      <c r="T335" s="67">
        <v>26.7</v>
      </c>
      <c r="U335" s="67">
        <v>27.03</v>
      </c>
      <c r="V335" s="67">
        <v>28.05</v>
      </c>
      <c r="W335" s="67">
        <v>29.41</v>
      </c>
      <c r="X335" s="67">
        <v>29.8</v>
      </c>
      <c r="Y335" s="67">
        <v>31.46</v>
      </c>
      <c r="Z335" s="67">
        <v>31.95</v>
      </c>
      <c r="AA335" s="67">
        <v>29.86</v>
      </c>
      <c r="AB335" s="67">
        <v>27.44</v>
      </c>
      <c r="AC335" s="67">
        <v>25.14</v>
      </c>
      <c r="AD335" s="67">
        <v>25.97</v>
      </c>
      <c r="AE335" s="67">
        <v>27.09</v>
      </c>
      <c r="AF335" s="67">
        <v>25.98</v>
      </c>
      <c r="AG335" s="67">
        <v>26.08</v>
      </c>
      <c r="AH335" s="67">
        <v>29.45</v>
      </c>
      <c r="AI335" s="67">
        <v>30.27</v>
      </c>
      <c r="AJ335" s="67">
        <v>31.61</v>
      </c>
      <c r="AK335" s="67">
        <v>32.450000000000003</v>
      </c>
      <c r="AL335" s="67">
        <v>32.68</v>
      </c>
      <c r="AM335" s="67">
        <v>33.22</v>
      </c>
      <c r="AN335" s="67">
        <v>34</v>
      </c>
      <c r="AO335" s="67">
        <v>36.659999999999997</v>
      </c>
      <c r="AP335" s="67">
        <v>33.520000000000003</v>
      </c>
      <c r="AQ335" s="67">
        <v>33.619999999999997</v>
      </c>
      <c r="AR335" s="67">
        <v>32.22</v>
      </c>
      <c r="AS335" s="67">
        <v>29.38</v>
      </c>
      <c r="AT335" s="67">
        <v>31.84</v>
      </c>
      <c r="AU335" s="67">
        <v>27.02</v>
      </c>
      <c r="AV335" s="67">
        <v>22.23</v>
      </c>
      <c r="AW335" s="67">
        <v>22.25</v>
      </c>
      <c r="AX335" s="67">
        <v>24.85</v>
      </c>
      <c r="AY335" s="67">
        <v>27.17</v>
      </c>
      <c r="AZ335" s="67">
        <v>22.56</v>
      </c>
      <c r="BA335" s="67">
        <v>16.91</v>
      </c>
      <c r="BB335" s="67">
        <v>17.489999999999998</v>
      </c>
      <c r="BC335" s="67">
        <v>18.12</v>
      </c>
      <c r="BD335" s="67">
        <v>18.77</v>
      </c>
      <c r="BE335" s="67">
        <v>18.739999999999998</v>
      </c>
      <c r="BF335" s="67">
        <v>18.71</v>
      </c>
      <c r="BG335" s="67">
        <v>18.059999999999999</v>
      </c>
      <c r="BH335" s="67">
        <v>18.34</v>
      </c>
      <c r="BI335" s="67">
        <v>19.41</v>
      </c>
      <c r="BJ335" s="67">
        <v>20.350000000000001</v>
      </c>
      <c r="BK335" s="67">
        <v>20.74</v>
      </c>
      <c r="BL335" s="67">
        <v>22.53</v>
      </c>
      <c r="BM335" s="67">
        <v>22.56</v>
      </c>
      <c r="BN335" s="67">
        <v>23.36</v>
      </c>
      <c r="BO335" s="67">
        <v>24.39</v>
      </c>
      <c r="BP335" s="67">
        <v>23.96</v>
      </c>
      <c r="BQ335" s="67">
        <v>22.5</v>
      </c>
      <c r="BR335" s="67">
        <v>22.92</v>
      </c>
      <c r="BS335" s="67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67"/>
      <c r="CP335" s="239"/>
      <c r="CQ335"/>
      <c r="CR335" s="67"/>
      <c r="CS335"/>
      <c r="CT335"/>
      <c r="CU335" s="67"/>
      <c r="CV335" s="67"/>
      <c r="CW335" s="67"/>
      <c r="CX335" s="67"/>
      <c r="CY335" s="67"/>
      <c r="CZ335" s="67"/>
      <c r="DA335" s="67"/>
      <c r="DB335" s="67"/>
      <c r="DC335" s="67"/>
      <c r="DD335" s="17">
        <f t="shared" si="16"/>
        <v>-1.0599999999999987</v>
      </c>
      <c r="DE335" s="96">
        <f t="shared" si="17"/>
        <v>-3.8686131386861271E-2</v>
      </c>
      <c r="DF335">
        <v>7.8</v>
      </c>
      <c r="DG335"/>
      <c r="DH335" s="254" t="s">
        <v>11563</v>
      </c>
      <c r="DI335">
        <f>VLOOKUP(DH335,[5]全部Ａ股20250705!$A:$D,4,FALSE)</f>
        <v>26.34</v>
      </c>
      <c r="DJ335"/>
      <c r="DK335" s="270"/>
      <c r="DL335" s="271"/>
    </row>
    <row r="336" spans="1:116" s="65" customFormat="1" x14ac:dyDescent="0.25">
      <c r="A336" s="99">
        <f t="shared" si="15"/>
        <v>335</v>
      </c>
      <c r="B336" s="8" t="s">
        <v>11561</v>
      </c>
      <c r="C336" s="137" t="s">
        <v>11564</v>
      </c>
      <c r="D336" s="176">
        <v>24.21</v>
      </c>
      <c r="E336"/>
      <c r="F336" s="100" t="e">
        <f>VLOOKUP(C336,#REF!,3,FALSE)</f>
        <v>#REF!</v>
      </c>
      <c r="G336" s="100"/>
      <c r="H336" s="67">
        <v>24.08</v>
      </c>
      <c r="I336" s="67">
        <v>23.26</v>
      </c>
      <c r="J336" s="67">
        <v>23.03</v>
      </c>
      <c r="K336" s="67">
        <v>23.36</v>
      </c>
      <c r="L336" s="67">
        <v>22.99</v>
      </c>
      <c r="M336" s="67">
        <v>23.26</v>
      </c>
      <c r="N336" s="67">
        <v>24.89</v>
      </c>
      <c r="O336" s="67">
        <v>24.29</v>
      </c>
      <c r="P336" s="67">
        <v>23.1</v>
      </c>
      <c r="Q336" s="67">
        <v>23.44</v>
      </c>
      <c r="R336" s="67">
        <v>23.9</v>
      </c>
      <c r="S336" s="67">
        <v>24</v>
      </c>
      <c r="T336" s="67">
        <v>27.38</v>
      </c>
      <c r="U336" s="67">
        <v>28.51</v>
      </c>
      <c r="V336" s="67">
        <v>29.11</v>
      </c>
      <c r="W336" s="67">
        <v>28.76</v>
      </c>
      <c r="X336" s="67">
        <v>28.69</v>
      </c>
      <c r="Y336" s="67">
        <v>27.2</v>
      </c>
      <c r="Z336" s="67">
        <v>29.41</v>
      </c>
      <c r="AA336" s="67">
        <v>27.36</v>
      </c>
      <c r="AB336" s="67">
        <v>27.1</v>
      </c>
      <c r="AC336" s="67">
        <v>25.63</v>
      </c>
      <c r="AD336" s="67">
        <v>25.75</v>
      </c>
      <c r="AE336" s="67">
        <v>25.24</v>
      </c>
      <c r="AF336" s="67">
        <v>24.36</v>
      </c>
      <c r="AG336" s="67">
        <v>23.41</v>
      </c>
      <c r="AH336" s="67">
        <v>26.08</v>
      </c>
      <c r="AI336" s="67">
        <v>26.36</v>
      </c>
      <c r="AJ336" s="67">
        <v>26.1</v>
      </c>
      <c r="AK336" s="67">
        <v>27.19</v>
      </c>
      <c r="AL336" s="67">
        <v>26.34</v>
      </c>
      <c r="AM336" s="67">
        <v>26.5</v>
      </c>
      <c r="AN336" s="67">
        <v>28.2</v>
      </c>
      <c r="AO336" s="67">
        <v>27.26</v>
      </c>
      <c r="AP336" s="67">
        <v>24.99</v>
      </c>
      <c r="AQ336" s="67">
        <v>24.57</v>
      </c>
      <c r="AR336" s="67">
        <v>23.98</v>
      </c>
      <c r="AS336" s="67">
        <v>23.3</v>
      </c>
      <c r="AT336" s="67">
        <v>23.53</v>
      </c>
      <c r="AU336" s="67">
        <v>21.39</v>
      </c>
      <c r="AV336" s="67">
        <v>18.690000000000001</v>
      </c>
      <c r="AW336" s="67">
        <v>18.239999999999998</v>
      </c>
      <c r="AX336" s="67">
        <v>18.71</v>
      </c>
      <c r="AY336" s="67">
        <v>19.239999999999998</v>
      </c>
      <c r="AZ336" s="67">
        <v>18.61</v>
      </c>
      <c r="BA336" s="67">
        <v>20.12</v>
      </c>
      <c r="BB336" s="67">
        <v>20.350000000000001</v>
      </c>
      <c r="BC336" s="67">
        <v>21.35</v>
      </c>
      <c r="BD336" s="67">
        <v>21.48</v>
      </c>
      <c r="BE336" s="67">
        <v>22.09</v>
      </c>
      <c r="BF336" s="67">
        <v>21.57</v>
      </c>
      <c r="BG336" s="67">
        <v>19.93</v>
      </c>
      <c r="BH336" s="67">
        <v>20.8</v>
      </c>
      <c r="BI336" s="67">
        <v>20.58</v>
      </c>
      <c r="BJ336" s="67">
        <v>20.82</v>
      </c>
      <c r="BK336" s="67">
        <v>20.010000000000002</v>
      </c>
      <c r="BL336" s="67">
        <v>20.47</v>
      </c>
      <c r="BM336" s="67">
        <v>20.2</v>
      </c>
      <c r="BN336" s="67">
        <v>21.1</v>
      </c>
      <c r="BO336" s="67">
        <v>21.11</v>
      </c>
      <c r="BP336" s="67">
        <v>21.09</v>
      </c>
      <c r="BQ336" s="67">
        <v>20.14</v>
      </c>
      <c r="BR336" s="67">
        <v>18.96</v>
      </c>
      <c r="BS336" s="67"/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67"/>
      <c r="CP336" s="239"/>
      <c r="CQ336"/>
      <c r="CR336" s="67"/>
      <c r="CS336"/>
      <c r="CT336"/>
      <c r="CU336" s="67"/>
      <c r="CV336" s="67"/>
      <c r="CW336" s="67"/>
      <c r="CX336" s="67"/>
      <c r="CY336" s="67"/>
      <c r="CZ336" s="67"/>
      <c r="DA336" s="67"/>
      <c r="DB336" s="67"/>
      <c r="DC336" s="67"/>
      <c r="DD336" s="17">
        <f t="shared" si="16"/>
        <v>0.13000000000000256</v>
      </c>
      <c r="DE336" s="96">
        <f t="shared" si="17"/>
        <v>5.3986710963456214E-3</v>
      </c>
      <c r="DF336">
        <v>7.8</v>
      </c>
      <c r="DG336"/>
      <c r="DH336" s="254" t="s">
        <v>11564</v>
      </c>
      <c r="DI336">
        <f>VLOOKUP(DH336,[5]全部Ａ股20250705!$A:$D,4,FALSE)</f>
        <v>24.21</v>
      </c>
      <c r="DJ336"/>
      <c r="DK336" s="270"/>
      <c r="DL336" s="271"/>
    </row>
    <row r="337" spans="1:116" s="65" customFormat="1" x14ac:dyDescent="0.25">
      <c r="A337" s="99">
        <f t="shared" si="15"/>
        <v>336</v>
      </c>
      <c r="B337" s="8" t="s">
        <v>11560</v>
      </c>
      <c r="C337" s="137" t="s">
        <v>11565</v>
      </c>
      <c r="D337" s="176">
        <v>23.63</v>
      </c>
      <c r="E337"/>
      <c r="F337" s="100" t="e">
        <f>VLOOKUP(C337,#REF!,3,FALSE)</f>
        <v>#REF!</v>
      </c>
      <c r="G337" s="100"/>
      <c r="H337" s="67">
        <v>23.5</v>
      </c>
      <c r="I337" s="67">
        <v>24.19</v>
      </c>
      <c r="J337" s="67">
        <v>25.36</v>
      </c>
      <c r="K337" s="67">
        <v>25.9</v>
      </c>
      <c r="L337" s="67">
        <v>30.22</v>
      </c>
      <c r="M337" s="67">
        <v>26.48</v>
      </c>
      <c r="N337" s="67">
        <v>20</v>
      </c>
      <c r="O337" s="67">
        <v>19.079999999999998</v>
      </c>
      <c r="P337" s="67">
        <v>18.86</v>
      </c>
      <c r="Q337" s="67">
        <v>18.14</v>
      </c>
      <c r="R337" s="67">
        <v>17.22</v>
      </c>
      <c r="S337" s="67">
        <v>16.46</v>
      </c>
      <c r="T337" s="67">
        <v>18.38</v>
      </c>
      <c r="U337" s="67">
        <v>18.079999999999998</v>
      </c>
      <c r="V337" s="67">
        <v>17.97</v>
      </c>
      <c r="W337" s="67">
        <v>17.71</v>
      </c>
      <c r="X337" s="67">
        <v>17.149999999999999</v>
      </c>
      <c r="Y337" s="67">
        <v>16.86</v>
      </c>
      <c r="Z337" s="67">
        <v>18.57</v>
      </c>
      <c r="AA337" s="67">
        <v>18.100000000000001</v>
      </c>
      <c r="AB337" s="67">
        <v>17.350000000000001</v>
      </c>
      <c r="AC337" s="67">
        <v>16.21</v>
      </c>
      <c r="AD337" s="67">
        <v>16.649999999999999</v>
      </c>
      <c r="AE337" s="67">
        <v>16.22</v>
      </c>
      <c r="AF337" s="67">
        <v>15.36</v>
      </c>
      <c r="AG337" s="67">
        <v>15.23</v>
      </c>
      <c r="AH337" s="67">
        <v>17.489999999999998</v>
      </c>
      <c r="AI337" s="67">
        <v>18.59</v>
      </c>
      <c r="AJ337" s="67">
        <v>20.59</v>
      </c>
      <c r="AK337" s="67">
        <v>17.91</v>
      </c>
      <c r="AL337" s="67">
        <v>18.73</v>
      </c>
      <c r="AM337" s="67">
        <v>16.239999999999998</v>
      </c>
      <c r="AN337" s="67">
        <v>16.350000000000001</v>
      </c>
      <c r="AO337" s="67">
        <v>17.899999999999999</v>
      </c>
      <c r="AP337" s="67">
        <v>17.510000000000002</v>
      </c>
      <c r="AQ337" s="67">
        <v>16.54</v>
      </c>
      <c r="AR337" s="67">
        <v>16.57</v>
      </c>
      <c r="AS337" s="67">
        <v>15.87</v>
      </c>
      <c r="AT337" s="67">
        <v>17.100000000000001</v>
      </c>
      <c r="AU337" s="67">
        <v>15.87</v>
      </c>
      <c r="AV337" s="67">
        <v>14.23</v>
      </c>
      <c r="AW337" s="67">
        <v>12.74</v>
      </c>
      <c r="AX337" s="67">
        <v>12.85</v>
      </c>
      <c r="AY337" s="67">
        <v>13.65</v>
      </c>
      <c r="AZ337" s="67">
        <v>11.98</v>
      </c>
      <c r="BA337" s="67">
        <v>12.49</v>
      </c>
      <c r="BB337" s="67">
        <v>12.45</v>
      </c>
      <c r="BC337" s="67">
        <v>12.6</v>
      </c>
      <c r="BD337" s="67">
        <v>12.37</v>
      </c>
      <c r="BE337" s="67">
        <v>14.31</v>
      </c>
      <c r="BF337" s="67">
        <v>12.14</v>
      </c>
      <c r="BG337" s="67">
        <v>12.11</v>
      </c>
      <c r="BH337" s="67">
        <v>12.51</v>
      </c>
      <c r="BI337" s="67">
        <v>12.55</v>
      </c>
      <c r="BJ337" s="67">
        <v>13.11</v>
      </c>
      <c r="BK337" s="67">
        <v>12.65</v>
      </c>
      <c r="BL337" s="67">
        <v>13.76</v>
      </c>
      <c r="BM337" s="67">
        <v>13.35</v>
      </c>
      <c r="BN337" s="67">
        <v>14.24</v>
      </c>
      <c r="BO337" s="67">
        <v>13.93</v>
      </c>
      <c r="BP337" s="67">
        <v>14.09</v>
      </c>
      <c r="BQ337" s="67">
        <v>13.66</v>
      </c>
      <c r="BR337" s="67">
        <v>13.15</v>
      </c>
      <c r="BS337" s="67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67"/>
      <c r="CP337" s="239"/>
      <c r="CQ337"/>
      <c r="CR337" s="67"/>
      <c r="CS337"/>
      <c r="CT337"/>
      <c r="CU337" s="67"/>
      <c r="CV337" s="67"/>
      <c r="CW337" s="67"/>
      <c r="CX337" s="67"/>
      <c r="CY337" s="67"/>
      <c r="CZ337" s="67"/>
      <c r="DA337" s="67"/>
      <c r="DB337" s="67"/>
      <c r="DC337" s="67"/>
      <c r="DD337" s="17">
        <f t="shared" si="16"/>
        <v>0.12999999999999901</v>
      </c>
      <c r="DE337" s="96">
        <f t="shared" si="17"/>
        <v>5.5319148936169788E-3</v>
      </c>
      <c r="DF337">
        <v>7.8</v>
      </c>
      <c r="DG337"/>
      <c r="DH337" s="254" t="s">
        <v>11565</v>
      </c>
      <c r="DI337">
        <f>VLOOKUP(DH337,[5]全部Ａ股20250705!$A:$D,4,FALSE)</f>
        <v>23.63</v>
      </c>
      <c r="DJ337"/>
      <c r="DK337" s="270"/>
      <c r="DL337" s="271"/>
    </row>
    <row r="338" spans="1:116" x14ac:dyDescent="0.25">
      <c r="A338" s="99">
        <f t="shared" si="15"/>
        <v>337</v>
      </c>
      <c r="B338" s="8" t="s">
        <v>11558</v>
      </c>
      <c r="C338" s="137" t="s">
        <v>11559</v>
      </c>
      <c r="D338" s="176">
        <v>1.9</v>
      </c>
      <c r="F338" s="100" t="e">
        <f>VLOOKUP(C338,#REF!,3,FALSE)</f>
        <v>#REF!</v>
      </c>
      <c r="G338" s="100"/>
      <c r="H338" s="67">
        <v>1.9</v>
      </c>
      <c r="I338" s="67">
        <v>1.88</v>
      </c>
      <c r="J338" s="67">
        <v>1.93</v>
      </c>
      <c r="K338" s="67">
        <v>1.95</v>
      </c>
      <c r="L338" s="67">
        <v>1.97</v>
      </c>
      <c r="M338" s="67">
        <v>1.96</v>
      </c>
      <c r="N338" s="67">
        <v>1.97</v>
      </c>
      <c r="O338" s="67">
        <v>1.98</v>
      </c>
      <c r="P338" s="67">
        <v>1.96</v>
      </c>
      <c r="Q338" s="67">
        <v>1.95</v>
      </c>
      <c r="R338" s="67">
        <v>2.02</v>
      </c>
      <c r="S338" s="67">
        <v>2</v>
      </c>
      <c r="T338" s="67">
        <v>2.11</v>
      </c>
      <c r="U338" s="67">
        <v>2.13</v>
      </c>
      <c r="V338" s="67">
        <v>2.2200000000000002</v>
      </c>
      <c r="W338" s="67">
        <v>2.1800000000000002</v>
      </c>
      <c r="X338" s="67">
        <v>2.17</v>
      </c>
      <c r="Y338" s="67">
        <v>2.13</v>
      </c>
      <c r="Z338" s="67">
        <v>2.2200000000000002</v>
      </c>
      <c r="AA338" s="67">
        <v>2.31</v>
      </c>
      <c r="AB338" s="67">
        <v>2.29</v>
      </c>
      <c r="AC338" s="67">
        <v>2.2200000000000002</v>
      </c>
      <c r="AD338" s="67">
        <v>2.2200000000000002</v>
      </c>
      <c r="AE338" s="67">
        <v>2.2400000000000002</v>
      </c>
      <c r="AF338" s="67">
        <v>2.21</v>
      </c>
      <c r="AG338" s="67">
        <v>2.2400000000000002</v>
      </c>
      <c r="AH338" s="67">
        <v>2.4300000000000002</v>
      </c>
      <c r="AI338" s="67">
        <v>2.62</v>
      </c>
      <c r="AJ338" s="67">
        <v>2.68</v>
      </c>
      <c r="AK338" s="67">
        <v>2.68</v>
      </c>
      <c r="AL338" s="67">
        <v>2.42</v>
      </c>
      <c r="AM338" s="67">
        <v>2.31</v>
      </c>
      <c r="AN338" s="67">
        <v>2.36</v>
      </c>
      <c r="AO338" s="67">
        <v>2.57</v>
      </c>
      <c r="AP338" s="67">
        <v>1.98</v>
      </c>
      <c r="AQ338" s="67">
        <v>2</v>
      </c>
      <c r="AR338" s="67">
        <v>1.84</v>
      </c>
      <c r="AS338" s="67">
        <v>1.88</v>
      </c>
      <c r="AT338" s="67">
        <v>2.06</v>
      </c>
      <c r="AU338" s="67">
        <v>1.89</v>
      </c>
      <c r="AV338" s="67">
        <v>1.72</v>
      </c>
      <c r="AW338" s="67">
        <v>1.72</v>
      </c>
      <c r="AX338" s="67">
        <v>1.76</v>
      </c>
      <c r="AY338" s="67">
        <v>1.82</v>
      </c>
      <c r="AZ338" s="67">
        <v>1.82</v>
      </c>
      <c r="BA338" s="67">
        <v>1.84</v>
      </c>
      <c r="BB338" s="67">
        <v>1.86</v>
      </c>
      <c r="BC338" s="67">
        <v>1.9</v>
      </c>
      <c r="BD338" s="67">
        <v>1.87</v>
      </c>
      <c r="BE338" s="67">
        <v>1.97</v>
      </c>
      <c r="BF338" s="67">
        <v>2.09</v>
      </c>
      <c r="BG338" s="67">
        <v>2.15</v>
      </c>
      <c r="BH338" s="67">
        <v>1.94</v>
      </c>
      <c r="BI338" s="67">
        <v>1.79</v>
      </c>
      <c r="BJ338" s="67">
        <v>1.83</v>
      </c>
      <c r="BK338" s="67">
        <v>1.88</v>
      </c>
      <c r="BL338" s="67">
        <v>1.85</v>
      </c>
      <c r="BM338" s="67">
        <v>1.91</v>
      </c>
      <c r="BN338" s="67">
        <v>1.95</v>
      </c>
      <c r="BO338" s="67">
        <v>2</v>
      </c>
      <c r="BP338" s="67">
        <v>1.99</v>
      </c>
      <c r="BQ338" s="67">
        <v>2</v>
      </c>
      <c r="BR338" s="67">
        <v>1.91</v>
      </c>
      <c r="BS338" s="67">
        <v>2.09</v>
      </c>
      <c r="DD338" s="17">
        <f t="shared" si="16"/>
        <v>0</v>
      </c>
      <c r="DE338" s="96">
        <f t="shared" si="17"/>
        <v>0</v>
      </c>
      <c r="DF338">
        <v>7.8</v>
      </c>
      <c r="DH338" s="254" t="s">
        <v>11559</v>
      </c>
      <c r="DI338">
        <f>VLOOKUP(DH338,[5]全部Ａ股20250705!$A:$D,4,FALSE)</f>
        <v>1.9</v>
      </c>
      <c r="DK338" s="270"/>
      <c r="DL338" s="271"/>
    </row>
    <row r="339" spans="1:116" x14ac:dyDescent="0.25">
      <c r="A339" s="99">
        <f t="shared" si="15"/>
        <v>338</v>
      </c>
      <c r="B339" s="8" t="s">
        <v>11556</v>
      </c>
      <c r="C339" s="137" t="s">
        <v>11557</v>
      </c>
      <c r="D339" s="176">
        <v>10.86</v>
      </c>
      <c r="F339" s="100" t="e">
        <f>VLOOKUP(C339,#REF!,3,FALSE)</f>
        <v>#REF!</v>
      </c>
      <c r="G339" s="100"/>
      <c r="H339" s="67">
        <v>11.15</v>
      </c>
      <c r="I339" s="67">
        <v>11.51</v>
      </c>
      <c r="J339" s="67">
        <v>12.97</v>
      </c>
      <c r="K339" s="67">
        <v>11.1</v>
      </c>
      <c r="L339" s="67">
        <v>11.26</v>
      </c>
      <c r="M339" s="67">
        <v>11.45</v>
      </c>
      <c r="N339" s="67">
        <v>7.97</v>
      </c>
      <c r="O339" s="67">
        <v>7.47</v>
      </c>
      <c r="P339" s="67">
        <v>6.71</v>
      </c>
      <c r="Q339" s="67">
        <v>5.94</v>
      </c>
      <c r="R339" s="67">
        <v>6.34</v>
      </c>
      <c r="S339" s="67">
        <v>6.06</v>
      </c>
      <c r="T339" s="67">
        <v>6.64</v>
      </c>
      <c r="U339" s="67">
        <v>6.44</v>
      </c>
      <c r="V339" s="67">
        <v>6.91</v>
      </c>
      <c r="W339" s="67">
        <v>6.62</v>
      </c>
      <c r="X339" s="67">
        <v>5.8</v>
      </c>
      <c r="Y339" s="67">
        <v>5.73</v>
      </c>
      <c r="Z339" s="67">
        <v>5.99</v>
      </c>
      <c r="AA339" s="67">
        <v>6.12</v>
      </c>
      <c r="AB339" s="67">
        <v>5.51</v>
      </c>
      <c r="AC339" s="67">
        <v>5.31</v>
      </c>
      <c r="AD339" s="67">
        <v>5.39</v>
      </c>
      <c r="AE339" s="67">
        <v>5.35</v>
      </c>
      <c r="AF339" s="67">
        <v>5.12</v>
      </c>
      <c r="AG339" s="67">
        <v>5.25</v>
      </c>
      <c r="AH339" s="67">
        <v>5.78</v>
      </c>
      <c r="AI339" s="67">
        <v>6.72</v>
      </c>
      <c r="AJ339" s="67">
        <v>7.64</v>
      </c>
      <c r="AK339" s="67">
        <v>6.79</v>
      </c>
      <c r="AL339" s="67">
        <v>6.48</v>
      </c>
      <c r="AM339" s="67">
        <v>6.58</v>
      </c>
      <c r="AN339" s="67">
        <v>6.26</v>
      </c>
      <c r="AO339" s="67">
        <v>6.55</v>
      </c>
      <c r="AP339" s="67">
        <v>6.3</v>
      </c>
      <c r="AQ339" s="67">
        <v>6.53</v>
      </c>
      <c r="AR339" s="67">
        <v>6.78</v>
      </c>
      <c r="AS339" s="67">
        <v>6.06</v>
      </c>
      <c r="AT339" s="67">
        <v>6.16</v>
      </c>
      <c r="AU339" s="67">
        <v>5.64</v>
      </c>
      <c r="AV339" s="67">
        <v>5.28</v>
      </c>
      <c r="AW339" s="67">
        <v>4.93</v>
      </c>
      <c r="AX339" s="67">
        <v>5.05</v>
      </c>
      <c r="AY339" s="67">
        <v>5.07</v>
      </c>
      <c r="AZ339" s="67">
        <v>5.18</v>
      </c>
      <c r="BA339" s="67">
        <v>5.42</v>
      </c>
      <c r="BB339" s="67">
        <v>5.96</v>
      </c>
      <c r="BC339" s="67">
        <v>5.63</v>
      </c>
      <c r="BD339" s="67">
        <v>4.5199999999999996</v>
      </c>
      <c r="BE339" s="67">
        <v>4.79</v>
      </c>
      <c r="BF339" s="67">
        <v>4.6399999999999997</v>
      </c>
      <c r="BG339" s="67">
        <v>5</v>
      </c>
      <c r="BH339" s="67">
        <v>5.52</v>
      </c>
      <c r="BI339" s="67">
        <v>5.38</v>
      </c>
      <c r="BJ339" s="67">
        <v>4.9000000000000004</v>
      </c>
      <c r="BK339" s="67">
        <v>5.09</v>
      </c>
      <c r="BL339" s="67">
        <v>5.2</v>
      </c>
      <c r="BM339" s="67">
        <v>5.76</v>
      </c>
      <c r="BN339" s="67">
        <v>6.14</v>
      </c>
      <c r="BO339" s="67">
        <v>6.95</v>
      </c>
      <c r="BP339" s="67">
        <v>5.95</v>
      </c>
      <c r="BQ339" s="67">
        <v>6.34</v>
      </c>
      <c r="BR339" s="67">
        <v>7.5</v>
      </c>
      <c r="BS339" s="67">
        <v>10.92</v>
      </c>
      <c r="DD339" s="17">
        <f t="shared" si="16"/>
        <v>-0.29000000000000092</v>
      </c>
      <c r="DE339" s="96">
        <f t="shared" si="17"/>
        <v>-2.6008968609865554E-2</v>
      </c>
      <c r="DF339">
        <v>7.8</v>
      </c>
      <c r="DH339" s="254" t="s">
        <v>11557</v>
      </c>
      <c r="DI339">
        <f>VLOOKUP(DH339,[5]全部Ａ股20250705!$A:$D,4,FALSE)</f>
        <v>10.86</v>
      </c>
      <c r="DK339" s="270"/>
      <c r="DL339" s="271"/>
    </row>
    <row r="340" spans="1:116" x14ac:dyDescent="0.25">
      <c r="A340" s="99">
        <f t="shared" si="15"/>
        <v>339</v>
      </c>
      <c r="B340" s="8" t="s">
        <v>11552</v>
      </c>
      <c r="C340" s="137" t="s">
        <v>11553</v>
      </c>
      <c r="D340" s="176">
        <v>3.23</v>
      </c>
      <c r="F340" s="100" t="e">
        <f>VLOOKUP(C340,#REF!,3,FALSE)</f>
        <v>#REF!</v>
      </c>
      <c r="G340" s="100"/>
      <c r="H340" s="67">
        <v>3.22</v>
      </c>
      <c r="I340" s="67">
        <v>3.23</v>
      </c>
      <c r="J340" s="67">
        <v>3.16</v>
      </c>
      <c r="K340" s="67">
        <v>3.28</v>
      </c>
      <c r="L340" s="67">
        <v>3.21</v>
      </c>
      <c r="M340" s="67">
        <v>3.28</v>
      </c>
      <c r="N340" s="67">
        <v>3.28</v>
      </c>
      <c r="O340" s="67">
        <v>3.35</v>
      </c>
      <c r="P340" s="67">
        <v>3.31</v>
      </c>
      <c r="Q340" s="67">
        <v>3.4</v>
      </c>
      <c r="R340" s="67">
        <v>3.4</v>
      </c>
      <c r="S340" s="67">
        <v>3.33</v>
      </c>
      <c r="T340" s="67">
        <v>3.49</v>
      </c>
      <c r="U340" s="67">
        <v>3.47</v>
      </c>
      <c r="V340" s="67">
        <v>3.76</v>
      </c>
      <c r="W340" s="67">
        <v>4.07</v>
      </c>
      <c r="X340" s="67">
        <v>3.55</v>
      </c>
      <c r="Y340" s="67">
        <v>3.56</v>
      </c>
      <c r="Z340" s="67">
        <v>3.3</v>
      </c>
      <c r="AA340" s="67">
        <v>3.24</v>
      </c>
      <c r="AB340" s="67">
        <v>3.36</v>
      </c>
      <c r="AC340" s="67">
        <v>3.17</v>
      </c>
      <c r="AD340" s="67">
        <v>3.3</v>
      </c>
      <c r="AE340" s="67">
        <v>3.5</v>
      </c>
      <c r="AF340" s="67">
        <v>3.05</v>
      </c>
      <c r="AG340" s="67">
        <v>3.1</v>
      </c>
      <c r="AH340" s="67">
        <v>3.5</v>
      </c>
      <c r="AI340" s="67">
        <v>3.72</v>
      </c>
      <c r="AJ340" s="67">
        <v>4.03</v>
      </c>
      <c r="AK340" s="67">
        <v>3.71</v>
      </c>
      <c r="AL340" s="67">
        <v>3.32</v>
      </c>
      <c r="AM340" s="67">
        <v>3.39</v>
      </c>
      <c r="AN340" s="67">
        <v>3.37</v>
      </c>
      <c r="AO340" s="67">
        <v>3.93</v>
      </c>
      <c r="AP340" s="67">
        <v>3.72</v>
      </c>
      <c r="AQ340" s="67">
        <v>3.43</v>
      </c>
      <c r="AR340" s="67">
        <v>2.81</v>
      </c>
      <c r="AS340" s="67">
        <v>2.61</v>
      </c>
      <c r="AT340" s="67">
        <v>2.87</v>
      </c>
      <c r="AU340" s="67">
        <v>2.65</v>
      </c>
      <c r="AV340" s="67">
        <v>2.2000000000000002</v>
      </c>
      <c r="AW340" s="67">
        <v>2.17</v>
      </c>
      <c r="AX340" s="67">
        <v>2.2000000000000002</v>
      </c>
      <c r="AY340" s="67">
        <v>2.29</v>
      </c>
      <c r="AZ340" s="67">
        <v>2.2599999999999998</v>
      </c>
      <c r="BA340" s="67">
        <v>2.31</v>
      </c>
      <c r="BB340" s="67">
        <v>2.4</v>
      </c>
      <c r="BC340" s="67">
        <v>2.38</v>
      </c>
      <c r="BD340" s="67">
        <v>2.27</v>
      </c>
      <c r="BE340" s="67">
        <v>2.27</v>
      </c>
      <c r="BF340" s="67">
        <v>2.35</v>
      </c>
      <c r="BG340" s="67">
        <v>2.4</v>
      </c>
      <c r="BH340" s="67">
        <v>2.38</v>
      </c>
      <c r="BI340" s="67">
        <v>2.4300000000000002</v>
      </c>
      <c r="BJ340" s="67">
        <v>2.6</v>
      </c>
      <c r="BK340" s="67">
        <v>2.65</v>
      </c>
      <c r="BL340" s="67">
        <v>2.97</v>
      </c>
      <c r="BM340" s="67">
        <v>3.05</v>
      </c>
      <c r="BN340" s="67">
        <v>3.16</v>
      </c>
      <c r="BO340" s="67">
        <v>3.2</v>
      </c>
      <c r="BP340" s="67">
        <v>2.92</v>
      </c>
      <c r="BQ340" s="67">
        <v>2.87</v>
      </c>
      <c r="BR340" s="67">
        <v>3.21</v>
      </c>
      <c r="BS340" s="67">
        <v>3.85</v>
      </c>
      <c r="DD340" s="17">
        <f t="shared" si="16"/>
        <v>9.9999999999997868E-3</v>
      </c>
      <c r="DE340" s="96">
        <f t="shared" si="17"/>
        <v>3.1055900621117347E-3</v>
      </c>
      <c r="DF340">
        <v>7.8</v>
      </c>
      <c r="DH340" s="254" t="s">
        <v>11553</v>
      </c>
      <c r="DI340">
        <f>VLOOKUP(DH340,[5]全部Ａ股20250705!$A:$D,4,FALSE)</f>
        <v>3.23</v>
      </c>
      <c r="DK340" s="270"/>
      <c r="DL340" s="271"/>
    </row>
    <row r="341" spans="1:116" x14ac:dyDescent="0.25">
      <c r="A341" s="99">
        <f t="shared" si="15"/>
        <v>340</v>
      </c>
      <c r="B341" s="8" t="s">
        <v>11551</v>
      </c>
      <c r="C341" s="137" t="s">
        <v>11550</v>
      </c>
      <c r="D341" s="176">
        <v>269.73</v>
      </c>
      <c r="F341" s="100" t="e">
        <f>VLOOKUP(C341,#REF!,3,FALSE)</f>
        <v>#REF!</v>
      </c>
      <c r="G341" s="100"/>
      <c r="H341" s="67">
        <v>276.45</v>
      </c>
      <c r="I341" s="67">
        <v>238.17</v>
      </c>
      <c r="J341" s="67">
        <v>251.18</v>
      </c>
      <c r="K341" s="67">
        <v>249.5</v>
      </c>
      <c r="L341" s="67">
        <v>247.41</v>
      </c>
      <c r="M341" s="67">
        <v>250.61</v>
      </c>
      <c r="N341" s="67">
        <v>260.60000000000002</v>
      </c>
      <c r="O341" s="67">
        <v>259.88</v>
      </c>
      <c r="P341" s="67">
        <v>258.60000000000002</v>
      </c>
      <c r="Q341" s="67">
        <v>260.08</v>
      </c>
      <c r="R341" s="67">
        <v>265.49</v>
      </c>
      <c r="S341" s="67">
        <v>264.7</v>
      </c>
      <c r="T341" s="67">
        <v>280.32</v>
      </c>
      <c r="U341" s="67">
        <v>294.83</v>
      </c>
      <c r="V341" s="67">
        <v>301.22000000000003</v>
      </c>
      <c r="W341" s="67">
        <v>318.7</v>
      </c>
      <c r="X341" s="67">
        <v>312.5</v>
      </c>
      <c r="Y341" s="67">
        <v>301.16000000000003</v>
      </c>
      <c r="Z341" s="67">
        <v>318.26</v>
      </c>
      <c r="AA341" s="67">
        <v>310</v>
      </c>
      <c r="AB341" s="67">
        <v>316.68</v>
      </c>
      <c r="AC341" s="67">
        <v>279.13</v>
      </c>
      <c r="AD341" s="67">
        <v>303</v>
      </c>
      <c r="AE341" s="67">
        <v>290.60000000000002</v>
      </c>
      <c r="AF341" s="67">
        <v>250.55</v>
      </c>
      <c r="AG341" s="67">
        <v>256.98</v>
      </c>
      <c r="AH341" s="67">
        <v>308.98</v>
      </c>
      <c r="AI341" s="67">
        <v>305.83</v>
      </c>
      <c r="AJ341" s="67">
        <v>306.89999999999998</v>
      </c>
      <c r="AK341" s="67">
        <v>342.01</v>
      </c>
      <c r="AL341" s="67">
        <v>335.67</v>
      </c>
      <c r="AM341" s="67">
        <v>279.58999999999997</v>
      </c>
      <c r="AN341" s="67">
        <v>272.5</v>
      </c>
      <c r="AO341" s="67">
        <v>303.8</v>
      </c>
      <c r="AP341" s="67">
        <v>202</v>
      </c>
      <c r="AQ341" s="67">
        <v>200.85</v>
      </c>
      <c r="AR341" s="67">
        <v>210.83</v>
      </c>
      <c r="AS341" s="67">
        <v>182.22</v>
      </c>
      <c r="AT341" s="67">
        <v>193.31</v>
      </c>
      <c r="AU341" s="67">
        <v>161.09</v>
      </c>
      <c r="AV341" s="67">
        <v>103.05</v>
      </c>
      <c r="AW341" s="67">
        <v>98.52</v>
      </c>
      <c r="AX341" s="67">
        <v>99.6</v>
      </c>
      <c r="AY341" s="67">
        <v>102.91</v>
      </c>
      <c r="AZ341" s="67">
        <v>95.9</v>
      </c>
      <c r="BA341" s="67">
        <v>101.65</v>
      </c>
      <c r="BB341" s="67">
        <v>101.24</v>
      </c>
      <c r="BC341" s="67">
        <v>102.72</v>
      </c>
      <c r="BD341" s="67">
        <v>99.03</v>
      </c>
      <c r="BE341" s="67">
        <v>99.36</v>
      </c>
      <c r="BF341" s="67">
        <v>98.03</v>
      </c>
      <c r="BG341" s="67">
        <v>95.6</v>
      </c>
      <c r="BH341" s="67">
        <v>103.7</v>
      </c>
      <c r="BI341" s="67">
        <v>110.73</v>
      </c>
      <c r="BJ341" s="67">
        <v>115.8</v>
      </c>
      <c r="BK341" s="67">
        <v>111.93</v>
      </c>
      <c r="BL341" s="67">
        <v>116.65</v>
      </c>
      <c r="BM341" s="67">
        <v>114.46</v>
      </c>
      <c r="BN341" s="67">
        <v>120.82</v>
      </c>
      <c r="BO341" s="67">
        <v>122.33</v>
      </c>
      <c r="BP341" s="67">
        <v>120.91</v>
      </c>
      <c r="BQ341" s="67">
        <v>121</v>
      </c>
      <c r="BR341" s="67">
        <v>110.7</v>
      </c>
      <c r="BS341" s="67">
        <v>112.91</v>
      </c>
      <c r="DD341" s="17">
        <f t="shared" si="16"/>
        <v>-6.7199999999999704</v>
      </c>
      <c r="DE341" s="96">
        <f t="shared" si="17"/>
        <v>-2.4308193163320568E-2</v>
      </c>
      <c r="DF341">
        <v>7.8</v>
      </c>
      <c r="DH341" s="254" t="s">
        <v>11550</v>
      </c>
      <c r="DI341">
        <f>VLOOKUP(DH341,[5]全部Ａ股20250705!$A:$D,4,FALSE)</f>
        <v>269.73</v>
      </c>
      <c r="DK341" s="270"/>
      <c r="DL341" s="271"/>
    </row>
    <row r="342" spans="1:116" x14ac:dyDescent="0.25">
      <c r="A342" s="99">
        <f t="shared" si="15"/>
        <v>341</v>
      </c>
      <c r="B342" s="8" t="s">
        <v>11548</v>
      </c>
      <c r="C342" s="137" t="s">
        <v>11549</v>
      </c>
      <c r="D342" s="176">
        <v>11.6</v>
      </c>
      <c r="F342" s="100" t="e">
        <f>VLOOKUP(C342,#REF!,3,FALSE)</f>
        <v>#REF!</v>
      </c>
      <c r="G342" s="100"/>
      <c r="H342" s="67">
        <v>11.81</v>
      </c>
      <c r="I342" s="67">
        <v>11.13</v>
      </c>
      <c r="J342" s="67">
        <v>11.09</v>
      </c>
      <c r="K342" s="67">
        <v>11.33</v>
      </c>
      <c r="L342" s="67">
        <v>10.91</v>
      </c>
      <c r="M342" s="67">
        <v>10.81</v>
      </c>
      <c r="N342" s="67">
        <v>11.36</v>
      </c>
      <c r="O342" s="67">
        <v>11.55</v>
      </c>
      <c r="P342" s="67">
        <v>10.71</v>
      </c>
      <c r="Q342" s="67">
        <v>10.95</v>
      </c>
      <c r="R342" s="67">
        <v>11.79</v>
      </c>
      <c r="S342" s="67">
        <v>10.39</v>
      </c>
      <c r="T342" s="67">
        <v>11.82</v>
      </c>
      <c r="U342" s="67">
        <v>11.89</v>
      </c>
      <c r="V342" s="67">
        <v>12.81</v>
      </c>
      <c r="W342" s="67">
        <v>13.38</v>
      </c>
      <c r="X342" s="67">
        <v>13.04</v>
      </c>
      <c r="Y342" s="67">
        <v>11.91</v>
      </c>
      <c r="Z342" s="67">
        <v>12.78</v>
      </c>
      <c r="AA342" s="67">
        <v>12.53</v>
      </c>
      <c r="AB342" s="67">
        <v>12.35</v>
      </c>
      <c r="AC342" s="67">
        <v>11.53</v>
      </c>
      <c r="AD342" s="67">
        <v>11.63</v>
      </c>
      <c r="AE342" s="67">
        <v>11.35</v>
      </c>
      <c r="AF342" s="67">
        <v>10.51</v>
      </c>
      <c r="AG342" s="67">
        <v>10.46</v>
      </c>
      <c r="AH342" s="67">
        <v>13.85</v>
      </c>
      <c r="AI342" s="67">
        <v>14.59</v>
      </c>
      <c r="AJ342" s="67">
        <v>13.71</v>
      </c>
      <c r="AK342" s="67">
        <v>12.88</v>
      </c>
      <c r="AL342" s="67">
        <v>12.77</v>
      </c>
      <c r="AM342" s="67">
        <v>11.59</v>
      </c>
      <c r="AN342" s="67">
        <v>12.03</v>
      </c>
      <c r="AO342" s="67">
        <v>12.5</v>
      </c>
      <c r="AP342" s="67">
        <v>10.130000000000001</v>
      </c>
      <c r="AQ342" s="67">
        <v>10.85</v>
      </c>
      <c r="AR342" s="67">
        <v>10.67</v>
      </c>
      <c r="AS342" s="67">
        <v>9.81</v>
      </c>
      <c r="AT342" s="67">
        <v>10.51</v>
      </c>
      <c r="AU342" s="67">
        <v>9.5500000000000007</v>
      </c>
      <c r="AV342" s="67">
        <v>8.77</v>
      </c>
      <c r="AW342" s="67">
        <v>8.48</v>
      </c>
      <c r="AX342" s="67">
        <v>8.8000000000000007</v>
      </c>
      <c r="AY342" s="67">
        <v>8.91</v>
      </c>
      <c r="AZ342" s="67">
        <v>8.23</v>
      </c>
      <c r="BA342" s="67">
        <v>8.6</v>
      </c>
      <c r="BB342" s="67">
        <v>8.4600000000000009</v>
      </c>
      <c r="BC342" s="67">
        <v>8.23</v>
      </c>
      <c r="BD342" s="67">
        <v>8.09</v>
      </c>
      <c r="BE342" s="67">
        <v>7.36</v>
      </c>
      <c r="BF342" s="67">
        <v>7.54</v>
      </c>
      <c r="BG342" s="67">
        <v>7.56</v>
      </c>
      <c r="BH342" s="67">
        <v>7.95</v>
      </c>
      <c r="BI342" s="67">
        <v>8.1300000000000008</v>
      </c>
      <c r="BJ342" s="67">
        <v>8.15</v>
      </c>
      <c r="BK342" s="67">
        <v>7.67</v>
      </c>
      <c r="BL342" s="67">
        <v>8.59</v>
      </c>
      <c r="BM342" s="67">
        <v>8.68</v>
      </c>
      <c r="BN342" s="67">
        <v>9.2899999999999991</v>
      </c>
      <c r="BO342" s="67">
        <v>8.9700000000000006</v>
      </c>
      <c r="BP342" s="67">
        <v>8.84</v>
      </c>
      <c r="BQ342" s="67">
        <v>9.06</v>
      </c>
      <c r="BR342" s="67">
        <v>8.5500000000000007</v>
      </c>
      <c r="BS342" s="67">
        <v>10.25</v>
      </c>
      <c r="BT342" s="67">
        <v>13.89</v>
      </c>
      <c r="DD342" s="17">
        <f t="shared" si="16"/>
        <v>-0.21000000000000085</v>
      </c>
      <c r="DE342" s="96">
        <f t="shared" si="17"/>
        <v>-1.7781541066892535E-2</v>
      </c>
      <c r="DF342">
        <v>7.8</v>
      </c>
      <c r="DH342" s="254" t="s">
        <v>11549</v>
      </c>
      <c r="DI342">
        <f>VLOOKUP(DH342,[5]全部Ａ股20250705!$A:$D,4,FALSE)</f>
        <v>11.6</v>
      </c>
      <c r="DK342" s="270"/>
      <c r="DL342" s="271"/>
    </row>
    <row r="343" spans="1:116" x14ac:dyDescent="0.25">
      <c r="A343" s="99">
        <f t="shared" si="15"/>
        <v>342</v>
      </c>
      <c r="B343" s="8" t="s">
        <v>11546</v>
      </c>
      <c r="C343" s="137" t="s">
        <v>11547</v>
      </c>
      <c r="D343" s="176">
        <v>11.45</v>
      </c>
      <c r="F343" s="100" t="e">
        <f>VLOOKUP(C343,#REF!,3,FALSE)</f>
        <v>#REF!</v>
      </c>
      <c r="G343" s="100"/>
      <c r="H343" s="67">
        <v>10.31</v>
      </c>
      <c r="I343" s="67">
        <v>8.8699999999999992</v>
      </c>
      <c r="J343" s="67">
        <v>9.31</v>
      </c>
      <c r="K343" s="67">
        <v>9.4</v>
      </c>
      <c r="L343" s="67">
        <v>8.8000000000000007</v>
      </c>
      <c r="M343" s="67">
        <v>9.01</v>
      </c>
      <c r="N343" s="67">
        <v>9.09</v>
      </c>
      <c r="O343" s="67">
        <v>8.98</v>
      </c>
      <c r="P343" s="67">
        <v>8.9600000000000009</v>
      </c>
      <c r="Q343" s="67">
        <v>8.86</v>
      </c>
      <c r="R343" s="67">
        <v>8.74</v>
      </c>
      <c r="S343" s="67">
        <v>8.84</v>
      </c>
      <c r="T343" s="67">
        <v>10.01</v>
      </c>
      <c r="U343" s="67">
        <v>10.72</v>
      </c>
      <c r="V343" s="67">
        <v>10.15</v>
      </c>
      <c r="W343" s="67">
        <v>9.92</v>
      </c>
      <c r="X343" s="67">
        <v>9.3699999999999992</v>
      </c>
      <c r="Y343" s="67">
        <v>8.74</v>
      </c>
      <c r="Z343" s="67">
        <v>9.1</v>
      </c>
      <c r="AA343" s="67">
        <v>9.4700000000000006</v>
      </c>
      <c r="AB343" s="67">
        <v>9.6</v>
      </c>
      <c r="AC343" s="67">
        <v>9.06</v>
      </c>
      <c r="AD343" s="67">
        <v>9.19</v>
      </c>
      <c r="AE343" s="67">
        <v>9.52</v>
      </c>
      <c r="AF343" s="67">
        <v>8.6300000000000008</v>
      </c>
      <c r="AG343" s="67">
        <v>8.3699999999999992</v>
      </c>
      <c r="AH343" s="67">
        <v>8</v>
      </c>
      <c r="AI343" s="67">
        <v>8.2899999999999991</v>
      </c>
      <c r="AJ343" s="67">
        <v>8.76</v>
      </c>
      <c r="AK343" s="67">
        <v>8.77</v>
      </c>
      <c r="AL343" s="67">
        <v>8.57</v>
      </c>
      <c r="AM343" s="67">
        <v>9.0299999999999994</v>
      </c>
      <c r="AN343" s="67">
        <v>9.35</v>
      </c>
      <c r="AO343" s="67">
        <v>10.62</v>
      </c>
      <c r="AP343" s="67">
        <v>10.02</v>
      </c>
      <c r="AQ343" s="67">
        <v>9.5399999999999991</v>
      </c>
      <c r="AR343" s="67">
        <v>9.32</v>
      </c>
      <c r="AS343" s="67">
        <v>9.15</v>
      </c>
      <c r="AT343" s="67">
        <v>10.42</v>
      </c>
      <c r="AU343" s="67">
        <v>9.56</v>
      </c>
      <c r="AV343" s="67">
        <v>8.6199999999999992</v>
      </c>
      <c r="AW343" s="67">
        <v>7.66</v>
      </c>
      <c r="AX343" s="67">
        <v>7.77</v>
      </c>
      <c r="AY343" s="67">
        <v>8.56</v>
      </c>
      <c r="AZ343" s="67">
        <v>8.1999999999999993</v>
      </c>
      <c r="BA343" s="67">
        <v>8.6</v>
      </c>
      <c r="BB343" s="67">
        <v>8.68</v>
      </c>
      <c r="BC343" s="67">
        <v>8.7100000000000009</v>
      </c>
      <c r="BD343" s="67">
        <v>8.6</v>
      </c>
      <c r="BE343" s="67">
        <v>9.1999999999999993</v>
      </c>
      <c r="BF343" s="67">
        <v>10.44</v>
      </c>
      <c r="BG343" s="67">
        <v>9.42</v>
      </c>
      <c r="BH343" s="67">
        <v>9.2799999999999994</v>
      </c>
      <c r="BI343" s="67">
        <v>9.81</v>
      </c>
      <c r="BJ343" s="67">
        <v>9.99</v>
      </c>
      <c r="BK343" s="67">
        <v>10.3</v>
      </c>
      <c r="BL343" s="67">
        <v>11.01</v>
      </c>
      <c r="BM343" s="67">
        <v>11.88</v>
      </c>
      <c r="BN343" s="67">
        <v>11.8</v>
      </c>
      <c r="BO343" s="67">
        <v>10.52</v>
      </c>
      <c r="BP343" s="67">
        <v>10.15</v>
      </c>
      <c r="BQ343" s="67">
        <v>10.96</v>
      </c>
      <c r="BR343" s="67">
        <v>10.9</v>
      </c>
      <c r="BS343" s="67">
        <v>10.37</v>
      </c>
      <c r="BT343" s="67">
        <v>10.79</v>
      </c>
      <c r="DD343" s="17">
        <f t="shared" si="16"/>
        <v>1.1399999999999988</v>
      </c>
      <c r="DE343" s="96">
        <f t="shared" si="17"/>
        <v>0.11057225994180395</v>
      </c>
      <c r="DF343">
        <v>7.8</v>
      </c>
      <c r="DH343" s="254" t="s">
        <v>11547</v>
      </c>
      <c r="DI343">
        <f>VLOOKUP(DH343,[5]全部Ａ股20250705!$A:$D,4,FALSE)</f>
        <v>11.45</v>
      </c>
      <c r="DK343" s="270"/>
      <c r="DL343" s="271"/>
    </row>
    <row r="344" spans="1:116" x14ac:dyDescent="0.25">
      <c r="A344" s="99">
        <f t="shared" si="15"/>
        <v>343</v>
      </c>
      <c r="B344" s="8" t="s">
        <v>11544</v>
      </c>
      <c r="C344" s="137" t="s">
        <v>11545</v>
      </c>
      <c r="D344" s="176">
        <v>15.86</v>
      </c>
      <c r="F344" s="100" t="e">
        <f>VLOOKUP(C344,#REF!,3,FALSE)</f>
        <v>#REF!</v>
      </c>
      <c r="G344" s="100"/>
      <c r="H344" s="67">
        <v>15.74</v>
      </c>
      <c r="I344" s="67">
        <v>14.59</v>
      </c>
      <c r="J344" s="67">
        <v>15.21</v>
      </c>
      <c r="K344" s="67">
        <v>15.48</v>
      </c>
      <c r="L344" s="67">
        <v>15.17</v>
      </c>
      <c r="M344" s="67">
        <v>15.02</v>
      </c>
      <c r="N344" s="67">
        <v>15.21</v>
      </c>
      <c r="O344" s="67">
        <v>15.09</v>
      </c>
      <c r="P344" s="67">
        <v>14.65</v>
      </c>
      <c r="Q344" s="67">
        <v>13.87</v>
      </c>
      <c r="R344" s="67">
        <v>13.7</v>
      </c>
      <c r="S344" s="67">
        <v>13.28</v>
      </c>
      <c r="T344" s="67">
        <v>14.46</v>
      </c>
      <c r="U344" s="67">
        <v>14.47</v>
      </c>
      <c r="V344" s="67">
        <v>14.6</v>
      </c>
      <c r="W344" s="67">
        <v>15.24</v>
      </c>
      <c r="X344" s="67">
        <v>14.01</v>
      </c>
      <c r="Y344" s="67">
        <v>13.46</v>
      </c>
      <c r="Z344" s="67">
        <v>13.74</v>
      </c>
      <c r="AA344" s="67">
        <v>13.73</v>
      </c>
      <c r="AB344" s="67">
        <v>13.78</v>
      </c>
      <c r="AC344" s="67">
        <v>13.4</v>
      </c>
      <c r="AD344" s="67">
        <v>13.49</v>
      </c>
      <c r="AE344" s="67">
        <v>13.69</v>
      </c>
      <c r="AF344" s="67">
        <v>12.22</v>
      </c>
      <c r="AG344" s="67">
        <v>12.42</v>
      </c>
      <c r="AH344" s="67">
        <v>13.55</v>
      </c>
      <c r="AI344" s="67">
        <v>14.56</v>
      </c>
      <c r="AJ344" s="67">
        <v>15.1</v>
      </c>
      <c r="AK344" s="67">
        <v>15.21</v>
      </c>
      <c r="AL344" s="67">
        <v>14.88</v>
      </c>
      <c r="AM344" s="67">
        <v>14.15</v>
      </c>
      <c r="AN344" s="67">
        <v>14.63</v>
      </c>
      <c r="AO344" s="67">
        <v>15.29</v>
      </c>
      <c r="AP344" s="67">
        <v>13.93</v>
      </c>
      <c r="AQ344" s="67">
        <v>14.44</v>
      </c>
      <c r="AR344" s="67">
        <v>13.88</v>
      </c>
      <c r="AS344" s="67">
        <v>13.46</v>
      </c>
      <c r="AT344" s="67">
        <v>15.75</v>
      </c>
      <c r="AU344" s="67">
        <v>14.78</v>
      </c>
      <c r="AV344" s="67">
        <v>12.24</v>
      </c>
      <c r="AW344" s="67">
        <v>12.16</v>
      </c>
      <c r="AX344" s="67">
        <v>16.8</v>
      </c>
      <c r="AY344" s="67">
        <v>17.07</v>
      </c>
      <c r="AZ344" s="67">
        <v>18.25</v>
      </c>
      <c r="BA344" s="67">
        <v>18.350000000000001</v>
      </c>
      <c r="BB344" s="67">
        <v>17.77</v>
      </c>
      <c r="BC344" s="67">
        <v>17.75</v>
      </c>
      <c r="BD344" s="67">
        <v>17.809999999999999</v>
      </c>
      <c r="BE344" s="67">
        <v>16.73</v>
      </c>
      <c r="BF344" s="67">
        <v>17.89</v>
      </c>
      <c r="BG344" s="67">
        <v>17.82</v>
      </c>
      <c r="BH344" s="67">
        <v>16.16</v>
      </c>
      <c r="BI344" s="67">
        <v>16.02</v>
      </c>
      <c r="BJ344" s="67">
        <v>15.91</v>
      </c>
      <c r="BK344" s="67">
        <v>15.53</v>
      </c>
      <c r="BL344" s="67">
        <v>14.11</v>
      </c>
      <c r="BM344" s="67">
        <v>13.98</v>
      </c>
      <c r="BN344" s="67">
        <v>14.02</v>
      </c>
      <c r="BO344" s="67">
        <v>14.08</v>
      </c>
      <c r="BP344" s="67">
        <v>13.53</v>
      </c>
      <c r="BQ344" s="67">
        <v>13.31</v>
      </c>
      <c r="BR344" s="67">
        <v>12.63</v>
      </c>
      <c r="BS344" s="67">
        <v>13.67</v>
      </c>
      <c r="BT344" s="67">
        <v>18.579999999999998</v>
      </c>
      <c r="DD344" s="17">
        <f t="shared" si="16"/>
        <v>0.11999999999999922</v>
      </c>
      <c r="DE344" s="96">
        <f t="shared" si="17"/>
        <v>7.6238881829732664E-3</v>
      </c>
      <c r="DF344">
        <v>7.8</v>
      </c>
      <c r="DH344" s="254" t="s">
        <v>11545</v>
      </c>
      <c r="DI344">
        <f>VLOOKUP(DH344,[5]全部Ａ股20250705!$A:$D,4,FALSE)</f>
        <v>15.86</v>
      </c>
      <c r="DK344" s="270"/>
      <c r="DL344" s="271"/>
    </row>
    <row r="345" spans="1:116" x14ac:dyDescent="0.25">
      <c r="A345" s="99">
        <f t="shared" si="15"/>
        <v>344</v>
      </c>
      <c r="B345" s="8" t="s">
        <v>11542</v>
      </c>
      <c r="C345" s="137" t="s">
        <v>11543</v>
      </c>
      <c r="D345" s="176">
        <v>9.52</v>
      </c>
      <c r="F345" s="100" t="e">
        <f>VLOOKUP(C345,#REF!,3,FALSE)</f>
        <v>#REF!</v>
      </c>
      <c r="G345" s="100"/>
      <c r="H345" s="67">
        <v>9.2200000000000006</v>
      </c>
      <c r="I345" s="67">
        <v>9.01</v>
      </c>
      <c r="J345" s="67">
        <v>9.42</v>
      </c>
      <c r="K345" s="67">
        <v>8.92</v>
      </c>
      <c r="L345" s="67">
        <v>7.37</v>
      </c>
      <c r="M345" s="67">
        <v>7.46</v>
      </c>
      <c r="N345" s="67">
        <v>7.38</v>
      </c>
      <c r="O345" s="67">
        <v>7.15</v>
      </c>
      <c r="P345" s="67">
        <v>6.69</v>
      </c>
      <c r="Q345" s="67">
        <v>6.9</v>
      </c>
      <c r="R345" s="67">
        <v>6.42</v>
      </c>
      <c r="S345" s="67">
        <v>5.57</v>
      </c>
      <c r="T345" s="67">
        <v>5.69</v>
      </c>
      <c r="U345" s="67">
        <v>5.47</v>
      </c>
      <c r="V345" s="67">
        <v>5.37</v>
      </c>
      <c r="W345" s="67">
        <v>5.42</v>
      </c>
      <c r="X345" s="67">
        <v>5.13</v>
      </c>
      <c r="Y345" s="67">
        <v>5.63</v>
      </c>
      <c r="Z345" s="67">
        <v>5.44</v>
      </c>
      <c r="AA345" s="67">
        <v>4.91</v>
      </c>
      <c r="AB345" s="67">
        <v>4.2</v>
      </c>
      <c r="AC345" s="67">
        <v>3.91</v>
      </c>
      <c r="AD345" s="67">
        <v>3.89</v>
      </c>
      <c r="AE345" s="67">
        <v>4.1500000000000004</v>
      </c>
      <c r="AF345" s="67">
        <v>3.89</v>
      </c>
      <c r="AG345" s="67">
        <v>3.59</v>
      </c>
      <c r="AH345" s="67">
        <v>4.01</v>
      </c>
      <c r="AI345" s="67">
        <v>3.59</v>
      </c>
      <c r="AJ345" s="67">
        <v>3.11</v>
      </c>
      <c r="AK345" s="67">
        <v>3.22</v>
      </c>
      <c r="AL345" s="67">
        <v>3.53</v>
      </c>
      <c r="AM345" s="67">
        <v>3.25</v>
      </c>
      <c r="AN345" s="67">
        <v>3.8</v>
      </c>
      <c r="AO345" s="67">
        <v>3.66</v>
      </c>
      <c r="AP345" s="67">
        <v>2.87</v>
      </c>
      <c r="AQ345" s="67">
        <v>2.25</v>
      </c>
      <c r="AR345" s="67">
        <v>1.76</v>
      </c>
      <c r="AS345" s="67">
        <v>1.45</v>
      </c>
      <c r="AT345" s="67">
        <v>1.45</v>
      </c>
      <c r="AU345" s="67">
        <v>1.39</v>
      </c>
      <c r="AV345" s="67">
        <v>1.33</v>
      </c>
      <c r="AW345" s="67">
        <v>1.3</v>
      </c>
      <c r="AX345" s="67">
        <v>1.55</v>
      </c>
      <c r="AY345" s="67">
        <v>1.35</v>
      </c>
      <c r="AZ345" s="67">
        <v>1.17</v>
      </c>
      <c r="BA345" s="67">
        <v>1.29</v>
      </c>
      <c r="BB345" s="67">
        <v>1.38</v>
      </c>
      <c r="BC345" s="67">
        <v>1.51</v>
      </c>
      <c r="BD345" s="67">
        <v>1.34</v>
      </c>
      <c r="BE345" s="67">
        <v>1.1599999999999999</v>
      </c>
      <c r="BF345" s="67">
        <v>0.98</v>
      </c>
      <c r="BG345" s="67">
        <v>1.08</v>
      </c>
      <c r="BH345" s="67">
        <v>1.01</v>
      </c>
      <c r="BI345" s="67">
        <v>1.26</v>
      </c>
      <c r="BJ345" s="67">
        <v>1.0900000000000001</v>
      </c>
      <c r="BK345" s="67">
        <v>1.34</v>
      </c>
      <c r="BL345" s="67">
        <v>1.73</v>
      </c>
      <c r="BM345" s="67">
        <v>2.2400000000000002</v>
      </c>
      <c r="BN345" s="67">
        <v>2.89</v>
      </c>
      <c r="BO345" s="67">
        <v>3.74</v>
      </c>
      <c r="BP345" s="67">
        <v>4.84</v>
      </c>
      <c r="BQ345" s="67">
        <v>5.08</v>
      </c>
      <c r="BR345" s="67">
        <v>6</v>
      </c>
      <c r="BS345" s="67">
        <v>6.93</v>
      </c>
      <c r="BT345" s="67">
        <v>5.01</v>
      </c>
      <c r="DD345" s="17">
        <f t="shared" si="16"/>
        <v>0.29999999999999893</v>
      </c>
      <c r="DE345" s="96">
        <f t="shared" si="17"/>
        <v>3.2537960954446735E-2</v>
      </c>
      <c r="DF345">
        <v>7.8</v>
      </c>
      <c r="DH345" s="254" t="s">
        <v>11543</v>
      </c>
      <c r="DI345">
        <f>VLOOKUP(DH345,[5]全部Ａ股20250705!$A:$D,4,FALSE)</f>
        <v>9.52</v>
      </c>
      <c r="DK345" s="270"/>
      <c r="DL345" s="271"/>
    </row>
    <row r="346" spans="1:116" x14ac:dyDescent="0.25">
      <c r="A346" s="99">
        <f t="shared" si="15"/>
        <v>345</v>
      </c>
      <c r="B346" s="8" t="s">
        <v>11540</v>
      </c>
      <c r="C346" s="137" t="s">
        <v>11541</v>
      </c>
      <c r="D346" s="176">
        <v>24.96</v>
      </c>
      <c r="F346" s="100" t="e">
        <f>VLOOKUP(C346,#REF!,3,FALSE)</f>
        <v>#REF!</v>
      </c>
      <c r="G346" s="100"/>
      <c r="H346" s="67">
        <v>26.27</v>
      </c>
      <c r="I346" s="67">
        <v>23.42</v>
      </c>
      <c r="J346" s="67">
        <v>23.73</v>
      </c>
      <c r="K346" s="67">
        <v>23.14</v>
      </c>
      <c r="L346" s="67">
        <v>22.84</v>
      </c>
      <c r="M346" s="67">
        <v>23.03</v>
      </c>
      <c r="N346" s="67">
        <v>24.08</v>
      </c>
      <c r="O346" s="67">
        <v>24.34</v>
      </c>
      <c r="P346" s="67">
        <v>23.76</v>
      </c>
      <c r="Q346" s="67">
        <v>23.28</v>
      </c>
      <c r="R346" s="67">
        <v>23.37</v>
      </c>
      <c r="S346" s="67">
        <v>22.49</v>
      </c>
      <c r="T346" s="67">
        <v>23.31</v>
      </c>
      <c r="U346" s="67">
        <v>23.25</v>
      </c>
      <c r="V346" s="67">
        <v>23.18</v>
      </c>
      <c r="W346" s="67">
        <v>24.55</v>
      </c>
      <c r="X346" s="67">
        <v>24.9</v>
      </c>
      <c r="Y346" s="67">
        <v>27.94</v>
      </c>
      <c r="Z346" s="67">
        <v>21.5</v>
      </c>
      <c r="AA346" s="67">
        <v>19.86</v>
      </c>
      <c r="AB346" s="67">
        <v>18.07</v>
      </c>
      <c r="AC346" s="67">
        <v>17.07</v>
      </c>
      <c r="AD346" s="67">
        <v>17.38</v>
      </c>
      <c r="AE346" s="67">
        <v>17.78</v>
      </c>
      <c r="AF346" s="67">
        <v>16.87</v>
      </c>
      <c r="AG346" s="67">
        <v>16.77</v>
      </c>
      <c r="AH346" s="67">
        <v>16.55</v>
      </c>
      <c r="AI346" s="67">
        <v>16.420000000000002</v>
      </c>
      <c r="AJ346" s="67">
        <v>16.690000000000001</v>
      </c>
      <c r="AK346" s="67">
        <v>17.05</v>
      </c>
      <c r="AL346" s="67">
        <v>17.13</v>
      </c>
      <c r="AM346" s="67">
        <v>17.809999999999999</v>
      </c>
      <c r="AN346" s="67">
        <v>17.96</v>
      </c>
      <c r="AO346" s="67">
        <v>18.739999999999998</v>
      </c>
      <c r="AP346" s="67">
        <v>18</v>
      </c>
      <c r="AQ346" s="67">
        <v>18.079999999999998</v>
      </c>
      <c r="AR346" s="67">
        <v>15.86</v>
      </c>
      <c r="AS346" s="67">
        <v>15.19</v>
      </c>
      <c r="AT346" s="67">
        <v>16.45</v>
      </c>
      <c r="AU346" s="67">
        <v>14.96</v>
      </c>
      <c r="AV346" s="67">
        <v>13.21</v>
      </c>
      <c r="AW346" s="67">
        <v>13.27</v>
      </c>
      <c r="AX346" s="67">
        <v>14.45</v>
      </c>
      <c r="AY346" s="67">
        <v>14.74</v>
      </c>
      <c r="AZ346" s="67">
        <v>13.53</v>
      </c>
      <c r="BA346" s="67">
        <v>12.74</v>
      </c>
      <c r="BB346" s="67">
        <v>13.24</v>
      </c>
      <c r="BC346" s="67">
        <v>13.96</v>
      </c>
      <c r="BD346" s="67">
        <v>12.86</v>
      </c>
      <c r="BE346" s="67">
        <v>13.14</v>
      </c>
      <c r="BF346" s="67">
        <v>14.41</v>
      </c>
      <c r="BG346" s="67">
        <v>13.85</v>
      </c>
      <c r="BH346" s="67">
        <v>14.39</v>
      </c>
      <c r="BI346" s="67">
        <v>14.47</v>
      </c>
      <c r="BJ346" s="67">
        <v>14.88</v>
      </c>
      <c r="BK346" s="67">
        <v>14.28</v>
      </c>
      <c r="BL346" s="67">
        <v>15.95</v>
      </c>
      <c r="BM346" s="67">
        <v>15.24</v>
      </c>
      <c r="BN346" s="67">
        <v>17.25</v>
      </c>
      <c r="BO346" s="67">
        <v>18.38</v>
      </c>
      <c r="BP346" s="67">
        <v>17.05</v>
      </c>
      <c r="BQ346" s="67">
        <v>18.260000000000002</v>
      </c>
      <c r="BR346" s="67">
        <v>17.59</v>
      </c>
      <c r="BS346" s="67">
        <v>18.03</v>
      </c>
      <c r="BT346" s="67">
        <v>19.86</v>
      </c>
      <c r="DD346" s="17">
        <f t="shared" si="16"/>
        <v>-1.3099999999999987</v>
      </c>
      <c r="DE346" s="96">
        <f t="shared" si="17"/>
        <v>-4.9866768176627281E-2</v>
      </c>
      <c r="DF346">
        <v>7.8</v>
      </c>
      <c r="DH346" s="254" t="s">
        <v>11541</v>
      </c>
      <c r="DI346">
        <f>VLOOKUP(DH346,[5]全部Ａ股20250705!$A:$D,4,FALSE)</f>
        <v>24.96</v>
      </c>
      <c r="DK346" s="270"/>
      <c r="DL346" s="271"/>
    </row>
    <row r="347" spans="1:116" x14ac:dyDescent="0.25">
      <c r="A347" s="99">
        <f t="shared" si="15"/>
        <v>346</v>
      </c>
      <c r="B347" s="8" t="s">
        <v>11539</v>
      </c>
      <c r="C347" s="137" t="s">
        <v>11538</v>
      </c>
      <c r="D347" s="176">
        <v>10.98</v>
      </c>
      <c r="F347" s="100" t="e">
        <f>VLOOKUP(C347,#REF!,3,FALSE)</f>
        <v>#REF!</v>
      </c>
      <c r="G347" s="100"/>
      <c r="H347" s="67">
        <v>11.33</v>
      </c>
      <c r="I347" s="67">
        <v>10.67</v>
      </c>
      <c r="J347" s="67">
        <v>10.039999999999999</v>
      </c>
      <c r="K347" s="67">
        <v>10.220000000000001</v>
      </c>
      <c r="L347" s="67">
        <v>10.050000000000001</v>
      </c>
      <c r="M347" s="67">
        <v>10.08</v>
      </c>
      <c r="N347" s="67">
        <v>10.55</v>
      </c>
      <c r="O347" s="67">
        <v>10.47</v>
      </c>
      <c r="P347" s="67">
        <v>10.210000000000001</v>
      </c>
      <c r="Q347" s="67">
        <v>10.39</v>
      </c>
      <c r="R347" s="67">
        <v>10.050000000000001</v>
      </c>
      <c r="S347" s="67">
        <v>9.73</v>
      </c>
      <c r="T347" s="67">
        <v>10.86</v>
      </c>
      <c r="U347" s="67">
        <v>11.02</v>
      </c>
      <c r="V347" s="67">
        <v>12.05</v>
      </c>
      <c r="W347" s="67">
        <v>11.18</v>
      </c>
      <c r="X347" s="67">
        <v>10.82</v>
      </c>
      <c r="Y347" s="67">
        <v>10.77</v>
      </c>
      <c r="Z347" s="67">
        <v>10.76</v>
      </c>
      <c r="AA347" s="67">
        <v>10.87</v>
      </c>
      <c r="AB347" s="67">
        <v>11.15</v>
      </c>
      <c r="AC347" s="67">
        <v>10.38</v>
      </c>
      <c r="AD347" s="67">
        <v>10.62</v>
      </c>
      <c r="AE347" s="67">
        <v>10.95</v>
      </c>
      <c r="AF347" s="67">
        <v>10.57</v>
      </c>
      <c r="AG347" s="67">
        <v>11.21</v>
      </c>
      <c r="AH347" s="67">
        <v>12.85</v>
      </c>
      <c r="AI347" s="67">
        <v>12.9</v>
      </c>
      <c r="AJ347" s="67">
        <v>14.42</v>
      </c>
      <c r="AK347" s="67">
        <v>14.08</v>
      </c>
      <c r="AL347" s="67">
        <v>14.2</v>
      </c>
      <c r="AM347" s="67">
        <v>12.15</v>
      </c>
      <c r="AN347" s="67">
        <v>12.48</v>
      </c>
      <c r="AO347" s="67">
        <v>13.4</v>
      </c>
      <c r="AP347" s="67">
        <v>11.94</v>
      </c>
      <c r="AQ347" s="67">
        <v>12.25</v>
      </c>
      <c r="AR347" s="67">
        <v>10.34</v>
      </c>
      <c r="AS347" s="67">
        <v>10.43</v>
      </c>
      <c r="AT347" s="67">
        <v>10.8</v>
      </c>
      <c r="AU347" s="67">
        <v>9.82</v>
      </c>
      <c r="AV347" s="67">
        <v>8.36</v>
      </c>
      <c r="AW347" s="67">
        <v>8.35</v>
      </c>
      <c r="AX347" s="67">
        <v>8.5</v>
      </c>
      <c r="AY347" s="67">
        <v>9.1300000000000008</v>
      </c>
      <c r="AZ347" s="67">
        <v>8.4700000000000006</v>
      </c>
      <c r="BA347" s="67">
        <v>9.25</v>
      </c>
      <c r="BB347" s="67">
        <v>9.49</v>
      </c>
      <c r="BC347" s="67">
        <v>9.75</v>
      </c>
      <c r="BD347" s="67">
        <v>10.050000000000001</v>
      </c>
      <c r="BE347" s="67">
        <v>9.2899999999999991</v>
      </c>
      <c r="BF347" s="67">
        <v>9.2799999999999994</v>
      </c>
      <c r="BG347" s="67">
        <v>9</v>
      </c>
      <c r="BH347" s="67">
        <v>9.44</v>
      </c>
      <c r="BI347" s="67">
        <v>9.86</v>
      </c>
      <c r="BJ347" s="67">
        <v>10.97</v>
      </c>
      <c r="BK347" s="67">
        <v>10.23</v>
      </c>
      <c r="BL347" s="67">
        <v>10.17</v>
      </c>
      <c r="BM347" s="67">
        <v>10.39</v>
      </c>
      <c r="BN347" s="67">
        <v>10.53</v>
      </c>
      <c r="BO347" s="67">
        <v>10.65</v>
      </c>
      <c r="BP347" s="67">
        <v>9.81</v>
      </c>
      <c r="BQ347" s="67">
        <v>9.24</v>
      </c>
      <c r="BR347" s="67">
        <v>8.84</v>
      </c>
      <c r="BS347" s="67">
        <v>9.41</v>
      </c>
      <c r="BT347" s="67">
        <v>9.58</v>
      </c>
      <c r="DD347" s="17">
        <f t="shared" si="16"/>
        <v>-0.34999999999999964</v>
      </c>
      <c r="DE347" s="96">
        <f t="shared" si="17"/>
        <v>-3.0891438658428919E-2</v>
      </c>
      <c r="DF347">
        <v>7.8</v>
      </c>
      <c r="DH347" s="254" t="s">
        <v>11538</v>
      </c>
      <c r="DI347">
        <f>VLOOKUP(DH347,[5]全部Ａ股20250705!$A:$D,4,FALSE)</f>
        <v>10.98</v>
      </c>
      <c r="DK347" s="270"/>
      <c r="DL347" s="271"/>
    </row>
    <row r="348" spans="1:116" x14ac:dyDescent="0.25">
      <c r="A348" s="99">
        <f t="shared" si="15"/>
        <v>347</v>
      </c>
      <c r="B348" s="8" t="s">
        <v>11536</v>
      </c>
      <c r="C348" s="137" t="s">
        <v>11537</v>
      </c>
      <c r="D348" s="176">
        <v>18.47</v>
      </c>
      <c r="F348" s="100" t="e">
        <f>VLOOKUP(C348,#REF!,3,FALSE)</f>
        <v>#REF!</v>
      </c>
      <c r="G348" s="100"/>
      <c r="H348" s="67">
        <v>18.75</v>
      </c>
      <c r="I348" s="67">
        <v>18.61</v>
      </c>
      <c r="J348" s="67">
        <v>16.45</v>
      </c>
      <c r="K348" s="67">
        <v>17.21</v>
      </c>
      <c r="L348" s="67">
        <v>16.84</v>
      </c>
      <c r="M348" s="67">
        <v>16.89</v>
      </c>
      <c r="N348" s="67">
        <v>17.399999999999999</v>
      </c>
      <c r="O348" s="67">
        <v>17.18</v>
      </c>
      <c r="P348" s="67">
        <v>16.38</v>
      </c>
      <c r="Q348" s="67">
        <v>16.18</v>
      </c>
      <c r="R348" s="67">
        <v>16.079999999999998</v>
      </c>
      <c r="S348" s="67">
        <v>15.99</v>
      </c>
      <c r="T348" s="67">
        <v>18.05</v>
      </c>
      <c r="U348" s="67">
        <v>18.5</v>
      </c>
      <c r="V348" s="67">
        <v>19.399999999999999</v>
      </c>
      <c r="W348" s="67">
        <v>20.03</v>
      </c>
      <c r="X348" s="67">
        <v>20.399999999999999</v>
      </c>
      <c r="Y348" s="67">
        <v>20.2</v>
      </c>
      <c r="Z348" s="67">
        <v>20.85</v>
      </c>
      <c r="AA348" s="67">
        <v>20.329999999999998</v>
      </c>
      <c r="AB348" s="67">
        <v>19.13</v>
      </c>
      <c r="AC348" s="67">
        <v>17.3</v>
      </c>
      <c r="AD348" s="67">
        <v>17.850000000000001</v>
      </c>
      <c r="AE348" s="67">
        <v>18.43</v>
      </c>
      <c r="AF348" s="67">
        <v>17.55</v>
      </c>
      <c r="AG348" s="67">
        <v>17.64</v>
      </c>
      <c r="AH348" s="67">
        <v>20.34</v>
      </c>
      <c r="AI348" s="67">
        <v>22.05</v>
      </c>
      <c r="AJ348" s="67">
        <v>23.15</v>
      </c>
      <c r="AK348" s="67">
        <v>24.08</v>
      </c>
      <c r="AL348" s="67">
        <v>23.1</v>
      </c>
      <c r="AM348" s="67">
        <v>25.26</v>
      </c>
      <c r="AN348" s="67">
        <v>25.8</v>
      </c>
      <c r="AO348" s="67">
        <v>29.43</v>
      </c>
      <c r="AP348" s="67">
        <v>22.87</v>
      </c>
      <c r="AQ348" s="67">
        <v>22.8</v>
      </c>
      <c r="AR348" s="67">
        <v>23.13</v>
      </c>
      <c r="AS348" s="67">
        <v>19.64</v>
      </c>
      <c r="AT348" s="67">
        <v>21.88</v>
      </c>
      <c r="AU348" s="67">
        <v>19.920000000000002</v>
      </c>
      <c r="AV348" s="67">
        <v>17.14</v>
      </c>
      <c r="AW348" s="67">
        <v>16.97</v>
      </c>
      <c r="AX348" s="67">
        <v>18.52</v>
      </c>
      <c r="AY348" s="67">
        <v>19.45</v>
      </c>
      <c r="AZ348" s="67">
        <v>18.55</v>
      </c>
      <c r="BA348" s="67">
        <v>18.93</v>
      </c>
      <c r="BB348" s="67">
        <v>17.27</v>
      </c>
      <c r="BC348" s="67">
        <v>18.09</v>
      </c>
      <c r="BD348" s="67">
        <v>17.39</v>
      </c>
      <c r="BE348" s="67">
        <v>17.96</v>
      </c>
      <c r="BF348" s="67">
        <v>19.46</v>
      </c>
      <c r="BG348" s="67">
        <v>18.87</v>
      </c>
      <c r="BH348" s="67">
        <v>21.02</v>
      </c>
      <c r="BI348" s="67">
        <v>19.760000000000002</v>
      </c>
      <c r="BJ348" s="67">
        <v>20.43</v>
      </c>
      <c r="BK348" s="67">
        <v>19.5</v>
      </c>
      <c r="BL348" s="67">
        <v>22.08</v>
      </c>
      <c r="BM348" s="67">
        <v>22.01</v>
      </c>
      <c r="BN348" s="67">
        <v>23.2</v>
      </c>
      <c r="BO348" s="67">
        <v>23.3</v>
      </c>
      <c r="BP348" s="67">
        <v>24.18</v>
      </c>
      <c r="BQ348" s="67">
        <v>24.23</v>
      </c>
      <c r="BR348" s="67">
        <v>23.57</v>
      </c>
      <c r="BS348" s="67">
        <v>25.98</v>
      </c>
      <c r="BT348" s="67">
        <v>27.81</v>
      </c>
      <c r="DD348" s="17">
        <f t="shared" si="16"/>
        <v>-0.28000000000000114</v>
      </c>
      <c r="DE348" s="96">
        <f t="shared" si="17"/>
        <v>-1.4933333333333394E-2</v>
      </c>
      <c r="DF348">
        <v>7.8</v>
      </c>
      <c r="DH348" s="254" t="s">
        <v>11537</v>
      </c>
      <c r="DI348">
        <f>VLOOKUP(DH348,[5]全部Ａ股20250705!$A:$D,4,FALSE)</f>
        <v>18.47</v>
      </c>
      <c r="DK348" s="270"/>
      <c r="DL348" s="271"/>
    </row>
    <row r="349" spans="1:116" x14ac:dyDescent="0.25">
      <c r="A349" s="99">
        <f t="shared" si="15"/>
        <v>348</v>
      </c>
      <c r="B349" s="8" t="s">
        <v>11533</v>
      </c>
      <c r="C349" s="137" t="s">
        <v>11532</v>
      </c>
      <c r="D349" s="176">
        <v>11.86</v>
      </c>
      <c r="F349" s="100" t="e">
        <f>VLOOKUP(C349,#REF!,3,FALSE)</f>
        <v>#REF!</v>
      </c>
      <c r="G349" s="100"/>
      <c r="H349" s="67">
        <v>11.99</v>
      </c>
      <c r="I349" s="67">
        <v>11.31</v>
      </c>
      <c r="J349" s="67">
        <v>12.02</v>
      </c>
      <c r="K349" s="67">
        <v>12.41</v>
      </c>
      <c r="L349" s="67">
        <v>13.91</v>
      </c>
      <c r="M349" s="67">
        <v>12.55</v>
      </c>
      <c r="N349" s="67">
        <v>12.03</v>
      </c>
      <c r="O349" s="67">
        <v>11.57</v>
      </c>
      <c r="P349" s="67">
        <v>11.2</v>
      </c>
      <c r="Q349" s="67">
        <v>11.06</v>
      </c>
      <c r="R349" s="67">
        <v>10.52</v>
      </c>
      <c r="S349" s="67">
        <v>10.57</v>
      </c>
      <c r="T349" s="67">
        <v>12.27</v>
      </c>
      <c r="U349" s="67">
        <v>12.42</v>
      </c>
      <c r="V349" s="67">
        <v>11.97</v>
      </c>
      <c r="W349" s="67">
        <v>11.89</v>
      </c>
      <c r="X349" s="67">
        <v>11.7</v>
      </c>
      <c r="Y349" s="67">
        <v>11.12</v>
      </c>
      <c r="Z349" s="67">
        <v>11.31</v>
      </c>
      <c r="AA349" s="67">
        <v>11.21</v>
      </c>
      <c r="AB349" s="67">
        <v>11.45</v>
      </c>
      <c r="AC349" s="67">
        <v>11.03</v>
      </c>
      <c r="AD349" s="67">
        <v>10.97</v>
      </c>
      <c r="AE349" s="67">
        <v>10.6</v>
      </c>
      <c r="AF349" s="67">
        <v>9.8800000000000008</v>
      </c>
      <c r="AG349" s="67">
        <v>9.68</v>
      </c>
      <c r="AH349" s="67">
        <v>10.85</v>
      </c>
      <c r="AI349" s="67">
        <v>11.46</v>
      </c>
      <c r="AJ349" s="67">
        <v>11.74</v>
      </c>
      <c r="AK349" s="67">
        <v>12.06</v>
      </c>
      <c r="AL349" s="67">
        <v>11.51</v>
      </c>
      <c r="AM349" s="67">
        <v>12.05</v>
      </c>
      <c r="AN349" s="67">
        <v>12</v>
      </c>
      <c r="AO349" s="67">
        <v>12.02</v>
      </c>
      <c r="AP349" s="67">
        <v>9.6199999999999992</v>
      </c>
      <c r="AQ349" s="67">
        <v>10.5</v>
      </c>
      <c r="AR349" s="67">
        <v>10.14</v>
      </c>
      <c r="AS349" s="67">
        <v>10.07</v>
      </c>
      <c r="AT349" s="67">
        <v>11.07</v>
      </c>
      <c r="AU349" s="67">
        <v>10.06</v>
      </c>
      <c r="AV349" s="67">
        <v>8.98</v>
      </c>
      <c r="AW349" s="67">
        <v>8.66</v>
      </c>
      <c r="AX349" s="67">
        <v>8.8699999999999992</v>
      </c>
      <c r="AY349" s="67">
        <v>8.9600000000000009</v>
      </c>
      <c r="AZ349" s="67">
        <v>8.6</v>
      </c>
      <c r="BA349" s="67">
        <v>9.0500000000000007</v>
      </c>
      <c r="BB349" s="67">
        <v>9.01</v>
      </c>
      <c r="BC349" s="67">
        <v>9.35</v>
      </c>
      <c r="BD349" s="67">
        <v>8.74</v>
      </c>
      <c r="BE349" s="67">
        <v>8.64</v>
      </c>
      <c r="BF349" s="67">
        <v>9.17</v>
      </c>
      <c r="BG349" s="67">
        <v>9.0500000000000007</v>
      </c>
      <c r="BH349" s="67">
        <v>9.73</v>
      </c>
      <c r="BI349" s="67">
        <v>9.68</v>
      </c>
      <c r="BJ349" s="67">
        <v>9.7899999999999991</v>
      </c>
      <c r="BK349" s="67">
        <v>9.68</v>
      </c>
      <c r="BL349" s="67">
        <v>10.93</v>
      </c>
      <c r="BM349" s="67">
        <v>10.95</v>
      </c>
      <c r="BN349" s="67">
        <v>12.08</v>
      </c>
      <c r="BO349" s="67">
        <v>13.2</v>
      </c>
      <c r="BP349" s="67">
        <v>12.18</v>
      </c>
      <c r="BQ349" s="67">
        <v>12.54</v>
      </c>
      <c r="BR349" s="67">
        <v>11.78</v>
      </c>
      <c r="BS349" s="67">
        <v>12.22</v>
      </c>
      <c r="BT349" s="67">
        <v>19.48</v>
      </c>
      <c r="DD349" s="17">
        <f t="shared" si="16"/>
        <v>-0.13000000000000078</v>
      </c>
      <c r="DE349" s="96">
        <f t="shared" si="17"/>
        <v>-1.0842368640533843E-2</v>
      </c>
      <c r="DF349">
        <v>7.8</v>
      </c>
      <c r="DH349" s="254" t="s">
        <v>11532</v>
      </c>
      <c r="DI349">
        <f>VLOOKUP(DH349,[5]全部Ａ股20250705!$A:$D,4,FALSE)</f>
        <v>11.86</v>
      </c>
      <c r="DK349" s="270"/>
      <c r="DL349" s="271"/>
    </row>
    <row r="350" spans="1:116" x14ac:dyDescent="0.25">
      <c r="A350" s="99">
        <f t="shared" si="15"/>
        <v>349</v>
      </c>
      <c r="B350" s="8" t="s">
        <v>11534</v>
      </c>
      <c r="C350" s="137" t="s">
        <v>11531</v>
      </c>
      <c r="D350" s="176">
        <v>6.19</v>
      </c>
      <c r="F350" s="100" t="e">
        <f>VLOOKUP(C350,#REF!,3,FALSE)</f>
        <v>#REF!</v>
      </c>
      <c r="G350" s="100"/>
      <c r="H350" s="67">
        <v>6.33</v>
      </c>
      <c r="I350" s="67">
        <v>5.87</v>
      </c>
      <c r="J350" s="67">
        <v>7.59</v>
      </c>
      <c r="K350" s="67">
        <v>6.66</v>
      </c>
      <c r="L350" s="67">
        <v>5.49</v>
      </c>
      <c r="M350" s="67">
        <v>5.18</v>
      </c>
      <c r="N350" s="67">
        <v>5.2</v>
      </c>
      <c r="O350" s="67">
        <v>5.17</v>
      </c>
      <c r="P350" s="67">
        <v>5.22</v>
      </c>
      <c r="Q350" s="67">
        <v>4.91</v>
      </c>
      <c r="R350" s="67">
        <v>4.8499999999999996</v>
      </c>
      <c r="S350" s="67">
        <v>4.5999999999999996</v>
      </c>
      <c r="T350" s="67">
        <v>4.79</v>
      </c>
      <c r="U350" s="67">
        <v>4.8099999999999996</v>
      </c>
      <c r="V350" s="67">
        <v>5.23</v>
      </c>
      <c r="W350" s="67">
        <v>5.62</v>
      </c>
      <c r="X350" s="67">
        <v>5.03</v>
      </c>
      <c r="Y350" s="67">
        <v>4.78</v>
      </c>
      <c r="Z350" s="67">
        <v>4.97</v>
      </c>
      <c r="AA350" s="67">
        <v>4.8600000000000003</v>
      </c>
      <c r="AB350" s="67">
        <v>4.79</v>
      </c>
      <c r="AC350" s="67">
        <v>4.51</v>
      </c>
      <c r="AD350" s="67">
        <v>4.6100000000000003</v>
      </c>
      <c r="AE350" s="67">
        <v>4.83</v>
      </c>
      <c r="AF350" s="67">
        <v>4.32</v>
      </c>
      <c r="AG350" s="67">
        <v>4.32</v>
      </c>
      <c r="AH350" s="67">
        <v>4.79</v>
      </c>
      <c r="AI350" s="67">
        <v>5.51</v>
      </c>
      <c r="AJ350" s="67">
        <v>5.7</v>
      </c>
      <c r="AK350" s="67">
        <v>5.55</v>
      </c>
      <c r="AL350" s="67">
        <v>5.21</v>
      </c>
      <c r="AM350" s="67">
        <v>4.87</v>
      </c>
      <c r="AN350" s="67">
        <v>4.91</v>
      </c>
      <c r="AO350" s="67">
        <v>5.25</v>
      </c>
      <c r="AP350" s="67">
        <v>4.76</v>
      </c>
      <c r="AQ350" s="67">
        <v>4.5599999999999996</v>
      </c>
      <c r="AR350" s="67">
        <v>4.2300000000000004</v>
      </c>
      <c r="AS350" s="67">
        <v>4.05</v>
      </c>
      <c r="AT350" s="67">
        <v>4.38</v>
      </c>
      <c r="AU350" s="67">
        <v>4.05</v>
      </c>
      <c r="AV350" s="67">
        <v>3.54</v>
      </c>
      <c r="AW350" s="67">
        <v>3.38</v>
      </c>
      <c r="AX350" s="67">
        <v>3.42</v>
      </c>
      <c r="AY350" s="67">
        <v>3.52</v>
      </c>
      <c r="AZ350" s="67">
        <v>3.45</v>
      </c>
      <c r="BA350" s="67">
        <v>3.63</v>
      </c>
      <c r="BB350" s="67">
        <v>3.81</v>
      </c>
      <c r="BC350" s="67">
        <v>3.88</v>
      </c>
      <c r="BD350" s="67">
        <v>3.44</v>
      </c>
      <c r="BE350" s="67">
        <v>3.42</v>
      </c>
      <c r="BF350" s="67">
        <v>3.73</v>
      </c>
      <c r="BG350" s="67">
        <v>3.78</v>
      </c>
      <c r="BH350" s="67">
        <v>3.74</v>
      </c>
      <c r="BI350" s="67">
        <v>3.76</v>
      </c>
      <c r="BJ350" s="67">
        <v>3.76</v>
      </c>
      <c r="BK350" s="67">
        <v>3.77</v>
      </c>
      <c r="BL350" s="67">
        <v>4.18</v>
      </c>
      <c r="BM350" s="67">
        <v>4.7300000000000004</v>
      </c>
      <c r="BN350" s="67">
        <v>4.6500000000000004</v>
      </c>
      <c r="BO350" s="67">
        <v>4.42</v>
      </c>
      <c r="BP350" s="67">
        <v>4.3600000000000003</v>
      </c>
      <c r="BQ350" s="67">
        <v>4.3899999999999997</v>
      </c>
      <c r="BR350" s="67">
        <v>4.03</v>
      </c>
      <c r="BS350" s="67">
        <v>4.7300000000000004</v>
      </c>
      <c r="BT350" s="67">
        <v>7.02</v>
      </c>
      <c r="DD350" s="17">
        <f t="shared" si="16"/>
        <v>-0.13999999999999968</v>
      </c>
      <c r="DE350" s="96">
        <f t="shared" si="17"/>
        <v>-2.211690363349126E-2</v>
      </c>
      <c r="DF350">
        <v>7.8</v>
      </c>
      <c r="DH350" s="254" t="s">
        <v>11531</v>
      </c>
      <c r="DI350">
        <f>VLOOKUP(DH350,[5]全部Ａ股20250705!$A:$D,4,FALSE)</f>
        <v>6.19</v>
      </c>
      <c r="DK350" s="270"/>
      <c r="DL350" s="271"/>
    </row>
    <row r="351" spans="1:116" x14ac:dyDescent="0.25">
      <c r="A351" s="99">
        <f t="shared" si="15"/>
        <v>350</v>
      </c>
      <c r="B351" s="8" t="s">
        <v>11529</v>
      </c>
      <c r="C351" s="137" t="s">
        <v>11530</v>
      </c>
      <c r="D351" s="176">
        <v>39.26</v>
      </c>
      <c r="F351" s="100" t="e">
        <f>VLOOKUP(C351,#REF!,3,FALSE)</f>
        <v>#REF!</v>
      </c>
      <c r="G351" s="100"/>
      <c r="H351" s="67">
        <v>38.450000000000003</v>
      </c>
      <c r="I351" s="67">
        <v>37.58</v>
      </c>
      <c r="J351" s="67">
        <v>38.76</v>
      </c>
      <c r="K351" s="67">
        <v>39.78</v>
      </c>
      <c r="L351" s="67">
        <v>44.36</v>
      </c>
      <c r="M351" s="67">
        <v>42.01</v>
      </c>
      <c r="N351" s="67">
        <v>41.33</v>
      </c>
      <c r="O351" s="67">
        <v>42.75</v>
      </c>
      <c r="P351" s="67">
        <v>42.2</v>
      </c>
      <c r="Q351" s="67">
        <v>41.44</v>
      </c>
      <c r="R351" s="67">
        <v>40.19</v>
      </c>
      <c r="S351" s="67">
        <v>39.29</v>
      </c>
      <c r="T351" s="67">
        <v>36.590000000000003</v>
      </c>
      <c r="U351" s="67">
        <v>38.76</v>
      </c>
      <c r="V351" s="67">
        <v>40.75</v>
      </c>
      <c r="W351" s="67">
        <v>41.39</v>
      </c>
      <c r="X351" s="67">
        <v>41.43</v>
      </c>
      <c r="Y351" s="67">
        <v>40.92</v>
      </c>
      <c r="Z351" s="67">
        <v>43.2</v>
      </c>
      <c r="AA351" s="67">
        <v>41.07</v>
      </c>
      <c r="AB351" s="67">
        <v>43.19</v>
      </c>
      <c r="AC351" s="67">
        <v>40.65</v>
      </c>
      <c r="AD351" s="67">
        <v>41.07</v>
      </c>
      <c r="AE351" s="67">
        <v>41.59</v>
      </c>
      <c r="AF351" s="67">
        <v>40.299999999999997</v>
      </c>
      <c r="AG351" s="67">
        <v>40.46</v>
      </c>
      <c r="AH351" s="67">
        <v>48.05</v>
      </c>
      <c r="AI351" s="67">
        <v>43.98</v>
      </c>
      <c r="AJ351" s="67">
        <v>41.2</v>
      </c>
      <c r="AK351" s="67">
        <v>41.6</v>
      </c>
      <c r="AL351" s="67">
        <v>40.130000000000003</v>
      </c>
      <c r="AM351" s="67">
        <v>39.4</v>
      </c>
      <c r="AN351" s="67">
        <v>41.63</v>
      </c>
      <c r="AO351" s="67">
        <v>48.87</v>
      </c>
      <c r="AP351" s="67">
        <v>39.549999999999997</v>
      </c>
      <c r="AQ351" s="67">
        <v>38.81</v>
      </c>
      <c r="AR351" s="67">
        <v>33.5</v>
      </c>
      <c r="AS351" s="67">
        <v>26.9</v>
      </c>
      <c r="AT351" s="67">
        <v>24.98</v>
      </c>
      <c r="AU351" s="67">
        <v>22.71</v>
      </c>
      <c r="AV351" s="67">
        <v>19.07</v>
      </c>
      <c r="AW351" s="67">
        <v>18.8</v>
      </c>
      <c r="AX351" s="67">
        <v>17.12</v>
      </c>
      <c r="AY351" s="67">
        <v>17.45</v>
      </c>
      <c r="AZ351" s="67">
        <v>15.96</v>
      </c>
      <c r="BA351" s="67">
        <v>15.92</v>
      </c>
      <c r="BB351" s="67">
        <v>16.86</v>
      </c>
      <c r="BC351" s="67">
        <v>17.7</v>
      </c>
      <c r="BD351" s="67">
        <v>17.28</v>
      </c>
      <c r="BE351" s="67">
        <v>17.27</v>
      </c>
      <c r="BF351" s="67">
        <v>17.5</v>
      </c>
      <c r="BG351" s="67">
        <v>16.88</v>
      </c>
      <c r="BH351" s="67">
        <v>17.350000000000001</v>
      </c>
      <c r="BI351" s="67">
        <v>17.75</v>
      </c>
      <c r="BJ351" s="67">
        <v>18.18</v>
      </c>
      <c r="BK351" s="67">
        <v>17.54</v>
      </c>
      <c r="BL351" s="67">
        <v>18.23</v>
      </c>
      <c r="BM351" s="67">
        <v>18.16</v>
      </c>
      <c r="BN351" s="67">
        <v>19.079999999999998</v>
      </c>
      <c r="BO351" s="67">
        <v>19.46</v>
      </c>
      <c r="BP351" s="67">
        <v>19.61</v>
      </c>
      <c r="BQ351" s="67">
        <v>18.98</v>
      </c>
      <c r="BR351" s="67">
        <v>19.2</v>
      </c>
      <c r="BS351" s="67">
        <v>18.61</v>
      </c>
      <c r="BT351" s="67">
        <v>19.61</v>
      </c>
      <c r="DD351" s="17">
        <f t="shared" si="16"/>
        <v>0.80999999999999517</v>
      </c>
      <c r="DE351" s="96">
        <f t="shared" si="17"/>
        <v>2.1066319895968664E-2</v>
      </c>
      <c r="DF351">
        <v>7.8</v>
      </c>
      <c r="DH351" s="254" t="s">
        <v>11530</v>
      </c>
      <c r="DI351">
        <f>VLOOKUP(DH351,[5]全部Ａ股20250705!$A:$D,4,FALSE)</f>
        <v>39.26</v>
      </c>
      <c r="DK351" s="270"/>
      <c r="DL351" s="271"/>
    </row>
    <row r="352" spans="1:116" x14ac:dyDescent="0.25">
      <c r="A352" s="99">
        <f t="shared" si="15"/>
        <v>351</v>
      </c>
      <c r="B352" s="8" t="s">
        <v>11527</v>
      </c>
      <c r="C352" s="137" t="s">
        <v>11528</v>
      </c>
      <c r="D352" s="176">
        <v>21.28</v>
      </c>
      <c r="F352" s="100" t="e">
        <f>VLOOKUP(C352,#REF!,3,FALSE)</f>
        <v>#REF!</v>
      </c>
      <c r="G352" s="100"/>
      <c r="H352" s="67">
        <v>21.49</v>
      </c>
      <c r="I352" s="67">
        <v>20.43</v>
      </c>
      <c r="J352" s="67">
        <v>21.35</v>
      </c>
      <c r="K352" s="67">
        <v>21.85</v>
      </c>
      <c r="L352" s="67">
        <v>22.24</v>
      </c>
      <c r="M352" s="67">
        <v>21.82</v>
      </c>
      <c r="N352" s="67">
        <v>22.64</v>
      </c>
      <c r="O352" s="67">
        <v>23.06</v>
      </c>
      <c r="P352" s="67">
        <v>22.19</v>
      </c>
      <c r="Q352" s="67">
        <v>22.67</v>
      </c>
      <c r="R352" s="67">
        <v>21.33</v>
      </c>
      <c r="S352" s="67">
        <v>21.56</v>
      </c>
      <c r="T352" s="67">
        <v>23.21</v>
      </c>
      <c r="U352" s="67">
        <v>23.66</v>
      </c>
      <c r="V352" s="67">
        <v>24.71</v>
      </c>
      <c r="W352" s="67">
        <v>25.34</v>
      </c>
      <c r="X352" s="67">
        <v>25.99</v>
      </c>
      <c r="Y352" s="67">
        <v>25.8</v>
      </c>
      <c r="Z352" s="67">
        <v>27.26</v>
      </c>
      <c r="AA352" s="67">
        <v>28.48</v>
      </c>
      <c r="AB352" s="67">
        <v>25.3</v>
      </c>
      <c r="AC352" s="67">
        <v>23.2</v>
      </c>
      <c r="AD352" s="67">
        <v>23.85</v>
      </c>
      <c r="AE352" s="67">
        <v>23.49</v>
      </c>
      <c r="AF352" s="67">
        <v>22.36</v>
      </c>
      <c r="AG352" s="67">
        <v>22.82</v>
      </c>
      <c r="AH352" s="67">
        <v>26.92</v>
      </c>
      <c r="AI352" s="67">
        <v>25.91</v>
      </c>
      <c r="AJ352" s="67">
        <v>26.99</v>
      </c>
      <c r="AK352" s="67">
        <v>27.04</v>
      </c>
      <c r="AL352" s="67">
        <v>28.43</v>
      </c>
      <c r="AM352" s="67">
        <v>29.56</v>
      </c>
      <c r="AN352" s="67">
        <v>26.47</v>
      </c>
      <c r="AO352" s="67">
        <v>33.1</v>
      </c>
      <c r="AP352" s="67">
        <v>24.46</v>
      </c>
      <c r="AQ352" s="67">
        <v>22.04</v>
      </c>
      <c r="AR352" s="67">
        <v>19.29</v>
      </c>
      <c r="AS352" s="67">
        <v>16.8</v>
      </c>
      <c r="AT352" s="67">
        <v>18.690000000000001</v>
      </c>
      <c r="AU352" s="67">
        <v>17.28</v>
      </c>
      <c r="AV352" s="67">
        <v>14.21</v>
      </c>
      <c r="AW352" s="67">
        <v>14.46</v>
      </c>
      <c r="AX352" s="67">
        <v>14.76</v>
      </c>
      <c r="AY352" s="67">
        <v>15.46</v>
      </c>
      <c r="AZ352" s="67">
        <v>14.77</v>
      </c>
      <c r="BA352" s="67">
        <v>15.85</v>
      </c>
      <c r="BB352" s="67">
        <v>17</v>
      </c>
      <c r="BC352" s="67">
        <v>19.600000000000001</v>
      </c>
      <c r="BD352" s="67">
        <v>14.9</v>
      </c>
      <c r="BE352" s="67">
        <v>14.92</v>
      </c>
      <c r="BF352" s="67">
        <v>15.86</v>
      </c>
      <c r="BG352" s="67">
        <v>15.46</v>
      </c>
      <c r="BH352" s="67">
        <v>16.239999999999998</v>
      </c>
      <c r="BI352" s="67">
        <v>17.100000000000001</v>
      </c>
      <c r="BJ352" s="67">
        <v>17.27</v>
      </c>
      <c r="BK352" s="67">
        <v>17.29</v>
      </c>
      <c r="BL352" s="67">
        <v>17.91</v>
      </c>
      <c r="BM352" s="67">
        <v>19.09</v>
      </c>
      <c r="BN352" s="67">
        <v>21.33</v>
      </c>
      <c r="BO352" s="67">
        <v>21</v>
      </c>
      <c r="BP352" s="67">
        <v>22.28</v>
      </c>
      <c r="BQ352" s="67">
        <v>22.58</v>
      </c>
      <c r="BR352" s="67">
        <v>22.26</v>
      </c>
      <c r="BS352" s="67">
        <v>15.08</v>
      </c>
      <c r="BT352" s="67">
        <v>15.68</v>
      </c>
      <c r="DD352" s="17">
        <f t="shared" si="16"/>
        <v>-0.2099999999999973</v>
      </c>
      <c r="DE352" s="96">
        <f t="shared" si="17"/>
        <v>-9.7719869706839133E-3</v>
      </c>
      <c r="DF352">
        <v>7.8</v>
      </c>
      <c r="DH352" s="254" t="s">
        <v>11528</v>
      </c>
      <c r="DI352">
        <f>VLOOKUP(DH352,[5]全部Ａ股20250705!$A:$D,4,FALSE)</f>
        <v>21.28</v>
      </c>
      <c r="DK352" s="270"/>
      <c r="DL352" s="271"/>
    </row>
    <row r="353" spans="1:116" x14ac:dyDescent="0.25">
      <c r="A353" s="99">
        <f t="shared" si="15"/>
        <v>352</v>
      </c>
      <c r="B353" s="8" t="s">
        <v>11513</v>
      </c>
      <c r="C353" s="137" t="s">
        <v>11514</v>
      </c>
      <c r="D353" s="176">
        <v>21.17</v>
      </c>
      <c r="F353" s="100" t="e">
        <f>VLOOKUP(C353,#REF!,3,FALSE)</f>
        <v>#REF!</v>
      </c>
      <c r="G353" s="100"/>
      <c r="H353" s="67">
        <v>21.39</v>
      </c>
      <c r="I353" s="67">
        <v>21.2</v>
      </c>
      <c r="J353" s="67">
        <v>19.77</v>
      </c>
      <c r="K353" s="67">
        <v>19.670000000000002</v>
      </c>
      <c r="L353" s="67">
        <v>18.940000000000001</v>
      </c>
      <c r="M353" s="67">
        <v>19.45</v>
      </c>
      <c r="N353" s="67">
        <v>20.29</v>
      </c>
      <c r="O353" s="67">
        <v>21.16</v>
      </c>
      <c r="P353" s="67">
        <v>19.600000000000001</v>
      </c>
      <c r="Q353" s="67">
        <v>18.88</v>
      </c>
      <c r="R353" s="67">
        <v>18.53</v>
      </c>
      <c r="S353" s="67">
        <v>17.36</v>
      </c>
      <c r="T353" s="67">
        <v>18.82</v>
      </c>
      <c r="U353" s="67">
        <v>19.100000000000001</v>
      </c>
      <c r="V353" s="67">
        <v>19.440000000000001</v>
      </c>
      <c r="W353" s="67">
        <v>20.5</v>
      </c>
      <c r="X353" s="67">
        <v>20.76</v>
      </c>
      <c r="Y353" s="67">
        <v>19.77</v>
      </c>
      <c r="Z353" s="67">
        <v>22.67</v>
      </c>
      <c r="AA353" s="67">
        <v>22.89</v>
      </c>
      <c r="AB353" s="67">
        <v>22.38</v>
      </c>
      <c r="AC353" s="67">
        <v>21.24</v>
      </c>
      <c r="AD353" s="67">
        <v>20.85</v>
      </c>
      <c r="AE353" s="67">
        <v>20.02</v>
      </c>
      <c r="AF353" s="67">
        <v>18.760000000000002</v>
      </c>
      <c r="AG353" s="67">
        <v>19.100000000000001</v>
      </c>
      <c r="AH353" s="67">
        <v>21.94</v>
      </c>
      <c r="AI353" s="67">
        <v>25.26</v>
      </c>
      <c r="AJ353" s="67">
        <v>29.55</v>
      </c>
      <c r="AK353" s="67">
        <v>22.8</v>
      </c>
      <c r="AL353" s="67">
        <v>22.12</v>
      </c>
      <c r="AM353" s="67">
        <v>20.58</v>
      </c>
      <c r="AN353" s="67">
        <v>20.34</v>
      </c>
      <c r="AO353" s="67">
        <v>20.04</v>
      </c>
      <c r="AP353" s="67">
        <v>18.39</v>
      </c>
      <c r="AQ353" s="67">
        <v>19.95</v>
      </c>
      <c r="AR353" s="67">
        <v>18.25</v>
      </c>
      <c r="AS353" s="67">
        <v>17.010000000000002</v>
      </c>
      <c r="AT353" s="67">
        <v>19.57</v>
      </c>
      <c r="AU353" s="67">
        <v>18.12</v>
      </c>
      <c r="AV353" s="67">
        <v>15.57</v>
      </c>
      <c r="AW353" s="67">
        <v>15.46</v>
      </c>
      <c r="AX353" s="67">
        <v>15.69</v>
      </c>
      <c r="AY353" s="67">
        <v>16.12</v>
      </c>
      <c r="AZ353" s="67">
        <v>15.43</v>
      </c>
      <c r="BA353" s="67">
        <v>16.600000000000001</v>
      </c>
      <c r="BB353" s="67">
        <v>16.46</v>
      </c>
      <c r="BC353" s="67">
        <v>17.03</v>
      </c>
      <c r="BD353" s="67">
        <v>16.48</v>
      </c>
      <c r="BE353" s="67">
        <v>16.73</v>
      </c>
      <c r="BF353" s="67">
        <v>17.100000000000001</v>
      </c>
      <c r="BG353" s="67">
        <v>17.510000000000002</v>
      </c>
      <c r="BH353" s="67">
        <v>18.670000000000002</v>
      </c>
      <c r="BI353" s="67">
        <v>17.48</v>
      </c>
      <c r="BJ353" s="67">
        <v>18.75</v>
      </c>
      <c r="BK353" s="67">
        <v>18.05</v>
      </c>
      <c r="BL353" s="67">
        <v>19.48</v>
      </c>
      <c r="BM353" s="67">
        <v>19.75</v>
      </c>
      <c r="BN353" s="67">
        <v>20.9</v>
      </c>
      <c r="BO353" s="67">
        <v>22.08</v>
      </c>
      <c r="BP353" s="67">
        <v>23.4</v>
      </c>
      <c r="BQ353" s="67">
        <v>23.96</v>
      </c>
      <c r="BR353" s="67">
        <v>21.35</v>
      </c>
      <c r="BS353" s="67">
        <v>22.1</v>
      </c>
      <c r="BT353" s="67">
        <v>23.6</v>
      </c>
      <c r="BV353" s="67">
        <v>32.49</v>
      </c>
      <c r="DD353" s="17">
        <f t="shared" si="16"/>
        <v>-0.21999999999999886</v>
      </c>
      <c r="DE353" s="96">
        <f t="shared" si="17"/>
        <v>-1.0285179990649783E-2</v>
      </c>
      <c r="DF353">
        <v>7.8</v>
      </c>
      <c r="DH353" s="254" t="s">
        <v>11514</v>
      </c>
      <c r="DI353">
        <f>VLOOKUP(DH353,[5]全部Ａ股20250705!$A:$D,4,FALSE)</f>
        <v>21.17</v>
      </c>
      <c r="DK353" s="270"/>
      <c r="DL353" s="271"/>
    </row>
    <row r="354" spans="1:116" x14ac:dyDescent="0.25">
      <c r="A354" s="99">
        <f t="shared" si="15"/>
        <v>353</v>
      </c>
      <c r="B354" s="8" t="s">
        <v>11511</v>
      </c>
      <c r="C354" s="137" t="s">
        <v>11512</v>
      </c>
      <c r="D354" s="176">
        <v>12.93</v>
      </c>
      <c r="F354" s="100" t="e">
        <f>VLOOKUP(C354,#REF!,3,FALSE)</f>
        <v>#REF!</v>
      </c>
      <c r="G354" s="100"/>
      <c r="H354" s="67">
        <v>13.06</v>
      </c>
      <c r="I354" s="67">
        <v>12.78</v>
      </c>
      <c r="J354" s="67">
        <v>13.17</v>
      </c>
      <c r="K354" s="67">
        <v>13.16</v>
      </c>
      <c r="L354" s="67">
        <v>12.87</v>
      </c>
      <c r="M354" s="67">
        <v>12.28</v>
      </c>
      <c r="N354" s="67">
        <v>12.35</v>
      </c>
      <c r="O354" s="67">
        <v>12.6</v>
      </c>
      <c r="P354" s="67">
        <v>12.39</v>
      </c>
      <c r="Q354" s="67">
        <v>12.31</v>
      </c>
      <c r="R354" s="67">
        <v>11.99</v>
      </c>
      <c r="S354" s="67">
        <v>11.66</v>
      </c>
      <c r="T354" s="67">
        <v>11.74</v>
      </c>
      <c r="U354" s="67">
        <v>11.4</v>
      </c>
      <c r="V354" s="67">
        <v>10.89</v>
      </c>
      <c r="W354" s="67">
        <v>10.93</v>
      </c>
      <c r="X354" s="67">
        <v>10.68</v>
      </c>
      <c r="Y354" s="67">
        <v>10.67</v>
      </c>
      <c r="Z354" s="67">
        <v>11.19</v>
      </c>
      <c r="AA354" s="67">
        <v>11.53</v>
      </c>
      <c r="AB354" s="67">
        <v>11.2</v>
      </c>
      <c r="AC354" s="67">
        <v>11.31</v>
      </c>
      <c r="AD354" s="67">
        <v>11.09</v>
      </c>
      <c r="AE354" s="67">
        <v>10.92</v>
      </c>
      <c r="AF354" s="67">
        <v>10.56</v>
      </c>
      <c r="AG354" s="67">
        <v>11.17</v>
      </c>
      <c r="AH354" s="67">
        <v>11.55</v>
      </c>
      <c r="AI354" s="67">
        <v>11.81</v>
      </c>
      <c r="AJ354" s="67">
        <v>11.93</v>
      </c>
      <c r="AK354" s="67">
        <v>12.3</v>
      </c>
      <c r="AL354" s="67">
        <v>11.02</v>
      </c>
      <c r="AM354" s="67">
        <v>11.16</v>
      </c>
      <c r="AN354" s="67">
        <v>11.11</v>
      </c>
      <c r="AO354" s="67">
        <v>10.89</v>
      </c>
      <c r="AP354" s="67">
        <v>10.49</v>
      </c>
      <c r="AQ354" s="67">
        <v>11.55</v>
      </c>
      <c r="AR354" s="67">
        <v>11.39</v>
      </c>
      <c r="AS354" s="67">
        <v>11.18</v>
      </c>
      <c r="AT354" s="67">
        <v>12.41</v>
      </c>
      <c r="AU354" s="67">
        <v>11.6</v>
      </c>
      <c r="AV354" s="67">
        <v>10.65</v>
      </c>
      <c r="AW354" s="67">
        <v>10.74</v>
      </c>
      <c r="AX354" s="67">
        <v>10.86</v>
      </c>
      <c r="AY354" s="67">
        <v>10.54</v>
      </c>
      <c r="AZ354" s="67">
        <v>10.14</v>
      </c>
      <c r="BA354" s="67">
        <v>10.31</v>
      </c>
      <c r="BB354" s="67">
        <v>9.8800000000000008</v>
      </c>
      <c r="BC354" s="67">
        <v>10.02</v>
      </c>
      <c r="BD354" s="67">
        <v>9.7100000000000009</v>
      </c>
      <c r="BE354" s="67">
        <v>9.39</v>
      </c>
      <c r="BF354" s="67">
        <v>9.75</v>
      </c>
      <c r="BG354" s="67">
        <v>10.48</v>
      </c>
      <c r="BH354" s="67">
        <v>10.11</v>
      </c>
      <c r="BI354" s="67">
        <v>10.74</v>
      </c>
      <c r="BJ354" s="67">
        <v>11.52</v>
      </c>
      <c r="BK354" s="67">
        <v>10.71</v>
      </c>
      <c r="BL354" s="67">
        <v>10.46</v>
      </c>
      <c r="BM354" s="67">
        <v>10.41</v>
      </c>
      <c r="BN354" s="67">
        <v>10.4</v>
      </c>
      <c r="BO354" s="67">
        <v>10.130000000000001</v>
      </c>
      <c r="BP354" s="67">
        <v>10.32</v>
      </c>
      <c r="BQ354" s="67">
        <v>10.199999999999999</v>
      </c>
      <c r="BR354" s="67">
        <v>11.58</v>
      </c>
      <c r="BS354" s="67">
        <v>11.51</v>
      </c>
      <c r="BT354" s="67">
        <v>11.88</v>
      </c>
      <c r="BV354" s="67">
        <v>14.49</v>
      </c>
      <c r="DD354" s="17">
        <f t="shared" si="16"/>
        <v>-0.13000000000000078</v>
      </c>
      <c r="DE354" s="96">
        <f t="shared" si="17"/>
        <v>-9.9540581929556497E-3</v>
      </c>
      <c r="DF354">
        <v>7.8</v>
      </c>
      <c r="DH354" s="254" t="s">
        <v>11512</v>
      </c>
      <c r="DI354">
        <f>VLOOKUP(DH354,[5]全部Ａ股20250705!$A:$D,4,FALSE)</f>
        <v>12.93</v>
      </c>
      <c r="DK354" s="270"/>
      <c r="DL354" s="271"/>
    </row>
    <row r="355" spans="1:116" x14ac:dyDescent="0.25">
      <c r="A355" s="99">
        <f t="shared" si="15"/>
        <v>354</v>
      </c>
      <c r="B355" s="8" t="s">
        <v>11509</v>
      </c>
      <c r="C355" s="137" t="s">
        <v>11510</v>
      </c>
      <c r="D355" s="176">
        <v>21.27</v>
      </c>
      <c r="F355" s="100" t="e">
        <f>VLOOKUP(C355,#REF!,3,FALSE)</f>
        <v>#REF!</v>
      </c>
      <c r="G355" s="100"/>
      <c r="H355" s="67">
        <v>21.18</v>
      </c>
      <c r="I355" s="67">
        <v>20.09</v>
      </c>
      <c r="J355" s="67">
        <v>22.13</v>
      </c>
      <c r="K355" s="67">
        <v>21.76</v>
      </c>
      <c r="L355" s="67">
        <v>22.24</v>
      </c>
      <c r="M355" s="67">
        <v>23.61</v>
      </c>
      <c r="N355" s="67">
        <v>24.17</v>
      </c>
      <c r="O355" s="67">
        <v>25</v>
      </c>
      <c r="P355" s="67">
        <v>21.79</v>
      </c>
      <c r="Q355" s="67">
        <v>20.25</v>
      </c>
      <c r="R355" s="67">
        <v>19.55</v>
      </c>
      <c r="S355" s="67">
        <v>17.7</v>
      </c>
      <c r="T355" s="67">
        <v>19</v>
      </c>
      <c r="U355" s="67">
        <v>22.64</v>
      </c>
      <c r="V355" s="67">
        <v>25.65</v>
      </c>
      <c r="W355" s="67">
        <v>16.63</v>
      </c>
      <c r="X355" s="67">
        <v>16.399999999999999</v>
      </c>
      <c r="Y355" s="67">
        <v>15</v>
      </c>
      <c r="Z355" s="67">
        <v>15.62</v>
      </c>
      <c r="AA355" s="67">
        <v>14.14</v>
      </c>
      <c r="AB355" s="67">
        <v>15.11</v>
      </c>
      <c r="AC355" s="67">
        <v>14.13</v>
      </c>
      <c r="AD355" s="67">
        <v>14.89</v>
      </c>
      <c r="AE355" s="67">
        <v>14.22</v>
      </c>
      <c r="AF355" s="67">
        <v>12.81</v>
      </c>
      <c r="AG355" s="67">
        <v>12.01</v>
      </c>
      <c r="AH355" s="67">
        <v>13.54</v>
      </c>
      <c r="AI355" s="67">
        <v>14.27</v>
      </c>
      <c r="AJ355" s="67">
        <v>15.52</v>
      </c>
      <c r="AK355" s="67">
        <v>16.100000000000001</v>
      </c>
      <c r="AL355" s="67">
        <v>13.51</v>
      </c>
      <c r="AM355" s="67">
        <v>16.5</v>
      </c>
      <c r="AN355" s="67">
        <v>12.42</v>
      </c>
      <c r="AO355" s="67">
        <v>12.67</v>
      </c>
      <c r="AP355" s="67">
        <v>11.55</v>
      </c>
      <c r="AQ355" s="67">
        <v>10.07</v>
      </c>
      <c r="AR355" s="67">
        <v>9.76</v>
      </c>
      <c r="AS355" s="67">
        <v>9.4600000000000009</v>
      </c>
      <c r="AT355" s="67">
        <v>10.47</v>
      </c>
      <c r="AU355" s="67">
        <v>9.6</v>
      </c>
      <c r="AV355" s="67">
        <v>8.5299999999999994</v>
      </c>
      <c r="AW355" s="67">
        <v>8.56</v>
      </c>
      <c r="AX355" s="67">
        <v>8.89</v>
      </c>
      <c r="AY355" s="67">
        <v>9.0299999999999994</v>
      </c>
      <c r="AZ355" s="67">
        <v>9.11</v>
      </c>
      <c r="BA355" s="67">
        <v>9.9499999999999993</v>
      </c>
      <c r="BB355" s="67">
        <v>8.7799999999999994</v>
      </c>
      <c r="BC355" s="67">
        <v>9.1199999999999992</v>
      </c>
      <c r="BD355" s="67">
        <v>8.86</v>
      </c>
      <c r="BE355" s="67">
        <v>8.86</v>
      </c>
      <c r="BF355" s="67">
        <v>9.1199999999999992</v>
      </c>
      <c r="BG355" s="67">
        <v>8.81</v>
      </c>
      <c r="BH355" s="67">
        <v>9.27</v>
      </c>
      <c r="BI355" s="67">
        <v>9.26</v>
      </c>
      <c r="BJ355" s="67">
        <v>9.73</v>
      </c>
      <c r="BK355" s="67">
        <v>9.6300000000000008</v>
      </c>
      <c r="BL355" s="67">
        <v>10.42</v>
      </c>
      <c r="BM355" s="67">
        <v>10.11</v>
      </c>
      <c r="BN355" s="67">
        <v>10.78</v>
      </c>
      <c r="BO355" s="67">
        <v>10.83</v>
      </c>
      <c r="BP355" s="67">
        <v>11</v>
      </c>
      <c r="BQ355" s="67">
        <v>10.89</v>
      </c>
      <c r="BR355" s="67">
        <v>10.17</v>
      </c>
      <c r="BS355" s="67">
        <v>11.01</v>
      </c>
      <c r="BT355" s="67">
        <v>11.86</v>
      </c>
      <c r="BV355" s="67">
        <v>14.37</v>
      </c>
      <c r="DD355" s="17">
        <f t="shared" si="16"/>
        <v>8.9999999999999858E-2</v>
      </c>
      <c r="DE355" s="96">
        <f t="shared" si="17"/>
        <v>4.2492917847025431E-3</v>
      </c>
      <c r="DF355">
        <v>7.8</v>
      </c>
      <c r="DH355" s="254" t="s">
        <v>11510</v>
      </c>
      <c r="DI355">
        <f>VLOOKUP(DH355,[5]全部Ａ股20250705!$A:$D,4,FALSE)</f>
        <v>21.27</v>
      </c>
      <c r="DK355" s="270"/>
      <c r="DL355" s="271"/>
    </row>
    <row r="356" spans="1:116" x14ac:dyDescent="0.25">
      <c r="A356" s="99">
        <f t="shared" si="15"/>
        <v>355</v>
      </c>
      <c r="B356" s="8" t="s">
        <v>11504</v>
      </c>
      <c r="C356" s="137" t="s">
        <v>11505</v>
      </c>
      <c r="D356" s="176">
        <v>6.31</v>
      </c>
      <c r="F356" s="100" t="e">
        <f>VLOOKUP(C356,#REF!,3,FALSE)</f>
        <v>#REF!</v>
      </c>
      <c r="G356" s="100"/>
      <c r="H356" s="67">
        <v>6.52</v>
      </c>
      <c r="I356" s="67">
        <v>5.92</v>
      </c>
      <c r="J356" s="67">
        <v>6.37</v>
      </c>
      <c r="K356" s="67">
        <v>6.47</v>
      </c>
      <c r="L356" s="67">
        <v>5.4</v>
      </c>
      <c r="M356" s="67">
        <v>4.76</v>
      </c>
      <c r="N356" s="67">
        <v>4.82</v>
      </c>
      <c r="O356" s="67">
        <v>5.21</v>
      </c>
      <c r="P356" s="67">
        <v>5.28</v>
      </c>
      <c r="Q356" s="67">
        <v>5.46</v>
      </c>
      <c r="R356" s="67">
        <v>4.97</v>
      </c>
      <c r="S356" s="67">
        <v>4.4000000000000004</v>
      </c>
      <c r="T356" s="67">
        <v>4.37</v>
      </c>
      <c r="U356" s="67">
        <v>4.08</v>
      </c>
      <c r="V356" s="67">
        <v>4.07</v>
      </c>
      <c r="W356" s="67">
        <v>4.09</v>
      </c>
      <c r="X356" s="67">
        <v>4.04</v>
      </c>
      <c r="Y356" s="67">
        <v>4.24</v>
      </c>
      <c r="Z356" s="67">
        <v>4.13</v>
      </c>
      <c r="AA356" s="67">
        <v>3.85</v>
      </c>
      <c r="AB356" s="67">
        <v>3.56</v>
      </c>
      <c r="AC356" s="67">
        <v>3.75</v>
      </c>
      <c r="AD356" s="67">
        <v>3.71</v>
      </c>
      <c r="AE356" s="67">
        <v>3.64</v>
      </c>
      <c r="AF356" s="67">
        <v>3.59</v>
      </c>
      <c r="AG356" s="67">
        <v>3.56</v>
      </c>
      <c r="AH356" s="67">
        <v>3.78</v>
      </c>
      <c r="AI356" s="67">
        <v>3.69</v>
      </c>
      <c r="AJ356" s="67">
        <v>3.96</v>
      </c>
      <c r="AK356" s="67">
        <v>4.08</v>
      </c>
      <c r="AL356" s="67">
        <v>3.95</v>
      </c>
      <c r="AM356" s="67">
        <v>4.12</v>
      </c>
      <c r="AN356" s="67">
        <v>3.77</v>
      </c>
      <c r="AO356" s="67">
        <v>3.83</v>
      </c>
      <c r="AP356" s="67">
        <v>3.14</v>
      </c>
      <c r="AQ356" s="67">
        <v>2.85</v>
      </c>
      <c r="AR356" s="67">
        <v>2.44</v>
      </c>
      <c r="AS356" s="67">
        <v>2.4</v>
      </c>
      <c r="AT356" s="67">
        <v>2.69</v>
      </c>
      <c r="AU356" s="67">
        <v>2.59</v>
      </c>
      <c r="AV356" s="67">
        <v>2.44</v>
      </c>
      <c r="AW356" s="67">
        <v>2.4500000000000002</v>
      </c>
      <c r="AX356" s="67">
        <v>2.63</v>
      </c>
      <c r="AY356" s="67">
        <v>2.67</v>
      </c>
      <c r="AZ356" s="67">
        <v>2.61</v>
      </c>
      <c r="BA356" s="67">
        <v>2.84</v>
      </c>
      <c r="BB356" s="67">
        <v>2.81</v>
      </c>
      <c r="BC356" s="67">
        <v>2.71</v>
      </c>
      <c r="BD356" s="67">
        <v>2.42</v>
      </c>
      <c r="BE356" s="67">
        <v>2.54</v>
      </c>
      <c r="BF356" s="67">
        <v>2.38</v>
      </c>
      <c r="BG356" s="67">
        <v>2.33</v>
      </c>
      <c r="BH356" s="67">
        <v>1.97</v>
      </c>
      <c r="BI356" s="67">
        <v>2.17</v>
      </c>
      <c r="BJ356" s="67">
        <v>2.1800000000000002</v>
      </c>
      <c r="BK356" s="67">
        <v>2.08</v>
      </c>
      <c r="BL356" s="67">
        <v>2.66</v>
      </c>
      <c r="BM356" s="67">
        <v>3.44</v>
      </c>
      <c r="BN356" s="67">
        <v>3.17</v>
      </c>
      <c r="BO356" s="67">
        <v>3.94</v>
      </c>
      <c r="BP356" s="67">
        <v>5.09</v>
      </c>
      <c r="BQ356" s="67">
        <v>5.65</v>
      </c>
      <c r="BR356" s="67">
        <v>5.96</v>
      </c>
      <c r="BS356" s="67">
        <v>5.68</v>
      </c>
      <c r="BT356" s="67">
        <v>6.2</v>
      </c>
      <c r="BV356" s="67">
        <v>9.43</v>
      </c>
      <c r="BW356" s="67">
        <v>7.15</v>
      </c>
      <c r="DD356" s="17">
        <f t="shared" si="16"/>
        <v>-0.20999999999999996</v>
      </c>
      <c r="DE356" s="96">
        <f t="shared" si="17"/>
        <v>-3.2208588957055209E-2</v>
      </c>
      <c r="DF356">
        <v>7.8</v>
      </c>
      <c r="DH356" s="254" t="s">
        <v>11505</v>
      </c>
      <c r="DI356">
        <f>VLOOKUP(DH356,[5]全部Ａ股20250705!$A:$D,4,FALSE)</f>
        <v>6.31</v>
      </c>
      <c r="DK356" s="270"/>
      <c r="DL356" s="271"/>
    </row>
    <row r="357" spans="1:116" x14ac:dyDescent="0.25">
      <c r="A357" s="99">
        <f t="shared" si="15"/>
        <v>356</v>
      </c>
      <c r="B357" s="8" t="s">
        <v>11501</v>
      </c>
      <c r="C357" s="137" t="s">
        <v>11502</v>
      </c>
      <c r="D357" s="176">
        <v>63.6</v>
      </c>
      <c r="F357" s="100" t="e">
        <f>VLOOKUP(C357,#REF!,3,FALSE)</f>
        <v>#REF!</v>
      </c>
      <c r="G357" s="100"/>
      <c r="H357" s="67">
        <v>63.79</v>
      </c>
      <c r="I357" s="67">
        <v>64.37</v>
      </c>
      <c r="J357" s="67">
        <v>60.19</v>
      </c>
      <c r="K357" s="67">
        <v>55.45</v>
      </c>
      <c r="L357" s="67">
        <v>47.48</v>
      </c>
      <c r="M357" s="67">
        <v>46.41</v>
      </c>
      <c r="N357" s="67">
        <v>50.65</v>
      </c>
      <c r="O357" s="67">
        <v>49.3</v>
      </c>
      <c r="P357" s="67">
        <v>45.75</v>
      </c>
      <c r="Q357" s="67">
        <v>36.130000000000003</v>
      </c>
      <c r="R357" s="67">
        <v>32.299999999999997</v>
      </c>
      <c r="S357" s="67">
        <v>32.82</v>
      </c>
      <c r="T357" s="67">
        <v>37.39</v>
      </c>
      <c r="U357" s="67">
        <v>38.380000000000003</v>
      </c>
      <c r="V357" s="67">
        <v>41.39</v>
      </c>
      <c r="W357" s="67">
        <v>45.4</v>
      </c>
      <c r="X357" s="67">
        <v>43.5</v>
      </c>
      <c r="Y357" s="67">
        <v>45.12</v>
      </c>
      <c r="Z357" s="67">
        <v>61.2</v>
      </c>
      <c r="AA357" s="67">
        <v>53.81</v>
      </c>
      <c r="AB357" s="67">
        <v>53.65</v>
      </c>
      <c r="AC357" s="67">
        <v>55.8</v>
      </c>
      <c r="AD357" s="67">
        <v>60.19</v>
      </c>
      <c r="AE357" s="67">
        <v>48.4</v>
      </c>
      <c r="AF357" s="67">
        <v>43.85</v>
      </c>
      <c r="AG357" s="67">
        <v>43.01</v>
      </c>
      <c r="AH357" s="67">
        <v>45.7</v>
      </c>
      <c r="AI357" s="67">
        <v>35.47</v>
      </c>
      <c r="AJ357" s="67">
        <v>23.63</v>
      </c>
      <c r="AK357" s="67">
        <v>23.54</v>
      </c>
      <c r="AL357" s="67">
        <v>22.61</v>
      </c>
      <c r="AM357" s="67">
        <v>22.33</v>
      </c>
      <c r="AN357" s="67">
        <v>23.53</v>
      </c>
      <c r="AO357" s="67">
        <v>25.2</v>
      </c>
      <c r="AP357" s="67">
        <v>24.25</v>
      </c>
      <c r="AQ357" s="67">
        <v>24.69</v>
      </c>
      <c r="AR357" s="67">
        <v>22.97</v>
      </c>
      <c r="AS357" s="67">
        <v>20.59</v>
      </c>
      <c r="AT357" s="67">
        <v>22.47</v>
      </c>
      <c r="AU357" s="67">
        <v>19.510000000000002</v>
      </c>
      <c r="AV357" s="67">
        <v>17.12</v>
      </c>
      <c r="AW357" s="67">
        <v>17.03</v>
      </c>
      <c r="AX357" s="67">
        <v>16.89</v>
      </c>
      <c r="AY357" s="67">
        <v>17.73</v>
      </c>
      <c r="AZ357" s="67">
        <v>17.75</v>
      </c>
      <c r="BA357" s="67">
        <v>17.96</v>
      </c>
      <c r="BB357" s="67">
        <v>17.420000000000002</v>
      </c>
      <c r="BC357" s="67">
        <v>18.02</v>
      </c>
      <c r="BD357" s="67">
        <v>17.79</v>
      </c>
      <c r="BE357" s="67">
        <v>18.78</v>
      </c>
      <c r="BF357" s="67">
        <v>18.89</v>
      </c>
      <c r="BG357" s="67">
        <v>18.34</v>
      </c>
      <c r="BH357" s="67">
        <v>19.489999999999998</v>
      </c>
      <c r="BI357" s="67">
        <v>20.47</v>
      </c>
      <c r="BJ357" s="67">
        <v>21.02</v>
      </c>
      <c r="BK357" s="67">
        <v>19.89</v>
      </c>
      <c r="BL357" s="67">
        <v>21.49</v>
      </c>
      <c r="BM357" s="67">
        <v>23.7</v>
      </c>
      <c r="BN357" s="67">
        <v>22.69</v>
      </c>
      <c r="BO357" s="67">
        <v>21.72</v>
      </c>
      <c r="BP357" s="67">
        <v>23.83</v>
      </c>
      <c r="BQ357" s="67">
        <v>24.72</v>
      </c>
      <c r="BR357" s="67">
        <v>22.4</v>
      </c>
      <c r="BS357" s="67">
        <v>23.71</v>
      </c>
      <c r="BT357" s="67">
        <v>24.63</v>
      </c>
      <c r="BV357" s="67">
        <v>33.08</v>
      </c>
      <c r="BW357" s="67">
        <v>29.82</v>
      </c>
      <c r="DD357" s="17">
        <f t="shared" si="16"/>
        <v>-0.18999999999999773</v>
      </c>
      <c r="DE357" s="96">
        <f t="shared" si="17"/>
        <v>-2.9785232795108596E-3</v>
      </c>
      <c r="DF357">
        <v>7.8</v>
      </c>
      <c r="DH357" s="254" t="s">
        <v>11502</v>
      </c>
      <c r="DI357">
        <f>VLOOKUP(DH357,[5]全部Ａ股20250705!$A:$D,4,FALSE)</f>
        <v>63.6</v>
      </c>
      <c r="DK357" s="270"/>
      <c r="DL357" s="271"/>
    </row>
    <row r="358" spans="1:116" x14ac:dyDescent="0.25">
      <c r="A358" s="99">
        <f t="shared" si="15"/>
        <v>357</v>
      </c>
      <c r="B358" s="8" t="s">
        <v>11499</v>
      </c>
      <c r="C358" s="137" t="s">
        <v>11500</v>
      </c>
      <c r="D358" s="176">
        <v>28.97</v>
      </c>
      <c r="F358" s="100" t="e">
        <f>VLOOKUP(C358,#REF!,3,FALSE)</f>
        <v>#REF!</v>
      </c>
      <c r="G358" s="100"/>
      <c r="H358" s="67">
        <v>29.9</v>
      </c>
      <c r="I358" s="67">
        <v>27.94</v>
      </c>
      <c r="J358" s="67">
        <v>29.18</v>
      </c>
      <c r="K358" s="67">
        <v>29.5</v>
      </c>
      <c r="L358" s="67">
        <v>28.48</v>
      </c>
      <c r="M358" s="67">
        <v>29.98</v>
      </c>
      <c r="N358" s="67">
        <v>30.06</v>
      </c>
      <c r="O358" s="67">
        <v>31.27</v>
      </c>
      <c r="P358" s="67">
        <v>29.69</v>
      </c>
      <c r="Q358" s="67">
        <v>29.62</v>
      </c>
      <c r="R358" s="67">
        <v>29.34</v>
      </c>
      <c r="S358" s="67">
        <v>31.63</v>
      </c>
      <c r="T358" s="67">
        <v>32.869999999999997</v>
      </c>
      <c r="U358" s="67">
        <v>34.880000000000003</v>
      </c>
      <c r="V358" s="67">
        <v>37.49</v>
      </c>
      <c r="W358" s="67">
        <v>40.020000000000003</v>
      </c>
      <c r="X358" s="67">
        <v>36.619999999999997</v>
      </c>
      <c r="Y358" s="67">
        <v>34.549999999999997</v>
      </c>
      <c r="Z358" s="67">
        <v>40</v>
      </c>
      <c r="AA358" s="67">
        <v>30.67</v>
      </c>
      <c r="AB358" s="67">
        <v>28.32</v>
      </c>
      <c r="AC358" s="67">
        <v>29.28</v>
      </c>
      <c r="AD358" s="67">
        <v>31.2</v>
      </c>
      <c r="AE358" s="67">
        <v>27.1</v>
      </c>
      <c r="AF358" s="67">
        <v>28.09</v>
      </c>
      <c r="AG358" s="67">
        <v>26</v>
      </c>
      <c r="AH358" s="67">
        <v>26.22</v>
      </c>
      <c r="AI358" s="67">
        <v>24.39</v>
      </c>
      <c r="AJ358" s="67">
        <v>24.06</v>
      </c>
      <c r="AK358" s="67">
        <v>24.37</v>
      </c>
      <c r="AL358" s="67">
        <v>24.06</v>
      </c>
      <c r="AM358" s="67">
        <v>23.9</v>
      </c>
      <c r="AN358" s="67">
        <v>25.17</v>
      </c>
      <c r="AO358" s="67">
        <v>26.16</v>
      </c>
      <c r="AP358" s="67">
        <v>24.21</v>
      </c>
      <c r="AQ358" s="67">
        <v>27.12</v>
      </c>
      <c r="AR358" s="67">
        <v>25.31</v>
      </c>
      <c r="AS358" s="67">
        <v>24.73</v>
      </c>
      <c r="AT358" s="67">
        <v>27.56</v>
      </c>
      <c r="AU358" s="67">
        <v>23.84</v>
      </c>
      <c r="AV358" s="67">
        <v>21.09</v>
      </c>
      <c r="AW358" s="67">
        <v>20.79</v>
      </c>
      <c r="AX358" s="67">
        <v>19.59</v>
      </c>
      <c r="AY358" s="67">
        <v>20.2</v>
      </c>
      <c r="AZ358" s="67">
        <v>18.34</v>
      </c>
      <c r="BA358" s="67">
        <v>19.670000000000002</v>
      </c>
      <c r="BB358" s="67">
        <v>20.05</v>
      </c>
      <c r="BC358" s="67">
        <v>20.76</v>
      </c>
      <c r="BD358" s="67">
        <v>21.19</v>
      </c>
      <c r="BE358" s="67">
        <v>22.17</v>
      </c>
      <c r="BF358" s="67">
        <v>21.1</v>
      </c>
      <c r="BG358" s="67">
        <v>18.760000000000002</v>
      </c>
      <c r="BH358" s="67">
        <v>20.94</v>
      </c>
      <c r="BI358" s="67">
        <v>22.68</v>
      </c>
      <c r="BJ358" s="67">
        <v>24.56</v>
      </c>
      <c r="BK358" s="67">
        <v>24.4</v>
      </c>
      <c r="BL358" s="67">
        <v>26.18</v>
      </c>
      <c r="BM358" s="67">
        <v>26.05</v>
      </c>
      <c r="BN358" s="67">
        <v>27.03</v>
      </c>
      <c r="BO358" s="67">
        <v>28.68</v>
      </c>
      <c r="BP358" s="67">
        <v>30.05</v>
      </c>
      <c r="BQ358" s="67">
        <v>29.67</v>
      </c>
      <c r="BR358" s="67">
        <v>31.15</v>
      </c>
      <c r="BS358" s="67">
        <v>28.33</v>
      </c>
      <c r="BT358" s="67">
        <v>29.66</v>
      </c>
      <c r="BV358" s="67">
        <v>30.29</v>
      </c>
      <c r="BW358" s="67">
        <v>31.68</v>
      </c>
      <c r="DD358" s="17">
        <f t="shared" si="16"/>
        <v>-0.92999999999999972</v>
      </c>
      <c r="DE358" s="96">
        <f t="shared" si="17"/>
        <v>-3.1103678929765878E-2</v>
      </c>
      <c r="DF358">
        <v>7.8</v>
      </c>
      <c r="DH358" s="254" t="s">
        <v>11500</v>
      </c>
      <c r="DI358">
        <f>VLOOKUP(DH358,[5]全部Ａ股20250705!$A:$D,4,FALSE)</f>
        <v>28.97</v>
      </c>
      <c r="DK358" s="270"/>
      <c r="DL358" s="271"/>
    </row>
    <row r="359" spans="1:116" x14ac:dyDescent="0.25">
      <c r="A359" s="99">
        <f t="shared" si="15"/>
        <v>358</v>
      </c>
      <c r="B359" s="8" t="s">
        <v>11497</v>
      </c>
      <c r="C359" s="137" t="s">
        <v>11498</v>
      </c>
      <c r="D359" s="176">
        <v>19.09</v>
      </c>
      <c r="F359" s="100" t="e">
        <f>VLOOKUP(C359,#REF!,3,FALSE)</f>
        <v>#REF!</v>
      </c>
      <c r="G359" s="100"/>
      <c r="H359" s="67">
        <v>19.37</v>
      </c>
      <c r="I359" s="67">
        <v>18.79</v>
      </c>
      <c r="J359" s="67">
        <v>19.48</v>
      </c>
      <c r="K359" s="67">
        <v>21.53</v>
      </c>
      <c r="L359" s="67">
        <v>20.25</v>
      </c>
      <c r="M359" s="67">
        <v>18.45</v>
      </c>
      <c r="N359" s="67">
        <v>18.7</v>
      </c>
      <c r="O359" s="67">
        <v>18.91</v>
      </c>
      <c r="P359" s="67">
        <v>18.5</v>
      </c>
      <c r="Q359" s="67">
        <v>18.54</v>
      </c>
      <c r="R359" s="67">
        <v>18.260000000000002</v>
      </c>
      <c r="S359" s="67">
        <v>18.39</v>
      </c>
      <c r="T359" s="67">
        <v>19.91</v>
      </c>
      <c r="U359" s="67">
        <v>20.12</v>
      </c>
      <c r="V359" s="67">
        <v>20.190000000000001</v>
      </c>
      <c r="W359" s="67">
        <v>20.94</v>
      </c>
      <c r="X359" s="67">
        <v>21.05</v>
      </c>
      <c r="Y359" s="67">
        <v>20.309999999999999</v>
      </c>
      <c r="Z359" s="67">
        <v>22.72</v>
      </c>
      <c r="AA359" s="67">
        <v>22.23</v>
      </c>
      <c r="AB359" s="67">
        <v>21.11</v>
      </c>
      <c r="AC359" s="67">
        <v>20.04</v>
      </c>
      <c r="AD359" s="67">
        <v>20.07</v>
      </c>
      <c r="AE359" s="67">
        <v>19.59</v>
      </c>
      <c r="AF359" s="67">
        <v>18.600000000000001</v>
      </c>
      <c r="AG359" s="67">
        <v>18.87</v>
      </c>
      <c r="AH359" s="67">
        <v>21.91</v>
      </c>
      <c r="AI359" s="67">
        <v>23.62</v>
      </c>
      <c r="AJ359" s="67">
        <v>24.81</v>
      </c>
      <c r="AK359" s="67">
        <v>24.34</v>
      </c>
      <c r="AL359" s="67">
        <v>22.91</v>
      </c>
      <c r="AM359" s="67">
        <v>23</v>
      </c>
      <c r="AN359" s="67">
        <v>24.87</v>
      </c>
      <c r="AO359" s="67">
        <v>23.43</v>
      </c>
      <c r="AP359" s="67">
        <v>20.32</v>
      </c>
      <c r="AQ359" s="67">
        <v>21.29</v>
      </c>
      <c r="AR359" s="67">
        <v>20.22</v>
      </c>
      <c r="AS359" s="67">
        <v>20.46</v>
      </c>
      <c r="AT359" s="67">
        <v>21.4</v>
      </c>
      <c r="AU359" s="67">
        <v>19.59</v>
      </c>
      <c r="AV359" s="67">
        <v>16.79</v>
      </c>
      <c r="AW359" s="67">
        <v>16.8</v>
      </c>
      <c r="AX359" s="67">
        <v>16.84</v>
      </c>
      <c r="AY359" s="67">
        <v>17.09</v>
      </c>
      <c r="AZ359" s="67">
        <v>16.36</v>
      </c>
      <c r="BA359" s="67">
        <v>17.66</v>
      </c>
      <c r="BB359" s="67">
        <v>17.57</v>
      </c>
      <c r="BC359" s="67">
        <v>17.940000000000001</v>
      </c>
      <c r="BD359" s="67">
        <v>17.399999999999999</v>
      </c>
      <c r="BE359" s="67">
        <v>18.02</v>
      </c>
      <c r="BF359" s="67">
        <v>18.2</v>
      </c>
      <c r="BG359" s="67">
        <v>18.95</v>
      </c>
      <c r="BH359" s="67">
        <v>19.12</v>
      </c>
      <c r="BI359" s="67">
        <v>19.45</v>
      </c>
      <c r="BJ359" s="67">
        <v>20.72</v>
      </c>
      <c r="BK359" s="67">
        <v>20.59</v>
      </c>
      <c r="BL359" s="67">
        <v>21.39</v>
      </c>
      <c r="BM359" s="67">
        <v>21.5</v>
      </c>
      <c r="BN359" s="67">
        <v>22.56</v>
      </c>
      <c r="BO359" s="67">
        <v>22.62</v>
      </c>
      <c r="BP359" s="67">
        <v>23.4</v>
      </c>
      <c r="BQ359" s="67">
        <v>23.23</v>
      </c>
      <c r="BR359" s="67">
        <v>23.51</v>
      </c>
      <c r="BS359" s="67">
        <v>23.82</v>
      </c>
      <c r="BT359" s="67">
        <v>23.35</v>
      </c>
      <c r="BV359" s="67">
        <v>30.18</v>
      </c>
      <c r="BW359" s="67">
        <v>26.15</v>
      </c>
      <c r="BX359" s="67">
        <v>27.46</v>
      </c>
      <c r="DD359" s="17">
        <f t="shared" si="16"/>
        <v>-0.28000000000000114</v>
      </c>
      <c r="DE359" s="96">
        <f t="shared" si="17"/>
        <v>-1.4455343314403775E-2</v>
      </c>
      <c r="DF359">
        <v>7.8</v>
      </c>
      <c r="DH359" s="255" t="s">
        <v>11498</v>
      </c>
      <c r="DI359">
        <f>VLOOKUP(DH359,[5]全部Ａ股20250705!$A:$D,4,FALSE)</f>
        <v>19.09</v>
      </c>
      <c r="DK359" s="270"/>
      <c r="DL359" s="271"/>
    </row>
    <row r="360" spans="1:116" x14ac:dyDescent="0.25">
      <c r="A360" s="99">
        <f t="shared" si="15"/>
        <v>359</v>
      </c>
      <c r="B360" s="8" t="s">
        <v>11496</v>
      </c>
      <c r="C360" s="137" t="s">
        <v>11495</v>
      </c>
      <c r="D360" s="176">
        <v>4.79</v>
      </c>
      <c r="F360" s="100" t="e">
        <f>VLOOKUP(C360,#REF!,3,FALSE)</f>
        <v>#REF!</v>
      </c>
      <c r="G360" s="100"/>
      <c r="H360" s="67">
        <v>4.62</v>
      </c>
      <c r="I360" s="67">
        <v>4.4400000000000004</v>
      </c>
      <c r="J360" s="67">
        <v>4.5</v>
      </c>
      <c r="K360" s="67">
        <v>4.6100000000000003</v>
      </c>
      <c r="L360" s="67">
        <v>4.51</v>
      </c>
      <c r="M360" s="67">
        <v>4.2699999999999996</v>
      </c>
      <c r="N360" s="67">
        <v>4.1500000000000004</v>
      </c>
      <c r="O360" s="67">
        <v>4.0999999999999996</v>
      </c>
      <c r="P360" s="67">
        <v>3.96</v>
      </c>
      <c r="Q360" s="67">
        <v>3.97</v>
      </c>
      <c r="R360" s="67">
        <v>4.01</v>
      </c>
      <c r="S360" s="67">
        <v>4.2699999999999996</v>
      </c>
      <c r="T360" s="67">
        <v>4.1900000000000004</v>
      </c>
      <c r="U360" s="67">
        <v>4.1900000000000004</v>
      </c>
      <c r="V360" s="67">
        <v>4.6100000000000003</v>
      </c>
      <c r="W360" s="67">
        <v>4.59</v>
      </c>
      <c r="X360" s="67">
        <v>4.7</v>
      </c>
      <c r="Y360" s="67">
        <v>4.42</v>
      </c>
      <c r="Z360" s="67">
        <v>4.5199999999999996</v>
      </c>
      <c r="AA360" s="67">
        <v>4.49</v>
      </c>
      <c r="AB360" s="67">
        <v>4.71</v>
      </c>
      <c r="AC360" s="67">
        <v>4.17</v>
      </c>
      <c r="AD360" s="67">
        <v>4.2300000000000004</v>
      </c>
      <c r="AE360" s="67">
        <v>4.2699999999999996</v>
      </c>
      <c r="AF360" s="67">
        <v>3.97</v>
      </c>
      <c r="AG360" s="67">
        <v>4.1399999999999997</v>
      </c>
      <c r="AH360" s="67">
        <v>4.6399999999999997</v>
      </c>
      <c r="AI360" s="67">
        <v>4.92</v>
      </c>
      <c r="AJ360" s="67">
        <v>5.17</v>
      </c>
      <c r="AK360" s="67">
        <v>5.3</v>
      </c>
      <c r="AL360" s="67">
        <v>4.99</v>
      </c>
      <c r="AM360" s="67">
        <v>4.75</v>
      </c>
      <c r="AN360" s="67">
        <v>5.18</v>
      </c>
      <c r="AO360" s="67">
        <v>5.08</v>
      </c>
      <c r="AP360" s="67">
        <v>5.04</v>
      </c>
      <c r="AQ360" s="67">
        <v>4.95</v>
      </c>
      <c r="AR360" s="67">
        <v>4.5999999999999996</v>
      </c>
      <c r="AS360" s="67">
        <v>4.26</v>
      </c>
      <c r="AT360" s="67">
        <v>4.59</v>
      </c>
      <c r="AU360" s="67">
        <v>4.1900000000000004</v>
      </c>
      <c r="AV360" s="67">
        <v>3.78</v>
      </c>
      <c r="AW360" s="67">
        <v>3.82</v>
      </c>
      <c r="AX360" s="67">
        <v>3.67</v>
      </c>
      <c r="AY360" s="67">
        <v>3.54</v>
      </c>
      <c r="AZ360" s="67">
        <v>3.39</v>
      </c>
      <c r="BA360" s="67">
        <v>3.65</v>
      </c>
      <c r="BB360" s="67">
        <v>3.71</v>
      </c>
      <c r="BC360" s="67">
        <v>3.85</v>
      </c>
      <c r="BD360" s="67">
        <v>3.95</v>
      </c>
      <c r="BE360" s="67">
        <v>3.89</v>
      </c>
      <c r="BF360" s="67">
        <v>3.66</v>
      </c>
      <c r="BG360" s="67">
        <v>3.66</v>
      </c>
      <c r="BH360" s="67">
        <v>3.79</v>
      </c>
      <c r="BI360" s="67">
        <v>4.09</v>
      </c>
      <c r="BJ360" s="67">
        <v>4.29</v>
      </c>
      <c r="BK360" s="67">
        <v>3.93</v>
      </c>
      <c r="BL360" s="67">
        <v>4.46</v>
      </c>
      <c r="BM360" s="67">
        <v>4.8899999999999997</v>
      </c>
      <c r="BN360" s="67">
        <v>4.71</v>
      </c>
      <c r="BO360" s="67">
        <v>4.4000000000000004</v>
      </c>
      <c r="BP360" s="67">
        <v>4.32</v>
      </c>
      <c r="BQ360" s="67">
        <v>4.2699999999999996</v>
      </c>
      <c r="BR360" s="67">
        <v>4.08</v>
      </c>
      <c r="BS360" s="67">
        <v>4.6500000000000004</v>
      </c>
      <c r="BT360" s="67">
        <v>4.9400000000000004</v>
      </c>
      <c r="BV360" s="67">
        <v>5.4</v>
      </c>
      <c r="BW360" s="67">
        <v>5.53</v>
      </c>
      <c r="BX360" s="67">
        <v>5.71</v>
      </c>
      <c r="DD360" s="17">
        <f t="shared" si="16"/>
        <v>0.16999999999999993</v>
      </c>
      <c r="DE360" s="96">
        <f t="shared" si="17"/>
        <v>3.6796536796536779E-2</v>
      </c>
      <c r="DF360">
        <v>7.8</v>
      </c>
      <c r="DH360" s="255" t="s">
        <v>11495</v>
      </c>
      <c r="DI360">
        <f>VLOOKUP(DH360,[5]全部Ａ股20250705!$A:$D,4,FALSE)</f>
        <v>4.79</v>
      </c>
      <c r="DK360" s="270"/>
      <c r="DL360" s="271"/>
    </row>
    <row r="361" spans="1:116" x14ac:dyDescent="0.25">
      <c r="A361" s="99">
        <f t="shared" si="15"/>
        <v>360</v>
      </c>
      <c r="B361" s="8" t="s">
        <v>11493</v>
      </c>
      <c r="C361" s="137" t="s">
        <v>11494</v>
      </c>
      <c r="D361" s="176">
        <v>9.27</v>
      </c>
      <c r="F361" s="100" t="e">
        <f>VLOOKUP(C361,#REF!,3,FALSE)</f>
        <v>#REF!</v>
      </c>
      <c r="G361" s="100"/>
      <c r="H361" s="67">
        <v>9.14</v>
      </c>
      <c r="I361" s="67">
        <v>8.8800000000000008</v>
      </c>
      <c r="J361" s="67">
        <v>11.63</v>
      </c>
      <c r="K361" s="67">
        <v>11.5</v>
      </c>
      <c r="L361" s="67">
        <v>11.25</v>
      </c>
      <c r="M361" s="67">
        <v>11.24</v>
      </c>
      <c r="N361" s="67">
        <v>11.72</v>
      </c>
      <c r="O361" s="67">
        <v>11.59</v>
      </c>
      <c r="P361" s="67">
        <v>11.16</v>
      </c>
      <c r="Q361" s="67">
        <v>11.09</v>
      </c>
      <c r="R361" s="67">
        <v>10.85</v>
      </c>
      <c r="S361" s="67">
        <v>10.96</v>
      </c>
      <c r="T361" s="67">
        <v>12.12</v>
      </c>
      <c r="U361" s="67">
        <v>12.45</v>
      </c>
      <c r="V361" s="67">
        <v>12.95</v>
      </c>
      <c r="W361" s="67">
        <v>13.34</v>
      </c>
      <c r="X361" s="67">
        <v>13.45</v>
      </c>
      <c r="Y361" s="67">
        <v>13.05</v>
      </c>
      <c r="Z361" s="67">
        <v>13.74</v>
      </c>
      <c r="AA361" s="67">
        <v>13.68</v>
      </c>
      <c r="AB361" s="67">
        <v>12.69</v>
      </c>
      <c r="AC361" s="67">
        <v>11.89</v>
      </c>
      <c r="AD361" s="67">
        <v>12.14</v>
      </c>
      <c r="AE361" s="67">
        <v>11.9</v>
      </c>
      <c r="AF361" s="67">
        <v>11.25</v>
      </c>
      <c r="AG361" s="67">
        <v>11.37</v>
      </c>
      <c r="AH361" s="67">
        <v>12.88</v>
      </c>
      <c r="AI361" s="67">
        <v>13.29</v>
      </c>
      <c r="AJ361" s="67">
        <v>13.6</v>
      </c>
      <c r="AK361" s="67">
        <v>13.49</v>
      </c>
      <c r="AL361" s="67">
        <v>13.26</v>
      </c>
      <c r="AM361" s="67">
        <v>13.4</v>
      </c>
      <c r="AN361" s="67">
        <v>14.41</v>
      </c>
      <c r="AO361" s="67">
        <v>15.07</v>
      </c>
      <c r="AP361" s="67">
        <v>14.47</v>
      </c>
      <c r="AQ361" s="67">
        <v>13.93</v>
      </c>
      <c r="AR361" s="67">
        <v>14.33</v>
      </c>
      <c r="AS361" s="67">
        <v>12.08</v>
      </c>
      <c r="AT361" s="67">
        <v>13.39</v>
      </c>
      <c r="AU361" s="67">
        <v>12.18</v>
      </c>
      <c r="AV361" s="67">
        <v>10.61</v>
      </c>
      <c r="AW361" s="67">
        <v>10.55</v>
      </c>
      <c r="AX361" s="67">
        <v>11.34</v>
      </c>
      <c r="AY361" s="67">
        <v>12.17</v>
      </c>
      <c r="AZ361" s="67">
        <v>11.22</v>
      </c>
      <c r="BA361" s="67">
        <v>11.83</v>
      </c>
      <c r="BB361" s="67">
        <v>11.55</v>
      </c>
      <c r="BC361" s="67">
        <v>11.68</v>
      </c>
      <c r="BD361" s="67">
        <v>11.63</v>
      </c>
      <c r="BE361" s="67">
        <v>12.12</v>
      </c>
      <c r="BF361" s="67">
        <v>13.14</v>
      </c>
      <c r="BG361" s="67">
        <v>12.44</v>
      </c>
      <c r="BH361" s="67">
        <v>12.89</v>
      </c>
      <c r="BI361" s="67">
        <v>14.01</v>
      </c>
      <c r="BJ361" s="67">
        <v>14.5</v>
      </c>
      <c r="BK361" s="67">
        <v>14.06</v>
      </c>
      <c r="BL361" s="67">
        <v>15.55</v>
      </c>
      <c r="BM361" s="67">
        <v>15.32</v>
      </c>
      <c r="BN361" s="67">
        <v>15.27</v>
      </c>
      <c r="BO361" s="67">
        <v>14.9</v>
      </c>
      <c r="BP361" s="67">
        <v>15.11</v>
      </c>
      <c r="BQ361" s="67">
        <v>15.42</v>
      </c>
      <c r="BR361" s="67">
        <v>15.07</v>
      </c>
      <c r="BS361" s="67">
        <v>15.98</v>
      </c>
      <c r="BT361" s="67">
        <v>19.989999999999998</v>
      </c>
      <c r="BV361" s="67">
        <v>19.8</v>
      </c>
      <c r="BW361" s="67">
        <v>15.95</v>
      </c>
      <c r="BX361" s="67">
        <v>16.670000000000002</v>
      </c>
      <c r="DD361" s="17">
        <f t="shared" si="16"/>
        <v>0.12999999999999901</v>
      </c>
      <c r="DE361" s="96">
        <f t="shared" si="17"/>
        <v>1.4223194748358753E-2</v>
      </c>
      <c r="DF361">
        <v>7.8</v>
      </c>
      <c r="DH361" s="255" t="s">
        <v>11494</v>
      </c>
      <c r="DI361">
        <f>VLOOKUP(DH361,[5]全部Ａ股20250705!$A:$D,4,FALSE)</f>
        <v>9.27</v>
      </c>
      <c r="DK361" s="270"/>
      <c r="DL361" s="271"/>
    </row>
    <row r="362" spans="1:116" x14ac:dyDescent="0.25">
      <c r="A362" s="99">
        <f t="shared" si="15"/>
        <v>361</v>
      </c>
      <c r="B362" s="8" t="s">
        <v>11491</v>
      </c>
      <c r="C362" s="137" t="s">
        <v>11492</v>
      </c>
      <c r="D362" s="176">
        <v>4.8899999999999997</v>
      </c>
      <c r="F362" s="100" t="e">
        <f>VLOOKUP(C362,#REF!,3,FALSE)</f>
        <v>#REF!</v>
      </c>
      <c r="G362" s="100"/>
      <c r="H362" s="67">
        <v>4.62</v>
      </c>
      <c r="I362" s="67">
        <v>4.5999999999999996</v>
      </c>
      <c r="J362" s="67">
        <v>4.92</v>
      </c>
      <c r="K362" s="67">
        <v>4.78</v>
      </c>
      <c r="L362" s="67">
        <v>4.6100000000000003</v>
      </c>
      <c r="M362" s="67">
        <v>4.42</v>
      </c>
      <c r="N362" s="67">
        <v>4.42</v>
      </c>
      <c r="O362" s="67">
        <v>4.3600000000000003</v>
      </c>
      <c r="P362" s="67">
        <v>4.38</v>
      </c>
      <c r="Q362" s="67">
        <v>4.55</v>
      </c>
      <c r="R362" s="67">
        <v>4.24</v>
      </c>
      <c r="S362" s="67">
        <v>3.68</v>
      </c>
      <c r="T362" s="67">
        <v>4.09</v>
      </c>
      <c r="U362" s="67">
        <v>3.93</v>
      </c>
      <c r="V362" s="67">
        <v>3.93</v>
      </c>
      <c r="W362" s="67">
        <v>3.9</v>
      </c>
      <c r="X362" s="67">
        <v>3.58</v>
      </c>
      <c r="Y362" s="67">
        <v>3.62</v>
      </c>
      <c r="Z362" s="67">
        <v>3.72</v>
      </c>
      <c r="AA362" s="67">
        <v>3.77</v>
      </c>
      <c r="AB362" s="67">
        <v>3.83</v>
      </c>
      <c r="AC362" s="67">
        <v>3.55</v>
      </c>
      <c r="AD362" s="67">
        <v>3.64</v>
      </c>
      <c r="AE362" s="67">
        <v>3.74</v>
      </c>
      <c r="AF362" s="67">
        <v>3.74</v>
      </c>
      <c r="AG362" s="67">
        <v>4.17</v>
      </c>
      <c r="AH362" s="67">
        <v>4.12</v>
      </c>
      <c r="AI362" s="67">
        <v>4.25</v>
      </c>
      <c r="AJ362" s="67">
        <v>4.54</v>
      </c>
      <c r="AK362" s="67">
        <v>4.46</v>
      </c>
      <c r="AL362" s="67">
        <v>4.3099999999999996</v>
      </c>
      <c r="AM362" s="67">
        <v>4.16</v>
      </c>
      <c r="AN362" s="67">
        <v>4.2699999999999996</v>
      </c>
      <c r="AO362" s="67">
        <v>4.68</v>
      </c>
      <c r="AP362" s="67">
        <v>4.3899999999999997</v>
      </c>
      <c r="AQ362" s="67">
        <v>4.67</v>
      </c>
      <c r="AR362" s="67">
        <v>4.58</v>
      </c>
      <c r="AS362" s="67">
        <v>4.1500000000000004</v>
      </c>
      <c r="AT362" s="67">
        <v>4.45</v>
      </c>
      <c r="AU362" s="67">
        <v>4.07</v>
      </c>
      <c r="AV362" s="67">
        <v>3.47</v>
      </c>
      <c r="AW362" s="67">
        <v>3.38</v>
      </c>
      <c r="AX362" s="67">
        <v>3.49</v>
      </c>
      <c r="AY362" s="67">
        <v>3.73</v>
      </c>
      <c r="AZ362" s="67">
        <v>3.71</v>
      </c>
      <c r="BA362" s="67">
        <v>4.07</v>
      </c>
      <c r="BB362" s="67">
        <v>4.09</v>
      </c>
      <c r="BC362" s="67">
        <v>4.09</v>
      </c>
      <c r="BD362" s="67">
        <v>3.89</v>
      </c>
      <c r="BE362" s="67">
        <v>3.87</v>
      </c>
      <c r="BF362" s="67">
        <v>4.13</v>
      </c>
      <c r="BG362" s="67">
        <v>3.95</v>
      </c>
      <c r="BH362" s="67">
        <v>3.58</v>
      </c>
      <c r="BI362" s="67">
        <v>3.82</v>
      </c>
      <c r="BJ362" s="67">
        <v>4.26</v>
      </c>
      <c r="BK362" s="67">
        <v>4.41</v>
      </c>
      <c r="BL362" s="67">
        <v>4.8</v>
      </c>
      <c r="BM362" s="67">
        <v>5.22</v>
      </c>
      <c r="BN362" s="67">
        <v>5.0199999999999996</v>
      </c>
      <c r="BO362" s="67">
        <v>4.78</v>
      </c>
      <c r="BP362" s="67">
        <v>4.63</v>
      </c>
      <c r="BQ362" s="67">
        <v>4.32</v>
      </c>
      <c r="BR362" s="67">
        <v>4.04</v>
      </c>
      <c r="BS362" s="67">
        <v>4.3600000000000003</v>
      </c>
      <c r="BT362" s="67">
        <v>4.54</v>
      </c>
      <c r="BV362" s="67">
        <v>4.67</v>
      </c>
      <c r="BW362" s="67">
        <v>5.13</v>
      </c>
      <c r="BX362" s="67">
        <v>4.5199999999999996</v>
      </c>
      <c r="DD362" s="17">
        <f t="shared" si="16"/>
        <v>0.26999999999999957</v>
      </c>
      <c r="DE362" s="96">
        <f t="shared" si="17"/>
        <v>5.844155844155835E-2</v>
      </c>
      <c r="DF362">
        <v>7.8</v>
      </c>
      <c r="DH362" s="255" t="s">
        <v>11492</v>
      </c>
      <c r="DI362">
        <f>VLOOKUP(DH362,[5]全部Ａ股20250705!$A:$D,4,FALSE)</f>
        <v>4.8899999999999997</v>
      </c>
      <c r="DK362" s="270"/>
      <c r="DL362" s="271"/>
    </row>
    <row r="363" spans="1:116" x14ac:dyDescent="0.25">
      <c r="A363" s="99">
        <f t="shared" si="15"/>
        <v>362</v>
      </c>
      <c r="B363" s="8" t="s">
        <v>11465</v>
      </c>
      <c r="C363" s="137" t="s">
        <v>11466</v>
      </c>
      <c r="D363" s="176">
        <v>11.9</v>
      </c>
      <c r="F363" s="100" t="e">
        <f>VLOOKUP(C363,#REF!,3,FALSE)</f>
        <v>#REF!</v>
      </c>
      <c r="G363" s="100"/>
      <c r="H363" s="67">
        <v>11.97</v>
      </c>
      <c r="I363" s="67">
        <v>11.16</v>
      </c>
      <c r="J363" s="67">
        <v>12.05</v>
      </c>
      <c r="K363" s="67">
        <v>12.04</v>
      </c>
      <c r="L363" s="67">
        <v>12.52</v>
      </c>
      <c r="M363" s="67">
        <v>12.29</v>
      </c>
      <c r="N363" s="67">
        <v>12.81</v>
      </c>
      <c r="O363" s="67">
        <v>13.12</v>
      </c>
      <c r="P363" s="67">
        <v>12.87</v>
      </c>
      <c r="Q363" s="67">
        <v>11.8</v>
      </c>
      <c r="R363" s="67">
        <v>11.44</v>
      </c>
      <c r="S363" s="67">
        <v>11.27</v>
      </c>
      <c r="T363" s="67">
        <v>11.49</v>
      </c>
      <c r="U363" s="67">
        <v>12.23</v>
      </c>
      <c r="V363" s="67">
        <v>13.45</v>
      </c>
      <c r="W363" s="67">
        <v>12.76</v>
      </c>
      <c r="X363" s="67">
        <v>12.3</v>
      </c>
      <c r="Y363" s="67">
        <v>12.36</v>
      </c>
      <c r="Z363" s="67">
        <v>13.41</v>
      </c>
      <c r="AA363" s="67">
        <v>12.18</v>
      </c>
      <c r="AB363" s="67">
        <v>12.45</v>
      </c>
      <c r="AC363" s="67">
        <v>11.32</v>
      </c>
      <c r="AD363" s="67">
        <v>12.2</v>
      </c>
      <c r="AE363" s="67">
        <v>11.7</v>
      </c>
      <c r="AF363" s="67">
        <v>10.84</v>
      </c>
      <c r="AG363" s="67">
        <v>9.1199999999999992</v>
      </c>
      <c r="AH363" s="67">
        <v>10.3</v>
      </c>
      <c r="AI363" s="67">
        <v>11.2</v>
      </c>
      <c r="AJ363" s="67">
        <v>11.64</v>
      </c>
      <c r="AK363" s="67">
        <v>12.91</v>
      </c>
      <c r="AL363" s="67">
        <v>11.57</v>
      </c>
      <c r="AM363" s="67">
        <v>14.16</v>
      </c>
      <c r="AN363" s="67">
        <v>8.7899999999999991</v>
      </c>
      <c r="AO363" s="67">
        <v>7.62</v>
      </c>
      <c r="AP363" s="67">
        <v>6.77</v>
      </c>
      <c r="AQ363" s="67">
        <v>6.31</v>
      </c>
      <c r="AR363" s="67">
        <v>6.08</v>
      </c>
      <c r="AS363" s="67">
        <v>5.64</v>
      </c>
      <c r="AT363" s="67">
        <v>6.33</v>
      </c>
      <c r="AU363" s="67">
        <v>5.84</v>
      </c>
      <c r="AV363" s="67">
        <v>5.16</v>
      </c>
      <c r="AW363" s="67">
        <v>5.12</v>
      </c>
      <c r="AX363" s="67">
        <v>5.22</v>
      </c>
      <c r="AY363" s="67">
        <v>5.45</v>
      </c>
      <c r="AZ363" s="67">
        <v>5.28</v>
      </c>
      <c r="BA363" s="67">
        <v>5.59</v>
      </c>
      <c r="BB363" s="67">
        <v>5.61</v>
      </c>
      <c r="BC363" s="67">
        <v>6.27</v>
      </c>
      <c r="BD363" s="67">
        <v>6.05</v>
      </c>
      <c r="BE363" s="67">
        <v>5</v>
      </c>
      <c r="BF363" s="67">
        <v>5.17</v>
      </c>
      <c r="BG363" s="67">
        <v>5.15</v>
      </c>
      <c r="BH363" s="67">
        <v>5.25</v>
      </c>
      <c r="BI363" s="67">
        <v>5.27</v>
      </c>
      <c r="BJ363" s="67">
        <v>5.47</v>
      </c>
      <c r="BK363" s="67">
        <v>5.46</v>
      </c>
      <c r="BL363" s="67">
        <v>5.95</v>
      </c>
      <c r="BM363" s="67">
        <v>5.81</v>
      </c>
      <c r="BN363" s="67">
        <v>6.08</v>
      </c>
      <c r="BO363" s="67">
        <v>6.86</v>
      </c>
      <c r="BP363" s="67">
        <v>6.36</v>
      </c>
      <c r="BQ363" s="67">
        <v>6.41</v>
      </c>
      <c r="BR363" s="67">
        <v>6.21</v>
      </c>
      <c r="BS363" s="67">
        <v>6.59</v>
      </c>
      <c r="BT363" s="67">
        <v>6.81</v>
      </c>
      <c r="BV363" s="67">
        <v>8.2899999999999991</v>
      </c>
      <c r="BW363" s="67">
        <v>7.64</v>
      </c>
      <c r="BX363" s="67">
        <v>8.58</v>
      </c>
      <c r="BY363" s="67">
        <v>8</v>
      </c>
      <c r="DD363" s="17">
        <f t="shared" si="16"/>
        <v>-7.0000000000000284E-2</v>
      </c>
      <c r="DE363" s="96">
        <f t="shared" si="17"/>
        <v>-5.8479532163742921E-3</v>
      </c>
      <c r="DF363">
        <v>7.8</v>
      </c>
      <c r="DH363" s="255" t="s">
        <v>11466</v>
      </c>
      <c r="DI363">
        <f>VLOOKUP(DH363,[5]全部Ａ股20250705!$A:$D,4,FALSE)</f>
        <v>11.9</v>
      </c>
      <c r="DK363" s="270"/>
      <c r="DL363" s="271"/>
    </row>
    <row r="364" spans="1:116" x14ac:dyDescent="0.25">
      <c r="A364" s="99">
        <f t="shared" si="15"/>
        <v>363</v>
      </c>
      <c r="B364" s="8" t="s">
        <v>11461</v>
      </c>
      <c r="C364" s="137" t="s">
        <v>11464</v>
      </c>
      <c r="D364" s="176">
        <v>11.92</v>
      </c>
      <c r="F364" s="100" t="e">
        <f>VLOOKUP(C364,#REF!,3,FALSE)</f>
        <v>#REF!</v>
      </c>
      <c r="G364" s="100"/>
      <c r="H364" s="67">
        <v>11.98</v>
      </c>
      <c r="I364" s="67">
        <v>11.38</v>
      </c>
      <c r="J364" s="67">
        <v>11.59</v>
      </c>
      <c r="K364" s="67">
        <v>11.9</v>
      </c>
      <c r="L364" s="67">
        <v>11.72</v>
      </c>
      <c r="M364" s="67">
        <v>11.49</v>
      </c>
      <c r="N364" s="67">
        <v>11.48</v>
      </c>
      <c r="O364" s="67">
        <v>11.58</v>
      </c>
      <c r="P364" s="67">
        <v>11.4</v>
      </c>
      <c r="Q364" s="67">
        <v>11.13</v>
      </c>
      <c r="R364" s="67">
        <v>11.09</v>
      </c>
      <c r="S364" s="67">
        <v>11.19</v>
      </c>
      <c r="T364" s="67">
        <v>12.06</v>
      </c>
      <c r="U364" s="67">
        <v>12.04</v>
      </c>
      <c r="V364" s="67">
        <v>12.58</v>
      </c>
      <c r="W364" s="67">
        <v>13.18</v>
      </c>
      <c r="X364" s="67">
        <v>13.22</v>
      </c>
      <c r="Y364" s="67">
        <v>12.64</v>
      </c>
      <c r="Z364" s="67">
        <v>14.09</v>
      </c>
      <c r="AA364" s="67">
        <v>13.88</v>
      </c>
      <c r="AB364" s="67">
        <v>13.03</v>
      </c>
      <c r="AC364" s="67">
        <v>12.24</v>
      </c>
      <c r="AD364" s="67">
        <v>12.02</v>
      </c>
      <c r="AE364" s="67">
        <v>11.66</v>
      </c>
      <c r="AF364" s="67">
        <v>10.92</v>
      </c>
      <c r="AG364" s="67">
        <v>11.3</v>
      </c>
      <c r="AH364" s="67">
        <v>12.54</v>
      </c>
      <c r="AI364" s="67">
        <v>13.92</v>
      </c>
      <c r="AJ364" s="67">
        <v>14.53</v>
      </c>
      <c r="AK364" s="67">
        <v>14.68</v>
      </c>
      <c r="AL364" s="67">
        <v>13.27</v>
      </c>
      <c r="AM364" s="67">
        <v>12.86</v>
      </c>
      <c r="AN364" s="67">
        <v>13.53</v>
      </c>
      <c r="AO364" s="67">
        <v>13.1</v>
      </c>
      <c r="AP364" s="67">
        <v>12.48</v>
      </c>
      <c r="AQ364" s="67">
        <v>12.8</v>
      </c>
      <c r="AR364" s="67">
        <v>12.08</v>
      </c>
      <c r="AS364" s="67">
        <v>11.18</v>
      </c>
      <c r="AT364" s="67">
        <v>11.84</v>
      </c>
      <c r="AU364" s="67">
        <v>10.85</v>
      </c>
      <c r="AV364" s="67">
        <v>9.7200000000000006</v>
      </c>
      <c r="AW364" s="67">
        <v>9.4</v>
      </c>
      <c r="AX364" s="67">
        <v>9.48</v>
      </c>
      <c r="AY364" s="67">
        <v>9.75</v>
      </c>
      <c r="AZ364" s="67">
        <v>9.24</v>
      </c>
      <c r="BA364" s="67">
        <v>10.83</v>
      </c>
      <c r="BB364" s="67">
        <v>9.9700000000000006</v>
      </c>
      <c r="BC364" s="67">
        <v>10.27</v>
      </c>
      <c r="BD364" s="67">
        <v>9.9600000000000009</v>
      </c>
      <c r="BE364" s="67">
        <v>9.9</v>
      </c>
      <c r="BF364" s="67">
        <v>10.11</v>
      </c>
      <c r="BG364" s="67">
        <v>10.29</v>
      </c>
      <c r="BH364" s="67">
        <v>10.35</v>
      </c>
      <c r="BI364" s="67">
        <v>10.44</v>
      </c>
      <c r="BJ364" s="67">
        <v>10.94</v>
      </c>
      <c r="BK364" s="67">
        <v>10.59</v>
      </c>
      <c r="BL364" s="67">
        <v>11.3</v>
      </c>
      <c r="BM364" s="67">
        <v>11.48</v>
      </c>
      <c r="BN364" s="67">
        <v>11.92</v>
      </c>
      <c r="BO364" s="67">
        <v>12.13</v>
      </c>
      <c r="BP364" s="67">
        <v>12.85</v>
      </c>
      <c r="BQ364" s="67">
        <v>12.6</v>
      </c>
      <c r="BR364" s="67">
        <v>12.07</v>
      </c>
      <c r="BS364" s="67">
        <v>12.88</v>
      </c>
      <c r="BT364" s="67">
        <v>13.08</v>
      </c>
      <c r="BV364" s="67">
        <v>14.72</v>
      </c>
      <c r="BW364" s="67">
        <v>13.86</v>
      </c>
      <c r="BX364" s="67">
        <v>14.52</v>
      </c>
      <c r="BY364" s="67">
        <v>15.2</v>
      </c>
      <c r="BZ364" s="67">
        <v>13.99</v>
      </c>
      <c r="DD364" s="17">
        <f t="shared" si="16"/>
        <v>-6.0000000000000497E-2</v>
      </c>
      <c r="DE364" s="96">
        <f t="shared" si="17"/>
        <v>-5.0083472454090566E-3</v>
      </c>
      <c r="DF364">
        <v>7.8</v>
      </c>
      <c r="DH364" s="256" t="s">
        <v>9560</v>
      </c>
      <c r="DI364">
        <f>VLOOKUP(DH364,[5]全部Ａ股20250705!$A:$D,4,FALSE)</f>
        <v>11.92</v>
      </c>
      <c r="DK364" s="270"/>
      <c r="DL364" s="271"/>
    </row>
    <row r="365" spans="1:116" x14ac:dyDescent="0.25">
      <c r="A365" s="99">
        <f t="shared" si="15"/>
        <v>364</v>
      </c>
      <c r="B365" s="8" t="s">
        <v>11460</v>
      </c>
      <c r="C365" s="137" t="s">
        <v>11463</v>
      </c>
      <c r="D365" s="176">
        <v>6.47</v>
      </c>
      <c r="F365" s="100" t="e">
        <f>VLOOKUP(C365,#REF!,3,FALSE)</f>
        <v>#REF!</v>
      </c>
      <c r="G365" s="100"/>
      <c r="H365" s="67">
        <v>6.41</v>
      </c>
      <c r="I365" s="67">
        <v>5.61</v>
      </c>
      <c r="J365" s="67">
        <v>5.93</v>
      </c>
      <c r="K365" s="67">
        <v>6.68</v>
      </c>
      <c r="L365" s="67">
        <v>5.37</v>
      </c>
      <c r="M365" s="67">
        <v>5.3</v>
      </c>
      <c r="N365" s="67">
        <v>5.3</v>
      </c>
      <c r="O365" s="67">
        <v>5.41</v>
      </c>
      <c r="P365" s="67">
        <v>5.26</v>
      </c>
      <c r="Q365" s="67">
        <v>5.18</v>
      </c>
      <c r="R365" s="67">
        <v>5.15</v>
      </c>
      <c r="S365" s="67">
        <v>5.07</v>
      </c>
      <c r="T365" s="67">
        <v>5.58</v>
      </c>
      <c r="U365" s="67">
        <v>5.7</v>
      </c>
      <c r="V365" s="67">
        <v>6.08</v>
      </c>
      <c r="W365" s="67">
        <v>6.31</v>
      </c>
      <c r="X365" s="67">
        <v>6.33</v>
      </c>
      <c r="Y365" s="67">
        <v>6</v>
      </c>
      <c r="Z365" s="67">
        <v>7.09</v>
      </c>
      <c r="AA365" s="67">
        <v>6.75</v>
      </c>
      <c r="AB365" s="67">
        <v>6.49</v>
      </c>
      <c r="AC365" s="67">
        <v>5.75</v>
      </c>
      <c r="AD365" s="67">
        <v>5.73</v>
      </c>
      <c r="AE365" s="67">
        <v>5.78</v>
      </c>
      <c r="AF365" s="67">
        <v>5.2</v>
      </c>
      <c r="AG365" s="67">
        <v>5.0999999999999996</v>
      </c>
      <c r="AH365" s="67">
        <v>5.92</v>
      </c>
      <c r="AI365" s="67">
        <v>6.17</v>
      </c>
      <c r="AJ365" s="67">
        <v>6.72</v>
      </c>
      <c r="AK365" s="67">
        <v>7.21</v>
      </c>
      <c r="AL365" s="67">
        <v>8.1300000000000008</v>
      </c>
      <c r="AM365" s="67">
        <v>6.07</v>
      </c>
      <c r="AN365" s="67">
        <v>4.79</v>
      </c>
      <c r="AO365" s="67">
        <v>4.55</v>
      </c>
      <c r="AP365" s="67">
        <v>4.01</v>
      </c>
      <c r="AQ365" s="67">
        <v>4.08</v>
      </c>
      <c r="AR365" s="67">
        <v>3.94</v>
      </c>
      <c r="AS365" s="67">
        <v>3.78</v>
      </c>
      <c r="AT365" s="67">
        <v>4.07</v>
      </c>
      <c r="AU365" s="67">
        <v>3.72</v>
      </c>
      <c r="AV365" s="67">
        <v>3.35</v>
      </c>
      <c r="AW365" s="67">
        <v>3.22</v>
      </c>
      <c r="AX365" s="67">
        <v>3.25</v>
      </c>
      <c r="AY365" s="67">
        <v>3.37</v>
      </c>
      <c r="AZ365" s="67">
        <v>3.26</v>
      </c>
      <c r="BA365" s="67">
        <v>3.36</v>
      </c>
      <c r="BB365" s="67">
        <v>3.24</v>
      </c>
      <c r="BC365" s="67">
        <v>3.34</v>
      </c>
      <c r="BD365" s="67">
        <v>3.19</v>
      </c>
      <c r="BE365" s="67">
        <v>3.21</v>
      </c>
      <c r="BF365" s="67">
        <v>3.31</v>
      </c>
      <c r="BG365" s="67">
        <v>3.33</v>
      </c>
      <c r="BH365" s="67">
        <v>3.34</v>
      </c>
      <c r="BI365" s="67">
        <v>3.38</v>
      </c>
      <c r="BJ365" s="67">
        <v>3.48</v>
      </c>
      <c r="BK365" s="67">
        <v>3.37</v>
      </c>
      <c r="BL365" s="67">
        <v>3.65</v>
      </c>
      <c r="BM365" s="67">
        <v>3.62</v>
      </c>
      <c r="BN365" s="67">
        <v>3.79</v>
      </c>
      <c r="BO365" s="67">
        <v>3.74</v>
      </c>
      <c r="BP365" s="67">
        <v>3.89</v>
      </c>
      <c r="BQ365" s="67">
        <v>3.78</v>
      </c>
      <c r="BR365" s="67">
        <v>3.52</v>
      </c>
      <c r="BS365" s="67">
        <v>3.66</v>
      </c>
      <c r="BT365" s="67">
        <v>3.88</v>
      </c>
      <c r="BV365" s="67">
        <v>4.43</v>
      </c>
      <c r="BW365" s="67">
        <v>4.33</v>
      </c>
      <c r="BX365" s="67">
        <v>4.4400000000000004</v>
      </c>
      <c r="BY365" s="67">
        <v>4.4400000000000004</v>
      </c>
      <c r="BZ365" s="67">
        <v>5.0999999999999996</v>
      </c>
      <c r="DD365" s="17">
        <f t="shared" si="16"/>
        <v>5.9999999999999609E-2</v>
      </c>
      <c r="DE365" s="96">
        <f t="shared" si="17"/>
        <v>9.3603744149765387E-3</v>
      </c>
      <c r="DF365">
        <v>7.8</v>
      </c>
      <c r="DH365" s="256" t="s">
        <v>3158</v>
      </c>
      <c r="DI365">
        <f>VLOOKUP(DH365,[5]全部Ａ股20250705!$A:$D,4,FALSE)</f>
        <v>6.47</v>
      </c>
      <c r="DK365" s="270"/>
      <c r="DL365" s="271"/>
    </row>
    <row r="366" spans="1:116" x14ac:dyDescent="0.25">
      <c r="A366" s="99">
        <f t="shared" si="15"/>
        <v>365</v>
      </c>
      <c r="B366" s="8" t="s">
        <v>11459</v>
      </c>
      <c r="C366" s="137" t="s">
        <v>11462</v>
      </c>
      <c r="D366" s="176">
        <v>18.52</v>
      </c>
      <c r="F366" s="100" t="e">
        <f>VLOOKUP(C366,#REF!,3,FALSE)</f>
        <v>#REF!</v>
      </c>
      <c r="G366" s="100"/>
      <c r="H366" s="67">
        <v>18.62</v>
      </c>
      <c r="I366" s="67">
        <v>17.77</v>
      </c>
      <c r="J366" s="67">
        <v>18.29</v>
      </c>
      <c r="K366" s="67">
        <v>19.3</v>
      </c>
      <c r="L366" s="67">
        <v>19.600000000000001</v>
      </c>
      <c r="M366" s="67">
        <v>19.239999999999998</v>
      </c>
      <c r="N366" s="67">
        <v>18.670000000000002</v>
      </c>
      <c r="O366" s="67">
        <v>18.690000000000001</v>
      </c>
      <c r="P366" s="67">
        <v>17.91</v>
      </c>
      <c r="Q366" s="67">
        <v>17.600000000000001</v>
      </c>
      <c r="R366" s="67">
        <v>17.079999999999998</v>
      </c>
      <c r="S366" s="67">
        <v>17.3</v>
      </c>
      <c r="T366" s="67">
        <v>19.37</v>
      </c>
      <c r="U366" s="67">
        <v>20.21</v>
      </c>
      <c r="V366" s="67">
        <v>23.58</v>
      </c>
      <c r="W366" s="67">
        <v>22.55</v>
      </c>
      <c r="X366" s="67">
        <v>21.69</v>
      </c>
      <c r="Y366" s="67">
        <v>20.100000000000001</v>
      </c>
      <c r="Z366" s="67">
        <v>20.9</v>
      </c>
      <c r="AA366" s="67">
        <v>19.989999999999998</v>
      </c>
      <c r="AB366" s="67">
        <v>20.2</v>
      </c>
      <c r="AC366" s="67">
        <v>18.8</v>
      </c>
      <c r="AD366" s="67">
        <v>19.32</v>
      </c>
      <c r="AE366" s="67">
        <v>19.079999999999998</v>
      </c>
      <c r="AF366" s="67">
        <v>18.27</v>
      </c>
      <c r="AG366" s="67">
        <v>18.07</v>
      </c>
      <c r="AH366" s="67">
        <v>21.2</v>
      </c>
      <c r="AI366" s="67">
        <v>21.57</v>
      </c>
      <c r="AJ366" s="67">
        <v>22.17</v>
      </c>
      <c r="AK366" s="67">
        <v>23.19</v>
      </c>
      <c r="AL366" s="67">
        <v>21.53</v>
      </c>
      <c r="AM366" s="67">
        <v>21.26</v>
      </c>
      <c r="AN366" s="67">
        <v>22.86</v>
      </c>
      <c r="AO366" s="67">
        <v>24.28</v>
      </c>
      <c r="AP366" s="67">
        <v>23.56</v>
      </c>
      <c r="AQ366" s="67">
        <v>19.809999999999999</v>
      </c>
      <c r="AR366" s="67">
        <v>19.149999999999999</v>
      </c>
      <c r="AS366" s="67">
        <v>18.329999999999998</v>
      </c>
      <c r="AT366" s="67">
        <v>20.54</v>
      </c>
      <c r="AU366" s="67">
        <v>18.920000000000002</v>
      </c>
      <c r="AV366" s="67">
        <v>16.77</v>
      </c>
      <c r="AW366" s="67">
        <v>16.600000000000001</v>
      </c>
      <c r="AX366" s="67">
        <v>16.989999999999998</v>
      </c>
      <c r="AY366" s="67">
        <v>17.46</v>
      </c>
      <c r="AZ366" s="67">
        <v>17.100000000000001</v>
      </c>
      <c r="BA366" s="67">
        <v>18.37</v>
      </c>
      <c r="BB366" s="67">
        <v>19.309999999999999</v>
      </c>
      <c r="BC366" s="67">
        <v>20.71</v>
      </c>
      <c r="BD366" s="67">
        <v>20.079999999999998</v>
      </c>
      <c r="BE366" s="67">
        <v>20.260000000000002</v>
      </c>
      <c r="BF366" s="67">
        <v>20.7</v>
      </c>
      <c r="BG366" s="67">
        <v>20.45</v>
      </c>
      <c r="BH366" s="67">
        <v>21.1</v>
      </c>
      <c r="BI366" s="67">
        <v>20.97</v>
      </c>
      <c r="BJ366" s="67">
        <v>22.41</v>
      </c>
      <c r="BK366" s="67">
        <v>21.6</v>
      </c>
      <c r="BL366" s="67">
        <v>23.41</v>
      </c>
      <c r="BM366" s="67">
        <v>22.92</v>
      </c>
      <c r="BN366" s="67">
        <v>24.24</v>
      </c>
      <c r="BO366" s="67">
        <v>24.68</v>
      </c>
      <c r="BP366" s="67">
        <v>27.19</v>
      </c>
      <c r="BQ366" s="67">
        <v>25.48</v>
      </c>
      <c r="BR366" s="67">
        <v>24.81</v>
      </c>
      <c r="BS366" s="67">
        <v>30.62</v>
      </c>
      <c r="BT366" s="67">
        <v>28.9</v>
      </c>
      <c r="BV366" s="67">
        <v>33.68</v>
      </c>
      <c r="BW366" s="67">
        <v>34.57</v>
      </c>
      <c r="BX366" s="67">
        <v>34.92</v>
      </c>
      <c r="BY366" s="67">
        <v>37.53</v>
      </c>
      <c r="BZ366" s="67">
        <v>33.909999999999997</v>
      </c>
      <c r="DD366" s="17">
        <f t="shared" si="16"/>
        <v>-0.10000000000000142</v>
      </c>
      <c r="DE366" s="96">
        <f t="shared" si="17"/>
        <v>-5.3705692803437928E-3</v>
      </c>
      <c r="DF366">
        <v>7.8</v>
      </c>
      <c r="DH366" s="256" t="s">
        <v>6537</v>
      </c>
      <c r="DI366">
        <f>VLOOKUP(DH366,[5]全部Ａ股20250705!$A:$D,4,FALSE)</f>
        <v>18.52</v>
      </c>
      <c r="DK366" s="270"/>
      <c r="DL366" s="271"/>
    </row>
    <row r="367" spans="1:116" x14ac:dyDescent="0.25">
      <c r="A367" s="99">
        <f t="shared" si="15"/>
        <v>366</v>
      </c>
      <c r="B367" s="8" t="s">
        <v>11441</v>
      </c>
      <c r="C367" s="137" t="s">
        <v>11442</v>
      </c>
      <c r="D367" s="176">
        <v>8.5500000000000007</v>
      </c>
      <c r="F367" s="100" t="e">
        <f>VLOOKUP(C367,#REF!,3,FALSE)</f>
        <v>#REF!</v>
      </c>
      <c r="G367" s="100"/>
      <c r="H367" s="67">
        <v>8.41</v>
      </c>
      <c r="I367" s="67">
        <v>8.24</v>
      </c>
      <c r="J367" s="67">
        <v>8.58</v>
      </c>
      <c r="K367" s="67">
        <v>8.32</v>
      </c>
      <c r="L367" s="67">
        <v>8.49</v>
      </c>
      <c r="M367" s="67">
        <v>8.5500000000000007</v>
      </c>
      <c r="N367" s="67">
        <v>8.42</v>
      </c>
      <c r="O367" s="67">
        <v>8.2100000000000009</v>
      </c>
      <c r="P367" s="67">
        <v>8.16</v>
      </c>
      <c r="Q367" s="67">
        <v>8.99</v>
      </c>
      <c r="R367" s="67">
        <v>8.18</v>
      </c>
      <c r="S367" s="67">
        <v>7.13</v>
      </c>
      <c r="T367" s="67">
        <v>7.92</v>
      </c>
      <c r="U367" s="67">
        <v>8.1</v>
      </c>
      <c r="V367" s="67">
        <v>8.26</v>
      </c>
      <c r="W367" s="67">
        <v>8.1999999999999993</v>
      </c>
      <c r="X367" s="67">
        <v>8.1999999999999993</v>
      </c>
      <c r="Y367" s="67">
        <v>8.0500000000000007</v>
      </c>
      <c r="Z367" s="67">
        <v>8.3800000000000008</v>
      </c>
      <c r="AA367" s="67">
        <v>8.58</v>
      </c>
      <c r="AB367" s="67">
        <v>8.98</v>
      </c>
      <c r="AC367" s="67">
        <v>8.35</v>
      </c>
      <c r="AD367" s="67">
        <v>7.89</v>
      </c>
      <c r="AE367" s="67">
        <v>7.93</v>
      </c>
      <c r="AF367" s="67">
        <v>8.25</v>
      </c>
      <c r="AG367" s="67">
        <v>7.84</v>
      </c>
      <c r="AH367" s="67">
        <v>8.15</v>
      </c>
      <c r="AI367" s="67">
        <v>8.1300000000000008</v>
      </c>
      <c r="AJ367" s="67">
        <v>9.0500000000000007</v>
      </c>
      <c r="AK367" s="67">
        <v>7.8</v>
      </c>
      <c r="AL367" s="67">
        <v>7.64</v>
      </c>
      <c r="AM367" s="67">
        <v>7.9</v>
      </c>
      <c r="AN367" s="67">
        <v>9.58</v>
      </c>
      <c r="AO367" s="67">
        <v>9.15</v>
      </c>
      <c r="AP367" s="67">
        <v>6.34</v>
      </c>
      <c r="AQ367" s="67">
        <v>5.0999999999999996</v>
      </c>
      <c r="AR367" s="67">
        <v>4.96</v>
      </c>
      <c r="AS367" s="67">
        <v>5.0599999999999996</v>
      </c>
      <c r="AT367" s="67">
        <v>5.28</v>
      </c>
      <c r="AU367" s="67">
        <v>4.92</v>
      </c>
      <c r="AV367" s="67">
        <v>4.42</v>
      </c>
      <c r="AW367" s="67">
        <v>4.2300000000000004</v>
      </c>
      <c r="AX367" s="67">
        <v>4.28</v>
      </c>
      <c r="AY367" s="67">
        <v>4.41</v>
      </c>
      <c r="AZ367" s="67">
        <v>4.08</v>
      </c>
      <c r="BA367" s="67">
        <v>4.28</v>
      </c>
      <c r="BB367" s="67">
        <v>4.38</v>
      </c>
      <c r="BC367" s="67">
        <v>4.4400000000000004</v>
      </c>
      <c r="BD367" s="67">
        <v>4.2300000000000004</v>
      </c>
      <c r="BE367" s="67">
        <v>4.26</v>
      </c>
      <c r="BF367" s="67">
        <v>4.3</v>
      </c>
      <c r="BG367" s="67">
        <v>4.33</v>
      </c>
      <c r="BH367" s="67">
        <v>4.3600000000000003</v>
      </c>
      <c r="BI367" s="67">
        <v>4.5</v>
      </c>
      <c r="BJ367" s="67">
        <v>4.67</v>
      </c>
      <c r="BK367" s="67">
        <v>4.7300000000000004</v>
      </c>
      <c r="BL367" s="67">
        <v>4.99</v>
      </c>
      <c r="BM367" s="67">
        <v>5.09</v>
      </c>
      <c r="BN367" s="67">
        <v>5.43</v>
      </c>
      <c r="BO367" s="67">
        <v>5.28</v>
      </c>
      <c r="BP367" s="67">
        <v>5.26</v>
      </c>
      <c r="BQ367" s="67">
        <v>5.52</v>
      </c>
      <c r="BR367" s="67">
        <v>5.39</v>
      </c>
      <c r="BS367" s="67">
        <v>5.1100000000000003</v>
      </c>
      <c r="BT367" s="67">
        <v>5.36</v>
      </c>
      <c r="BV367" s="67">
        <v>5.34</v>
      </c>
      <c r="BW367" s="67">
        <v>5.27</v>
      </c>
      <c r="BX367" s="67">
        <v>5.03</v>
      </c>
      <c r="BY367" s="67">
        <v>5.0199999999999996</v>
      </c>
      <c r="BZ367" s="67">
        <v>5.08</v>
      </c>
      <c r="CA367" s="67">
        <v>4.58</v>
      </c>
      <c r="CB367" s="67">
        <v>5.79</v>
      </c>
      <c r="CC367" s="67">
        <v>6.56</v>
      </c>
      <c r="DD367" s="17">
        <f t="shared" si="16"/>
        <v>0.14000000000000057</v>
      </c>
      <c r="DE367" s="96">
        <f t="shared" si="17"/>
        <v>1.664684898929852E-2</v>
      </c>
      <c r="DF367">
        <v>7.8</v>
      </c>
      <c r="DH367" s="255" t="s">
        <v>11442</v>
      </c>
      <c r="DI367">
        <f>VLOOKUP(DH367,[5]全部Ａ股20250705!$A:$D,4,FALSE)</f>
        <v>8.5500000000000007</v>
      </c>
      <c r="DK367" s="270"/>
      <c r="DL367" s="271"/>
    </row>
    <row r="368" spans="1:116" x14ac:dyDescent="0.25">
      <c r="A368" s="99">
        <f t="shared" si="15"/>
        <v>367</v>
      </c>
      <c r="B368" s="8" t="s">
        <v>11446</v>
      </c>
      <c r="C368" s="137" t="s">
        <v>11443</v>
      </c>
      <c r="D368" s="176">
        <v>15.89</v>
      </c>
      <c r="F368" s="100" t="e">
        <f>VLOOKUP(C368,#REF!,3,FALSE)</f>
        <v>#REF!</v>
      </c>
      <c r="G368" s="100"/>
      <c r="H368" s="67">
        <v>16.14</v>
      </c>
      <c r="I368" s="67">
        <v>15.5</v>
      </c>
      <c r="J368" s="67">
        <v>16.059999999999999</v>
      </c>
      <c r="K368" s="67">
        <v>16.2</v>
      </c>
      <c r="L368" s="67">
        <v>16.16</v>
      </c>
      <c r="M368" s="67">
        <v>16.059999999999999</v>
      </c>
      <c r="N368" s="67">
        <v>16.37</v>
      </c>
      <c r="O368" s="67">
        <v>16.46</v>
      </c>
      <c r="P368" s="67">
        <v>16.5</v>
      </c>
      <c r="Q368" s="67">
        <v>16.489999999999998</v>
      </c>
      <c r="R368" s="67">
        <v>16.399999999999999</v>
      </c>
      <c r="S368" s="67">
        <v>17.16</v>
      </c>
      <c r="T368" s="67">
        <v>17.18</v>
      </c>
      <c r="U368" s="67">
        <v>16.579999999999998</v>
      </c>
      <c r="V368" s="67">
        <v>16.64</v>
      </c>
      <c r="W368" s="67">
        <v>17</v>
      </c>
      <c r="X368" s="67">
        <v>16.96</v>
      </c>
      <c r="Y368" s="67">
        <v>16.600000000000001</v>
      </c>
      <c r="Z368" s="67">
        <v>18.38</v>
      </c>
      <c r="AA368" s="67">
        <v>18.739999999999998</v>
      </c>
      <c r="AB368" s="67">
        <v>17.309999999999999</v>
      </c>
      <c r="AC368" s="67">
        <v>17.2</v>
      </c>
      <c r="AD368" s="67">
        <v>17.420000000000002</v>
      </c>
      <c r="AE368" s="67">
        <v>16.899999999999999</v>
      </c>
      <c r="AF368" s="67">
        <v>16.649999999999999</v>
      </c>
      <c r="AG368" s="67">
        <v>18.07</v>
      </c>
      <c r="AH368" s="67">
        <v>19.52</v>
      </c>
      <c r="AI368" s="67">
        <v>20.13</v>
      </c>
      <c r="AJ368" s="67">
        <v>20.11</v>
      </c>
      <c r="AK368" s="67">
        <v>19.2</v>
      </c>
      <c r="AL368" s="67">
        <v>18.39</v>
      </c>
      <c r="AM368" s="67">
        <v>17.78</v>
      </c>
      <c r="AN368" s="67">
        <v>18.579999999999998</v>
      </c>
      <c r="AO368" s="67">
        <v>17.97</v>
      </c>
      <c r="AP368" s="67">
        <v>17</v>
      </c>
      <c r="AQ368" s="67">
        <v>17.72</v>
      </c>
      <c r="AR368" s="67">
        <v>15.84</v>
      </c>
      <c r="AS368" s="67">
        <v>15.16</v>
      </c>
      <c r="AT368" s="67">
        <v>16.989999999999998</v>
      </c>
      <c r="AU368" s="67">
        <v>15.6</v>
      </c>
      <c r="AV368" s="67">
        <v>13.52</v>
      </c>
      <c r="AW368" s="67">
        <v>13.24</v>
      </c>
      <c r="AX368" s="67">
        <v>13.51</v>
      </c>
      <c r="AY368" s="67">
        <v>13.83</v>
      </c>
      <c r="AZ368" s="67">
        <v>13.49</v>
      </c>
      <c r="BA368" s="67">
        <v>14.64</v>
      </c>
      <c r="BB368" s="67">
        <v>14.46</v>
      </c>
      <c r="BC368" s="67">
        <v>15.01</v>
      </c>
      <c r="BD368" s="67">
        <v>14.49</v>
      </c>
      <c r="BE368" s="67">
        <v>14.74</v>
      </c>
      <c r="BF368" s="67">
        <v>14.89</v>
      </c>
      <c r="BG368" s="67">
        <v>15.88</v>
      </c>
      <c r="BH368" s="67">
        <v>16.37</v>
      </c>
      <c r="BI368" s="67">
        <v>16.3</v>
      </c>
      <c r="BJ368" s="67">
        <v>17.11</v>
      </c>
      <c r="BK368" s="67">
        <v>16.7</v>
      </c>
      <c r="BL368" s="67">
        <v>18.059999999999999</v>
      </c>
      <c r="BM368" s="67">
        <v>17.97</v>
      </c>
      <c r="BN368" s="67">
        <v>19.3</v>
      </c>
      <c r="BO368" s="67">
        <v>20.46</v>
      </c>
      <c r="BP368" s="67">
        <v>20.059999999999999</v>
      </c>
      <c r="BQ368" s="67">
        <v>19.899999999999999</v>
      </c>
      <c r="BR368" s="67">
        <v>21.23</v>
      </c>
      <c r="BS368" s="67">
        <v>19.09</v>
      </c>
      <c r="BT368" s="67">
        <v>20</v>
      </c>
      <c r="BV368" s="67">
        <v>24.31</v>
      </c>
      <c r="BW368" s="67">
        <v>21.18</v>
      </c>
      <c r="BX368" s="67">
        <v>22.23</v>
      </c>
      <c r="BY368" s="67">
        <v>22.89</v>
      </c>
      <c r="BZ368" s="67">
        <v>24.98</v>
      </c>
      <c r="CA368" s="67">
        <v>18.55</v>
      </c>
      <c r="CB368" s="67">
        <v>26.06</v>
      </c>
      <c r="CC368" s="67">
        <v>19.77</v>
      </c>
      <c r="DD368" s="17">
        <f t="shared" si="16"/>
        <v>-0.25</v>
      </c>
      <c r="DE368" s="96">
        <f t="shared" si="17"/>
        <v>-1.5489467162329615E-2</v>
      </c>
      <c r="DF368">
        <v>7.8</v>
      </c>
      <c r="DH368" s="255" t="s">
        <v>11443</v>
      </c>
      <c r="DI368">
        <f>VLOOKUP(DH368,[5]全部Ａ股20250705!$A:$D,4,FALSE)</f>
        <v>15.89</v>
      </c>
      <c r="DK368" s="270"/>
      <c r="DL368" s="271"/>
    </row>
    <row r="369" spans="1:116" x14ac:dyDescent="0.25">
      <c r="A369" s="99">
        <f t="shared" si="15"/>
        <v>368</v>
      </c>
      <c r="B369" s="8" t="s">
        <v>11444</v>
      </c>
      <c r="C369" s="137" t="s">
        <v>11445</v>
      </c>
      <c r="D369" s="176">
        <v>8.6199999999999992</v>
      </c>
      <c r="F369" s="100" t="e">
        <f>VLOOKUP(C369,#REF!,3,FALSE)</f>
        <v>#REF!</v>
      </c>
      <c r="G369" s="100"/>
      <c r="H369" s="67">
        <v>7.81</v>
      </c>
      <c r="I369" s="67">
        <v>7.54</v>
      </c>
      <c r="J369" s="67">
        <v>8.49</v>
      </c>
      <c r="K369" s="67">
        <v>8.58</v>
      </c>
      <c r="L369" s="67">
        <v>8.5399999999999991</v>
      </c>
      <c r="M369" s="67">
        <v>7.96</v>
      </c>
      <c r="N369" s="67">
        <v>8.1300000000000008</v>
      </c>
      <c r="O369" s="67">
        <v>7.7</v>
      </c>
      <c r="P369" s="67">
        <v>7.39</v>
      </c>
      <c r="Q369" s="67">
        <v>7.92</v>
      </c>
      <c r="R369" s="67">
        <v>7.2</v>
      </c>
      <c r="S369" s="67">
        <v>7.7</v>
      </c>
      <c r="T369" s="67">
        <v>7.43</v>
      </c>
      <c r="U369" s="67">
        <v>7.27</v>
      </c>
      <c r="V369" s="67">
        <v>7.36</v>
      </c>
      <c r="W369" s="67">
        <v>7.47</v>
      </c>
      <c r="X369" s="67">
        <v>8.2200000000000006</v>
      </c>
      <c r="Y369" s="67">
        <v>8.16</v>
      </c>
      <c r="Z369" s="67">
        <v>8.57</v>
      </c>
      <c r="AA369" s="67">
        <v>8.52</v>
      </c>
      <c r="AB369" s="67">
        <v>8.65</v>
      </c>
      <c r="AC369" s="67">
        <v>8.41</v>
      </c>
      <c r="AD369" s="67">
        <v>8.27</v>
      </c>
      <c r="AE369" s="67">
        <v>8.09</v>
      </c>
      <c r="AF369" s="67">
        <v>7.79</v>
      </c>
      <c r="AG369" s="67">
        <v>8.0399999999999991</v>
      </c>
      <c r="AH369" s="67">
        <v>9.0399999999999991</v>
      </c>
      <c r="AI369" s="67">
        <v>10.15</v>
      </c>
      <c r="AJ369" s="67">
        <v>10.31</v>
      </c>
      <c r="AK369" s="67">
        <v>9.73</v>
      </c>
      <c r="AL369" s="67">
        <v>10.88</v>
      </c>
      <c r="AM369" s="67">
        <v>9.31</v>
      </c>
      <c r="AN369" s="67">
        <v>9.44</v>
      </c>
      <c r="AO369" s="67">
        <v>8.4</v>
      </c>
      <c r="AP369" s="67">
        <v>7.78</v>
      </c>
      <c r="AQ369" s="67">
        <v>7.66</v>
      </c>
      <c r="AR369" s="67">
        <v>7.09</v>
      </c>
      <c r="AS369" s="67">
        <v>6.79</v>
      </c>
      <c r="AT369" s="67">
        <v>7.45</v>
      </c>
      <c r="AU369" s="67">
        <v>6.96</v>
      </c>
      <c r="AV369" s="67">
        <v>6.36</v>
      </c>
      <c r="AW369" s="67">
        <v>6.2</v>
      </c>
      <c r="AX369" s="67">
        <v>6.21</v>
      </c>
      <c r="AY369" s="67">
        <v>6.17</v>
      </c>
      <c r="AZ369" s="67">
        <v>5.99</v>
      </c>
      <c r="BA369" s="67">
        <v>6.29</v>
      </c>
      <c r="BB369" s="67">
        <v>6.33</v>
      </c>
      <c r="BC369" s="67">
        <v>6.58</v>
      </c>
      <c r="BD369" s="67">
        <v>6.94</v>
      </c>
      <c r="BE369" s="67">
        <v>6.32</v>
      </c>
      <c r="BF369" s="67">
        <v>6.1</v>
      </c>
      <c r="BG369" s="67">
        <v>6.16</v>
      </c>
      <c r="BH369" s="67">
        <v>6.36</v>
      </c>
      <c r="BI369" s="67">
        <v>6.13</v>
      </c>
      <c r="BJ369" s="67">
        <v>6.72</v>
      </c>
      <c r="BK369" s="67">
        <v>5.94</v>
      </c>
      <c r="BL369" s="67">
        <v>6.04</v>
      </c>
      <c r="BM369" s="67">
        <v>6.16</v>
      </c>
      <c r="BN369" s="67">
        <v>6.78</v>
      </c>
      <c r="BO369" s="67">
        <v>6.52</v>
      </c>
      <c r="BP369" s="67">
        <v>6.57</v>
      </c>
      <c r="BQ369" s="67">
        <v>6.35</v>
      </c>
      <c r="BR369" s="67">
        <v>6.13</v>
      </c>
      <c r="BS369" s="67">
        <v>7.52</v>
      </c>
      <c r="BT369" s="67">
        <v>7.86</v>
      </c>
      <c r="BV369" s="67">
        <v>7.77</v>
      </c>
      <c r="BW369" s="67">
        <v>7.54</v>
      </c>
      <c r="BX369" s="67">
        <v>7.17</v>
      </c>
      <c r="BY369" s="67">
        <v>7.48</v>
      </c>
      <c r="BZ369" s="67">
        <v>7.69</v>
      </c>
      <c r="CA369" s="67">
        <v>6.52</v>
      </c>
      <c r="CB369" s="67">
        <v>9.49</v>
      </c>
      <c r="CC369" s="67">
        <v>8.9499999999999993</v>
      </c>
      <c r="DD369" s="17">
        <f t="shared" si="16"/>
        <v>0.80999999999999961</v>
      </c>
      <c r="DE369" s="96">
        <f t="shared" si="17"/>
        <v>0.10371318822023043</v>
      </c>
      <c r="DF369">
        <v>7.8</v>
      </c>
      <c r="DH369" s="255" t="s">
        <v>11445</v>
      </c>
      <c r="DI369">
        <f>VLOOKUP(DH369,[5]全部Ａ股20250705!$A:$D,4,FALSE)</f>
        <v>8.6199999999999992</v>
      </c>
      <c r="DK369" s="270"/>
      <c r="DL369" s="271"/>
    </row>
    <row r="370" spans="1:116" x14ac:dyDescent="0.25">
      <c r="A370" s="99">
        <f t="shared" si="15"/>
        <v>369</v>
      </c>
      <c r="B370" s="8" t="s">
        <v>3405</v>
      </c>
      <c r="C370" s="137" t="s">
        <v>3404</v>
      </c>
      <c r="D370" s="176">
        <v>9.59</v>
      </c>
      <c r="F370" s="100" t="e">
        <f>VLOOKUP(C370,#REF!,3,FALSE)</f>
        <v>#REF!</v>
      </c>
      <c r="G370" s="100"/>
      <c r="H370" s="67">
        <v>9.49</v>
      </c>
      <c r="I370" s="67">
        <v>9.39</v>
      </c>
      <c r="J370" s="67">
        <v>10.050000000000001</v>
      </c>
      <c r="K370" s="67">
        <v>9.9</v>
      </c>
      <c r="L370" s="67">
        <v>10.55</v>
      </c>
      <c r="M370" s="67">
        <v>10.51</v>
      </c>
      <c r="N370" s="67">
        <v>9.73</v>
      </c>
      <c r="O370" s="67">
        <v>8.92</v>
      </c>
      <c r="P370" s="67">
        <v>9.0399999999999991</v>
      </c>
      <c r="Q370" s="67">
        <v>10.56</v>
      </c>
      <c r="R370" s="67">
        <v>9.06</v>
      </c>
      <c r="S370" s="67">
        <v>8.4600000000000009</v>
      </c>
      <c r="T370" s="67">
        <v>8.5500000000000007</v>
      </c>
      <c r="U370" s="67">
        <v>8.1199999999999992</v>
      </c>
      <c r="V370" s="67">
        <v>7.66</v>
      </c>
      <c r="W370" s="67">
        <v>7.71</v>
      </c>
      <c r="X370" s="67">
        <v>7.68</v>
      </c>
      <c r="Y370" s="67">
        <v>7.54</v>
      </c>
      <c r="Z370" s="67">
        <v>7.97</v>
      </c>
      <c r="AA370" s="67">
        <v>8.1999999999999993</v>
      </c>
      <c r="AB370" s="67">
        <v>8.11</v>
      </c>
      <c r="AC370" s="67">
        <v>7.81</v>
      </c>
      <c r="AD370" s="67">
        <v>7.93</v>
      </c>
      <c r="AE370" s="67">
        <v>7.96</v>
      </c>
      <c r="AF370" s="67">
        <v>7.89</v>
      </c>
      <c r="AG370" s="67">
        <v>7.14</v>
      </c>
      <c r="AH370" s="67">
        <v>7.65</v>
      </c>
      <c r="AI370" s="67">
        <v>8.65</v>
      </c>
      <c r="AJ370" s="67">
        <v>9.19</v>
      </c>
      <c r="AK370" s="67">
        <v>8.76</v>
      </c>
      <c r="AL370" s="67">
        <v>8.5500000000000007</v>
      </c>
      <c r="AM370" s="67">
        <v>7.94</v>
      </c>
      <c r="AN370" s="67">
        <v>7.38</v>
      </c>
      <c r="AO370" s="67">
        <v>8.0399999999999991</v>
      </c>
      <c r="AP370" s="67">
        <v>7.78</v>
      </c>
      <c r="AQ370" s="67">
        <v>7.65</v>
      </c>
      <c r="AR370" s="67">
        <v>7.2</v>
      </c>
      <c r="AS370" s="67">
        <v>6.81</v>
      </c>
      <c r="AT370" s="67">
        <v>7.51</v>
      </c>
      <c r="AU370" s="67">
        <v>6.88</v>
      </c>
      <c r="AV370" s="67">
        <v>6.25</v>
      </c>
      <c r="AW370" s="67">
        <v>6</v>
      </c>
      <c r="AX370" s="67">
        <v>6.01</v>
      </c>
      <c r="AY370" s="67">
        <v>6.19</v>
      </c>
      <c r="AZ370" s="67">
        <v>5.78</v>
      </c>
      <c r="BA370" s="67">
        <v>6.07</v>
      </c>
      <c r="BB370" s="67">
        <v>6.07</v>
      </c>
      <c r="BC370" s="67">
        <v>6.29</v>
      </c>
      <c r="BD370" s="67">
        <v>6.16</v>
      </c>
      <c r="BE370" s="67">
        <v>6.14</v>
      </c>
      <c r="BF370" s="67">
        <v>6.09</v>
      </c>
      <c r="BG370" s="67">
        <v>5.58</v>
      </c>
      <c r="BH370" s="67">
        <v>5.62</v>
      </c>
      <c r="BI370" s="67">
        <v>5.78</v>
      </c>
      <c r="BJ370" s="67">
        <v>6.03</v>
      </c>
      <c r="BK370" s="67">
        <v>5.94</v>
      </c>
      <c r="BL370" s="67">
        <v>6.45</v>
      </c>
      <c r="BM370" s="67">
        <v>6.27</v>
      </c>
      <c r="BN370" s="67">
        <v>6.85</v>
      </c>
      <c r="BO370" s="67">
        <v>7.05</v>
      </c>
      <c r="BP370" s="67">
        <v>6.84</v>
      </c>
      <c r="BQ370" s="67">
        <v>6.77</v>
      </c>
      <c r="BR370" s="67">
        <v>6.65</v>
      </c>
      <c r="BS370" s="67">
        <v>8.27</v>
      </c>
      <c r="BT370" s="67">
        <v>8.2799999999999994</v>
      </c>
      <c r="BV370" s="67">
        <v>8.56</v>
      </c>
      <c r="BW370" s="67">
        <v>8.58</v>
      </c>
      <c r="BX370" s="67">
        <v>7.49</v>
      </c>
      <c r="BY370" s="67">
        <v>7.6</v>
      </c>
      <c r="BZ370" s="67">
        <v>7.46</v>
      </c>
      <c r="CA370" s="67">
        <v>6.03</v>
      </c>
      <c r="CB370" s="67">
        <v>6.84</v>
      </c>
      <c r="CC370" s="67">
        <v>8.58</v>
      </c>
      <c r="CD370" s="67">
        <v>10.63</v>
      </c>
      <c r="CE370" s="67">
        <v>9.85</v>
      </c>
      <c r="CF370" s="67">
        <v>9.42</v>
      </c>
      <c r="CG370" s="67">
        <v>9.7899999999999991</v>
      </c>
      <c r="CH370" s="67">
        <v>8.3699999999999992</v>
      </c>
      <c r="CI370" s="67">
        <v>8.81</v>
      </c>
      <c r="CJ370" s="67">
        <v>8.36</v>
      </c>
      <c r="CK370" s="67">
        <v>9.6199999999999992</v>
      </c>
      <c r="CL370" s="67">
        <v>10.28</v>
      </c>
      <c r="CM370" s="67">
        <v>11.85</v>
      </c>
      <c r="CN370" s="67">
        <v>8</v>
      </c>
      <c r="DD370" s="17">
        <f t="shared" si="16"/>
        <v>9.9999999999999645E-2</v>
      </c>
      <c r="DE370" s="96">
        <f t="shared" si="17"/>
        <v>1.0537407797681732E-2</v>
      </c>
      <c r="DF370">
        <v>7.8</v>
      </c>
      <c r="DH370" s="255" t="s">
        <v>3404</v>
      </c>
      <c r="DI370">
        <f>VLOOKUP(DH370,[5]全部Ａ股20250705!$A:$D,4,FALSE)</f>
        <v>9.59</v>
      </c>
      <c r="DK370" s="270"/>
      <c r="DL370" s="271"/>
    </row>
    <row r="371" spans="1:116" x14ac:dyDescent="0.25">
      <c r="A371" s="99">
        <f t="shared" si="15"/>
        <v>370</v>
      </c>
      <c r="B371" s="8" t="s">
        <v>7160</v>
      </c>
      <c r="C371" s="137" t="s">
        <v>7159</v>
      </c>
      <c r="D371" s="176">
        <v>49.37</v>
      </c>
      <c r="F371" s="100" t="e">
        <f>VLOOKUP(C371,#REF!,3,FALSE)</f>
        <v>#REF!</v>
      </c>
      <c r="G371" s="100"/>
      <c r="H371" s="67">
        <v>50.65</v>
      </c>
      <c r="I371" s="67">
        <v>47.55</v>
      </c>
      <c r="J371" s="67">
        <v>48.92</v>
      </c>
      <c r="K371" s="67">
        <v>51.59</v>
      </c>
      <c r="L371" s="67">
        <v>50.33</v>
      </c>
      <c r="M371" s="67">
        <v>51.44</v>
      </c>
      <c r="N371" s="67">
        <v>55.24</v>
      </c>
      <c r="O371" s="67">
        <v>57.54</v>
      </c>
      <c r="P371" s="67">
        <v>51.6</v>
      </c>
      <c r="Q371" s="67">
        <v>48.73</v>
      </c>
      <c r="R371" s="67">
        <v>48.71</v>
      </c>
      <c r="S371" s="67">
        <v>49.39</v>
      </c>
      <c r="T371" s="67">
        <v>51.6</v>
      </c>
      <c r="U371" s="67">
        <v>52.2</v>
      </c>
      <c r="V371" s="67">
        <v>56.07</v>
      </c>
      <c r="W371" s="67">
        <v>60.52</v>
      </c>
      <c r="X371" s="67">
        <v>58</v>
      </c>
      <c r="Y371" s="67">
        <v>55.39</v>
      </c>
      <c r="Z371" s="67">
        <v>58.4</v>
      </c>
      <c r="AA371" s="67">
        <v>60.12</v>
      </c>
      <c r="AB371" s="67">
        <v>59.72</v>
      </c>
      <c r="AC371" s="67">
        <v>47.82</v>
      </c>
      <c r="AD371" s="67">
        <v>50.16</v>
      </c>
      <c r="AE371" s="67">
        <v>49.64</v>
      </c>
      <c r="AF371" s="67">
        <v>45.06</v>
      </c>
      <c r="AG371" s="67">
        <v>44.82</v>
      </c>
      <c r="AH371" s="67">
        <v>52.96</v>
      </c>
      <c r="AI371" s="67">
        <v>56.5</v>
      </c>
      <c r="AJ371" s="67">
        <v>60.85</v>
      </c>
      <c r="AK371" s="67">
        <v>58.19</v>
      </c>
      <c r="AL371" s="67">
        <v>60.61</v>
      </c>
      <c r="AM371" s="67">
        <v>61.37</v>
      </c>
      <c r="AN371" s="67">
        <v>65.010000000000005</v>
      </c>
      <c r="AO371" s="67">
        <v>71.8</v>
      </c>
      <c r="AP371" s="67">
        <v>63.58</v>
      </c>
      <c r="AQ371" s="67">
        <v>62.59</v>
      </c>
      <c r="AR371" s="67">
        <v>62.95</v>
      </c>
      <c r="AS371" s="67">
        <v>50.38</v>
      </c>
      <c r="AT371" s="67">
        <v>37.369999999999997</v>
      </c>
      <c r="AU371" s="67">
        <v>31.14</v>
      </c>
      <c r="AV371" s="67">
        <v>22.19</v>
      </c>
      <c r="AW371" s="67">
        <v>20.079999999999998</v>
      </c>
      <c r="AX371" s="67">
        <v>20.07</v>
      </c>
      <c r="AY371" s="67">
        <v>21.24</v>
      </c>
      <c r="AZ371" s="67">
        <v>20.8</v>
      </c>
      <c r="BA371" s="67">
        <v>19.510000000000002</v>
      </c>
      <c r="BB371" s="67">
        <v>19.11</v>
      </c>
      <c r="BC371" s="67">
        <v>20.04</v>
      </c>
      <c r="BD371" s="67">
        <v>20.04</v>
      </c>
      <c r="BE371" s="67">
        <v>20.13</v>
      </c>
      <c r="BF371" s="67">
        <v>20.18</v>
      </c>
      <c r="BG371" s="67">
        <v>20.399999999999999</v>
      </c>
      <c r="BH371" s="67">
        <v>20.67</v>
      </c>
      <c r="BI371" s="67">
        <v>21.99</v>
      </c>
      <c r="BJ371" s="67">
        <v>21.68</v>
      </c>
      <c r="BK371" s="67">
        <v>20.54</v>
      </c>
      <c r="BL371" s="67">
        <v>21.82</v>
      </c>
      <c r="BM371" s="67">
        <v>21.54</v>
      </c>
      <c r="BN371" s="67">
        <v>22.45</v>
      </c>
      <c r="BO371" s="67">
        <v>22.08</v>
      </c>
      <c r="BP371" s="67">
        <v>22.69</v>
      </c>
      <c r="BQ371" s="67">
        <v>22.86</v>
      </c>
      <c r="BR371" s="67">
        <v>22.06</v>
      </c>
      <c r="BS371" s="67">
        <v>22.69</v>
      </c>
      <c r="BT371" s="67">
        <v>22.05</v>
      </c>
      <c r="BV371" s="67">
        <v>24.23</v>
      </c>
      <c r="BW371" s="67">
        <v>24.7</v>
      </c>
      <c r="BX371" s="67">
        <v>23.23</v>
      </c>
      <c r="BY371" s="67">
        <v>23.67</v>
      </c>
      <c r="BZ371" s="67">
        <v>23.04</v>
      </c>
      <c r="CA371" s="67">
        <v>20.85</v>
      </c>
      <c r="CB371" s="67">
        <v>19.190000000000001</v>
      </c>
      <c r="CC371" s="67">
        <v>22.99</v>
      </c>
      <c r="CD371" s="67">
        <v>24</v>
      </c>
      <c r="CE371" s="67">
        <v>25.07</v>
      </c>
      <c r="CF371" s="67">
        <v>25.43</v>
      </c>
      <c r="CG371" s="67">
        <v>25.98</v>
      </c>
      <c r="CH371" s="67">
        <v>24.9</v>
      </c>
      <c r="CI371" s="67">
        <v>27.88</v>
      </c>
      <c r="CJ371" s="67">
        <v>27.43</v>
      </c>
      <c r="CK371" s="67">
        <v>28.23</v>
      </c>
      <c r="CL371" s="67">
        <v>26.55</v>
      </c>
      <c r="CM371" s="67">
        <v>29.09</v>
      </c>
      <c r="CN371" s="67">
        <v>27.15</v>
      </c>
      <c r="DD371" s="17">
        <f t="shared" si="16"/>
        <v>-1.2800000000000011</v>
      </c>
      <c r="DE371" s="96">
        <f t="shared" si="17"/>
        <v>-2.5271470878578502E-2</v>
      </c>
      <c r="DF371">
        <v>7.8</v>
      </c>
      <c r="DH371" s="255" t="s">
        <v>7159</v>
      </c>
      <c r="DI371">
        <f>VLOOKUP(DH371,[5]全部Ａ股20250705!$A:$D,4,FALSE)</f>
        <v>49.37</v>
      </c>
      <c r="DK371" s="270"/>
      <c r="DL371" s="271"/>
    </row>
    <row r="372" spans="1:116" ht="14.4" customHeight="1" x14ac:dyDescent="0.25">
      <c r="A372" s="99">
        <f t="shared" si="15"/>
        <v>371</v>
      </c>
      <c r="B372" s="8" t="s">
        <v>11316</v>
      </c>
      <c r="C372" s="137" t="s">
        <v>11317</v>
      </c>
      <c r="D372" s="176">
        <v>46.74</v>
      </c>
      <c r="F372" s="100" t="e">
        <f>VLOOKUP(C372,#REF!,3,FALSE)</f>
        <v>#REF!</v>
      </c>
      <c r="G372" s="100"/>
      <c r="H372" s="67">
        <v>45.22</v>
      </c>
      <c r="I372" s="67">
        <v>44.64</v>
      </c>
      <c r="J372" s="67">
        <v>44.92</v>
      </c>
      <c r="K372" s="67">
        <v>44.87</v>
      </c>
      <c r="L372" s="67">
        <v>46.42</v>
      </c>
      <c r="M372" s="67">
        <v>46.56</v>
      </c>
      <c r="N372" s="67">
        <v>45.58</v>
      </c>
      <c r="O372" s="67">
        <v>47</v>
      </c>
      <c r="P372" s="67">
        <v>45.56</v>
      </c>
      <c r="Q372" s="67">
        <v>45.22</v>
      </c>
      <c r="R372" s="67">
        <v>45.3</v>
      </c>
      <c r="S372" s="67">
        <v>45.1</v>
      </c>
      <c r="T372" s="67">
        <v>45.35</v>
      </c>
      <c r="U372" s="67">
        <v>45.28</v>
      </c>
      <c r="V372" s="67">
        <v>43.74</v>
      </c>
      <c r="W372" s="67">
        <v>43.2</v>
      </c>
      <c r="X372" s="67">
        <v>41.86</v>
      </c>
      <c r="Y372" s="67">
        <v>40.85</v>
      </c>
      <c r="Z372" s="67">
        <v>41.36</v>
      </c>
      <c r="AA372" s="67">
        <v>43.99</v>
      </c>
      <c r="AB372" s="67">
        <v>44.12</v>
      </c>
      <c r="AC372" s="67">
        <v>44.89</v>
      </c>
      <c r="AD372" s="67">
        <v>44.46</v>
      </c>
      <c r="AE372" s="67">
        <v>46</v>
      </c>
      <c r="AF372" s="67">
        <v>46.4</v>
      </c>
      <c r="AG372" s="67">
        <v>45.74</v>
      </c>
      <c r="AH372" s="67">
        <v>45.06</v>
      </c>
      <c r="AI372" s="67">
        <v>43.26</v>
      </c>
      <c r="AJ372" s="67">
        <v>43</v>
      </c>
      <c r="AK372" s="67">
        <v>42.27</v>
      </c>
      <c r="AL372" s="67">
        <v>42.08</v>
      </c>
      <c r="AM372" s="67">
        <v>41.3</v>
      </c>
      <c r="AN372" s="67">
        <v>43.12</v>
      </c>
      <c r="AO372" s="67">
        <v>44.25</v>
      </c>
      <c r="AP372" s="67">
        <v>43.52</v>
      </c>
      <c r="AQ372" s="67">
        <v>46.99</v>
      </c>
      <c r="AR372" s="67">
        <v>47.3</v>
      </c>
      <c r="AS372" s="67">
        <v>48.59</v>
      </c>
      <c r="AT372" s="67">
        <v>47.94</v>
      </c>
      <c r="AU372" s="67">
        <v>44.4</v>
      </c>
      <c r="AV372" s="67">
        <v>41.07</v>
      </c>
      <c r="AW372" s="67">
        <v>39.24</v>
      </c>
      <c r="AX372" s="67">
        <v>39.96</v>
      </c>
      <c r="AY372" s="67">
        <v>39.700000000000003</v>
      </c>
      <c r="AZ372" s="67">
        <v>42.04</v>
      </c>
      <c r="BA372" s="67">
        <v>41.02</v>
      </c>
      <c r="BB372" s="67">
        <v>40.299999999999997</v>
      </c>
      <c r="BC372" s="67">
        <v>40.65</v>
      </c>
      <c r="BD372" s="67">
        <v>39.83</v>
      </c>
      <c r="BE372" s="67">
        <v>39.25</v>
      </c>
      <c r="BF372" s="67">
        <v>38.869999999999997</v>
      </c>
      <c r="BG372" s="67">
        <v>37.700000000000003</v>
      </c>
      <c r="BH372" s="67">
        <v>39.22</v>
      </c>
      <c r="BI372" s="67">
        <v>39.71</v>
      </c>
      <c r="BJ372" s="67">
        <v>40.93</v>
      </c>
      <c r="BK372" s="67">
        <v>41.1</v>
      </c>
      <c r="BL372" s="67">
        <v>40.700000000000003</v>
      </c>
      <c r="BM372" s="67">
        <v>41.17</v>
      </c>
      <c r="BN372" s="67">
        <v>42.25</v>
      </c>
      <c r="BO372" s="67">
        <v>43.22</v>
      </c>
      <c r="BP372" s="67">
        <v>42.12</v>
      </c>
      <c r="BQ372" s="67">
        <v>39.5</v>
      </c>
      <c r="BR372" s="67">
        <v>39.94</v>
      </c>
      <c r="BS372" s="67">
        <v>38.18</v>
      </c>
      <c r="BT372" s="67">
        <v>40.369999999999997</v>
      </c>
      <c r="BV372" s="67">
        <v>38.14</v>
      </c>
      <c r="BW372" s="67">
        <v>38.82</v>
      </c>
      <c r="BX372" s="67">
        <v>40.97</v>
      </c>
      <c r="BY372" s="67">
        <v>40.01</v>
      </c>
      <c r="BZ372" s="67">
        <v>38.119999999999997</v>
      </c>
      <c r="CA372" s="67">
        <v>36.14</v>
      </c>
      <c r="CB372" s="67">
        <v>35.6</v>
      </c>
      <c r="CC372" s="67">
        <v>33.659999999999997</v>
      </c>
      <c r="CD372" s="67">
        <v>33.549999999999997</v>
      </c>
      <c r="CE372" s="67">
        <v>33.619999999999997</v>
      </c>
      <c r="CF372" s="67">
        <v>32.979999999999997</v>
      </c>
      <c r="CG372" s="67">
        <v>32.17</v>
      </c>
      <c r="CH372" s="67">
        <v>32.04</v>
      </c>
      <c r="CI372" s="67">
        <v>33.1</v>
      </c>
      <c r="CJ372" s="67">
        <v>32.880000000000003</v>
      </c>
      <c r="CK372" s="67">
        <v>32.5</v>
      </c>
      <c r="CL372" s="67">
        <v>33</v>
      </c>
      <c r="CM372" s="67">
        <v>32.5</v>
      </c>
      <c r="CN372" s="67">
        <v>33.479999999999997</v>
      </c>
      <c r="CO372" s="67">
        <v>34.01</v>
      </c>
      <c r="DD372" s="17">
        <f t="shared" si="16"/>
        <v>1.5200000000000031</v>
      </c>
      <c r="DE372" s="96">
        <f t="shared" si="17"/>
        <v>3.3613445378151328E-2</v>
      </c>
      <c r="DF372">
        <v>7.8</v>
      </c>
      <c r="DH372" s="255" t="s">
        <v>11317</v>
      </c>
      <c r="DI372">
        <f>VLOOKUP(DH372,[5]全部Ａ股20250705!$A:$D,4,FALSE)</f>
        <v>46.74</v>
      </c>
      <c r="DK372" s="270"/>
      <c r="DL372" s="271"/>
    </row>
    <row r="373" spans="1:116" x14ac:dyDescent="0.25">
      <c r="A373" s="99">
        <f t="shared" si="15"/>
        <v>372</v>
      </c>
      <c r="B373" s="8" t="s">
        <v>11427</v>
      </c>
      <c r="C373" s="137" t="s">
        <v>11430</v>
      </c>
      <c r="D373" s="176">
        <v>4.0999999999999996</v>
      </c>
      <c r="F373" s="100" t="e">
        <f>VLOOKUP(C373,#REF!,3,FALSE)</f>
        <v>#REF!</v>
      </c>
      <c r="G373" s="100"/>
      <c r="H373" s="67">
        <v>4.1399999999999997</v>
      </c>
      <c r="I373" s="67">
        <v>4.03</v>
      </c>
      <c r="J373" s="67">
        <v>4.04</v>
      </c>
      <c r="K373" s="67">
        <v>4.18</v>
      </c>
      <c r="L373" s="67">
        <v>4.1100000000000003</v>
      </c>
      <c r="M373" s="67">
        <v>4.09</v>
      </c>
      <c r="N373" s="67">
        <v>4.1500000000000004</v>
      </c>
      <c r="O373" s="67">
        <v>4.1399999999999997</v>
      </c>
      <c r="P373" s="67">
        <v>3.98</v>
      </c>
      <c r="Q373" s="67">
        <v>4.33</v>
      </c>
      <c r="R373" s="67">
        <v>4.2300000000000004</v>
      </c>
      <c r="S373" s="67">
        <v>4.1500000000000004</v>
      </c>
      <c r="T373" s="67">
        <v>4.4800000000000004</v>
      </c>
      <c r="U373" s="67">
        <v>4.5599999999999996</v>
      </c>
      <c r="V373" s="67">
        <v>4.74</v>
      </c>
      <c r="W373" s="67">
        <v>4.62</v>
      </c>
      <c r="X373" s="67">
        <v>4.46</v>
      </c>
      <c r="Y373" s="67">
        <v>4.53</v>
      </c>
      <c r="Z373" s="67">
        <v>4.38</v>
      </c>
      <c r="AA373" s="67">
        <v>4.32</v>
      </c>
      <c r="AB373" s="67">
        <v>4.33</v>
      </c>
      <c r="AC373" s="67">
        <v>4.22</v>
      </c>
      <c r="AD373" s="67">
        <v>4.2</v>
      </c>
      <c r="AE373" s="67">
        <v>4.1900000000000004</v>
      </c>
      <c r="AF373" s="67">
        <v>4.05</v>
      </c>
      <c r="AG373" s="67">
        <v>4.1500000000000004</v>
      </c>
      <c r="AH373" s="67">
        <v>4.58</v>
      </c>
      <c r="AI373" s="67">
        <v>4.75</v>
      </c>
      <c r="AJ373" s="67">
        <v>5.05</v>
      </c>
      <c r="AK373" s="67">
        <v>5.3</v>
      </c>
      <c r="AL373" s="67">
        <v>4.66</v>
      </c>
      <c r="AM373" s="67">
        <v>4.41</v>
      </c>
      <c r="AN373" s="67">
        <v>4.4000000000000004</v>
      </c>
      <c r="AO373" s="67">
        <v>4.68</v>
      </c>
      <c r="AP373" s="67">
        <v>4.3</v>
      </c>
      <c r="AQ373" s="67">
        <v>4.58</v>
      </c>
      <c r="AR373" s="67">
        <v>4.41</v>
      </c>
      <c r="AS373" s="67">
        <v>4.3499999999999996</v>
      </c>
      <c r="AT373" s="67">
        <v>4.5599999999999996</v>
      </c>
      <c r="AU373" s="67">
        <v>4.2300000000000004</v>
      </c>
      <c r="AV373" s="67">
        <v>3.86</v>
      </c>
      <c r="AW373" s="67">
        <v>3.81</v>
      </c>
      <c r="AX373" s="67">
        <v>3.89</v>
      </c>
      <c r="AY373" s="67">
        <v>3.87</v>
      </c>
      <c r="AZ373" s="67">
        <v>3.67</v>
      </c>
      <c r="BA373" s="67">
        <v>3.83</v>
      </c>
      <c r="BB373" s="67">
        <v>3.91</v>
      </c>
      <c r="BC373" s="67">
        <v>3.93</v>
      </c>
      <c r="BD373" s="67">
        <v>3.87</v>
      </c>
      <c r="BE373" s="67">
        <v>3.85</v>
      </c>
      <c r="BF373" s="67">
        <v>3.92</v>
      </c>
      <c r="BG373" s="67">
        <v>3.88</v>
      </c>
      <c r="BH373" s="67">
        <v>3.93</v>
      </c>
      <c r="BI373" s="67">
        <v>4.0599999999999996</v>
      </c>
      <c r="BJ373" s="67">
        <v>4.07</v>
      </c>
      <c r="BK373" s="67">
        <v>4.13</v>
      </c>
      <c r="BL373" s="67">
        <v>4.2300000000000004</v>
      </c>
      <c r="BM373" s="67">
        <v>4.37</v>
      </c>
      <c r="BN373" s="67">
        <v>4.6900000000000004</v>
      </c>
      <c r="BO373" s="67">
        <v>4.6100000000000003</v>
      </c>
      <c r="BP373" s="67">
        <v>4.62</v>
      </c>
      <c r="BQ373" s="67">
        <v>4.82</v>
      </c>
      <c r="BR373" s="67">
        <v>4.74</v>
      </c>
      <c r="BS373" s="67">
        <v>4.9000000000000004</v>
      </c>
      <c r="BT373" s="67">
        <v>5.25</v>
      </c>
      <c r="BV373" s="67">
        <v>5.43</v>
      </c>
      <c r="BW373" s="67">
        <v>5.01</v>
      </c>
      <c r="BX373" s="67">
        <v>4.8499999999999996</v>
      </c>
      <c r="BY373" s="67">
        <v>4.9400000000000004</v>
      </c>
      <c r="BZ373" s="67">
        <v>4.87</v>
      </c>
      <c r="CA373" s="67">
        <v>4.4000000000000004</v>
      </c>
      <c r="CB373" s="67">
        <v>4.3899999999999997</v>
      </c>
      <c r="CC373" s="67">
        <v>5.3</v>
      </c>
      <c r="CD373" s="67">
        <v>5.45</v>
      </c>
      <c r="CE373" s="67">
        <v>7.15</v>
      </c>
      <c r="DD373" s="17">
        <f t="shared" si="16"/>
        <v>-4.0000000000000036E-2</v>
      </c>
      <c r="DE373" s="96">
        <f t="shared" si="17"/>
        <v>-9.6618357487922805E-3</v>
      </c>
      <c r="DF373">
        <v>7.8</v>
      </c>
      <c r="DH373" s="256" t="s">
        <v>8272</v>
      </c>
      <c r="DI373">
        <f>VLOOKUP(DH373,[5]全部Ａ股20250705!$A:$D,4,FALSE)</f>
        <v>4.0999999999999996</v>
      </c>
      <c r="DK373" s="270"/>
      <c r="DL373" s="271"/>
    </row>
    <row r="374" spans="1:116" x14ac:dyDescent="0.25">
      <c r="A374" s="99">
        <f t="shared" si="15"/>
        <v>373</v>
      </c>
      <c r="B374" s="8" t="s">
        <v>11428</v>
      </c>
      <c r="C374" s="137" t="s">
        <v>11431</v>
      </c>
      <c r="D374" s="176">
        <v>10.39</v>
      </c>
      <c r="F374" s="100" t="e">
        <f>VLOOKUP(C374,#REF!,3,FALSE)</f>
        <v>#REF!</v>
      </c>
      <c r="G374" s="100"/>
      <c r="H374" s="67">
        <v>10.85</v>
      </c>
      <c r="I374" s="67">
        <v>10.29</v>
      </c>
      <c r="J374" s="67">
        <v>10.7</v>
      </c>
      <c r="K374" s="67">
        <v>10.98</v>
      </c>
      <c r="L374" s="67">
        <v>11.2</v>
      </c>
      <c r="M374" s="67">
        <v>12.43</v>
      </c>
      <c r="N374" s="67">
        <v>12.43</v>
      </c>
      <c r="O374" s="67">
        <v>12.31</v>
      </c>
      <c r="P374" s="67">
        <v>12.09</v>
      </c>
      <c r="Q374" s="67">
        <v>11.48</v>
      </c>
      <c r="R374" s="67">
        <v>10.15</v>
      </c>
      <c r="S374" s="67">
        <v>10.5</v>
      </c>
      <c r="T374" s="67">
        <v>12.46</v>
      </c>
      <c r="U374" s="67">
        <v>12.65</v>
      </c>
      <c r="V374" s="67">
        <v>13.35</v>
      </c>
      <c r="W374" s="67">
        <v>11.42</v>
      </c>
      <c r="X374" s="67">
        <v>11.73</v>
      </c>
      <c r="Y374" s="67">
        <v>11.44</v>
      </c>
      <c r="Z374" s="67">
        <v>11.7</v>
      </c>
      <c r="AA374" s="67">
        <v>10.87</v>
      </c>
      <c r="AB374" s="67">
        <v>11.03</v>
      </c>
      <c r="AC374" s="67">
        <v>10.050000000000001</v>
      </c>
      <c r="AD374" s="67">
        <v>10.48</v>
      </c>
      <c r="AE374" s="67">
        <v>9.86</v>
      </c>
      <c r="AF374" s="67">
        <v>9.49</v>
      </c>
      <c r="AG374" s="67">
        <v>9.7899999999999991</v>
      </c>
      <c r="AH374" s="67">
        <v>11.2</v>
      </c>
      <c r="AI374" s="67">
        <v>10.45</v>
      </c>
      <c r="AJ374" s="67">
        <v>10.65</v>
      </c>
      <c r="AK374" s="67">
        <v>10.39</v>
      </c>
      <c r="AL374" s="67">
        <v>9.3000000000000007</v>
      </c>
      <c r="AM374" s="67">
        <v>9.0399999999999991</v>
      </c>
      <c r="AN374" s="67">
        <v>9.2899999999999991</v>
      </c>
      <c r="AO374" s="67">
        <v>10.37</v>
      </c>
      <c r="AP374" s="67">
        <v>10.02</v>
      </c>
      <c r="AQ374" s="67">
        <v>9.08</v>
      </c>
      <c r="AR374" s="67">
        <v>8.4</v>
      </c>
      <c r="AS374" s="67">
        <v>7.36</v>
      </c>
      <c r="AT374" s="67">
        <v>8.16</v>
      </c>
      <c r="AU374" s="67">
        <v>7.54</v>
      </c>
      <c r="AV374" s="67">
        <v>7.14</v>
      </c>
      <c r="AW374" s="67">
        <v>7.03</v>
      </c>
      <c r="AX374" s="67">
        <v>7.44</v>
      </c>
      <c r="AY374" s="67">
        <v>7.25</v>
      </c>
      <c r="AZ374" s="67">
        <v>7.03</v>
      </c>
      <c r="BA374" s="67">
        <v>7.41</v>
      </c>
      <c r="BB374" s="67">
        <v>7.37</v>
      </c>
      <c r="BC374" s="67">
        <v>7.78</v>
      </c>
      <c r="BD374" s="67">
        <v>7.59</v>
      </c>
      <c r="BE374" s="67">
        <v>7.51</v>
      </c>
      <c r="BF374" s="67">
        <v>7.81</v>
      </c>
      <c r="BG374" s="67">
        <v>6.93</v>
      </c>
      <c r="BH374" s="67">
        <v>7.21</v>
      </c>
      <c r="BI374" s="67">
        <v>7.47</v>
      </c>
      <c r="BJ374" s="67">
        <v>7.5</v>
      </c>
      <c r="BK374" s="67">
        <v>7.36</v>
      </c>
      <c r="BL374" s="67">
        <v>7.93</v>
      </c>
      <c r="BM374" s="67">
        <v>7.92</v>
      </c>
      <c r="BN374" s="67">
        <v>8.77</v>
      </c>
      <c r="BO374" s="67">
        <v>8.69</v>
      </c>
      <c r="BP374" s="67">
        <v>9.6999999999999993</v>
      </c>
      <c r="BQ374" s="67">
        <v>8.8000000000000007</v>
      </c>
      <c r="BR374" s="67">
        <v>8.42</v>
      </c>
      <c r="BS374" s="67">
        <v>8.06</v>
      </c>
      <c r="BT374" s="67">
        <v>9.0299999999999994</v>
      </c>
      <c r="BV374" s="67">
        <v>9.7899999999999991</v>
      </c>
      <c r="BW374" s="67">
        <v>9.27</v>
      </c>
      <c r="BX374" s="67">
        <v>9.02</v>
      </c>
      <c r="BY374" s="67">
        <v>8.34</v>
      </c>
      <c r="BZ374" s="67">
        <v>7.63</v>
      </c>
      <c r="CA374" s="67">
        <v>6.06</v>
      </c>
      <c r="CB374" s="67">
        <v>6.71</v>
      </c>
      <c r="CC374" s="67">
        <v>8.5399999999999991</v>
      </c>
      <c r="CD374" s="67">
        <v>9.1199999999999992</v>
      </c>
      <c r="CE374" s="67">
        <v>10.35</v>
      </c>
      <c r="DD374" s="17">
        <f t="shared" si="16"/>
        <v>-0.45999999999999908</v>
      </c>
      <c r="DE374" s="96">
        <f t="shared" si="17"/>
        <v>-4.2396313364055215E-2</v>
      </c>
      <c r="DF374">
        <v>7.8</v>
      </c>
      <c r="DH374" s="256" t="s">
        <v>6258</v>
      </c>
      <c r="DI374">
        <f>VLOOKUP(DH374,[5]全部Ａ股20250705!$A:$D,4,FALSE)</f>
        <v>10.39</v>
      </c>
      <c r="DK374" s="270"/>
      <c r="DL374" s="271"/>
    </row>
    <row r="375" spans="1:116" x14ac:dyDescent="0.25">
      <c r="A375" s="99">
        <f t="shared" si="15"/>
        <v>374</v>
      </c>
      <c r="B375" s="8" t="s">
        <v>11429</v>
      </c>
      <c r="C375" s="137" t="s">
        <v>11432</v>
      </c>
      <c r="D375" s="176">
        <v>6.09</v>
      </c>
      <c r="F375" s="100" t="e">
        <f>VLOOKUP(C375,#REF!,3,FALSE)</f>
        <v>#REF!</v>
      </c>
      <c r="G375" s="100"/>
      <c r="H375" s="67">
        <v>4.43</v>
      </c>
      <c r="I375" s="67">
        <v>4.33</v>
      </c>
      <c r="J375" s="67">
        <v>4.5599999999999996</v>
      </c>
      <c r="K375" s="67">
        <v>4.55</v>
      </c>
      <c r="L375" s="67">
        <v>4.67</v>
      </c>
      <c r="M375" s="67">
        <v>4.71</v>
      </c>
      <c r="N375" s="67">
        <v>4.97</v>
      </c>
      <c r="O375" s="67">
        <v>5.4</v>
      </c>
      <c r="P375" s="67">
        <v>4.42</v>
      </c>
      <c r="Q375" s="67">
        <v>4.24</v>
      </c>
      <c r="R375" s="67">
        <v>3.51</v>
      </c>
      <c r="S375" s="67">
        <v>3.45</v>
      </c>
      <c r="T375" s="67">
        <v>3.43</v>
      </c>
      <c r="U375" s="67">
        <v>3.2</v>
      </c>
      <c r="V375" s="67">
        <v>3.3</v>
      </c>
      <c r="W375" s="67">
        <v>3.2</v>
      </c>
      <c r="X375" s="67">
        <v>3.06</v>
      </c>
      <c r="Y375" s="67">
        <v>3.08</v>
      </c>
      <c r="Z375" s="67">
        <v>3.08</v>
      </c>
      <c r="AA375" s="67">
        <v>3.12</v>
      </c>
      <c r="AB375" s="67">
        <v>3.06</v>
      </c>
      <c r="AC375" s="67">
        <v>2.99</v>
      </c>
      <c r="AD375" s="67">
        <v>2.96</v>
      </c>
      <c r="AE375" s="67">
        <v>3</v>
      </c>
      <c r="AF375" s="67">
        <v>2.92</v>
      </c>
      <c r="AG375" s="67">
        <v>2.97</v>
      </c>
      <c r="AH375" s="67">
        <v>3.34</v>
      </c>
      <c r="AI375" s="67">
        <v>3.36</v>
      </c>
      <c r="AJ375" s="67">
        <v>3.55</v>
      </c>
      <c r="AK375" s="67">
        <v>3.6</v>
      </c>
      <c r="AL375" s="67">
        <v>3.4</v>
      </c>
      <c r="AM375" s="67">
        <v>3.49</v>
      </c>
      <c r="AN375" s="67">
        <v>3.32</v>
      </c>
      <c r="AO375" s="67">
        <v>3.59</v>
      </c>
      <c r="AP375" s="67">
        <v>3.4</v>
      </c>
      <c r="AQ375" s="67">
        <v>3.35</v>
      </c>
      <c r="AR375" s="67">
        <v>3.16</v>
      </c>
      <c r="AS375" s="67">
        <v>3.17</v>
      </c>
      <c r="AT375" s="67">
        <v>3.37</v>
      </c>
      <c r="AU375" s="67">
        <v>3.07</v>
      </c>
      <c r="AV375" s="67">
        <v>2.82</v>
      </c>
      <c r="AW375" s="67">
        <v>2.74</v>
      </c>
      <c r="AX375" s="67">
        <v>2.82</v>
      </c>
      <c r="AY375" s="67">
        <v>2.93</v>
      </c>
      <c r="AZ375" s="67">
        <v>2.82</v>
      </c>
      <c r="BA375" s="67">
        <v>3.02</v>
      </c>
      <c r="BB375" s="67">
        <v>3.1</v>
      </c>
      <c r="BC375" s="67">
        <v>3.06</v>
      </c>
      <c r="BD375" s="67">
        <v>3.09</v>
      </c>
      <c r="BE375" s="67">
        <v>3.07</v>
      </c>
      <c r="BF375" s="67">
        <v>3.23</v>
      </c>
      <c r="BG375" s="67">
        <v>3.26</v>
      </c>
      <c r="BH375" s="67">
        <v>3.22</v>
      </c>
      <c r="BI375" s="67">
        <v>3.31</v>
      </c>
      <c r="BJ375" s="67">
        <v>3.65</v>
      </c>
      <c r="BK375" s="67">
        <v>3.61</v>
      </c>
      <c r="BL375" s="67">
        <v>3.85</v>
      </c>
      <c r="BM375" s="67">
        <v>3.9</v>
      </c>
      <c r="BN375" s="67">
        <v>3.75</v>
      </c>
      <c r="BO375" s="67">
        <v>3.98</v>
      </c>
      <c r="BP375" s="67">
        <v>3.09</v>
      </c>
      <c r="BQ375" s="67">
        <v>3.05</v>
      </c>
      <c r="BR375" s="67">
        <v>3.04</v>
      </c>
      <c r="BS375" s="67">
        <v>3.5</v>
      </c>
      <c r="BT375" s="67">
        <v>3.07</v>
      </c>
      <c r="BV375" s="67">
        <v>3.03</v>
      </c>
      <c r="BW375" s="67">
        <v>3.08</v>
      </c>
      <c r="BX375" s="67">
        <v>2.95</v>
      </c>
      <c r="BY375" s="67">
        <v>2.9</v>
      </c>
      <c r="BZ375" s="67">
        <v>2.92</v>
      </c>
      <c r="CA375" s="67">
        <v>2.66</v>
      </c>
      <c r="CB375" s="67">
        <v>2.79</v>
      </c>
      <c r="CC375" s="67">
        <v>3.43</v>
      </c>
      <c r="CD375" s="67">
        <v>3.46</v>
      </c>
      <c r="CE375" s="67">
        <v>3.82</v>
      </c>
      <c r="DD375" s="17">
        <f t="shared" si="16"/>
        <v>1.6600000000000001</v>
      </c>
      <c r="DE375" s="96">
        <f t="shared" si="17"/>
        <v>0.37471783295711064</v>
      </c>
      <c r="DF375">
        <v>7.8</v>
      </c>
      <c r="DH375" s="256" t="s">
        <v>4509</v>
      </c>
      <c r="DI375">
        <f>VLOOKUP(DH375,[5]全部Ａ股20250705!$A:$D,4,FALSE)</f>
        <v>6.09</v>
      </c>
      <c r="DK375" s="270"/>
      <c r="DL375" s="271"/>
    </row>
    <row r="376" spans="1:116" x14ac:dyDescent="0.25">
      <c r="A376" s="99">
        <f t="shared" si="15"/>
        <v>375</v>
      </c>
      <c r="B376" s="8" t="s">
        <v>11417</v>
      </c>
      <c r="C376" s="137" t="s">
        <v>11416</v>
      </c>
      <c r="D376" s="176">
        <v>17.36</v>
      </c>
      <c r="F376" s="100" t="e">
        <f>VLOOKUP(C376,#REF!,3,FALSE)</f>
        <v>#REF!</v>
      </c>
      <c r="G376" s="100"/>
      <c r="H376" s="67">
        <v>17.649999999999999</v>
      </c>
      <c r="I376" s="67">
        <v>16.84</v>
      </c>
      <c r="J376" s="67">
        <v>17.899999999999999</v>
      </c>
      <c r="K376" s="67">
        <v>18.600000000000001</v>
      </c>
      <c r="L376" s="67">
        <v>18.71</v>
      </c>
      <c r="M376" s="67">
        <v>19.600000000000001</v>
      </c>
      <c r="N376" s="67">
        <v>22.37</v>
      </c>
      <c r="O376" s="67">
        <v>21.85</v>
      </c>
      <c r="P376" s="67">
        <v>21.37</v>
      </c>
      <c r="Q376" s="67">
        <v>16.78</v>
      </c>
      <c r="R376" s="67">
        <v>11.91</v>
      </c>
      <c r="S376" s="67">
        <v>11.55</v>
      </c>
      <c r="T376" s="67">
        <v>12.8</v>
      </c>
      <c r="U376" s="67">
        <v>13.08</v>
      </c>
      <c r="V376" s="67">
        <v>13.43</v>
      </c>
      <c r="W376" s="67">
        <v>13.93</v>
      </c>
      <c r="X376" s="67">
        <v>14.38</v>
      </c>
      <c r="Y376" s="67">
        <v>14.33</v>
      </c>
      <c r="Z376" s="67">
        <v>15.35</v>
      </c>
      <c r="AA376" s="67">
        <v>13.98</v>
      </c>
      <c r="AB376" s="67">
        <v>13.97</v>
      </c>
      <c r="AC376" s="67">
        <v>13.16</v>
      </c>
      <c r="AD376" s="67">
        <v>13.92</v>
      </c>
      <c r="AE376" s="67">
        <v>13.98</v>
      </c>
      <c r="AF376" s="67">
        <v>13.33</v>
      </c>
      <c r="AG376" s="67">
        <v>12.37</v>
      </c>
      <c r="AH376" s="67">
        <v>13.8</v>
      </c>
      <c r="AI376" s="67">
        <v>13.53</v>
      </c>
      <c r="AJ376" s="67">
        <v>16.66</v>
      </c>
      <c r="AK376" s="67">
        <v>12.92</v>
      </c>
      <c r="AL376" s="67">
        <v>11.7</v>
      </c>
      <c r="AM376" s="67">
        <v>12</v>
      </c>
      <c r="AN376" s="67">
        <v>11.06</v>
      </c>
      <c r="AO376" s="67">
        <v>11.27</v>
      </c>
      <c r="AP376" s="67">
        <v>10.76</v>
      </c>
      <c r="AQ376" s="67">
        <v>11.11</v>
      </c>
      <c r="AR376" s="67">
        <v>10.199999999999999</v>
      </c>
      <c r="AS376" s="67">
        <v>10.02</v>
      </c>
      <c r="AT376" s="67">
        <v>11.05</v>
      </c>
      <c r="AU376" s="67">
        <v>10.050000000000001</v>
      </c>
      <c r="AV376" s="67">
        <v>8.91</v>
      </c>
      <c r="AW376" s="67">
        <v>8.77</v>
      </c>
      <c r="AX376" s="67">
        <v>9.25</v>
      </c>
      <c r="AY376" s="67">
        <v>10.89</v>
      </c>
      <c r="AZ376" s="67">
        <v>9.98</v>
      </c>
      <c r="BA376" s="67">
        <v>9.48</v>
      </c>
      <c r="BB376" s="67">
        <v>10.1</v>
      </c>
      <c r="BC376" s="67">
        <v>9.36</v>
      </c>
      <c r="BD376" s="67">
        <v>8.93</v>
      </c>
      <c r="BE376" s="67">
        <v>9.15</v>
      </c>
      <c r="BF376" s="67">
        <v>9.5500000000000007</v>
      </c>
      <c r="BG376" s="67">
        <v>9.66</v>
      </c>
      <c r="BH376" s="67">
        <v>9.9499999999999993</v>
      </c>
      <c r="BI376" s="67">
        <v>10.26</v>
      </c>
      <c r="BJ376" s="67">
        <v>10.7</v>
      </c>
      <c r="BK376" s="67">
        <v>10.48</v>
      </c>
      <c r="BL376" s="67">
        <v>11.46</v>
      </c>
      <c r="BM376" s="67">
        <v>11.62</v>
      </c>
      <c r="BN376" s="67">
        <v>12.35</v>
      </c>
      <c r="BO376" s="67">
        <v>12.45</v>
      </c>
      <c r="BP376" s="67">
        <v>11.88</v>
      </c>
      <c r="BQ376" s="67">
        <v>11.37</v>
      </c>
      <c r="BR376" s="67">
        <v>10.99</v>
      </c>
      <c r="BS376" s="67">
        <v>12.75</v>
      </c>
      <c r="BT376" s="67">
        <v>13.75</v>
      </c>
      <c r="BV376" s="67">
        <v>14.1</v>
      </c>
      <c r="BW376" s="67">
        <v>14.65</v>
      </c>
      <c r="BX376" s="67">
        <v>13.29</v>
      </c>
      <c r="BY376" s="67">
        <v>13.94</v>
      </c>
      <c r="BZ376" s="67">
        <v>12.26</v>
      </c>
      <c r="CA376" s="67">
        <v>10.1</v>
      </c>
      <c r="CB376" s="67">
        <v>11.8</v>
      </c>
      <c r="CC376" s="67">
        <v>15.15</v>
      </c>
      <c r="CD376" s="67">
        <v>15.88</v>
      </c>
      <c r="CE376" s="67">
        <v>15.25</v>
      </c>
      <c r="CF376" s="67">
        <v>16.670000000000002</v>
      </c>
      <c r="CG376" s="67">
        <v>18.260000000000002</v>
      </c>
      <c r="CH376" s="67">
        <v>16.34</v>
      </c>
      <c r="DD376" s="17">
        <f t="shared" si="16"/>
        <v>-0.28999999999999915</v>
      </c>
      <c r="DE376" s="96">
        <f t="shared" si="17"/>
        <v>-1.6430594900849811E-2</v>
      </c>
      <c r="DF376">
        <v>7.8</v>
      </c>
      <c r="DH376" s="255" t="s">
        <v>11416</v>
      </c>
      <c r="DI376">
        <f>VLOOKUP(DH376,[5]全部Ａ股20250705!$A:$D,4,FALSE)</f>
        <v>17.36</v>
      </c>
      <c r="DK376" s="270"/>
      <c r="DL376" s="271"/>
    </row>
    <row r="377" spans="1:116" x14ac:dyDescent="0.25">
      <c r="A377" s="99">
        <f t="shared" si="15"/>
        <v>376</v>
      </c>
      <c r="B377" s="8" t="s">
        <v>11422</v>
      </c>
      <c r="C377" s="137" t="s">
        <v>11423</v>
      </c>
      <c r="D377" s="176">
        <v>17.88</v>
      </c>
      <c r="F377" s="100" t="e">
        <f>VLOOKUP(C377,#REF!,3,FALSE)</f>
        <v>#REF!</v>
      </c>
      <c r="G377" s="100"/>
      <c r="H377" s="67">
        <v>17.45</v>
      </c>
      <c r="I377" s="67">
        <v>16.7</v>
      </c>
      <c r="J377" s="67">
        <v>16.98</v>
      </c>
      <c r="K377" s="67">
        <v>17.989999999999998</v>
      </c>
      <c r="L377" s="67">
        <v>17.14</v>
      </c>
      <c r="M377" s="67">
        <v>16.440000000000001</v>
      </c>
      <c r="N377" s="67">
        <v>17.11</v>
      </c>
      <c r="O377" s="67">
        <v>17.739999999999998</v>
      </c>
      <c r="P377" s="67">
        <v>16.489999999999998</v>
      </c>
      <c r="Q377" s="67">
        <v>16.84</v>
      </c>
      <c r="R377" s="67">
        <v>16.18</v>
      </c>
      <c r="S377" s="67">
        <v>16.28</v>
      </c>
      <c r="T377" s="67">
        <v>17.47</v>
      </c>
      <c r="U377" s="67">
        <v>17.829999999999998</v>
      </c>
      <c r="V377" s="67">
        <v>20.75</v>
      </c>
      <c r="W377" s="67">
        <v>19.7</v>
      </c>
      <c r="X377" s="67">
        <v>20.25</v>
      </c>
      <c r="Y377" s="67">
        <v>18.440000000000001</v>
      </c>
      <c r="Z377" s="67">
        <v>19.559999999999999</v>
      </c>
      <c r="AA377" s="67">
        <v>18.579999999999998</v>
      </c>
      <c r="AB377" s="67">
        <v>18.78</v>
      </c>
      <c r="AC377" s="67">
        <v>17.47</v>
      </c>
      <c r="AD377" s="67">
        <v>17.73</v>
      </c>
      <c r="AE377" s="67">
        <v>17.54</v>
      </c>
      <c r="AF377" s="67">
        <v>16.38</v>
      </c>
      <c r="AG377" s="67">
        <v>16.71</v>
      </c>
      <c r="AH377" s="67">
        <v>17.59</v>
      </c>
      <c r="AI377" s="67">
        <v>18.600000000000001</v>
      </c>
      <c r="AJ377" s="67">
        <v>20.77</v>
      </c>
      <c r="AK377" s="67">
        <v>18.96</v>
      </c>
      <c r="AL377" s="67">
        <v>19.28</v>
      </c>
      <c r="AM377" s="67">
        <v>20.09</v>
      </c>
      <c r="AN377" s="67">
        <v>18.95</v>
      </c>
      <c r="AO377" s="67">
        <v>20.5</v>
      </c>
      <c r="AP377" s="67">
        <v>16.59</v>
      </c>
      <c r="AQ377" s="67">
        <v>16.63</v>
      </c>
      <c r="AR377" s="67">
        <v>15.6</v>
      </c>
      <c r="AS377" s="67">
        <v>14.59</v>
      </c>
      <c r="AT377" s="67">
        <v>15.72</v>
      </c>
      <c r="AU377" s="67">
        <v>14.52</v>
      </c>
      <c r="AV377" s="67">
        <v>12.83</v>
      </c>
      <c r="AW377" s="67">
        <v>12.65</v>
      </c>
      <c r="AX377" s="67">
        <v>13.11</v>
      </c>
      <c r="AY377" s="67">
        <v>13.55</v>
      </c>
      <c r="AZ377" s="67">
        <v>12.85</v>
      </c>
      <c r="BA377" s="67">
        <v>13.57</v>
      </c>
      <c r="BB377" s="67">
        <v>14.29</v>
      </c>
      <c r="BC377" s="67">
        <v>15.17</v>
      </c>
      <c r="BD377" s="67">
        <v>15.3</v>
      </c>
      <c r="BE377" s="67">
        <v>12.42</v>
      </c>
      <c r="BF377" s="67">
        <v>13.38</v>
      </c>
      <c r="BG377" s="67">
        <v>13.26</v>
      </c>
      <c r="BH377" s="67">
        <v>13.84</v>
      </c>
      <c r="BI377" s="67">
        <v>13.92</v>
      </c>
      <c r="BJ377" s="67">
        <v>14.55</v>
      </c>
      <c r="BK377" s="67">
        <v>14.14</v>
      </c>
      <c r="BL377" s="67">
        <v>17.27</v>
      </c>
      <c r="BM377" s="67">
        <v>14.8</v>
      </c>
      <c r="BN377" s="67">
        <v>14.99</v>
      </c>
      <c r="BO377" s="67">
        <v>15.58</v>
      </c>
      <c r="BP377" s="67">
        <v>14.19</v>
      </c>
      <c r="BQ377" s="67">
        <v>13.18</v>
      </c>
      <c r="BR377" s="67">
        <v>12.44</v>
      </c>
      <c r="BS377" s="67">
        <v>13.37</v>
      </c>
      <c r="BT377" s="67">
        <v>14.33</v>
      </c>
      <c r="BV377" s="67">
        <v>15.91</v>
      </c>
      <c r="BW377" s="67">
        <v>16.45</v>
      </c>
      <c r="BX377" s="67">
        <v>19.07</v>
      </c>
      <c r="BY377" s="67">
        <v>13.24</v>
      </c>
      <c r="BZ377" s="67">
        <v>12.48</v>
      </c>
      <c r="CA377" s="67">
        <v>10.56</v>
      </c>
      <c r="CB377" s="67">
        <v>11.42</v>
      </c>
      <c r="CC377" s="67">
        <v>14.72</v>
      </c>
      <c r="CD377" s="67">
        <v>14.94</v>
      </c>
      <c r="CE377" s="67">
        <v>15.32</v>
      </c>
      <c r="CF377" s="67">
        <v>14.02</v>
      </c>
      <c r="CG377" s="67">
        <v>14.76</v>
      </c>
      <c r="DD377" s="17">
        <f t="shared" si="16"/>
        <v>0.42999999999999972</v>
      </c>
      <c r="DE377" s="96">
        <f t="shared" si="17"/>
        <v>2.4641833810888237E-2</v>
      </c>
      <c r="DF377">
        <v>7.8</v>
      </c>
      <c r="DH377" s="255" t="s">
        <v>11423</v>
      </c>
      <c r="DI377">
        <f>VLOOKUP(DH377,[5]全部Ａ股20250705!$A:$D,4,FALSE)</f>
        <v>17.88</v>
      </c>
      <c r="DK377" s="270"/>
      <c r="DL377" s="271"/>
    </row>
    <row r="378" spans="1:116" x14ac:dyDescent="0.25">
      <c r="A378" s="99">
        <f t="shared" si="15"/>
        <v>377</v>
      </c>
      <c r="B378" s="8" t="s">
        <v>11420</v>
      </c>
      <c r="C378" s="137" t="s">
        <v>11421</v>
      </c>
      <c r="D378" s="176">
        <v>14.32</v>
      </c>
      <c r="F378" s="100" t="e">
        <f>VLOOKUP(C378,#REF!,3,FALSE)</f>
        <v>#REF!</v>
      </c>
      <c r="G378" s="100"/>
      <c r="H378" s="67">
        <v>15.5</v>
      </c>
      <c r="I378" s="67">
        <v>11.76</v>
      </c>
      <c r="J378" s="67">
        <v>11.12</v>
      </c>
      <c r="K378" s="67">
        <v>13.07</v>
      </c>
      <c r="L378" s="67">
        <v>11.25</v>
      </c>
      <c r="M378" s="67">
        <v>8.57</v>
      </c>
      <c r="N378" s="67">
        <v>8.66</v>
      </c>
      <c r="O378" s="67">
        <v>8.8000000000000007</v>
      </c>
      <c r="P378" s="67">
        <v>8.43</v>
      </c>
      <c r="Q378" s="67">
        <v>8.1999999999999993</v>
      </c>
      <c r="R378" s="67">
        <v>8.3000000000000007</v>
      </c>
      <c r="S378" s="67">
        <v>7.57</v>
      </c>
      <c r="T378" s="67">
        <v>7.94</v>
      </c>
      <c r="U378" s="67">
        <v>8.0299999999999994</v>
      </c>
      <c r="V378" s="67">
        <v>8.61</v>
      </c>
      <c r="W378" s="67">
        <v>9.19</v>
      </c>
      <c r="X378" s="67">
        <v>8.73</v>
      </c>
      <c r="Y378" s="67">
        <v>7.9</v>
      </c>
      <c r="Z378" s="67">
        <v>8.3699999999999992</v>
      </c>
      <c r="AA378" s="67">
        <v>8.5299999999999994</v>
      </c>
      <c r="AB378" s="67">
        <v>8.0399999999999991</v>
      </c>
      <c r="AC378" s="67">
        <v>7.6</v>
      </c>
      <c r="AD378" s="67">
        <v>7.69</v>
      </c>
      <c r="AE378" s="67">
        <v>8.31</v>
      </c>
      <c r="AF378" s="67">
        <v>7.7</v>
      </c>
      <c r="AG378" s="67">
        <v>8.1199999999999992</v>
      </c>
      <c r="AH378" s="67">
        <v>8.4</v>
      </c>
      <c r="AI378" s="67">
        <v>9.3699999999999992</v>
      </c>
      <c r="AJ378" s="67">
        <v>10.52</v>
      </c>
      <c r="AK378" s="67">
        <v>9.2100000000000009</v>
      </c>
      <c r="AL378" s="67">
        <v>9.23</v>
      </c>
      <c r="AM378" s="67">
        <v>8.9499999999999993</v>
      </c>
      <c r="AN378" s="67">
        <v>9.2899999999999991</v>
      </c>
      <c r="AO378" s="67">
        <v>9.17</v>
      </c>
      <c r="AP378" s="67">
        <v>8.5500000000000007</v>
      </c>
      <c r="AQ378" s="67">
        <v>9.25</v>
      </c>
      <c r="AR378" s="67">
        <v>7.94</v>
      </c>
      <c r="AS378" s="67">
        <v>7.96</v>
      </c>
      <c r="AT378" s="67">
        <v>8.34</v>
      </c>
      <c r="AU378" s="67">
        <v>7.66</v>
      </c>
      <c r="AV378" s="67">
        <v>6.6</v>
      </c>
      <c r="AW378" s="67">
        <v>6.43</v>
      </c>
      <c r="AX378" s="67">
        <v>7</v>
      </c>
      <c r="AY378" s="67">
        <v>6</v>
      </c>
      <c r="AZ378" s="67">
        <v>5.72</v>
      </c>
      <c r="BA378" s="67">
        <v>5.93</v>
      </c>
      <c r="BB378" s="67">
        <v>6.14</v>
      </c>
      <c r="BC378" s="67">
        <v>6.24</v>
      </c>
      <c r="BD378" s="67">
        <v>5.75</v>
      </c>
      <c r="BE378" s="67">
        <v>5.67</v>
      </c>
      <c r="BF378" s="67">
        <v>5.83</v>
      </c>
      <c r="BG378" s="67">
        <v>5.94</v>
      </c>
      <c r="BH378" s="67">
        <v>5.94</v>
      </c>
      <c r="BI378" s="67">
        <v>6.17</v>
      </c>
      <c r="BJ378" s="67">
        <v>6.3</v>
      </c>
      <c r="BK378" s="67">
        <v>6.25</v>
      </c>
      <c r="BL378" s="67">
        <v>6.76</v>
      </c>
      <c r="BM378" s="67">
        <v>6.85</v>
      </c>
      <c r="BN378" s="67">
        <v>7.39</v>
      </c>
      <c r="BO378" s="67">
        <v>7.21</v>
      </c>
      <c r="BP378" s="67">
        <v>7.47</v>
      </c>
      <c r="BQ378" s="67">
        <v>7.36</v>
      </c>
      <c r="BR378" s="67">
        <v>6.86</v>
      </c>
      <c r="BS378" s="67">
        <v>7.65</v>
      </c>
      <c r="BT378" s="67">
        <v>8.11</v>
      </c>
      <c r="BV378" s="67">
        <v>8.75</v>
      </c>
      <c r="BW378" s="67">
        <v>8.76</v>
      </c>
      <c r="BX378" s="67">
        <v>8.32</v>
      </c>
      <c r="BY378" s="67">
        <v>8.59</v>
      </c>
      <c r="BZ378" s="67">
        <v>8.52</v>
      </c>
      <c r="CA378" s="67">
        <v>7.47</v>
      </c>
      <c r="CB378" s="67">
        <v>7.35</v>
      </c>
      <c r="CC378" s="67">
        <v>9.02</v>
      </c>
      <c r="CD378" s="67">
        <v>9</v>
      </c>
      <c r="CE378" s="67">
        <v>9.7100000000000009</v>
      </c>
      <c r="CF378" s="67">
        <v>10.14</v>
      </c>
      <c r="CG378" s="67">
        <v>10.65</v>
      </c>
      <c r="CH378" s="67">
        <v>10.4</v>
      </c>
      <c r="DD378" s="17">
        <f t="shared" si="16"/>
        <v>-1.1799999999999997</v>
      </c>
      <c r="DE378" s="96">
        <f t="shared" si="17"/>
        <v>-7.61290322580645E-2</v>
      </c>
      <c r="DF378">
        <v>7.8</v>
      </c>
      <c r="DH378" s="255" t="s">
        <v>11421</v>
      </c>
      <c r="DI378">
        <f>VLOOKUP(DH378,[5]全部Ａ股20250705!$A:$D,4,FALSE)</f>
        <v>14.32</v>
      </c>
      <c r="DK378" s="270"/>
      <c r="DL378" s="271"/>
    </row>
    <row r="379" spans="1:116" x14ac:dyDescent="0.25">
      <c r="A379" s="99">
        <f t="shared" si="15"/>
        <v>378</v>
      </c>
      <c r="B379" s="8" t="s">
        <v>11419</v>
      </c>
      <c r="C379" s="137" t="s">
        <v>11418</v>
      </c>
      <c r="D379" s="176">
        <v>7.4</v>
      </c>
      <c r="F379" s="100" t="e">
        <f>VLOOKUP(C379,#REF!,3,FALSE)</f>
        <v>#REF!</v>
      </c>
      <c r="G379" s="100"/>
      <c r="H379" s="67">
        <v>7.36</v>
      </c>
      <c r="I379" s="67">
        <v>7</v>
      </c>
      <c r="J379" s="67">
        <v>7.26</v>
      </c>
      <c r="K379" s="67">
        <v>6.34</v>
      </c>
      <c r="L379" s="67">
        <v>6.1</v>
      </c>
      <c r="M379" s="67">
        <v>5.92</v>
      </c>
      <c r="N379" s="67">
        <v>6.09</v>
      </c>
      <c r="O379" s="67">
        <v>6.11</v>
      </c>
      <c r="P379" s="67">
        <v>5.92</v>
      </c>
      <c r="Q379" s="67">
        <v>5.69</v>
      </c>
      <c r="R379" s="67">
        <v>5.4</v>
      </c>
      <c r="S379" s="67">
        <v>5.39</v>
      </c>
      <c r="T379" s="67">
        <v>5.91</v>
      </c>
      <c r="U379" s="67">
        <v>5.92</v>
      </c>
      <c r="V379" s="67">
        <v>6.29</v>
      </c>
      <c r="W379" s="67">
        <v>6.9</v>
      </c>
      <c r="X379" s="67">
        <v>6.43</v>
      </c>
      <c r="Y379" s="67">
        <v>6.21</v>
      </c>
      <c r="Z379" s="67">
        <v>6.73</v>
      </c>
      <c r="AA379" s="67">
        <v>7.15</v>
      </c>
      <c r="AB379" s="67">
        <v>6.41</v>
      </c>
      <c r="AC379" s="67">
        <v>5.81</v>
      </c>
      <c r="AD379" s="67">
        <v>6.14</v>
      </c>
      <c r="AE379" s="67">
        <v>6.83</v>
      </c>
      <c r="AF379" s="67">
        <v>5.19</v>
      </c>
      <c r="AG379" s="67">
        <v>5.05</v>
      </c>
      <c r="AH379" s="67">
        <v>5.97</v>
      </c>
      <c r="AI379" s="67">
        <v>7.27</v>
      </c>
      <c r="AJ379" s="67">
        <v>8.9</v>
      </c>
      <c r="AK379" s="67">
        <v>6.62</v>
      </c>
      <c r="AL379" s="67">
        <v>6.43</v>
      </c>
      <c r="AM379" s="67">
        <v>6.85</v>
      </c>
      <c r="AN379" s="67">
        <v>5.6</v>
      </c>
      <c r="AO379" s="67">
        <v>5.57</v>
      </c>
      <c r="AP379" s="67">
        <v>4.92</v>
      </c>
      <c r="AQ379" s="67">
        <v>5.36</v>
      </c>
      <c r="AR379" s="67">
        <v>5.12</v>
      </c>
      <c r="AS379" s="67">
        <v>4.63</v>
      </c>
      <c r="AT379" s="67">
        <v>5.24</v>
      </c>
      <c r="AU379" s="67">
        <v>4.54</v>
      </c>
      <c r="AV379" s="67">
        <v>3.85</v>
      </c>
      <c r="AW379" s="67">
        <v>3.95</v>
      </c>
      <c r="AX379" s="67">
        <v>4</v>
      </c>
      <c r="AY379" s="67">
        <v>4.24</v>
      </c>
      <c r="AZ379" s="67">
        <v>4.03</v>
      </c>
      <c r="BA379" s="67">
        <v>5.98</v>
      </c>
      <c r="BB379" s="67">
        <v>3.92</v>
      </c>
      <c r="BC379" s="67">
        <v>3.53</v>
      </c>
      <c r="BD379" s="67">
        <v>3.44</v>
      </c>
      <c r="BE379" s="67">
        <v>3.42</v>
      </c>
      <c r="BF379" s="67">
        <v>3.49</v>
      </c>
      <c r="BG379" s="67">
        <v>3.57</v>
      </c>
      <c r="BH379" s="67">
        <v>3.47</v>
      </c>
      <c r="BI379" s="67">
        <v>3.5</v>
      </c>
      <c r="BJ379" s="67">
        <v>3.66</v>
      </c>
      <c r="BK379" s="67">
        <v>3.53</v>
      </c>
      <c r="BL379" s="67">
        <v>4.2</v>
      </c>
      <c r="BM379" s="67">
        <v>4.01</v>
      </c>
      <c r="BN379" s="67">
        <v>4.1399999999999997</v>
      </c>
      <c r="BO379" s="67">
        <v>4.13</v>
      </c>
      <c r="BP379" s="67">
        <v>4.3499999999999996</v>
      </c>
      <c r="BQ379" s="67">
        <v>4.24</v>
      </c>
      <c r="BR379" s="67">
        <v>3.95</v>
      </c>
      <c r="BS379" s="67">
        <v>4.4400000000000004</v>
      </c>
      <c r="BT379" s="67">
        <v>4.8499999999999996</v>
      </c>
      <c r="BV379" s="67">
        <v>5.32</v>
      </c>
      <c r="BW379" s="67">
        <v>5.21</v>
      </c>
      <c r="BX379" s="67">
        <v>4.75</v>
      </c>
      <c r="BY379" s="67">
        <v>4.9400000000000004</v>
      </c>
      <c r="BZ379" s="67">
        <v>4.72</v>
      </c>
      <c r="CA379" s="67">
        <v>3.88</v>
      </c>
      <c r="CB379" s="67">
        <v>4.13</v>
      </c>
      <c r="CC379" s="67">
        <v>5.21</v>
      </c>
      <c r="CD379" s="67">
        <v>5.23</v>
      </c>
      <c r="CE379" s="67">
        <v>5.41</v>
      </c>
      <c r="CF379" s="67">
        <v>5.55</v>
      </c>
      <c r="CG379" s="67">
        <v>5.77</v>
      </c>
      <c r="CH379" s="67">
        <v>5.89</v>
      </c>
      <c r="DD379" s="17">
        <f t="shared" si="16"/>
        <v>4.0000000000000036E-2</v>
      </c>
      <c r="DE379" s="96">
        <f t="shared" si="17"/>
        <v>5.4347826086956564E-3</v>
      </c>
      <c r="DF379">
        <v>7.8</v>
      </c>
      <c r="DH379" s="255" t="s">
        <v>11418</v>
      </c>
      <c r="DI379">
        <f>VLOOKUP(DH379,[5]全部Ａ股20250705!$A:$D,4,FALSE)</f>
        <v>7.4</v>
      </c>
      <c r="DK379" s="270"/>
      <c r="DL379" s="271"/>
    </row>
    <row r="380" spans="1:116" x14ac:dyDescent="0.25">
      <c r="A380" s="99">
        <f t="shared" si="15"/>
        <v>379</v>
      </c>
      <c r="B380" s="8" t="s">
        <v>11413</v>
      </c>
      <c r="C380" s="137" t="s">
        <v>11414</v>
      </c>
      <c r="D380" s="176">
        <v>8.08</v>
      </c>
      <c r="F380" s="100" t="e">
        <f>VLOOKUP(C380,#REF!,3,FALSE)</f>
        <v>#REF!</v>
      </c>
      <c r="G380" s="100"/>
      <c r="H380" s="67">
        <v>8.18</v>
      </c>
      <c r="I380" s="67">
        <v>7.86</v>
      </c>
      <c r="J380" s="67">
        <v>8.1</v>
      </c>
      <c r="K380" s="67">
        <v>8.3800000000000008</v>
      </c>
      <c r="L380" s="67">
        <v>8.32</v>
      </c>
      <c r="M380" s="67">
        <v>8.35</v>
      </c>
      <c r="N380" s="67">
        <v>8.57</v>
      </c>
      <c r="O380" s="67">
        <v>8.94</v>
      </c>
      <c r="P380" s="67">
        <v>8.02</v>
      </c>
      <c r="Q380" s="67">
        <v>8.17</v>
      </c>
      <c r="R380" s="67">
        <v>7.92</v>
      </c>
      <c r="S380" s="67">
        <v>7.69</v>
      </c>
      <c r="T380" s="67">
        <v>8.69</v>
      </c>
      <c r="U380" s="67">
        <v>9.0500000000000007</v>
      </c>
      <c r="V380" s="67">
        <v>9.2200000000000006</v>
      </c>
      <c r="W380" s="67">
        <v>9.27</v>
      </c>
      <c r="X380" s="67">
        <v>8.74</v>
      </c>
      <c r="Y380" s="67">
        <v>9.02</v>
      </c>
      <c r="Z380" s="67">
        <v>8.7200000000000006</v>
      </c>
      <c r="AA380" s="67">
        <v>9.1199999999999992</v>
      </c>
      <c r="AB380" s="67">
        <v>9.26</v>
      </c>
      <c r="AC380" s="67">
        <v>8.9499999999999993</v>
      </c>
      <c r="AD380" s="67">
        <v>9.07</v>
      </c>
      <c r="AE380" s="67">
        <v>8.9499999999999993</v>
      </c>
      <c r="AF380" s="67">
        <v>8.2899999999999991</v>
      </c>
      <c r="AG380" s="67">
        <v>8.7899999999999991</v>
      </c>
      <c r="AH380" s="67">
        <v>10.24</v>
      </c>
      <c r="AI380" s="67">
        <v>11.45</v>
      </c>
      <c r="AJ380" s="67">
        <v>11.68</v>
      </c>
      <c r="AK380" s="67">
        <v>10.75</v>
      </c>
      <c r="AL380" s="67">
        <v>11.43</v>
      </c>
      <c r="AM380" s="67">
        <v>9.86</v>
      </c>
      <c r="AN380" s="67">
        <v>9.92</v>
      </c>
      <c r="AO380" s="67">
        <v>10.8</v>
      </c>
      <c r="AP380" s="67">
        <v>8.8000000000000007</v>
      </c>
      <c r="AQ380" s="67">
        <v>8.99</v>
      </c>
      <c r="AR380" s="67">
        <v>8.36</v>
      </c>
      <c r="AS380" s="67">
        <v>8.3000000000000007</v>
      </c>
      <c r="AT380" s="67">
        <v>8.85</v>
      </c>
      <c r="AU380" s="67">
        <v>8.15</v>
      </c>
      <c r="AV380" s="67">
        <v>7.31</v>
      </c>
      <c r="AW380" s="67">
        <v>7.14</v>
      </c>
      <c r="AX380" s="67">
        <v>7.24</v>
      </c>
      <c r="AY380" s="67">
        <v>7.3</v>
      </c>
      <c r="AZ380" s="67">
        <v>7.01</v>
      </c>
      <c r="BA380" s="67">
        <v>7.5</v>
      </c>
      <c r="BB380" s="67">
        <v>7.95</v>
      </c>
      <c r="BC380" s="67">
        <v>8.01</v>
      </c>
      <c r="BD380" s="67">
        <v>7.76</v>
      </c>
      <c r="BE380" s="67">
        <v>7.86</v>
      </c>
      <c r="BF380" s="67">
        <v>7.72</v>
      </c>
      <c r="BG380" s="67">
        <v>7.85</v>
      </c>
      <c r="BH380" s="67">
        <v>8.08</v>
      </c>
      <c r="BI380" s="67">
        <v>8.24</v>
      </c>
      <c r="BJ380" s="67">
        <v>8.56</v>
      </c>
      <c r="BK380" s="67">
        <v>8.41</v>
      </c>
      <c r="BL380" s="67">
        <v>9.34</v>
      </c>
      <c r="BM380" s="67">
        <v>8.9600000000000009</v>
      </c>
      <c r="BN380" s="67">
        <v>9.61</v>
      </c>
      <c r="BO380" s="67">
        <v>9.1</v>
      </c>
      <c r="BP380" s="67">
        <v>9.24</v>
      </c>
      <c r="BQ380" s="67">
        <v>8.1</v>
      </c>
      <c r="BR380" s="67">
        <v>8.0500000000000007</v>
      </c>
      <c r="BS380" s="67">
        <v>9.1300000000000008</v>
      </c>
      <c r="BT380" s="67">
        <v>9.99</v>
      </c>
      <c r="BV380" s="67">
        <v>10.84</v>
      </c>
      <c r="BW380" s="67">
        <v>11.45</v>
      </c>
      <c r="BX380" s="67">
        <v>11.46</v>
      </c>
      <c r="BY380" s="67">
        <v>10.76</v>
      </c>
      <c r="BZ380" s="67">
        <v>11.54</v>
      </c>
      <c r="CA380" s="67">
        <v>9.91</v>
      </c>
      <c r="CB380" s="67">
        <v>12.87</v>
      </c>
      <c r="CC380" s="67">
        <v>16.149999999999999</v>
      </c>
      <c r="CD380" s="67">
        <v>16.18</v>
      </c>
      <c r="CE380" s="67">
        <v>13.16</v>
      </c>
      <c r="CF380" s="67">
        <v>12.41</v>
      </c>
      <c r="CG380" s="67">
        <v>14.7</v>
      </c>
      <c r="CH380" s="67">
        <v>15.1</v>
      </c>
      <c r="CI380" s="67">
        <v>11.65</v>
      </c>
      <c r="DD380" s="17">
        <f t="shared" si="16"/>
        <v>-9.9999999999999645E-2</v>
      </c>
      <c r="DE380" s="96">
        <f t="shared" si="17"/>
        <v>-1.2224938875305581E-2</v>
      </c>
      <c r="DF380">
        <v>7.8</v>
      </c>
      <c r="DH380" s="255" t="s">
        <v>11414</v>
      </c>
      <c r="DI380">
        <f>VLOOKUP(DH380,[5]全部Ａ股20250705!$A:$D,4,FALSE)</f>
        <v>8.08</v>
      </c>
      <c r="DK380" s="270"/>
      <c r="DL380" s="271"/>
    </row>
    <row r="381" spans="1:116" x14ac:dyDescent="0.25">
      <c r="A381" s="99">
        <f t="shared" si="15"/>
        <v>380</v>
      </c>
      <c r="B381" s="8" t="s">
        <v>11412</v>
      </c>
      <c r="C381" s="137" t="s">
        <v>11415</v>
      </c>
      <c r="D381" s="176">
        <v>5.88</v>
      </c>
      <c r="F381" s="100" t="e">
        <f>VLOOKUP(C381,#REF!,3,FALSE)</f>
        <v>#REF!</v>
      </c>
      <c r="G381" s="100"/>
      <c r="H381" s="67">
        <v>5.79</v>
      </c>
      <c r="I381" s="67">
        <v>5.68</v>
      </c>
      <c r="J381" s="67">
        <v>5.8</v>
      </c>
      <c r="K381" s="67">
        <v>6.13</v>
      </c>
      <c r="L381" s="67">
        <v>5.99</v>
      </c>
      <c r="M381" s="67">
        <v>5.96</v>
      </c>
      <c r="N381" s="67">
        <v>5.59</v>
      </c>
      <c r="O381" s="67">
        <v>5.52</v>
      </c>
      <c r="P381" s="67">
        <v>5.33</v>
      </c>
      <c r="Q381" s="67">
        <v>5.46</v>
      </c>
      <c r="R381" s="67">
        <v>5.82</v>
      </c>
      <c r="S381" s="67">
        <v>6.45</v>
      </c>
      <c r="T381" s="67">
        <v>5.27</v>
      </c>
      <c r="U381" s="67">
        <v>5.28</v>
      </c>
      <c r="V381" s="67">
        <v>5.88</v>
      </c>
      <c r="W381" s="67">
        <v>6.54</v>
      </c>
      <c r="X381" s="67">
        <v>5.67</v>
      </c>
      <c r="Y381" s="67">
        <v>5.79</v>
      </c>
      <c r="Z381" s="67">
        <v>5.86</v>
      </c>
      <c r="AA381" s="67">
        <v>5.87</v>
      </c>
      <c r="AB381" s="67">
        <v>5.96</v>
      </c>
      <c r="AC381" s="67">
        <v>5.83</v>
      </c>
      <c r="AD381" s="67">
        <v>5.84</v>
      </c>
      <c r="AE381" s="67">
        <v>6.1</v>
      </c>
      <c r="AF381" s="67">
        <v>5.92</v>
      </c>
      <c r="AG381" s="67">
        <v>6.71</v>
      </c>
      <c r="AH381" s="67">
        <v>7.06</v>
      </c>
      <c r="AI381" s="67">
        <v>6.69</v>
      </c>
      <c r="AJ381" s="67">
        <v>7.32</v>
      </c>
      <c r="AK381" s="67">
        <v>6.99</v>
      </c>
      <c r="AL381" s="67">
        <v>6.65</v>
      </c>
      <c r="AM381" s="67">
        <v>5.47</v>
      </c>
      <c r="AN381" s="67">
        <v>6.1</v>
      </c>
      <c r="AO381" s="67">
        <v>6.08</v>
      </c>
      <c r="AP381" s="67">
        <v>5.66</v>
      </c>
      <c r="AQ381" s="67">
        <v>5.07</v>
      </c>
      <c r="AR381" s="67">
        <v>4.3099999999999996</v>
      </c>
      <c r="AS381" s="67">
        <v>4.04</v>
      </c>
      <c r="AT381" s="67">
        <v>4.24</v>
      </c>
      <c r="AU381" s="67">
        <v>3.9</v>
      </c>
      <c r="AV381" s="67">
        <v>3.57</v>
      </c>
      <c r="AW381" s="67">
        <v>3.41</v>
      </c>
      <c r="AX381" s="67">
        <v>3.48</v>
      </c>
      <c r="AY381" s="67">
        <v>3.47</v>
      </c>
      <c r="AZ381" s="67">
        <v>3.28</v>
      </c>
      <c r="BA381" s="67">
        <v>3.41</v>
      </c>
      <c r="BB381" s="67">
        <v>3.63</v>
      </c>
      <c r="BC381" s="67">
        <v>3.53</v>
      </c>
      <c r="BD381" s="67">
        <v>3.35</v>
      </c>
      <c r="BE381" s="67">
        <v>3.4</v>
      </c>
      <c r="BF381" s="67">
        <v>3.65</v>
      </c>
      <c r="BG381" s="67">
        <v>3.58</v>
      </c>
      <c r="BH381" s="67">
        <v>3.51</v>
      </c>
      <c r="BI381" s="67">
        <v>3.28</v>
      </c>
      <c r="BJ381" s="67">
        <v>3.46</v>
      </c>
      <c r="BK381" s="67">
        <v>3.55</v>
      </c>
      <c r="BL381" s="67">
        <v>3.64</v>
      </c>
      <c r="BM381" s="67">
        <v>3.76</v>
      </c>
      <c r="BN381" s="67">
        <v>3.99</v>
      </c>
      <c r="BO381" s="67">
        <v>3.88</v>
      </c>
      <c r="BP381" s="67">
        <v>3.81</v>
      </c>
      <c r="BQ381" s="67">
        <v>3.71</v>
      </c>
      <c r="BR381" s="67">
        <v>3.61</v>
      </c>
      <c r="BS381" s="67">
        <v>4.47</v>
      </c>
      <c r="BT381" s="67">
        <v>4.71</v>
      </c>
      <c r="BV381" s="67">
        <v>4.22</v>
      </c>
      <c r="BW381" s="67">
        <v>4.0599999999999996</v>
      </c>
      <c r="BX381" s="67">
        <v>3.8</v>
      </c>
      <c r="BY381" s="67">
        <v>3.8</v>
      </c>
      <c r="BZ381" s="67">
        <v>3.84</v>
      </c>
      <c r="CA381" s="67">
        <v>3.15</v>
      </c>
      <c r="CB381" s="67">
        <v>3.89</v>
      </c>
      <c r="CC381" s="67">
        <v>4.6900000000000004</v>
      </c>
      <c r="CD381" s="67">
        <v>4.7</v>
      </c>
      <c r="CE381" s="67">
        <v>5.0999999999999996</v>
      </c>
      <c r="CF381" s="67">
        <v>4.93</v>
      </c>
      <c r="CG381" s="67">
        <v>5.22</v>
      </c>
      <c r="CH381" s="67">
        <v>5.1100000000000003</v>
      </c>
      <c r="CI381" s="67">
        <v>7.17</v>
      </c>
      <c r="DD381" s="17">
        <f t="shared" si="16"/>
        <v>8.9999999999999858E-2</v>
      </c>
      <c r="DE381" s="96">
        <f t="shared" si="17"/>
        <v>1.5544041450777177E-2</v>
      </c>
      <c r="DF381">
        <v>7.8</v>
      </c>
      <c r="DH381" s="255" t="s">
        <v>11415</v>
      </c>
      <c r="DI381">
        <f>VLOOKUP(DH381,[5]全部Ａ股20250705!$A:$D,4,FALSE)</f>
        <v>5.88</v>
      </c>
      <c r="DK381" s="270"/>
      <c r="DL381" s="271"/>
    </row>
    <row r="382" spans="1:116" x14ac:dyDescent="0.25">
      <c r="A382" s="99">
        <f t="shared" si="15"/>
        <v>381</v>
      </c>
      <c r="B382" s="8" t="s">
        <v>11410</v>
      </c>
      <c r="C382" s="137" t="s">
        <v>11411</v>
      </c>
      <c r="D382" s="176">
        <v>69.37</v>
      </c>
      <c r="F382" s="100" t="e">
        <f>VLOOKUP(C382,#REF!,3,FALSE)</f>
        <v>#REF!</v>
      </c>
      <c r="G382" s="100"/>
      <c r="H382" s="67">
        <v>60.2</v>
      </c>
      <c r="I382" s="67">
        <v>56.9</v>
      </c>
      <c r="J382" s="67">
        <v>57.05</v>
      </c>
      <c r="K382" s="67">
        <v>61.72</v>
      </c>
      <c r="L382" s="67">
        <v>53.09</v>
      </c>
      <c r="M382" s="67">
        <v>57.97</v>
      </c>
      <c r="N382" s="67">
        <v>60.92</v>
      </c>
      <c r="O382" s="67">
        <v>63.94</v>
      </c>
      <c r="P382" s="67">
        <v>64.97</v>
      </c>
      <c r="Q382" s="67">
        <v>65.16</v>
      </c>
      <c r="R382" s="67">
        <v>66.900000000000006</v>
      </c>
      <c r="S382" s="67">
        <v>65.010000000000005</v>
      </c>
      <c r="T382" s="67">
        <v>71.92</v>
      </c>
      <c r="U382" s="67">
        <v>69.510000000000005</v>
      </c>
      <c r="V382" s="67">
        <v>71.510000000000005</v>
      </c>
      <c r="W382" s="67">
        <v>76.040000000000006</v>
      </c>
      <c r="X382" s="67">
        <v>63.15</v>
      </c>
      <c r="Y382" s="67">
        <v>64.14</v>
      </c>
      <c r="Z382" s="67">
        <v>63.63</v>
      </c>
      <c r="AA382" s="67">
        <v>62.32</v>
      </c>
      <c r="AB382" s="67">
        <v>59.42</v>
      </c>
      <c r="AC382" s="67">
        <v>58.48</v>
      </c>
      <c r="AD382" s="67">
        <v>56.53</v>
      </c>
      <c r="AE382" s="67">
        <v>57.8</v>
      </c>
      <c r="AF382" s="67">
        <v>52.35</v>
      </c>
      <c r="AG382" s="67">
        <v>61.19</v>
      </c>
      <c r="AH382" s="67">
        <v>58.66</v>
      </c>
      <c r="AI382" s="67">
        <v>55.65</v>
      </c>
      <c r="AJ382" s="67">
        <v>59.81</v>
      </c>
      <c r="AK382" s="67">
        <v>61.27</v>
      </c>
      <c r="AL382" s="67">
        <v>63.39</v>
      </c>
      <c r="AM382" s="67">
        <v>63.88</v>
      </c>
      <c r="AN382" s="67">
        <v>66.95</v>
      </c>
      <c r="AO382" s="67">
        <v>66.06</v>
      </c>
      <c r="AP382" s="67">
        <v>51.8</v>
      </c>
      <c r="AQ382" s="67">
        <v>55.53</v>
      </c>
      <c r="AR382" s="67">
        <v>47.33</v>
      </c>
      <c r="AS382" s="67">
        <v>43.96</v>
      </c>
      <c r="AT382" s="67">
        <v>49.11</v>
      </c>
      <c r="AU382" s="67">
        <v>45.56</v>
      </c>
      <c r="AV382" s="67">
        <v>39.53</v>
      </c>
      <c r="AW382" s="67">
        <v>41.9</v>
      </c>
      <c r="AX382" s="67">
        <v>46.64</v>
      </c>
      <c r="AY382" s="67">
        <v>46.81</v>
      </c>
      <c r="AZ382" s="67">
        <v>41.97</v>
      </c>
      <c r="BA382" s="67">
        <v>46.91</v>
      </c>
      <c r="BB382" s="67">
        <v>45.39</v>
      </c>
      <c r="BC382" s="67">
        <v>47.88</v>
      </c>
      <c r="BD382" s="67">
        <v>52.33</v>
      </c>
      <c r="BE382" s="67">
        <v>55.29</v>
      </c>
      <c r="BF382" s="67">
        <v>62.86</v>
      </c>
      <c r="BG382" s="67">
        <v>53.85</v>
      </c>
      <c r="BH382" s="67">
        <v>57.05</v>
      </c>
      <c r="BI382" s="67">
        <v>54.39</v>
      </c>
      <c r="BJ382" s="67">
        <v>57.2</v>
      </c>
      <c r="BK382" s="67">
        <v>54.3</v>
      </c>
      <c r="BL382" s="67">
        <v>59.04</v>
      </c>
      <c r="BM382" s="67">
        <v>64.900000000000006</v>
      </c>
      <c r="BN382" s="67">
        <v>60.35</v>
      </c>
      <c r="BO382" s="67">
        <v>57.9</v>
      </c>
      <c r="BP382" s="67">
        <v>46.14</v>
      </c>
      <c r="BQ382" s="67">
        <v>45.59</v>
      </c>
      <c r="BR382" s="67">
        <v>44.76</v>
      </c>
      <c r="BS382" s="67">
        <v>43.18</v>
      </c>
      <c r="BT382" s="67">
        <v>44.08</v>
      </c>
      <c r="BV382" s="67">
        <v>51.91</v>
      </c>
      <c r="BW382" s="67">
        <v>52.25</v>
      </c>
      <c r="BX382" s="67">
        <v>47.66</v>
      </c>
      <c r="BY382" s="67">
        <v>49.97</v>
      </c>
      <c r="BZ382" s="67">
        <v>49.36</v>
      </c>
      <c r="CA382" s="67">
        <v>41.55</v>
      </c>
      <c r="CB382" s="67">
        <v>41.4</v>
      </c>
      <c r="CC382" s="67">
        <v>51.2</v>
      </c>
      <c r="CD382" s="67">
        <v>55.4</v>
      </c>
      <c r="CE382" s="67">
        <v>64.040000000000006</v>
      </c>
      <c r="CF382" s="67">
        <v>69.3</v>
      </c>
      <c r="CG382" s="67">
        <v>78</v>
      </c>
      <c r="CH382" s="67">
        <v>72.81</v>
      </c>
      <c r="CI382" s="67">
        <v>75.06</v>
      </c>
      <c r="DD382" s="17">
        <f t="shared" si="16"/>
        <v>9.1700000000000017</v>
      </c>
      <c r="DE382" s="96">
        <f t="shared" si="17"/>
        <v>0.15232558139534885</v>
      </c>
      <c r="DF382">
        <v>7.8</v>
      </c>
      <c r="DH382" s="255" t="s">
        <v>11411</v>
      </c>
      <c r="DI382">
        <f>VLOOKUP(DH382,[5]全部Ａ股20250705!$A:$D,4,FALSE)</f>
        <v>69.37</v>
      </c>
      <c r="DK382" s="270"/>
      <c r="DL382" s="271"/>
    </row>
    <row r="383" spans="1:116" x14ac:dyDescent="0.25">
      <c r="A383" s="99">
        <f t="shared" si="15"/>
        <v>382</v>
      </c>
      <c r="B383" s="8" t="s">
        <v>11404</v>
      </c>
      <c r="C383" s="137" t="s">
        <v>11406</v>
      </c>
      <c r="D383" s="176">
        <v>17.61</v>
      </c>
      <c r="F383" s="100" t="e">
        <f>VLOOKUP(C383,#REF!,3,FALSE)</f>
        <v>#REF!</v>
      </c>
      <c r="G383" s="100"/>
      <c r="H383" s="67">
        <v>16.989999999999998</v>
      </c>
      <c r="I383" s="67">
        <v>15.9</v>
      </c>
      <c r="J383" s="67">
        <v>16.809999999999999</v>
      </c>
      <c r="K383" s="67">
        <v>17.73</v>
      </c>
      <c r="L383" s="67">
        <v>17.149999999999999</v>
      </c>
      <c r="M383" s="67">
        <v>17.690000000000001</v>
      </c>
      <c r="N383" s="67">
        <v>18.88</v>
      </c>
      <c r="O383" s="67">
        <v>18.48</v>
      </c>
      <c r="P383" s="67">
        <v>18.010000000000002</v>
      </c>
      <c r="Q383" s="67">
        <v>17.059999999999999</v>
      </c>
      <c r="R383" s="67">
        <v>16.149999999999999</v>
      </c>
      <c r="S383" s="67">
        <v>16.010000000000002</v>
      </c>
      <c r="T383" s="67">
        <v>17.45</v>
      </c>
      <c r="U383" s="67">
        <v>17.22</v>
      </c>
      <c r="V383" s="67">
        <v>19.12</v>
      </c>
      <c r="W383" s="67">
        <v>19.23</v>
      </c>
      <c r="X383" s="67">
        <v>17.78</v>
      </c>
      <c r="Y383" s="67">
        <v>17.350000000000001</v>
      </c>
      <c r="Z383" s="67">
        <v>18.38</v>
      </c>
      <c r="AA383" s="67">
        <v>18.100000000000001</v>
      </c>
      <c r="AB383" s="67">
        <v>16.22</v>
      </c>
      <c r="AC383" s="67">
        <v>15.25</v>
      </c>
      <c r="AD383" s="67">
        <v>15.31</v>
      </c>
      <c r="AE383" s="67">
        <v>14.45</v>
      </c>
      <c r="AF383" s="67">
        <v>13.68</v>
      </c>
      <c r="AG383" s="67">
        <v>13.78</v>
      </c>
      <c r="AH383" s="67">
        <v>15.55</v>
      </c>
      <c r="AI383" s="67">
        <v>17.87</v>
      </c>
      <c r="AJ383" s="67">
        <v>18.98</v>
      </c>
      <c r="AK383" s="67">
        <v>19.64</v>
      </c>
      <c r="AL383" s="67">
        <v>17.579999999999998</v>
      </c>
      <c r="AM383" s="67">
        <v>16.55</v>
      </c>
      <c r="AN383" s="67">
        <v>16.55</v>
      </c>
      <c r="AO383" s="67">
        <v>16.760000000000002</v>
      </c>
      <c r="AP383" s="67">
        <v>15.81</v>
      </c>
      <c r="AQ383" s="67">
        <v>16.690000000000001</v>
      </c>
      <c r="AR383" s="67">
        <v>17.670000000000002</v>
      </c>
      <c r="AS383" s="67">
        <v>16.350000000000001</v>
      </c>
      <c r="AT383" s="67">
        <v>17.260000000000002</v>
      </c>
      <c r="AU383" s="67">
        <v>15.69</v>
      </c>
      <c r="AV383" s="67">
        <v>14.31</v>
      </c>
      <c r="AW383" s="67">
        <v>13.82</v>
      </c>
      <c r="AX383" s="67">
        <v>12.3</v>
      </c>
      <c r="AY383" s="67">
        <v>12.49</v>
      </c>
      <c r="AZ383" s="67">
        <v>11.92</v>
      </c>
      <c r="BA383" s="67">
        <v>11.13</v>
      </c>
      <c r="BB383" s="67">
        <v>10.67</v>
      </c>
      <c r="BC383" s="67">
        <v>11.28</v>
      </c>
      <c r="BD383" s="67">
        <v>10.99</v>
      </c>
      <c r="BE383" s="67">
        <v>10.92</v>
      </c>
      <c r="BF383" s="67">
        <v>11.12</v>
      </c>
      <c r="BG383" s="67">
        <v>10.71</v>
      </c>
      <c r="BH383" s="67">
        <v>10.94</v>
      </c>
      <c r="BI383" s="67">
        <v>11.02</v>
      </c>
      <c r="BJ383" s="67">
        <v>11.16</v>
      </c>
      <c r="BK383" s="67">
        <v>10.35</v>
      </c>
      <c r="BL383" s="67">
        <v>11.67</v>
      </c>
      <c r="BM383" s="67">
        <v>11.73</v>
      </c>
      <c r="BN383" s="67">
        <v>12.66</v>
      </c>
      <c r="BO383" s="67">
        <v>12.71</v>
      </c>
      <c r="BP383" s="67">
        <v>12.9</v>
      </c>
      <c r="BQ383" s="67">
        <v>12.46</v>
      </c>
      <c r="BR383" s="67">
        <v>10.79</v>
      </c>
      <c r="BS383" s="67">
        <v>12</v>
      </c>
      <c r="BT383" s="67">
        <v>12.4</v>
      </c>
      <c r="BV383" s="67">
        <v>15.14</v>
      </c>
      <c r="BW383" s="67">
        <v>14.77</v>
      </c>
      <c r="BX383" s="67">
        <v>13.2</v>
      </c>
      <c r="BY383" s="67">
        <v>14.05</v>
      </c>
      <c r="BZ383" s="67">
        <v>13.25</v>
      </c>
      <c r="CA383" s="67">
        <v>9.01</v>
      </c>
      <c r="CB383" s="67">
        <v>11</v>
      </c>
      <c r="CC383" s="67">
        <v>13.99</v>
      </c>
      <c r="CD383" s="67">
        <v>14.22</v>
      </c>
      <c r="CE383" s="67">
        <v>15.63</v>
      </c>
      <c r="CF383" s="67">
        <v>16.329999999999998</v>
      </c>
      <c r="CG383" s="67">
        <v>17.739999999999998</v>
      </c>
      <c r="CH383" s="67">
        <v>16.170000000000002</v>
      </c>
      <c r="CI383" s="67">
        <v>18.16</v>
      </c>
      <c r="CJ383" s="67">
        <v>20.37</v>
      </c>
      <c r="DD383" s="17">
        <f t="shared" si="16"/>
        <v>0.62000000000000099</v>
      </c>
      <c r="DE383" s="96">
        <f t="shared" si="17"/>
        <v>3.649205414949977E-2</v>
      </c>
      <c r="DF383">
        <v>7.8</v>
      </c>
      <c r="DH383" s="255" t="s">
        <v>11406</v>
      </c>
      <c r="DI383">
        <f>VLOOKUP(DH383,[5]全部Ａ股20250705!$A:$D,4,FALSE)</f>
        <v>17.61</v>
      </c>
      <c r="DK383" s="270"/>
      <c r="DL383" s="271"/>
    </row>
    <row r="384" spans="1:116" x14ac:dyDescent="0.25">
      <c r="A384" s="99">
        <f t="shared" si="15"/>
        <v>383</v>
      </c>
      <c r="B384" s="8" t="s">
        <v>11403</v>
      </c>
      <c r="C384" s="137" t="s">
        <v>11405</v>
      </c>
      <c r="D384" s="176">
        <v>8.5</v>
      </c>
      <c r="F384" s="100" t="e">
        <f>VLOOKUP(C384,#REF!,3,FALSE)</f>
        <v>#REF!</v>
      </c>
      <c r="G384" s="100"/>
      <c r="H384" s="67">
        <v>8.43</v>
      </c>
      <c r="I384" s="67">
        <v>7.89</v>
      </c>
      <c r="J384" s="67">
        <v>7.83</v>
      </c>
      <c r="K384" s="67">
        <v>8.27</v>
      </c>
      <c r="L384" s="67">
        <v>8.7200000000000006</v>
      </c>
      <c r="M384" s="67">
        <v>7.56</v>
      </c>
      <c r="N384" s="67">
        <v>7.81</v>
      </c>
      <c r="O384" s="67">
        <v>8.27</v>
      </c>
      <c r="P384" s="67">
        <v>7.82</v>
      </c>
      <c r="Q384" s="67">
        <v>6.9</v>
      </c>
      <c r="R384" s="67">
        <v>6.78</v>
      </c>
      <c r="S384" s="67">
        <v>6.64</v>
      </c>
      <c r="T384" s="67">
        <v>7.12</v>
      </c>
      <c r="U384" s="67">
        <v>7.14</v>
      </c>
      <c r="V384" s="67">
        <v>7.56</v>
      </c>
      <c r="W384" s="67">
        <v>7.88</v>
      </c>
      <c r="X384" s="67">
        <v>8.1199999999999992</v>
      </c>
      <c r="Y384" s="67">
        <v>7.58</v>
      </c>
      <c r="Z384" s="67">
        <v>9.4</v>
      </c>
      <c r="AA384" s="67">
        <v>6.55</v>
      </c>
      <c r="AB384" s="67">
        <v>6.68</v>
      </c>
      <c r="AC384" s="67">
        <v>6.18</v>
      </c>
      <c r="AD384" s="67">
        <v>6.15</v>
      </c>
      <c r="AE384" s="67">
        <v>6.44</v>
      </c>
      <c r="AF384" s="67">
        <v>6.14</v>
      </c>
      <c r="AG384" s="67">
        <v>6.04</v>
      </c>
      <c r="AH384" s="67">
        <v>6.75</v>
      </c>
      <c r="AI384" s="67">
        <v>7.29</v>
      </c>
      <c r="AJ384" s="67">
        <v>7.8</v>
      </c>
      <c r="AK384" s="67">
        <v>8.24</v>
      </c>
      <c r="AL384" s="67">
        <v>7.28</v>
      </c>
      <c r="AM384" s="67">
        <v>7.01</v>
      </c>
      <c r="AN384" s="67">
        <v>7.27</v>
      </c>
      <c r="AO384" s="67">
        <v>7.9</v>
      </c>
      <c r="AP384" s="67">
        <v>7.74</v>
      </c>
      <c r="AQ384" s="67">
        <v>8.09</v>
      </c>
      <c r="AR384" s="67">
        <v>9.5</v>
      </c>
      <c r="AS384" s="67">
        <v>5.9</v>
      </c>
      <c r="AT384" s="67">
        <v>5.95</v>
      </c>
      <c r="AU384" s="67">
        <v>5.5</v>
      </c>
      <c r="AV384" s="67">
        <v>4.99</v>
      </c>
      <c r="AW384" s="67">
        <v>4.93</v>
      </c>
      <c r="AX384" s="67">
        <v>4.9400000000000004</v>
      </c>
      <c r="AY384" s="67">
        <v>5.14</v>
      </c>
      <c r="AZ384" s="67">
        <v>5.15</v>
      </c>
      <c r="BA384" s="67">
        <v>5.29</v>
      </c>
      <c r="BB384" s="67">
        <v>5.21</v>
      </c>
      <c r="BC384" s="67">
        <v>5.33</v>
      </c>
      <c r="BD384" s="67">
        <v>5.27</v>
      </c>
      <c r="BE384" s="67">
        <v>5.05</v>
      </c>
      <c r="BF384" s="67">
        <v>5.12</v>
      </c>
      <c r="BG384" s="67">
        <v>4.9800000000000004</v>
      </c>
      <c r="BH384" s="67">
        <v>5.21</v>
      </c>
      <c r="BI384" s="67">
        <v>5.13</v>
      </c>
      <c r="BJ384" s="67">
        <v>5.0999999999999996</v>
      </c>
      <c r="BK384" s="67">
        <v>5.24</v>
      </c>
      <c r="BL384" s="67">
        <v>5.55</v>
      </c>
      <c r="BM384" s="67">
        <v>5.68</v>
      </c>
      <c r="BN384" s="67">
        <v>6.26</v>
      </c>
      <c r="BO384" s="67">
        <v>6.17</v>
      </c>
      <c r="BP384" s="67">
        <v>5.63</v>
      </c>
      <c r="BQ384" s="67">
        <v>5.6</v>
      </c>
      <c r="BR384" s="67">
        <v>5.56</v>
      </c>
      <c r="BS384" s="67">
        <v>6.08</v>
      </c>
      <c r="BT384" s="67">
        <v>6.78</v>
      </c>
      <c r="BV384" s="67">
        <v>8.2899999999999991</v>
      </c>
      <c r="BW384" s="67">
        <v>6.76</v>
      </c>
      <c r="BX384" s="67">
        <v>7.61</v>
      </c>
      <c r="BY384" s="67">
        <v>7.7</v>
      </c>
      <c r="BZ384" s="67">
        <v>5.16</v>
      </c>
      <c r="CA384" s="67">
        <v>4.01</v>
      </c>
      <c r="CB384" s="67">
        <v>5.28</v>
      </c>
      <c r="CC384" s="67">
        <v>6.78</v>
      </c>
      <c r="CD384" s="67">
        <v>6.73</v>
      </c>
      <c r="CE384" s="67">
        <v>7.2</v>
      </c>
      <c r="CF384" s="67">
        <v>7.17</v>
      </c>
      <c r="CG384" s="67">
        <v>8.0500000000000007</v>
      </c>
      <c r="CH384" s="67">
        <v>8.19</v>
      </c>
      <c r="CI384" s="67">
        <v>10.75</v>
      </c>
      <c r="CJ384" s="67">
        <v>8.09</v>
      </c>
      <c r="DD384" s="17">
        <f t="shared" si="16"/>
        <v>7.0000000000000284E-2</v>
      </c>
      <c r="DE384" s="96">
        <f t="shared" si="17"/>
        <v>8.3036773428232843E-3</v>
      </c>
      <c r="DF384">
        <v>7.8</v>
      </c>
      <c r="DH384" s="255" t="s">
        <v>11405</v>
      </c>
      <c r="DI384">
        <f>VLOOKUP(DH384,[5]全部Ａ股20250705!$A:$D,4,FALSE)</f>
        <v>8.5</v>
      </c>
      <c r="DK384" s="270"/>
      <c r="DL384" s="271"/>
    </row>
    <row r="385" spans="1:116" x14ac:dyDescent="0.25">
      <c r="A385" s="99">
        <f t="shared" si="15"/>
        <v>384</v>
      </c>
      <c r="B385" s="8" t="s">
        <v>11397</v>
      </c>
      <c r="C385" s="137" t="s">
        <v>11398</v>
      </c>
      <c r="D385" s="176">
        <v>14.34</v>
      </c>
      <c r="F385" s="100" t="e">
        <f>VLOOKUP(C385,#REF!,3,FALSE)</f>
        <v>#REF!</v>
      </c>
      <c r="G385" s="100"/>
      <c r="H385" s="67">
        <v>13.7</v>
      </c>
      <c r="I385" s="67">
        <v>13.35</v>
      </c>
      <c r="J385" s="67">
        <v>13.3</v>
      </c>
      <c r="K385" s="67">
        <v>13.83</v>
      </c>
      <c r="L385" s="67">
        <v>14.28</v>
      </c>
      <c r="M385" s="67">
        <v>14.79</v>
      </c>
      <c r="N385" s="67">
        <v>14.72</v>
      </c>
      <c r="O385" s="67">
        <v>14.79</v>
      </c>
      <c r="P385" s="67">
        <v>14.18</v>
      </c>
      <c r="Q385" s="67">
        <v>13.39</v>
      </c>
      <c r="R385" s="67">
        <v>14.27</v>
      </c>
      <c r="S385" s="67">
        <v>13.35</v>
      </c>
      <c r="T385" s="67">
        <v>15.74</v>
      </c>
      <c r="U385" s="67">
        <v>13.69</v>
      </c>
      <c r="V385" s="67">
        <v>11.47</v>
      </c>
      <c r="W385" s="67">
        <v>11.69</v>
      </c>
      <c r="X385" s="67">
        <v>11.48</v>
      </c>
      <c r="Y385" s="67">
        <v>10.92</v>
      </c>
      <c r="Z385" s="67">
        <v>11.2</v>
      </c>
      <c r="AA385" s="67">
        <v>10.89</v>
      </c>
      <c r="AB385" s="67">
        <v>10.83</v>
      </c>
      <c r="AC385" s="67">
        <v>10.48</v>
      </c>
      <c r="AD385" s="67">
        <v>10.44</v>
      </c>
      <c r="AE385" s="67">
        <v>10.47</v>
      </c>
      <c r="AF385" s="67">
        <v>10.07</v>
      </c>
      <c r="AG385" s="67">
        <v>10.26</v>
      </c>
      <c r="AH385" s="67">
        <v>11.24</v>
      </c>
      <c r="AI385" s="67">
        <v>11.66</v>
      </c>
      <c r="AJ385" s="67">
        <v>12.1</v>
      </c>
      <c r="AK385" s="67">
        <v>12.18</v>
      </c>
      <c r="AL385" s="67">
        <v>12.28</v>
      </c>
      <c r="AM385" s="67">
        <v>12.16</v>
      </c>
      <c r="AN385" s="67">
        <v>12.2</v>
      </c>
      <c r="AO385" s="67">
        <v>12.64</v>
      </c>
      <c r="AP385" s="67">
        <v>11.74</v>
      </c>
      <c r="AQ385" s="67">
        <v>12.3</v>
      </c>
      <c r="AR385" s="67">
        <v>11.64</v>
      </c>
      <c r="AS385" s="67">
        <v>11.28</v>
      </c>
      <c r="AT385" s="67">
        <v>12.11</v>
      </c>
      <c r="AU385" s="67">
        <v>11.01</v>
      </c>
      <c r="AV385" s="67">
        <v>9.66</v>
      </c>
      <c r="AW385" s="67">
        <v>9.77</v>
      </c>
      <c r="AX385" s="67">
        <v>9.92</v>
      </c>
      <c r="AY385" s="67">
        <v>10.28</v>
      </c>
      <c r="AZ385" s="67">
        <v>9.4499999999999993</v>
      </c>
      <c r="BA385" s="67">
        <v>10</v>
      </c>
      <c r="BB385" s="67">
        <v>10.3</v>
      </c>
      <c r="BC385" s="67">
        <v>10.45</v>
      </c>
      <c r="BD385" s="67">
        <v>10.35</v>
      </c>
      <c r="BE385" s="67">
        <v>10.73</v>
      </c>
      <c r="BF385" s="67">
        <v>11.41</v>
      </c>
      <c r="BG385" s="67">
        <v>11.36</v>
      </c>
      <c r="BH385" s="67">
        <v>11.75</v>
      </c>
      <c r="BI385" s="67">
        <v>12.2</v>
      </c>
      <c r="BJ385" s="67">
        <v>12.73</v>
      </c>
      <c r="BK385" s="67">
        <v>12.57</v>
      </c>
      <c r="BL385" s="67">
        <v>13.36</v>
      </c>
      <c r="BM385" s="67">
        <v>13.37</v>
      </c>
      <c r="BN385" s="67">
        <v>13.97</v>
      </c>
      <c r="BO385" s="67">
        <v>14</v>
      </c>
      <c r="BP385" s="67">
        <v>13.67</v>
      </c>
      <c r="BQ385" s="67">
        <v>13.14</v>
      </c>
      <c r="BR385" s="67">
        <v>12.55</v>
      </c>
      <c r="BS385" s="67">
        <v>14.01</v>
      </c>
      <c r="BT385" s="67">
        <v>14.78</v>
      </c>
      <c r="BV385" s="67">
        <v>14.38</v>
      </c>
      <c r="BW385" s="67">
        <v>14.7</v>
      </c>
      <c r="BX385" s="67">
        <v>14.06</v>
      </c>
      <c r="BY385" s="67">
        <v>14.37</v>
      </c>
      <c r="BZ385" s="67">
        <v>14.07</v>
      </c>
      <c r="CA385" s="67">
        <v>13.21</v>
      </c>
      <c r="CB385" s="67">
        <v>12.23</v>
      </c>
      <c r="CC385" s="67">
        <v>15.15</v>
      </c>
      <c r="CD385" s="67">
        <v>16.190000000000001</v>
      </c>
      <c r="CE385" s="67">
        <v>16.54</v>
      </c>
      <c r="CF385" s="67">
        <v>16.89</v>
      </c>
      <c r="CG385" s="67">
        <v>17.98</v>
      </c>
      <c r="CH385" s="67">
        <v>16.86</v>
      </c>
      <c r="CI385" s="67">
        <v>17.72</v>
      </c>
      <c r="CJ385" s="67">
        <v>20.329999999999998</v>
      </c>
      <c r="DD385" s="17">
        <f t="shared" si="16"/>
        <v>0.64000000000000057</v>
      </c>
      <c r="DE385" s="96">
        <f t="shared" si="17"/>
        <v>4.671532846715333E-2</v>
      </c>
      <c r="DF385">
        <v>7.8</v>
      </c>
      <c r="DH385" s="255" t="s">
        <v>11398</v>
      </c>
      <c r="DI385">
        <f>VLOOKUP(DH385,[5]全部Ａ股20250705!$A:$D,4,FALSE)</f>
        <v>14.34</v>
      </c>
      <c r="DK385" s="270"/>
      <c r="DL385" s="271"/>
    </row>
    <row r="386" spans="1:116" x14ac:dyDescent="0.25">
      <c r="A386" s="99">
        <f t="shared" si="15"/>
        <v>385</v>
      </c>
      <c r="B386" s="8" t="s">
        <v>6641</v>
      </c>
      <c r="C386" s="137" t="s">
        <v>11382</v>
      </c>
      <c r="D386" s="176">
        <v>39.700000000000003</v>
      </c>
      <c r="F386" s="100" t="e">
        <f>VLOOKUP(C386,#REF!,3,FALSE)</f>
        <v>#REF!</v>
      </c>
      <c r="G386" s="100"/>
      <c r="H386" s="67">
        <v>39.950000000000003</v>
      </c>
      <c r="I386" s="67">
        <v>41.35</v>
      </c>
      <c r="J386" s="67">
        <v>42.92</v>
      </c>
      <c r="K386" s="67">
        <v>35.04</v>
      </c>
      <c r="L386" s="67">
        <v>38.299999999999997</v>
      </c>
      <c r="M386" s="67">
        <v>40.81</v>
      </c>
      <c r="N386" s="67">
        <v>35.56</v>
      </c>
      <c r="O386" s="67">
        <v>35.729999999999997</v>
      </c>
      <c r="P386" s="67">
        <v>36.44</v>
      </c>
      <c r="Q386" s="67">
        <v>34.9</v>
      </c>
      <c r="R386" s="67">
        <v>33</v>
      </c>
      <c r="S386" s="67">
        <v>32.47</v>
      </c>
      <c r="T386" s="67">
        <v>35.47</v>
      </c>
      <c r="U386" s="67">
        <v>34.99</v>
      </c>
      <c r="V386" s="67">
        <v>31.79</v>
      </c>
      <c r="W386" s="67">
        <v>33.75</v>
      </c>
      <c r="X386" s="67">
        <v>34.75</v>
      </c>
      <c r="Y386" s="67">
        <v>33.799999999999997</v>
      </c>
      <c r="Z386" s="67">
        <v>35.9</v>
      </c>
      <c r="AA386" s="67">
        <v>40.01</v>
      </c>
      <c r="AB386" s="67">
        <v>41.93</v>
      </c>
      <c r="AC386" s="67">
        <v>40.89</v>
      </c>
      <c r="AD386" s="67">
        <v>42.11</v>
      </c>
      <c r="AE386" s="67">
        <v>38.369999999999997</v>
      </c>
      <c r="AF386" s="67">
        <v>35.25</v>
      </c>
      <c r="AG386" s="67">
        <v>35.65</v>
      </c>
      <c r="AH386" s="67">
        <v>39.46</v>
      </c>
      <c r="AI386" s="67">
        <v>37.15</v>
      </c>
      <c r="AJ386" s="67">
        <v>38.46</v>
      </c>
      <c r="AK386" s="67">
        <v>34.89</v>
      </c>
      <c r="AL386" s="67">
        <v>35.11</v>
      </c>
      <c r="AM386" s="67">
        <v>38.85</v>
      </c>
      <c r="AN386" s="67">
        <v>40.200000000000003</v>
      </c>
      <c r="AO386" s="67">
        <v>41.98</v>
      </c>
      <c r="AP386" s="67">
        <v>37.6</v>
      </c>
      <c r="AQ386" s="67">
        <v>34.01</v>
      </c>
      <c r="AR386" s="67">
        <v>33.5</v>
      </c>
      <c r="AS386" s="67">
        <v>27.41</v>
      </c>
      <c r="AT386" s="67">
        <v>25.08</v>
      </c>
      <c r="AU386" s="67">
        <v>22.8</v>
      </c>
      <c r="AV386" s="67">
        <v>21.86</v>
      </c>
      <c r="AW386" s="67">
        <v>22.24</v>
      </c>
      <c r="AX386" s="67">
        <v>22.47</v>
      </c>
      <c r="AY386" s="67">
        <v>20.11</v>
      </c>
      <c r="AZ386" s="67">
        <v>19.850000000000001</v>
      </c>
      <c r="BA386" s="67">
        <v>20.68</v>
      </c>
      <c r="BB386" s="67">
        <v>19.23</v>
      </c>
      <c r="BC386" s="67">
        <v>19.23</v>
      </c>
      <c r="BD386" s="67">
        <v>19.600000000000001</v>
      </c>
      <c r="BE386" s="67">
        <v>19.59</v>
      </c>
      <c r="BF386" s="67">
        <v>19.09</v>
      </c>
      <c r="BG386" s="67">
        <v>17.27</v>
      </c>
      <c r="BH386" s="67">
        <v>15.84</v>
      </c>
      <c r="BI386" s="67">
        <v>16.579999999999998</v>
      </c>
      <c r="BJ386" s="67">
        <v>15.82</v>
      </c>
      <c r="BK386" s="67">
        <v>15.41</v>
      </c>
      <c r="BL386" s="67">
        <v>16.11</v>
      </c>
      <c r="BM386" s="67">
        <v>16.77</v>
      </c>
      <c r="BN386" s="67">
        <v>14.8</v>
      </c>
      <c r="BO386" s="67">
        <v>15.08</v>
      </c>
      <c r="BP386" s="67">
        <v>15.66</v>
      </c>
      <c r="BQ386" s="67">
        <v>16.600000000000001</v>
      </c>
      <c r="BR386" s="67">
        <v>16.05</v>
      </c>
      <c r="BS386" s="67">
        <v>16.23</v>
      </c>
      <c r="BT386" s="67">
        <v>16.190000000000001</v>
      </c>
      <c r="BV386" s="67">
        <v>18.100000000000001</v>
      </c>
      <c r="BW386" s="67">
        <v>17.14</v>
      </c>
      <c r="BX386" s="67">
        <v>16</v>
      </c>
      <c r="BY386" s="67">
        <v>15.5</v>
      </c>
      <c r="BZ386" s="67">
        <v>14.07</v>
      </c>
      <c r="CA386" s="67">
        <v>13.35</v>
      </c>
      <c r="CB386" s="67">
        <v>11.55</v>
      </c>
      <c r="CC386" s="67">
        <v>13.62</v>
      </c>
      <c r="CD386" s="67">
        <v>13.6</v>
      </c>
      <c r="CE386" s="67">
        <v>14.22</v>
      </c>
      <c r="CF386" s="67">
        <v>14.75</v>
      </c>
      <c r="CG386" s="67">
        <v>16.149999999999999</v>
      </c>
      <c r="CH386" s="67">
        <v>16.23</v>
      </c>
      <c r="CI386" s="67">
        <v>17.2</v>
      </c>
      <c r="CJ386" s="67">
        <v>16.690000000000001</v>
      </c>
      <c r="CK386" s="67">
        <v>17.27</v>
      </c>
      <c r="DD386" s="17">
        <f t="shared" ref="DD386:DD449" si="18">D386-H386</f>
        <v>-0.25</v>
      </c>
      <c r="DE386" s="96">
        <f t="shared" ref="DE386:DE449" si="19">DD386/H386</f>
        <v>-6.2578222778473091E-3</v>
      </c>
      <c r="DF386">
        <v>7.8</v>
      </c>
      <c r="DH386" s="255" t="s">
        <v>11382</v>
      </c>
      <c r="DI386">
        <f>VLOOKUP(DH386,[5]全部Ａ股20250705!$A:$D,4,FALSE)</f>
        <v>39.700000000000003</v>
      </c>
      <c r="DK386" s="270"/>
      <c r="DL386" s="271"/>
    </row>
    <row r="387" spans="1:116" x14ac:dyDescent="0.25">
      <c r="A387" s="99">
        <f t="shared" si="15"/>
        <v>386</v>
      </c>
      <c r="B387" s="8" t="s">
        <v>11388</v>
      </c>
      <c r="C387" s="137" t="s">
        <v>11389</v>
      </c>
      <c r="D387" s="176">
        <v>3.77</v>
      </c>
      <c r="F387" s="100" t="e">
        <f>VLOOKUP(C387,#REF!,3,FALSE)</f>
        <v>#REF!</v>
      </c>
      <c r="G387" s="100"/>
      <c r="H387" s="67">
        <v>3.79</v>
      </c>
      <c r="I387" s="67">
        <v>3.56</v>
      </c>
      <c r="J387" s="67">
        <v>3.75</v>
      </c>
      <c r="K387" s="67">
        <v>4.1500000000000004</v>
      </c>
      <c r="L387" s="67">
        <v>3.68</v>
      </c>
      <c r="M387" s="67">
        <v>3.59</v>
      </c>
      <c r="N387" s="67">
        <v>3.62</v>
      </c>
      <c r="O387" s="67">
        <v>3.68</v>
      </c>
      <c r="P387" s="67">
        <v>3.45</v>
      </c>
      <c r="Q387" s="67">
        <v>3.13</v>
      </c>
      <c r="R387" s="67">
        <v>3.23</v>
      </c>
      <c r="S387" s="67">
        <v>2.98</v>
      </c>
      <c r="T387" s="67">
        <v>3.11</v>
      </c>
      <c r="U387" s="67">
        <v>2.96</v>
      </c>
      <c r="V387" s="67">
        <v>3.06</v>
      </c>
      <c r="W387" s="67">
        <v>3.01</v>
      </c>
      <c r="X387" s="67">
        <v>2.82</v>
      </c>
      <c r="Y387" s="67">
        <v>2.66</v>
      </c>
      <c r="Z387" s="67">
        <v>2.82</v>
      </c>
      <c r="AA387" s="67">
        <v>2.85</v>
      </c>
      <c r="AB387" s="67">
        <v>2.84</v>
      </c>
      <c r="AC387" s="67">
        <v>2.87</v>
      </c>
      <c r="AD387" s="67">
        <v>2.88</v>
      </c>
      <c r="AE387" s="67">
        <v>2.81</v>
      </c>
      <c r="AF387" s="67">
        <v>2.52</v>
      </c>
      <c r="AG387" s="67">
        <v>2.65</v>
      </c>
      <c r="AH387" s="67">
        <v>2.73</v>
      </c>
      <c r="AI387" s="67">
        <v>2.76</v>
      </c>
      <c r="AJ387" s="67">
        <v>2.95</v>
      </c>
      <c r="AK387" s="67">
        <v>2.84</v>
      </c>
      <c r="AL387" s="67">
        <v>2.87</v>
      </c>
      <c r="AM387" s="67">
        <v>2.96</v>
      </c>
      <c r="AN387" s="67">
        <v>2.78</v>
      </c>
      <c r="AO387" s="67">
        <v>2.82</v>
      </c>
      <c r="AP387" s="67">
        <v>2.39</v>
      </c>
      <c r="AQ387" s="67">
        <v>2.44</v>
      </c>
      <c r="AR387" s="67">
        <v>2.11</v>
      </c>
      <c r="AS387" s="67">
        <v>2.04</v>
      </c>
      <c r="AT387" s="67">
        <v>2.15</v>
      </c>
      <c r="AU387" s="67">
        <v>2.0499999999999998</v>
      </c>
      <c r="AV387" s="67">
        <v>1.92</v>
      </c>
      <c r="AW387" s="67">
        <v>1.99</v>
      </c>
      <c r="AX387" s="67">
        <v>1.92</v>
      </c>
      <c r="AY387" s="67">
        <v>1.95</v>
      </c>
      <c r="AZ387" s="67">
        <v>1.83</v>
      </c>
      <c r="BA387" s="67">
        <v>1.86</v>
      </c>
      <c r="BB387" s="67">
        <v>1.97</v>
      </c>
      <c r="BC387" s="67">
        <v>1.98</v>
      </c>
      <c r="BD387" s="67">
        <v>1.89</v>
      </c>
      <c r="BE387" s="67">
        <v>1.9</v>
      </c>
      <c r="BF387" s="67">
        <v>1.83</v>
      </c>
      <c r="BG387" s="67">
        <v>1.89</v>
      </c>
      <c r="BH387" s="67">
        <v>1.65</v>
      </c>
      <c r="BI387" s="67">
        <v>1.78</v>
      </c>
      <c r="BJ387" s="67">
        <v>1.87</v>
      </c>
      <c r="BK387" s="67">
        <v>1.65</v>
      </c>
      <c r="BL387" s="67">
        <v>1.87</v>
      </c>
      <c r="BM387" s="67">
        <v>2.21</v>
      </c>
      <c r="BN387" s="67">
        <v>2.2400000000000002</v>
      </c>
      <c r="BO387" s="67">
        <v>2.2400000000000002</v>
      </c>
      <c r="BP387" s="67">
        <v>2.89</v>
      </c>
      <c r="BQ387" s="67">
        <v>2.78</v>
      </c>
      <c r="BR387" s="67">
        <v>2.66</v>
      </c>
      <c r="BS387" s="67">
        <v>3.32</v>
      </c>
      <c r="BT387" s="67">
        <v>3.82</v>
      </c>
      <c r="BV387" s="67">
        <v>4.62</v>
      </c>
      <c r="BW387" s="67">
        <v>3.51</v>
      </c>
      <c r="BX387" s="67">
        <v>3.28</v>
      </c>
      <c r="BY387" s="67">
        <v>3.38</v>
      </c>
      <c r="BZ387" s="67">
        <v>3.3</v>
      </c>
      <c r="CA387" s="67">
        <v>2.4900000000000002</v>
      </c>
      <c r="CB387" s="67">
        <v>3.26</v>
      </c>
      <c r="CC387" s="67">
        <v>3.93</v>
      </c>
      <c r="CD387" s="67">
        <v>4</v>
      </c>
      <c r="CE387" s="67">
        <v>4.95</v>
      </c>
      <c r="CF387" s="67">
        <v>5.0599999999999996</v>
      </c>
      <c r="CG387" s="67">
        <v>5.28</v>
      </c>
      <c r="CH387" s="67">
        <v>5.2</v>
      </c>
      <c r="CI387" s="67">
        <v>5.54</v>
      </c>
      <c r="CJ387" s="67">
        <v>5.72</v>
      </c>
      <c r="CK387" s="67">
        <v>6.94</v>
      </c>
      <c r="DD387" s="17">
        <f t="shared" si="18"/>
        <v>-2.0000000000000018E-2</v>
      </c>
      <c r="DE387" s="96">
        <f t="shared" si="19"/>
        <v>-5.2770448548812715E-3</v>
      </c>
      <c r="DF387">
        <v>7.8</v>
      </c>
      <c r="DH387" s="255" t="s">
        <v>11389</v>
      </c>
      <c r="DI387">
        <f>VLOOKUP(DH387,[5]全部Ａ股20250705!$A:$D,4,FALSE)</f>
        <v>3.77</v>
      </c>
      <c r="DK387" s="270"/>
      <c r="DL387" s="271"/>
    </row>
    <row r="388" spans="1:116" x14ac:dyDescent="0.25">
      <c r="A388" s="99">
        <f t="shared" si="15"/>
        <v>387</v>
      </c>
      <c r="B388" s="8" t="s">
        <v>11380</v>
      </c>
      <c r="C388" s="137" t="s">
        <v>11381</v>
      </c>
      <c r="D388" s="176">
        <v>4.8</v>
      </c>
      <c r="F388" s="100" t="e">
        <f>VLOOKUP(C388,#REF!,3,FALSE)</f>
        <v>#REF!</v>
      </c>
      <c r="G388" s="100"/>
      <c r="H388" s="67">
        <v>4.8</v>
      </c>
      <c r="I388" s="67">
        <v>4.5599999999999996</v>
      </c>
      <c r="J388" s="67">
        <v>4.72</v>
      </c>
      <c r="K388" s="67">
        <v>4.79</v>
      </c>
      <c r="L388" s="67">
        <v>4.79</v>
      </c>
      <c r="M388" s="67">
        <v>4.71</v>
      </c>
      <c r="N388" s="67">
        <v>4.83</v>
      </c>
      <c r="O388" s="67">
        <v>4.87</v>
      </c>
      <c r="P388" s="67">
        <v>4.8</v>
      </c>
      <c r="Q388" s="67">
        <v>4.82</v>
      </c>
      <c r="R388" s="67">
        <v>4.93</v>
      </c>
      <c r="S388" s="67">
        <v>4.8899999999999997</v>
      </c>
      <c r="T388" s="67">
        <v>4.92</v>
      </c>
      <c r="U388" s="67">
        <v>4.92</v>
      </c>
      <c r="V388" s="67">
        <v>5.18</v>
      </c>
      <c r="W388" s="67">
        <v>5.35</v>
      </c>
      <c r="X388" s="67">
        <v>4.9800000000000004</v>
      </c>
      <c r="Y388" s="67">
        <v>5.09</v>
      </c>
      <c r="Z388" s="67">
        <v>5.32</v>
      </c>
      <c r="AA388" s="67">
        <v>5.42</v>
      </c>
      <c r="AB388" s="67">
        <v>4.9400000000000004</v>
      </c>
      <c r="AC388" s="67">
        <v>4.78</v>
      </c>
      <c r="AD388" s="67">
        <v>4.92</v>
      </c>
      <c r="AE388" s="67">
        <v>5.13</v>
      </c>
      <c r="AF388" s="67">
        <v>4.96</v>
      </c>
      <c r="AG388" s="67">
        <v>5.85</v>
      </c>
      <c r="AH388" s="67">
        <v>5.32</v>
      </c>
      <c r="AI388" s="67">
        <v>5.68</v>
      </c>
      <c r="AJ388" s="67">
        <v>6.68</v>
      </c>
      <c r="AK388" s="67">
        <v>6.68</v>
      </c>
      <c r="AL388" s="67">
        <v>7.99</v>
      </c>
      <c r="AM388" s="67">
        <v>6.06</v>
      </c>
      <c r="AN388" s="67">
        <v>4.04</v>
      </c>
      <c r="AO388" s="67">
        <v>4.16</v>
      </c>
      <c r="AP388" s="67">
        <v>3.83</v>
      </c>
      <c r="AQ388" s="67">
        <v>3.84</v>
      </c>
      <c r="AR388" s="67">
        <v>3.79</v>
      </c>
      <c r="AS388" s="67">
        <v>4.08</v>
      </c>
      <c r="AT388" s="67">
        <v>3.9</v>
      </c>
      <c r="AU388" s="67">
        <v>3.61</v>
      </c>
      <c r="AV388" s="67">
        <v>3.24</v>
      </c>
      <c r="AW388" s="67">
        <v>3.15</v>
      </c>
      <c r="AX388" s="67">
        <v>3.25</v>
      </c>
      <c r="AY388" s="67">
        <v>3.29</v>
      </c>
      <c r="AZ388" s="67">
        <v>3.15</v>
      </c>
      <c r="BA388" s="67">
        <v>3.32</v>
      </c>
      <c r="BB388" s="67">
        <v>3.4</v>
      </c>
      <c r="BC388" s="67">
        <v>3.4</v>
      </c>
      <c r="BD388" s="67">
        <v>3.28</v>
      </c>
      <c r="BE388" s="67">
        <v>3.28</v>
      </c>
      <c r="BF388" s="67">
        <v>3.37</v>
      </c>
      <c r="BG388" s="67">
        <v>3.39</v>
      </c>
      <c r="BH388" s="67">
        <v>3.2</v>
      </c>
      <c r="BI388" s="67">
        <v>3.4</v>
      </c>
      <c r="BJ388" s="67">
        <v>3.54</v>
      </c>
      <c r="BK388" s="67">
        <v>3.58</v>
      </c>
      <c r="BL388" s="67">
        <v>3.85</v>
      </c>
      <c r="BM388" s="67">
        <v>3.92</v>
      </c>
      <c r="BN388" s="67">
        <v>4.0999999999999996</v>
      </c>
      <c r="BO388" s="67">
        <v>4.16</v>
      </c>
      <c r="BP388" s="67">
        <v>3.98</v>
      </c>
      <c r="BQ388" s="67">
        <v>3.93</v>
      </c>
      <c r="BR388" s="67">
        <v>3.68</v>
      </c>
      <c r="BS388" s="67">
        <v>4.07</v>
      </c>
      <c r="BT388" s="67">
        <v>4.26</v>
      </c>
      <c r="BV388" s="67">
        <v>4.22</v>
      </c>
      <c r="BW388" s="67">
        <v>4.1100000000000003</v>
      </c>
      <c r="BX388" s="67">
        <v>3.94</v>
      </c>
      <c r="BY388" s="67">
        <v>4.0999999999999996</v>
      </c>
      <c r="BZ388" s="67">
        <v>4.0599999999999996</v>
      </c>
      <c r="CA388" s="67">
        <v>3.68</v>
      </c>
      <c r="CB388" s="67">
        <v>3.93</v>
      </c>
      <c r="CC388" s="67">
        <v>4.6399999999999997</v>
      </c>
      <c r="CD388" s="67">
        <v>4.6900000000000004</v>
      </c>
      <c r="CE388" s="67">
        <v>4.91</v>
      </c>
      <c r="CF388" s="67">
        <v>5.01</v>
      </c>
      <c r="CG388" s="67">
        <v>5.0199999999999996</v>
      </c>
      <c r="CH388" s="67">
        <v>4.76</v>
      </c>
      <c r="CI388" s="67">
        <v>5.22</v>
      </c>
      <c r="CJ388" s="67">
        <v>5.63</v>
      </c>
      <c r="CK388" s="67">
        <v>5.7</v>
      </c>
      <c r="CL388" s="67">
        <v>5.84</v>
      </c>
      <c r="DD388" s="17">
        <f t="shared" si="18"/>
        <v>0</v>
      </c>
      <c r="DE388" s="96">
        <f t="shared" si="19"/>
        <v>0</v>
      </c>
      <c r="DF388">
        <v>7.8</v>
      </c>
      <c r="DH388" s="255" t="s">
        <v>11381</v>
      </c>
      <c r="DI388">
        <f>VLOOKUP(DH388,[5]全部Ａ股20250705!$A:$D,4,FALSE)</f>
        <v>4.8</v>
      </c>
      <c r="DK388" s="270"/>
      <c r="DL388" s="271"/>
    </row>
    <row r="389" spans="1:116" x14ac:dyDescent="0.25">
      <c r="A389" s="99">
        <f t="shared" si="15"/>
        <v>388</v>
      </c>
      <c r="B389" s="8" t="s">
        <v>11378</v>
      </c>
      <c r="C389" s="137" t="s">
        <v>11379</v>
      </c>
      <c r="D389" s="176">
        <v>2.59</v>
      </c>
      <c r="F389" s="100" t="e">
        <f>VLOOKUP(C389,#REF!,3,FALSE)</f>
        <v>#REF!</v>
      </c>
      <c r="G389" s="100"/>
      <c r="H389" s="67">
        <v>2.59</v>
      </c>
      <c r="I389" s="67">
        <v>2.67</v>
      </c>
      <c r="J389" s="67">
        <v>2.56</v>
      </c>
      <c r="K389" s="67">
        <v>2.2999999999999998</v>
      </c>
      <c r="L389" s="67">
        <v>2.11</v>
      </c>
      <c r="M389" s="67">
        <v>2.08</v>
      </c>
      <c r="N389" s="67">
        <v>2.0299999999999998</v>
      </c>
      <c r="O389" s="67">
        <v>1.92</v>
      </c>
      <c r="P389" s="67">
        <v>1.91</v>
      </c>
      <c r="Q389" s="67">
        <v>2.0499999999999998</v>
      </c>
      <c r="R389" s="67">
        <v>2.14</v>
      </c>
      <c r="S389" s="67">
        <v>2.2400000000000002</v>
      </c>
      <c r="T389" s="67">
        <v>2.6</v>
      </c>
      <c r="U389" s="67">
        <v>2.4900000000000002</v>
      </c>
      <c r="V389" s="67">
        <v>2.33</v>
      </c>
      <c r="W389" s="67">
        <v>2.3199999999999998</v>
      </c>
      <c r="X389" s="67">
        <v>2.16</v>
      </c>
      <c r="Y389" s="67">
        <v>2.38</v>
      </c>
      <c r="Z389" s="67">
        <v>2.5299999999999998</v>
      </c>
      <c r="AA389" s="67">
        <v>2.57</v>
      </c>
      <c r="AB389" s="67">
        <v>2.5299999999999998</v>
      </c>
      <c r="AC389" s="67">
        <v>2.35</v>
      </c>
      <c r="AD389" s="67">
        <v>2.36</v>
      </c>
      <c r="AE389" s="67">
        <v>2.59</v>
      </c>
      <c r="AF389" s="67">
        <v>2.46</v>
      </c>
      <c r="AG389" s="67">
        <v>2.4</v>
      </c>
      <c r="AH389" s="67">
        <v>2.77</v>
      </c>
      <c r="AI389" s="67">
        <v>3.38</v>
      </c>
      <c r="AJ389" s="67">
        <v>3.42</v>
      </c>
      <c r="AK389" s="67">
        <v>3.42</v>
      </c>
      <c r="AL389" s="67">
        <v>3.71</v>
      </c>
      <c r="AM389" s="67">
        <v>3.37</v>
      </c>
      <c r="AN389" s="67">
        <v>3.01</v>
      </c>
      <c r="AO389" s="67">
        <v>3.4</v>
      </c>
      <c r="AP389" s="67">
        <v>2.62</v>
      </c>
      <c r="AQ389" s="67">
        <v>2.68</v>
      </c>
      <c r="AR389" s="67">
        <v>2.2999999999999998</v>
      </c>
      <c r="AS389" s="67">
        <v>2.2000000000000002</v>
      </c>
      <c r="AT389" s="67">
        <v>2.4</v>
      </c>
      <c r="AU389" s="67">
        <v>2.21</v>
      </c>
      <c r="AV389" s="67">
        <v>1.97</v>
      </c>
      <c r="AW389" s="67">
        <v>2.02</v>
      </c>
      <c r="AX389" s="67">
        <v>2.0099999999999998</v>
      </c>
      <c r="AY389" s="67">
        <v>2.0099999999999998</v>
      </c>
      <c r="AZ389" s="67">
        <v>1.93</v>
      </c>
      <c r="BA389" s="67">
        <v>2.16</v>
      </c>
      <c r="BB389" s="67">
        <v>2.0499999999999998</v>
      </c>
      <c r="BC389" s="67">
        <v>2.34</v>
      </c>
      <c r="BD389" s="67">
        <v>1.86</v>
      </c>
      <c r="BE389" s="67">
        <v>1.89</v>
      </c>
      <c r="BF389" s="67">
        <v>1.91</v>
      </c>
      <c r="BG389" s="67">
        <v>2.04</v>
      </c>
      <c r="BH389" s="67">
        <v>1.98</v>
      </c>
      <c r="BI389" s="67">
        <v>2.0099999999999998</v>
      </c>
      <c r="BJ389" s="67">
        <v>2.04</v>
      </c>
      <c r="BK389" s="67">
        <v>2.11</v>
      </c>
      <c r="BL389" s="67">
        <v>2.2200000000000002</v>
      </c>
      <c r="BM389" s="67">
        <v>2.31</v>
      </c>
      <c r="BN389" s="67">
        <v>2.4500000000000002</v>
      </c>
      <c r="BO389" s="67">
        <v>2.8</v>
      </c>
      <c r="BP389" s="67">
        <v>2.29</v>
      </c>
      <c r="BQ389" s="67">
        <v>2.14</v>
      </c>
      <c r="BR389" s="67">
        <v>2.0699999999999998</v>
      </c>
      <c r="BS389" s="67">
        <v>2.31</v>
      </c>
      <c r="BT389" s="67">
        <v>2.5299999999999998</v>
      </c>
      <c r="BV389" s="67">
        <v>2.63</v>
      </c>
      <c r="BW389" s="67">
        <v>2.72</v>
      </c>
      <c r="BX389" s="67">
        <v>2.36</v>
      </c>
      <c r="BY389" s="67">
        <v>2.4300000000000002</v>
      </c>
      <c r="BZ389" s="67">
        <v>2.5299999999999998</v>
      </c>
      <c r="CA389" s="67">
        <v>1.94</v>
      </c>
      <c r="CB389" s="67">
        <v>2.4500000000000002</v>
      </c>
      <c r="CC389" s="67">
        <v>3.05</v>
      </c>
      <c r="CD389" s="67">
        <v>3.05</v>
      </c>
      <c r="CE389" s="67">
        <v>3.2</v>
      </c>
      <c r="CF389" s="67">
        <v>3.24</v>
      </c>
      <c r="CG389" s="67">
        <v>3.32</v>
      </c>
      <c r="CH389" s="67">
        <v>3.34</v>
      </c>
      <c r="CI389" s="67">
        <v>3.47</v>
      </c>
      <c r="CJ389" s="67">
        <v>3.47</v>
      </c>
      <c r="CK389" s="67">
        <v>3.63</v>
      </c>
      <c r="CL389" s="67">
        <v>4.1500000000000004</v>
      </c>
      <c r="DD389" s="17">
        <f t="shared" si="18"/>
        <v>0</v>
      </c>
      <c r="DE389" s="96">
        <f t="shared" si="19"/>
        <v>0</v>
      </c>
      <c r="DF389">
        <v>7.8</v>
      </c>
      <c r="DH389" s="255" t="s">
        <v>11379</v>
      </c>
      <c r="DI389">
        <f>VLOOKUP(DH389,[5]全部Ａ股20250705!$A:$D,4,FALSE)</f>
        <v>2.59</v>
      </c>
      <c r="DK389" s="270"/>
      <c r="DL389" s="271"/>
    </row>
    <row r="390" spans="1:116" x14ac:dyDescent="0.25">
      <c r="A390" s="99">
        <f t="shared" si="15"/>
        <v>389</v>
      </c>
      <c r="B390" s="8" t="s">
        <v>11377</v>
      </c>
      <c r="C390" s="137" t="s">
        <v>11376</v>
      </c>
      <c r="D390" s="176">
        <v>8.0299999999999994</v>
      </c>
      <c r="F390" s="100" t="e">
        <f>VLOOKUP(C390,#REF!,3,FALSE)</f>
        <v>#REF!</v>
      </c>
      <c r="G390" s="100"/>
      <c r="H390" s="67">
        <v>8.01</v>
      </c>
      <c r="I390" s="67">
        <v>7.48</v>
      </c>
      <c r="J390" s="67">
        <v>7.7</v>
      </c>
      <c r="K390" s="67">
        <v>8.02</v>
      </c>
      <c r="L390" s="67">
        <v>7.89</v>
      </c>
      <c r="M390" s="67">
        <v>7.75</v>
      </c>
      <c r="N390" s="67">
        <v>7.97</v>
      </c>
      <c r="O390" s="67">
        <v>7.52</v>
      </c>
      <c r="P390" s="67">
        <v>7.34</v>
      </c>
      <c r="Q390" s="67">
        <v>7.45</v>
      </c>
      <c r="R390" s="67">
        <v>7.09</v>
      </c>
      <c r="S390" s="67">
        <v>7.04</v>
      </c>
      <c r="T390" s="67">
        <v>7.7</v>
      </c>
      <c r="U390" s="67">
        <v>7.63</v>
      </c>
      <c r="V390" s="67">
        <v>8.25</v>
      </c>
      <c r="W390" s="67">
        <v>8.6199999999999992</v>
      </c>
      <c r="X390" s="67">
        <v>8.44</v>
      </c>
      <c r="Y390" s="67">
        <v>8.07</v>
      </c>
      <c r="Z390" s="67">
        <v>8.5299999999999994</v>
      </c>
      <c r="AA390" s="67">
        <v>8.5</v>
      </c>
      <c r="AB390" s="67">
        <v>7.98</v>
      </c>
      <c r="AC390" s="67">
        <v>7.53</v>
      </c>
      <c r="AD390" s="67">
        <v>7.09</v>
      </c>
      <c r="AE390" s="67">
        <v>7.2</v>
      </c>
      <c r="AF390" s="67">
        <v>6.82</v>
      </c>
      <c r="AG390" s="67">
        <v>6.86</v>
      </c>
      <c r="AH390" s="67">
        <v>7.94</v>
      </c>
      <c r="AI390" s="67">
        <v>9.19</v>
      </c>
      <c r="AJ390" s="67">
        <v>9.1</v>
      </c>
      <c r="AK390" s="67">
        <v>8.8800000000000008</v>
      </c>
      <c r="AL390" s="67">
        <v>8.31</v>
      </c>
      <c r="AM390" s="67">
        <v>8.52</v>
      </c>
      <c r="AN390" s="67">
        <v>8.07</v>
      </c>
      <c r="AO390" s="67">
        <v>8.2899999999999991</v>
      </c>
      <c r="AP390" s="67">
        <v>7.59</v>
      </c>
      <c r="AQ390" s="67">
        <v>7.68</v>
      </c>
      <c r="AR390" s="67">
        <v>7.66</v>
      </c>
      <c r="AS390" s="67">
        <v>7.04</v>
      </c>
      <c r="AT390" s="67">
        <v>7.71</v>
      </c>
      <c r="AU390" s="67">
        <v>7.06</v>
      </c>
      <c r="AV390" s="67">
        <v>6.59</v>
      </c>
      <c r="AW390" s="67">
        <v>6.35</v>
      </c>
      <c r="AX390" s="67">
        <v>6.51</v>
      </c>
      <c r="AY390" s="67">
        <v>6.61</v>
      </c>
      <c r="AZ390" s="67">
        <v>6.49</v>
      </c>
      <c r="BA390" s="67">
        <v>6.65</v>
      </c>
      <c r="BB390" s="67">
        <v>6.75</v>
      </c>
      <c r="BC390" s="67">
        <v>7.01</v>
      </c>
      <c r="BD390" s="67">
        <v>7.61</v>
      </c>
      <c r="BE390" s="67">
        <v>6.49</v>
      </c>
      <c r="BF390" s="67">
        <v>6.7</v>
      </c>
      <c r="BG390" s="67">
        <v>6.56</v>
      </c>
      <c r="BH390" s="67">
        <v>7.34</v>
      </c>
      <c r="BI390" s="67">
        <v>6.84</v>
      </c>
      <c r="BJ390" s="67">
        <v>6.43</v>
      </c>
      <c r="BK390" s="67">
        <v>6.32</v>
      </c>
      <c r="BL390" s="67">
        <v>6.78</v>
      </c>
      <c r="BM390" s="67">
        <v>7.07</v>
      </c>
      <c r="BN390" s="67">
        <v>6.94</v>
      </c>
      <c r="BO390" s="67">
        <v>6.9</v>
      </c>
      <c r="BP390" s="67">
        <v>6.9</v>
      </c>
      <c r="BQ390" s="67">
        <v>6.47</v>
      </c>
      <c r="BR390" s="67">
        <v>6.25</v>
      </c>
      <c r="BS390" s="67">
        <v>7.32</v>
      </c>
      <c r="BT390" s="67">
        <v>7.26</v>
      </c>
      <c r="BV390" s="67">
        <v>7.83</v>
      </c>
      <c r="BW390" s="67">
        <v>6.83</v>
      </c>
      <c r="BX390" s="67">
        <v>6.5</v>
      </c>
      <c r="BY390" s="67">
        <v>6.47</v>
      </c>
      <c r="BZ390" s="67">
        <v>6.39</v>
      </c>
      <c r="CA390" s="67">
        <v>4.91</v>
      </c>
      <c r="CB390" s="67">
        <v>6</v>
      </c>
      <c r="CC390" s="67">
        <v>7.62</v>
      </c>
      <c r="CD390" s="67">
        <v>7.75</v>
      </c>
      <c r="CE390" s="67">
        <v>8.14</v>
      </c>
      <c r="CF390" s="67">
        <v>8.16</v>
      </c>
      <c r="CG390" s="67">
        <v>8.44</v>
      </c>
      <c r="CH390" s="67">
        <v>8.3699999999999992</v>
      </c>
      <c r="CI390" s="67">
        <v>8.66</v>
      </c>
      <c r="CJ390" s="67">
        <v>8.99</v>
      </c>
      <c r="CK390" s="67">
        <v>9.61</v>
      </c>
      <c r="CL390" s="67">
        <v>10.11</v>
      </c>
      <c r="DD390" s="17">
        <f t="shared" si="18"/>
        <v>1.9999999999999574E-2</v>
      </c>
      <c r="DE390" s="96">
        <f t="shared" si="19"/>
        <v>2.4968789013732301E-3</v>
      </c>
      <c r="DF390">
        <v>7.8</v>
      </c>
      <c r="DH390" s="255" t="s">
        <v>11376</v>
      </c>
      <c r="DI390">
        <f>VLOOKUP(DH390,[5]全部Ａ股20250705!$A:$D,4,FALSE)</f>
        <v>8.0299999999999994</v>
      </c>
      <c r="DK390" s="270"/>
      <c r="DL390" s="271"/>
    </row>
    <row r="391" spans="1:116" x14ac:dyDescent="0.25">
      <c r="A391" s="99">
        <f t="shared" si="15"/>
        <v>390</v>
      </c>
      <c r="B391" s="8" t="s">
        <v>11375</v>
      </c>
      <c r="C391" s="137" t="s">
        <v>11374</v>
      </c>
      <c r="D391" s="176">
        <v>19.600000000000001</v>
      </c>
      <c r="F391" s="100" t="e">
        <f>VLOOKUP(C391,#REF!,3,FALSE)</f>
        <v>#REF!</v>
      </c>
      <c r="G391" s="100"/>
      <c r="H391" s="67">
        <v>19.420000000000002</v>
      </c>
      <c r="I391" s="67">
        <v>19.02</v>
      </c>
      <c r="J391" s="67">
        <v>18.96</v>
      </c>
      <c r="K391" s="67">
        <v>19.5</v>
      </c>
      <c r="L391" s="67">
        <v>19.14</v>
      </c>
      <c r="M391" s="67">
        <v>19.32</v>
      </c>
      <c r="N391" s="67">
        <v>19.47</v>
      </c>
      <c r="O391" s="67">
        <v>19.260000000000002</v>
      </c>
      <c r="P391" s="67">
        <v>18.84</v>
      </c>
      <c r="Q391" s="67">
        <v>19.850000000000001</v>
      </c>
      <c r="R391" s="67">
        <v>22.29</v>
      </c>
      <c r="S391" s="67">
        <v>23.01</v>
      </c>
      <c r="T391" s="67">
        <v>25.21</v>
      </c>
      <c r="U391" s="67">
        <v>24.8</v>
      </c>
      <c r="V391" s="67">
        <v>24.74</v>
      </c>
      <c r="W391" s="67">
        <v>25.57</v>
      </c>
      <c r="X391" s="67">
        <v>25.01</v>
      </c>
      <c r="Y391" s="67">
        <v>25.1</v>
      </c>
      <c r="Z391" s="67">
        <v>26.85</v>
      </c>
      <c r="AA391" s="67">
        <v>25.49</v>
      </c>
      <c r="AB391" s="67">
        <v>25.4</v>
      </c>
      <c r="AC391" s="67">
        <v>24.09</v>
      </c>
      <c r="AD391" s="67">
        <v>24.31</v>
      </c>
      <c r="AE391" s="67">
        <v>24.86</v>
      </c>
      <c r="AF391" s="67">
        <v>24.22</v>
      </c>
      <c r="AG391" s="67">
        <v>24.77</v>
      </c>
      <c r="AH391" s="67">
        <v>27.93</v>
      </c>
      <c r="AI391" s="67">
        <v>28.16</v>
      </c>
      <c r="AJ391" s="67">
        <v>28.8</v>
      </c>
      <c r="AK391" s="67">
        <v>30.31</v>
      </c>
      <c r="AL391" s="67">
        <v>29.39</v>
      </c>
      <c r="AM391" s="67">
        <v>28.22</v>
      </c>
      <c r="AN391" s="67">
        <v>29.53</v>
      </c>
      <c r="AO391" s="67">
        <v>30.57</v>
      </c>
      <c r="AP391" s="67">
        <v>28.25</v>
      </c>
      <c r="AQ391" s="67">
        <v>32.270000000000003</v>
      </c>
      <c r="AR391" s="67">
        <v>32.520000000000003</v>
      </c>
      <c r="AS391" s="67">
        <v>31.55</v>
      </c>
      <c r="AT391" s="67">
        <v>33.380000000000003</v>
      </c>
      <c r="AU391" s="67">
        <v>27.82</v>
      </c>
      <c r="AV391" s="67">
        <v>20.71</v>
      </c>
      <c r="AW391" s="67">
        <v>20.68</v>
      </c>
      <c r="AX391" s="67">
        <v>21.33</v>
      </c>
      <c r="AY391" s="67">
        <v>23.05</v>
      </c>
      <c r="AZ391" s="67">
        <v>22.26</v>
      </c>
      <c r="BA391" s="67">
        <v>24.27</v>
      </c>
      <c r="BB391" s="67">
        <v>25.51</v>
      </c>
      <c r="BC391" s="67">
        <v>27.53</v>
      </c>
      <c r="BD391" s="67">
        <v>26.38</v>
      </c>
      <c r="BE391" s="67">
        <v>28.33</v>
      </c>
      <c r="BF391" s="67">
        <v>27.18</v>
      </c>
      <c r="BG391" s="67">
        <v>27.25</v>
      </c>
      <c r="BH391" s="67">
        <v>28.03</v>
      </c>
      <c r="BI391" s="67">
        <v>28.72</v>
      </c>
      <c r="BJ391" s="67">
        <v>30.44</v>
      </c>
      <c r="BK391" s="67">
        <v>30.65</v>
      </c>
      <c r="BL391" s="67">
        <v>32.799999999999997</v>
      </c>
      <c r="BM391" s="67">
        <v>33.19</v>
      </c>
      <c r="BN391" s="67">
        <v>34.51</v>
      </c>
      <c r="BO391" s="67">
        <v>35.880000000000003</v>
      </c>
      <c r="BP391" s="67">
        <v>35.1</v>
      </c>
      <c r="BQ391" s="67">
        <v>34.83</v>
      </c>
      <c r="BR391" s="67">
        <v>40.49</v>
      </c>
      <c r="BS391" s="67">
        <v>40.94</v>
      </c>
      <c r="BT391" s="67">
        <v>45.27</v>
      </c>
      <c r="BV391" s="67">
        <v>47.32</v>
      </c>
      <c r="BW391" s="67">
        <v>50.63</v>
      </c>
      <c r="BX391" s="67">
        <v>49.9</v>
      </c>
      <c r="BY391" s="67">
        <v>53.02</v>
      </c>
      <c r="BZ391" s="67">
        <v>53.04</v>
      </c>
      <c r="CA391" s="67">
        <v>51.4</v>
      </c>
      <c r="CB391" s="67">
        <v>44.38</v>
      </c>
      <c r="CC391" s="67">
        <v>48.75</v>
      </c>
      <c r="CD391" s="67">
        <v>49.48</v>
      </c>
      <c r="CE391" s="67">
        <v>50.88</v>
      </c>
      <c r="CF391" s="67">
        <v>56.46</v>
      </c>
      <c r="CG391" s="67">
        <v>61.11</v>
      </c>
      <c r="CH391" s="67">
        <v>57.79</v>
      </c>
      <c r="CI391" s="67">
        <v>60.17</v>
      </c>
      <c r="CJ391" s="67">
        <v>62.24</v>
      </c>
      <c r="CK391" s="67">
        <v>64.319999999999993</v>
      </c>
      <c r="CL391" s="67">
        <v>66.12</v>
      </c>
      <c r="DD391" s="17">
        <f t="shared" si="18"/>
        <v>0.17999999999999972</v>
      </c>
      <c r="DE391" s="96">
        <f t="shared" si="19"/>
        <v>9.268795056642621E-3</v>
      </c>
      <c r="DF391">
        <v>7.8</v>
      </c>
      <c r="DH391" s="255" t="s">
        <v>11374</v>
      </c>
      <c r="DI391">
        <f>VLOOKUP(DH391,[5]全部Ａ股20250705!$A:$D,4,FALSE)</f>
        <v>19.600000000000001</v>
      </c>
      <c r="DK391" s="270"/>
      <c r="DL391" s="271"/>
    </row>
    <row r="392" spans="1:116" x14ac:dyDescent="0.25">
      <c r="A392" s="99">
        <f t="shared" si="15"/>
        <v>391</v>
      </c>
      <c r="B392" s="8" t="s">
        <v>11371</v>
      </c>
      <c r="C392" s="137" t="s">
        <v>11369</v>
      </c>
      <c r="D392" s="176">
        <v>8</v>
      </c>
      <c r="F392" s="100" t="e">
        <f>VLOOKUP(C392,#REF!,3,FALSE)</f>
        <v>#REF!</v>
      </c>
      <c r="G392" s="100"/>
      <c r="H392" s="67">
        <v>8.08</v>
      </c>
      <c r="I392" s="67">
        <v>7.63</v>
      </c>
      <c r="J392" s="67">
        <v>8.06</v>
      </c>
      <c r="K392" s="67">
        <v>8.5299999999999994</v>
      </c>
      <c r="L392" s="67">
        <v>8.57</v>
      </c>
      <c r="M392" s="67">
        <v>8.26</v>
      </c>
      <c r="N392" s="67">
        <v>8.18</v>
      </c>
      <c r="O392" s="67">
        <v>8.3000000000000007</v>
      </c>
      <c r="P392" s="67">
        <v>8.02</v>
      </c>
      <c r="Q392" s="67">
        <v>7.28</v>
      </c>
      <c r="R392" s="67">
        <v>7.28</v>
      </c>
      <c r="S392" s="67">
        <v>7.54</v>
      </c>
      <c r="T392" s="67">
        <v>8.39</v>
      </c>
      <c r="U392" s="67">
        <v>8.7100000000000009</v>
      </c>
      <c r="V392" s="67">
        <v>10.29</v>
      </c>
      <c r="W392" s="67">
        <v>9.4</v>
      </c>
      <c r="X392" s="67">
        <v>9.7899999999999991</v>
      </c>
      <c r="Y392" s="67">
        <v>8.5</v>
      </c>
      <c r="Z392" s="67">
        <v>9.99</v>
      </c>
      <c r="AA392" s="67">
        <v>8.91</v>
      </c>
      <c r="AB392" s="67">
        <v>7.39</v>
      </c>
      <c r="AC392" s="67">
        <v>6.56</v>
      </c>
      <c r="AD392" s="67">
        <v>6.16</v>
      </c>
      <c r="AE392" s="67">
        <v>5.81</v>
      </c>
      <c r="AF392" s="67">
        <v>5.39</v>
      </c>
      <c r="AG392" s="67">
        <v>5.5</v>
      </c>
      <c r="AH392" s="67">
        <v>6.33</v>
      </c>
      <c r="AI392" s="67">
        <v>7.32</v>
      </c>
      <c r="AJ392" s="67">
        <v>7.69</v>
      </c>
      <c r="AK392" s="67">
        <v>6.94</v>
      </c>
      <c r="AL392" s="67">
        <v>6.09</v>
      </c>
      <c r="AM392" s="67">
        <v>6.1</v>
      </c>
      <c r="AN392" s="67">
        <v>5.99</v>
      </c>
      <c r="AO392" s="67">
        <v>5.91</v>
      </c>
      <c r="AP392" s="67">
        <v>5.36</v>
      </c>
      <c r="AQ392" s="67">
        <v>5.03</v>
      </c>
      <c r="AR392" s="67">
        <v>4.8499999999999996</v>
      </c>
      <c r="AS392" s="67">
        <v>4.5999999999999996</v>
      </c>
      <c r="AT392" s="67">
        <v>5.12</v>
      </c>
      <c r="AU392" s="67">
        <v>4.6500000000000004</v>
      </c>
      <c r="AV392" s="67">
        <v>4.13</v>
      </c>
      <c r="AW392" s="67">
        <v>4.03</v>
      </c>
      <c r="AX392" s="67">
        <v>4.09</v>
      </c>
      <c r="AY392" s="67">
        <v>4.09</v>
      </c>
      <c r="AZ392" s="67">
        <v>3.93</v>
      </c>
      <c r="BA392" s="67">
        <v>4.12</v>
      </c>
      <c r="BB392" s="67">
        <v>4.0599999999999996</v>
      </c>
      <c r="BC392" s="67">
        <v>4.16</v>
      </c>
      <c r="BD392" s="67">
        <v>3.98</v>
      </c>
      <c r="BE392" s="67">
        <v>3.97</v>
      </c>
      <c r="BF392" s="67">
        <v>4</v>
      </c>
      <c r="BG392" s="67">
        <v>4.13</v>
      </c>
      <c r="BH392" s="67">
        <v>4.2</v>
      </c>
      <c r="BI392" s="67">
        <v>4.1900000000000004</v>
      </c>
      <c r="BJ392" s="67">
        <v>4.43</v>
      </c>
      <c r="BK392" s="67">
        <v>4.24</v>
      </c>
      <c r="BL392" s="67">
        <v>4.49</v>
      </c>
      <c r="BM392" s="67">
        <v>4.51</v>
      </c>
      <c r="BN392" s="67">
        <v>4.8</v>
      </c>
      <c r="BO392" s="67">
        <v>4.9400000000000004</v>
      </c>
      <c r="BP392" s="67">
        <v>5</v>
      </c>
      <c r="BQ392" s="67">
        <v>4.8600000000000003</v>
      </c>
      <c r="BR392" s="67">
        <v>4.63</v>
      </c>
      <c r="BS392" s="67">
        <v>5.45</v>
      </c>
      <c r="BT392" s="67">
        <v>4.9800000000000004</v>
      </c>
      <c r="BV392" s="67">
        <v>6.13</v>
      </c>
      <c r="BW392" s="67">
        <v>5.01</v>
      </c>
      <c r="BX392" s="67">
        <v>4.88</v>
      </c>
      <c r="BY392" s="67">
        <v>5.04</v>
      </c>
      <c r="BZ392" s="67">
        <v>4.9800000000000004</v>
      </c>
      <c r="CA392" s="67">
        <v>4.4400000000000004</v>
      </c>
      <c r="CB392" s="67">
        <v>4.2</v>
      </c>
      <c r="CC392" s="67">
        <v>4.91</v>
      </c>
      <c r="CD392" s="67">
        <v>4.8499999999999996</v>
      </c>
      <c r="CE392" s="67">
        <v>5.05</v>
      </c>
      <c r="CF392" s="67">
        <v>5.18</v>
      </c>
      <c r="CG392" s="67">
        <v>5.46</v>
      </c>
      <c r="CH392" s="67">
        <v>5.95</v>
      </c>
      <c r="CI392" s="67">
        <v>6.7</v>
      </c>
      <c r="CJ392" s="67">
        <v>6.78</v>
      </c>
      <c r="CK392" s="67">
        <v>6.88</v>
      </c>
      <c r="CL392" s="67">
        <v>6.77</v>
      </c>
      <c r="CM392" s="67">
        <v>6.91</v>
      </c>
      <c r="DD392" s="17">
        <f t="shared" si="18"/>
        <v>-8.0000000000000071E-2</v>
      </c>
      <c r="DE392" s="96">
        <f t="shared" si="19"/>
        <v>-9.9009900990099098E-3</v>
      </c>
      <c r="DF392">
        <v>7.8</v>
      </c>
      <c r="DH392" s="255" t="s">
        <v>11369</v>
      </c>
      <c r="DI392">
        <f>VLOOKUP(DH392,[5]全部Ａ股20250705!$A:$D,4,FALSE)</f>
        <v>8</v>
      </c>
      <c r="DK392" s="270"/>
      <c r="DL392" s="271"/>
    </row>
    <row r="393" spans="1:116" x14ac:dyDescent="0.25">
      <c r="A393" s="99">
        <f t="shared" si="15"/>
        <v>392</v>
      </c>
      <c r="B393" s="8" t="s">
        <v>11360</v>
      </c>
      <c r="C393" s="137" t="s">
        <v>11361</v>
      </c>
      <c r="D393" s="176">
        <v>70.819999999999993</v>
      </c>
      <c r="F393" s="100" t="e">
        <f>VLOOKUP(C393,#REF!,3,FALSE)</f>
        <v>#REF!</v>
      </c>
      <c r="G393" s="100"/>
      <c r="H393" s="67">
        <v>65.83</v>
      </c>
      <c r="I393" s="67">
        <v>65.27</v>
      </c>
      <c r="J393" s="67">
        <v>68.27</v>
      </c>
      <c r="K393" s="67">
        <v>64</v>
      </c>
      <c r="L393" s="67">
        <v>63.51</v>
      </c>
      <c r="M393" s="67">
        <v>62.05</v>
      </c>
      <c r="N393" s="67">
        <v>61.36</v>
      </c>
      <c r="O393" s="67">
        <v>59.06</v>
      </c>
      <c r="P393" s="67">
        <v>59.17</v>
      </c>
      <c r="Q393" s="67">
        <v>57.36</v>
      </c>
      <c r="R393" s="67">
        <v>52.85</v>
      </c>
      <c r="S393" s="67">
        <v>52.1</v>
      </c>
      <c r="T393" s="67">
        <v>63.52</v>
      </c>
      <c r="U393" s="67">
        <v>67.790000000000006</v>
      </c>
      <c r="V393" s="67">
        <v>66.98</v>
      </c>
      <c r="W393" s="67">
        <v>63.91</v>
      </c>
      <c r="X393" s="67">
        <v>62.51</v>
      </c>
      <c r="Y393" s="67">
        <v>61.13</v>
      </c>
      <c r="Z393" s="67">
        <v>68.41</v>
      </c>
      <c r="AA393" s="67">
        <v>59.48</v>
      </c>
      <c r="AB393" s="67">
        <v>58.17</v>
      </c>
      <c r="AC393" s="67">
        <v>55.36</v>
      </c>
      <c r="AD393" s="67">
        <v>55.86</v>
      </c>
      <c r="AE393" s="67">
        <v>53</v>
      </c>
      <c r="AF393" s="67">
        <v>53.36</v>
      </c>
      <c r="AG393" s="67">
        <v>52.37</v>
      </c>
      <c r="AH393" s="67">
        <v>54.79</v>
      </c>
      <c r="AI393" s="67">
        <v>55.79</v>
      </c>
      <c r="AJ393" s="67">
        <v>56.5</v>
      </c>
      <c r="AK393" s="67">
        <v>55.22</v>
      </c>
      <c r="AL393" s="67">
        <v>50.14</v>
      </c>
      <c r="AM393" s="67">
        <v>49.63</v>
      </c>
      <c r="AN393" s="67">
        <v>52.87</v>
      </c>
      <c r="AO393" s="67">
        <v>56.12</v>
      </c>
      <c r="AP393" s="67">
        <v>51.15</v>
      </c>
      <c r="AQ393" s="67">
        <v>53</v>
      </c>
      <c r="AR393" s="67">
        <v>50.22</v>
      </c>
      <c r="AS393" s="67">
        <v>51.45</v>
      </c>
      <c r="AT393" s="67">
        <v>52.36</v>
      </c>
      <c r="AU393" s="67">
        <v>47.6</v>
      </c>
      <c r="AV393" s="67">
        <v>40.58</v>
      </c>
      <c r="AW393" s="67">
        <v>39.82</v>
      </c>
      <c r="AX393" s="67">
        <v>38.799999999999997</v>
      </c>
      <c r="AY393" s="67">
        <v>39.18</v>
      </c>
      <c r="AZ393" s="67">
        <v>37.49</v>
      </c>
      <c r="BA393" s="67">
        <v>40.22</v>
      </c>
      <c r="BB393" s="67">
        <v>41.5</v>
      </c>
      <c r="BC393" s="67">
        <v>42.91</v>
      </c>
      <c r="BD393" s="67">
        <v>39.54</v>
      </c>
      <c r="BE393" s="67">
        <v>39.6</v>
      </c>
      <c r="BF393" s="67">
        <v>38.799999999999997</v>
      </c>
      <c r="BG393" s="67">
        <v>38.020000000000003</v>
      </c>
      <c r="BH393" s="67">
        <v>39.19</v>
      </c>
      <c r="BI393" s="67">
        <v>40.49</v>
      </c>
      <c r="BJ393" s="67">
        <v>43.7</v>
      </c>
      <c r="BK393" s="67">
        <v>42.39</v>
      </c>
      <c r="BL393" s="67">
        <v>42.11</v>
      </c>
      <c r="BM393" s="67">
        <v>42.75</v>
      </c>
      <c r="BN393" s="67">
        <v>44.9</v>
      </c>
      <c r="BO393" s="67">
        <v>44.85</v>
      </c>
      <c r="BP393" s="67">
        <v>43.67</v>
      </c>
      <c r="BQ393" s="67">
        <v>42.92</v>
      </c>
      <c r="BR393" s="67">
        <v>42.2</v>
      </c>
      <c r="BS393" s="67">
        <v>42.89</v>
      </c>
      <c r="BT393" s="67">
        <v>47.31</v>
      </c>
      <c r="BV393" s="67">
        <v>47.91</v>
      </c>
      <c r="BW393" s="67">
        <v>51.31</v>
      </c>
      <c r="BX393" s="67">
        <v>51.84</v>
      </c>
      <c r="BY393" s="67">
        <v>55.02</v>
      </c>
      <c r="BZ393" s="67">
        <v>53.58</v>
      </c>
      <c r="CA393" s="67">
        <v>53.12</v>
      </c>
      <c r="CB393" s="67">
        <v>50.22</v>
      </c>
      <c r="CC393" s="67">
        <v>65.959999999999994</v>
      </c>
      <c r="CD393" s="67">
        <v>74.89</v>
      </c>
      <c r="CE393" s="67">
        <v>71.819999999999993</v>
      </c>
      <c r="CF393" s="67">
        <v>68.11</v>
      </c>
      <c r="CG393" s="67">
        <v>72.760000000000005</v>
      </c>
      <c r="CH393" s="67">
        <v>72.53</v>
      </c>
      <c r="CI393" s="67">
        <v>73.38</v>
      </c>
      <c r="CJ393" s="67">
        <v>76</v>
      </c>
      <c r="CK393" s="67">
        <v>83</v>
      </c>
      <c r="CL393" s="67">
        <v>83.76</v>
      </c>
      <c r="CM393" s="67">
        <v>85.36</v>
      </c>
      <c r="DD393" s="17">
        <f t="shared" si="18"/>
        <v>4.9899999999999949</v>
      </c>
      <c r="DE393" s="96">
        <f t="shared" si="19"/>
        <v>7.5801306395260448E-2</v>
      </c>
      <c r="DF393">
        <v>7.8</v>
      </c>
      <c r="DH393" s="255" t="s">
        <v>11361</v>
      </c>
      <c r="DI393">
        <f>VLOOKUP(DH393,[5]全部Ａ股20250705!$A:$D,4,FALSE)</f>
        <v>70.819999999999993</v>
      </c>
      <c r="DK393" s="270"/>
      <c r="DL393" s="271"/>
    </row>
    <row r="394" spans="1:116" x14ac:dyDescent="0.25">
      <c r="A394" s="99">
        <f t="shared" si="15"/>
        <v>393</v>
      </c>
      <c r="B394" s="8" t="s">
        <v>11358</v>
      </c>
      <c r="C394" s="137" t="s">
        <v>11359</v>
      </c>
      <c r="D394" s="176">
        <v>11.14</v>
      </c>
      <c r="F394" s="100" t="e">
        <f>VLOOKUP(C394,#REF!,3,FALSE)</f>
        <v>#REF!</v>
      </c>
      <c r="G394" s="100"/>
      <c r="H394" s="67">
        <v>10.95</v>
      </c>
      <c r="I394" s="67">
        <v>10.55</v>
      </c>
      <c r="J394" s="67">
        <v>10.68</v>
      </c>
      <c r="K394" s="67">
        <v>11.16</v>
      </c>
      <c r="L394" s="67">
        <v>11.41</v>
      </c>
      <c r="M394" s="67">
        <v>11.41</v>
      </c>
      <c r="N394" s="67">
        <v>11.31</v>
      </c>
      <c r="O394" s="67">
        <v>11.27</v>
      </c>
      <c r="P394" s="67">
        <v>11.08</v>
      </c>
      <c r="Q394" s="67">
        <v>11.91</v>
      </c>
      <c r="R394" s="67">
        <v>10.210000000000001</v>
      </c>
      <c r="S394" s="67">
        <v>10.02</v>
      </c>
      <c r="T394" s="67">
        <v>11.08</v>
      </c>
      <c r="U394" s="67">
        <v>11.17</v>
      </c>
      <c r="V394" s="67">
        <v>10.98</v>
      </c>
      <c r="W394" s="67">
        <v>10.96</v>
      </c>
      <c r="X394" s="67">
        <v>10.95</v>
      </c>
      <c r="Y394" s="67">
        <v>10.87</v>
      </c>
      <c r="Z394" s="67">
        <v>11.2</v>
      </c>
      <c r="AA394" s="67">
        <v>11.67</v>
      </c>
      <c r="AB394" s="67">
        <v>11.96</v>
      </c>
      <c r="AC394" s="67">
        <v>11.44</v>
      </c>
      <c r="AD394" s="67">
        <v>11.49</v>
      </c>
      <c r="AE394" s="67">
        <v>11.14</v>
      </c>
      <c r="AF394" s="67">
        <v>10.45</v>
      </c>
      <c r="AG394" s="67">
        <v>10.23</v>
      </c>
      <c r="AH394" s="67">
        <v>11.42</v>
      </c>
      <c r="AI394" s="67">
        <v>11.77</v>
      </c>
      <c r="AJ394" s="67">
        <v>12.36</v>
      </c>
      <c r="AK394" s="67">
        <v>12.53</v>
      </c>
      <c r="AL394" s="67">
        <v>12.83</v>
      </c>
      <c r="AM394" s="67">
        <v>12.1</v>
      </c>
      <c r="AN394" s="67">
        <v>11.52</v>
      </c>
      <c r="AO394" s="67">
        <v>11.45</v>
      </c>
      <c r="AP394" s="67">
        <v>10.74</v>
      </c>
      <c r="AQ394" s="67">
        <v>10.4</v>
      </c>
      <c r="AR394" s="67">
        <v>10.23</v>
      </c>
      <c r="AS394" s="67">
        <v>9.8800000000000008</v>
      </c>
      <c r="AT394" s="67">
        <v>11.01</v>
      </c>
      <c r="AU394" s="67">
        <v>10.130000000000001</v>
      </c>
      <c r="AV394" s="67">
        <v>8.9700000000000006</v>
      </c>
      <c r="AW394" s="67">
        <v>8.81</v>
      </c>
      <c r="AX394" s="67">
        <v>9.52</v>
      </c>
      <c r="AY394" s="67">
        <v>9.2899999999999991</v>
      </c>
      <c r="AZ394" s="67">
        <v>9.49</v>
      </c>
      <c r="BA394" s="67">
        <v>10.5</v>
      </c>
      <c r="BB394" s="67">
        <v>10.84</v>
      </c>
      <c r="BC394" s="67">
        <v>12.2</v>
      </c>
      <c r="BD394" s="67">
        <v>11.19</v>
      </c>
      <c r="BE394" s="67">
        <v>10.5</v>
      </c>
      <c r="BF394" s="67">
        <v>10.87</v>
      </c>
      <c r="BG394" s="67">
        <v>10.48</v>
      </c>
      <c r="BH394" s="67">
        <v>10.52</v>
      </c>
      <c r="BI394" s="67">
        <v>10.89</v>
      </c>
      <c r="BJ394" s="67">
        <v>9.74</v>
      </c>
      <c r="BK394" s="67">
        <v>9.7899999999999991</v>
      </c>
      <c r="BL394" s="67">
        <v>10.09</v>
      </c>
      <c r="BM394" s="67">
        <v>10.53</v>
      </c>
      <c r="BN394" s="67">
        <v>10.66</v>
      </c>
      <c r="BO394" s="67">
        <v>9.41</v>
      </c>
      <c r="BP394" s="67">
        <v>9.16</v>
      </c>
      <c r="BQ394" s="67">
        <v>9.75</v>
      </c>
      <c r="BR394" s="67">
        <v>8.8699999999999992</v>
      </c>
      <c r="BS394" s="67">
        <v>9</v>
      </c>
      <c r="BT394" s="67">
        <v>8.51</v>
      </c>
      <c r="BV394" s="67">
        <v>8.81</v>
      </c>
      <c r="BW394" s="67">
        <v>8.69</v>
      </c>
      <c r="BX394" s="67">
        <v>8.32</v>
      </c>
      <c r="BY394" s="67">
        <v>8.82</v>
      </c>
      <c r="BZ394" s="67">
        <v>8.15</v>
      </c>
      <c r="CA394" s="67">
        <v>6.67</v>
      </c>
      <c r="CB394" s="67">
        <v>6.69</v>
      </c>
      <c r="CC394" s="67">
        <v>8.3699999999999992</v>
      </c>
      <c r="CD394" s="67">
        <v>8.0299999999999994</v>
      </c>
      <c r="CE394" s="67">
        <v>8.5500000000000007</v>
      </c>
      <c r="CF394" s="67">
        <v>8.7200000000000006</v>
      </c>
      <c r="CG394" s="67">
        <v>8.98</v>
      </c>
      <c r="CH394" s="67">
        <v>8.99</v>
      </c>
      <c r="CI394" s="67">
        <v>9.64</v>
      </c>
      <c r="CJ394" s="67">
        <v>9.58</v>
      </c>
      <c r="CK394" s="67">
        <v>10.09</v>
      </c>
      <c r="CL394" s="67">
        <v>10.25</v>
      </c>
      <c r="CM394" s="67">
        <v>10.63</v>
      </c>
      <c r="DD394" s="17">
        <f t="shared" si="18"/>
        <v>0.19000000000000128</v>
      </c>
      <c r="DE394" s="96">
        <f t="shared" si="19"/>
        <v>1.73515981735161E-2</v>
      </c>
      <c r="DF394">
        <v>7.8</v>
      </c>
      <c r="DH394" s="255" t="s">
        <v>11359</v>
      </c>
      <c r="DI394">
        <f>VLOOKUP(DH394,[5]全部Ａ股20250705!$A:$D,4,FALSE)</f>
        <v>11.14</v>
      </c>
      <c r="DK394" s="270"/>
      <c r="DL394" s="271"/>
    </row>
    <row r="395" spans="1:116" x14ac:dyDescent="0.25">
      <c r="A395" s="99">
        <f t="shared" si="15"/>
        <v>394</v>
      </c>
      <c r="B395" s="8" t="s">
        <v>11355</v>
      </c>
      <c r="C395" s="137" t="s">
        <v>11357</v>
      </c>
      <c r="D395" s="176">
        <v>18.72</v>
      </c>
      <c r="F395" s="100" t="e">
        <f>VLOOKUP(C395,#REF!,3,FALSE)</f>
        <v>#REF!</v>
      </c>
      <c r="G395" s="100"/>
      <c r="H395" s="67">
        <v>18.309999999999999</v>
      </c>
      <c r="I395" s="67">
        <v>17.45</v>
      </c>
      <c r="J395" s="67">
        <v>18.2</v>
      </c>
      <c r="K395" s="67">
        <v>19.260000000000002</v>
      </c>
      <c r="L395" s="67">
        <v>19.309999999999999</v>
      </c>
      <c r="M395" s="67">
        <v>20.079999999999998</v>
      </c>
      <c r="N395" s="67">
        <v>19.510000000000002</v>
      </c>
      <c r="O395" s="67">
        <v>18.079999999999998</v>
      </c>
      <c r="P395" s="67">
        <v>17.739999999999998</v>
      </c>
      <c r="Q395" s="67">
        <v>18.78</v>
      </c>
      <c r="R395" s="67">
        <v>16.11</v>
      </c>
      <c r="S395" s="67">
        <v>16.41</v>
      </c>
      <c r="T395" s="67">
        <v>19.93</v>
      </c>
      <c r="U395" s="67">
        <v>18.16</v>
      </c>
      <c r="V395" s="67">
        <v>20.18</v>
      </c>
      <c r="W395" s="67">
        <v>19.899999999999999</v>
      </c>
      <c r="X395" s="67">
        <v>20.92</v>
      </c>
      <c r="Y395" s="67">
        <v>18.03</v>
      </c>
      <c r="Z395" s="67">
        <v>18.25</v>
      </c>
      <c r="AA395" s="67">
        <v>18.16</v>
      </c>
      <c r="AB395" s="67">
        <v>18.25</v>
      </c>
      <c r="AC395" s="67">
        <v>17.27</v>
      </c>
      <c r="AD395" s="67">
        <v>17.670000000000002</v>
      </c>
      <c r="AE395" s="67">
        <v>17.78</v>
      </c>
      <c r="AF395" s="67">
        <v>17.100000000000001</v>
      </c>
      <c r="AG395" s="67">
        <v>17.34</v>
      </c>
      <c r="AH395" s="67">
        <v>20.49</v>
      </c>
      <c r="AI395" s="67">
        <v>22.66</v>
      </c>
      <c r="AJ395" s="67">
        <v>21.6</v>
      </c>
      <c r="AK395" s="67">
        <v>22.46</v>
      </c>
      <c r="AL395" s="67">
        <v>23.1</v>
      </c>
      <c r="AM395" s="67">
        <v>19.690000000000001</v>
      </c>
      <c r="AN395" s="67">
        <v>20.95</v>
      </c>
      <c r="AO395" s="67">
        <v>22.51</v>
      </c>
      <c r="AP395" s="67">
        <v>21.34</v>
      </c>
      <c r="AQ395" s="67">
        <v>21.8</v>
      </c>
      <c r="AR395" s="67">
        <v>20.65</v>
      </c>
      <c r="AS395" s="67">
        <v>20.11</v>
      </c>
      <c r="AT395" s="67">
        <v>22.5</v>
      </c>
      <c r="AU395" s="67">
        <v>20.64</v>
      </c>
      <c r="AV395" s="67">
        <v>18.579999999999998</v>
      </c>
      <c r="AW395" s="67">
        <v>18.309999999999999</v>
      </c>
      <c r="AX395" s="67">
        <v>18.95</v>
      </c>
      <c r="AY395" s="67">
        <v>18.73</v>
      </c>
      <c r="AZ395" s="67">
        <v>18.63</v>
      </c>
      <c r="BA395" s="67">
        <v>19.38</v>
      </c>
      <c r="BB395" s="67">
        <v>19.829999999999998</v>
      </c>
      <c r="BC395" s="67">
        <v>21.29</v>
      </c>
      <c r="BD395" s="67">
        <v>19.79</v>
      </c>
      <c r="BE395" s="67">
        <v>19.329999999999998</v>
      </c>
      <c r="BF395" s="67">
        <v>20.54</v>
      </c>
      <c r="BG395" s="67">
        <v>20.37</v>
      </c>
      <c r="BH395" s="67">
        <v>21.43</v>
      </c>
      <c r="BI395" s="67">
        <v>21.33</v>
      </c>
      <c r="BJ395" s="67">
        <v>23.19</v>
      </c>
      <c r="BK395" s="67">
        <v>22.83</v>
      </c>
      <c r="BL395" s="67">
        <v>24.72</v>
      </c>
      <c r="BM395" s="67">
        <v>24.36</v>
      </c>
      <c r="BN395" s="67">
        <v>25.9</v>
      </c>
      <c r="BO395" s="67">
        <v>26.79</v>
      </c>
      <c r="BP395" s="67">
        <v>27.22</v>
      </c>
      <c r="BQ395" s="67">
        <v>26.6</v>
      </c>
      <c r="BR395" s="67">
        <v>25.93</v>
      </c>
      <c r="BS395" s="67">
        <v>27.21</v>
      </c>
      <c r="BT395" s="67">
        <v>29.02</v>
      </c>
      <c r="BV395" s="67">
        <v>33.56</v>
      </c>
      <c r="BW395" s="67">
        <v>37.630000000000003</v>
      </c>
      <c r="BX395" s="67">
        <v>34.15</v>
      </c>
      <c r="BY395" s="67">
        <v>34.65</v>
      </c>
      <c r="BZ395" s="67">
        <v>33.950000000000003</v>
      </c>
      <c r="CA395" s="67">
        <v>26.79</v>
      </c>
      <c r="CB395" s="67">
        <v>27.6</v>
      </c>
      <c r="CC395" s="67">
        <v>33.200000000000003</v>
      </c>
      <c r="CD395" s="67">
        <v>33.630000000000003</v>
      </c>
      <c r="CE395" s="67">
        <v>36.21</v>
      </c>
      <c r="CF395" s="67">
        <v>40.630000000000003</v>
      </c>
      <c r="CG395" s="67">
        <v>46.35</v>
      </c>
      <c r="CH395" s="67">
        <v>45.89</v>
      </c>
      <c r="CI395" s="67">
        <v>45.34</v>
      </c>
      <c r="CJ395" s="67">
        <v>39.85</v>
      </c>
      <c r="CK395" s="67">
        <v>43.4</v>
      </c>
      <c r="CL395" s="67">
        <v>42.84</v>
      </c>
      <c r="CM395" s="67">
        <v>37.9</v>
      </c>
      <c r="DD395" s="17">
        <f t="shared" si="18"/>
        <v>0.41000000000000014</v>
      </c>
      <c r="DE395" s="96">
        <f t="shared" si="19"/>
        <v>2.2392135445111969E-2</v>
      </c>
      <c r="DF395">
        <v>7.8</v>
      </c>
      <c r="DH395" s="255" t="s">
        <v>11357</v>
      </c>
      <c r="DI395">
        <f>VLOOKUP(DH395,[5]全部Ａ股20250705!$A:$D,4,FALSE)</f>
        <v>18.72</v>
      </c>
      <c r="DK395" s="270"/>
      <c r="DL395" s="271"/>
    </row>
    <row r="396" spans="1:116" x14ac:dyDescent="0.25">
      <c r="A396" s="99">
        <f t="shared" si="15"/>
        <v>395</v>
      </c>
      <c r="B396" s="8" t="s">
        <v>11354</v>
      </c>
      <c r="C396" s="137" t="s">
        <v>11356</v>
      </c>
      <c r="D396" s="176">
        <v>9.9600000000000009</v>
      </c>
      <c r="F396" s="100" t="e">
        <f>VLOOKUP(C396,#REF!,3,FALSE)</f>
        <v>#REF!</v>
      </c>
      <c r="G396" s="100"/>
      <c r="H396" s="67">
        <v>9.16</v>
      </c>
      <c r="I396" s="67">
        <v>8.75</v>
      </c>
      <c r="J396" s="67">
        <v>8.8800000000000008</v>
      </c>
      <c r="K396" s="67">
        <v>9.08</v>
      </c>
      <c r="L396" s="67">
        <v>8.98</v>
      </c>
      <c r="M396" s="67">
        <v>9</v>
      </c>
      <c r="N396" s="67">
        <v>9.1199999999999992</v>
      </c>
      <c r="O396" s="67">
        <v>9.26</v>
      </c>
      <c r="P396" s="67">
        <v>8.74</v>
      </c>
      <c r="Q396" s="67">
        <v>8.2799999999999994</v>
      </c>
      <c r="R396" s="67">
        <v>8.23</v>
      </c>
      <c r="S396" s="67">
        <v>8.25</v>
      </c>
      <c r="T396" s="67">
        <v>8.99</v>
      </c>
      <c r="U396" s="67">
        <v>9.2100000000000009</v>
      </c>
      <c r="V396" s="67">
        <v>10.18</v>
      </c>
      <c r="W396" s="67">
        <v>10.54</v>
      </c>
      <c r="X396" s="67">
        <v>10.54</v>
      </c>
      <c r="Y396" s="67">
        <v>10</v>
      </c>
      <c r="Z396" s="67">
        <v>10.74</v>
      </c>
      <c r="AA396" s="67">
        <v>9.6199999999999992</v>
      </c>
      <c r="AB396" s="67">
        <v>9.56</v>
      </c>
      <c r="AC396" s="67">
        <v>8.7799999999999994</v>
      </c>
      <c r="AD396" s="67">
        <v>9.08</v>
      </c>
      <c r="AE396" s="67">
        <v>9.3699999999999992</v>
      </c>
      <c r="AF396" s="67">
        <v>8.7200000000000006</v>
      </c>
      <c r="AG396" s="67">
        <v>8.6300000000000008</v>
      </c>
      <c r="AH396" s="67">
        <v>9.83</v>
      </c>
      <c r="AI396" s="67">
        <v>10.91</v>
      </c>
      <c r="AJ396" s="67">
        <v>11.44</v>
      </c>
      <c r="AK396" s="67">
        <v>11.86</v>
      </c>
      <c r="AL396" s="67">
        <v>11.13</v>
      </c>
      <c r="AM396" s="67">
        <v>11.09</v>
      </c>
      <c r="AN396" s="67">
        <v>11.43</v>
      </c>
      <c r="AO396" s="67">
        <v>12.86</v>
      </c>
      <c r="AP396" s="67">
        <v>12.54</v>
      </c>
      <c r="AQ396" s="67">
        <v>12.21</v>
      </c>
      <c r="AR396" s="67">
        <v>11.45</v>
      </c>
      <c r="AS396" s="67">
        <v>10.56</v>
      </c>
      <c r="AT396" s="67">
        <v>10.47</v>
      </c>
      <c r="AU396" s="67">
        <v>9.6300000000000008</v>
      </c>
      <c r="AV396" s="67">
        <v>9.64</v>
      </c>
      <c r="AW396" s="67">
        <v>8.32</v>
      </c>
      <c r="AX396" s="67">
        <v>7.05</v>
      </c>
      <c r="AY396" s="67">
        <v>6.87</v>
      </c>
      <c r="AZ396" s="67">
        <v>6.53</v>
      </c>
      <c r="BA396" s="67">
        <v>6.97</v>
      </c>
      <c r="BB396" s="67">
        <v>6.94</v>
      </c>
      <c r="BC396" s="67">
        <v>7.41</v>
      </c>
      <c r="BD396" s="67">
        <v>7.09</v>
      </c>
      <c r="BE396" s="67">
        <v>7.2</v>
      </c>
      <c r="BF396" s="67">
        <v>7.57</v>
      </c>
      <c r="BG396" s="67">
        <v>7.69</v>
      </c>
      <c r="BH396" s="67">
        <v>8.02</v>
      </c>
      <c r="BI396" s="67">
        <v>7.92</v>
      </c>
      <c r="BJ396" s="67">
        <v>8.2100000000000009</v>
      </c>
      <c r="BK396" s="67">
        <v>7.96</v>
      </c>
      <c r="BL396" s="67">
        <v>8.9600000000000009</v>
      </c>
      <c r="BM396" s="67">
        <v>9.02</v>
      </c>
      <c r="BN396" s="67">
        <v>10.23</v>
      </c>
      <c r="BO396" s="67">
        <v>10.17</v>
      </c>
      <c r="BP396" s="67">
        <v>10.31</v>
      </c>
      <c r="BQ396" s="67">
        <v>10.24</v>
      </c>
      <c r="BR396" s="67">
        <v>10.02</v>
      </c>
      <c r="BS396" s="67">
        <v>10.65</v>
      </c>
      <c r="BT396" s="67">
        <v>11.4</v>
      </c>
      <c r="BV396" s="67">
        <v>13.2</v>
      </c>
      <c r="BW396" s="67">
        <v>14.47</v>
      </c>
      <c r="BX396" s="67">
        <v>13.84</v>
      </c>
      <c r="BY396" s="67">
        <v>13.11</v>
      </c>
      <c r="BZ396" s="67">
        <v>12.21</v>
      </c>
      <c r="CA396" s="67">
        <v>8.43</v>
      </c>
      <c r="CB396" s="67">
        <v>10.64</v>
      </c>
      <c r="CC396" s="67">
        <v>12.98</v>
      </c>
      <c r="CD396" s="67">
        <v>13.71</v>
      </c>
      <c r="CE396" s="67">
        <v>15.44</v>
      </c>
      <c r="CF396" s="67">
        <v>15.27</v>
      </c>
      <c r="CG396" s="67">
        <v>16.059999999999999</v>
      </c>
      <c r="CH396" s="67">
        <v>18.36</v>
      </c>
      <c r="CI396" s="67">
        <v>13.88</v>
      </c>
      <c r="CJ396" s="67">
        <v>12.91</v>
      </c>
      <c r="CK396" s="67">
        <v>13.53</v>
      </c>
      <c r="CL396" s="67">
        <v>12.13</v>
      </c>
      <c r="CM396" s="67">
        <v>13.43</v>
      </c>
      <c r="DD396" s="17">
        <f t="shared" si="18"/>
        <v>0.80000000000000071</v>
      </c>
      <c r="DE396" s="96">
        <f t="shared" si="19"/>
        <v>8.7336244541484795E-2</v>
      </c>
      <c r="DF396">
        <v>7.8</v>
      </c>
      <c r="DH396" s="255" t="s">
        <v>11356</v>
      </c>
      <c r="DI396">
        <f>VLOOKUP(DH396,[5]全部Ａ股20250705!$A:$D,4,FALSE)</f>
        <v>9.9600000000000009</v>
      </c>
      <c r="DK396" s="270"/>
      <c r="DL396" s="271"/>
    </row>
    <row r="397" spans="1:116" x14ac:dyDescent="0.25">
      <c r="A397" s="99">
        <f t="shared" si="15"/>
        <v>396</v>
      </c>
      <c r="B397" s="8" t="s">
        <v>11351</v>
      </c>
      <c r="C397" s="137" t="s">
        <v>11352</v>
      </c>
      <c r="D397" s="176">
        <v>24.83</v>
      </c>
      <c r="F397" s="100" t="e">
        <f>VLOOKUP(C397,#REF!,3,FALSE)</f>
        <v>#REF!</v>
      </c>
      <c r="G397" s="100"/>
      <c r="H397" s="67">
        <v>25.26</v>
      </c>
      <c r="I397" s="67">
        <v>24.79</v>
      </c>
      <c r="J397" s="67">
        <v>26.84</v>
      </c>
      <c r="K397" s="67">
        <v>22.08</v>
      </c>
      <c r="L397" s="67">
        <v>20.39</v>
      </c>
      <c r="M397" s="67">
        <v>20.67</v>
      </c>
      <c r="N397" s="67">
        <v>21.01</v>
      </c>
      <c r="O397" s="67">
        <v>21.87</v>
      </c>
      <c r="P397" s="67">
        <v>21.72</v>
      </c>
      <c r="Q397" s="67">
        <v>20.02</v>
      </c>
      <c r="R397" s="67">
        <v>20.149999999999999</v>
      </c>
      <c r="S397" s="67">
        <v>20.27</v>
      </c>
      <c r="T397" s="67">
        <v>23.09</v>
      </c>
      <c r="U397" s="67">
        <v>23.34</v>
      </c>
      <c r="V397" s="67">
        <v>24.28</v>
      </c>
      <c r="W397" s="67">
        <v>25.7</v>
      </c>
      <c r="X397" s="67">
        <v>25.61</v>
      </c>
      <c r="Y397" s="67">
        <v>24.73</v>
      </c>
      <c r="Z397" s="67">
        <v>28.17</v>
      </c>
      <c r="AA397" s="67">
        <v>27.44</v>
      </c>
      <c r="AB397" s="67">
        <v>27.19</v>
      </c>
      <c r="AC397" s="67">
        <v>24.45</v>
      </c>
      <c r="AD397" s="67">
        <v>24.89</v>
      </c>
      <c r="AE397" s="67">
        <v>24.1</v>
      </c>
      <c r="AF397" s="67">
        <v>22.37</v>
      </c>
      <c r="AG397" s="67">
        <v>22.13</v>
      </c>
      <c r="AH397" s="67">
        <v>25.85</v>
      </c>
      <c r="AI397" s="67">
        <v>28.01</v>
      </c>
      <c r="AJ397" s="67">
        <v>31.03</v>
      </c>
      <c r="AK397" s="67">
        <v>31.19</v>
      </c>
      <c r="AL397" s="67">
        <v>30.38</v>
      </c>
      <c r="AM397" s="67">
        <v>27.83</v>
      </c>
      <c r="AN397" s="67">
        <v>28.46</v>
      </c>
      <c r="AO397" s="67">
        <v>30</v>
      </c>
      <c r="AP397" s="67">
        <v>27.85</v>
      </c>
      <c r="AQ397" s="67">
        <v>32.85</v>
      </c>
      <c r="AR397" s="67">
        <v>25.61</v>
      </c>
      <c r="AS397" s="67">
        <v>22.15</v>
      </c>
      <c r="AT397" s="67">
        <v>24.38</v>
      </c>
      <c r="AU397" s="67">
        <v>20.62</v>
      </c>
      <c r="AV397" s="67">
        <v>16.5</v>
      </c>
      <c r="AW397" s="67">
        <v>16.53</v>
      </c>
      <c r="AX397" s="67">
        <v>16.829999999999998</v>
      </c>
      <c r="AY397" s="67">
        <v>17.21</v>
      </c>
      <c r="AZ397" s="67">
        <v>17.16</v>
      </c>
      <c r="BA397" s="67">
        <v>18.510000000000002</v>
      </c>
      <c r="BB397" s="67">
        <v>18.38</v>
      </c>
      <c r="BC397" s="67">
        <v>19.7</v>
      </c>
      <c r="BD397" s="67">
        <v>19.91</v>
      </c>
      <c r="BE397" s="67">
        <v>20.22</v>
      </c>
      <c r="BF397" s="67">
        <v>19.91</v>
      </c>
      <c r="BG397" s="67">
        <v>20.25</v>
      </c>
      <c r="BH397" s="67">
        <v>21.58</v>
      </c>
      <c r="BI397" s="67">
        <v>19.04</v>
      </c>
      <c r="BJ397" s="67">
        <v>20.68</v>
      </c>
      <c r="BK397" s="67">
        <v>19.850000000000001</v>
      </c>
      <c r="BL397" s="67">
        <v>21.2</v>
      </c>
      <c r="BM397" s="67">
        <v>21.42</v>
      </c>
      <c r="BN397" s="67">
        <v>22.64</v>
      </c>
      <c r="BO397" s="67">
        <v>23.27</v>
      </c>
      <c r="BP397" s="67">
        <v>25.81</v>
      </c>
      <c r="BQ397" s="67">
        <v>24.59</v>
      </c>
      <c r="BR397" s="67">
        <v>23.1</v>
      </c>
      <c r="BS397" s="67">
        <v>24.26</v>
      </c>
      <c r="BT397" s="67">
        <v>26.61</v>
      </c>
      <c r="BV397" s="67">
        <v>34.15</v>
      </c>
      <c r="BW397" s="67">
        <v>28.22</v>
      </c>
      <c r="BX397" s="67">
        <v>28.05</v>
      </c>
      <c r="BY397" s="67">
        <v>30.4</v>
      </c>
      <c r="BZ397" s="67">
        <v>29</v>
      </c>
      <c r="CA397" s="67">
        <v>19.28</v>
      </c>
      <c r="CB397" s="67">
        <v>19.829999999999998</v>
      </c>
      <c r="CC397" s="67">
        <v>20.6</v>
      </c>
      <c r="CD397" s="67">
        <v>22.27</v>
      </c>
      <c r="CE397" s="67">
        <v>22.4</v>
      </c>
      <c r="CF397" s="67">
        <v>23.67</v>
      </c>
      <c r="CG397" s="67">
        <v>25.73</v>
      </c>
      <c r="CH397" s="67">
        <v>22.75</v>
      </c>
      <c r="CI397" s="67">
        <v>30.61</v>
      </c>
      <c r="CJ397" s="67">
        <v>29.98</v>
      </c>
      <c r="CK397" s="67">
        <v>29.9</v>
      </c>
      <c r="CL397" s="67">
        <v>33.75</v>
      </c>
      <c r="CM397" s="67">
        <v>28.25</v>
      </c>
      <c r="DD397" s="17">
        <f t="shared" si="18"/>
        <v>-0.43000000000000327</v>
      </c>
      <c r="DE397" s="96">
        <f t="shared" si="19"/>
        <v>-1.7022961203483896E-2</v>
      </c>
      <c r="DF397">
        <v>7.8</v>
      </c>
      <c r="DH397" s="255" t="s">
        <v>11352</v>
      </c>
      <c r="DI397">
        <f>VLOOKUP(DH397,[5]全部Ａ股20250705!$A:$D,4,FALSE)</f>
        <v>24.83</v>
      </c>
      <c r="DK397" s="270"/>
      <c r="DL397" s="271"/>
    </row>
    <row r="398" spans="1:116" x14ac:dyDescent="0.25">
      <c r="A398" s="99">
        <f t="shared" si="15"/>
        <v>397</v>
      </c>
      <c r="B398" s="8" t="s">
        <v>11349</v>
      </c>
      <c r="C398" s="137" t="s">
        <v>11350</v>
      </c>
      <c r="D398" s="176">
        <v>32.31</v>
      </c>
      <c r="F398" s="100" t="e">
        <f>VLOOKUP(C398,#REF!,3,FALSE)</f>
        <v>#REF!</v>
      </c>
      <c r="G398" s="100"/>
      <c r="H398" s="67">
        <v>33.86</v>
      </c>
      <c r="I398" s="67">
        <v>32.03</v>
      </c>
      <c r="J398" s="67">
        <v>34.44</v>
      </c>
      <c r="K398" s="67">
        <v>34.33</v>
      </c>
      <c r="L398" s="67">
        <v>32.32</v>
      </c>
      <c r="M398" s="67">
        <v>34.1</v>
      </c>
      <c r="N398" s="67">
        <v>37.799999999999997</v>
      </c>
      <c r="O398" s="67">
        <v>30.98</v>
      </c>
      <c r="P398" s="67">
        <v>28.79</v>
      </c>
      <c r="Q398" s="67">
        <v>27.35</v>
      </c>
      <c r="R398" s="67">
        <v>26.48</v>
      </c>
      <c r="S398" s="67">
        <v>26.91</v>
      </c>
      <c r="T398" s="67">
        <v>28.85</v>
      </c>
      <c r="U398" s="67">
        <v>30.62</v>
      </c>
      <c r="V398" s="67">
        <v>36.130000000000003</v>
      </c>
      <c r="W398" s="67">
        <v>34.97</v>
      </c>
      <c r="X398" s="67">
        <v>37.29</v>
      </c>
      <c r="Y398" s="67">
        <v>34.64</v>
      </c>
      <c r="Z398" s="67">
        <v>36.450000000000003</v>
      </c>
      <c r="AA398" s="67">
        <v>31.69</v>
      </c>
      <c r="AB398" s="67">
        <v>32.619999999999997</v>
      </c>
      <c r="AC398" s="67">
        <v>29</v>
      </c>
      <c r="AD398" s="67">
        <v>30.94</v>
      </c>
      <c r="AE398" s="67">
        <v>31.33</v>
      </c>
      <c r="AF398" s="67">
        <v>30.6</v>
      </c>
      <c r="AG398" s="67">
        <v>29.76</v>
      </c>
      <c r="AH398" s="67">
        <v>27.18</v>
      </c>
      <c r="AI398" s="67">
        <v>30.76</v>
      </c>
      <c r="AJ398" s="67">
        <v>33.81</v>
      </c>
      <c r="AK398" s="67">
        <v>33.86</v>
      </c>
      <c r="AL398" s="67">
        <v>29.5</v>
      </c>
      <c r="AM398" s="67">
        <v>30</v>
      </c>
      <c r="AN398" s="67">
        <v>22.82</v>
      </c>
      <c r="AO398" s="67">
        <v>18.25</v>
      </c>
      <c r="AP398" s="67">
        <v>12.22</v>
      </c>
      <c r="AQ398" s="67">
        <v>12.42</v>
      </c>
      <c r="AR398" s="67">
        <v>12.3</v>
      </c>
      <c r="AS398" s="67">
        <v>11.74</v>
      </c>
      <c r="AT398" s="67">
        <v>12.49</v>
      </c>
      <c r="AU398" s="67">
        <v>11.08</v>
      </c>
      <c r="AV398" s="67">
        <v>9.57</v>
      </c>
      <c r="AW398" s="67">
        <v>9.61</v>
      </c>
      <c r="AX398" s="67">
        <v>9.8800000000000008</v>
      </c>
      <c r="AY398" s="67">
        <v>10.31</v>
      </c>
      <c r="AZ398" s="67">
        <v>10.07</v>
      </c>
      <c r="BA398" s="67">
        <v>11.56</v>
      </c>
      <c r="BB398" s="67">
        <v>11.6</v>
      </c>
      <c r="BC398" s="67">
        <v>12.11</v>
      </c>
      <c r="BD398" s="67">
        <v>12.06</v>
      </c>
      <c r="BE398" s="67">
        <v>11.95</v>
      </c>
      <c r="BF398" s="67">
        <v>12.09</v>
      </c>
      <c r="BG398" s="67">
        <v>12.51</v>
      </c>
      <c r="BH398" s="67">
        <v>13.62</v>
      </c>
      <c r="BI398" s="67">
        <v>11.94</v>
      </c>
      <c r="BJ398" s="67">
        <v>12.12</v>
      </c>
      <c r="BK398" s="67">
        <v>11.78</v>
      </c>
      <c r="BL398" s="67">
        <v>12.79</v>
      </c>
      <c r="BM398" s="67">
        <v>12.54</v>
      </c>
      <c r="BN398" s="67">
        <v>13.23</v>
      </c>
      <c r="BO398" s="67">
        <v>13.14</v>
      </c>
      <c r="BP398" s="67">
        <v>13.59</v>
      </c>
      <c r="BQ398" s="67">
        <v>13.53</v>
      </c>
      <c r="BR398" s="67">
        <v>12.12</v>
      </c>
      <c r="BS398" s="67">
        <v>12.5</v>
      </c>
      <c r="BT398" s="67">
        <v>13.03</v>
      </c>
      <c r="BV398" s="67">
        <v>13.9</v>
      </c>
      <c r="BW398" s="67">
        <v>14.29</v>
      </c>
      <c r="BX398" s="67">
        <v>14.21</v>
      </c>
      <c r="BY398" s="67">
        <v>13.45</v>
      </c>
      <c r="BZ398" s="67">
        <v>12.26</v>
      </c>
      <c r="CA398" s="67">
        <v>10.94</v>
      </c>
      <c r="CB398" s="67">
        <v>10.3</v>
      </c>
      <c r="CC398" s="67">
        <v>12.25</v>
      </c>
      <c r="CD398" s="67">
        <v>13.02</v>
      </c>
      <c r="CE398" s="67">
        <v>14.3</v>
      </c>
      <c r="CF398" s="67">
        <v>14.56</v>
      </c>
      <c r="CG398" s="67">
        <v>15.67</v>
      </c>
      <c r="CH398" s="67">
        <v>15.27</v>
      </c>
      <c r="CI398" s="67">
        <v>15.83</v>
      </c>
      <c r="CJ398" s="67">
        <v>15.72</v>
      </c>
      <c r="CK398" s="67">
        <v>16.73</v>
      </c>
      <c r="CL398" s="67">
        <v>16.03</v>
      </c>
      <c r="CM398" s="67">
        <v>16.010000000000002</v>
      </c>
      <c r="CN398" s="67">
        <v>15.19</v>
      </c>
      <c r="DD398" s="17">
        <f t="shared" si="18"/>
        <v>-1.5499999999999972</v>
      </c>
      <c r="DE398" s="96">
        <f t="shared" si="19"/>
        <v>-4.5776727702303517E-2</v>
      </c>
      <c r="DF398">
        <v>7.8</v>
      </c>
      <c r="DH398" s="255" t="s">
        <v>11350</v>
      </c>
      <c r="DI398">
        <f>VLOOKUP(DH398,[5]全部Ａ股20250705!$A:$D,4,FALSE)</f>
        <v>32.31</v>
      </c>
      <c r="DK398" s="270"/>
      <c r="DL398" s="271"/>
    </row>
    <row r="399" spans="1:116" x14ac:dyDescent="0.25">
      <c r="A399" s="99">
        <f t="shared" si="15"/>
        <v>398</v>
      </c>
      <c r="B399" s="8" t="s">
        <v>11346</v>
      </c>
      <c r="C399" s="137" t="s">
        <v>11348</v>
      </c>
      <c r="D399" s="176">
        <v>28.37</v>
      </c>
      <c r="F399" s="100" t="e">
        <f>VLOOKUP(C399,#REF!,3,FALSE)</f>
        <v>#REF!</v>
      </c>
      <c r="G399" s="100"/>
      <c r="H399" s="67">
        <v>29</v>
      </c>
      <c r="I399" s="67">
        <v>29.28</v>
      </c>
      <c r="J399" s="67">
        <v>27.74</v>
      </c>
      <c r="K399" s="67">
        <v>27.55</v>
      </c>
      <c r="L399" s="67">
        <v>27.39</v>
      </c>
      <c r="M399" s="67">
        <v>28.16</v>
      </c>
      <c r="N399" s="67">
        <v>28.04</v>
      </c>
      <c r="O399" s="67">
        <v>28.91</v>
      </c>
      <c r="P399" s="67">
        <v>29.04</v>
      </c>
      <c r="Q399" s="67">
        <v>29.14</v>
      </c>
      <c r="R399" s="67">
        <v>29.14</v>
      </c>
      <c r="S399" s="67">
        <v>29.57</v>
      </c>
      <c r="T399" s="67">
        <v>30.83</v>
      </c>
      <c r="U399" s="67">
        <v>30.36</v>
      </c>
      <c r="V399" s="67">
        <v>33.5</v>
      </c>
      <c r="W399" s="67">
        <v>33.64</v>
      </c>
      <c r="X399" s="67">
        <v>34.799999999999997</v>
      </c>
      <c r="Y399" s="67">
        <v>34.36</v>
      </c>
      <c r="Z399" s="67">
        <v>36.57</v>
      </c>
      <c r="AA399" s="67">
        <v>34.18</v>
      </c>
      <c r="AB399" s="67">
        <v>33</v>
      </c>
      <c r="AC399" s="67">
        <v>31.15</v>
      </c>
      <c r="AD399" s="67">
        <v>31.48</v>
      </c>
      <c r="AE399" s="67">
        <v>30.69</v>
      </c>
      <c r="AF399" s="67">
        <v>29.21</v>
      </c>
      <c r="AG399" s="67">
        <v>29.15</v>
      </c>
      <c r="AH399" s="67">
        <v>32.5</v>
      </c>
      <c r="AI399" s="67">
        <v>37</v>
      </c>
      <c r="AJ399" s="67">
        <v>37.6</v>
      </c>
      <c r="AK399" s="67">
        <v>37.020000000000003</v>
      </c>
      <c r="AL399" s="67">
        <v>36</v>
      </c>
      <c r="AM399" s="67">
        <v>34.24</v>
      </c>
      <c r="AN399" s="67">
        <v>38.18</v>
      </c>
      <c r="AO399" s="67">
        <v>41.74</v>
      </c>
      <c r="AP399" s="67">
        <v>43.69</v>
      </c>
      <c r="AQ399" s="67">
        <v>48.14</v>
      </c>
      <c r="AR399" s="67">
        <v>31.89</v>
      </c>
      <c r="AS399" s="67">
        <v>23.95</v>
      </c>
      <c r="AT399" s="67">
        <v>21.77</v>
      </c>
      <c r="AU399" s="67">
        <v>19.8</v>
      </c>
      <c r="AV399" s="67">
        <v>17.52</v>
      </c>
      <c r="AW399" s="67">
        <v>16.84</v>
      </c>
      <c r="AX399" s="67">
        <v>17.77</v>
      </c>
      <c r="AY399" s="67">
        <v>18.170000000000002</v>
      </c>
      <c r="AZ399" s="67">
        <v>16.63</v>
      </c>
      <c r="BA399" s="67">
        <v>16.95</v>
      </c>
      <c r="BB399" s="67">
        <v>15.36</v>
      </c>
      <c r="BC399" s="67">
        <v>16.55</v>
      </c>
      <c r="BD399" s="67">
        <v>15.84</v>
      </c>
      <c r="BE399" s="67">
        <v>16.239999999999998</v>
      </c>
      <c r="BF399" s="67">
        <v>14.7</v>
      </c>
      <c r="BG399" s="67">
        <v>14.32</v>
      </c>
      <c r="BH399" s="67">
        <v>15.08</v>
      </c>
      <c r="BI399" s="67">
        <v>15.74</v>
      </c>
      <c r="BJ399" s="67">
        <v>16.43</v>
      </c>
      <c r="BK399" s="67">
        <v>15.66</v>
      </c>
      <c r="BL399" s="67">
        <v>17.47</v>
      </c>
      <c r="BM399" s="67">
        <v>17.079999999999998</v>
      </c>
      <c r="BN399" s="67">
        <v>19.32</v>
      </c>
      <c r="BO399" s="67">
        <v>19.38</v>
      </c>
      <c r="BP399" s="67">
        <v>19.3</v>
      </c>
      <c r="BQ399" s="67">
        <v>18.760000000000002</v>
      </c>
      <c r="BR399" s="67">
        <v>17.149999999999999</v>
      </c>
      <c r="BS399" s="67">
        <v>18.940000000000001</v>
      </c>
      <c r="BT399" s="67">
        <v>20.32</v>
      </c>
      <c r="BV399" s="67">
        <v>25.87</v>
      </c>
      <c r="BW399" s="67">
        <v>24.39</v>
      </c>
      <c r="BX399" s="67">
        <v>24.73</v>
      </c>
      <c r="BY399" s="67">
        <v>22.75</v>
      </c>
      <c r="BZ399" s="67">
        <v>19.399999999999999</v>
      </c>
      <c r="CA399" s="67">
        <v>13.74</v>
      </c>
      <c r="CB399" s="67">
        <v>17.54</v>
      </c>
      <c r="CC399" s="67">
        <v>20.84</v>
      </c>
      <c r="CD399" s="67">
        <v>22.93</v>
      </c>
      <c r="CE399" s="67">
        <v>22.7</v>
      </c>
      <c r="CF399" s="67">
        <v>22.56</v>
      </c>
      <c r="CG399" s="67">
        <v>25.59</v>
      </c>
      <c r="CH399" s="67">
        <v>25.25</v>
      </c>
      <c r="CI399" s="67">
        <v>26.1</v>
      </c>
      <c r="CJ399" s="67">
        <v>28.99</v>
      </c>
      <c r="CK399" s="67">
        <v>33.090000000000003</v>
      </c>
      <c r="CL399" s="67">
        <v>41.2</v>
      </c>
      <c r="CM399" s="67">
        <v>37.880000000000003</v>
      </c>
      <c r="CN399" s="67">
        <v>34.01</v>
      </c>
      <c r="DD399" s="17">
        <f t="shared" si="18"/>
        <v>-0.62999999999999901</v>
      </c>
      <c r="DE399" s="96">
        <f t="shared" si="19"/>
        <v>-2.1724137931034448E-2</v>
      </c>
      <c r="DF399">
        <v>7.8</v>
      </c>
      <c r="DH399" s="255" t="s">
        <v>11348</v>
      </c>
      <c r="DI399">
        <f>VLOOKUP(DH399,[5]全部Ａ股20250705!$A:$D,4,FALSE)</f>
        <v>28.37</v>
      </c>
      <c r="DK399" s="270"/>
      <c r="DL399" s="271"/>
    </row>
    <row r="400" spans="1:116" x14ac:dyDescent="0.25">
      <c r="A400" s="99">
        <f t="shared" si="15"/>
        <v>399</v>
      </c>
      <c r="B400" s="8" t="s">
        <v>11345</v>
      </c>
      <c r="C400" s="137" t="s">
        <v>11347</v>
      </c>
      <c r="D400" s="176">
        <v>8.61</v>
      </c>
      <c r="F400" s="100" t="e">
        <f>VLOOKUP(C400,#REF!,3,FALSE)</f>
        <v>#REF!</v>
      </c>
      <c r="G400" s="100"/>
      <c r="H400" s="67">
        <v>8.77</v>
      </c>
      <c r="I400" s="67">
        <v>8.41</v>
      </c>
      <c r="J400" s="67">
        <v>8.4499999999999993</v>
      </c>
      <c r="K400" s="67">
        <v>8.65</v>
      </c>
      <c r="L400" s="67">
        <v>8.56</v>
      </c>
      <c r="M400" s="67">
        <v>8.14</v>
      </c>
      <c r="N400" s="67">
        <v>8.08</v>
      </c>
      <c r="O400" s="67">
        <v>8.2899999999999991</v>
      </c>
      <c r="P400" s="67">
        <v>8.0500000000000007</v>
      </c>
      <c r="Q400" s="67">
        <v>7.93</v>
      </c>
      <c r="R400" s="67">
        <v>7.98</v>
      </c>
      <c r="S400" s="67">
        <v>7.84</v>
      </c>
      <c r="T400" s="67">
        <v>8.44</v>
      </c>
      <c r="U400" s="67">
        <v>9.32</v>
      </c>
      <c r="V400" s="67">
        <v>9.1999999999999993</v>
      </c>
      <c r="W400" s="67">
        <v>10.3</v>
      </c>
      <c r="X400" s="67">
        <v>9.06</v>
      </c>
      <c r="Y400" s="67">
        <v>8.75</v>
      </c>
      <c r="Z400" s="67">
        <v>9.74</v>
      </c>
      <c r="AA400" s="67">
        <v>9.35</v>
      </c>
      <c r="AB400" s="67">
        <v>8.0500000000000007</v>
      </c>
      <c r="AC400" s="67">
        <v>7.66</v>
      </c>
      <c r="AD400" s="67">
        <v>7.75</v>
      </c>
      <c r="AE400" s="67">
        <v>7.62</v>
      </c>
      <c r="AF400" s="67">
        <v>7.22</v>
      </c>
      <c r="AG400" s="67">
        <v>7.34</v>
      </c>
      <c r="AH400" s="67">
        <v>8.3699999999999992</v>
      </c>
      <c r="AI400" s="67">
        <v>9.82</v>
      </c>
      <c r="AJ400" s="67">
        <v>10.59</v>
      </c>
      <c r="AK400" s="67">
        <v>10.53</v>
      </c>
      <c r="AL400" s="67">
        <v>10.220000000000001</v>
      </c>
      <c r="AM400" s="67">
        <v>9.2200000000000006</v>
      </c>
      <c r="AN400" s="67">
        <v>10.87</v>
      </c>
      <c r="AO400" s="67">
        <v>9.11</v>
      </c>
      <c r="AP400" s="67">
        <v>8.77</v>
      </c>
      <c r="AQ400" s="67">
        <v>9.01</v>
      </c>
      <c r="AR400" s="67">
        <v>8.26</v>
      </c>
      <c r="AS400" s="67">
        <v>7.93</v>
      </c>
      <c r="AT400" s="67">
        <v>8.94</v>
      </c>
      <c r="AU400" s="67">
        <v>8.1999999999999993</v>
      </c>
      <c r="AV400" s="67">
        <v>7.28</v>
      </c>
      <c r="AW400" s="67">
        <v>7.04</v>
      </c>
      <c r="AX400" s="67">
        <v>7.09</v>
      </c>
      <c r="AY400" s="67">
        <v>7.28</v>
      </c>
      <c r="AZ400" s="67">
        <v>6.87</v>
      </c>
      <c r="BA400" s="67">
        <v>7.47</v>
      </c>
      <c r="BB400" s="67">
        <v>7.3</v>
      </c>
      <c r="BC400" s="67">
        <v>7.62</v>
      </c>
      <c r="BD400" s="67">
        <v>7.3</v>
      </c>
      <c r="BE400" s="67">
        <v>7.28</v>
      </c>
      <c r="BF400" s="67">
        <v>7.49</v>
      </c>
      <c r="BG400" s="67">
        <v>7.74</v>
      </c>
      <c r="BH400" s="67">
        <v>7.85</v>
      </c>
      <c r="BI400" s="67">
        <v>7.89</v>
      </c>
      <c r="BJ400" s="67">
        <v>8.59</v>
      </c>
      <c r="BK400" s="67">
        <v>8.26</v>
      </c>
      <c r="BL400" s="67">
        <v>8.85</v>
      </c>
      <c r="BM400" s="67">
        <v>8.89</v>
      </c>
      <c r="BN400" s="67">
        <v>9.43</v>
      </c>
      <c r="BO400" s="67">
        <v>9.48</v>
      </c>
      <c r="BP400" s="67">
        <v>9.9499999999999993</v>
      </c>
      <c r="BQ400" s="67">
        <v>10.11</v>
      </c>
      <c r="BR400" s="67">
        <v>9.6</v>
      </c>
      <c r="BS400" s="67">
        <v>9.98</v>
      </c>
      <c r="BT400" s="67">
        <v>10.41</v>
      </c>
      <c r="BV400" s="67">
        <v>13.54</v>
      </c>
      <c r="BW400" s="67">
        <v>11.87</v>
      </c>
      <c r="BX400" s="67">
        <v>11.18</v>
      </c>
      <c r="BY400" s="67">
        <v>11.36</v>
      </c>
      <c r="BZ400" s="67">
        <v>11.45</v>
      </c>
      <c r="CA400" s="67">
        <v>8.7799999999999994</v>
      </c>
      <c r="CB400" s="67">
        <v>9.85</v>
      </c>
      <c r="CC400" s="67">
        <v>11.45</v>
      </c>
      <c r="CD400" s="67">
        <v>11.71</v>
      </c>
      <c r="CE400" s="67">
        <v>12.02</v>
      </c>
      <c r="CF400" s="67">
        <v>12.44</v>
      </c>
      <c r="CG400" s="67">
        <v>15.53</v>
      </c>
      <c r="CH400" s="67">
        <v>14.33</v>
      </c>
      <c r="CI400" s="67">
        <v>15.22</v>
      </c>
      <c r="CJ400" s="67">
        <v>15.05</v>
      </c>
      <c r="CK400" s="67">
        <v>12.67</v>
      </c>
      <c r="CL400" s="67">
        <v>13.51</v>
      </c>
      <c r="CM400" s="67">
        <v>12.53</v>
      </c>
      <c r="CN400" s="67">
        <v>12.82</v>
      </c>
      <c r="DD400" s="17">
        <f t="shared" si="18"/>
        <v>-0.16000000000000014</v>
      </c>
      <c r="DE400" s="96">
        <f t="shared" si="19"/>
        <v>-1.824401368301028E-2</v>
      </c>
      <c r="DF400">
        <v>7.8</v>
      </c>
      <c r="DH400" s="255" t="s">
        <v>11347</v>
      </c>
      <c r="DI400">
        <f>VLOOKUP(DH400,[5]全部Ａ股20250705!$A:$D,4,FALSE)</f>
        <v>8.61</v>
      </c>
      <c r="DK400" s="270"/>
      <c r="DL400" s="271"/>
    </row>
    <row r="401" spans="1:116" x14ac:dyDescent="0.25">
      <c r="A401" s="99">
        <f t="shared" si="15"/>
        <v>400</v>
      </c>
      <c r="B401" s="8" t="s">
        <v>11340</v>
      </c>
      <c r="C401" s="137" t="s">
        <v>11343</v>
      </c>
      <c r="D401" s="176">
        <v>39.01</v>
      </c>
      <c r="F401" s="100" t="e">
        <f>VLOOKUP(C401,#REF!,3,FALSE)</f>
        <v>#REF!</v>
      </c>
      <c r="G401" s="100"/>
      <c r="H401" s="67">
        <v>37.72</v>
      </c>
      <c r="I401" s="67">
        <v>37.83</v>
      </c>
      <c r="J401" s="67">
        <v>39</v>
      </c>
      <c r="K401" s="67">
        <v>50.17</v>
      </c>
      <c r="L401" s="67">
        <v>48.06</v>
      </c>
      <c r="M401" s="67">
        <v>53.76</v>
      </c>
      <c r="N401" s="67">
        <v>54.4</v>
      </c>
      <c r="O401" s="67">
        <v>53.14</v>
      </c>
      <c r="P401" s="67">
        <v>52.95</v>
      </c>
      <c r="Q401" s="67">
        <v>54.21</v>
      </c>
      <c r="R401" s="67">
        <v>48.17</v>
      </c>
      <c r="S401" s="67">
        <v>50.26</v>
      </c>
      <c r="T401" s="67">
        <v>57.2</v>
      </c>
      <c r="U401" s="67">
        <v>59.37</v>
      </c>
      <c r="V401" s="67">
        <v>56.6</v>
      </c>
      <c r="W401" s="67">
        <v>54.28</v>
      </c>
      <c r="X401" s="67">
        <v>54.13</v>
      </c>
      <c r="Y401" s="67">
        <v>53.99</v>
      </c>
      <c r="Z401" s="67">
        <v>50.15</v>
      </c>
      <c r="AA401" s="67">
        <v>50.3</v>
      </c>
      <c r="AB401" s="67">
        <v>49.86</v>
      </c>
      <c r="AC401" s="67">
        <v>48.7</v>
      </c>
      <c r="AD401" s="67">
        <v>48.54</v>
      </c>
      <c r="AE401" s="67">
        <v>50.3</v>
      </c>
      <c r="AF401" s="67">
        <v>50.17</v>
      </c>
      <c r="AG401" s="67">
        <v>50.28</v>
      </c>
      <c r="AH401" s="67">
        <v>52.55</v>
      </c>
      <c r="AI401" s="67">
        <v>50.41</v>
      </c>
      <c r="AJ401" s="67">
        <v>51.06</v>
      </c>
      <c r="AK401" s="67">
        <v>51.54</v>
      </c>
      <c r="AL401" s="67">
        <v>53.95</v>
      </c>
      <c r="AM401" s="67">
        <v>52.1</v>
      </c>
      <c r="AN401" s="67">
        <v>54.22</v>
      </c>
      <c r="AO401" s="67">
        <v>52.56</v>
      </c>
      <c r="AP401" s="67">
        <v>48.42</v>
      </c>
      <c r="AQ401" s="67">
        <v>54.46</v>
      </c>
      <c r="AR401" s="67">
        <v>66.19</v>
      </c>
      <c r="AS401" s="67">
        <v>59.59</v>
      </c>
      <c r="AT401" s="67">
        <v>68.790000000000006</v>
      </c>
      <c r="AU401" s="67">
        <v>60.94</v>
      </c>
      <c r="AV401" s="67">
        <v>53.74</v>
      </c>
      <c r="AW401" s="67">
        <v>53.81</v>
      </c>
      <c r="AX401" s="67">
        <v>59.22</v>
      </c>
      <c r="AY401" s="67">
        <v>56.25</v>
      </c>
      <c r="AZ401" s="67">
        <v>61.45</v>
      </c>
      <c r="BA401" s="67">
        <v>62.73</v>
      </c>
      <c r="BB401" s="67">
        <v>58.81</v>
      </c>
      <c r="BC401" s="67">
        <v>67.5</v>
      </c>
      <c r="BD401" s="67">
        <v>66.260000000000005</v>
      </c>
      <c r="BE401" s="67">
        <v>68.22</v>
      </c>
      <c r="BF401" s="67">
        <v>69.34</v>
      </c>
      <c r="BG401" s="67">
        <v>72.8</v>
      </c>
      <c r="BH401" s="67">
        <v>78.28</v>
      </c>
      <c r="BI401" s="67">
        <v>76.900000000000006</v>
      </c>
      <c r="BJ401" s="67">
        <v>61.4</v>
      </c>
      <c r="BK401" s="67">
        <v>58.08</v>
      </c>
      <c r="BL401" s="67">
        <v>56.89</v>
      </c>
      <c r="BM401" s="67">
        <v>56.57</v>
      </c>
      <c r="BN401" s="67">
        <v>56.8</v>
      </c>
      <c r="BO401" s="67">
        <v>61.14</v>
      </c>
      <c r="BP401" s="67">
        <v>56.03</v>
      </c>
      <c r="BQ401" s="67">
        <v>55.07</v>
      </c>
      <c r="BR401" s="67">
        <v>51.18</v>
      </c>
      <c r="BS401" s="67">
        <v>51.95</v>
      </c>
      <c r="BT401" s="67">
        <v>53.53</v>
      </c>
      <c r="BV401" s="67">
        <v>57.14</v>
      </c>
      <c r="BW401" s="67">
        <v>54.84</v>
      </c>
      <c r="BX401" s="67">
        <v>51.1</v>
      </c>
      <c r="BY401" s="67">
        <v>50.23</v>
      </c>
      <c r="BZ401" s="67">
        <v>47.4</v>
      </c>
      <c r="CA401" s="67">
        <v>43.8</v>
      </c>
      <c r="CB401" s="67">
        <v>41.7</v>
      </c>
      <c r="CC401" s="67">
        <v>39.840000000000003</v>
      </c>
      <c r="CD401" s="67">
        <v>41.18</v>
      </c>
      <c r="CE401" s="67">
        <v>44.04</v>
      </c>
      <c r="CF401" s="67">
        <v>43.4</v>
      </c>
      <c r="CG401" s="67">
        <v>44.95</v>
      </c>
      <c r="CH401" s="67">
        <v>43.28</v>
      </c>
      <c r="CI401" s="67">
        <v>40.450000000000003</v>
      </c>
      <c r="CJ401" s="67">
        <v>40.53</v>
      </c>
      <c r="CK401" s="67">
        <v>43.15</v>
      </c>
      <c r="CL401" s="67">
        <v>44.21</v>
      </c>
      <c r="CM401" s="67">
        <v>42.6</v>
      </c>
      <c r="CN401" s="67">
        <v>42.1</v>
      </c>
      <c r="DD401" s="17">
        <f t="shared" si="18"/>
        <v>1.2899999999999991</v>
      </c>
      <c r="DE401" s="96">
        <f t="shared" si="19"/>
        <v>3.4199363732767739E-2</v>
      </c>
      <c r="DF401">
        <v>7.8</v>
      </c>
      <c r="DH401" s="255" t="s">
        <v>11343</v>
      </c>
      <c r="DI401">
        <f>VLOOKUP(DH401,[5]全部Ａ股20250705!$A:$D,4,FALSE)</f>
        <v>39.01</v>
      </c>
      <c r="DK401" s="270"/>
      <c r="DL401" s="271"/>
    </row>
    <row r="402" spans="1:116" x14ac:dyDescent="0.25">
      <c r="A402" s="99">
        <f t="shared" si="15"/>
        <v>401</v>
      </c>
      <c r="B402" s="8" t="s">
        <v>11341</v>
      </c>
      <c r="C402" s="137" t="s">
        <v>11342</v>
      </c>
      <c r="D402" s="176">
        <v>14.01</v>
      </c>
      <c r="F402" s="100" t="e">
        <f>VLOOKUP(C402,#REF!,3,FALSE)</f>
        <v>#REF!</v>
      </c>
      <c r="G402" s="100"/>
      <c r="H402" s="67">
        <v>14.17</v>
      </c>
      <c r="I402" s="67">
        <v>11.71</v>
      </c>
      <c r="J402" s="67">
        <v>11.39</v>
      </c>
      <c r="K402" s="67">
        <v>11</v>
      </c>
      <c r="L402" s="67">
        <v>11.18</v>
      </c>
      <c r="M402" s="67">
        <v>11.41</v>
      </c>
      <c r="N402" s="67">
        <v>11.28</v>
      </c>
      <c r="O402" s="67">
        <v>11.83</v>
      </c>
      <c r="P402" s="67">
        <v>11.12</v>
      </c>
      <c r="Q402" s="67">
        <v>10.79</v>
      </c>
      <c r="R402" s="67">
        <v>10.94</v>
      </c>
      <c r="S402" s="67">
        <v>11.47</v>
      </c>
      <c r="T402" s="67">
        <v>11.15</v>
      </c>
      <c r="U402" s="67">
        <v>10.98</v>
      </c>
      <c r="V402" s="67">
        <v>11.33</v>
      </c>
      <c r="W402" s="67">
        <v>11.65</v>
      </c>
      <c r="X402" s="67">
        <v>11.23</v>
      </c>
      <c r="Y402" s="67">
        <v>10.45</v>
      </c>
      <c r="Z402" s="67">
        <v>10.8</v>
      </c>
      <c r="AA402" s="67">
        <v>10.31</v>
      </c>
      <c r="AB402" s="67">
        <v>10.33</v>
      </c>
      <c r="AC402" s="67">
        <v>9.98</v>
      </c>
      <c r="AD402" s="67">
        <v>10.07</v>
      </c>
      <c r="AE402" s="67">
        <v>10.28</v>
      </c>
      <c r="AF402" s="67">
        <v>9.98</v>
      </c>
      <c r="AG402" s="67">
        <v>9.0500000000000007</v>
      </c>
      <c r="AH402" s="67">
        <v>9.9700000000000006</v>
      </c>
      <c r="AI402" s="67">
        <v>10.53</v>
      </c>
      <c r="AJ402" s="67">
        <v>10.77</v>
      </c>
      <c r="AK402" s="67">
        <v>10.7</v>
      </c>
      <c r="AL402" s="67">
        <v>10.64</v>
      </c>
      <c r="AM402" s="67">
        <v>10.36</v>
      </c>
      <c r="AN402" s="67">
        <v>10.91</v>
      </c>
      <c r="AO402" s="67">
        <v>11.91</v>
      </c>
      <c r="AP402" s="67">
        <v>10.88</v>
      </c>
      <c r="AQ402" s="67">
        <v>11.48</v>
      </c>
      <c r="AR402" s="67">
        <v>10.99</v>
      </c>
      <c r="AS402" s="67">
        <v>10.17</v>
      </c>
      <c r="AT402" s="67">
        <v>10.91</v>
      </c>
      <c r="AU402" s="67">
        <v>10</v>
      </c>
      <c r="AV402" s="67">
        <v>8.9600000000000009</v>
      </c>
      <c r="AW402" s="67">
        <v>8.5399999999999991</v>
      </c>
      <c r="AX402" s="67">
        <v>8.2799999999999994</v>
      </c>
      <c r="AY402" s="67">
        <v>8.84</v>
      </c>
      <c r="AZ402" s="67">
        <v>8.1300000000000008</v>
      </c>
      <c r="BA402" s="67">
        <v>8.1999999999999993</v>
      </c>
      <c r="BB402" s="67">
        <v>8.58</v>
      </c>
      <c r="BC402" s="67">
        <v>9.42</v>
      </c>
      <c r="BD402" s="67">
        <v>8.8800000000000008</v>
      </c>
      <c r="BE402" s="67">
        <v>8.3000000000000007</v>
      </c>
      <c r="BF402" s="67">
        <v>7.93</v>
      </c>
      <c r="BG402" s="67">
        <v>8.11</v>
      </c>
      <c r="BH402" s="67">
        <v>8.6199999999999992</v>
      </c>
      <c r="BI402" s="67">
        <v>8.85</v>
      </c>
      <c r="BJ402" s="67">
        <v>9.85</v>
      </c>
      <c r="BK402" s="67">
        <v>9.83</v>
      </c>
      <c r="BL402" s="67">
        <v>9.66</v>
      </c>
      <c r="BM402" s="67">
        <v>9.15</v>
      </c>
      <c r="BN402" s="67">
        <v>8.68</v>
      </c>
      <c r="BO402" s="67">
        <v>8.58</v>
      </c>
      <c r="BP402" s="67">
        <v>8.5299999999999994</v>
      </c>
      <c r="BQ402" s="67">
        <v>8.91</v>
      </c>
      <c r="BR402" s="67">
        <v>8.73</v>
      </c>
      <c r="BS402" s="67">
        <v>8.48</v>
      </c>
      <c r="BT402" s="67">
        <v>8.99</v>
      </c>
      <c r="BV402" s="67">
        <v>9.42</v>
      </c>
      <c r="BW402" s="67">
        <v>9.58</v>
      </c>
      <c r="BX402" s="67">
        <v>9.43</v>
      </c>
      <c r="BY402" s="67">
        <v>9.6300000000000008</v>
      </c>
      <c r="BZ402" s="67">
        <v>9.36</v>
      </c>
      <c r="CA402" s="67">
        <v>9</v>
      </c>
      <c r="CB402" s="67">
        <v>7.93</v>
      </c>
      <c r="CC402" s="67">
        <v>9.26</v>
      </c>
      <c r="CD402" s="67">
        <v>9.1300000000000008</v>
      </c>
      <c r="CE402" s="67">
        <v>10.49</v>
      </c>
      <c r="CF402" s="67">
        <v>10.62</v>
      </c>
      <c r="CG402" s="67">
        <v>11.74</v>
      </c>
      <c r="CH402" s="67">
        <v>11.8</v>
      </c>
      <c r="CI402" s="67">
        <v>11.87</v>
      </c>
      <c r="CJ402" s="67">
        <v>12.38</v>
      </c>
      <c r="CK402" s="67">
        <v>11.38</v>
      </c>
      <c r="CL402" s="67">
        <v>11.7</v>
      </c>
      <c r="CM402" s="67">
        <v>11.66</v>
      </c>
      <c r="CN402" s="67">
        <v>10.98</v>
      </c>
      <c r="DD402" s="17">
        <f t="shared" si="18"/>
        <v>-0.16000000000000014</v>
      </c>
      <c r="DE402" s="96">
        <f t="shared" si="19"/>
        <v>-1.1291460832745246E-2</v>
      </c>
      <c r="DF402">
        <v>7.8</v>
      </c>
      <c r="DH402" s="255" t="s">
        <v>11342</v>
      </c>
      <c r="DI402">
        <f>VLOOKUP(DH402,[5]全部Ａ股20250705!$A:$D,4,FALSE)</f>
        <v>14.01</v>
      </c>
      <c r="DK402" s="270"/>
      <c r="DL402" s="271"/>
    </row>
    <row r="403" spans="1:116" x14ac:dyDescent="0.25">
      <c r="A403" s="99">
        <f t="shared" si="15"/>
        <v>402</v>
      </c>
      <c r="B403" s="8" t="s">
        <v>11335</v>
      </c>
      <c r="C403" s="137" t="s">
        <v>11336</v>
      </c>
      <c r="D403" s="176">
        <v>12.6</v>
      </c>
      <c r="F403" s="100" t="e">
        <f>VLOOKUP(C403,#REF!,3,FALSE)</f>
        <v>#REF!</v>
      </c>
      <c r="G403" s="100"/>
      <c r="H403" s="67">
        <v>12.2</v>
      </c>
      <c r="I403" s="67">
        <v>11.84</v>
      </c>
      <c r="J403" s="67">
        <v>11.58</v>
      </c>
      <c r="K403" s="67">
        <v>11.7</v>
      </c>
      <c r="L403" s="67">
        <v>11.56</v>
      </c>
      <c r="M403" s="67">
        <v>11.46</v>
      </c>
      <c r="N403" s="67">
        <v>11.38</v>
      </c>
      <c r="O403" s="67">
        <v>11.15</v>
      </c>
      <c r="P403" s="67">
        <v>10.91</v>
      </c>
      <c r="Q403" s="67">
        <v>11.01</v>
      </c>
      <c r="R403" s="67">
        <v>11.18</v>
      </c>
      <c r="S403" s="67">
        <v>10.89</v>
      </c>
      <c r="T403" s="67">
        <v>11.34</v>
      </c>
      <c r="U403" s="67">
        <v>11.35</v>
      </c>
      <c r="V403" s="67">
        <v>11.42</v>
      </c>
      <c r="W403" s="67">
        <v>11.97</v>
      </c>
      <c r="X403" s="67">
        <v>11.67</v>
      </c>
      <c r="Y403" s="67">
        <v>11.53</v>
      </c>
      <c r="Z403" s="67">
        <v>11.64</v>
      </c>
      <c r="AA403" s="67">
        <v>11.55</v>
      </c>
      <c r="AB403" s="67">
        <v>11.38</v>
      </c>
      <c r="AC403" s="67">
        <v>11.47</v>
      </c>
      <c r="AD403" s="67">
        <v>11.34</v>
      </c>
      <c r="AE403" s="67">
        <v>11.45</v>
      </c>
      <c r="AF403" s="67">
        <v>11.3</v>
      </c>
      <c r="AG403" s="67">
        <v>11.38</v>
      </c>
      <c r="AH403" s="67">
        <v>11.83</v>
      </c>
      <c r="AI403" s="67">
        <v>11.62</v>
      </c>
      <c r="AJ403" s="67">
        <v>11.56</v>
      </c>
      <c r="AK403" s="67">
        <v>11.66</v>
      </c>
      <c r="AL403" s="67">
        <v>11.38</v>
      </c>
      <c r="AM403" s="67">
        <v>11.28</v>
      </c>
      <c r="AN403" s="67">
        <v>11.44</v>
      </c>
      <c r="AO403" s="67">
        <v>11.72</v>
      </c>
      <c r="AP403" s="67">
        <v>11.43</v>
      </c>
      <c r="AQ403" s="67">
        <v>11.71</v>
      </c>
      <c r="AR403" s="67">
        <v>12.04</v>
      </c>
      <c r="AS403" s="67">
        <v>11.72</v>
      </c>
      <c r="AT403" s="67">
        <v>12.21</v>
      </c>
      <c r="AU403" s="67">
        <v>11.42</v>
      </c>
      <c r="AV403" s="67">
        <v>9.9</v>
      </c>
      <c r="AW403" s="67">
        <v>9.6999999999999993</v>
      </c>
      <c r="AX403" s="67">
        <v>10.08</v>
      </c>
      <c r="AY403" s="67">
        <v>10.16</v>
      </c>
      <c r="AZ403" s="67">
        <v>10.47</v>
      </c>
      <c r="BA403" s="67">
        <v>10.130000000000001</v>
      </c>
      <c r="BB403" s="67">
        <v>10.039999999999999</v>
      </c>
      <c r="BC403" s="67">
        <v>10.14</v>
      </c>
      <c r="BD403" s="67">
        <v>10.029999999999999</v>
      </c>
      <c r="BE403" s="67">
        <v>10.37</v>
      </c>
      <c r="BF403" s="67">
        <v>10.31</v>
      </c>
      <c r="BG403" s="67">
        <v>9.9700000000000006</v>
      </c>
      <c r="BH403" s="67">
        <v>10.15</v>
      </c>
      <c r="BI403" s="67">
        <v>10</v>
      </c>
      <c r="BJ403" s="67">
        <v>10.18</v>
      </c>
      <c r="BK403" s="67">
        <v>10.99</v>
      </c>
      <c r="BL403" s="67">
        <v>11.11</v>
      </c>
      <c r="BM403" s="67">
        <v>11.31</v>
      </c>
      <c r="BN403" s="67">
        <v>11.42</v>
      </c>
      <c r="BO403" s="67">
        <v>10.94</v>
      </c>
      <c r="BP403" s="67">
        <v>10.79</v>
      </c>
      <c r="BQ403" s="67">
        <v>10.6</v>
      </c>
      <c r="BR403" s="67">
        <v>10.69</v>
      </c>
      <c r="BS403" s="67">
        <v>10.06</v>
      </c>
      <c r="BT403" s="67">
        <v>10.46</v>
      </c>
      <c r="BV403" s="67">
        <v>10.36</v>
      </c>
      <c r="BW403" s="67">
        <v>10.6</v>
      </c>
      <c r="BX403" s="67">
        <v>10.38</v>
      </c>
      <c r="BY403" s="67">
        <v>10.49</v>
      </c>
      <c r="BZ403" s="67">
        <v>10.85</v>
      </c>
      <c r="CA403" s="67">
        <v>9.67</v>
      </c>
      <c r="CB403" s="67">
        <v>9.27</v>
      </c>
      <c r="CC403" s="67">
        <v>9.6199999999999992</v>
      </c>
      <c r="CD403" s="67">
        <v>9.17</v>
      </c>
      <c r="CE403" s="67">
        <v>9.19</v>
      </c>
      <c r="CF403" s="67">
        <v>9.27</v>
      </c>
      <c r="CG403" s="67">
        <v>9.39</v>
      </c>
      <c r="CH403" s="67">
        <v>9.1999999999999993</v>
      </c>
      <c r="CI403" s="67">
        <v>9.2100000000000009</v>
      </c>
      <c r="CJ403" s="67">
        <v>9.3000000000000007</v>
      </c>
      <c r="CK403" s="67">
        <v>9.66</v>
      </c>
      <c r="CL403" s="67">
        <v>10.1</v>
      </c>
      <c r="CM403" s="67">
        <v>10.15</v>
      </c>
      <c r="CN403" s="67">
        <v>10.3</v>
      </c>
      <c r="DD403" s="17">
        <f t="shared" si="18"/>
        <v>0.40000000000000036</v>
      </c>
      <c r="DE403" s="96">
        <f t="shared" si="19"/>
        <v>3.2786885245901669E-2</v>
      </c>
      <c r="DF403">
        <v>7.8</v>
      </c>
      <c r="DH403" s="255" t="s">
        <v>11336</v>
      </c>
      <c r="DI403">
        <f>VLOOKUP(DH403,[5]全部Ａ股20250705!$A:$D,4,FALSE)</f>
        <v>12.6</v>
      </c>
      <c r="DK403" s="270"/>
      <c r="DL403" s="271"/>
    </row>
    <row r="404" spans="1:116" x14ac:dyDescent="0.25">
      <c r="A404" s="99">
        <f t="shared" si="15"/>
        <v>403</v>
      </c>
      <c r="B404" s="8" t="s">
        <v>11333</v>
      </c>
      <c r="C404" s="137" t="s">
        <v>11334</v>
      </c>
      <c r="D404" s="176">
        <v>5.6</v>
      </c>
      <c r="F404" s="100" t="e">
        <f>VLOOKUP(C404,#REF!,3,FALSE)</f>
        <v>#REF!</v>
      </c>
      <c r="G404" s="100"/>
      <c r="H404" s="67">
        <v>5.62</v>
      </c>
      <c r="I404" s="67">
        <v>5.83</v>
      </c>
      <c r="J404" s="67">
        <v>5.04</v>
      </c>
      <c r="K404" s="67">
        <v>4.96</v>
      </c>
      <c r="L404" s="67">
        <v>4.78</v>
      </c>
      <c r="M404" s="67">
        <v>4.57</v>
      </c>
      <c r="N404" s="67">
        <v>4.7</v>
      </c>
      <c r="O404" s="67">
        <v>4.7300000000000004</v>
      </c>
      <c r="P404" s="67">
        <v>4.76</v>
      </c>
      <c r="Q404" s="67">
        <v>4.59</v>
      </c>
      <c r="R404" s="67">
        <v>4.54</v>
      </c>
      <c r="S404" s="67">
        <v>4.6399999999999997</v>
      </c>
      <c r="T404" s="67">
        <v>5.16</v>
      </c>
      <c r="U404" s="67">
        <v>5.36</v>
      </c>
      <c r="V404" s="67">
        <v>4.84</v>
      </c>
      <c r="W404" s="67">
        <v>5.21</v>
      </c>
      <c r="X404" s="67">
        <v>5.1100000000000003</v>
      </c>
      <c r="Y404" s="67">
        <v>5</v>
      </c>
      <c r="Z404" s="67">
        <v>5.34</v>
      </c>
      <c r="AA404" s="67">
        <v>5.68</v>
      </c>
      <c r="AB404" s="67">
        <v>5.19</v>
      </c>
      <c r="AC404" s="67">
        <v>4.87</v>
      </c>
      <c r="AD404" s="67">
        <v>5.05</v>
      </c>
      <c r="AE404" s="67">
        <v>5.01</v>
      </c>
      <c r="AF404" s="67">
        <v>4.5999999999999996</v>
      </c>
      <c r="AG404" s="67">
        <v>4.7</v>
      </c>
      <c r="AH404" s="67">
        <v>5.4</v>
      </c>
      <c r="AI404" s="67">
        <v>6.22</v>
      </c>
      <c r="AJ404" s="67">
        <v>6.6</v>
      </c>
      <c r="AK404" s="67">
        <v>6.53</v>
      </c>
      <c r="AL404" s="67">
        <v>6.22</v>
      </c>
      <c r="AM404" s="67">
        <v>5.53</v>
      </c>
      <c r="AN404" s="67">
        <v>5.43</v>
      </c>
      <c r="AO404" s="67">
        <v>5.68</v>
      </c>
      <c r="AP404" s="67">
        <v>4.9400000000000004</v>
      </c>
      <c r="AQ404" s="67">
        <v>5.24</v>
      </c>
      <c r="AR404" s="67">
        <v>5.03</v>
      </c>
      <c r="AS404" s="67">
        <v>4.66</v>
      </c>
      <c r="AT404" s="67">
        <v>5.21</v>
      </c>
      <c r="AU404" s="67">
        <v>4.57</v>
      </c>
      <c r="AV404" s="67">
        <v>3.99</v>
      </c>
      <c r="AW404" s="67">
        <v>3.89</v>
      </c>
      <c r="AX404" s="67">
        <v>3.99</v>
      </c>
      <c r="AY404" s="67">
        <v>4.1500000000000004</v>
      </c>
      <c r="AZ404" s="67">
        <v>3.93</v>
      </c>
      <c r="BA404" s="67">
        <v>4.2699999999999996</v>
      </c>
      <c r="BB404" s="67">
        <v>4.09</v>
      </c>
      <c r="BC404" s="67">
        <v>4.12</v>
      </c>
      <c r="BD404" s="67">
        <v>3.96</v>
      </c>
      <c r="BE404" s="67">
        <v>3.99</v>
      </c>
      <c r="BF404" s="67">
        <v>4.07</v>
      </c>
      <c r="BG404" s="67">
        <v>4.2</v>
      </c>
      <c r="BH404" s="67">
        <v>4.26</v>
      </c>
      <c r="BI404" s="67">
        <v>4.21</v>
      </c>
      <c r="BJ404" s="67">
        <v>4.51</v>
      </c>
      <c r="BK404" s="67">
        <v>4.2699999999999996</v>
      </c>
      <c r="BL404" s="67">
        <v>4.74</v>
      </c>
      <c r="BM404" s="67">
        <v>4.62</v>
      </c>
      <c r="BN404" s="67">
        <v>4.92</v>
      </c>
      <c r="BO404" s="67">
        <v>5.04</v>
      </c>
      <c r="BP404" s="67">
        <v>5.53</v>
      </c>
      <c r="BQ404" s="67">
        <v>4.99</v>
      </c>
      <c r="BR404" s="67">
        <v>4.5599999999999996</v>
      </c>
      <c r="BS404" s="67">
        <v>5.01</v>
      </c>
      <c r="BT404" s="67">
        <v>5.28</v>
      </c>
      <c r="BV404" s="67">
        <v>6.66</v>
      </c>
      <c r="BW404" s="67">
        <v>5.68</v>
      </c>
      <c r="BX404" s="67">
        <v>5.55</v>
      </c>
      <c r="BY404" s="67">
        <v>5.97</v>
      </c>
      <c r="BZ404" s="67">
        <v>5.9</v>
      </c>
      <c r="CA404" s="67">
        <v>4.2</v>
      </c>
      <c r="CB404" s="67">
        <v>4.6399999999999997</v>
      </c>
      <c r="CC404" s="67">
        <v>5.82</v>
      </c>
      <c r="CD404" s="67">
        <v>5.85</v>
      </c>
      <c r="CE404" s="67">
        <v>6.16</v>
      </c>
      <c r="CF404" s="67">
        <v>6.23</v>
      </c>
      <c r="CG404" s="67">
        <v>6.44</v>
      </c>
      <c r="CH404" s="67">
        <v>6.4</v>
      </c>
      <c r="CI404" s="67">
        <v>7.57</v>
      </c>
      <c r="CJ404" s="67">
        <v>8.01</v>
      </c>
      <c r="CK404" s="67">
        <v>8.51</v>
      </c>
      <c r="CL404" s="67">
        <v>8.92</v>
      </c>
      <c r="CM404" s="67">
        <v>7.56</v>
      </c>
      <c r="CN404" s="67">
        <v>7.81</v>
      </c>
      <c r="DD404" s="17">
        <f t="shared" si="18"/>
        <v>-2.0000000000000462E-2</v>
      </c>
      <c r="DE404" s="96">
        <f t="shared" si="19"/>
        <v>-3.5587188612100466E-3</v>
      </c>
      <c r="DF404">
        <v>7.8</v>
      </c>
      <c r="DH404" s="255" t="s">
        <v>11334</v>
      </c>
      <c r="DI404">
        <f>VLOOKUP(DH404,[5]全部Ａ股20250705!$A:$D,4,FALSE)</f>
        <v>5.6</v>
      </c>
      <c r="DK404" s="270"/>
      <c r="DL404" s="271"/>
    </row>
    <row r="405" spans="1:116" x14ac:dyDescent="0.25">
      <c r="A405" s="99">
        <f t="shared" si="15"/>
        <v>404</v>
      </c>
      <c r="B405" s="8" t="s">
        <v>11332</v>
      </c>
      <c r="C405" s="137" t="s">
        <v>11329</v>
      </c>
      <c r="D405" s="176">
        <v>32.75</v>
      </c>
      <c r="F405" s="100" t="e">
        <f>VLOOKUP(C405,#REF!,3,FALSE)</f>
        <v>#REF!</v>
      </c>
      <c r="G405" s="100"/>
      <c r="H405" s="67">
        <v>33.72</v>
      </c>
      <c r="I405" s="67">
        <v>28.01</v>
      </c>
      <c r="J405" s="67">
        <v>27.75</v>
      </c>
      <c r="K405" s="67">
        <v>26.88</v>
      </c>
      <c r="L405" s="67">
        <v>26.31</v>
      </c>
      <c r="M405" s="67">
        <v>25.5</v>
      </c>
      <c r="N405" s="67">
        <v>26.42</v>
      </c>
      <c r="O405" s="67">
        <v>26.08</v>
      </c>
      <c r="P405" s="67">
        <v>25.95</v>
      </c>
      <c r="Q405" s="67">
        <v>25.85</v>
      </c>
      <c r="R405" s="67">
        <v>25.61</v>
      </c>
      <c r="S405" s="67">
        <v>25.83</v>
      </c>
      <c r="T405" s="67">
        <v>27.56</v>
      </c>
      <c r="U405" s="67">
        <v>28.92</v>
      </c>
      <c r="V405" s="67">
        <v>29.31</v>
      </c>
      <c r="W405" s="67">
        <v>31.69</v>
      </c>
      <c r="X405" s="67">
        <v>31.2</v>
      </c>
      <c r="Y405" s="67">
        <v>30.55</v>
      </c>
      <c r="Z405" s="67">
        <v>35.08</v>
      </c>
      <c r="AA405" s="67">
        <v>34.96</v>
      </c>
      <c r="AB405" s="67">
        <v>30.15</v>
      </c>
      <c r="AC405" s="67">
        <v>25.94</v>
      </c>
      <c r="AD405" s="67">
        <v>26.49</v>
      </c>
      <c r="AE405" s="67">
        <v>26.15</v>
      </c>
      <c r="AF405" s="67">
        <v>24.9</v>
      </c>
      <c r="AG405" s="67">
        <v>25.36</v>
      </c>
      <c r="AH405" s="67">
        <v>29.41</v>
      </c>
      <c r="AI405" s="67">
        <v>29.99</v>
      </c>
      <c r="AJ405" s="67">
        <v>30.12</v>
      </c>
      <c r="AK405" s="67">
        <v>31.11</v>
      </c>
      <c r="AL405" s="67">
        <v>30.68</v>
      </c>
      <c r="AM405" s="67">
        <v>28.96</v>
      </c>
      <c r="AN405" s="67">
        <v>29.82</v>
      </c>
      <c r="AO405" s="67">
        <v>31.66</v>
      </c>
      <c r="AP405" s="67">
        <v>25.83</v>
      </c>
      <c r="AQ405" s="67">
        <v>26.38</v>
      </c>
      <c r="AR405" s="67">
        <v>28.1</v>
      </c>
      <c r="AS405" s="67">
        <v>23.38</v>
      </c>
      <c r="AT405" s="67">
        <v>22.87</v>
      </c>
      <c r="AU405" s="67">
        <v>20.79</v>
      </c>
      <c r="AV405" s="67">
        <v>16.63</v>
      </c>
      <c r="AW405" s="67">
        <v>15.99</v>
      </c>
      <c r="AX405" s="67">
        <v>16.100000000000001</v>
      </c>
      <c r="AY405" s="67">
        <v>16.329999999999998</v>
      </c>
      <c r="AZ405" s="67">
        <v>15.7</v>
      </c>
      <c r="BA405" s="67">
        <v>16.399999999999999</v>
      </c>
      <c r="BB405" s="67">
        <v>16.97</v>
      </c>
      <c r="BC405" s="67">
        <v>17.82</v>
      </c>
      <c r="BD405" s="67">
        <v>17.43</v>
      </c>
      <c r="BE405" s="67">
        <v>17.489999999999998</v>
      </c>
      <c r="BF405" s="67">
        <v>16.72</v>
      </c>
      <c r="BG405" s="67">
        <v>16.79</v>
      </c>
      <c r="BH405" s="67">
        <v>17.66</v>
      </c>
      <c r="BI405" s="67">
        <v>18.22</v>
      </c>
      <c r="BJ405" s="67">
        <v>19.510000000000002</v>
      </c>
      <c r="BK405" s="67">
        <v>19.39</v>
      </c>
      <c r="BL405" s="67">
        <v>20.07</v>
      </c>
      <c r="BM405" s="67">
        <v>20.25</v>
      </c>
      <c r="BN405" s="67">
        <v>21.26</v>
      </c>
      <c r="BO405" s="67">
        <v>21.09</v>
      </c>
      <c r="BP405" s="67">
        <v>20.61</v>
      </c>
      <c r="BQ405" s="67">
        <v>21.51</v>
      </c>
      <c r="BR405" s="67">
        <v>20.309999999999999</v>
      </c>
      <c r="BS405" s="67">
        <v>20.52</v>
      </c>
      <c r="BT405" s="67">
        <v>22.23</v>
      </c>
      <c r="BV405" s="67">
        <v>24.87</v>
      </c>
      <c r="BW405" s="67">
        <v>24.08</v>
      </c>
      <c r="BX405" s="67">
        <v>24.02</v>
      </c>
      <c r="BY405" s="67">
        <v>25.23</v>
      </c>
      <c r="BZ405" s="67">
        <v>23.26</v>
      </c>
      <c r="CA405" s="67">
        <v>21.75</v>
      </c>
      <c r="CB405" s="67">
        <v>20.05</v>
      </c>
      <c r="CC405" s="67">
        <v>24.29</v>
      </c>
      <c r="CD405" s="67">
        <v>24.16</v>
      </c>
      <c r="CE405" s="67">
        <v>24.79</v>
      </c>
      <c r="CF405" s="67">
        <v>25.84</v>
      </c>
      <c r="CG405" s="67">
        <v>28.76</v>
      </c>
      <c r="CH405" s="67">
        <v>27.67</v>
      </c>
      <c r="CI405" s="67">
        <v>28.77</v>
      </c>
      <c r="CJ405" s="67">
        <v>29.46</v>
      </c>
      <c r="CK405" s="67">
        <v>30.76</v>
      </c>
      <c r="CL405" s="67">
        <v>31.13</v>
      </c>
      <c r="CM405" s="67">
        <v>32.5</v>
      </c>
      <c r="CN405" s="67">
        <v>32.6</v>
      </c>
      <c r="DD405" s="17">
        <f t="shared" si="18"/>
        <v>-0.96999999999999886</v>
      </c>
      <c r="DE405" s="96">
        <f t="shared" si="19"/>
        <v>-2.8766310794780512E-2</v>
      </c>
      <c r="DF405">
        <v>7.8</v>
      </c>
      <c r="DH405" s="255" t="s">
        <v>11329</v>
      </c>
      <c r="DI405">
        <f>VLOOKUP(DH405,[5]全部Ａ股20250705!$A:$D,4,FALSE)</f>
        <v>32.75</v>
      </c>
      <c r="DK405" s="270"/>
      <c r="DL405" s="271"/>
    </row>
    <row r="406" spans="1:116" x14ac:dyDescent="0.25">
      <c r="A406" s="99">
        <f t="shared" si="15"/>
        <v>405</v>
      </c>
      <c r="B406" s="8" t="s">
        <v>1592</v>
      </c>
      <c r="C406" s="137" t="s">
        <v>1591</v>
      </c>
      <c r="D406" s="176">
        <v>39.18</v>
      </c>
      <c r="F406" s="100" t="e">
        <f>VLOOKUP(C406,#REF!,3,FALSE)</f>
        <v>#REF!</v>
      </c>
      <c r="G406" s="100"/>
      <c r="H406" s="67">
        <v>37.39</v>
      </c>
      <c r="I406" s="67">
        <v>36.35</v>
      </c>
      <c r="J406" s="67">
        <v>36.229999999999997</v>
      </c>
      <c r="K406" s="67">
        <v>37.81</v>
      </c>
      <c r="L406" s="67">
        <v>37.93</v>
      </c>
      <c r="M406" s="67">
        <v>39.17</v>
      </c>
      <c r="N406" s="67">
        <v>40.549999999999997</v>
      </c>
      <c r="O406" s="67">
        <v>40.4</v>
      </c>
      <c r="P406" s="67">
        <v>39.869999999999997</v>
      </c>
      <c r="Q406" s="67">
        <v>39.700000000000003</v>
      </c>
      <c r="R406" s="67">
        <v>39.01</v>
      </c>
      <c r="S406" s="67">
        <v>39.74</v>
      </c>
      <c r="T406" s="67">
        <v>44.76</v>
      </c>
      <c r="U406" s="67">
        <v>55.86</v>
      </c>
      <c r="V406" s="67">
        <v>56.71</v>
      </c>
      <c r="W406" s="67">
        <v>59.8</v>
      </c>
      <c r="X406" s="67">
        <v>57.18</v>
      </c>
      <c r="Y406" s="67">
        <v>60.08</v>
      </c>
      <c r="Z406" s="67">
        <v>57.15</v>
      </c>
      <c r="AA406" s="67">
        <v>59.13</v>
      </c>
      <c r="AB406" s="67">
        <v>64.36</v>
      </c>
      <c r="AC406" s="67">
        <v>56.66</v>
      </c>
      <c r="AD406" s="67">
        <v>58.17</v>
      </c>
      <c r="AE406" s="67">
        <v>55.98</v>
      </c>
      <c r="AF406" s="67">
        <v>50.85</v>
      </c>
      <c r="AG406" s="67">
        <v>50.45</v>
      </c>
      <c r="AH406" s="67">
        <v>52.42</v>
      </c>
      <c r="AI406" s="67">
        <v>52.33</v>
      </c>
      <c r="AJ406" s="67">
        <v>58.92</v>
      </c>
      <c r="AK406" s="67">
        <v>65.849999999999994</v>
      </c>
      <c r="AL406" s="67">
        <v>69.22</v>
      </c>
      <c r="AM406" s="67">
        <v>59.29</v>
      </c>
      <c r="AN406" s="67">
        <v>60.5</v>
      </c>
      <c r="AO406" s="67">
        <v>76.06</v>
      </c>
      <c r="AP406" s="67">
        <v>80.400000000000006</v>
      </c>
      <c r="AQ406" s="67">
        <v>59.62</v>
      </c>
      <c r="AR406" s="67">
        <v>43.7</v>
      </c>
      <c r="AS406" s="67">
        <v>43.72</v>
      </c>
      <c r="AT406" s="67">
        <v>47.9</v>
      </c>
      <c r="AU406" s="67">
        <v>43.58</v>
      </c>
      <c r="AV406" s="67">
        <v>35.35</v>
      </c>
      <c r="AW406" s="67">
        <v>36.840000000000003</v>
      </c>
      <c r="AX406" s="67">
        <v>38.46</v>
      </c>
      <c r="AY406" s="67">
        <v>38.82</v>
      </c>
      <c r="AZ406" s="67">
        <v>35.89</v>
      </c>
      <c r="BA406" s="67">
        <v>40.159999999999997</v>
      </c>
      <c r="BB406" s="67">
        <v>43.04</v>
      </c>
      <c r="BC406" s="67">
        <v>36.94</v>
      </c>
      <c r="BD406" s="67">
        <v>36.81</v>
      </c>
      <c r="BE406" s="67">
        <v>37.380000000000003</v>
      </c>
      <c r="BF406" s="67">
        <v>37.520000000000003</v>
      </c>
      <c r="BG406" s="67">
        <v>36.56</v>
      </c>
      <c r="BH406" s="67">
        <v>38.380000000000003</v>
      </c>
      <c r="BI406" s="67">
        <v>43.56</v>
      </c>
      <c r="BJ406" s="67">
        <v>48.39</v>
      </c>
      <c r="BK406" s="67">
        <v>46.37</v>
      </c>
      <c r="BL406" s="67">
        <v>51.91</v>
      </c>
      <c r="BM406" s="67">
        <v>54.55</v>
      </c>
      <c r="BN406" s="67">
        <v>52.35</v>
      </c>
      <c r="BO406" s="67">
        <v>56.18</v>
      </c>
      <c r="BP406" s="67">
        <v>51.48</v>
      </c>
      <c r="BQ406" s="67">
        <v>52.17</v>
      </c>
      <c r="BR406" s="67">
        <v>52.23</v>
      </c>
      <c r="BS406" s="67">
        <v>57</v>
      </c>
      <c r="BT406" s="67">
        <v>62.87</v>
      </c>
      <c r="BV406" s="67">
        <v>71.3</v>
      </c>
      <c r="BW406" s="67">
        <v>74.41</v>
      </c>
      <c r="BX406" s="67">
        <v>79.94</v>
      </c>
      <c r="BY406" s="67">
        <v>69.25</v>
      </c>
      <c r="BZ406" s="67">
        <v>65.569999999999993</v>
      </c>
      <c r="CA406" s="67">
        <v>58.13</v>
      </c>
      <c r="CB406" s="67">
        <v>55.51</v>
      </c>
      <c r="CC406" s="67">
        <v>70.02</v>
      </c>
      <c r="CD406" s="67">
        <v>75.17</v>
      </c>
      <c r="CE406" s="67">
        <v>77.48</v>
      </c>
      <c r="CF406" s="67">
        <v>72.150000000000006</v>
      </c>
      <c r="CG406" s="67">
        <v>77.48</v>
      </c>
      <c r="CH406" s="67">
        <v>70.22</v>
      </c>
      <c r="CI406" s="67">
        <v>71.349999999999994</v>
      </c>
      <c r="CJ406" s="67">
        <v>84.07</v>
      </c>
      <c r="CK406" s="67">
        <v>85.23</v>
      </c>
      <c r="CL406" s="67">
        <v>87.83</v>
      </c>
      <c r="CM406" s="67">
        <v>94.08</v>
      </c>
      <c r="CN406" s="67">
        <v>95.26</v>
      </c>
      <c r="DD406" s="17">
        <f t="shared" si="18"/>
        <v>1.7899999999999991</v>
      </c>
      <c r="DE406" s="96">
        <f t="shared" si="19"/>
        <v>4.7873763038245497E-2</v>
      </c>
      <c r="DF406">
        <v>7.8</v>
      </c>
      <c r="DH406" s="255" t="s">
        <v>1591</v>
      </c>
      <c r="DI406">
        <f>VLOOKUP(DH406,[5]全部Ａ股20250705!$A:$D,4,FALSE)</f>
        <v>39.18</v>
      </c>
      <c r="DK406" s="270"/>
      <c r="DL406" s="271"/>
    </row>
    <row r="407" spans="1:116" x14ac:dyDescent="0.25">
      <c r="A407" s="99">
        <f t="shared" si="15"/>
        <v>406</v>
      </c>
      <c r="B407" s="8" t="s">
        <v>11325</v>
      </c>
      <c r="C407" s="137" t="s">
        <v>11326</v>
      </c>
      <c r="D407" s="176">
        <v>8.2799999999999994</v>
      </c>
      <c r="F407" s="100" t="e">
        <f>VLOOKUP(C407,#REF!,3,FALSE)</f>
        <v>#REF!</v>
      </c>
      <c r="G407" s="100"/>
      <c r="H407" s="67">
        <v>8.5399999999999991</v>
      </c>
      <c r="I407" s="67">
        <v>7.81</v>
      </c>
      <c r="J407" s="67">
        <v>8.18</v>
      </c>
      <c r="K407" s="67">
        <v>8.08</v>
      </c>
      <c r="L407" s="67">
        <v>8.0399999999999991</v>
      </c>
      <c r="M407" s="67">
        <v>8.1199999999999992</v>
      </c>
      <c r="N407" s="67">
        <v>8.51</v>
      </c>
      <c r="O407" s="67">
        <v>8.5</v>
      </c>
      <c r="P407" s="67">
        <v>8.2100000000000009</v>
      </c>
      <c r="Q407" s="67">
        <v>8.07</v>
      </c>
      <c r="R407" s="67">
        <v>8.0299999999999994</v>
      </c>
      <c r="S407" s="67">
        <v>8.0299999999999994</v>
      </c>
      <c r="T407" s="67">
        <v>9.27</v>
      </c>
      <c r="U407" s="67">
        <v>9.24</v>
      </c>
      <c r="V407" s="67">
        <v>9.5</v>
      </c>
      <c r="W407" s="67">
        <v>9.7200000000000006</v>
      </c>
      <c r="X407" s="67">
        <v>9.8800000000000008</v>
      </c>
      <c r="Y407" s="67">
        <v>9.36</v>
      </c>
      <c r="Z407" s="67">
        <v>10.38</v>
      </c>
      <c r="AA407" s="67">
        <v>10.76</v>
      </c>
      <c r="AB407" s="67">
        <v>10.199999999999999</v>
      </c>
      <c r="AC407" s="67">
        <v>9.6999999999999993</v>
      </c>
      <c r="AD407" s="67">
        <v>9.93</v>
      </c>
      <c r="AE407" s="67">
        <v>9.27</v>
      </c>
      <c r="AF407" s="67">
        <v>8.4499999999999993</v>
      </c>
      <c r="AG407" s="67">
        <v>8.26</v>
      </c>
      <c r="AH407" s="67">
        <v>10.029999999999999</v>
      </c>
      <c r="AI407" s="67">
        <v>11.7</v>
      </c>
      <c r="AJ407" s="67">
        <v>13.36</v>
      </c>
      <c r="AK407" s="67">
        <v>10.76</v>
      </c>
      <c r="AL407" s="67">
        <v>10.86</v>
      </c>
      <c r="AM407" s="67">
        <v>10.029999999999999</v>
      </c>
      <c r="AN407" s="67">
        <v>10.58</v>
      </c>
      <c r="AO407" s="67">
        <v>10.43</v>
      </c>
      <c r="AP407" s="67">
        <v>9.3800000000000008</v>
      </c>
      <c r="AQ407" s="67">
        <v>11.4</v>
      </c>
      <c r="AR407" s="67">
        <v>7.17</v>
      </c>
      <c r="AS407" s="67">
        <v>5.0599999999999996</v>
      </c>
      <c r="AT407" s="67">
        <v>5.76</v>
      </c>
      <c r="AU407" s="67">
        <v>4.84</v>
      </c>
      <c r="AV407" s="67">
        <v>4.1900000000000004</v>
      </c>
      <c r="AW407" s="67">
        <v>4.0599999999999996</v>
      </c>
      <c r="AX407" s="67">
        <v>4.29</v>
      </c>
      <c r="AY407" s="67">
        <v>4.3099999999999996</v>
      </c>
      <c r="AZ407" s="67">
        <v>4.18</v>
      </c>
      <c r="BA407" s="67">
        <v>4.28</v>
      </c>
      <c r="BB407" s="67">
        <v>4.03</v>
      </c>
      <c r="BC407" s="67">
        <v>4.05</v>
      </c>
      <c r="BD407" s="67">
        <v>4.17</v>
      </c>
      <c r="BE407" s="67">
        <v>3.76</v>
      </c>
      <c r="BF407" s="67">
        <v>3.76</v>
      </c>
      <c r="BG407" s="67">
        <v>3.78</v>
      </c>
      <c r="BH407" s="67">
        <v>3.81</v>
      </c>
      <c r="BI407" s="67">
        <v>3.96</v>
      </c>
      <c r="BJ407" s="67">
        <v>4.05</v>
      </c>
      <c r="BK407" s="67">
        <v>3.89</v>
      </c>
      <c r="BL407" s="67">
        <v>4.2699999999999996</v>
      </c>
      <c r="BM407" s="67">
        <v>4.3</v>
      </c>
      <c r="BN407" s="67">
        <v>4.6500000000000004</v>
      </c>
      <c r="BO407" s="67">
        <v>4.91</v>
      </c>
      <c r="BP407" s="67">
        <v>4.6100000000000003</v>
      </c>
      <c r="BQ407" s="67">
        <v>4.4000000000000004</v>
      </c>
      <c r="BR407" s="67">
        <v>4.13</v>
      </c>
      <c r="BS407" s="67">
        <v>4.7</v>
      </c>
      <c r="BT407" s="67">
        <v>5.28</v>
      </c>
      <c r="BV407" s="67">
        <v>6.09</v>
      </c>
      <c r="BW407" s="67">
        <v>5.18</v>
      </c>
      <c r="BX407" s="67">
        <v>4.9400000000000004</v>
      </c>
      <c r="BY407" s="67">
        <v>5.27</v>
      </c>
      <c r="BZ407" s="67">
        <v>5.2</v>
      </c>
      <c r="CA407" s="67">
        <v>3.68</v>
      </c>
      <c r="CB407" s="67">
        <v>4.34</v>
      </c>
      <c r="CC407" s="67">
        <v>5.37</v>
      </c>
      <c r="CD407" s="67">
        <v>5.4</v>
      </c>
      <c r="CE407" s="67">
        <v>5.68</v>
      </c>
      <c r="CF407" s="67">
        <v>5.78</v>
      </c>
      <c r="CG407" s="67">
        <v>6.97</v>
      </c>
      <c r="CH407" s="67">
        <v>7.68</v>
      </c>
      <c r="CI407" s="67">
        <v>6.75</v>
      </c>
      <c r="CJ407" s="67">
        <v>6.66</v>
      </c>
      <c r="CK407" s="67">
        <v>6.95</v>
      </c>
      <c r="CL407" s="67">
        <v>7.49</v>
      </c>
      <c r="CM407" s="67">
        <v>7.5</v>
      </c>
      <c r="CN407" s="67">
        <v>6.87</v>
      </c>
      <c r="CO407" s="67">
        <v>5.8</v>
      </c>
      <c r="DD407" s="17">
        <f t="shared" si="18"/>
        <v>-0.25999999999999979</v>
      </c>
      <c r="DE407" s="96">
        <f t="shared" si="19"/>
        <v>-3.0444964871194358E-2</v>
      </c>
      <c r="DF407">
        <v>7.8</v>
      </c>
      <c r="DH407" s="255" t="s">
        <v>11326</v>
      </c>
      <c r="DI407">
        <f>VLOOKUP(DH407,[5]全部Ａ股20250705!$A:$D,4,FALSE)</f>
        <v>8.2799999999999994</v>
      </c>
      <c r="DK407" s="270"/>
      <c r="DL407" s="271"/>
    </row>
    <row r="408" spans="1:116" x14ac:dyDescent="0.25">
      <c r="A408" s="99">
        <f t="shared" si="15"/>
        <v>407</v>
      </c>
      <c r="B408" s="8" t="s">
        <v>11313</v>
      </c>
      <c r="C408" s="137" t="s">
        <v>11314</v>
      </c>
      <c r="D408" s="176">
        <v>11.33</v>
      </c>
      <c r="F408" s="100" t="e">
        <f>VLOOKUP(C408,#REF!,3,FALSE)</f>
        <v>#REF!</v>
      </c>
      <c r="G408" s="100"/>
      <c r="H408" s="67">
        <v>11.22</v>
      </c>
      <c r="I408" s="67">
        <v>11.01</v>
      </c>
      <c r="J408" s="67">
        <v>11.23</v>
      </c>
      <c r="K408" s="67">
        <v>11.6</v>
      </c>
      <c r="L408" s="67">
        <v>11.68</v>
      </c>
      <c r="M408" s="67">
        <v>11.41</v>
      </c>
      <c r="N408" s="67">
        <v>11.33</v>
      </c>
      <c r="O408" s="67">
        <v>11.16</v>
      </c>
      <c r="P408" s="67">
        <v>10.99</v>
      </c>
      <c r="Q408" s="67">
        <v>10.92</v>
      </c>
      <c r="R408" s="67">
        <v>11.36</v>
      </c>
      <c r="S408" s="67">
        <v>11.16</v>
      </c>
      <c r="T408" s="67">
        <v>11.7</v>
      </c>
      <c r="U408" s="67">
        <v>11.77</v>
      </c>
      <c r="V408" s="67">
        <v>12.06</v>
      </c>
      <c r="W408" s="67">
        <v>12.47</v>
      </c>
      <c r="X408" s="67">
        <v>11.61</v>
      </c>
      <c r="Y408" s="67">
        <v>11.6</v>
      </c>
      <c r="Z408" s="67">
        <v>11.72</v>
      </c>
      <c r="AA408" s="67">
        <v>11.88</v>
      </c>
      <c r="AB408" s="67">
        <v>11.69</v>
      </c>
      <c r="AC408" s="67">
        <v>11.25</v>
      </c>
      <c r="AD408" s="67">
        <v>11.36</v>
      </c>
      <c r="AE408" s="67">
        <v>11.62</v>
      </c>
      <c r="AF408" s="67">
        <v>11.17</v>
      </c>
      <c r="AG408" s="67">
        <v>11.54</v>
      </c>
      <c r="AH408" s="67">
        <v>12.42</v>
      </c>
      <c r="AI408" s="67">
        <v>12.81</v>
      </c>
      <c r="AJ408" s="67">
        <v>13.29</v>
      </c>
      <c r="AK408" s="67">
        <v>12.75</v>
      </c>
      <c r="AL408" s="67">
        <v>12.52</v>
      </c>
      <c r="AM408" s="67">
        <v>12.4</v>
      </c>
      <c r="AN408" s="67">
        <v>12.9</v>
      </c>
      <c r="AO408" s="67">
        <v>13.64</v>
      </c>
      <c r="AP408" s="67">
        <v>12.62</v>
      </c>
      <c r="AQ408" s="67">
        <v>13.47</v>
      </c>
      <c r="AR408" s="67">
        <v>12.97</v>
      </c>
      <c r="AS408" s="67">
        <v>13.35</v>
      </c>
      <c r="AT408" s="67">
        <v>14.9</v>
      </c>
      <c r="AU408" s="67">
        <v>12.95</v>
      </c>
      <c r="AV408" s="67">
        <v>11.03</v>
      </c>
      <c r="AW408" s="67">
        <v>10.75</v>
      </c>
      <c r="AX408" s="67">
        <v>10.87</v>
      </c>
      <c r="AY408" s="67">
        <v>11.29</v>
      </c>
      <c r="AZ408" s="67">
        <v>10.95</v>
      </c>
      <c r="BA408" s="67">
        <v>11.22</v>
      </c>
      <c r="BB408" s="67">
        <v>11.71</v>
      </c>
      <c r="BC408" s="67">
        <v>13.14</v>
      </c>
      <c r="BD408" s="67">
        <v>13.2</v>
      </c>
      <c r="BE408" s="67">
        <v>13.61</v>
      </c>
      <c r="BF408" s="67">
        <v>13.33</v>
      </c>
      <c r="BG408" s="67">
        <v>13.52</v>
      </c>
      <c r="BH408" s="67">
        <v>13.55</v>
      </c>
      <c r="BI408" s="67">
        <v>13.67</v>
      </c>
      <c r="BJ408" s="67">
        <v>14.58</v>
      </c>
      <c r="BK408" s="67">
        <v>14.78</v>
      </c>
      <c r="BL408" s="67">
        <v>15.12</v>
      </c>
      <c r="BM408" s="67">
        <v>15.2</v>
      </c>
      <c r="BN408" s="67">
        <v>15.91</v>
      </c>
      <c r="BO408" s="67">
        <v>15.88</v>
      </c>
      <c r="BP408" s="67">
        <v>15.84</v>
      </c>
      <c r="BQ408" s="67">
        <v>15.65</v>
      </c>
      <c r="BR408" s="67">
        <v>16.38</v>
      </c>
      <c r="BS408" s="67">
        <v>15.68</v>
      </c>
      <c r="BT408" s="67">
        <v>16.36</v>
      </c>
      <c r="BV408" s="67">
        <v>16.71</v>
      </c>
      <c r="BW408" s="67">
        <v>17.09</v>
      </c>
      <c r="BX408" s="67">
        <v>16.399999999999999</v>
      </c>
      <c r="BY408" s="67">
        <v>16.78</v>
      </c>
      <c r="BZ408" s="67">
        <v>16.71</v>
      </c>
      <c r="CA408" s="67">
        <v>16.91</v>
      </c>
      <c r="CB408" s="67">
        <v>14.9</v>
      </c>
      <c r="CC408" s="67">
        <v>15.74</v>
      </c>
      <c r="CD408" s="67">
        <v>15.99</v>
      </c>
      <c r="CE408" s="67">
        <v>16.34</v>
      </c>
      <c r="CF408" s="67">
        <v>16.559999999999999</v>
      </c>
      <c r="CG408" s="67">
        <v>17.03</v>
      </c>
      <c r="CH408" s="67">
        <v>16.75</v>
      </c>
      <c r="CI408" s="67">
        <v>17.38</v>
      </c>
      <c r="CJ408" s="67">
        <v>17.3</v>
      </c>
      <c r="CK408" s="67">
        <v>18.23</v>
      </c>
      <c r="CL408" s="67">
        <v>18.309999999999999</v>
      </c>
      <c r="CM408" s="67">
        <v>18.010000000000002</v>
      </c>
      <c r="CN408" s="67">
        <v>18.190000000000001</v>
      </c>
      <c r="CO408" s="67">
        <v>18.23</v>
      </c>
      <c r="DD408" s="17">
        <f t="shared" si="18"/>
        <v>0.10999999999999943</v>
      </c>
      <c r="DE408" s="96">
        <f t="shared" si="19"/>
        <v>9.8039215686274005E-3</v>
      </c>
      <c r="DF408">
        <v>7.8</v>
      </c>
      <c r="DH408" s="255" t="s">
        <v>11314</v>
      </c>
      <c r="DI408">
        <f>VLOOKUP(DH408,[5]全部Ａ股20250705!$A:$D,4,FALSE)</f>
        <v>11.33</v>
      </c>
      <c r="DK408" s="270"/>
      <c r="DL408" s="271"/>
    </row>
    <row r="409" spans="1:116" x14ac:dyDescent="0.25">
      <c r="A409" s="99">
        <f t="shared" si="15"/>
        <v>408</v>
      </c>
      <c r="B409" s="8" t="s">
        <v>11308</v>
      </c>
      <c r="C409" s="137" t="s">
        <v>11311</v>
      </c>
      <c r="D409" s="176">
        <v>5.09</v>
      </c>
      <c r="F409" s="100" t="e">
        <f>VLOOKUP(C409,#REF!,3,FALSE)</f>
        <v>#REF!</v>
      </c>
      <c r="G409" s="100"/>
      <c r="H409" s="67">
        <v>4.78</v>
      </c>
      <c r="I409" s="67">
        <v>4.79</v>
      </c>
      <c r="J409" s="67">
        <v>4.7699999999999996</v>
      </c>
      <c r="K409" s="67">
        <v>4.4800000000000004</v>
      </c>
      <c r="L409" s="67">
        <v>4.3499999999999996</v>
      </c>
      <c r="M409" s="67">
        <v>4.16</v>
      </c>
      <c r="N409" s="67">
        <v>4.13</v>
      </c>
      <c r="O409" s="67">
        <v>4.09</v>
      </c>
      <c r="P409" s="67">
        <v>3.98</v>
      </c>
      <c r="Q409" s="67">
        <v>3.95</v>
      </c>
      <c r="R409" s="67">
        <v>4.0199999999999996</v>
      </c>
      <c r="S409" s="67">
        <v>3.98</v>
      </c>
      <c r="T409" s="67">
        <v>3.99</v>
      </c>
      <c r="U409" s="67">
        <v>4.0199999999999996</v>
      </c>
      <c r="V409" s="67">
        <v>4.09</v>
      </c>
      <c r="W409" s="67">
        <v>4.16</v>
      </c>
      <c r="X409" s="67">
        <v>4.13</v>
      </c>
      <c r="Y409" s="67">
        <v>4.12</v>
      </c>
      <c r="Z409" s="67">
        <v>4.13</v>
      </c>
      <c r="AA409" s="67">
        <v>4.18</v>
      </c>
      <c r="AB409" s="67">
        <v>4.1100000000000003</v>
      </c>
      <c r="AC409" s="67">
        <v>4.1500000000000004</v>
      </c>
      <c r="AD409" s="67">
        <v>4.0999999999999996</v>
      </c>
      <c r="AE409" s="67">
        <v>4.01</v>
      </c>
      <c r="AF409" s="67">
        <v>3.97</v>
      </c>
      <c r="AG409" s="67">
        <v>4</v>
      </c>
      <c r="AH409" s="67">
        <v>4.0999999999999996</v>
      </c>
      <c r="AI409" s="67">
        <v>4.03</v>
      </c>
      <c r="AJ409" s="67">
        <v>4.0599999999999996</v>
      </c>
      <c r="AK409" s="67">
        <v>4.0599999999999996</v>
      </c>
      <c r="AL409" s="67">
        <v>3.96</v>
      </c>
      <c r="AM409" s="67">
        <v>3.87</v>
      </c>
      <c r="AN409" s="67">
        <v>3.77</v>
      </c>
      <c r="AO409" s="67">
        <v>3.93</v>
      </c>
      <c r="AP409" s="67">
        <v>3.79</v>
      </c>
      <c r="AQ409" s="67">
        <v>3.89</v>
      </c>
      <c r="AR409" s="67">
        <v>3.91</v>
      </c>
      <c r="AS409" s="67">
        <v>3.89</v>
      </c>
      <c r="AT409" s="67">
        <v>4.0199999999999996</v>
      </c>
      <c r="AU409" s="67">
        <v>3.8</v>
      </c>
      <c r="AV409" s="67">
        <v>3.43</v>
      </c>
      <c r="AW409" s="67">
        <v>3.32</v>
      </c>
      <c r="AX409" s="67">
        <v>3.41</v>
      </c>
      <c r="AY409" s="67">
        <v>3.43</v>
      </c>
      <c r="AZ409" s="67">
        <v>3.48</v>
      </c>
      <c r="BA409" s="67">
        <v>3.47</v>
      </c>
      <c r="BB409" s="67">
        <v>3.44</v>
      </c>
      <c r="BC409" s="67">
        <v>3.53</v>
      </c>
      <c r="BD409" s="67">
        <v>3.53</v>
      </c>
      <c r="BE409" s="67">
        <v>3.79</v>
      </c>
      <c r="BF409" s="67">
        <v>3.73</v>
      </c>
      <c r="BG409" s="67">
        <v>3.83</v>
      </c>
      <c r="BH409" s="67">
        <v>3.79</v>
      </c>
      <c r="BI409" s="67">
        <v>3.73</v>
      </c>
      <c r="BJ409" s="67">
        <v>3.77</v>
      </c>
      <c r="BK409" s="67">
        <v>3.85</v>
      </c>
      <c r="BL409" s="67">
        <v>3.91</v>
      </c>
      <c r="BM409" s="67">
        <v>3.98</v>
      </c>
      <c r="BN409" s="67">
        <v>3.96</v>
      </c>
      <c r="BO409" s="67">
        <v>3.91</v>
      </c>
      <c r="BP409" s="67">
        <v>3.95</v>
      </c>
      <c r="BQ409" s="67">
        <v>3.95</v>
      </c>
      <c r="BR409" s="67">
        <v>4.03</v>
      </c>
      <c r="BS409" s="67">
        <v>3.91</v>
      </c>
      <c r="BT409" s="67">
        <v>4.03</v>
      </c>
      <c r="BV409" s="67">
        <v>3.96</v>
      </c>
      <c r="BW409" s="67">
        <v>3.99</v>
      </c>
      <c r="BX409" s="67">
        <v>4.07</v>
      </c>
      <c r="BY409" s="67">
        <v>4.0599999999999996</v>
      </c>
      <c r="BZ409" s="67">
        <v>4.13</v>
      </c>
      <c r="CA409" s="67">
        <v>3.95</v>
      </c>
      <c r="CB409" s="67">
        <v>3.95</v>
      </c>
      <c r="CC409" s="67">
        <v>4</v>
      </c>
      <c r="CD409" s="67">
        <v>3.77</v>
      </c>
      <c r="CE409" s="67">
        <v>3.74</v>
      </c>
      <c r="CF409" s="67">
        <v>3.81</v>
      </c>
      <c r="CG409" s="67">
        <v>3.74</v>
      </c>
      <c r="CH409" s="67">
        <v>3.77</v>
      </c>
      <c r="CI409" s="67">
        <v>3.75</v>
      </c>
      <c r="CJ409" s="67">
        <v>3.82</v>
      </c>
      <c r="CK409" s="67">
        <v>3.87</v>
      </c>
      <c r="CL409" s="67">
        <v>3.83</v>
      </c>
      <c r="CM409" s="67">
        <v>3.8</v>
      </c>
      <c r="CN409" s="67">
        <v>3.81</v>
      </c>
      <c r="CO409" s="67">
        <v>3.79</v>
      </c>
      <c r="DD409" s="17">
        <f t="shared" si="18"/>
        <v>0.30999999999999961</v>
      </c>
      <c r="DE409" s="96">
        <f t="shared" si="19"/>
        <v>6.4853556485355568E-2</v>
      </c>
      <c r="DF409">
        <v>7.8</v>
      </c>
      <c r="DH409" s="255" t="s">
        <v>11311</v>
      </c>
      <c r="DI409">
        <f>VLOOKUP(DH409,[5]全部Ａ股20250705!$A:$D,4,FALSE)</f>
        <v>5.09</v>
      </c>
      <c r="DK409" s="270"/>
      <c r="DL409" s="271"/>
    </row>
    <row r="410" spans="1:116" x14ac:dyDescent="0.25">
      <c r="A410" s="99">
        <f t="shared" si="15"/>
        <v>409</v>
      </c>
      <c r="B410" s="8" t="s">
        <v>11309</v>
      </c>
      <c r="C410" s="137" t="s">
        <v>11310</v>
      </c>
      <c r="D410" s="176">
        <v>14.82</v>
      </c>
      <c r="F410" s="100" t="e">
        <f>VLOOKUP(C410,#REF!,3,FALSE)</f>
        <v>#REF!</v>
      </c>
      <c r="G410" s="100"/>
      <c r="H410" s="67">
        <v>14.42</v>
      </c>
      <c r="I410" s="67">
        <v>15.1</v>
      </c>
      <c r="J410" s="67">
        <v>15.22</v>
      </c>
      <c r="K410" s="67">
        <v>14.45</v>
      </c>
      <c r="L410" s="67">
        <v>13.44</v>
      </c>
      <c r="M410" s="67">
        <v>12.69</v>
      </c>
      <c r="N410" s="67">
        <v>12.54</v>
      </c>
      <c r="O410" s="67">
        <v>13.38</v>
      </c>
      <c r="P410" s="67">
        <v>13.59</v>
      </c>
      <c r="Q410" s="67">
        <v>12.28</v>
      </c>
      <c r="R410" s="67">
        <v>12.05</v>
      </c>
      <c r="S410" s="67">
        <v>11.46</v>
      </c>
      <c r="T410" s="67">
        <v>11.85</v>
      </c>
      <c r="U410" s="67">
        <v>11.5</v>
      </c>
      <c r="V410" s="67">
        <v>10.99</v>
      </c>
      <c r="W410" s="67">
        <v>11.87</v>
      </c>
      <c r="X410" s="67">
        <v>11.78</v>
      </c>
      <c r="Y410" s="67">
        <v>10.95</v>
      </c>
      <c r="Z410" s="67">
        <v>11.74</v>
      </c>
      <c r="AA410" s="67">
        <v>11.82</v>
      </c>
      <c r="AB410" s="67">
        <v>11.17</v>
      </c>
      <c r="AC410" s="67">
        <v>10.45</v>
      </c>
      <c r="AD410" s="67">
        <v>10.19</v>
      </c>
      <c r="AE410" s="67">
        <v>9.6999999999999993</v>
      </c>
      <c r="AF410" s="67">
        <v>9.4499999999999993</v>
      </c>
      <c r="AG410" s="67">
        <v>9.67</v>
      </c>
      <c r="AH410" s="67">
        <v>10.63</v>
      </c>
      <c r="AI410" s="67">
        <v>11.59</v>
      </c>
      <c r="AJ410" s="67">
        <v>12.76</v>
      </c>
      <c r="AK410" s="67">
        <v>13.07</v>
      </c>
      <c r="AL410" s="67">
        <v>12.92</v>
      </c>
      <c r="AM410" s="67">
        <v>11.8</v>
      </c>
      <c r="AN410" s="67">
        <v>11.7</v>
      </c>
      <c r="AO410" s="67">
        <v>11.85</v>
      </c>
      <c r="AP410" s="67">
        <v>9.73</v>
      </c>
      <c r="AQ410" s="67">
        <v>9.9600000000000009</v>
      </c>
      <c r="AR410" s="67">
        <v>9.1</v>
      </c>
      <c r="AS410" s="67">
        <v>8.6</v>
      </c>
      <c r="AT410" s="67">
        <v>9.6</v>
      </c>
      <c r="AU410" s="67">
        <v>8.8000000000000007</v>
      </c>
      <c r="AV410" s="67">
        <v>7.72</v>
      </c>
      <c r="AW410" s="67">
        <v>7.31</v>
      </c>
      <c r="AX410" s="67">
        <v>7.5</v>
      </c>
      <c r="AY410" s="67">
        <v>7.6</v>
      </c>
      <c r="AZ410" s="67">
        <v>7.28</v>
      </c>
      <c r="BA410" s="67">
        <v>7.71</v>
      </c>
      <c r="BB410" s="67">
        <v>7.74</v>
      </c>
      <c r="BC410" s="67">
        <v>7.83</v>
      </c>
      <c r="BD410" s="67">
        <v>7.52</v>
      </c>
      <c r="BE410" s="67">
        <v>7.65</v>
      </c>
      <c r="BF410" s="67">
        <v>7.18</v>
      </c>
      <c r="BG410" s="67">
        <v>7.43</v>
      </c>
      <c r="BH410" s="67">
        <v>7.6</v>
      </c>
      <c r="BI410" s="67">
        <v>8.08</v>
      </c>
      <c r="BJ410" s="67">
        <v>8.6</v>
      </c>
      <c r="BK410" s="67">
        <v>8.4499999999999993</v>
      </c>
      <c r="BL410" s="67">
        <v>9.24</v>
      </c>
      <c r="BM410" s="67">
        <v>9.5399999999999991</v>
      </c>
      <c r="BN410" s="67">
        <v>9.84</v>
      </c>
      <c r="BO410" s="67">
        <v>9.91</v>
      </c>
      <c r="BP410" s="67">
        <v>10</v>
      </c>
      <c r="BQ410" s="67">
        <v>10.14</v>
      </c>
      <c r="BR410" s="67">
        <v>9.76</v>
      </c>
      <c r="BS410" s="67">
        <v>10.06</v>
      </c>
      <c r="BT410" s="67">
        <v>10.64</v>
      </c>
      <c r="BV410" s="67">
        <v>12.16</v>
      </c>
      <c r="BW410" s="67">
        <v>11.35</v>
      </c>
      <c r="BX410" s="67">
        <v>11.14</v>
      </c>
      <c r="BY410" s="67">
        <v>11.74</v>
      </c>
      <c r="BZ410" s="67">
        <v>10.99</v>
      </c>
      <c r="CA410" s="67">
        <v>10.53</v>
      </c>
      <c r="CB410" s="67">
        <v>10</v>
      </c>
      <c r="CC410" s="67">
        <v>10.61</v>
      </c>
      <c r="CD410" s="67">
        <v>10.74</v>
      </c>
      <c r="CE410" s="67">
        <v>11.05</v>
      </c>
      <c r="CF410" s="67">
        <v>11.54</v>
      </c>
      <c r="CG410" s="67">
        <v>11.84</v>
      </c>
      <c r="CH410" s="67">
        <v>11.99</v>
      </c>
      <c r="CI410" s="67">
        <v>13.64</v>
      </c>
      <c r="CJ410" s="67">
        <v>13.25</v>
      </c>
      <c r="CK410" s="67">
        <v>13.28</v>
      </c>
      <c r="CL410" s="67">
        <v>12.88</v>
      </c>
      <c r="CM410" s="67">
        <v>13.26</v>
      </c>
      <c r="CN410" s="67">
        <v>13.54</v>
      </c>
      <c r="CO410" s="67">
        <v>12.41</v>
      </c>
      <c r="DD410" s="17">
        <f t="shared" si="18"/>
        <v>0.40000000000000036</v>
      </c>
      <c r="DE410" s="96">
        <f t="shared" si="19"/>
        <v>2.773925104022194E-2</v>
      </c>
      <c r="DF410">
        <v>7.8</v>
      </c>
      <c r="DH410" s="255" t="s">
        <v>11310</v>
      </c>
      <c r="DI410">
        <f>VLOOKUP(DH410,[5]全部Ａ股20250705!$A:$D,4,FALSE)</f>
        <v>14.82</v>
      </c>
      <c r="DK410" s="270"/>
      <c r="DL410" s="271"/>
    </row>
    <row r="411" spans="1:116" x14ac:dyDescent="0.25">
      <c r="A411" s="99">
        <f t="shared" si="15"/>
        <v>410</v>
      </c>
      <c r="B411" s="8" t="s">
        <v>11300</v>
      </c>
      <c r="C411" s="137" t="s">
        <v>11301</v>
      </c>
      <c r="D411" s="176">
        <v>11</v>
      </c>
      <c r="F411" s="100" t="e">
        <f>VLOOKUP(C411,#REF!,3,FALSE)</f>
        <v>#REF!</v>
      </c>
      <c r="G411" s="100"/>
      <c r="H411" s="67">
        <v>11.1</v>
      </c>
      <c r="I411" s="67">
        <v>10.78</v>
      </c>
      <c r="J411" s="67">
        <v>11.4</v>
      </c>
      <c r="K411" s="67">
        <v>11.93</v>
      </c>
      <c r="L411" s="67">
        <v>11.69</v>
      </c>
      <c r="M411" s="67">
        <v>11.27</v>
      </c>
      <c r="N411" s="67">
        <v>11.28</v>
      </c>
      <c r="O411" s="67">
        <v>11.2</v>
      </c>
      <c r="P411" s="67">
        <v>11.04</v>
      </c>
      <c r="Q411" s="67">
        <v>11.33</v>
      </c>
      <c r="R411" s="67">
        <v>10.85</v>
      </c>
      <c r="S411" s="67">
        <v>11.25</v>
      </c>
      <c r="T411" s="67">
        <v>11</v>
      </c>
      <c r="U411" s="67">
        <v>10.81</v>
      </c>
      <c r="V411" s="67">
        <v>11.21</v>
      </c>
      <c r="W411" s="67">
        <v>11.43</v>
      </c>
      <c r="X411" s="67">
        <v>11.54</v>
      </c>
      <c r="Y411" s="67">
        <v>11.87</v>
      </c>
      <c r="Z411" s="67">
        <v>11.2</v>
      </c>
      <c r="AA411" s="67">
        <v>11.85</v>
      </c>
      <c r="AB411" s="67">
        <v>11.2</v>
      </c>
      <c r="AC411" s="67">
        <v>10.73</v>
      </c>
      <c r="AD411" s="67">
        <v>10.73</v>
      </c>
      <c r="AE411" s="67">
        <v>10.8</v>
      </c>
      <c r="AF411" s="67">
        <v>10.199999999999999</v>
      </c>
      <c r="AG411" s="67">
        <v>10.5</v>
      </c>
      <c r="AH411" s="67">
        <v>11.94</v>
      </c>
      <c r="AI411" s="67">
        <v>11.86</v>
      </c>
      <c r="AJ411" s="67">
        <v>12.66</v>
      </c>
      <c r="AK411" s="67">
        <v>12.58</v>
      </c>
      <c r="AL411" s="67">
        <v>12.8</v>
      </c>
      <c r="AM411" s="67">
        <v>12.21</v>
      </c>
      <c r="AN411" s="67">
        <v>12.45</v>
      </c>
      <c r="AO411" s="67">
        <v>12.89</v>
      </c>
      <c r="AP411" s="67">
        <v>11.2</v>
      </c>
      <c r="AQ411" s="67">
        <v>11.31</v>
      </c>
      <c r="AR411" s="67">
        <v>11.38</v>
      </c>
      <c r="AS411" s="67">
        <v>11.01</v>
      </c>
      <c r="AT411" s="67">
        <v>11.19</v>
      </c>
      <c r="AU411" s="67">
        <v>10.17</v>
      </c>
      <c r="AV411" s="67">
        <v>9.19</v>
      </c>
      <c r="AW411" s="67">
        <v>9.0500000000000007</v>
      </c>
      <c r="AX411" s="67">
        <v>9.35</v>
      </c>
      <c r="AY411" s="67">
        <v>10.130000000000001</v>
      </c>
      <c r="AZ411" s="67">
        <v>9.5</v>
      </c>
      <c r="BA411" s="67">
        <v>9.1300000000000008</v>
      </c>
      <c r="BB411" s="67">
        <v>9.07</v>
      </c>
      <c r="BC411" s="67">
        <v>8.9600000000000009</v>
      </c>
      <c r="BD411" s="67">
        <v>8.6</v>
      </c>
      <c r="BE411" s="67">
        <v>8.6</v>
      </c>
      <c r="BF411" s="67">
        <v>9.0399999999999991</v>
      </c>
      <c r="BG411" s="67">
        <v>9.15</v>
      </c>
      <c r="BH411" s="67">
        <v>9.98</v>
      </c>
      <c r="BI411" s="67">
        <v>10.43</v>
      </c>
      <c r="BJ411" s="67">
        <v>10.15</v>
      </c>
      <c r="BK411" s="67">
        <v>10.4</v>
      </c>
      <c r="BL411" s="67">
        <v>11.15</v>
      </c>
      <c r="BM411" s="67">
        <v>11.29</v>
      </c>
      <c r="BN411" s="67">
        <v>11.71</v>
      </c>
      <c r="BO411" s="67">
        <v>11.37</v>
      </c>
      <c r="BP411" s="67">
        <v>11.29</v>
      </c>
      <c r="BQ411" s="67">
        <v>11.4</v>
      </c>
      <c r="BR411" s="67">
        <v>11.32</v>
      </c>
      <c r="BS411" s="67">
        <v>11.34</v>
      </c>
      <c r="BT411" s="67">
        <v>11.77</v>
      </c>
      <c r="BV411" s="67">
        <v>12.13</v>
      </c>
      <c r="BW411" s="67">
        <v>12.05</v>
      </c>
      <c r="BX411" s="67">
        <v>11.7</v>
      </c>
      <c r="BY411" s="67">
        <v>11.96</v>
      </c>
      <c r="BZ411" s="67">
        <v>11.7</v>
      </c>
      <c r="CA411" s="67">
        <v>11.04</v>
      </c>
      <c r="CB411" s="67">
        <v>10.9</v>
      </c>
      <c r="CC411" s="67">
        <v>12.53</v>
      </c>
      <c r="CD411" s="67">
        <v>11.7</v>
      </c>
      <c r="CE411" s="67">
        <v>12.31</v>
      </c>
      <c r="CF411" s="67">
        <v>12.72</v>
      </c>
      <c r="CG411" s="67">
        <v>13.02</v>
      </c>
      <c r="CH411" s="67">
        <v>13.03</v>
      </c>
      <c r="CI411" s="67">
        <v>13.8</v>
      </c>
      <c r="CJ411" s="67">
        <v>13.8</v>
      </c>
      <c r="CK411" s="67">
        <v>14.16</v>
      </c>
      <c r="CL411" s="67">
        <v>14.4</v>
      </c>
      <c r="CM411" s="67">
        <v>14.73</v>
      </c>
      <c r="CN411" s="67">
        <v>14.63</v>
      </c>
      <c r="CO411" s="67">
        <v>15.07</v>
      </c>
      <c r="CP411" s="239">
        <v>15.42</v>
      </c>
      <c r="DD411" s="17">
        <f t="shared" si="18"/>
        <v>-9.9999999999999645E-2</v>
      </c>
      <c r="DE411" s="96">
        <f t="shared" si="19"/>
        <v>-9.0090090090089777E-3</v>
      </c>
      <c r="DF411">
        <v>7.8</v>
      </c>
      <c r="DH411" s="255" t="s">
        <v>11301</v>
      </c>
      <c r="DI411">
        <f>VLOOKUP(DH411,[5]全部Ａ股20250705!$A:$D,4,FALSE)</f>
        <v>11</v>
      </c>
      <c r="DK411" s="270"/>
      <c r="DL411" s="271"/>
    </row>
    <row r="412" spans="1:116" x14ac:dyDescent="0.25">
      <c r="A412" s="99">
        <f t="shared" si="15"/>
        <v>411</v>
      </c>
      <c r="B412" s="8" t="s">
        <v>11295</v>
      </c>
      <c r="C412" s="137" t="s">
        <v>11296</v>
      </c>
      <c r="D412" s="176">
        <v>17.93</v>
      </c>
      <c r="F412" s="100" t="e">
        <f>VLOOKUP(C412,#REF!,3,FALSE)</f>
        <v>#REF!</v>
      </c>
      <c r="G412" s="100"/>
      <c r="H412" s="67">
        <v>18.579999999999998</v>
      </c>
      <c r="I412" s="67">
        <v>17.36</v>
      </c>
      <c r="J412" s="67">
        <v>17.78</v>
      </c>
      <c r="K412" s="67">
        <v>18.28</v>
      </c>
      <c r="L412" s="67">
        <v>18.010000000000002</v>
      </c>
      <c r="M412" s="67">
        <v>18.16</v>
      </c>
      <c r="N412" s="67">
        <v>19.47</v>
      </c>
      <c r="O412" s="67">
        <v>20.11</v>
      </c>
      <c r="P412" s="67">
        <v>20.100000000000001</v>
      </c>
      <c r="Q412" s="67">
        <v>19.61</v>
      </c>
      <c r="R412" s="67">
        <v>18.46</v>
      </c>
      <c r="S412" s="67">
        <v>18.72</v>
      </c>
      <c r="T412" s="67">
        <v>18.850000000000001</v>
      </c>
      <c r="U412" s="67">
        <v>17.52</v>
      </c>
      <c r="V412" s="67">
        <v>18.510000000000002</v>
      </c>
      <c r="W412" s="67">
        <v>16.72</v>
      </c>
      <c r="X412" s="67">
        <v>17.18</v>
      </c>
      <c r="Y412" s="67">
        <v>16.22</v>
      </c>
      <c r="Z412" s="67">
        <v>16.87</v>
      </c>
      <c r="AA412" s="67">
        <v>16.45</v>
      </c>
      <c r="AB412" s="67">
        <v>16.62</v>
      </c>
      <c r="AC412" s="67">
        <v>15.9</v>
      </c>
      <c r="AD412" s="67">
        <v>16.13</v>
      </c>
      <c r="AE412" s="67">
        <v>15.71</v>
      </c>
      <c r="AF412" s="67">
        <v>15.18</v>
      </c>
      <c r="AG412" s="67">
        <v>14.88</v>
      </c>
      <c r="AH412" s="67">
        <v>16.82</v>
      </c>
      <c r="AI412" s="67">
        <v>17.88</v>
      </c>
      <c r="AJ412" s="67">
        <v>18.43</v>
      </c>
      <c r="AK412" s="67">
        <v>18.559999999999999</v>
      </c>
      <c r="AL412" s="67">
        <v>18.78</v>
      </c>
      <c r="AM412" s="67">
        <v>17.47</v>
      </c>
      <c r="AN412" s="67">
        <v>18.420000000000002</v>
      </c>
      <c r="AO412" s="67">
        <v>20.48</v>
      </c>
      <c r="AP412" s="67">
        <v>20.23</v>
      </c>
      <c r="AQ412" s="67">
        <v>18.010000000000002</v>
      </c>
      <c r="AR412" s="67">
        <v>17.07</v>
      </c>
      <c r="AS412" s="67">
        <v>17.04</v>
      </c>
      <c r="AT412" s="67">
        <v>17.260000000000002</v>
      </c>
      <c r="AU412" s="67">
        <v>15.85</v>
      </c>
      <c r="AV412" s="67">
        <v>14.16</v>
      </c>
      <c r="AW412" s="67">
        <v>13.9</v>
      </c>
      <c r="AX412" s="67">
        <v>14.51</v>
      </c>
      <c r="AY412" s="67">
        <v>14.93</v>
      </c>
      <c r="AZ412" s="67">
        <v>14.84</v>
      </c>
      <c r="BA412" s="67">
        <v>15.51</v>
      </c>
      <c r="BB412" s="67">
        <v>15.5</v>
      </c>
      <c r="BC412" s="67">
        <v>17.059999999999999</v>
      </c>
      <c r="BD412" s="67">
        <v>16.09</v>
      </c>
      <c r="BE412" s="67">
        <v>15.73</v>
      </c>
      <c r="BF412" s="67">
        <v>16.79</v>
      </c>
      <c r="BG412" s="67">
        <v>15.85</v>
      </c>
      <c r="BH412" s="67">
        <v>16.920000000000002</v>
      </c>
      <c r="BI412" s="67">
        <v>17.079999999999998</v>
      </c>
      <c r="BJ412" s="67">
        <v>17.239999999999998</v>
      </c>
      <c r="BK412" s="67">
        <v>16.77</v>
      </c>
      <c r="BL412" s="67">
        <v>18.53</v>
      </c>
      <c r="BM412" s="67">
        <v>18.059999999999999</v>
      </c>
      <c r="BN412" s="67">
        <v>19.48</v>
      </c>
      <c r="BO412" s="67">
        <v>19.78</v>
      </c>
      <c r="BP412" s="67">
        <v>19.38</v>
      </c>
      <c r="BQ412" s="67">
        <v>18.82</v>
      </c>
      <c r="BR412" s="67">
        <v>18.079999999999998</v>
      </c>
      <c r="BS412" s="67">
        <v>19.11</v>
      </c>
      <c r="BT412" s="67">
        <v>19.899999999999999</v>
      </c>
      <c r="BV412" s="67">
        <v>23.31</v>
      </c>
      <c r="BW412" s="67">
        <v>25.18</v>
      </c>
      <c r="BX412" s="67">
        <v>20.99</v>
      </c>
      <c r="BY412" s="67">
        <v>20.81</v>
      </c>
      <c r="BZ412" s="67">
        <v>20.52</v>
      </c>
      <c r="CA412" s="67">
        <v>16.48</v>
      </c>
      <c r="CB412" s="67">
        <v>18.899999999999999</v>
      </c>
      <c r="CC412" s="67">
        <v>22.27</v>
      </c>
      <c r="CD412" s="67">
        <v>22.71</v>
      </c>
      <c r="CE412" s="67">
        <v>24.07</v>
      </c>
      <c r="CF412" s="67">
        <v>24.68</v>
      </c>
      <c r="CG412" s="67">
        <v>28.74</v>
      </c>
      <c r="CH412" s="67">
        <v>29.73</v>
      </c>
      <c r="CI412" s="67">
        <v>28.1</v>
      </c>
      <c r="CJ412" s="67">
        <v>27.75</v>
      </c>
      <c r="CK412" s="67">
        <v>30.67</v>
      </c>
      <c r="CL412" s="67">
        <v>40.68</v>
      </c>
      <c r="CM412" s="67">
        <v>33.97</v>
      </c>
      <c r="CN412" s="67">
        <v>32</v>
      </c>
      <c r="CO412" s="67">
        <v>36.03</v>
      </c>
      <c r="CP412" s="239">
        <v>22.36</v>
      </c>
      <c r="DD412" s="17">
        <f t="shared" si="18"/>
        <v>-0.64999999999999858</v>
      </c>
      <c r="DE412" s="96">
        <f t="shared" si="19"/>
        <v>-3.4983853606027911E-2</v>
      </c>
      <c r="DF412">
        <v>7.8</v>
      </c>
      <c r="DH412" s="255" t="s">
        <v>11296</v>
      </c>
      <c r="DI412">
        <f>VLOOKUP(DH412,[5]全部Ａ股20250705!$A:$D,4,FALSE)</f>
        <v>17.93</v>
      </c>
      <c r="DK412" s="270"/>
      <c r="DL412" s="271"/>
    </row>
    <row r="413" spans="1:116" x14ac:dyDescent="0.25">
      <c r="A413" s="99">
        <f t="shared" si="15"/>
        <v>412</v>
      </c>
      <c r="B413" s="8" t="s">
        <v>11285</v>
      </c>
      <c r="C413" s="137" t="s">
        <v>11284</v>
      </c>
      <c r="D413" s="176">
        <v>7.13</v>
      </c>
      <c r="F413" s="100" t="e">
        <f>VLOOKUP(C413,#REF!,3,FALSE)</f>
        <v>#REF!</v>
      </c>
      <c r="G413" s="100"/>
      <c r="H413" s="67">
        <v>7.27</v>
      </c>
      <c r="I413" s="67">
        <v>6.97</v>
      </c>
      <c r="J413" s="67">
        <v>6.88</v>
      </c>
      <c r="K413" s="67">
        <v>6.96</v>
      </c>
      <c r="L413" s="67">
        <v>6.86</v>
      </c>
      <c r="M413" s="67">
        <v>7</v>
      </c>
      <c r="N413" s="67">
        <v>7.18</v>
      </c>
      <c r="O413" s="67">
        <v>7.19</v>
      </c>
      <c r="P413" s="67">
        <v>6.98</v>
      </c>
      <c r="Q413" s="67">
        <v>7.21</v>
      </c>
      <c r="R413" s="67">
        <v>6.84</v>
      </c>
      <c r="S413" s="67">
        <v>6.88</v>
      </c>
      <c r="T413" s="67">
        <v>7.46</v>
      </c>
      <c r="U413" s="67">
        <v>7.64</v>
      </c>
      <c r="V413" s="67">
        <v>7.8</v>
      </c>
      <c r="W413" s="67">
        <v>8.16</v>
      </c>
      <c r="X413" s="67">
        <v>8.11</v>
      </c>
      <c r="Y413" s="67">
        <v>8.14</v>
      </c>
      <c r="Z413" s="67">
        <v>7.98</v>
      </c>
      <c r="AA413" s="67">
        <v>7.33</v>
      </c>
      <c r="AB413" s="67">
        <v>7.31</v>
      </c>
      <c r="AC413" s="67">
        <v>6.96</v>
      </c>
      <c r="AD413" s="67">
        <v>7.06</v>
      </c>
      <c r="AE413" s="67">
        <v>7.27</v>
      </c>
      <c r="AF413" s="67">
        <v>6.9</v>
      </c>
      <c r="AG413" s="67">
        <v>7.03</v>
      </c>
      <c r="AH413" s="67">
        <v>7.77</v>
      </c>
      <c r="AI413" s="67">
        <v>7.93</v>
      </c>
      <c r="AJ413" s="67">
        <v>8.24</v>
      </c>
      <c r="AK413" s="67">
        <v>8.69</v>
      </c>
      <c r="AL413" s="67">
        <v>8.68</v>
      </c>
      <c r="AM413" s="67">
        <v>9.11</v>
      </c>
      <c r="AN413" s="67">
        <v>8.2799999999999994</v>
      </c>
      <c r="AO413" s="67">
        <v>8.57</v>
      </c>
      <c r="AP413" s="67">
        <v>7.97</v>
      </c>
      <c r="AQ413" s="67">
        <v>8.16</v>
      </c>
      <c r="AR413" s="67">
        <v>7.6</v>
      </c>
      <c r="AS413" s="67">
        <v>7.56</v>
      </c>
      <c r="AT413" s="67">
        <v>8.6</v>
      </c>
      <c r="AU413" s="67">
        <v>7.82</v>
      </c>
      <c r="AV413" s="67">
        <v>6.41</v>
      </c>
      <c r="AW413" s="67">
        <v>6.47</v>
      </c>
      <c r="AX413" s="67">
        <v>6.62</v>
      </c>
      <c r="AY413" s="67">
        <v>6.8</v>
      </c>
      <c r="AZ413" s="67">
        <v>6.46</v>
      </c>
      <c r="BA413" s="67">
        <v>6.92</v>
      </c>
      <c r="BB413" s="67">
        <v>7.08</v>
      </c>
      <c r="BC413" s="67">
        <v>7.35</v>
      </c>
      <c r="BD413" s="67">
        <v>7.22</v>
      </c>
      <c r="BE413" s="67">
        <v>7.43</v>
      </c>
      <c r="BF413" s="67">
        <v>7.65</v>
      </c>
      <c r="BG413" s="67">
        <v>7.92</v>
      </c>
      <c r="BH413" s="67">
        <v>8.15</v>
      </c>
      <c r="BI413" s="67">
        <v>8.49</v>
      </c>
      <c r="BJ413" s="67">
        <v>8.8800000000000008</v>
      </c>
      <c r="BK413" s="67">
        <v>8.84</v>
      </c>
      <c r="BL413" s="67">
        <v>9.41</v>
      </c>
      <c r="BM413" s="67">
        <v>9.65</v>
      </c>
      <c r="BN413" s="67">
        <v>9.92</v>
      </c>
      <c r="BO413" s="67">
        <v>10.02</v>
      </c>
      <c r="BP413" s="67">
        <v>9.7200000000000006</v>
      </c>
      <c r="BQ413" s="67">
        <v>9.18</v>
      </c>
      <c r="BR413" s="67">
        <v>9.39</v>
      </c>
      <c r="BS413" s="67">
        <v>10.59</v>
      </c>
      <c r="BT413" s="67">
        <v>11.29</v>
      </c>
      <c r="BV413" s="67">
        <v>10.02</v>
      </c>
      <c r="BW413" s="67">
        <v>10.39</v>
      </c>
      <c r="BX413" s="67">
        <v>10.050000000000001</v>
      </c>
      <c r="BY413" s="67">
        <v>10.41</v>
      </c>
      <c r="BZ413" s="67">
        <v>9.9700000000000006</v>
      </c>
      <c r="CA413" s="67">
        <v>9.2100000000000009</v>
      </c>
      <c r="CB413" s="67">
        <v>8.86</v>
      </c>
      <c r="CC413" s="67">
        <v>10.85</v>
      </c>
      <c r="CD413" s="67">
        <v>11.78</v>
      </c>
      <c r="CE413" s="67">
        <v>13.32</v>
      </c>
      <c r="CF413" s="67">
        <v>12.53</v>
      </c>
      <c r="CG413" s="67">
        <v>13.5</v>
      </c>
      <c r="CH413" s="67">
        <v>13.05</v>
      </c>
      <c r="CI413" s="67">
        <v>12.11</v>
      </c>
      <c r="CJ413" s="67">
        <v>11.75</v>
      </c>
      <c r="CK413" s="67">
        <v>10.63</v>
      </c>
      <c r="CL413" s="67">
        <v>10.94</v>
      </c>
      <c r="CM413" s="67">
        <v>11.88</v>
      </c>
      <c r="CN413" s="67">
        <v>11.64</v>
      </c>
      <c r="CO413" s="67">
        <v>11.49</v>
      </c>
      <c r="CP413" s="239">
        <v>12.64</v>
      </c>
      <c r="CQ413" s="67">
        <v>13.19</v>
      </c>
      <c r="DD413" s="17">
        <f t="shared" si="18"/>
        <v>-0.13999999999999968</v>
      </c>
      <c r="DE413" s="96">
        <f t="shared" si="19"/>
        <v>-1.9257221458046724E-2</v>
      </c>
      <c r="DF413">
        <v>7.8</v>
      </c>
      <c r="DH413" s="255" t="s">
        <v>11284</v>
      </c>
      <c r="DI413">
        <f>VLOOKUP(DH413,[5]全部Ａ股20250705!$A:$D,4,FALSE)</f>
        <v>7.13</v>
      </c>
      <c r="DK413" s="270"/>
      <c r="DL413" s="271"/>
    </row>
    <row r="414" spans="1:116" x14ac:dyDescent="0.25">
      <c r="A414" s="99">
        <f t="shared" si="15"/>
        <v>413</v>
      </c>
      <c r="B414" s="8" t="s">
        <v>11282</v>
      </c>
      <c r="C414" s="137" t="s">
        <v>11283</v>
      </c>
      <c r="D414" s="176">
        <v>41.47</v>
      </c>
      <c r="F414" s="100" t="e">
        <f>VLOOKUP(C414,#REF!,3,FALSE)</f>
        <v>#REF!</v>
      </c>
      <c r="G414" s="100"/>
      <c r="H414" s="67">
        <v>42.52</v>
      </c>
      <c r="I414" s="67">
        <v>41.16</v>
      </c>
      <c r="J414" s="67">
        <v>42.13</v>
      </c>
      <c r="K414" s="67">
        <v>44.46</v>
      </c>
      <c r="L414" s="67">
        <v>44.08</v>
      </c>
      <c r="M414" s="67">
        <v>46.05</v>
      </c>
      <c r="N414" s="67">
        <v>45.13</v>
      </c>
      <c r="O414" s="67">
        <v>46.9</v>
      </c>
      <c r="P414" s="67">
        <v>46.57</v>
      </c>
      <c r="Q414" s="67">
        <v>46.47</v>
      </c>
      <c r="R414" s="67">
        <v>46.53</v>
      </c>
      <c r="S414" s="67">
        <v>42.88</v>
      </c>
      <c r="T414" s="67">
        <v>45.87</v>
      </c>
      <c r="U414" s="67">
        <v>47.98</v>
      </c>
      <c r="V414" s="67">
        <v>51</v>
      </c>
      <c r="W414" s="67">
        <v>52.42</v>
      </c>
      <c r="X414" s="67">
        <v>52.1</v>
      </c>
      <c r="Y414" s="67">
        <v>52.15</v>
      </c>
      <c r="Z414" s="67">
        <v>58.85</v>
      </c>
      <c r="AA414" s="67">
        <v>58.6</v>
      </c>
      <c r="AB414" s="67">
        <v>58.24</v>
      </c>
      <c r="AC414" s="67">
        <v>54.15</v>
      </c>
      <c r="AD414" s="67">
        <v>56</v>
      </c>
      <c r="AE414" s="67">
        <v>51.45</v>
      </c>
      <c r="AF414" s="67">
        <v>49.13</v>
      </c>
      <c r="AG414" s="67">
        <v>51.42</v>
      </c>
      <c r="AH414" s="67">
        <v>63.65</v>
      </c>
      <c r="AI414" s="67">
        <v>63.21</v>
      </c>
      <c r="AJ414" s="67">
        <v>58.98</v>
      </c>
      <c r="AK414" s="67">
        <v>61.53</v>
      </c>
      <c r="AL414" s="67">
        <v>59.02</v>
      </c>
      <c r="AM414" s="67">
        <v>58.42</v>
      </c>
      <c r="AN414" s="67">
        <v>60.41</v>
      </c>
      <c r="AO414" s="67">
        <v>69.61</v>
      </c>
      <c r="AP414" s="67">
        <v>64.760000000000005</v>
      </c>
      <c r="AQ414" s="67">
        <v>72.069999999999993</v>
      </c>
      <c r="AR414" s="67">
        <v>62.29</v>
      </c>
      <c r="AS414" s="67">
        <v>49.35</v>
      </c>
      <c r="AT414" s="67">
        <v>49.48</v>
      </c>
      <c r="AU414" s="67">
        <v>44.98</v>
      </c>
      <c r="AV414" s="67">
        <v>40.79</v>
      </c>
      <c r="AW414" s="67">
        <v>39.909999999999997</v>
      </c>
      <c r="AX414" s="67">
        <v>35.729999999999997</v>
      </c>
      <c r="AY414" s="67">
        <v>37.01</v>
      </c>
      <c r="AZ414" s="67">
        <v>38.28</v>
      </c>
      <c r="BA414" s="67">
        <v>40.53</v>
      </c>
      <c r="BB414" s="67">
        <v>40.17</v>
      </c>
      <c r="BC414" s="67">
        <v>43.42</v>
      </c>
      <c r="BD414" s="67">
        <v>44.68</v>
      </c>
      <c r="BE414" s="67">
        <v>43.5</v>
      </c>
      <c r="BF414" s="67">
        <v>40.56</v>
      </c>
      <c r="BG414" s="67">
        <v>41.91</v>
      </c>
      <c r="BH414" s="67">
        <v>44.37</v>
      </c>
      <c r="BI414" s="67">
        <v>45.44</v>
      </c>
      <c r="BJ414" s="67">
        <v>46.23</v>
      </c>
      <c r="BK414" s="67">
        <v>44.16</v>
      </c>
      <c r="BL414" s="67">
        <v>46.91</v>
      </c>
      <c r="BM414" s="67">
        <v>53.6</v>
      </c>
      <c r="BN414" s="67">
        <v>47.11</v>
      </c>
      <c r="BO414" s="67">
        <v>43.24</v>
      </c>
      <c r="BP414" s="67">
        <v>46.52</v>
      </c>
      <c r="BQ414" s="67">
        <v>50.44</v>
      </c>
      <c r="BR414" s="67">
        <v>44.91</v>
      </c>
      <c r="BS414" s="67">
        <v>55.86</v>
      </c>
      <c r="BT414" s="67">
        <v>73</v>
      </c>
      <c r="BV414" s="67">
        <v>85</v>
      </c>
      <c r="BW414" s="67">
        <v>83.52</v>
      </c>
      <c r="BX414" s="67">
        <v>85</v>
      </c>
      <c r="BY414" s="67">
        <v>73</v>
      </c>
      <c r="BZ414" s="67">
        <v>60.48</v>
      </c>
      <c r="CA414" s="67">
        <v>39.11</v>
      </c>
      <c r="CB414" s="67">
        <v>36.409999999999997</v>
      </c>
      <c r="CC414" s="67">
        <v>43.09</v>
      </c>
      <c r="CD414" s="67">
        <v>50.83</v>
      </c>
      <c r="CE414" s="67">
        <v>45.21</v>
      </c>
      <c r="CF414" s="67">
        <v>44.78</v>
      </c>
      <c r="CG414" s="67">
        <v>49.68</v>
      </c>
      <c r="CH414" s="67">
        <v>50.5</v>
      </c>
      <c r="CI414" s="67">
        <v>53.7</v>
      </c>
      <c r="CJ414" s="67">
        <v>58.11</v>
      </c>
      <c r="CK414" s="67">
        <v>65.12</v>
      </c>
      <c r="CL414" s="67">
        <v>60.54</v>
      </c>
      <c r="CM414" s="67">
        <v>57.1</v>
      </c>
      <c r="CN414" s="67">
        <v>56.89</v>
      </c>
      <c r="CO414" s="67">
        <v>45.33</v>
      </c>
      <c r="CP414" s="239">
        <v>31.82</v>
      </c>
      <c r="CQ414" s="67">
        <v>19.760000000000002</v>
      </c>
      <c r="DD414" s="17">
        <f t="shared" si="18"/>
        <v>-1.0500000000000043</v>
      </c>
      <c r="DE414" s="96">
        <f t="shared" si="19"/>
        <v>-2.4694261523988809E-2</v>
      </c>
      <c r="DF414">
        <v>7.8</v>
      </c>
      <c r="DH414" s="255" t="s">
        <v>11283</v>
      </c>
      <c r="DI414">
        <f>VLOOKUP(DH414,[5]全部Ａ股20250705!$A:$D,4,FALSE)</f>
        <v>41.47</v>
      </c>
      <c r="DK414" s="270"/>
      <c r="DL414" s="271"/>
    </row>
    <row r="415" spans="1:116" x14ac:dyDescent="0.25">
      <c r="A415" s="99">
        <f t="shared" si="15"/>
        <v>414</v>
      </c>
      <c r="B415" s="8" t="s">
        <v>657</v>
      </c>
      <c r="C415" s="137" t="s">
        <v>659</v>
      </c>
      <c r="D415" s="176">
        <v>70.52</v>
      </c>
      <c r="F415" s="100" t="e">
        <f>VLOOKUP(C415,#REF!,3,FALSE)</f>
        <v>#REF!</v>
      </c>
      <c r="G415" s="100"/>
      <c r="H415" s="67">
        <v>67.19</v>
      </c>
      <c r="I415" s="67">
        <v>64.44</v>
      </c>
      <c r="J415" s="67">
        <v>67.27</v>
      </c>
      <c r="K415" s="67">
        <v>66</v>
      </c>
      <c r="L415" s="67">
        <v>67.319999999999993</v>
      </c>
      <c r="M415" s="67">
        <v>66.430000000000007</v>
      </c>
      <c r="N415" s="67">
        <v>63.03</v>
      </c>
      <c r="O415" s="67">
        <v>62.13</v>
      </c>
      <c r="P415" s="67">
        <v>59.85</v>
      </c>
      <c r="Q415" s="67">
        <v>58.15</v>
      </c>
      <c r="R415" s="67">
        <v>57.9</v>
      </c>
      <c r="S415" s="67">
        <v>60.03</v>
      </c>
      <c r="T415" s="67">
        <v>67.290000000000006</v>
      </c>
      <c r="U415" s="67">
        <v>66.58</v>
      </c>
      <c r="V415" s="67">
        <v>66.010000000000005</v>
      </c>
      <c r="W415" s="67">
        <v>68.17</v>
      </c>
      <c r="X415" s="67">
        <v>68.69</v>
      </c>
      <c r="Y415" s="67">
        <v>68.34</v>
      </c>
      <c r="Z415" s="67">
        <v>70.52</v>
      </c>
      <c r="AA415" s="67">
        <v>69.349999999999994</v>
      </c>
      <c r="AB415" s="67">
        <v>69.7</v>
      </c>
      <c r="AC415" s="67">
        <v>69.67</v>
      </c>
      <c r="AD415" s="67">
        <v>69.7</v>
      </c>
      <c r="AE415" s="67">
        <v>67.34</v>
      </c>
      <c r="AF415" s="67">
        <v>65.02</v>
      </c>
      <c r="AG415" s="67">
        <v>65.8</v>
      </c>
      <c r="AH415" s="67">
        <v>70.75</v>
      </c>
      <c r="AI415" s="67">
        <v>69.58</v>
      </c>
      <c r="AJ415" s="67">
        <v>71.040000000000006</v>
      </c>
      <c r="AK415" s="67">
        <v>72.06</v>
      </c>
      <c r="AL415" s="67">
        <v>71.760000000000005</v>
      </c>
      <c r="AM415" s="67">
        <v>70.680000000000007</v>
      </c>
      <c r="AN415" s="67">
        <v>73.349999999999994</v>
      </c>
      <c r="AO415" s="67">
        <v>74.86</v>
      </c>
      <c r="AP415" s="67">
        <v>71.260000000000005</v>
      </c>
      <c r="AQ415" s="67">
        <v>72.010000000000005</v>
      </c>
      <c r="AR415" s="67">
        <v>71.19</v>
      </c>
      <c r="AS415" s="67">
        <v>69.040000000000006</v>
      </c>
      <c r="AT415" s="67">
        <v>76.599999999999994</v>
      </c>
      <c r="AU415" s="67">
        <v>67.3</v>
      </c>
      <c r="AV415" s="67">
        <v>57.82</v>
      </c>
      <c r="AW415" s="67">
        <v>60.09</v>
      </c>
      <c r="AX415" s="67">
        <v>58.98</v>
      </c>
      <c r="AY415" s="67">
        <v>60.79</v>
      </c>
      <c r="AZ415" s="67">
        <v>56.6</v>
      </c>
      <c r="BA415" s="67">
        <v>59.36</v>
      </c>
      <c r="BB415" s="67">
        <v>61.75</v>
      </c>
      <c r="BC415" s="67">
        <v>59.47</v>
      </c>
      <c r="BD415" s="67">
        <v>60.99</v>
      </c>
      <c r="BE415" s="67">
        <v>65.33</v>
      </c>
      <c r="BF415" s="67">
        <v>64.64</v>
      </c>
      <c r="BG415" s="67">
        <v>59.84</v>
      </c>
      <c r="BH415" s="67">
        <v>61.56</v>
      </c>
      <c r="BI415" s="67">
        <v>64.48</v>
      </c>
      <c r="BJ415" s="67">
        <v>66.53</v>
      </c>
      <c r="BK415" s="67">
        <v>64.72</v>
      </c>
      <c r="BL415" s="67">
        <v>65.099999999999994</v>
      </c>
      <c r="BM415" s="67">
        <v>66.53</v>
      </c>
      <c r="BN415" s="67">
        <v>71.41</v>
      </c>
      <c r="BO415" s="67">
        <v>73.83</v>
      </c>
      <c r="BP415" s="67">
        <v>72.66</v>
      </c>
      <c r="BQ415" s="67">
        <v>70.91</v>
      </c>
      <c r="BR415" s="67">
        <v>62.02</v>
      </c>
      <c r="BS415" s="67">
        <v>68.77</v>
      </c>
      <c r="BT415" s="67">
        <v>69.25</v>
      </c>
      <c r="BV415" s="67">
        <v>68.81</v>
      </c>
      <c r="BW415" s="67">
        <v>70.77</v>
      </c>
      <c r="BX415" s="67">
        <v>69.010000000000005</v>
      </c>
      <c r="BY415" s="67">
        <v>73.28</v>
      </c>
      <c r="BZ415" s="67">
        <v>71.5</v>
      </c>
      <c r="CA415" s="67">
        <v>69.98</v>
      </c>
      <c r="CB415" s="67">
        <v>62.1</v>
      </c>
      <c r="CC415" s="67">
        <v>78.11</v>
      </c>
      <c r="CD415" s="67">
        <v>84.03</v>
      </c>
      <c r="CE415" s="67">
        <v>87.69</v>
      </c>
      <c r="CF415" s="67">
        <v>89.47</v>
      </c>
      <c r="CG415" s="67">
        <v>96.8</v>
      </c>
      <c r="CH415" s="67">
        <v>88.8</v>
      </c>
      <c r="CI415" s="67">
        <v>93.93</v>
      </c>
      <c r="CJ415" s="67">
        <v>91.66</v>
      </c>
      <c r="CK415" s="67">
        <v>94.56</v>
      </c>
      <c r="CL415" s="67">
        <v>90.17</v>
      </c>
      <c r="CM415" s="67">
        <v>88.4</v>
      </c>
      <c r="CN415" s="67">
        <v>89.66</v>
      </c>
      <c r="CO415" s="67">
        <v>86.94</v>
      </c>
      <c r="CP415" s="239">
        <v>82.93</v>
      </c>
      <c r="CQ415" s="67">
        <v>75.459999999999994</v>
      </c>
      <c r="CR415" s="67">
        <v>76.42</v>
      </c>
      <c r="DD415" s="17">
        <f t="shared" si="18"/>
        <v>3.3299999999999983</v>
      </c>
      <c r="DE415" s="96">
        <f t="shared" si="19"/>
        <v>4.9560946569429949E-2</v>
      </c>
      <c r="DF415">
        <v>7.8</v>
      </c>
      <c r="DH415" s="255" t="s">
        <v>659</v>
      </c>
      <c r="DI415">
        <f>VLOOKUP(DH415,[5]全部Ａ股20250705!$A:$D,4,FALSE)</f>
        <v>70.52</v>
      </c>
      <c r="DK415" s="270"/>
      <c r="DL415" s="271"/>
    </row>
    <row r="416" spans="1:116" x14ac:dyDescent="0.25">
      <c r="A416" s="99">
        <f t="shared" si="15"/>
        <v>415</v>
      </c>
      <c r="B416" s="8" t="s">
        <v>11241</v>
      </c>
      <c r="C416" s="137" t="s">
        <v>11242</v>
      </c>
      <c r="D416" s="176">
        <v>11.41</v>
      </c>
      <c r="F416" s="100" t="e">
        <f>VLOOKUP(C416,#REF!,3,FALSE)</f>
        <v>#REF!</v>
      </c>
      <c r="G416" s="100"/>
      <c r="H416" s="67">
        <v>11.83</v>
      </c>
      <c r="I416" s="67">
        <v>11.41</v>
      </c>
      <c r="J416" s="67">
        <v>11.81</v>
      </c>
      <c r="K416" s="67">
        <v>11.94</v>
      </c>
      <c r="L416" s="67">
        <v>11.75</v>
      </c>
      <c r="M416" s="67">
        <v>12.22</v>
      </c>
      <c r="N416" s="67">
        <v>11.93</v>
      </c>
      <c r="O416" s="67">
        <v>11.84</v>
      </c>
      <c r="P416" s="67">
        <v>11.27</v>
      </c>
      <c r="Q416" s="67">
        <v>11.29</v>
      </c>
      <c r="R416" s="67">
        <v>11.81</v>
      </c>
      <c r="S416" s="67">
        <v>12.23</v>
      </c>
      <c r="T416" s="67">
        <v>12.23</v>
      </c>
      <c r="U416" s="67">
        <v>12.4</v>
      </c>
      <c r="V416" s="67">
        <v>13.11</v>
      </c>
      <c r="W416" s="67">
        <v>14</v>
      </c>
      <c r="X416" s="67">
        <v>14.28</v>
      </c>
      <c r="Y416" s="67">
        <v>13.7</v>
      </c>
      <c r="Z416" s="67">
        <v>13.74</v>
      </c>
      <c r="AA416" s="67">
        <v>13.66</v>
      </c>
      <c r="AB416" s="67">
        <v>13.2</v>
      </c>
      <c r="AC416" s="67">
        <v>11.77</v>
      </c>
      <c r="AD416" s="67">
        <v>12.48</v>
      </c>
      <c r="AE416" s="67">
        <v>11.84</v>
      </c>
      <c r="AF416" s="67">
        <v>11.05</v>
      </c>
      <c r="AG416" s="67">
        <v>11.2</v>
      </c>
      <c r="AH416" s="67">
        <v>12.59</v>
      </c>
      <c r="AI416" s="67">
        <v>12.91</v>
      </c>
      <c r="AJ416" s="67">
        <v>13.38</v>
      </c>
      <c r="AK416" s="67">
        <v>14.29</v>
      </c>
      <c r="AL416" s="67">
        <v>13.39</v>
      </c>
      <c r="AM416" s="67">
        <v>14.99</v>
      </c>
      <c r="AN416" s="67">
        <v>15.96</v>
      </c>
      <c r="AO416" s="67">
        <v>17.34</v>
      </c>
      <c r="AP416" s="67">
        <v>15.88</v>
      </c>
      <c r="AQ416" s="67">
        <v>13.15</v>
      </c>
      <c r="AR416" s="67">
        <v>11.74</v>
      </c>
      <c r="AS416" s="67">
        <v>9.2799999999999994</v>
      </c>
      <c r="AT416" s="67">
        <v>9.9499999999999993</v>
      </c>
      <c r="AU416" s="67">
        <v>9.0500000000000007</v>
      </c>
      <c r="AV416" s="67">
        <v>8.15</v>
      </c>
      <c r="AW416" s="67">
        <v>8.06</v>
      </c>
      <c r="AX416" s="67">
        <v>8.85</v>
      </c>
      <c r="AY416" s="67">
        <v>8.33</v>
      </c>
      <c r="AZ416" s="67">
        <v>8.1199999999999992</v>
      </c>
      <c r="BA416" s="67">
        <v>8.16</v>
      </c>
      <c r="BB416" s="67">
        <v>7.72</v>
      </c>
      <c r="BC416" s="67">
        <v>7.99</v>
      </c>
      <c r="BD416" s="67">
        <v>7.93</v>
      </c>
      <c r="BE416" s="67">
        <v>8.17</v>
      </c>
      <c r="BF416" s="67">
        <v>8.44</v>
      </c>
      <c r="BG416" s="67">
        <v>7.55</v>
      </c>
      <c r="BH416" s="67">
        <v>7.81</v>
      </c>
      <c r="BI416" s="67">
        <v>7.96</v>
      </c>
      <c r="BJ416" s="67">
        <v>8.0399999999999991</v>
      </c>
      <c r="BK416" s="67">
        <v>7.69</v>
      </c>
      <c r="BL416" s="67">
        <v>8.09</v>
      </c>
      <c r="BM416" s="67">
        <v>7.9</v>
      </c>
      <c r="BN416" s="67">
        <v>8.26</v>
      </c>
      <c r="BO416" s="67">
        <v>8.35</v>
      </c>
      <c r="BP416" s="67">
        <v>8.8000000000000007</v>
      </c>
      <c r="BQ416" s="67">
        <v>9.17</v>
      </c>
      <c r="BR416" s="67">
        <v>9.1</v>
      </c>
      <c r="BS416" s="67">
        <v>9.07</v>
      </c>
      <c r="BT416" s="67">
        <v>10.17</v>
      </c>
      <c r="BV416" s="67">
        <v>10.44</v>
      </c>
      <c r="BW416" s="67">
        <v>9.7899999999999991</v>
      </c>
      <c r="BX416" s="67">
        <v>9.3000000000000007</v>
      </c>
      <c r="BY416" s="67">
        <v>8.65</v>
      </c>
      <c r="BZ416" s="67">
        <v>7.6</v>
      </c>
      <c r="CA416" s="67">
        <v>6.98</v>
      </c>
      <c r="CB416" s="67">
        <v>6.48</v>
      </c>
      <c r="CC416" s="67">
        <v>7.47</v>
      </c>
      <c r="CD416" s="67">
        <v>7.36</v>
      </c>
      <c r="CE416" s="67">
        <v>7.63</v>
      </c>
      <c r="CF416" s="67">
        <v>8</v>
      </c>
      <c r="CG416" s="67">
        <v>8.7100000000000009</v>
      </c>
      <c r="CH416" s="67">
        <v>8.23</v>
      </c>
      <c r="CI416" s="67">
        <v>8.68</v>
      </c>
      <c r="CJ416" s="67">
        <v>9.49</v>
      </c>
      <c r="CK416" s="67">
        <v>10.220000000000001</v>
      </c>
      <c r="CL416" s="67">
        <v>10.16</v>
      </c>
      <c r="CM416" s="67">
        <v>10.93</v>
      </c>
      <c r="CN416" s="67">
        <v>11.04</v>
      </c>
      <c r="CO416" s="67">
        <v>10.85</v>
      </c>
      <c r="CP416" s="239">
        <v>10.039999999999999</v>
      </c>
      <c r="CQ416" s="67">
        <v>9.7799999999999994</v>
      </c>
      <c r="DD416" s="17">
        <f t="shared" si="18"/>
        <v>-0.41999999999999993</v>
      </c>
      <c r="DE416" s="96">
        <f t="shared" si="19"/>
        <v>-3.5502958579881651E-2</v>
      </c>
      <c r="DF416">
        <v>7.8</v>
      </c>
      <c r="DH416" s="255" t="s">
        <v>11242</v>
      </c>
      <c r="DI416">
        <f>VLOOKUP(DH416,[5]全部Ａ股20250705!$A:$D,4,FALSE)</f>
        <v>11.41</v>
      </c>
      <c r="DK416" s="270"/>
      <c r="DL416" s="271"/>
    </row>
    <row r="417" spans="1:116" x14ac:dyDescent="0.25">
      <c r="A417" s="99">
        <f t="shared" si="15"/>
        <v>416</v>
      </c>
      <c r="B417" s="8" t="s">
        <v>11237</v>
      </c>
      <c r="C417" s="137" t="s">
        <v>11238</v>
      </c>
      <c r="D417" s="176">
        <v>2.48</v>
      </c>
      <c r="F417" s="100" t="e">
        <f>VLOOKUP(C417,#REF!,3,FALSE)</f>
        <v>#REF!</v>
      </c>
      <c r="G417" s="100"/>
      <c r="H417" s="67">
        <v>2.74</v>
      </c>
      <c r="I417" s="67">
        <v>2.14</v>
      </c>
      <c r="J417" s="67">
        <v>2.1800000000000002</v>
      </c>
      <c r="K417" s="67">
        <v>2.25</v>
      </c>
      <c r="L417" s="67">
        <v>2.2000000000000002</v>
      </c>
      <c r="M417" s="67">
        <v>2.14</v>
      </c>
      <c r="N417" s="67">
        <v>2.1800000000000002</v>
      </c>
      <c r="O417" s="67">
        <v>2.04</v>
      </c>
      <c r="P417" s="67">
        <v>2.12</v>
      </c>
      <c r="Q417" s="67">
        <v>2.2000000000000002</v>
      </c>
      <c r="R417" s="67">
        <v>2.2000000000000002</v>
      </c>
      <c r="S417" s="67">
        <v>2.06</v>
      </c>
      <c r="T417" s="67">
        <v>2.1800000000000002</v>
      </c>
      <c r="U417" s="67">
        <v>2.21</v>
      </c>
      <c r="V417" s="67">
        <v>2.21</v>
      </c>
      <c r="W417" s="67">
        <v>2.04</v>
      </c>
      <c r="X417" s="67">
        <v>2.0499999999999998</v>
      </c>
      <c r="Y417" s="67">
        <v>2.0299999999999998</v>
      </c>
      <c r="Z417" s="67">
        <v>2.09</v>
      </c>
      <c r="AA417" s="67">
        <v>2.2000000000000002</v>
      </c>
      <c r="AB417" s="67">
        <v>2.1</v>
      </c>
      <c r="AC417" s="67">
        <v>2.02</v>
      </c>
      <c r="AD417" s="67">
        <v>1.97</v>
      </c>
      <c r="AE417" s="67">
        <v>2.1</v>
      </c>
      <c r="AF417" s="67">
        <v>2.0499999999999998</v>
      </c>
      <c r="AG417" s="67">
        <v>2.16</v>
      </c>
      <c r="AH417" s="67">
        <v>2.5099999999999998</v>
      </c>
      <c r="AI417" s="67">
        <v>2.5</v>
      </c>
      <c r="AJ417" s="67">
        <v>2.2400000000000002</v>
      </c>
      <c r="AK417" s="67">
        <v>2.25</v>
      </c>
      <c r="AL417" s="67">
        <v>2.19</v>
      </c>
      <c r="AM417" s="67">
        <v>2.7</v>
      </c>
      <c r="AN417" s="67">
        <v>2.66</v>
      </c>
      <c r="AO417" s="67">
        <v>2.34</v>
      </c>
      <c r="AP417" s="67">
        <v>1.83</v>
      </c>
      <c r="AQ417" s="67">
        <v>1.5</v>
      </c>
      <c r="AR417" s="67">
        <v>1.31</v>
      </c>
      <c r="AS417" s="67">
        <v>1.32</v>
      </c>
      <c r="AT417" s="67">
        <v>1.36</v>
      </c>
      <c r="AU417" s="67">
        <v>1.33</v>
      </c>
      <c r="AV417" s="67">
        <v>1.3</v>
      </c>
      <c r="AW417" s="67">
        <v>1.3</v>
      </c>
      <c r="AX417" s="67">
        <v>1.46</v>
      </c>
      <c r="AY417" s="67">
        <v>1.24</v>
      </c>
      <c r="AZ417" s="67">
        <v>1.24</v>
      </c>
      <c r="BA417" s="67">
        <v>1.23</v>
      </c>
      <c r="BB417" s="67">
        <v>1.25</v>
      </c>
      <c r="BC417" s="67">
        <v>1.23</v>
      </c>
      <c r="BD417" s="67">
        <v>1.25</v>
      </c>
      <c r="BE417" s="67">
        <v>1.27</v>
      </c>
      <c r="BF417" s="67">
        <v>1.29</v>
      </c>
      <c r="BG417" s="67">
        <v>1.29</v>
      </c>
      <c r="BH417" s="67">
        <v>1.27</v>
      </c>
      <c r="BI417" s="67">
        <v>1.39</v>
      </c>
      <c r="BJ417" s="67">
        <v>1.28</v>
      </c>
      <c r="BK417" s="67">
        <v>1.24</v>
      </c>
      <c r="BL417" s="67">
        <v>1.37</v>
      </c>
      <c r="BM417" s="67">
        <v>1.43</v>
      </c>
      <c r="BN417" s="67">
        <v>1.39</v>
      </c>
      <c r="BO417" s="67">
        <v>1.0900000000000001</v>
      </c>
      <c r="BP417" s="67">
        <v>1.28</v>
      </c>
      <c r="BQ417" s="67">
        <v>1.26</v>
      </c>
      <c r="BR417" s="67">
        <v>1.42</v>
      </c>
      <c r="BS417" s="67">
        <v>1.59</v>
      </c>
      <c r="BT417" s="67">
        <v>1.84</v>
      </c>
      <c r="BV417" s="67">
        <v>2.14</v>
      </c>
      <c r="BW417" s="67">
        <v>2.11</v>
      </c>
      <c r="BX417" s="67">
        <v>2.2400000000000002</v>
      </c>
      <c r="BY417" s="67">
        <v>1.75</v>
      </c>
      <c r="BZ417" s="67">
        <v>1.77</v>
      </c>
      <c r="CA417" s="67">
        <v>1.21</v>
      </c>
      <c r="CB417" s="67">
        <v>1.5</v>
      </c>
      <c r="CC417" s="67">
        <v>2.25</v>
      </c>
      <c r="CD417" s="67">
        <v>2.2000000000000002</v>
      </c>
      <c r="CE417" s="67">
        <v>2.39</v>
      </c>
      <c r="CF417" s="67">
        <v>2.4700000000000002</v>
      </c>
      <c r="CG417" s="67">
        <v>2.72</v>
      </c>
      <c r="CH417" s="67">
        <v>2.5499999999999998</v>
      </c>
      <c r="CI417" s="67">
        <v>2.69</v>
      </c>
      <c r="CJ417" s="67">
        <v>2.82</v>
      </c>
      <c r="CK417" s="67">
        <v>2.99</v>
      </c>
      <c r="CL417" s="67">
        <v>3.05</v>
      </c>
      <c r="CM417" s="67">
        <v>3.09</v>
      </c>
      <c r="CN417" s="67">
        <v>3.37</v>
      </c>
      <c r="CO417" s="67">
        <v>3.25</v>
      </c>
      <c r="CP417" s="239">
        <v>3.34</v>
      </c>
      <c r="CQ417" s="67">
        <v>3.4</v>
      </c>
      <c r="CR417" s="67">
        <v>3.91</v>
      </c>
      <c r="DD417" s="17">
        <f t="shared" si="18"/>
        <v>-0.26000000000000023</v>
      </c>
      <c r="DE417" s="96">
        <f t="shared" si="19"/>
        <v>-9.4890510948905188E-2</v>
      </c>
      <c r="DF417">
        <v>7.8</v>
      </c>
      <c r="DH417" s="255" t="s">
        <v>11238</v>
      </c>
      <c r="DI417">
        <f>VLOOKUP(DH417,[5]全部Ａ股20250705!$A:$D,4,FALSE)</f>
        <v>2.48</v>
      </c>
      <c r="DK417" s="270"/>
      <c r="DL417" s="271"/>
    </row>
    <row r="418" spans="1:116" x14ac:dyDescent="0.25">
      <c r="A418" s="99">
        <f t="shared" si="15"/>
        <v>417</v>
      </c>
      <c r="B418" s="8" t="s">
        <v>11225</v>
      </c>
      <c r="C418" s="137" t="s">
        <v>11226</v>
      </c>
      <c r="D418" s="176">
        <v>135.08000000000001</v>
      </c>
      <c r="F418" s="100" t="e">
        <f>VLOOKUP(C418,#REF!,3,FALSE)</f>
        <v>#REF!</v>
      </c>
      <c r="G418" s="100"/>
      <c r="H418" s="67">
        <v>132.72999999999999</v>
      </c>
      <c r="I418" s="67">
        <v>131.27000000000001</v>
      </c>
      <c r="J418" s="67">
        <v>130.77000000000001</v>
      </c>
      <c r="K418" s="67">
        <v>133.16</v>
      </c>
      <c r="L418" s="67">
        <v>136.02000000000001</v>
      </c>
      <c r="M418" s="67">
        <v>145.87</v>
      </c>
      <c r="N418" s="67">
        <v>129.80000000000001</v>
      </c>
      <c r="O418" s="67">
        <v>128.36000000000001</v>
      </c>
      <c r="P418" s="67">
        <v>130.28</v>
      </c>
      <c r="Q418" s="67">
        <v>128.99</v>
      </c>
      <c r="R418" s="67">
        <v>130.61000000000001</v>
      </c>
      <c r="S418" s="67">
        <v>127.23</v>
      </c>
      <c r="T418" s="67">
        <v>124.6</v>
      </c>
      <c r="U418" s="67">
        <v>127.08</v>
      </c>
      <c r="V418" s="67">
        <v>124.38</v>
      </c>
      <c r="W418" s="67">
        <v>129.41999999999999</v>
      </c>
      <c r="X418" s="67">
        <v>134.54</v>
      </c>
      <c r="Y418" s="67">
        <v>121.51</v>
      </c>
      <c r="Z418" s="67">
        <v>122.62</v>
      </c>
      <c r="AA418" s="67">
        <v>122.17</v>
      </c>
      <c r="AB418" s="67">
        <v>132.63999999999999</v>
      </c>
      <c r="AC418" s="67">
        <v>132.79</v>
      </c>
      <c r="AD418" s="67">
        <v>132.80000000000001</v>
      </c>
      <c r="AE418" s="67">
        <v>135.07</v>
      </c>
      <c r="AF418" s="67">
        <v>128.16999999999999</v>
      </c>
      <c r="AG418" s="67">
        <v>124.98</v>
      </c>
      <c r="AH418" s="67">
        <v>135.08000000000001</v>
      </c>
      <c r="AI418" s="67">
        <v>131.1</v>
      </c>
      <c r="AJ418" s="67">
        <v>130.16</v>
      </c>
      <c r="AK418" s="67">
        <v>138.38999999999999</v>
      </c>
      <c r="AL418" s="67">
        <v>121.59</v>
      </c>
      <c r="AM418" s="67">
        <v>123.99</v>
      </c>
      <c r="AN418" s="67">
        <v>131.5</v>
      </c>
      <c r="AO418" s="67">
        <v>134.22</v>
      </c>
      <c r="AP418" s="67">
        <v>113.93</v>
      </c>
      <c r="AQ418" s="67">
        <v>96.38</v>
      </c>
      <c r="AR418" s="67">
        <v>90.82</v>
      </c>
      <c r="AS418" s="67">
        <v>92.2</v>
      </c>
      <c r="AT418" s="67">
        <v>90.42</v>
      </c>
      <c r="AU418" s="67">
        <v>82.2</v>
      </c>
      <c r="AV418" s="67">
        <v>75.55</v>
      </c>
      <c r="AW418" s="67">
        <v>73.739999999999995</v>
      </c>
      <c r="AX418" s="67">
        <v>75.680000000000007</v>
      </c>
      <c r="AY418" s="67">
        <v>76.52</v>
      </c>
      <c r="AZ418" s="67">
        <v>80.319999999999993</v>
      </c>
      <c r="BA418" s="67">
        <v>81.84</v>
      </c>
      <c r="BB418" s="67">
        <v>76</v>
      </c>
      <c r="BC418" s="67">
        <v>76.25</v>
      </c>
      <c r="BD418" s="67">
        <v>74.02</v>
      </c>
      <c r="BE418" s="67">
        <v>75.3</v>
      </c>
      <c r="BF418" s="67">
        <v>82.02</v>
      </c>
      <c r="BG418" s="67">
        <v>86.9</v>
      </c>
      <c r="BH418" s="67">
        <v>91.12</v>
      </c>
      <c r="BI418" s="67">
        <v>99.65</v>
      </c>
      <c r="BJ418" s="67">
        <v>87.79</v>
      </c>
      <c r="BK418" s="67">
        <v>86.67</v>
      </c>
      <c r="BL418" s="67">
        <v>88.93</v>
      </c>
      <c r="BM418" s="67">
        <v>84.11</v>
      </c>
      <c r="BN418" s="67">
        <v>88.18</v>
      </c>
      <c r="BO418" s="67">
        <v>84.62</v>
      </c>
      <c r="BP418" s="67">
        <v>91.15</v>
      </c>
      <c r="BQ418" s="67">
        <v>94.79</v>
      </c>
      <c r="BR418" s="67">
        <v>95.48</v>
      </c>
      <c r="BS418" s="67">
        <v>89.8</v>
      </c>
      <c r="BT418" s="67">
        <v>86.41</v>
      </c>
      <c r="BV418" s="67">
        <v>100.7</v>
      </c>
      <c r="BW418" s="67">
        <v>98.45</v>
      </c>
      <c r="BX418" s="67">
        <v>95.1</v>
      </c>
      <c r="BY418" s="67">
        <v>92.3</v>
      </c>
      <c r="BZ418" s="67">
        <v>78.62</v>
      </c>
      <c r="CA418" s="67">
        <v>71.7</v>
      </c>
      <c r="CB418" s="67">
        <v>58.51</v>
      </c>
      <c r="CC418" s="67">
        <v>63.29</v>
      </c>
      <c r="CD418" s="67">
        <v>62.35</v>
      </c>
      <c r="CE418" s="67">
        <v>66.599999999999994</v>
      </c>
      <c r="CF418" s="67">
        <v>70.14</v>
      </c>
      <c r="CG418" s="67">
        <v>76.2</v>
      </c>
      <c r="CH418" s="67">
        <v>84.06</v>
      </c>
      <c r="CI418" s="67">
        <v>85.99</v>
      </c>
      <c r="CJ418" s="67">
        <v>78.989999999999995</v>
      </c>
      <c r="CK418" s="67">
        <v>77.38</v>
      </c>
      <c r="CL418" s="67">
        <v>76.010000000000005</v>
      </c>
      <c r="CM418" s="67">
        <v>83.22</v>
      </c>
      <c r="CN418" s="67">
        <v>81.680000000000007</v>
      </c>
      <c r="CO418" s="67">
        <v>89</v>
      </c>
      <c r="CP418" s="239">
        <v>79.81</v>
      </c>
      <c r="CQ418" s="67">
        <v>81.069999999999993</v>
      </c>
      <c r="CR418" s="67">
        <v>73.19</v>
      </c>
      <c r="DD418" s="17">
        <f t="shared" si="18"/>
        <v>2.3500000000000227</v>
      </c>
      <c r="DE418" s="96">
        <f t="shared" si="19"/>
        <v>1.7705115648308768E-2</v>
      </c>
      <c r="DF418">
        <v>7.8</v>
      </c>
      <c r="DH418" s="255" t="s">
        <v>11226</v>
      </c>
      <c r="DI418">
        <f>VLOOKUP(DH418,[5]全部Ａ股20250705!$A:$D,4,FALSE)</f>
        <v>135.08000000000001</v>
      </c>
      <c r="DK418" s="270"/>
      <c r="DL418" s="271"/>
    </row>
    <row r="419" spans="1:116" x14ac:dyDescent="0.25">
      <c r="A419" s="99">
        <f t="shared" si="15"/>
        <v>418</v>
      </c>
      <c r="B419" s="8" t="s">
        <v>653</v>
      </c>
      <c r="C419" s="137" t="s">
        <v>655</v>
      </c>
      <c r="D419" s="176">
        <v>113.93</v>
      </c>
      <c r="F419" s="100" t="e">
        <f>VLOOKUP(C419,#REF!,3,FALSE)</f>
        <v>#REF!</v>
      </c>
      <c r="G419" s="100"/>
      <c r="H419" s="67">
        <v>112.82</v>
      </c>
      <c r="I419" s="67">
        <v>114.1</v>
      </c>
      <c r="J419" s="67">
        <v>109.08</v>
      </c>
      <c r="K419" s="67">
        <v>116.14</v>
      </c>
      <c r="L419" s="67">
        <v>116.92</v>
      </c>
      <c r="M419" s="67">
        <v>121.84</v>
      </c>
      <c r="N419" s="67">
        <v>126.29</v>
      </c>
      <c r="O419" s="67">
        <v>126.36</v>
      </c>
      <c r="P419" s="67">
        <v>123.74</v>
      </c>
      <c r="Q419" s="67">
        <v>125.36</v>
      </c>
      <c r="R419" s="67">
        <v>131.80000000000001</v>
      </c>
      <c r="S419" s="67">
        <v>130.16999999999999</v>
      </c>
      <c r="T419" s="67">
        <v>132.58000000000001</v>
      </c>
      <c r="U419" s="67">
        <v>132.30000000000001</v>
      </c>
      <c r="V419" s="67">
        <v>130.68</v>
      </c>
      <c r="W419" s="67">
        <v>143.61000000000001</v>
      </c>
      <c r="X419" s="67">
        <v>131.41</v>
      </c>
      <c r="Y419" s="67">
        <v>126.46</v>
      </c>
      <c r="Z419" s="67">
        <v>119.08</v>
      </c>
      <c r="AA419" s="67">
        <v>119.86</v>
      </c>
      <c r="AB419" s="67">
        <v>115.5</v>
      </c>
      <c r="AC419" s="67">
        <v>115.55</v>
      </c>
      <c r="AD419" s="67">
        <v>114.87</v>
      </c>
      <c r="AE419" s="67">
        <v>118.7</v>
      </c>
      <c r="AF419" s="67">
        <v>113.34</v>
      </c>
      <c r="AG419" s="67">
        <v>119.74</v>
      </c>
      <c r="AH419" s="67">
        <v>129.55000000000001</v>
      </c>
      <c r="AI419" s="67">
        <v>130.32</v>
      </c>
      <c r="AJ419" s="67">
        <v>137.79</v>
      </c>
      <c r="AK419" s="67">
        <v>138.21</v>
      </c>
      <c r="AL419" s="67">
        <v>138.72999999999999</v>
      </c>
      <c r="AM419" s="67">
        <v>136.29</v>
      </c>
      <c r="AN419" s="67">
        <v>144.1</v>
      </c>
      <c r="AO419" s="67">
        <v>151</v>
      </c>
      <c r="AP419" s="67">
        <v>136.53</v>
      </c>
      <c r="AQ419" s="67">
        <v>136.62</v>
      </c>
      <c r="AR419" s="67">
        <v>135.24</v>
      </c>
      <c r="AS419" s="67">
        <v>141.38</v>
      </c>
      <c r="AT419" s="67">
        <v>149.69999999999999</v>
      </c>
      <c r="AU419" s="67">
        <v>136.09</v>
      </c>
      <c r="AV419" s="67">
        <v>101.37</v>
      </c>
      <c r="AW419" s="67">
        <v>100.82</v>
      </c>
      <c r="AX419" s="67">
        <v>110.6</v>
      </c>
      <c r="AY419" s="67">
        <v>119.28</v>
      </c>
      <c r="AZ419" s="67">
        <v>118.21</v>
      </c>
      <c r="BA419" s="67">
        <v>125.25</v>
      </c>
      <c r="BB419" s="67">
        <v>129.15</v>
      </c>
      <c r="BC419" s="67">
        <v>123.35</v>
      </c>
      <c r="BD419" s="67">
        <v>129.83000000000001</v>
      </c>
      <c r="BE419" s="67">
        <v>146.97999999999999</v>
      </c>
      <c r="BF419" s="67">
        <v>136.88</v>
      </c>
      <c r="BG419" s="67">
        <v>137.37</v>
      </c>
      <c r="BH419" s="67">
        <v>143.49</v>
      </c>
      <c r="BI419" s="67">
        <v>150.09</v>
      </c>
      <c r="BJ419" s="67">
        <v>156</v>
      </c>
      <c r="BK419" s="67">
        <v>166.18</v>
      </c>
      <c r="BL419" s="67">
        <v>174.85</v>
      </c>
      <c r="BM419" s="67">
        <v>181.3</v>
      </c>
      <c r="BN419" s="67">
        <v>189.85</v>
      </c>
      <c r="BO419" s="67">
        <v>186.94</v>
      </c>
      <c r="BP419" s="67">
        <v>186.1</v>
      </c>
      <c r="BQ419" s="67">
        <v>186.42</v>
      </c>
      <c r="BR419" s="67">
        <v>175.68</v>
      </c>
      <c r="BS419" s="67">
        <v>170.86</v>
      </c>
      <c r="BT419" s="67">
        <v>192.57</v>
      </c>
      <c r="BV419" s="67">
        <v>183.14</v>
      </c>
      <c r="BW419" s="67">
        <v>187.6</v>
      </c>
      <c r="BX419" s="67">
        <v>165.83</v>
      </c>
      <c r="BY419" s="67">
        <v>175.82</v>
      </c>
      <c r="BZ419" s="67">
        <v>169</v>
      </c>
      <c r="CA419" s="67">
        <v>153.66</v>
      </c>
      <c r="CB419" s="67">
        <v>144.21</v>
      </c>
      <c r="CC419" s="67">
        <v>155.18</v>
      </c>
      <c r="CD419" s="67">
        <v>157.80000000000001</v>
      </c>
      <c r="CE419" s="67">
        <v>159.47999999999999</v>
      </c>
      <c r="CF419" s="67">
        <v>163.1</v>
      </c>
      <c r="CG419" s="67">
        <v>179.42</v>
      </c>
      <c r="CH419" s="67">
        <v>170.48</v>
      </c>
      <c r="CI419" s="67">
        <v>172.05</v>
      </c>
      <c r="CJ419" s="67">
        <v>190</v>
      </c>
      <c r="CK419" s="67">
        <v>202</v>
      </c>
      <c r="CL419" s="67">
        <v>210.36</v>
      </c>
      <c r="CM419" s="67">
        <v>208.3</v>
      </c>
      <c r="CN419" s="67">
        <v>212.07</v>
      </c>
      <c r="CO419" s="67">
        <v>221.28</v>
      </c>
      <c r="CP419" s="239">
        <v>208.96</v>
      </c>
      <c r="CQ419" s="67">
        <v>197</v>
      </c>
      <c r="CR419" s="67">
        <v>205.15</v>
      </c>
      <c r="DD419" s="17">
        <f t="shared" si="18"/>
        <v>1.1100000000000136</v>
      </c>
      <c r="DE419" s="96">
        <f t="shared" si="19"/>
        <v>9.8386810849141436E-3</v>
      </c>
      <c r="DF419">
        <v>7.8</v>
      </c>
      <c r="DH419" s="255" t="s">
        <v>655</v>
      </c>
      <c r="DI419">
        <f>VLOOKUP(DH419,[5]全部Ａ股20250705!$A:$D,4,FALSE)</f>
        <v>113.93</v>
      </c>
      <c r="DK419" s="270"/>
      <c r="DL419" s="271"/>
    </row>
    <row r="420" spans="1:116" x14ac:dyDescent="0.25">
      <c r="A420" s="99">
        <f t="shared" si="15"/>
        <v>419</v>
      </c>
      <c r="B420" s="8" t="s">
        <v>649</v>
      </c>
      <c r="C420" s="137" t="s">
        <v>651</v>
      </c>
      <c r="D420" s="176">
        <v>5.03</v>
      </c>
      <c r="F420" s="100" t="e">
        <f>VLOOKUP(C420,#REF!,3,FALSE)</f>
        <v>#REF!</v>
      </c>
      <c r="G420" s="100"/>
      <c r="H420" s="67">
        <v>5.07</v>
      </c>
      <c r="I420" s="67">
        <v>4.78</v>
      </c>
      <c r="J420" s="67">
        <v>4.8499999999999996</v>
      </c>
      <c r="K420" s="67">
        <v>4.8</v>
      </c>
      <c r="L420" s="67">
        <v>4.7300000000000004</v>
      </c>
      <c r="M420" s="67">
        <v>4.6900000000000004</v>
      </c>
      <c r="N420" s="67">
        <v>4.75</v>
      </c>
      <c r="O420" s="67">
        <v>4.74</v>
      </c>
      <c r="P420" s="67">
        <v>4.72</v>
      </c>
      <c r="Q420" s="67">
        <v>4.74</v>
      </c>
      <c r="R420" s="67">
        <v>4.7300000000000004</v>
      </c>
      <c r="S420" s="67">
        <v>4.6900000000000004</v>
      </c>
      <c r="T420" s="67">
        <v>4.96</v>
      </c>
      <c r="U420" s="67">
        <v>5.09</v>
      </c>
      <c r="V420" s="67">
        <v>5.03</v>
      </c>
      <c r="W420" s="67">
        <v>5.17</v>
      </c>
      <c r="X420" s="67">
        <v>5.08</v>
      </c>
      <c r="Y420" s="67">
        <v>5.0999999999999996</v>
      </c>
      <c r="Z420" s="67">
        <v>5.22</v>
      </c>
      <c r="AA420" s="67">
        <v>5.17</v>
      </c>
      <c r="AB420" s="67">
        <v>5.15</v>
      </c>
      <c r="AC420" s="67">
        <v>5.01</v>
      </c>
      <c r="AD420" s="67">
        <v>5.09</v>
      </c>
      <c r="AE420" s="67">
        <v>5.07</v>
      </c>
      <c r="AF420" s="67">
        <v>4.87</v>
      </c>
      <c r="AG420" s="67">
        <v>4.97</v>
      </c>
      <c r="AH420" s="67">
        <v>5.53</v>
      </c>
      <c r="AI420" s="67">
        <v>5.41</v>
      </c>
      <c r="AJ420" s="67">
        <v>5.44</v>
      </c>
      <c r="AK420" s="67">
        <v>5.52</v>
      </c>
      <c r="AL420" s="67">
        <v>5.36</v>
      </c>
      <c r="AM420" s="67">
        <v>5.28</v>
      </c>
      <c r="AN420" s="67">
        <v>5.44</v>
      </c>
      <c r="AO420" s="67">
        <v>5.85</v>
      </c>
      <c r="AP420" s="67">
        <v>5.29</v>
      </c>
      <c r="AQ420" s="67">
        <v>5.3</v>
      </c>
      <c r="AR420" s="67">
        <v>5.35</v>
      </c>
      <c r="AS420" s="67">
        <v>5.35</v>
      </c>
      <c r="AT420" s="67">
        <v>5.72</v>
      </c>
      <c r="AU420" s="67">
        <v>5.2</v>
      </c>
      <c r="AV420" s="67">
        <v>4.24</v>
      </c>
      <c r="AW420" s="67">
        <v>4.2300000000000004</v>
      </c>
      <c r="AX420" s="67">
        <v>4.41</v>
      </c>
      <c r="AY420" s="67">
        <v>4.5199999999999996</v>
      </c>
      <c r="AZ420" s="67">
        <v>4.55</v>
      </c>
      <c r="BA420" s="67">
        <v>4.62</v>
      </c>
      <c r="BB420" s="67">
        <v>4.58</v>
      </c>
      <c r="BC420" s="67">
        <v>4.57</v>
      </c>
      <c r="BD420" s="67">
        <v>4.3600000000000003</v>
      </c>
      <c r="BE420" s="67">
        <v>4.38</v>
      </c>
      <c r="BF420" s="67">
        <v>4.28</v>
      </c>
      <c r="BG420" s="67">
        <v>4.26</v>
      </c>
      <c r="BH420" s="67">
        <v>4.3099999999999996</v>
      </c>
      <c r="BI420" s="67">
        <v>4.47</v>
      </c>
      <c r="BJ420" s="67">
        <v>4.5</v>
      </c>
      <c r="BK420" s="67">
        <v>4.49</v>
      </c>
      <c r="BL420" s="67">
        <v>4.55</v>
      </c>
      <c r="BM420" s="67">
        <v>4.54</v>
      </c>
      <c r="BN420" s="67">
        <v>4.66</v>
      </c>
      <c r="BO420" s="67">
        <v>4.6900000000000004</v>
      </c>
      <c r="BP420" s="67">
        <v>4.7</v>
      </c>
      <c r="BQ420" s="67">
        <v>4.8</v>
      </c>
      <c r="BR420" s="67">
        <v>4.5599999999999996</v>
      </c>
      <c r="BS420" s="67">
        <v>4.3499999999999996</v>
      </c>
      <c r="BT420" s="67">
        <v>4.53</v>
      </c>
      <c r="BV420" s="67">
        <v>4.5</v>
      </c>
      <c r="BW420" s="67">
        <v>4.51</v>
      </c>
      <c r="BX420" s="67">
        <v>4.4800000000000004</v>
      </c>
      <c r="BY420" s="67">
        <v>4.5599999999999996</v>
      </c>
      <c r="BZ420" s="67">
        <v>4.54</v>
      </c>
      <c r="CA420" s="67">
        <v>4.4800000000000004</v>
      </c>
      <c r="CB420" s="67">
        <v>4.33</v>
      </c>
      <c r="CC420" s="67">
        <v>4.4400000000000004</v>
      </c>
      <c r="CD420" s="67">
        <v>4.17</v>
      </c>
      <c r="CE420" s="67">
        <v>4.24</v>
      </c>
      <c r="CF420" s="67">
        <v>4.37</v>
      </c>
      <c r="CG420" s="67">
        <v>4.4400000000000004</v>
      </c>
      <c r="CH420" s="67">
        <v>4.3899999999999997</v>
      </c>
      <c r="CI420" s="67">
        <v>4.4800000000000004</v>
      </c>
      <c r="CJ420" s="67">
        <v>4.5199999999999996</v>
      </c>
      <c r="CK420" s="67">
        <v>4.58</v>
      </c>
      <c r="CL420" s="67">
        <v>4.5599999999999996</v>
      </c>
      <c r="CM420" s="67">
        <v>4.62</v>
      </c>
      <c r="CN420" s="67">
        <v>4.53</v>
      </c>
      <c r="CO420" s="67">
        <v>4.38</v>
      </c>
      <c r="CP420" s="239">
        <v>4.43</v>
      </c>
      <c r="CQ420" s="67">
        <v>4.33</v>
      </c>
      <c r="CR420" s="67">
        <v>4.38</v>
      </c>
      <c r="DD420" s="17">
        <f t="shared" si="18"/>
        <v>-4.0000000000000036E-2</v>
      </c>
      <c r="DE420" s="96">
        <f t="shared" si="19"/>
        <v>-7.88954635108482E-3</v>
      </c>
      <c r="DF420">
        <v>7.8</v>
      </c>
      <c r="DH420" s="255" t="s">
        <v>651</v>
      </c>
      <c r="DI420">
        <f>VLOOKUP(DH420,[5]全部Ａ股20250705!$A:$D,4,FALSE)</f>
        <v>5.03</v>
      </c>
      <c r="DK420" s="270"/>
      <c r="DL420" s="271"/>
    </row>
    <row r="421" spans="1:116" x14ac:dyDescent="0.25">
      <c r="A421" s="99">
        <f t="shared" si="15"/>
        <v>420</v>
      </c>
      <c r="B421" s="8" t="s">
        <v>629</v>
      </c>
      <c r="C421" s="137" t="s">
        <v>630</v>
      </c>
      <c r="D421" s="176">
        <v>4.93</v>
      </c>
      <c r="F421" s="100" t="e">
        <f>VLOOKUP(C421,#REF!,3,FALSE)</f>
        <v>#REF!</v>
      </c>
      <c r="G421" s="100"/>
      <c r="H421" s="67">
        <v>5.01</v>
      </c>
      <c r="I421" s="67">
        <v>4.5999999999999996</v>
      </c>
      <c r="J421" s="67">
        <v>4.82</v>
      </c>
      <c r="K421" s="67">
        <v>4.91</v>
      </c>
      <c r="L421" s="67">
        <v>4.79</v>
      </c>
      <c r="M421" s="67">
        <v>4.6900000000000004</v>
      </c>
      <c r="N421" s="67">
        <v>4.83</v>
      </c>
      <c r="O421" s="67">
        <v>4.6100000000000003</v>
      </c>
      <c r="P421" s="67">
        <v>4.13</v>
      </c>
      <c r="Q421" s="67">
        <v>4.33</v>
      </c>
      <c r="R421" s="67">
        <v>4.38</v>
      </c>
      <c r="S421" s="67">
        <v>4.3</v>
      </c>
      <c r="T421" s="67">
        <v>4.7300000000000004</v>
      </c>
      <c r="U421" s="67">
        <v>4.6900000000000004</v>
      </c>
      <c r="V421" s="67">
        <v>5.71</v>
      </c>
      <c r="W421" s="67">
        <v>5.57</v>
      </c>
      <c r="X421" s="67">
        <v>5.59</v>
      </c>
      <c r="Y421" s="67">
        <v>5.03</v>
      </c>
      <c r="Z421" s="67">
        <v>5.22</v>
      </c>
      <c r="AA421" s="67">
        <v>5.0999999999999996</v>
      </c>
      <c r="AB421" s="67">
        <v>4.8899999999999997</v>
      </c>
      <c r="AC421" s="67">
        <v>4.5199999999999996</v>
      </c>
      <c r="AD421" s="67">
        <v>4.41</v>
      </c>
      <c r="AE421" s="67">
        <v>4.59</v>
      </c>
      <c r="AF421" s="67">
        <v>4.18</v>
      </c>
      <c r="AG421" s="67">
        <v>4.21</v>
      </c>
      <c r="AH421" s="67">
        <v>5.1100000000000003</v>
      </c>
      <c r="AI421" s="67">
        <v>5.9</v>
      </c>
      <c r="AJ421" s="67">
        <v>6.58</v>
      </c>
      <c r="AK421" s="67">
        <v>5.62</v>
      </c>
      <c r="AL421" s="67">
        <v>5.0599999999999996</v>
      </c>
      <c r="AM421" s="67">
        <v>4.49</v>
      </c>
      <c r="AN421" s="67">
        <v>4.71</v>
      </c>
      <c r="AO421" s="67">
        <v>5.22</v>
      </c>
      <c r="AP421" s="67">
        <v>5.09</v>
      </c>
      <c r="AQ421" s="67">
        <v>4.74</v>
      </c>
      <c r="AR421" s="67">
        <v>4.83</v>
      </c>
      <c r="AS421" s="67">
        <v>4.16</v>
      </c>
      <c r="AT421" s="67">
        <v>4.2</v>
      </c>
      <c r="AU421" s="67">
        <v>3.82</v>
      </c>
      <c r="AV421" s="67">
        <v>3.45</v>
      </c>
      <c r="AW421" s="67">
        <v>3.39</v>
      </c>
      <c r="AX421" s="67">
        <v>3.25</v>
      </c>
      <c r="AY421" s="67">
        <v>3.27</v>
      </c>
      <c r="AZ421" s="67">
        <v>3.2</v>
      </c>
      <c r="BA421" s="67">
        <v>3.31</v>
      </c>
      <c r="BB421" s="67">
        <v>3.26</v>
      </c>
      <c r="BC421" s="67">
        <v>3.42</v>
      </c>
      <c r="BD421" s="67">
        <v>3.02</v>
      </c>
      <c r="BE421" s="67">
        <v>2.98</v>
      </c>
      <c r="BF421" s="67">
        <v>3.2</v>
      </c>
      <c r="BG421" s="67">
        <v>2.94</v>
      </c>
      <c r="BH421" s="67">
        <v>3.45</v>
      </c>
      <c r="BI421" s="67">
        <v>3.62</v>
      </c>
      <c r="BJ421" s="67">
        <v>3.64</v>
      </c>
      <c r="BK421" s="67">
        <v>3.53</v>
      </c>
      <c r="BL421" s="67">
        <v>4.0199999999999996</v>
      </c>
      <c r="BM421" s="67">
        <v>3.91</v>
      </c>
      <c r="BN421" s="67">
        <v>4.21</v>
      </c>
      <c r="BO421" s="67">
        <v>4.3</v>
      </c>
      <c r="BP421" s="67">
        <v>4.21</v>
      </c>
      <c r="BQ421" s="67">
        <v>4.2</v>
      </c>
      <c r="BR421" s="67">
        <v>3.84</v>
      </c>
      <c r="BS421" s="67">
        <v>4.2300000000000004</v>
      </c>
      <c r="BT421" s="67">
        <v>4.6399999999999997</v>
      </c>
      <c r="BV421" s="67">
        <v>4.9400000000000004</v>
      </c>
      <c r="BW421" s="67">
        <v>4.74</v>
      </c>
      <c r="BX421" s="67">
        <v>4.47</v>
      </c>
      <c r="BY421" s="67">
        <v>4.58</v>
      </c>
      <c r="BZ421" s="67">
        <v>4.38</v>
      </c>
      <c r="CA421" s="67">
        <v>3.63</v>
      </c>
      <c r="CB421" s="67">
        <v>3.79</v>
      </c>
      <c r="CC421" s="67">
        <v>4.79</v>
      </c>
      <c r="CD421" s="67">
        <v>5.05</v>
      </c>
      <c r="CE421" s="67">
        <v>5.18</v>
      </c>
      <c r="CF421" s="67">
        <v>5.84</v>
      </c>
      <c r="CG421" s="67">
        <v>6.33</v>
      </c>
      <c r="CH421" s="67">
        <v>5.51</v>
      </c>
      <c r="CI421" s="67">
        <v>5.79</v>
      </c>
      <c r="CJ421" s="67">
        <v>5.8</v>
      </c>
      <c r="CK421" s="67">
        <v>5.49</v>
      </c>
      <c r="CL421" s="67">
        <v>5.57</v>
      </c>
      <c r="CM421" s="67">
        <v>5.8</v>
      </c>
      <c r="CN421" s="67">
        <v>4.9800000000000004</v>
      </c>
      <c r="CO421" s="67">
        <v>4.91</v>
      </c>
      <c r="CP421" s="239">
        <v>5.16</v>
      </c>
      <c r="CQ421" s="67">
        <v>4.97</v>
      </c>
      <c r="CR421" s="67">
        <v>5.49</v>
      </c>
      <c r="DD421" s="17">
        <f t="shared" si="18"/>
        <v>-8.0000000000000071E-2</v>
      </c>
      <c r="DE421" s="96">
        <f t="shared" si="19"/>
        <v>-1.5968063872255505E-2</v>
      </c>
      <c r="DF421">
        <v>7.8</v>
      </c>
      <c r="DH421" s="255" t="s">
        <v>630</v>
      </c>
      <c r="DI421">
        <f>VLOOKUP(DH421,[5]全部Ａ股20250705!$A:$D,4,FALSE)</f>
        <v>4.93</v>
      </c>
      <c r="DK421" s="270"/>
      <c r="DL421" s="271"/>
    </row>
    <row r="422" spans="1:116" x14ac:dyDescent="0.25">
      <c r="A422" s="99">
        <f t="shared" si="15"/>
        <v>421</v>
      </c>
      <c r="B422" s="8" t="s">
        <v>631</v>
      </c>
      <c r="C422" s="137" t="s">
        <v>632</v>
      </c>
      <c r="D422" s="176">
        <v>31.8</v>
      </c>
      <c r="F422" s="100" t="e">
        <f>VLOOKUP(C422,#REF!,3,FALSE)</f>
        <v>#REF!</v>
      </c>
      <c r="G422" s="100"/>
      <c r="H422" s="67">
        <v>31.73</v>
      </c>
      <c r="I422" s="67">
        <v>30.27</v>
      </c>
      <c r="J422" s="67">
        <v>30.83</v>
      </c>
      <c r="K422" s="67">
        <v>32.11</v>
      </c>
      <c r="L422" s="67">
        <v>31.83</v>
      </c>
      <c r="M422" s="67">
        <v>33.08</v>
      </c>
      <c r="N422" s="67">
        <v>34.33</v>
      </c>
      <c r="O422" s="67">
        <v>34.049999999999997</v>
      </c>
      <c r="P422" s="67">
        <v>33.700000000000003</v>
      </c>
      <c r="Q422" s="67">
        <v>32.229999999999997</v>
      </c>
      <c r="R422" s="67">
        <v>29.95</v>
      </c>
      <c r="S422" s="67">
        <v>31.28</v>
      </c>
      <c r="T422" s="67">
        <v>33.6</v>
      </c>
      <c r="U422" s="67">
        <v>36.58</v>
      </c>
      <c r="V422" s="67">
        <v>36.61</v>
      </c>
      <c r="W422" s="67">
        <v>37.49</v>
      </c>
      <c r="X422" s="67">
        <v>38.07</v>
      </c>
      <c r="Y422" s="67">
        <v>37.18</v>
      </c>
      <c r="Z422" s="67">
        <v>41.79</v>
      </c>
      <c r="AA422" s="67">
        <v>35.35</v>
      </c>
      <c r="AB422" s="67">
        <v>37.67</v>
      </c>
      <c r="AC422" s="67">
        <v>34.9</v>
      </c>
      <c r="AD422" s="67">
        <v>35.33</v>
      </c>
      <c r="AE422" s="67">
        <v>33.46</v>
      </c>
      <c r="AF422" s="67">
        <v>29.61</v>
      </c>
      <c r="AG422" s="67">
        <v>28.6</v>
      </c>
      <c r="AH422" s="67">
        <v>31.41</v>
      </c>
      <c r="AI422" s="67">
        <v>29.36</v>
      </c>
      <c r="AJ422" s="67">
        <v>29.36</v>
      </c>
      <c r="AK422" s="67">
        <v>29.62</v>
      </c>
      <c r="AL422" s="67">
        <v>27.78</v>
      </c>
      <c r="AM422" s="67">
        <v>28.32</v>
      </c>
      <c r="AN422" s="67">
        <v>29.01</v>
      </c>
      <c r="AO422" s="67">
        <v>30.95</v>
      </c>
      <c r="AP422" s="67">
        <v>27.5</v>
      </c>
      <c r="AQ422" s="67">
        <v>29.04</v>
      </c>
      <c r="AR422" s="67">
        <v>29.44</v>
      </c>
      <c r="AS422" s="67">
        <v>26.56</v>
      </c>
      <c r="AT422" s="67">
        <v>27.56</v>
      </c>
      <c r="AU422" s="67">
        <v>25.05</v>
      </c>
      <c r="AV422" s="67">
        <v>21.26</v>
      </c>
      <c r="AW422" s="67">
        <v>20.56</v>
      </c>
      <c r="AX422" s="67">
        <v>21.04</v>
      </c>
      <c r="AY422" s="67">
        <v>20.97</v>
      </c>
      <c r="AZ422" s="67">
        <v>19.13</v>
      </c>
      <c r="BA422" s="67">
        <v>19.84</v>
      </c>
      <c r="BB422" s="67">
        <v>20.63</v>
      </c>
      <c r="BC422" s="67">
        <v>21.63</v>
      </c>
      <c r="BD422" s="67">
        <v>21.57</v>
      </c>
      <c r="BE422" s="67">
        <v>21.98</v>
      </c>
      <c r="BF422" s="67">
        <v>22.07</v>
      </c>
      <c r="BG422" s="67">
        <v>21.05</v>
      </c>
      <c r="BH422" s="67">
        <v>22.02</v>
      </c>
      <c r="BI422" s="67">
        <v>22.62</v>
      </c>
      <c r="BJ422" s="67">
        <v>23.2</v>
      </c>
      <c r="BK422" s="67">
        <v>23.09</v>
      </c>
      <c r="BL422" s="67">
        <v>22.83</v>
      </c>
      <c r="BM422" s="67">
        <v>21.92</v>
      </c>
      <c r="BN422" s="67">
        <v>23.02</v>
      </c>
      <c r="BO422" s="67">
        <v>23.97</v>
      </c>
      <c r="BP422" s="67">
        <v>23.75</v>
      </c>
      <c r="BQ422" s="67">
        <v>23.44</v>
      </c>
      <c r="BR422" s="67">
        <v>22.14</v>
      </c>
      <c r="BS422" s="67">
        <v>21.6</v>
      </c>
      <c r="BT422" s="67">
        <v>22.63</v>
      </c>
      <c r="BV422" s="67">
        <v>24.12</v>
      </c>
      <c r="BW422" s="67">
        <v>24.95</v>
      </c>
      <c r="BX422" s="67">
        <v>24.15</v>
      </c>
      <c r="BY422" s="67">
        <v>24.38</v>
      </c>
      <c r="BZ422" s="67">
        <v>23.85</v>
      </c>
      <c r="CA422" s="67">
        <v>22.76</v>
      </c>
      <c r="CB422" s="67">
        <v>19.440000000000001</v>
      </c>
      <c r="CC422" s="67">
        <v>21.51</v>
      </c>
      <c r="CD422" s="67">
        <v>23.4</v>
      </c>
      <c r="CE422" s="67">
        <v>25.1</v>
      </c>
      <c r="CF422" s="67">
        <v>24.59</v>
      </c>
      <c r="CG422" s="67">
        <v>26.02</v>
      </c>
      <c r="CH422" s="67">
        <v>25.25</v>
      </c>
      <c r="CI422" s="67">
        <v>26.04</v>
      </c>
      <c r="CJ422" s="67">
        <v>26.34</v>
      </c>
      <c r="CK422" s="67">
        <v>26.8</v>
      </c>
      <c r="CL422" s="67">
        <v>26.97</v>
      </c>
      <c r="CM422" s="67">
        <v>27.4</v>
      </c>
      <c r="CN422" s="67">
        <v>27.27</v>
      </c>
      <c r="CO422" s="67">
        <v>27.73</v>
      </c>
      <c r="CP422" s="239">
        <v>25.02</v>
      </c>
      <c r="CQ422" s="67">
        <v>25.72</v>
      </c>
      <c r="CR422" s="67">
        <v>27.48</v>
      </c>
      <c r="DD422" s="17">
        <f t="shared" si="18"/>
        <v>7.0000000000000284E-2</v>
      </c>
      <c r="DE422" s="96">
        <f t="shared" si="19"/>
        <v>2.2061140876142543E-3</v>
      </c>
      <c r="DF422">
        <v>7.8</v>
      </c>
      <c r="DH422" s="255" t="s">
        <v>632</v>
      </c>
      <c r="DI422">
        <f>VLOOKUP(DH422,[5]全部Ａ股20250705!$A:$D,4,FALSE)</f>
        <v>31.8</v>
      </c>
      <c r="DK422" s="270"/>
      <c r="DL422" s="271"/>
    </row>
    <row r="423" spans="1:116" x14ac:dyDescent="0.25">
      <c r="A423" s="99">
        <f t="shared" si="15"/>
        <v>422</v>
      </c>
      <c r="B423" s="1" t="s">
        <v>620</v>
      </c>
      <c r="C423" s="137">
        <v>301236</v>
      </c>
      <c r="D423" s="176">
        <v>52.36</v>
      </c>
      <c r="F423" s="100" t="e">
        <f>VLOOKUP(C423,#REF!,3,FALSE)</f>
        <v>#REF!</v>
      </c>
      <c r="G423" s="100"/>
      <c r="H423" s="67">
        <v>54.1</v>
      </c>
      <c r="I423" s="67">
        <v>51.18</v>
      </c>
      <c r="J423" s="67">
        <v>53.18</v>
      </c>
      <c r="K423" s="67">
        <v>54.4</v>
      </c>
      <c r="L423" s="67">
        <v>52.2</v>
      </c>
      <c r="M423" s="67">
        <v>53.32</v>
      </c>
      <c r="N423" s="67">
        <v>58.09</v>
      </c>
      <c r="O423" s="67">
        <v>59.65</v>
      </c>
      <c r="P423" s="67">
        <v>58.1</v>
      </c>
      <c r="Q423" s="67">
        <v>54.29</v>
      </c>
      <c r="R423" s="67">
        <v>53.87</v>
      </c>
      <c r="S423" s="67">
        <v>54.05</v>
      </c>
      <c r="T423" s="67">
        <v>56.91</v>
      </c>
      <c r="U423" s="67">
        <v>57.8</v>
      </c>
      <c r="V423" s="67">
        <v>61.05</v>
      </c>
      <c r="W423" s="67">
        <v>67.209999999999994</v>
      </c>
      <c r="X423" s="67">
        <v>67.55</v>
      </c>
      <c r="Y423" s="67">
        <v>64.11</v>
      </c>
      <c r="Z423" s="67">
        <v>69.63</v>
      </c>
      <c r="AA423" s="67">
        <v>70.52</v>
      </c>
      <c r="AB423" s="67">
        <v>71.64</v>
      </c>
      <c r="AC423" s="67">
        <v>53.68</v>
      </c>
      <c r="AD423" s="67">
        <v>56.21</v>
      </c>
      <c r="AE423" s="67">
        <v>56.43</v>
      </c>
      <c r="AF423" s="67">
        <v>52.29</v>
      </c>
      <c r="AG423" s="67">
        <v>52.04</v>
      </c>
      <c r="AH423" s="67">
        <v>61.62</v>
      </c>
      <c r="AI423" s="67">
        <v>61.56</v>
      </c>
      <c r="AJ423" s="67">
        <v>62.2</v>
      </c>
      <c r="AK423" s="67">
        <v>59.95</v>
      </c>
      <c r="AL423" s="67">
        <v>63.9</v>
      </c>
      <c r="AM423" s="67">
        <v>60.43</v>
      </c>
      <c r="AN423" s="67">
        <v>60.83</v>
      </c>
      <c r="AO423" s="67">
        <v>67.5</v>
      </c>
      <c r="AP423" s="67">
        <v>60.5</v>
      </c>
      <c r="AQ423" s="67">
        <v>63.72</v>
      </c>
      <c r="AR423" s="67">
        <v>71.59</v>
      </c>
      <c r="AS423" s="67">
        <v>58.17</v>
      </c>
      <c r="AT423" s="67">
        <v>51.52</v>
      </c>
      <c r="AU423" s="67">
        <v>42.93</v>
      </c>
      <c r="AV423" s="67">
        <v>36.299999999999997</v>
      </c>
      <c r="AW423" s="67">
        <v>32.43</v>
      </c>
      <c r="AX423" s="67">
        <v>32.68</v>
      </c>
      <c r="AY423" s="67">
        <v>34.03</v>
      </c>
      <c r="AZ423" s="67">
        <v>31.46</v>
      </c>
      <c r="BA423" s="67">
        <v>31.77</v>
      </c>
      <c r="BB423" s="67">
        <v>30.96</v>
      </c>
      <c r="BC423" s="67">
        <v>32.799999999999997</v>
      </c>
      <c r="BD423" s="67">
        <v>32.770000000000003</v>
      </c>
      <c r="BE423" s="67">
        <v>34.119999999999997</v>
      </c>
      <c r="BF423" s="67">
        <v>32.82</v>
      </c>
      <c r="BG423" s="67">
        <v>33.9</v>
      </c>
      <c r="BH423" s="67">
        <v>35.21</v>
      </c>
      <c r="BI423" s="67">
        <v>40.51</v>
      </c>
      <c r="BJ423" s="67">
        <v>41.46</v>
      </c>
      <c r="BK423" s="67">
        <v>37.549999999999997</v>
      </c>
      <c r="BL423" s="67">
        <v>39.78</v>
      </c>
      <c r="BM423" s="67">
        <v>39.5</v>
      </c>
      <c r="BN423" s="67">
        <v>39.51</v>
      </c>
      <c r="BO423" s="67">
        <v>39.65</v>
      </c>
      <c r="BP423" s="67">
        <v>42.15</v>
      </c>
      <c r="BQ423" s="67">
        <v>44.42</v>
      </c>
      <c r="BR423" s="67">
        <v>42.47</v>
      </c>
      <c r="BS423" s="67">
        <v>43.34</v>
      </c>
      <c r="BT423" s="67">
        <v>44.51</v>
      </c>
      <c r="BV423" s="67">
        <v>51.38</v>
      </c>
      <c r="BW423" s="67">
        <v>52.78</v>
      </c>
      <c r="BX423" s="67">
        <v>48</v>
      </c>
      <c r="BY423" s="67">
        <v>45.48</v>
      </c>
      <c r="BZ423" s="67">
        <v>40.81</v>
      </c>
      <c r="CA423" s="67">
        <v>34.94</v>
      </c>
      <c r="CB423" s="67">
        <v>31.25</v>
      </c>
      <c r="CC423" s="67">
        <v>34.79</v>
      </c>
      <c r="CD423" s="67">
        <v>41.15</v>
      </c>
      <c r="CE423" s="67">
        <v>47.21</v>
      </c>
      <c r="CF423" s="67">
        <v>46.41</v>
      </c>
      <c r="CG423" s="67">
        <v>46.2</v>
      </c>
      <c r="CH423" s="67">
        <v>43.67</v>
      </c>
      <c r="CI423" s="67">
        <v>43.85</v>
      </c>
      <c r="CJ423" s="67">
        <v>40.81</v>
      </c>
      <c r="CK423" s="67">
        <v>40.770000000000003</v>
      </c>
      <c r="CL423" s="67">
        <v>42.07</v>
      </c>
      <c r="CM423" s="67">
        <v>44.36</v>
      </c>
      <c r="CN423" s="67">
        <v>37.590000000000003</v>
      </c>
      <c r="CO423" s="67">
        <v>34.770000000000003</v>
      </c>
      <c r="CP423" s="239">
        <v>33.01</v>
      </c>
      <c r="CQ423" s="67">
        <v>29.04</v>
      </c>
      <c r="CR423" s="67">
        <v>31.47</v>
      </c>
      <c r="CS423" s="67">
        <v>26.58</v>
      </c>
      <c r="CT423" s="67">
        <v>26.58</v>
      </c>
      <c r="DD423" s="17">
        <f t="shared" si="18"/>
        <v>-1.740000000000002</v>
      </c>
      <c r="DE423" s="96">
        <f t="shared" si="19"/>
        <v>-3.2162661737523142E-2</v>
      </c>
      <c r="DF423">
        <v>7.8</v>
      </c>
      <c r="DH423" s="255" t="s">
        <v>11243</v>
      </c>
      <c r="DI423">
        <f>VLOOKUP(DH423,[5]全部Ａ股20250705!$A:$D,4,FALSE)</f>
        <v>52.36</v>
      </c>
      <c r="DK423" s="270"/>
      <c r="DL423" s="271"/>
    </row>
    <row r="424" spans="1:116" x14ac:dyDescent="0.25">
      <c r="A424" s="99">
        <f t="shared" si="15"/>
        <v>423</v>
      </c>
      <c r="B424" s="1" t="s">
        <v>614</v>
      </c>
      <c r="C424" s="137">
        <v>603392</v>
      </c>
      <c r="D424" s="176">
        <v>60.65</v>
      </c>
      <c r="F424" s="100" t="e">
        <f>VLOOKUP(C424,#REF!,3,FALSE)</f>
        <v>#REF!</v>
      </c>
      <c r="G424" s="100"/>
      <c r="H424" s="67">
        <v>61.4</v>
      </c>
      <c r="I424" s="67">
        <v>62.04</v>
      </c>
      <c r="J424" s="67">
        <v>65.09</v>
      </c>
      <c r="K424" s="67">
        <v>72.48</v>
      </c>
      <c r="L424" s="67">
        <v>69.3</v>
      </c>
      <c r="M424" s="67">
        <v>68.099999999999994</v>
      </c>
      <c r="N424" s="67">
        <v>67.37</v>
      </c>
      <c r="O424" s="67">
        <v>64.73</v>
      </c>
      <c r="P424" s="67">
        <v>65.41</v>
      </c>
      <c r="Q424" s="67">
        <v>66.099999999999994</v>
      </c>
      <c r="R424" s="67">
        <v>67.31</v>
      </c>
      <c r="S424" s="67">
        <v>67.819999999999993</v>
      </c>
      <c r="T424" s="67">
        <v>65</v>
      </c>
      <c r="U424" s="67">
        <v>65.16</v>
      </c>
      <c r="V424" s="67">
        <v>66.430000000000007</v>
      </c>
      <c r="W424" s="67">
        <v>68.7</v>
      </c>
      <c r="X424" s="67">
        <v>66.849999999999994</v>
      </c>
      <c r="Y424" s="67">
        <v>67.08</v>
      </c>
      <c r="Z424" s="67">
        <v>68.5</v>
      </c>
      <c r="AA424" s="67">
        <v>68.53</v>
      </c>
      <c r="AB424" s="67">
        <v>67.86</v>
      </c>
      <c r="AC424" s="67">
        <v>68.09</v>
      </c>
      <c r="AD424" s="67">
        <v>68.459999999999994</v>
      </c>
      <c r="AE424" s="67">
        <v>69.489999999999995</v>
      </c>
      <c r="AF424" s="67">
        <v>67.88</v>
      </c>
      <c r="AG424" s="67">
        <v>70.680000000000007</v>
      </c>
      <c r="AH424" s="67">
        <v>72.2</v>
      </c>
      <c r="AI424" s="67">
        <v>76.3</v>
      </c>
      <c r="AJ424" s="67">
        <v>75.37</v>
      </c>
      <c r="AK424" s="67">
        <v>75.900000000000006</v>
      </c>
      <c r="AL424" s="67">
        <v>72.94</v>
      </c>
      <c r="AM424" s="67">
        <v>73.17</v>
      </c>
      <c r="AN424" s="67">
        <v>72.16</v>
      </c>
      <c r="AO424" s="67">
        <v>73.81</v>
      </c>
      <c r="AP424" s="67">
        <v>72.5</v>
      </c>
      <c r="AQ424" s="67">
        <v>75.959999999999994</v>
      </c>
      <c r="AR424" s="67">
        <v>72.3</v>
      </c>
      <c r="AS424" s="67">
        <v>73.34</v>
      </c>
      <c r="AT424" s="67">
        <v>81.87</v>
      </c>
      <c r="AU424" s="67">
        <v>74.87</v>
      </c>
      <c r="AV424" s="67">
        <v>70.599999999999994</v>
      </c>
      <c r="AW424" s="67">
        <v>67.989999999999995</v>
      </c>
      <c r="AX424" s="67">
        <v>68.47</v>
      </c>
      <c r="AY424" s="67">
        <v>70.989999999999995</v>
      </c>
      <c r="AZ424" s="67">
        <v>69.98</v>
      </c>
      <c r="BA424" s="67">
        <v>70.38</v>
      </c>
      <c r="BB424" s="67">
        <v>67.13</v>
      </c>
      <c r="BC424" s="67">
        <v>67.92</v>
      </c>
      <c r="BD424" s="67">
        <v>65.94</v>
      </c>
      <c r="BE424" s="67">
        <v>74.22</v>
      </c>
      <c r="BF424" s="67">
        <v>66.02</v>
      </c>
      <c r="BG424" s="67">
        <v>65.95</v>
      </c>
      <c r="BH424" s="67">
        <v>65.88</v>
      </c>
      <c r="BI424" s="67">
        <v>66.069999999999993</v>
      </c>
      <c r="BJ424" s="67">
        <v>66.75</v>
      </c>
      <c r="BK424" s="67">
        <v>66.58</v>
      </c>
      <c r="BL424" s="67">
        <v>68.12</v>
      </c>
      <c r="BM424" s="67">
        <v>63.82</v>
      </c>
      <c r="BN424" s="67">
        <v>66.61</v>
      </c>
      <c r="BO424" s="67">
        <v>66.3</v>
      </c>
      <c r="BP424" s="67">
        <v>68.28</v>
      </c>
      <c r="BQ424" s="67">
        <v>68.260000000000005</v>
      </c>
      <c r="BR424" s="67">
        <v>66.72</v>
      </c>
      <c r="BS424" s="67">
        <v>77.14</v>
      </c>
      <c r="BT424" s="67">
        <v>64.28</v>
      </c>
      <c r="BV424" s="67">
        <v>75.010000000000005</v>
      </c>
      <c r="BW424" s="67">
        <v>71.27</v>
      </c>
      <c r="BX424" s="67">
        <v>72.75</v>
      </c>
      <c r="BY424" s="67">
        <v>75.010000000000005</v>
      </c>
      <c r="BZ424" s="67">
        <v>70.180000000000007</v>
      </c>
      <c r="CA424" s="67">
        <v>62.76</v>
      </c>
      <c r="CB424" s="67">
        <v>50.74</v>
      </c>
      <c r="CC424" s="67">
        <v>60.34</v>
      </c>
      <c r="CD424" s="67">
        <v>67.209999999999994</v>
      </c>
      <c r="CE424" s="67">
        <v>73.400000000000006</v>
      </c>
      <c r="CF424" s="67">
        <v>80.349999999999994</v>
      </c>
      <c r="CG424" s="67">
        <v>75.13</v>
      </c>
      <c r="CH424" s="67">
        <v>64.540000000000006</v>
      </c>
      <c r="CI424" s="67">
        <v>52.51</v>
      </c>
      <c r="CJ424" s="67">
        <v>48.15</v>
      </c>
      <c r="CK424" s="67">
        <v>49.35</v>
      </c>
      <c r="CL424" s="67">
        <v>48.55</v>
      </c>
      <c r="CM424" s="67">
        <v>48.6</v>
      </c>
      <c r="CN424" s="67">
        <v>49.75</v>
      </c>
      <c r="CO424" s="67">
        <v>44.95</v>
      </c>
      <c r="CP424" s="239">
        <v>43.4</v>
      </c>
      <c r="CQ424" s="67">
        <v>43.77</v>
      </c>
      <c r="CR424" s="67">
        <v>48.41</v>
      </c>
      <c r="CS424" s="67">
        <v>47.98</v>
      </c>
      <c r="CT424" s="67">
        <v>47.98</v>
      </c>
      <c r="CU424" s="67">
        <v>48.71</v>
      </c>
      <c r="DD424" s="17">
        <f t="shared" si="18"/>
        <v>-0.75</v>
      </c>
      <c r="DE424" s="96">
        <f t="shared" si="19"/>
        <v>-1.2214983713355049E-2</v>
      </c>
      <c r="DF424">
        <v>7.8</v>
      </c>
      <c r="DH424" s="255" t="s">
        <v>11244</v>
      </c>
      <c r="DI424">
        <f>VLOOKUP(DH424,[5]全部Ａ股20250705!$A:$D,4,FALSE)</f>
        <v>60.65</v>
      </c>
      <c r="DK424" s="270"/>
      <c r="DL424" s="271"/>
    </row>
    <row r="425" spans="1:116" x14ac:dyDescent="0.25">
      <c r="A425" s="99">
        <f t="shared" si="15"/>
        <v>424</v>
      </c>
      <c r="B425" s="1" t="s">
        <v>612</v>
      </c>
      <c r="C425" s="137">
        <v>603083</v>
      </c>
      <c r="D425" s="176">
        <v>43.96</v>
      </c>
      <c r="F425" s="100" t="e">
        <f>VLOOKUP(C425,#REF!,3,FALSE)</f>
        <v>#REF!</v>
      </c>
      <c r="G425" s="100"/>
      <c r="H425" s="67">
        <v>47.51</v>
      </c>
      <c r="I425" s="67">
        <v>45.12</v>
      </c>
      <c r="J425" s="67">
        <v>44.92</v>
      </c>
      <c r="K425" s="67">
        <v>45.11</v>
      </c>
      <c r="L425" s="67">
        <v>36.479999999999997</v>
      </c>
      <c r="M425" s="67">
        <v>36.590000000000003</v>
      </c>
      <c r="N425" s="67">
        <v>40.18</v>
      </c>
      <c r="O425" s="67">
        <v>38.99</v>
      </c>
      <c r="P425" s="67">
        <v>33.79</v>
      </c>
      <c r="Q425" s="67">
        <v>33.83</v>
      </c>
      <c r="R425" s="67">
        <v>32</v>
      </c>
      <c r="S425" s="67">
        <v>31.72</v>
      </c>
      <c r="T425" s="67">
        <v>36.82</v>
      </c>
      <c r="U425" s="67">
        <v>37.15</v>
      </c>
      <c r="V425" s="67">
        <v>38.369999999999997</v>
      </c>
      <c r="W425" s="67">
        <v>39.9</v>
      </c>
      <c r="X425" s="67">
        <v>40.17</v>
      </c>
      <c r="Y425" s="67">
        <v>39.5</v>
      </c>
      <c r="Z425" s="67">
        <v>44.93</v>
      </c>
      <c r="AA425" s="67">
        <v>43.39</v>
      </c>
      <c r="AB425" s="67">
        <v>42.14</v>
      </c>
      <c r="AC425" s="67">
        <v>39.880000000000003</v>
      </c>
      <c r="AD425" s="67">
        <v>42.78</v>
      </c>
      <c r="AE425" s="67">
        <v>40.17</v>
      </c>
      <c r="AF425" s="67">
        <v>37.85</v>
      </c>
      <c r="AG425" s="67">
        <v>37</v>
      </c>
      <c r="AH425" s="67">
        <v>45.23</v>
      </c>
      <c r="AI425" s="67">
        <v>44.86</v>
      </c>
      <c r="AJ425" s="67">
        <v>42.72</v>
      </c>
      <c r="AK425" s="67">
        <v>43.39</v>
      </c>
      <c r="AL425" s="67">
        <v>42.7</v>
      </c>
      <c r="AM425" s="67">
        <v>45.35</v>
      </c>
      <c r="AN425" s="67">
        <v>46.65</v>
      </c>
      <c r="AO425" s="67">
        <v>52.06</v>
      </c>
      <c r="AP425" s="67">
        <v>40.92</v>
      </c>
      <c r="AQ425" s="67">
        <v>36.32</v>
      </c>
      <c r="AR425" s="67">
        <v>32.619999999999997</v>
      </c>
      <c r="AS425" s="67">
        <v>30.43</v>
      </c>
      <c r="AT425" s="67">
        <v>34.159999999999997</v>
      </c>
      <c r="AU425" s="67">
        <v>31.05</v>
      </c>
      <c r="AV425" s="67">
        <v>26.21</v>
      </c>
      <c r="AW425" s="67">
        <v>27.35</v>
      </c>
      <c r="AX425" s="67">
        <v>25.75</v>
      </c>
      <c r="AY425" s="67">
        <v>26.36</v>
      </c>
      <c r="AZ425" s="67">
        <v>26.47</v>
      </c>
      <c r="BA425" s="67">
        <v>27.65</v>
      </c>
      <c r="BB425" s="67">
        <v>27.44</v>
      </c>
      <c r="BC425" s="67">
        <v>28.9</v>
      </c>
      <c r="BD425" s="67">
        <v>28.63</v>
      </c>
      <c r="BE425" s="67">
        <v>30.28</v>
      </c>
      <c r="BF425" s="67">
        <v>31.08</v>
      </c>
      <c r="BG425" s="67">
        <v>31.27</v>
      </c>
      <c r="BH425" s="67">
        <v>32.28</v>
      </c>
      <c r="BI425" s="67">
        <v>34.729999999999997</v>
      </c>
      <c r="BJ425" s="67">
        <v>34.25</v>
      </c>
      <c r="BK425" s="67">
        <v>30.82</v>
      </c>
      <c r="BL425" s="67">
        <v>33.86</v>
      </c>
      <c r="BM425" s="67">
        <v>34.28</v>
      </c>
      <c r="BN425" s="67">
        <v>34.869999999999997</v>
      </c>
      <c r="BO425" s="67">
        <v>34.74</v>
      </c>
      <c r="BP425" s="67">
        <v>36.549999999999997</v>
      </c>
      <c r="BQ425" s="67">
        <v>36.5</v>
      </c>
      <c r="BR425" s="67">
        <v>34.65</v>
      </c>
      <c r="BS425" s="67">
        <v>37.4</v>
      </c>
      <c r="BT425" s="67">
        <v>39.1</v>
      </c>
      <c r="BV425" s="67">
        <v>44.9</v>
      </c>
      <c r="BW425" s="67">
        <v>49.75</v>
      </c>
      <c r="BX425" s="67">
        <v>49</v>
      </c>
      <c r="BY425" s="67">
        <v>48.18</v>
      </c>
      <c r="BZ425" s="67">
        <v>45.43</v>
      </c>
      <c r="CA425" s="67">
        <v>42.16</v>
      </c>
      <c r="CB425" s="67">
        <v>39.340000000000003</v>
      </c>
      <c r="CC425" s="67">
        <v>43.52</v>
      </c>
      <c r="CD425" s="67">
        <v>38.08</v>
      </c>
      <c r="CE425" s="67">
        <v>32.53</v>
      </c>
      <c r="CF425" s="67">
        <v>33.340000000000003</v>
      </c>
      <c r="CG425" s="67">
        <v>37.72</v>
      </c>
      <c r="CH425" s="67">
        <v>37.64</v>
      </c>
      <c r="CI425" s="67">
        <v>40.85</v>
      </c>
      <c r="CJ425" s="67">
        <v>43.12</v>
      </c>
      <c r="CK425" s="67">
        <v>41.3</v>
      </c>
      <c r="CL425" s="67">
        <v>39.03</v>
      </c>
      <c r="CM425" s="67">
        <v>43.48</v>
      </c>
      <c r="CN425" s="67">
        <v>38.6</v>
      </c>
      <c r="CO425" s="67">
        <v>35.880000000000003</v>
      </c>
      <c r="CP425" s="239">
        <v>36.96</v>
      </c>
      <c r="CQ425" s="67">
        <v>39.840000000000003</v>
      </c>
      <c r="CR425" s="67">
        <v>49.22</v>
      </c>
      <c r="CS425" s="67">
        <v>54.36</v>
      </c>
      <c r="CT425" s="67">
        <v>54.36</v>
      </c>
      <c r="CU425" s="67">
        <v>48.1</v>
      </c>
      <c r="DD425" s="17">
        <f t="shared" si="18"/>
        <v>-3.5499999999999972</v>
      </c>
      <c r="DE425" s="96">
        <f t="shared" si="19"/>
        <v>-7.4721111344979954E-2</v>
      </c>
      <c r="DF425">
        <v>7.8</v>
      </c>
      <c r="DH425" s="255" t="s">
        <v>11245</v>
      </c>
      <c r="DI425">
        <f>VLOOKUP(DH425,[5]全部Ａ股20250705!$A:$D,4,FALSE)</f>
        <v>43.96</v>
      </c>
      <c r="DK425" s="270"/>
      <c r="DL425" s="271"/>
    </row>
    <row r="426" spans="1:116" x14ac:dyDescent="0.25">
      <c r="A426" s="99">
        <f t="shared" si="15"/>
        <v>425</v>
      </c>
      <c r="B426" s="1" t="s">
        <v>594</v>
      </c>
      <c r="C426" s="86" t="s">
        <v>596</v>
      </c>
      <c r="D426" s="176">
        <v>21.78</v>
      </c>
      <c r="F426" s="100" t="e">
        <f>VLOOKUP(C426,#REF!,3,FALSE)</f>
        <v>#REF!</v>
      </c>
      <c r="G426" s="100"/>
      <c r="H426" s="67">
        <v>21.88</v>
      </c>
      <c r="I426" s="67">
        <v>20.93</v>
      </c>
      <c r="J426" s="67">
        <v>21.52</v>
      </c>
      <c r="K426" s="67">
        <v>22.64</v>
      </c>
      <c r="L426" s="67">
        <v>22.06</v>
      </c>
      <c r="M426" s="67">
        <v>22.65</v>
      </c>
      <c r="N426" s="67">
        <v>24.48</v>
      </c>
      <c r="O426" s="67">
        <v>24.86</v>
      </c>
      <c r="P426" s="67">
        <v>22.56</v>
      </c>
      <c r="Q426" s="67">
        <v>20.399999999999999</v>
      </c>
      <c r="R426" s="67">
        <v>21.49</v>
      </c>
      <c r="S426" s="67">
        <v>20.329999999999998</v>
      </c>
      <c r="T426" s="67">
        <v>21.34</v>
      </c>
      <c r="U426" s="67">
        <v>22.87</v>
      </c>
      <c r="V426" s="67">
        <v>24.41</v>
      </c>
      <c r="W426" s="67">
        <v>26.93</v>
      </c>
      <c r="X426" s="67">
        <v>24.91</v>
      </c>
      <c r="Y426" s="67">
        <v>25.19</v>
      </c>
      <c r="Z426" s="67">
        <v>24.97</v>
      </c>
      <c r="AA426" s="67">
        <v>26.74</v>
      </c>
      <c r="AB426" s="67">
        <v>22.42</v>
      </c>
      <c r="AC426" s="67">
        <v>17.79</v>
      </c>
      <c r="AD426" s="67">
        <v>18.760000000000002</v>
      </c>
      <c r="AE426" s="67">
        <v>19.690000000000001</v>
      </c>
      <c r="AF426" s="67">
        <v>18.010000000000002</v>
      </c>
      <c r="AG426" s="67">
        <v>18.3</v>
      </c>
      <c r="AH426" s="67">
        <v>21.45</v>
      </c>
      <c r="AI426" s="67">
        <v>23.1</v>
      </c>
      <c r="AJ426" s="67">
        <v>24.17</v>
      </c>
      <c r="AK426" s="67">
        <v>25.01</v>
      </c>
      <c r="AL426" s="67">
        <v>26.12</v>
      </c>
      <c r="AM426" s="67">
        <v>25.99</v>
      </c>
      <c r="AN426" s="67">
        <v>27.08</v>
      </c>
      <c r="AO426" s="67">
        <v>31.53</v>
      </c>
      <c r="AP426" s="67">
        <v>33.340000000000003</v>
      </c>
      <c r="AQ426" s="67">
        <v>25.63</v>
      </c>
      <c r="AR426" s="67">
        <v>24.92</v>
      </c>
      <c r="AS426" s="67">
        <v>17.690000000000001</v>
      </c>
      <c r="AT426" s="67">
        <v>13.19</v>
      </c>
      <c r="AU426" s="67">
        <v>11.99</v>
      </c>
      <c r="AV426" s="67">
        <v>10.75</v>
      </c>
      <c r="AW426" s="67">
        <v>8.3000000000000007</v>
      </c>
      <c r="AX426" s="67">
        <v>7.4</v>
      </c>
      <c r="AY426" s="67">
        <v>7.79</v>
      </c>
      <c r="AZ426" s="67">
        <v>6.91</v>
      </c>
      <c r="BA426" s="67">
        <v>6.17</v>
      </c>
      <c r="BB426" s="67">
        <v>5.84</v>
      </c>
      <c r="BC426" s="67">
        <v>6.15</v>
      </c>
      <c r="BD426" s="67">
        <v>6.09</v>
      </c>
      <c r="BE426" s="67">
        <v>5.56</v>
      </c>
      <c r="BF426" s="67">
        <v>5.7</v>
      </c>
      <c r="BG426" s="67">
        <v>6.13</v>
      </c>
      <c r="BH426" s="67">
        <v>6.41</v>
      </c>
      <c r="BI426" s="67">
        <v>6.71</v>
      </c>
      <c r="BJ426" s="67">
        <v>6.75</v>
      </c>
      <c r="BK426" s="67">
        <v>6.47</v>
      </c>
      <c r="BL426" s="67">
        <v>7.01</v>
      </c>
      <c r="BM426" s="67">
        <v>7.07</v>
      </c>
      <c r="BN426" s="67">
        <v>7.27</v>
      </c>
      <c r="BO426" s="67">
        <v>7.06</v>
      </c>
      <c r="BP426" s="67">
        <v>7.38</v>
      </c>
      <c r="BQ426" s="67">
        <v>7.37</v>
      </c>
      <c r="BR426" s="67">
        <v>7.11</v>
      </c>
      <c r="BS426" s="67">
        <v>7.68</v>
      </c>
      <c r="BT426" s="67">
        <v>7.5</v>
      </c>
      <c r="BV426" s="67">
        <v>8.49</v>
      </c>
      <c r="BW426" s="67">
        <v>8.77</v>
      </c>
      <c r="BX426" s="67">
        <v>8.36</v>
      </c>
      <c r="BY426" s="67">
        <v>8.5299999999999994</v>
      </c>
      <c r="BZ426" s="67">
        <v>8.4</v>
      </c>
      <c r="CA426" s="67">
        <v>7.12</v>
      </c>
      <c r="CB426" s="67">
        <v>7.06</v>
      </c>
      <c r="CC426" s="67">
        <v>9.14</v>
      </c>
      <c r="CD426" s="67">
        <v>9.0500000000000007</v>
      </c>
      <c r="CE426" s="67">
        <v>9.2100000000000009</v>
      </c>
      <c r="CF426" s="67">
        <v>9.0500000000000007</v>
      </c>
      <c r="CG426" s="67">
        <v>8.6199999999999992</v>
      </c>
      <c r="CH426" s="67">
        <v>8.26</v>
      </c>
      <c r="CI426" s="67">
        <v>8.94</v>
      </c>
      <c r="CJ426" s="67">
        <v>8.98</v>
      </c>
      <c r="CK426" s="67">
        <v>9.5399999999999991</v>
      </c>
      <c r="CL426" s="67">
        <v>9.6</v>
      </c>
      <c r="CM426" s="67">
        <v>10.37</v>
      </c>
      <c r="CN426" s="67">
        <v>10.23</v>
      </c>
      <c r="CO426" s="67">
        <v>9.68</v>
      </c>
      <c r="CP426" s="239">
        <v>9.76</v>
      </c>
      <c r="CQ426" s="67">
        <v>9.41</v>
      </c>
      <c r="CR426" s="67">
        <v>10.42</v>
      </c>
      <c r="CS426" s="67">
        <v>8.67</v>
      </c>
      <c r="CT426" s="67">
        <v>8.67</v>
      </c>
      <c r="CU426" s="67">
        <v>8.39</v>
      </c>
      <c r="DD426" s="17">
        <f t="shared" si="18"/>
        <v>-9.9999999999997868E-2</v>
      </c>
      <c r="DE426" s="96">
        <f t="shared" si="19"/>
        <v>-4.5703839122485318E-3</v>
      </c>
      <c r="DF426">
        <v>7.8</v>
      </c>
      <c r="DH426" s="257" t="s">
        <v>596</v>
      </c>
      <c r="DI426">
        <f>VLOOKUP(DH426,[5]全部Ａ股20250705!$A:$D,4,FALSE)</f>
        <v>21.78</v>
      </c>
      <c r="DK426" s="270"/>
      <c r="DL426" s="271"/>
    </row>
    <row r="427" spans="1:116" x14ac:dyDescent="0.25">
      <c r="A427" s="99">
        <f t="shared" si="15"/>
        <v>426</v>
      </c>
      <c r="B427" s="1" t="s">
        <v>591</v>
      </c>
      <c r="C427" s="1">
        <v>603087</v>
      </c>
      <c r="D427" s="176">
        <v>56.17</v>
      </c>
      <c r="F427" s="100" t="e">
        <f>VLOOKUP(C427,#REF!,3,FALSE)</f>
        <v>#REF!</v>
      </c>
      <c r="G427" s="100"/>
      <c r="H427" s="67">
        <v>53.63</v>
      </c>
      <c r="I427" s="67">
        <v>53.55</v>
      </c>
      <c r="J427" s="67">
        <v>55.83</v>
      </c>
      <c r="K427" s="67">
        <v>56.33</v>
      </c>
      <c r="L427" s="67">
        <v>54.5</v>
      </c>
      <c r="M427" s="67">
        <v>50.52</v>
      </c>
      <c r="N427" s="67">
        <v>50.95</v>
      </c>
      <c r="O427" s="67">
        <v>51.3</v>
      </c>
      <c r="P427" s="67">
        <v>47.69</v>
      </c>
      <c r="Q427" s="67">
        <v>49.81</v>
      </c>
      <c r="R427" s="67">
        <v>43.22</v>
      </c>
      <c r="S427" s="67">
        <v>43.46</v>
      </c>
      <c r="T427" s="67">
        <v>46.11</v>
      </c>
      <c r="U427" s="67">
        <v>45.9</v>
      </c>
      <c r="V427" s="67">
        <v>44.82</v>
      </c>
      <c r="W427" s="67">
        <v>46.95</v>
      </c>
      <c r="X427" s="67">
        <v>46.96</v>
      </c>
      <c r="Y427" s="67">
        <v>44.73</v>
      </c>
      <c r="Z427" s="67">
        <v>45.6</v>
      </c>
      <c r="AA427" s="67">
        <v>44.36</v>
      </c>
      <c r="AB427" s="67">
        <v>44.5</v>
      </c>
      <c r="AC427" s="67">
        <v>44.07</v>
      </c>
      <c r="AD427" s="67">
        <v>43.7</v>
      </c>
      <c r="AE427" s="67">
        <v>42.5</v>
      </c>
      <c r="AF427" s="67">
        <v>40.99</v>
      </c>
      <c r="AG427" s="67">
        <v>42.01</v>
      </c>
      <c r="AH427" s="67">
        <v>45.15</v>
      </c>
      <c r="AI427" s="67">
        <v>45.77</v>
      </c>
      <c r="AJ427" s="67">
        <v>46.19</v>
      </c>
      <c r="AK427" s="67">
        <v>45.88</v>
      </c>
      <c r="AL427" s="67">
        <v>46.59</v>
      </c>
      <c r="AM427" s="67">
        <v>44.81</v>
      </c>
      <c r="AN427" s="67">
        <v>46.38</v>
      </c>
      <c r="AO427" s="67">
        <v>49.55</v>
      </c>
      <c r="AP427" s="67">
        <v>47.92</v>
      </c>
      <c r="AQ427" s="67">
        <v>51.42</v>
      </c>
      <c r="AR427" s="67">
        <v>48.25</v>
      </c>
      <c r="AS427" s="67">
        <v>46.69</v>
      </c>
      <c r="AT427" s="67">
        <v>48.79</v>
      </c>
      <c r="AU427" s="67">
        <v>44.95</v>
      </c>
      <c r="AV427" s="67">
        <v>38.049999999999997</v>
      </c>
      <c r="AW427" s="67">
        <v>38.049999999999997</v>
      </c>
      <c r="AX427" s="67">
        <v>39.51</v>
      </c>
      <c r="AY427" s="67">
        <v>40.869999999999997</v>
      </c>
      <c r="AZ427" s="67">
        <v>39.42</v>
      </c>
      <c r="BA427" s="67">
        <v>43.03</v>
      </c>
      <c r="BB427" s="67">
        <v>42.71</v>
      </c>
      <c r="BC427" s="67">
        <v>44.06</v>
      </c>
      <c r="BD427" s="67">
        <v>42.52</v>
      </c>
      <c r="BE427" s="67">
        <v>45.45</v>
      </c>
      <c r="BF427" s="67">
        <v>46</v>
      </c>
      <c r="BG427" s="67">
        <v>43.87</v>
      </c>
      <c r="BH427" s="67">
        <v>46.32</v>
      </c>
      <c r="BI427" s="67">
        <v>50.94</v>
      </c>
      <c r="BJ427" s="67">
        <v>47.06</v>
      </c>
      <c r="BK427" s="67">
        <v>47.25</v>
      </c>
      <c r="BL427" s="67">
        <v>48.52</v>
      </c>
      <c r="BM427" s="67">
        <v>46.45</v>
      </c>
      <c r="BN427" s="67">
        <v>48.65</v>
      </c>
      <c r="BO427" s="67">
        <v>48.5</v>
      </c>
      <c r="BP427" s="67">
        <v>50.04</v>
      </c>
      <c r="BQ427" s="67">
        <v>48.77</v>
      </c>
      <c r="BR427" s="67">
        <v>41.92</v>
      </c>
      <c r="BS427" s="67">
        <v>43.81</v>
      </c>
      <c r="BT427" s="67">
        <v>45.51</v>
      </c>
      <c r="BV427" s="67">
        <v>41.25</v>
      </c>
      <c r="BW427" s="67">
        <v>43.25</v>
      </c>
      <c r="BX427" s="67">
        <v>40.61</v>
      </c>
      <c r="BY427" s="67">
        <v>42.6</v>
      </c>
      <c r="BZ427" s="67">
        <v>42.8</v>
      </c>
      <c r="CA427" s="67">
        <v>40.119999999999997</v>
      </c>
      <c r="CB427" s="67">
        <v>34.93</v>
      </c>
      <c r="CC427" s="67">
        <v>40.49</v>
      </c>
      <c r="CD427" s="67">
        <v>43.26</v>
      </c>
      <c r="CE427" s="67">
        <v>45.66</v>
      </c>
      <c r="CF427" s="67">
        <v>48.99</v>
      </c>
      <c r="CG427" s="67">
        <v>52.65</v>
      </c>
      <c r="CH427" s="67">
        <v>50.84</v>
      </c>
      <c r="CI427" s="67">
        <v>52.87</v>
      </c>
      <c r="CJ427" s="67">
        <v>57.36</v>
      </c>
      <c r="CK427" s="67">
        <v>55.12</v>
      </c>
      <c r="CL427" s="67">
        <v>52.88</v>
      </c>
      <c r="CM427" s="67">
        <v>48.21</v>
      </c>
      <c r="CN427" s="67">
        <v>48.71</v>
      </c>
      <c r="CO427" s="67">
        <v>46.82</v>
      </c>
      <c r="CP427" s="239">
        <v>45.94</v>
      </c>
      <c r="CQ427" s="67">
        <v>43.47</v>
      </c>
      <c r="CR427" s="67">
        <v>45.6</v>
      </c>
      <c r="CS427" s="67">
        <v>45.12</v>
      </c>
      <c r="CT427" s="67">
        <v>45.12</v>
      </c>
      <c r="CU427" s="67">
        <v>43.72</v>
      </c>
      <c r="DD427" s="17">
        <f t="shared" si="18"/>
        <v>2.5399999999999991</v>
      </c>
      <c r="DE427" s="96">
        <f t="shared" si="19"/>
        <v>4.7361551370501569E-2</v>
      </c>
      <c r="DF427">
        <v>7.8</v>
      </c>
      <c r="DH427" s="257" t="s">
        <v>11246</v>
      </c>
      <c r="DI427">
        <f>VLOOKUP(DH427,[5]全部Ａ股20250705!$A:$D,4,FALSE)</f>
        <v>56.17</v>
      </c>
      <c r="DK427" s="270"/>
      <c r="DL427" s="271"/>
    </row>
    <row r="428" spans="1:116" x14ac:dyDescent="0.25">
      <c r="A428" s="99">
        <f t="shared" si="15"/>
        <v>427</v>
      </c>
      <c r="B428" s="1" t="s">
        <v>586</v>
      </c>
      <c r="C428" s="86" t="s">
        <v>588</v>
      </c>
      <c r="D428" s="176">
        <v>50.31</v>
      </c>
      <c r="F428" s="100" t="e">
        <f>VLOOKUP(C428,#REF!,3,FALSE)</f>
        <v>#REF!</v>
      </c>
      <c r="G428" s="100"/>
      <c r="H428" s="67">
        <v>50.67</v>
      </c>
      <c r="I428" s="67">
        <v>47.76</v>
      </c>
      <c r="J428" s="67">
        <v>48.81</v>
      </c>
      <c r="K428" s="67">
        <v>51.92</v>
      </c>
      <c r="L428" s="67">
        <v>48.95</v>
      </c>
      <c r="M428" s="67">
        <v>48.67</v>
      </c>
      <c r="N428" s="67">
        <v>50.08</v>
      </c>
      <c r="O428" s="67">
        <v>51.29</v>
      </c>
      <c r="P428" s="67">
        <v>50.85</v>
      </c>
      <c r="Q428" s="67">
        <v>48.16</v>
      </c>
      <c r="R428" s="67">
        <v>47.29</v>
      </c>
      <c r="S428" s="67">
        <v>47.78</v>
      </c>
      <c r="T428" s="67">
        <v>52.2</v>
      </c>
      <c r="U428" s="67">
        <v>53.54</v>
      </c>
      <c r="V428" s="67">
        <v>56.63</v>
      </c>
      <c r="W428" s="67">
        <v>59.27</v>
      </c>
      <c r="X428" s="67">
        <v>59.88</v>
      </c>
      <c r="Y428" s="67">
        <v>59.21</v>
      </c>
      <c r="Z428" s="67">
        <v>67.75</v>
      </c>
      <c r="AA428" s="67">
        <v>63.27</v>
      </c>
      <c r="AB428" s="67">
        <v>60.28</v>
      </c>
      <c r="AC428" s="67">
        <v>51.94</v>
      </c>
      <c r="AD428" s="67">
        <v>52.96</v>
      </c>
      <c r="AE428" s="67">
        <v>50</v>
      </c>
      <c r="AF428" s="67">
        <v>46.86</v>
      </c>
      <c r="AG428" s="67">
        <v>45.88</v>
      </c>
      <c r="AH428" s="67">
        <v>53.43</v>
      </c>
      <c r="AI428" s="67">
        <v>51.56</v>
      </c>
      <c r="AJ428" s="67">
        <v>45.76</v>
      </c>
      <c r="AK428" s="67">
        <v>47.84</v>
      </c>
      <c r="AL428" s="67">
        <v>47.8</v>
      </c>
      <c r="AM428" s="67">
        <v>47.71</v>
      </c>
      <c r="AN428" s="67">
        <v>49.21</v>
      </c>
      <c r="AO428" s="67">
        <v>51.71</v>
      </c>
      <c r="AP428" s="67">
        <v>43.7</v>
      </c>
      <c r="AQ428" s="67">
        <v>43.2</v>
      </c>
      <c r="AR428" s="67">
        <v>43.4</v>
      </c>
      <c r="AS428" s="67">
        <v>39.5</v>
      </c>
      <c r="AT428" s="67">
        <v>41.5</v>
      </c>
      <c r="AU428" s="67">
        <v>37.729999999999997</v>
      </c>
      <c r="AV428" s="67">
        <v>32.369999999999997</v>
      </c>
      <c r="AW428" s="67">
        <v>31.16</v>
      </c>
      <c r="AX428" s="67">
        <v>31.12</v>
      </c>
      <c r="AY428" s="67">
        <v>32.380000000000003</v>
      </c>
      <c r="AZ428" s="67">
        <v>31.68</v>
      </c>
      <c r="BA428" s="67">
        <v>33.090000000000003</v>
      </c>
      <c r="BB428" s="67">
        <v>33.1</v>
      </c>
      <c r="BC428" s="67">
        <v>36</v>
      </c>
      <c r="BD428" s="67">
        <v>37.1</v>
      </c>
      <c r="BE428" s="67">
        <v>38.229999999999997</v>
      </c>
      <c r="BF428" s="67">
        <v>37.68</v>
      </c>
      <c r="BG428" s="67">
        <v>37.33</v>
      </c>
      <c r="BH428" s="67">
        <v>36.369999999999997</v>
      </c>
      <c r="BI428" s="67">
        <v>37.700000000000003</v>
      </c>
      <c r="BJ428" s="67">
        <v>36.72</v>
      </c>
      <c r="BK428" s="67">
        <v>35.28</v>
      </c>
      <c r="BL428" s="67">
        <v>36.409999999999997</v>
      </c>
      <c r="BM428" s="67">
        <v>37.92</v>
      </c>
      <c r="BN428" s="67">
        <v>39.119999999999997</v>
      </c>
      <c r="BO428" s="67">
        <v>38.479999999999997</v>
      </c>
      <c r="BP428" s="67">
        <v>40.909999999999997</v>
      </c>
      <c r="BQ428" s="67">
        <v>37.5</v>
      </c>
      <c r="BR428" s="67">
        <v>35.85</v>
      </c>
      <c r="BS428" s="67">
        <v>37.85</v>
      </c>
      <c r="BT428" s="67">
        <v>39.35</v>
      </c>
      <c r="BV428" s="67">
        <v>40.71</v>
      </c>
      <c r="BW428" s="67">
        <v>39.979999999999997</v>
      </c>
      <c r="BX428" s="67">
        <v>42.12</v>
      </c>
      <c r="BY428" s="67">
        <v>41.13</v>
      </c>
      <c r="BZ428" s="67">
        <v>34.56</v>
      </c>
      <c r="CA428" s="67">
        <v>30.38</v>
      </c>
      <c r="CB428" s="67">
        <v>28.53</v>
      </c>
      <c r="CC428" s="67">
        <v>32.78</v>
      </c>
      <c r="CD428" s="67">
        <v>31.8</v>
      </c>
      <c r="CE428" s="67">
        <v>30.18</v>
      </c>
      <c r="CF428" s="67">
        <v>30.16</v>
      </c>
      <c r="CG428" s="67">
        <v>33.200000000000003</v>
      </c>
      <c r="CH428" s="67">
        <v>32.6</v>
      </c>
      <c r="CI428" s="67">
        <v>34.82</v>
      </c>
      <c r="CJ428" s="67">
        <v>36.08</v>
      </c>
      <c r="CK428" s="67">
        <v>36.520000000000003</v>
      </c>
      <c r="CL428" s="67">
        <v>36.520000000000003</v>
      </c>
      <c r="CM428" s="67">
        <v>35.700000000000003</v>
      </c>
      <c r="CN428" s="67">
        <v>34.14</v>
      </c>
      <c r="CO428" s="67">
        <v>30.17</v>
      </c>
      <c r="CP428" s="239">
        <v>29.22</v>
      </c>
      <c r="CQ428" s="67">
        <v>29.65</v>
      </c>
      <c r="CR428" s="67">
        <v>35.24</v>
      </c>
      <c r="CS428" s="67">
        <v>37.61</v>
      </c>
      <c r="CT428" s="67">
        <v>37.61</v>
      </c>
      <c r="CU428" s="67">
        <v>37.909999999999997</v>
      </c>
      <c r="CV428" s="67">
        <v>35.82</v>
      </c>
      <c r="DD428" s="17">
        <f t="shared" si="18"/>
        <v>-0.35999999999999943</v>
      </c>
      <c r="DE428" s="96">
        <f t="shared" si="19"/>
        <v>-7.1047957371225458E-3</v>
      </c>
      <c r="DF428">
        <v>7.8</v>
      </c>
      <c r="DH428" s="257" t="s">
        <v>588</v>
      </c>
      <c r="DI428">
        <f>VLOOKUP(DH428,[5]全部Ａ股20250705!$A:$D,4,FALSE)</f>
        <v>50.31</v>
      </c>
      <c r="DK428" s="270"/>
      <c r="DL428" s="271"/>
    </row>
    <row r="429" spans="1:116" x14ac:dyDescent="0.25">
      <c r="A429" s="99">
        <f t="shared" si="15"/>
        <v>428</v>
      </c>
      <c r="B429" s="1" t="s">
        <v>574</v>
      </c>
      <c r="C429" s="86" t="s">
        <v>576</v>
      </c>
      <c r="D429" s="176">
        <v>4.33</v>
      </c>
      <c r="F429" s="100" t="e">
        <f>VLOOKUP(C429,#REF!,3,FALSE)</f>
        <v>#REF!</v>
      </c>
      <c r="G429" s="100"/>
      <c r="H429" s="67">
        <v>4.3899999999999997</v>
      </c>
      <c r="I429" s="67">
        <v>4.1900000000000004</v>
      </c>
      <c r="J429" s="67">
        <v>4.2699999999999996</v>
      </c>
      <c r="K429" s="67">
        <v>4.42</v>
      </c>
      <c r="L429" s="67">
        <v>4.33</v>
      </c>
      <c r="M429" s="67">
        <v>4.41</v>
      </c>
      <c r="N429" s="67">
        <v>4.5</v>
      </c>
      <c r="O429" s="67">
        <v>4.54</v>
      </c>
      <c r="P429" s="67">
        <v>4.3499999999999996</v>
      </c>
      <c r="Q429" s="67">
        <v>4.3</v>
      </c>
      <c r="R429" s="67">
        <v>4.29</v>
      </c>
      <c r="S429" s="67">
        <v>4.34</v>
      </c>
      <c r="T429" s="67">
        <v>4.62</v>
      </c>
      <c r="U429" s="67">
        <v>4.79</v>
      </c>
      <c r="V429" s="67">
        <v>5.23</v>
      </c>
      <c r="W429" s="67">
        <v>6.02</v>
      </c>
      <c r="X429" s="67">
        <v>5.96</v>
      </c>
      <c r="Y429" s="67">
        <v>5.91</v>
      </c>
      <c r="Z429" s="67">
        <v>5.27</v>
      </c>
      <c r="AA429" s="67">
        <v>5.09</v>
      </c>
      <c r="AB429" s="67">
        <v>4.9000000000000004</v>
      </c>
      <c r="AC429" s="67">
        <v>4.0999999999999996</v>
      </c>
      <c r="AD429" s="67">
        <v>4.2</v>
      </c>
      <c r="AE429" s="67">
        <v>4.47</v>
      </c>
      <c r="AF429" s="67">
        <v>4.16</v>
      </c>
      <c r="AG429" s="67">
        <v>4.18</v>
      </c>
      <c r="AH429" s="67">
        <v>4.8</v>
      </c>
      <c r="AI429" s="67">
        <v>5.55</v>
      </c>
      <c r="AJ429" s="67">
        <v>5.75</v>
      </c>
      <c r="AK429" s="67">
        <v>6.08</v>
      </c>
      <c r="AL429" s="67">
        <v>5.41</v>
      </c>
      <c r="AM429" s="67">
        <v>5.92</v>
      </c>
      <c r="AN429" s="67">
        <v>5.54</v>
      </c>
      <c r="AO429" s="67">
        <v>8.06</v>
      </c>
      <c r="AP429" s="67">
        <v>6.09</v>
      </c>
      <c r="AQ429" s="67">
        <v>3.78</v>
      </c>
      <c r="AR429" s="67">
        <v>3.56</v>
      </c>
      <c r="AS429" s="67">
        <v>3.26</v>
      </c>
      <c r="AT429" s="67">
        <v>3.32</v>
      </c>
      <c r="AU429" s="67">
        <v>3.02</v>
      </c>
      <c r="AV429" s="67">
        <v>3.08</v>
      </c>
      <c r="AW429" s="67">
        <v>3.63</v>
      </c>
      <c r="AX429" s="67">
        <v>2.25</v>
      </c>
      <c r="AY429" s="67">
        <v>2.2000000000000002</v>
      </c>
      <c r="AZ429" s="67">
        <v>2.19</v>
      </c>
      <c r="BA429" s="67">
        <v>2.52</v>
      </c>
      <c r="BB429" s="67">
        <v>2.08</v>
      </c>
      <c r="BC429" s="67">
        <v>1.94</v>
      </c>
      <c r="BD429" s="67">
        <v>1.84</v>
      </c>
      <c r="BE429" s="67">
        <v>1.89</v>
      </c>
      <c r="BF429" s="67">
        <v>2</v>
      </c>
      <c r="BG429" s="67">
        <v>1.99</v>
      </c>
      <c r="BH429" s="67">
        <v>2.02</v>
      </c>
      <c r="BI429" s="67">
        <v>2.0499999999999998</v>
      </c>
      <c r="BJ429" s="67">
        <v>2.12</v>
      </c>
      <c r="BK429" s="67">
        <v>2.11</v>
      </c>
      <c r="BL429" s="67">
        <v>2.33</v>
      </c>
      <c r="BM429" s="67">
        <v>2.34</v>
      </c>
      <c r="BN429" s="67">
        <v>2.4700000000000002</v>
      </c>
      <c r="BO429" s="67">
        <v>2.37</v>
      </c>
      <c r="BP429" s="67">
        <v>2.4500000000000002</v>
      </c>
      <c r="BQ429" s="67">
        <v>2.4500000000000002</v>
      </c>
      <c r="BR429" s="67">
        <v>2.33</v>
      </c>
      <c r="BS429" s="67">
        <v>2.59</v>
      </c>
      <c r="BT429" s="67">
        <v>2.87</v>
      </c>
      <c r="BV429" s="67">
        <v>3.02</v>
      </c>
      <c r="BW429" s="67">
        <v>3.06</v>
      </c>
      <c r="BX429" s="67">
        <v>3.01</v>
      </c>
      <c r="BY429" s="67">
        <v>3.04</v>
      </c>
      <c r="BZ429" s="67">
        <v>3.02</v>
      </c>
      <c r="CA429" s="67">
        <v>2.2999999999999998</v>
      </c>
      <c r="CB429" s="67">
        <v>2.42</v>
      </c>
      <c r="CC429" s="67">
        <v>2.98</v>
      </c>
      <c r="CD429" s="67">
        <v>2.99</v>
      </c>
      <c r="CE429" s="67">
        <v>3.1</v>
      </c>
      <c r="CF429" s="67">
        <v>3.46</v>
      </c>
      <c r="CG429" s="67">
        <v>3.91</v>
      </c>
      <c r="CH429" s="67">
        <v>3.51</v>
      </c>
      <c r="CI429" s="67">
        <v>3.47</v>
      </c>
      <c r="CJ429" s="67">
        <v>3.51</v>
      </c>
      <c r="CK429" s="67">
        <v>3.74</v>
      </c>
      <c r="CL429" s="67">
        <v>4.5</v>
      </c>
      <c r="CM429" s="67">
        <v>4.01</v>
      </c>
      <c r="CN429" s="67">
        <v>3.72</v>
      </c>
      <c r="CO429" s="67">
        <v>3.69</v>
      </c>
      <c r="CP429" s="239">
        <v>3.9</v>
      </c>
      <c r="CQ429" s="67">
        <v>3.89</v>
      </c>
      <c r="CR429" s="67">
        <v>4.8899999999999997</v>
      </c>
      <c r="CS429" s="67">
        <v>4.79</v>
      </c>
      <c r="CT429" s="67">
        <v>4.79</v>
      </c>
      <c r="CU429" s="67">
        <v>3.61</v>
      </c>
      <c r="CV429" s="67">
        <v>3.52</v>
      </c>
      <c r="DD429" s="17">
        <f t="shared" si="18"/>
        <v>-5.9999999999999609E-2</v>
      </c>
      <c r="DE429" s="96">
        <f t="shared" si="19"/>
        <v>-1.3667425968109251E-2</v>
      </c>
      <c r="DF429">
        <v>7.8</v>
      </c>
      <c r="DH429" s="257" t="s">
        <v>576</v>
      </c>
      <c r="DI429">
        <f>VLOOKUP(DH429,[5]全部Ａ股20250705!$A:$D,4,FALSE)</f>
        <v>4.33</v>
      </c>
      <c r="DK429" s="270"/>
      <c r="DL429" s="271"/>
    </row>
    <row r="430" spans="1:116" x14ac:dyDescent="0.25">
      <c r="A430" s="99">
        <f t="shared" si="15"/>
        <v>429</v>
      </c>
      <c r="B430" s="1" t="s">
        <v>572</v>
      </c>
      <c r="C430" s="1">
        <v>300045</v>
      </c>
      <c r="D430" s="176">
        <v>18.61</v>
      </c>
      <c r="F430" s="100" t="e">
        <f>VLOOKUP(C430,#REF!,3,FALSE)</f>
        <v>#REF!</v>
      </c>
      <c r="G430" s="100"/>
      <c r="H430" s="67">
        <v>18.53</v>
      </c>
      <c r="I430" s="67">
        <v>17.63</v>
      </c>
      <c r="J430" s="67">
        <v>17.8</v>
      </c>
      <c r="K430" s="67">
        <v>18.010000000000002</v>
      </c>
      <c r="L430" s="67">
        <v>17.96</v>
      </c>
      <c r="M430" s="67">
        <v>17.5</v>
      </c>
      <c r="N430" s="67">
        <v>18.18</v>
      </c>
      <c r="O430" s="67">
        <v>18.5</v>
      </c>
      <c r="P430" s="67">
        <v>17.14</v>
      </c>
      <c r="Q430" s="67">
        <v>16.760000000000002</v>
      </c>
      <c r="R430" s="67">
        <v>17.09</v>
      </c>
      <c r="S430" s="67">
        <v>17.75</v>
      </c>
      <c r="T430" s="67">
        <v>18.82</v>
      </c>
      <c r="U430" s="67">
        <v>19.05</v>
      </c>
      <c r="V430" s="67">
        <v>20.69</v>
      </c>
      <c r="W430" s="67">
        <v>22.17</v>
      </c>
      <c r="X430" s="67">
        <v>21.5</v>
      </c>
      <c r="Y430" s="67">
        <v>21.32</v>
      </c>
      <c r="Z430" s="67">
        <v>21.88</v>
      </c>
      <c r="AA430" s="67">
        <v>21.11</v>
      </c>
      <c r="AB430" s="67">
        <v>20.76</v>
      </c>
      <c r="AC430" s="67">
        <v>18.600000000000001</v>
      </c>
      <c r="AD430" s="67">
        <v>19.27</v>
      </c>
      <c r="AE430" s="67">
        <v>20.03</v>
      </c>
      <c r="AF430" s="67">
        <v>18.649999999999999</v>
      </c>
      <c r="AG430" s="67">
        <v>19.11</v>
      </c>
      <c r="AH430" s="67">
        <v>22.37</v>
      </c>
      <c r="AI430" s="67">
        <v>23.21</v>
      </c>
      <c r="AJ430" s="67">
        <v>24.93</v>
      </c>
      <c r="AK430" s="67">
        <v>24.81</v>
      </c>
      <c r="AL430" s="67">
        <v>24.49</v>
      </c>
      <c r="AM430" s="67">
        <v>24.89</v>
      </c>
      <c r="AN430" s="67">
        <v>26.1</v>
      </c>
      <c r="AO430" s="67">
        <v>28.86</v>
      </c>
      <c r="AP430" s="67">
        <v>25.25</v>
      </c>
      <c r="AQ430" s="67">
        <v>29.02</v>
      </c>
      <c r="AR430" s="67">
        <v>28.09</v>
      </c>
      <c r="AS430" s="67">
        <v>20.62</v>
      </c>
      <c r="AT430" s="67">
        <v>21.59</v>
      </c>
      <c r="AU430" s="67">
        <v>18.28</v>
      </c>
      <c r="AV430" s="67">
        <v>15.9</v>
      </c>
      <c r="AW430" s="67">
        <v>15.48</v>
      </c>
      <c r="AX430" s="67">
        <v>16.03</v>
      </c>
      <c r="AY430" s="67">
        <v>16.5</v>
      </c>
      <c r="AZ430" s="67">
        <v>16.54</v>
      </c>
      <c r="BA430" s="67">
        <v>16.71</v>
      </c>
      <c r="BB430" s="67">
        <v>17.03</v>
      </c>
      <c r="BC430" s="67">
        <v>18.059999999999999</v>
      </c>
      <c r="BD430" s="67">
        <v>17.739999999999998</v>
      </c>
      <c r="BE430" s="67">
        <v>17.29</v>
      </c>
      <c r="BF430" s="67">
        <v>17.55</v>
      </c>
      <c r="BG430" s="67">
        <v>16.96</v>
      </c>
      <c r="BH430" s="67">
        <v>17.649999999999999</v>
      </c>
      <c r="BI430" s="67">
        <v>17.63</v>
      </c>
      <c r="BJ430" s="67">
        <v>18.11</v>
      </c>
      <c r="BK430" s="67">
        <v>17.760000000000002</v>
      </c>
      <c r="BL430" s="67">
        <v>19.079999999999998</v>
      </c>
      <c r="BM430" s="67">
        <v>18.190000000000001</v>
      </c>
      <c r="BN430" s="67">
        <v>19.53</v>
      </c>
      <c r="BO430" s="67">
        <v>19.68</v>
      </c>
      <c r="BP430" s="67">
        <v>20.37</v>
      </c>
      <c r="BQ430" s="67">
        <v>20.81</v>
      </c>
      <c r="BR430" s="67">
        <v>20.170000000000002</v>
      </c>
      <c r="BS430" s="67">
        <v>20.94</v>
      </c>
      <c r="BT430" s="67">
        <v>24.02</v>
      </c>
      <c r="BV430" s="67">
        <v>23.57</v>
      </c>
      <c r="BW430" s="67">
        <v>24.54</v>
      </c>
      <c r="BX430" s="67">
        <v>22.48</v>
      </c>
      <c r="BY430" s="67">
        <v>22.95</v>
      </c>
      <c r="BZ430" s="67">
        <v>19.82</v>
      </c>
      <c r="CA430" s="67">
        <v>15.67</v>
      </c>
      <c r="CB430" s="67">
        <v>15.72</v>
      </c>
      <c r="CC430" s="67">
        <v>19.45</v>
      </c>
      <c r="CD430" s="67">
        <v>19.78</v>
      </c>
      <c r="CE430" s="67">
        <v>19.440000000000001</v>
      </c>
      <c r="CF430" s="67">
        <v>20.38</v>
      </c>
      <c r="CG430" s="67">
        <v>24.33</v>
      </c>
      <c r="CH430" s="67">
        <v>22.53</v>
      </c>
      <c r="CI430" s="67">
        <v>21.37</v>
      </c>
      <c r="CJ430" s="67">
        <v>22.63</v>
      </c>
      <c r="CK430" s="67">
        <v>23.81</v>
      </c>
      <c r="CL430" s="67">
        <v>25.2</v>
      </c>
      <c r="CM430" s="67">
        <v>26.26</v>
      </c>
      <c r="CN430" s="67">
        <v>27.18</v>
      </c>
      <c r="CO430" s="67">
        <v>26.28</v>
      </c>
      <c r="CP430" s="239">
        <v>28.4</v>
      </c>
      <c r="CQ430" s="67">
        <v>24.41</v>
      </c>
      <c r="CR430" s="67">
        <v>33.07</v>
      </c>
      <c r="CS430" s="67">
        <v>26.95</v>
      </c>
      <c r="CT430" s="67">
        <v>26.95</v>
      </c>
      <c r="CU430" s="67">
        <v>27.6</v>
      </c>
      <c r="CV430" s="67">
        <v>27.18</v>
      </c>
      <c r="DD430" s="17">
        <f t="shared" si="18"/>
        <v>7.9999999999998295E-2</v>
      </c>
      <c r="DE430" s="96">
        <f t="shared" si="19"/>
        <v>4.3173232595789691E-3</v>
      </c>
      <c r="DF430">
        <v>7.8</v>
      </c>
      <c r="DH430" s="257" t="s">
        <v>11247</v>
      </c>
      <c r="DI430">
        <f>VLOOKUP(DH430,[5]全部Ａ股20250705!$A:$D,4,FALSE)</f>
        <v>18.61</v>
      </c>
      <c r="DK430" s="270"/>
      <c r="DL430" s="271"/>
    </row>
    <row r="431" spans="1:116" x14ac:dyDescent="0.25">
      <c r="A431" s="99">
        <f t="shared" si="15"/>
        <v>430</v>
      </c>
      <c r="B431" s="1" t="s">
        <v>633</v>
      </c>
      <c r="C431" s="1">
        <v>688549</v>
      </c>
      <c r="D431" s="176">
        <v>7.57</v>
      </c>
      <c r="F431" s="100" t="e">
        <f>VLOOKUP(C431,#REF!,3,FALSE)</f>
        <v>#REF!</v>
      </c>
      <c r="G431" s="100"/>
      <c r="H431" s="67">
        <v>7.66</v>
      </c>
      <c r="I431" s="67">
        <v>7.31</v>
      </c>
      <c r="J431" s="67">
        <v>7.6</v>
      </c>
      <c r="K431" s="67">
        <v>7.49</v>
      </c>
      <c r="L431" s="67">
        <v>6.96</v>
      </c>
      <c r="M431" s="67">
        <v>6.93</v>
      </c>
      <c r="N431" s="67">
        <v>7.09</v>
      </c>
      <c r="O431" s="67">
        <v>7.23</v>
      </c>
      <c r="P431" s="67">
        <v>6.79</v>
      </c>
      <c r="Q431" s="67">
        <v>7.27</v>
      </c>
      <c r="R431" s="67">
        <v>7.23</v>
      </c>
      <c r="S431" s="67">
        <v>7.41</v>
      </c>
      <c r="T431" s="67">
        <v>7.73</v>
      </c>
      <c r="U431" s="67">
        <v>7.94</v>
      </c>
      <c r="V431" s="67">
        <v>7.96</v>
      </c>
      <c r="W431" s="67">
        <v>8.3800000000000008</v>
      </c>
      <c r="X431" s="67">
        <v>8.66</v>
      </c>
      <c r="Y431" s="67">
        <v>8.5299999999999994</v>
      </c>
      <c r="Z431" s="67">
        <v>9.18</v>
      </c>
      <c r="AA431" s="67">
        <v>8.66</v>
      </c>
      <c r="AB431" s="67">
        <v>8.93</v>
      </c>
      <c r="AC431" s="67">
        <v>8.31</v>
      </c>
      <c r="AD431" s="67">
        <v>8.59</v>
      </c>
      <c r="AE431" s="67">
        <v>8.52</v>
      </c>
      <c r="AF431" s="67">
        <v>7.99</v>
      </c>
      <c r="AG431" s="67">
        <v>8.0299999999999994</v>
      </c>
      <c r="AH431" s="67">
        <v>9.4700000000000006</v>
      </c>
      <c r="AI431" s="67">
        <v>10.130000000000001</v>
      </c>
      <c r="AJ431" s="67">
        <v>9.9700000000000006</v>
      </c>
      <c r="AK431" s="67">
        <v>10.1</v>
      </c>
      <c r="AL431" s="67">
        <v>9.67</v>
      </c>
      <c r="AM431" s="67">
        <v>9.35</v>
      </c>
      <c r="AN431" s="67">
        <v>9.5399999999999991</v>
      </c>
      <c r="AO431" s="67">
        <v>11.18</v>
      </c>
      <c r="AP431" s="67">
        <v>8.9</v>
      </c>
      <c r="AQ431" s="67">
        <v>9.1300000000000008</v>
      </c>
      <c r="AR431" s="67">
        <v>7.34</v>
      </c>
      <c r="AS431" s="67">
        <v>6.9</v>
      </c>
      <c r="AT431" s="67">
        <v>6.64</v>
      </c>
      <c r="AU431" s="67">
        <v>5.8</v>
      </c>
      <c r="AV431" s="67">
        <v>5.07</v>
      </c>
      <c r="AW431" s="67">
        <v>5.07</v>
      </c>
      <c r="AX431" s="67">
        <v>5.23</v>
      </c>
      <c r="AY431" s="67">
        <v>5.59</v>
      </c>
      <c r="AZ431" s="67">
        <v>5.68</v>
      </c>
      <c r="BA431" s="67">
        <v>6.12</v>
      </c>
      <c r="BB431" s="67">
        <v>6.11</v>
      </c>
      <c r="BC431" s="67">
        <v>6.43</v>
      </c>
      <c r="BD431" s="67">
        <v>6.48</v>
      </c>
      <c r="BE431" s="67">
        <v>6.78</v>
      </c>
      <c r="BF431" s="67">
        <v>6.54</v>
      </c>
      <c r="BG431" s="67">
        <v>6.35</v>
      </c>
      <c r="BH431" s="67">
        <v>6.75</v>
      </c>
      <c r="BI431" s="67">
        <v>7.18</v>
      </c>
      <c r="BJ431" s="67">
        <v>7.25</v>
      </c>
      <c r="BK431" s="67">
        <v>6.67</v>
      </c>
      <c r="BL431" s="67">
        <v>6.85</v>
      </c>
      <c r="BM431" s="67">
        <v>6.2</v>
      </c>
      <c r="BN431" s="67">
        <v>6.41</v>
      </c>
      <c r="BO431" s="67">
        <v>6.47</v>
      </c>
      <c r="BP431" s="67">
        <v>6.55</v>
      </c>
      <c r="BQ431" s="67">
        <v>6.38</v>
      </c>
      <c r="BR431" s="67">
        <v>5.83</v>
      </c>
      <c r="BS431" s="67">
        <v>6.25</v>
      </c>
      <c r="BT431" s="67">
        <v>6.75</v>
      </c>
      <c r="BV431" s="67">
        <v>7.08</v>
      </c>
      <c r="BW431" s="67">
        <v>7.1</v>
      </c>
      <c r="BX431" s="67">
        <v>6.89</v>
      </c>
      <c r="BY431" s="67">
        <v>7.22</v>
      </c>
      <c r="BZ431" s="67">
        <v>7.12</v>
      </c>
      <c r="CA431" s="67">
        <v>6.57</v>
      </c>
      <c r="CB431" s="67">
        <v>6.36</v>
      </c>
      <c r="CC431" s="67">
        <v>7.25</v>
      </c>
      <c r="CD431" s="67">
        <v>7.34</v>
      </c>
      <c r="CE431" s="67">
        <v>7.62</v>
      </c>
      <c r="CF431" s="67">
        <v>7.97</v>
      </c>
      <c r="CG431" s="67">
        <v>8.3800000000000008</v>
      </c>
      <c r="CH431" s="67">
        <v>8.33</v>
      </c>
      <c r="CI431" s="67">
        <v>8.69</v>
      </c>
      <c r="CJ431" s="67">
        <v>9.02</v>
      </c>
      <c r="CK431" s="67">
        <v>9.27</v>
      </c>
      <c r="CL431" s="67">
        <v>9.3000000000000007</v>
      </c>
      <c r="CM431" s="67">
        <v>9.6</v>
      </c>
      <c r="CN431" s="67">
        <v>9.32</v>
      </c>
      <c r="CO431" s="67">
        <v>9.2200000000000006</v>
      </c>
      <c r="CP431" s="239">
        <v>9.07</v>
      </c>
      <c r="CQ431" s="67">
        <v>8.8800000000000008</v>
      </c>
      <c r="CR431" s="67">
        <v>9.18</v>
      </c>
      <c r="DD431" s="17">
        <f t="shared" si="18"/>
        <v>-8.9999999999999858E-2</v>
      </c>
      <c r="DE431" s="96">
        <f t="shared" si="19"/>
        <v>-1.174934725848562E-2</v>
      </c>
      <c r="DF431">
        <v>7.8</v>
      </c>
      <c r="DH431" s="257" t="s">
        <v>11248</v>
      </c>
      <c r="DI431">
        <f>VLOOKUP(DH431,[5]全部Ａ股20250705!$A:$D,4,FALSE)</f>
        <v>7.57</v>
      </c>
      <c r="DK431" s="270"/>
      <c r="DL431" s="271"/>
    </row>
    <row r="432" spans="1:116" x14ac:dyDescent="0.25">
      <c r="A432" s="99">
        <f t="shared" si="15"/>
        <v>431</v>
      </c>
      <c r="B432" s="1" t="s">
        <v>556</v>
      </c>
      <c r="C432" s="1">
        <v>600895</v>
      </c>
      <c r="D432" s="176">
        <v>25.6</v>
      </c>
      <c r="F432" s="100" t="e">
        <f>VLOOKUP(C432,#REF!,3,FALSE)</f>
        <v>#REF!</v>
      </c>
      <c r="G432" s="100"/>
      <c r="H432" s="67">
        <v>25.02</v>
      </c>
      <c r="I432" s="67">
        <v>24.14</v>
      </c>
      <c r="J432" s="67">
        <v>24.33</v>
      </c>
      <c r="K432" s="67">
        <v>25.09</v>
      </c>
      <c r="L432" s="67">
        <v>24.96</v>
      </c>
      <c r="M432" s="67">
        <v>25.25</v>
      </c>
      <c r="N432" s="67">
        <v>25.44</v>
      </c>
      <c r="O432" s="67">
        <v>25.87</v>
      </c>
      <c r="P432" s="67">
        <v>26.17</v>
      </c>
      <c r="Q432" s="67">
        <v>26.08</v>
      </c>
      <c r="R432" s="67">
        <v>25.41</v>
      </c>
      <c r="S432" s="67">
        <v>25.44</v>
      </c>
      <c r="T432" s="67">
        <v>24.75</v>
      </c>
      <c r="U432" s="67">
        <v>25.06</v>
      </c>
      <c r="V432" s="67">
        <v>25.27</v>
      </c>
      <c r="W432" s="67">
        <v>26.36</v>
      </c>
      <c r="X432" s="67">
        <v>26.79</v>
      </c>
      <c r="Y432" s="67">
        <v>25.87</v>
      </c>
      <c r="Z432" s="67">
        <v>26.76</v>
      </c>
      <c r="AA432" s="67">
        <v>26.4</v>
      </c>
      <c r="AB432" s="67">
        <v>26.14</v>
      </c>
      <c r="AC432" s="67">
        <v>24.1</v>
      </c>
      <c r="AD432" s="67">
        <v>24.95</v>
      </c>
      <c r="AE432" s="67">
        <v>25.46</v>
      </c>
      <c r="AF432" s="67">
        <v>24.62</v>
      </c>
      <c r="AG432" s="67">
        <v>24.41</v>
      </c>
      <c r="AH432" s="67">
        <v>27.58</v>
      </c>
      <c r="AI432" s="67">
        <v>28.32</v>
      </c>
      <c r="AJ432" s="67">
        <v>28.31</v>
      </c>
      <c r="AK432" s="67">
        <v>29.14</v>
      </c>
      <c r="AL432" s="67">
        <v>28.47</v>
      </c>
      <c r="AM432" s="67">
        <v>28.69</v>
      </c>
      <c r="AN432" s="67">
        <v>30.54</v>
      </c>
      <c r="AO432" s="67">
        <v>32.86</v>
      </c>
      <c r="AP432" s="67">
        <v>31.55</v>
      </c>
      <c r="AQ432" s="67">
        <v>26.37</v>
      </c>
      <c r="AR432" s="67">
        <v>27.57</v>
      </c>
      <c r="AS432" s="67">
        <v>23.68</v>
      </c>
      <c r="AT432" s="67">
        <v>23.87</v>
      </c>
      <c r="AU432" s="67">
        <v>21.75</v>
      </c>
      <c r="AV432" s="67">
        <v>20.79</v>
      </c>
      <c r="AW432" s="67">
        <v>17.43</v>
      </c>
      <c r="AX432" s="67">
        <v>16.739999999999998</v>
      </c>
      <c r="AY432" s="67">
        <v>17.41</v>
      </c>
      <c r="AZ432" s="67">
        <v>16.66</v>
      </c>
      <c r="BA432" s="67">
        <v>17.8</v>
      </c>
      <c r="BB432" s="67">
        <v>18.190000000000001</v>
      </c>
      <c r="BC432" s="67">
        <v>19.04</v>
      </c>
      <c r="BD432" s="67">
        <v>18.13</v>
      </c>
      <c r="BE432" s="67">
        <v>19.559999999999999</v>
      </c>
      <c r="BF432" s="67">
        <v>18.600000000000001</v>
      </c>
      <c r="BG432" s="67">
        <v>17.690000000000001</v>
      </c>
      <c r="BH432" s="67">
        <v>18.48</v>
      </c>
      <c r="BI432" s="67">
        <v>19.600000000000001</v>
      </c>
      <c r="BJ432" s="67">
        <v>20.85</v>
      </c>
      <c r="BK432" s="67">
        <v>21.22</v>
      </c>
      <c r="BL432" s="67">
        <v>19.97</v>
      </c>
      <c r="BM432" s="67">
        <v>17.190000000000001</v>
      </c>
      <c r="BN432" s="67">
        <v>19.010000000000002</v>
      </c>
      <c r="BO432" s="67">
        <v>18.649999999999999</v>
      </c>
      <c r="BP432" s="67">
        <v>18.54</v>
      </c>
      <c r="BQ432" s="67">
        <v>18.420000000000002</v>
      </c>
      <c r="BR432" s="67">
        <v>17.93</v>
      </c>
      <c r="BS432" s="67">
        <v>18.309999999999999</v>
      </c>
      <c r="BT432" s="67">
        <v>19.29</v>
      </c>
      <c r="BV432" s="67">
        <v>21.04</v>
      </c>
      <c r="BW432" s="67">
        <v>20.88</v>
      </c>
      <c r="BX432" s="67">
        <v>21.47</v>
      </c>
      <c r="BY432" s="67">
        <v>21.89</v>
      </c>
      <c r="BZ432" s="67">
        <v>18.72</v>
      </c>
      <c r="CA432" s="67">
        <v>17.36</v>
      </c>
      <c r="CB432" s="67">
        <v>15.75</v>
      </c>
      <c r="CC432" s="67">
        <v>19.059999999999999</v>
      </c>
      <c r="CD432" s="67">
        <v>17.21</v>
      </c>
      <c r="CE432" s="67">
        <v>17.7</v>
      </c>
      <c r="CF432" s="67">
        <v>18.52</v>
      </c>
      <c r="CG432" s="67">
        <v>19.3</v>
      </c>
      <c r="CH432" s="67">
        <v>19.13</v>
      </c>
      <c r="CI432" s="67">
        <v>19.79</v>
      </c>
      <c r="CJ432" s="67">
        <v>20.51</v>
      </c>
      <c r="CK432" s="67">
        <v>22.92</v>
      </c>
      <c r="CL432" s="67">
        <v>23.41</v>
      </c>
      <c r="CM432" s="67">
        <v>23.97</v>
      </c>
      <c r="CN432" s="67">
        <v>22.5</v>
      </c>
      <c r="CO432" s="67">
        <v>22.3</v>
      </c>
      <c r="CP432" s="239">
        <v>23.69</v>
      </c>
      <c r="CQ432" s="67">
        <v>24.35</v>
      </c>
      <c r="CR432" s="67">
        <v>26.71</v>
      </c>
      <c r="CS432" s="67">
        <v>23.5</v>
      </c>
      <c r="CT432" s="67">
        <v>23.5</v>
      </c>
      <c r="CU432" s="67">
        <v>21.88</v>
      </c>
      <c r="CV432" s="67">
        <v>26.22</v>
      </c>
      <c r="CW432" s="67">
        <v>21.58</v>
      </c>
      <c r="DD432" s="17">
        <f t="shared" si="18"/>
        <v>0.58000000000000185</v>
      </c>
      <c r="DE432" s="96">
        <f t="shared" si="19"/>
        <v>2.3181454836131168E-2</v>
      </c>
      <c r="DF432">
        <v>7.8</v>
      </c>
      <c r="DH432" s="257" t="s">
        <v>11249</v>
      </c>
      <c r="DI432">
        <f>VLOOKUP(DH432,[5]全部Ａ股20250705!$A:$D,4,FALSE)</f>
        <v>25.6</v>
      </c>
      <c r="DK432" s="270"/>
      <c r="DL432" s="271"/>
    </row>
    <row r="433" spans="1:116" x14ac:dyDescent="0.25">
      <c r="A433" s="99">
        <f t="shared" si="15"/>
        <v>432</v>
      </c>
      <c r="B433" s="35" t="s">
        <v>551</v>
      </c>
      <c r="C433" s="86" t="s">
        <v>553</v>
      </c>
      <c r="D433" s="176">
        <v>12.46</v>
      </c>
      <c r="F433" s="100" t="e">
        <f>VLOOKUP(C433,#REF!,3,FALSE)</f>
        <v>#REF!</v>
      </c>
      <c r="G433" s="100"/>
      <c r="H433" s="67">
        <v>13.11</v>
      </c>
      <c r="I433" s="67">
        <v>11.42</v>
      </c>
      <c r="J433" s="67">
        <v>11.65</v>
      </c>
      <c r="K433" s="67">
        <v>12.02</v>
      </c>
      <c r="L433" s="67">
        <v>12.6</v>
      </c>
      <c r="M433" s="67">
        <v>12.61</v>
      </c>
      <c r="N433" s="67">
        <v>12.48</v>
      </c>
      <c r="O433" s="67">
        <v>12.15</v>
      </c>
      <c r="P433" s="67">
        <v>11.59</v>
      </c>
      <c r="Q433" s="67">
        <v>11.51</v>
      </c>
      <c r="R433" s="67">
        <v>10.43</v>
      </c>
      <c r="S433" s="67">
        <v>10.48</v>
      </c>
      <c r="T433" s="67">
        <v>11.77</v>
      </c>
      <c r="U433" s="67">
        <v>12.55</v>
      </c>
      <c r="V433" s="67">
        <v>13.46</v>
      </c>
      <c r="W433" s="67">
        <v>13.56</v>
      </c>
      <c r="X433" s="67">
        <v>13.25</v>
      </c>
      <c r="Y433" s="67">
        <v>12.8</v>
      </c>
      <c r="Z433" s="67">
        <v>13.12</v>
      </c>
      <c r="AA433" s="67">
        <v>12.98</v>
      </c>
      <c r="AB433" s="67">
        <v>12.92</v>
      </c>
      <c r="AC433" s="67">
        <v>11.46</v>
      </c>
      <c r="AD433" s="67">
        <v>11.68</v>
      </c>
      <c r="AE433" s="67">
        <v>11.4</v>
      </c>
      <c r="AF433" s="67">
        <v>11.36</v>
      </c>
      <c r="AG433" s="67">
        <v>10.7</v>
      </c>
      <c r="AH433" s="67">
        <v>11.84</v>
      </c>
      <c r="AI433" s="67">
        <v>12.23</v>
      </c>
      <c r="AJ433" s="67">
        <v>12.57</v>
      </c>
      <c r="AK433" s="67">
        <v>12.71</v>
      </c>
      <c r="AL433" s="67">
        <v>12.42</v>
      </c>
      <c r="AM433" s="67">
        <v>12.66</v>
      </c>
      <c r="AN433" s="67">
        <v>13.14</v>
      </c>
      <c r="AO433" s="67">
        <v>13.81</v>
      </c>
      <c r="AP433" s="67">
        <v>12.23</v>
      </c>
      <c r="AQ433" s="67">
        <v>12.51</v>
      </c>
      <c r="AR433" s="67">
        <v>12.26</v>
      </c>
      <c r="AS433" s="67">
        <v>12.85</v>
      </c>
      <c r="AT433" s="67">
        <v>12.49</v>
      </c>
      <c r="AU433" s="67">
        <v>11.66</v>
      </c>
      <c r="AV433" s="67">
        <v>10.41</v>
      </c>
      <c r="AW433" s="67">
        <v>10.32</v>
      </c>
      <c r="AX433" s="67">
        <v>10.54</v>
      </c>
      <c r="AY433" s="67">
        <v>10.69</v>
      </c>
      <c r="AZ433" s="67">
        <v>10.44</v>
      </c>
      <c r="BA433" s="67">
        <v>10.78</v>
      </c>
      <c r="BB433" s="67">
        <v>10.87</v>
      </c>
      <c r="BC433" s="67">
        <v>12</v>
      </c>
      <c r="BD433" s="67">
        <v>10.64</v>
      </c>
      <c r="BE433" s="67">
        <v>10.66</v>
      </c>
      <c r="BF433" s="67">
        <v>11.38</v>
      </c>
      <c r="BG433" s="67">
        <v>10.88</v>
      </c>
      <c r="BH433" s="67">
        <v>11.14</v>
      </c>
      <c r="BI433" s="67">
        <v>11.44</v>
      </c>
      <c r="BJ433" s="67">
        <v>11.54</v>
      </c>
      <c r="BK433" s="67">
        <v>11.61</v>
      </c>
      <c r="BL433" s="67">
        <v>11.94</v>
      </c>
      <c r="BM433" s="67">
        <v>12</v>
      </c>
      <c r="BN433" s="67">
        <v>12.39</v>
      </c>
      <c r="BO433" s="67">
        <v>12.82</v>
      </c>
      <c r="BP433" s="67">
        <v>13.05</v>
      </c>
      <c r="BQ433" s="67">
        <v>12.37</v>
      </c>
      <c r="BR433" s="67">
        <v>11.72</v>
      </c>
      <c r="BS433" s="67">
        <v>13.09</v>
      </c>
      <c r="BT433" s="67">
        <v>12.73</v>
      </c>
      <c r="BV433" s="67">
        <v>14.3</v>
      </c>
      <c r="BW433" s="67">
        <v>14.03</v>
      </c>
      <c r="BX433" s="67">
        <v>13.08</v>
      </c>
      <c r="BY433" s="67">
        <v>13.16</v>
      </c>
      <c r="BZ433" s="67">
        <v>13.08</v>
      </c>
      <c r="CA433" s="67">
        <v>11.24</v>
      </c>
      <c r="CB433" s="67">
        <v>11.98</v>
      </c>
      <c r="CC433" s="67">
        <v>11.73</v>
      </c>
      <c r="CD433" s="67">
        <v>11.94</v>
      </c>
      <c r="CE433" s="67">
        <v>13.44</v>
      </c>
      <c r="CF433" s="67">
        <v>12.8</v>
      </c>
      <c r="CG433" s="67">
        <v>13.36</v>
      </c>
      <c r="CH433" s="67">
        <v>13.01</v>
      </c>
      <c r="CI433" s="67">
        <v>14.04</v>
      </c>
      <c r="CJ433" s="67">
        <v>14.31</v>
      </c>
      <c r="CK433" s="67">
        <v>15.53</v>
      </c>
      <c r="CL433" s="67">
        <v>15.52</v>
      </c>
      <c r="CM433" s="67">
        <v>15.64</v>
      </c>
      <c r="CN433" s="67">
        <v>13.86</v>
      </c>
      <c r="CO433" s="67">
        <v>14.18</v>
      </c>
      <c r="CP433" s="239">
        <v>14.58</v>
      </c>
      <c r="CQ433" s="67">
        <v>13.87</v>
      </c>
      <c r="CR433" s="67">
        <v>15.91</v>
      </c>
      <c r="CS433" s="67">
        <v>16.940000000000001</v>
      </c>
      <c r="CT433" s="67">
        <v>16.940000000000001</v>
      </c>
      <c r="CU433" s="67">
        <v>17.12</v>
      </c>
      <c r="CV433" s="67">
        <v>17.32</v>
      </c>
      <c r="CW433" s="67">
        <v>17.34</v>
      </c>
      <c r="DD433" s="17">
        <f t="shared" si="18"/>
        <v>-0.64999999999999858</v>
      </c>
      <c r="DE433" s="96">
        <f t="shared" si="19"/>
        <v>-4.9580472921433916E-2</v>
      </c>
      <c r="DF433">
        <v>7.8</v>
      </c>
      <c r="DH433" s="257" t="s">
        <v>553</v>
      </c>
      <c r="DI433">
        <f>VLOOKUP(DH433,[5]全部Ａ股20250705!$A:$D,4,FALSE)</f>
        <v>12.46</v>
      </c>
      <c r="DK433" s="270"/>
      <c r="DL433" s="271"/>
    </row>
    <row r="434" spans="1:116" x14ac:dyDescent="0.25">
      <c r="A434" s="99">
        <f t="shared" si="15"/>
        <v>433</v>
      </c>
      <c r="B434" s="35" t="s">
        <v>534</v>
      </c>
      <c r="C434" s="1">
        <v>600801</v>
      </c>
      <c r="D434" s="176">
        <v>12.51</v>
      </c>
      <c r="F434" s="100" t="e">
        <f>VLOOKUP(C434,#REF!,3,FALSE)</f>
        <v>#REF!</v>
      </c>
      <c r="G434" s="100"/>
      <c r="H434" s="67">
        <v>11.94</v>
      </c>
      <c r="I434" s="67">
        <v>11.52</v>
      </c>
      <c r="J434" s="67">
        <v>12.07</v>
      </c>
      <c r="K434" s="67">
        <v>12.57</v>
      </c>
      <c r="L434" s="67">
        <v>12.35</v>
      </c>
      <c r="M434" s="67">
        <v>12.43</v>
      </c>
      <c r="N434" s="67">
        <v>12.43</v>
      </c>
      <c r="O434" s="67">
        <v>12.16</v>
      </c>
      <c r="P434" s="67">
        <v>12.01</v>
      </c>
      <c r="Q434" s="67">
        <v>12.9</v>
      </c>
      <c r="R434" s="67">
        <v>13.44</v>
      </c>
      <c r="S434" s="67">
        <v>14.01</v>
      </c>
      <c r="T434" s="67">
        <v>14.14</v>
      </c>
      <c r="U434" s="67">
        <v>13.54</v>
      </c>
      <c r="V434" s="67">
        <v>13.04</v>
      </c>
      <c r="W434" s="67">
        <v>13.01</v>
      </c>
      <c r="X434" s="67">
        <v>12.5</v>
      </c>
      <c r="Y434" s="67">
        <v>11.95</v>
      </c>
      <c r="Z434" s="67">
        <v>11.81</v>
      </c>
      <c r="AA434" s="67">
        <v>12.13</v>
      </c>
      <c r="AB434" s="67">
        <v>12.14</v>
      </c>
      <c r="AC434" s="67">
        <v>12.3</v>
      </c>
      <c r="AD434" s="67">
        <v>12.07</v>
      </c>
      <c r="AE434" s="67">
        <v>11.9</v>
      </c>
      <c r="AF434" s="67">
        <v>11.73</v>
      </c>
      <c r="AG434" s="67">
        <v>12.08</v>
      </c>
      <c r="AH434" s="67">
        <v>12.27</v>
      </c>
      <c r="AI434" s="67">
        <v>12.19</v>
      </c>
      <c r="AJ434" s="67">
        <v>12.65</v>
      </c>
      <c r="AK434" s="67">
        <v>12.92</v>
      </c>
      <c r="AL434" s="67">
        <v>12.98</v>
      </c>
      <c r="AM434" s="67">
        <v>13.14</v>
      </c>
      <c r="AN434" s="67">
        <v>13.31</v>
      </c>
      <c r="AO434" s="67">
        <v>14.32</v>
      </c>
      <c r="AP434" s="67">
        <v>15.02</v>
      </c>
      <c r="AQ434" s="67">
        <v>13.2</v>
      </c>
      <c r="AR434" s="67">
        <v>13.03</v>
      </c>
      <c r="AS434" s="67">
        <v>12.4</v>
      </c>
      <c r="AT434" s="67">
        <v>14.23</v>
      </c>
      <c r="AU434" s="67">
        <v>12.94</v>
      </c>
      <c r="AV434" s="67">
        <v>10.17</v>
      </c>
      <c r="AW434" s="67">
        <v>10.1</v>
      </c>
      <c r="AX434" s="67">
        <v>10.67</v>
      </c>
      <c r="AY434" s="67">
        <v>10.7</v>
      </c>
      <c r="AZ434" s="67">
        <v>11.44</v>
      </c>
      <c r="BA434" s="67">
        <v>13.41</v>
      </c>
      <c r="BB434" s="67">
        <v>13.72</v>
      </c>
      <c r="BC434" s="67">
        <v>14.24</v>
      </c>
      <c r="BD434" s="67">
        <v>14.23</v>
      </c>
      <c r="BE434" s="67">
        <v>14.22</v>
      </c>
      <c r="BF434" s="67">
        <v>14.38</v>
      </c>
      <c r="BG434" s="67">
        <v>14.07</v>
      </c>
      <c r="BH434" s="67">
        <v>13.75</v>
      </c>
      <c r="BI434" s="67">
        <v>14.3</v>
      </c>
      <c r="BJ434" s="67">
        <v>13.93</v>
      </c>
      <c r="BK434" s="67">
        <v>14.8</v>
      </c>
      <c r="BL434" s="67">
        <v>14.83</v>
      </c>
      <c r="BM434" s="67">
        <v>15.36</v>
      </c>
      <c r="BN434" s="67">
        <v>15.59</v>
      </c>
      <c r="BO434" s="67">
        <v>14.6</v>
      </c>
      <c r="BP434" s="67">
        <v>13.9</v>
      </c>
      <c r="BQ434" s="67">
        <v>14.72</v>
      </c>
      <c r="BR434" s="67">
        <v>14.85</v>
      </c>
      <c r="BS434" s="67">
        <v>14.47</v>
      </c>
      <c r="BT434" s="67">
        <v>14.3</v>
      </c>
      <c r="BV434" s="67">
        <v>13.16</v>
      </c>
      <c r="BW434" s="67">
        <v>13.53</v>
      </c>
      <c r="BX434" s="67">
        <v>13.59</v>
      </c>
      <c r="BY434" s="67">
        <v>13.65</v>
      </c>
      <c r="BZ434" s="67">
        <v>13.93</v>
      </c>
      <c r="CA434" s="67">
        <v>14.47</v>
      </c>
      <c r="CB434" s="67">
        <v>12.96</v>
      </c>
      <c r="CC434" s="67">
        <v>12.47</v>
      </c>
      <c r="CD434" s="67">
        <v>12.41</v>
      </c>
      <c r="CE434" s="67">
        <v>12.62</v>
      </c>
      <c r="CF434" s="67">
        <v>12.82</v>
      </c>
      <c r="CG434" s="67">
        <v>12.43</v>
      </c>
      <c r="CH434" s="67">
        <v>12.54</v>
      </c>
      <c r="CI434" s="67">
        <v>12.8</v>
      </c>
      <c r="CJ434" s="67">
        <v>12.73</v>
      </c>
      <c r="CK434" s="67">
        <v>13.06</v>
      </c>
      <c r="CL434" s="67">
        <v>13.64</v>
      </c>
      <c r="CM434" s="67">
        <v>13.58</v>
      </c>
      <c r="CN434" s="67">
        <v>13.84</v>
      </c>
      <c r="CO434" s="67">
        <v>14.44</v>
      </c>
      <c r="CP434" s="239">
        <v>14.56</v>
      </c>
      <c r="CQ434" s="67">
        <v>14.4</v>
      </c>
      <c r="CR434" s="67">
        <v>14.9</v>
      </c>
      <c r="CS434" s="67">
        <v>14.97</v>
      </c>
      <c r="CT434" s="67">
        <v>14.97</v>
      </c>
      <c r="CU434" s="67">
        <v>15.11</v>
      </c>
      <c r="CV434" s="67">
        <v>14.53</v>
      </c>
      <c r="CW434" s="67">
        <v>13.97</v>
      </c>
      <c r="CX434" s="67">
        <v>13.55</v>
      </c>
      <c r="DD434" s="17">
        <f t="shared" si="18"/>
        <v>0.57000000000000028</v>
      </c>
      <c r="DE434" s="96">
        <f t="shared" si="19"/>
        <v>4.773869346733671E-2</v>
      </c>
      <c r="DF434">
        <v>7.8</v>
      </c>
      <c r="DH434" s="257" t="s">
        <v>11250</v>
      </c>
      <c r="DI434">
        <f>VLOOKUP(DH434,[5]全部Ａ股20250705!$A:$D,4,FALSE)</f>
        <v>12.51</v>
      </c>
      <c r="DK434" s="270"/>
      <c r="DL434" s="271"/>
    </row>
    <row r="435" spans="1:116" x14ac:dyDescent="0.25">
      <c r="A435" s="99">
        <f t="shared" si="15"/>
        <v>434</v>
      </c>
      <c r="B435" s="35" t="s">
        <v>529</v>
      </c>
      <c r="C435" s="1">
        <v>300172</v>
      </c>
      <c r="D435" s="176">
        <v>5.86</v>
      </c>
      <c r="F435" s="100" t="e">
        <f>VLOOKUP(C435,#REF!,3,FALSE)</f>
        <v>#REF!</v>
      </c>
      <c r="G435" s="100"/>
      <c r="H435" s="67">
        <v>5.48</v>
      </c>
      <c r="I435" s="67">
        <v>5.42</v>
      </c>
      <c r="J435" s="67">
        <v>5.61</v>
      </c>
      <c r="K435" s="67">
        <v>5.13</v>
      </c>
      <c r="L435" s="67">
        <v>5.09</v>
      </c>
      <c r="M435" s="67">
        <v>4.91</v>
      </c>
      <c r="N435" s="67">
        <v>4.97</v>
      </c>
      <c r="O435" s="67">
        <v>5.03</v>
      </c>
      <c r="P435" s="67">
        <v>4.92</v>
      </c>
      <c r="Q435" s="67">
        <v>4.87</v>
      </c>
      <c r="R435" s="67">
        <v>4.74</v>
      </c>
      <c r="S435" s="67">
        <v>4.71</v>
      </c>
      <c r="T435" s="67">
        <v>5.13</v>
      </c>
      <c r="U435" s="67">
        <v>5.25</v>
      </c>
      <c r="V435" s="67">
        <v>5.37</v>
      </c>
      <c r="W435" s="67">
        <v>5.24</v>
      </c>
      <c r="X435" s="67">
        <v>5.0199999999999996</v>
      </c>
      <c r="Y435" s="67">
        <v>5</v>
      </c>
      <c r="Z435" s="67">
        <v>5.0999999999999996</v>
      </c>
      <c r="AA435" s="67">
        <v>5.04</v>
      </c>
      <c r="AB435" s="67">
        <v>5.14</v>
      </c>
      <c r="AC435" s="67">
        <v>4.95</v>
      </c>
      <c r="AD435" s="67">
        <v>4.95</v>
      </c>
      <c r="AE435" s="67">
        <v>4.9000000000000004</v>
      </c>
      <c r="AF435" s="67">
        <v>4.72</v>
      </c>
      <c r="AG435" s="67">
        <v>4.7300000000000004</v>
      </c>
      <c r="AH435" s="67">
        <v>5.26</v>
      </c>
      <c r="AI435" s="67">
        <v>5.56</v>
      </c>
      <c r="AJ435" s="67">
        <v>5.78</v>
      </c>
      <c r="AK435" s="67">
        <v>5.84</v>
      </c>
      <c r="AL435" s="67">
        <v>5.6</v>
      </c>
      <c r="AM435" s="67">
        <v>5.55</v>
      </c>
      <c r="AN435" s="67">
        <v>5.4</v>
      </c>
      <c r="AO435" s="67">
        <v>5.84</v>
      </c>
      <c r="AP435" s="67">
        <v>5.31</v>
      </c>
      <c r="AQ435" s="67">
        <v>5.5</v>
      </c>
      <c r="AR435" s="67">
        <v>5.27</v>
      </c>
      <c r="AS435" s="67">
        <v>5.07</v>
      </c>
      <c r="AT435" s="67">
        <v>5.4</v>
      </c>
      <c r="AU435" s="67">
        <v>4.82</v>
      </c>
      <c r="AV435" s="67">
        <v>4.45</v>
      </c>
      <c r="AW435" s="67">
        <v>4.3099999999999996</v>
      </c>
      <c r="AX435" s="67">
        <v>4.33</v>
      </c>
      <c r="AY435" s="67">
        <v>4.51</v>
      </c>
      <c r="AZ435" s="67">
        <v>4.55</v>
      </c>
      <c r="BA435" s="67">
        <v>4.74</v>
      </c>
      <c r="BB435" s="67">
        <v>4.59</v>
      </c>
      <c r="BC435" s="67">
        <v>4.63</v>
      </c>
      <c r="BD435" s="67">
        <v>4.59</v>
      </c>
      <c r="BE435" s="67">
        <v>4.4400000000000004</v>
      </c>
      <c r="BF435" s="67">
        <v>4.66</v>
      </c>
      <c r="BG435" s="67">
        <v>4.43</v>
      </c>
      <c r="BH435" s="67">
        <v>4.51</v>
      </c>
      <c r="BI435" s="67">
        <v>4.51</v>
      </c>
      <c r="BJ435" s="67">
        <v>4.71</v>
      </c>
      <c r="BK435" s="67">
        <v>4.63</v>
      </c>
      <c r="BL435" s="67">
        <v>5.17</v>
      </c>
      <c r="BM435" s="67">
        <v>4.9800000000000004</v>
      </c>
      <c r="BN435" s="67">
        <v>5.22</v>
      </c>
      <c r="BO435" s="67">
        <v>5.57</v>
      </c>
      <c r="BP435" s="67">
        <v>5.52</v>
      </c>
      <c r="BQ435" s="67">
        <v>5.52</v>
      </c>
      <c r="BR435" s="67">
        <v>5.93</v>
      </c>
      <c r="BS435" s="67">
        <v>6.09</v>
      </c>
      <c r="BT435" s="67">
        <v>6.91</v>
      </c>
      <c r="BV435" s="67">
        <v>5.59</v>
      </c>
      <c r="BW435" s="67">
        <v>5.24</v>
      </c>
      <c r="BX435" s="67">
        <v>4.7699999999999996</v>
      </c>
      <c r="BY435" s="67">
        <v>4.8600000000000003</v>
      </c>
      <c r="BZ435" s="67">
        <v>4.8</v>
      </c>
      <c r="CA435" s="67">
        <v>4.4800000000000004</v>
      </c>
      <c r="CB435" s="67">
        <v>4.46</v>
      </c>
      <c r="CC435" s="67">
        <v>5.55</v>
      </c>
      <c r="CD435" s="67">
        <v>5.51</v>
      </c>
      <c r="CE435" s="67">
        <v>5.69</v>
      </c>
      <c r="CF435" s="67">
        <v>5.84</v>
      </c>
      <c r="CG435" s="67">
        <v>5.37</v>
      </c>
      <c r="CH435" s="67">
        <v>5.25</v>
      </c>
      <c r="CI435" s="67">
        <v>5.45</v>
      </c>
      <c r="CJ435" s="67">
        <v>5.46</v>
      </c>
      <c r="CK435" s="67">
        <v>5.72</v>
      </c>
      <c r="CL435" s="67">
        <v>5.72</v>
      </c>
      <c r="CM435" s="67">
        <v>5.96</v>
      </c>
      <c r="CN435" s="67">
        <v>5.84</v>
      </c>
      <c r="CO435" s="67">
        <v>5.91</v>
      </c>
      <c r="CP435" s="239">
        <v>5.96</v>
      </c>
      <c r="CQ435" s="67">
        <v>5.97</v>
      </c>
      <c r="CR435" s="67">
        <v>6.28</v>
      </c>
      <c r="CS435" s="67">
        <v>6.7</v>
      </c>
      <c r="CT435" s="67">
        <v>6.7</v>
      </c>
      <c r="CU435" s="67">
        <v>6.63</v>
      </c>
      <c r="CV435" s="67">
        <v>6.71</v>
      </c>
      <c r="CW435" s="67">
        <v>7.21</v>
      </c>
      <c r="CX435" s="67">
        <v>7.47</v>
      </c>
      <c r="DD435" s="17">
        <f t="shared" si="18"/>
        <v>0.37999999999999989</v>
      </c>
      <c r="DE435" s="96">
        <f t="shared" si="19"/>
        <v>6.9343065693430628E-2</v>
      </c>
      <c r="DF435">
        <v>7.8</v>
      </c>
      <c r="DH435" s="257" t="s">
        <v>11251</v>
      </c>
      <c r="DI435">
        <f>VLOOKUP(DH435,[5]全部Ａ股20250705!$A:$D,4,FALSE)</f>
        <v>5.86</v>
      </c>
      <c r="DK435" s="270"/>
      <c r="DL435" s="271"/>
    </row>
    <row r="436" spans="1:116" x14ac:dyDescent="0.25">
      <c r="A436" s="99">
        <f t="shared" si="15"/>
        <v>435</v>
      </c>
      <c r="B436" s="35" t="s">
        <v>527</v>
      </c>
      <c r="C436" s="1">
        <v>603767</v>
      </c>
      <c r="D436" s="176">
        <v>16.350000000000001</v>
      </c>
      <c r="F436" s="100" t="e">
        <f>VLOOKUP(C436,#REF!,3,FALSE)</f>
        <v>#REF!</v>
      </c>
      <c r="G436" s="100"/>
      <c r="H436" s="67">
        <v>16.45</v>
      </c>
      <c r="I436" s="67">
        <v>14.59</v>
      </c>
      <c r="J436" s="67">
        <v>15.27</v>
      </c>
      <c r="K436" s="67">
        <v>17.100000000000001</v>
      </c>
      <c r="L436" s="67">
        <v>16.850000000000001</v>
      </c>
      <c r="M436" s="67">
        <v>15.2</v>
      </c>
      <c r="N436" s="67">
        <v>15.42</v>
      </c>
      <c r="O436" s="67">
        <v>15.57</v>
      </c>
      <c r="P436" s="67">
        <v>15.21</v>
      </c>
      <c r="Q436" s="67">
        <v>14.74</v>
      </c>
      <c r="R436" s="67">
        <v>13.35</v>
      </c>
      <c r="S436" s="67">
        <v>13.69</v>
      </c>
      <c r="T436" s="67">
        <v>14.61</v>
      </c>
      <c r="U436" s="67">
        <v>15.13</v>
      </c>
      <c r="V436" s="67">
        <v>20.43</v>
      </c>
      <c r="W436" s="67">
        <v>15.71</v>
      </c>
      <c r="X436" s="67">
        <v>14.66</v>
      </c>
      <c r="Y436" s="67">
        <v>13.93</v>
      </c>
      <c r="Z436" s="67">
        <v>13.19</v>
      </c>
      <c r="AA436" s="67">
        <v>11.9</v>
      </c>
      <c r="AB436" s="67">
        <v>12.08</v>
      </c>
      <c r="AC436" s="67">
        <v>11.49</v>
      </c>
      <c r="AD436" s="67">
        <v>11.75</v>
      </c>
      <c r="AE436" s="67">
        <v>11.63</v>
      </c>
      <c r="AF436" s="67">
        <v>10.83</v>
      </c>
      <c r="AG436" s="67">
        <v>10.59</v>
      </c>
      <c r="AH436" s="67">
        <v>12.87</v>
      </c>
      <c r="AI436" s="67">
        <v>12.35</v>
      </c>
      <c r="AJ436" s="67">
        <v>12.86</v>
      </c>
      <c r="AK436" s="67">
        <v>13.66</v>
      </c>
      <c r="AL436" s="67">
        <v>12.64</v>
      </c>
      <c r="AM436" s="67">
        <v>12.25</v>
      </c>
      <c r="AN436" s="67">
        <v>12.61</v>
      </c>
      <c r="AO436" s="67">
        <v>13.82</v>
      </c>
      <c r="AP436" s="67">
        <v>12.24</v>
      </c>
      <c r="AQ436" s="67">
        <v>11.55</v>
      </c>
      <c r="AR436" s="67">
        <v>11.19</v>
      </c>
      <c r="AS436" s="67">
        <v>11.62</v>
      </c>
      <c r="AT436" s="67">
        <v>11.91</v>
      </c>
      <c r="AU436" s="67">
        <v>11</v>
      </c>
      <c r="AV436" s="67">
        <v>9.82</v>
      </c>
      <c r="AW436" s="67">
        <v>9.66</v>
      </c>
      <c r="AX436" s="67">
        <v>10.029999999999999</v>
      </c>
      <c r="AY436" s="67">
        <v>10.29</v>
      </c>
      <c r="AZ436" s="67">
        <v>9.8699999999999992</v>
      </c>
      <c r="BA436" s="67">
        <v>10.42</v>
      </c>
      <c r="BB436" s="67">
        <v>10.55</v>
      </c>
      <c r="BC436" s="67">
        <v>11.14</v>
      </c>
      <c r="BD436" s="67">
        <v>10.85</v>
      </c>
      <c r="BE436" s="67">
        <v>11.23</v>
      </c>
      <c r="BF436" s="67">
        <v>11.68</v>
      </c>
      <c r="BG436" s="67">
        <v>12.08</v>
      </c>
      <c r="BH436" s="67">
        <v>12.09</v>
      </c>
      <c r="BI436" s="67">
        <v>12.4</v>
      </c>
      <c r="BJ436" s="67">
        <v>12.89</v>
      </c>
      <c r="BK436" s="67">
        <v>13.03</v>
      </c>
      <c r="BL436" s="67">
        <v>12.39</v>
      </c>
      <c r="BM436" s="67">
        <v>12.34</v>
      </c>
      <c r="BN436" s="67">
        <v>13.21</v>
      </c>
      <c r="BO436" s="67">
        <v>13.81</v>
      </c>
      <c r="BP436" s="67">
        <v>14.35</v>
      </c>
      <c r="BQ436" s="67">
        <v>13.95</v>
      </c>
      <c r="BR436" s="67">
        <v>13.49</v>
      </c>
      <c r="BS436" s="67">
        <v>14.52</v>
      </c>
      <c r="BT436" s="67">
        <v>14.4</v>
      </c>
      <c r="BV436" s="67">
        <v>15.87</v>
      </c>
      <c r="BW436" s="67">
        <v>17.21</v>
      </c>
      <c r="BX436" s="67">
        <v>15.49</v>
      </c>
      <c r="BY436" s="67">
        <v>16.71</v>
      </c>
      <c r="BZ436" s="67">
        <v>16.8</v>
      </c>
      <c r="CA436" s="67">
        <v>13.06</v>
      </c>
      <c r="CB436" s="67">
        <v>17.71</v>
      </c>
      <c r="CC436" s="67">
        <v>12.46</v>
      </c>
      <c r="CD436" s="67">
        <v>12.75</v>
      </c>
      <c r="CE436" s="67">
        <v>13.75</v>
      </c>
      <c r="CF436" s="67">
        <v>14.35</v>
      </c>
      <c r="CG436" s="67">
        <v>15.39</v>
      </c>
      <c r="CH436" s="67">
        <v>13.9</v>
      </c>
      <c r="CI436" s="67">
        <v>14.3</v>
      </c>
      <c r="CJ436" s="67">
        <v>14.64</v>
      </c>
      <c r="CK436" s="67">
        <v>15.8</v>
      </c>
      <c r="CL436" s="67">
        <v>15.66</v>
      </c>
      <c r="CM436" s="67">
        <v>17</v>
      </c>
      <c r="CN436" s="67">
        <v>16.8</v>
      </c>
      <c r="CO436" s="67">
        <v>16.45</v>
      </c>
      <c r="CP436" s="239">
        <v>15.76</v>
      </c>
      <c r="CQ436" s="67">
        <v>15.33</v>
      </c>
      <c r="CR436" s="67">
        <v>16.8</v>
      </c>
      <c r="CS436" s="67">
        <v>19.989999999999998</v>
      </c>
      <c r="CT436" s="67">
        <v>19.989999999999998</v>
      </c>
      <c r="CU436" s="67">
        <v>18.46</v>
      </c>
      <c r="CV436" s="67">
        <v>19.239999999999998</v>
      </c>
      <c r="CW436" s="67">
        <v>20.07</v>
      </c>
      <c r="CX436" s="67">
        <v>20.21</v>
      </c>
      <c r="DD436" s="17">
        <f t="shared" si="18"/>
        <v>-9.9999999999997868E-2</v>
      </c>
      <c r="DE436" s="96">
        <f t="shared" si="19"/>
        <v>-6.079027355622971E-3</v>
      </c>
      <c r="DF436">
        <v>7.8</v>
      </c>
      <c r="DH436" s="257" t="s">
        <v>11252</v>
      </c>
      <c r="DI436">
        <f>VLOOKUP(DH436,[5]全部Ａ股20250705!$A:$D,4,FALSE)</f>
        <v>16.350000000000001</v>
      </c>
      <c r="DK436" s="270"/>
      <c r="DL436" s="271"/>
    </row>
    <row r="437" spans="1:116" x14ac:dyDescent="0.25">
      <c r="A437" s="99">
        <f t="shared" si="15"/>
        <v>436</v>
      </c>
      <c r="B437" s="35" t="s">
        <v>525</v>
      </c>
      <c r="C437" s="86" t="s">
        <v>531</v>
      </c>
      <c r="D437" s="176">
        <v>1.48</v>
      </c>
      <c r="F437" s="100" t="e">
        <f>VLOOKUP(C437,#REF!,3,FALSE)</f>
        <v>#REF!</v>
      </c>
      <c r="G437" s="100"/>
      <c r="H437" s="67">
        <v>1.4</v>
      </c>
      <c r="I437" s="67">
        <v>1.39</v>
      </c>
      <c r="J437" s="67">
        <v>1.42</v>
      </c>
      <c r="K437" s="67">
        <v>1.47</v>
      </c>
      <c r="L437" s="67">
        <v>1.49</v>
      </c>
      <c r="M437" s="67">
        <v>1.55</v>
      </c>
      <c r="N437" s="67">
        <v>1.55</v>
      </c>
      <c r="O437" s="67">
        <v>1.49</v>
      </c>
      <c r="P437" s="67">
        <v>1.35</v>
      </c>
      <c r="Q437" s="67">
        <v>1.31</v>
      </c>
      <c r="R437" s="67">
        <v>1.35</v>
      </c>
      <c r="S437" s="67">
        <v>1.24</v>
      </c>
      <c r="T437" s="67">
        <v>1.35</v>
      </c>
      <c r="U437" s="67">
        <v>1.42</v>
      </c>
      <c r="V437" s="67">
        <v>1.45</v>
      </c>
      <c r="W437" s="67">
        <v>1.45</v>
      </c>
      <c r="X437" s="67">
        <v>1.46</v>
      </c>
      <c r="Y437" s="67">
        <v>1.42</v>
      </c>
      <c r="Z437" s="67">
        <v>1.5</v>
      </c>
      <c r="AA437" s="67">
        <v>1.61</v>
      </c>
      <c r="AB437" s="67">
        <v>1.52</v>
      </c>
      <c r="AC437" s="67">
        <v>1.45</v>
      </c>
      <c r="AD437" s="67">
        <v>1.52</v>
      </c>
      <c r="AE437" s="67">
        <v>1.68</v>
      </c>
      <c r="AF437" s="67">
        <v>1.61</v>
      </c>
      <c r="AG437" s="67">
        <v>1.72</v>
      </c>
      <c r="AH437" s="67">
        <v>1.74</v>
      </c>
      <c r="AI437" s="67">
        <v>1.73</v>
      </c>
      <c r="AJ437" s="67">
        <v>1.56</v>
      </c>
      <c r="AK437" s="67">
        <v>1.61</v>
      </c>
      <c r="AL437" s="67">
        <v>1.61</v>
      </c>
      <c r="AM437" s="67">
        <v>1.67</v>
      </c>
      <c r="AN437" s="67">
        <v>1.73</v>
      </c>
      <c r="AO437" s="67">
        <v>1.6</v>
      </c>
      <c r="AP437" s="67">
        <v>1.33</v>
      </c>
      <c r="AQ437" s="67">
        <v>1.18</v>
      </c>
      <c r="AR437" s="67">
        <v>1.1399999999999999</v>
      </c>
      <c r="AS437" s="67">
        <v>1.17</v>
      </c>
      <c r="AT437" s="67">
        <v>1.28</v>
      </c>
      <c r="AU437" s="67">
        <v>1.23</v>
      </c>
      <c r="AV437" s="67">
        <v>1.19</v>
      </c>
      <c r="AW437" s="67">
        <v>1.17</v>
      </c>
      <c r="AX437" s="67">
        <v>1.2</v>
      </c>
      <c r="AY437" s="67">
        <v>1.18</v>
      </c>
      <c r="AZ437" s="67">
        <v>1.1499999999999999</v>
      </c>
      <c r="BA437" s="67">
        <v>1.26</v>
      </c>
      <c r="BB437" s="67">
        <v>1.17</v>
      </c>
      <c r="BC437" s="67">
        <v>1.1599999999999999</v>
      </c>
      <c r="BD437" s="67">
        <v>1.17</v>
      </c>
      <c r="BE437" s="67">
        <v>1.1000000000000001</v>
      </c>
      <c r="BF437" s="67">
        <v>1.1399999999999999</v>
      </c>
      <c r="BG437" s="67">
        <v>1.17</v>
      </c>
      <c r="BH437" s="67">
        <v>1.1599999999999999</v>
      </c>
      <c r="BI437" s="67">
        <v>1.23</v>
      </c>
      <c r="BJ437" s="67">
        <v>1.35</v>
      </c>
      <c r="BK437" s="67">
        <v>1.33</v>
      </c>
      <c r="BL437" s="67">
        <v>1.44</v>
      </c>
      <c r="BM437" s="67">
        <v>1.48</v>
      </c>
      <c r="BN437" s="67">
        <v>1.61</v>
      </c>
      <c r="BO437" s="67">
        <v>1.35</v>
      </c>
      <c r="BP437" s="67">
        <v>1.1299999999999999</v>
      </c>
      <c r="BQ437" s="67">
        <v>1.03</v>
      </c>
      <c r="BR437" s="67">
        <v>1.21</v>
      </c>
      <c r="BS437" s="67">
        <v>1.33</v>
      </c>
      <c r="BT437" s="67">
        <v>1.41</v>
      </c>
      <c r="BV437" s="67">
        <v>1.5</v>
      </c>
      <c r="BW437" s="67">
        <v>1.53</v>
      </c>
      <c r="BX437" s="67">
        <v>1.48</v>
      </c>
      <c r="BY437" s="67">
        <v>1.55</v>
      </c>
      <c r="BZ437" s="67">
        <v>1.6</v>
      </c>
      <c r="CA437" s="67">
        <v>1.37</v>
      </c>
      <c r="CB437" s="67">
        <v>1.41</v>
      </c>
      <c r="CC437" s="67">
        <v>1.65</v>
      </c>
      <c r="CD437" s="67">
        <v>1.63</v>
      </c>
      <c r="CE437" s="67">
        <v>1.79</v>
      </c>
      <c r="CF437" s="67">
        <v>1.82</v>
      </c>
      <c r="CG437" s="67">
        <v>1.81</v>
      </c>
      <c r="CH437" s="67">
        <v>2.04</v>
      </c>
      <c r="CI437" s="67">
        <v>1.86</v>
      </c>
      <c r="CJ437" s="67">
        <v>1.78</v>
      </c>
      <c r="CK437" s="67">
        <v>1.86</v>
      </c>
      <c r="CL437" s="67">
        <v>1.93</v>
      </c>
      <c r="CM437" s="67">
        <v>1.56</v>
      </c>
      <c r="CN437" s="67">
        <v>1.6</v>
      </c>
      <c r="CO437" s="67">
        <v>1.58</v>
      </c>
      <c r="CP437" s="239">
        <v>1.5</v>
      </c>
      <c r="CQ437" s="67">
        <v>1.64</v>
      </c>
      <c r="CR437" s="67">
        <v>1.58</v>
      </c>
      <c r="CS437" s="67">
        <v>1.74</v>
      </c>
      <c r="CT437" s="67">
        <v>1.74</v>
      </c>
      <c r="CU437" s="67">
        <v>1.87</v>
      </c>
      <c r="CV437" s="67">
        <v>1.92</v>
      </c>
      <c r="CW437" s="67">
        <v>2.09</v>
      </c>
      <c r="CX437" s="67">
        <v>2.23</v>
      </c>
      <c r="DD437" s="17">
        <f t="shared" si="18"/>
        <v>8.0000000000000071E-2</v>
      </c>
      <c r="DE437" s="96">
        <f t="shared" si="19"/>
        <v>5.7142857142857197E-2</v>
      </c>
      <c r="DF437">
        <v>7.8</v>
      </c>
      <c r="DH437" s="257" t="s">
        <v>531</v>
      </c>
      <c r="DI437">
        <f>VLOOKUP(DH437,[5]全部Ａ股20250705!$A:$D,4,FALSE)</f>
        <v>1.48</v>
      </c>
      <c r="DK437" s="270"/>
      <c r="DL437" s="271"/>
    </row>
    <row r="438" spans="1:116" x14ac:dyDescent="0.25">
      <c r="A438" s="99">
        <f t="shared" si="15"/>
        <v>437</v>
      </c>
      <c r="B438" s="35" t="s">
        <v>520</v>
      </c>
      <c r="C438" s="86" t="s">
        <v>521</v>
      </c>
      <c r="D438" s="176">
        <v>120.39</v>
      </c>
      <c r="F438" s="100" t="e">
        <f>VLOOKUP(C438,#REF!,3,FALSE)</f>
        <v>#REF!</v>
      </c>
      <c r="G438" s="100"/>
      <c r="H438" s="67">
        <v>119.18</v>
      </c>
      <c r="I438" s="67">
        <v>119.56</v>
      </c>
      <c r="J438" s="67">
        <v>119.12</v>
      </c>
      <c r="K438" s="67">
        <v>125.09</v>
      </c>
      <c r="L438" s="67">
        <v>126.44</v>
      </c>
      <c r="M438" s="67">
        <v>128.15</v>
      </c>
      <c r="N438" s="67">
        <v>131.08000000000001</v>
      </c>
      <c r="O438" s="67">
        <v>131.58000000000001</v>
      </c>
      <c r="P438" s="67">
        <v>128.69999999999999</v>
      </c>
      <c r="Q438" s="67">
        <v>129.05000000000001</v>
      </c>
      <c r="R438" s="67">
        <v>131.75</v>
      </c>
      <c r="S438" s="67">
        <v>131.6</v>
      </c>
      <c r="T438" s="67">
        <v>132</v>
      </c>
      <c r="U438" s="67">
        <v>133.22999999999999</v>
      </c>
      <c r="V438" s="67">
        <v>134.6</v>
      </c>
      <c r="W438" s="67">
        <v>140.80000000000001</v>
      </c>
      <c r="X438" s="67">
        <v>134.80000000000001</v>
      </c>
      <c r="Y438" s="67">
        <v>131.58000000000001</v>
      </c>
      <c r="Z438" s="67">
        <v>131.12</v>
      </c>
      <c r="AA438" s="67">
        <v>131.22999999999999</v>
      </c>
      <c r="AB438" s="67">
        <v>127.63</v>
      </c>
      <c r="AC438" s="67">
        <v>127.2</v>
      </c>
      <c r="AD438" s="67">
        <v>127.72</v>
      </c>
      <c r="AE438" s="67">
        <v>132.30000000000001</v>
      </c>
      <c r="AF438" s="67">
        <v>128.6</v>
      </c>
      <c r="AG438" s="67">
        <v>135.4</v>
      </c>
      <c r="AH438" s="67">
        <v>142.52000000000001</v>
      </c>
      <c r="AI438" s="67">
        <v>143.21</v>
      </c>
      <c r="AJ438" s="67">
        <v>148.04</v>
      </c>
      <c r="AK438" s="67">
        <v>146.44</v>
      </c>
      <c r="AL438" s="67">
        <v>146.77000000000001</v>
      </c>
      <c r="AM438" s="67">
        <v>144.88999999999999</v>
      </c>
      <c r="AN438" s="67">
        <v>151.29</v>
      </c>
      <c r="AO438" s="67">
        <v>156.47</v>
      </c>
      <c r="AP438" s="67">
        <v>147.91999999999999</v>
      </c>
      <c r="AQ438" s="67">
        <v>148.11000000000001</v>
      </c>
      <c r="AR438" s="67">
        <v>143</v>
      </c>
      <c r="AS438" s="67">
        <v>149.65</v>
      </c>
      <c r="AT438" s="67">
        <v>162.51</v>
      </c>
      <c r="AU438" s="67">
        <v>147.74</v>
      </c>
      <c r="AV438" s="67">
        <v>110.28</v>
      </c>
      <c r="AW438" s="67">
        <v>109.2</v>
      </c>
      <c r="AX438" s="67">
        <v>117.53</v>
      </c>
      <c r="AY438" s="67">
        <v>123.03</v>
      </c>
      <c r="AZ438" s="67">
        <v>121.11</v>
      </c>
      <c r="BA438" s="67">
        <v>125.01</v>
      </c>
      <c r="BB438" s="67">
        <v>128.08000000000001</v>
      </c>
      <c r="BC438" s="67">
        <v>123.7</v>
      </c>
      <c r="BD438" s="67">
        <v>126.2</v>
      </c>
      <c r="BE438" s="67">
        <v>133.41999999999999</v>
      </c>
      <c r="BF438" s="67">
        <v>127.4</v>
      </c>
      <c r="BG438" s="67">
        <v>128.94999999999999</v>
      </c>
      <c r="BH438" s="67">
        <v>128.04</v>
      </c>
      <c r="BI438" s="67">
        <v>130.19999999999999</v>
      </c>
      <c r="BJ438" s="67">
        <v>135.68</v>
      </c>
      <c r="BK438" s="67">
        <v>142.34</v>
      </c>
      <c r="BL438" s="67">
        <v>146.69999999999999</v>
      </c>
      <c r="BM438" s="67">
        <v>151.15</v>
      </c>
      <c r="BN438" s="67">
        <v>156.41</v>
      </c>
      <c r="BO438" s="67">
        <v>154.43</v>
      </c>
      <c r="BP438" s="67">
        <v>150.43</v>
      </c>
      <c r="BQ438" s="67">
        <v>152.25</v>
      </c>
      <c r="BR438" s="67">
        <v>142.9</v>
      </c>
      <c r="BS438" s="67">
        <v>140.49</v>
      </c>
      <c r="BT438" s="67">
        <v>154.6</v>
      </c>
      <c r="BV438" s="67">
        <v>153.43</v>
      </c>
      <c r="BW438" s="67">
        <v>152.49</v>
      </c>
      <c r="BX438" s="67">
        <v>138.41999999999999</v>
      </c>
      <c r="BY438" s="67">
        <v>142.59</v>
      </c>
      <c r="BZ438" s="67">
        <v>141.71</v>
      </c>
      <c r="CA438" s="67">
        <v>133.59</v>
      </c>
      <c r="CB438" s="67">
        <v>123.82</v>
      </c>
      <c r="CC438" s="67">
        <v>131</v>
      </c>
      <c r="CD438" s="67">
        <v>128.88999999999999</v>
      </c>
      <c r="CE438" s="67">
        <v>128.75</v>
      </c>
      <c r="CF438" s="67">
        <v>131.24</v>
      </c>
      <c r="CG438" s="67">
        <v>140.31</v>
      </c>
      <c r="CH438" s="67">
        <v>133.41999999999999</v>
      </c>
      <c r="CI438" s="67">
        <v>133.69999999999999</v>
      </c>
      <c r="CJ438" s="67">
        <v>142.93</v>
      </c>
      <c r="CK438" s="67">
        <v>147.21</v>
      </c>
      <c r="CL438" s="67">
        <v>153.22999999999999</v>
      </c>
      <c r="CM438" s="67">
        <v>155</v>
      </c>
      <c r="CN438" s="67">
        <v>156.9</v>
      </c>
      <c r="CO438" s="67">
        <v>159.66999999999999</v>
      </c>
      <c r="CP438" s="239">
        <v>152.99</v>
      </c>
      <c r="CQ438" s="67">
        <v>143.69999999999999</v>
      </c>
      <c r="CR438" s="67">
        <v>153.63</v>
      </c>
      <c r="CS438" s="67">
        <v>156.1</v>
      </c>
      <c r="CT438" s="67">
        <v>156.1</v>
      </c>
      <c r="CU438" s="67">
        <v>159.91999999999999</v>
      </c>
      <c r="CV438" s="67">
        <v>159.71</v>
      </c>
      <c r="CW438" s="67">
        <v>161.91999999999999</v>
      </c>
      <c r="CX438" s="67">
        <v>159.74</v>
      </c>
      <c r="DD438" s="17">
        <f t="shared" si="18"/>
        <v>1.2099999999999937</v>
      </c>
      <c r="DE438" s="96">
        <f t="shared" si="19"/>
        <v>1.0152710186272812E-2</v>
      </c>
      <c r="DF438">
        <v>7.8</v>
      </c>
      <c r="DH438" s="257" t="s">
        <v>521</v>
      </c>
      <c r="DI438">
        <f>VLOOKUP(DH438,[5]全部Ａ股20250705!$A:$D,4,FALSE)</f>
        <v>120.39</v>
      </c>
      <c r="DK438" s="270"/>
      <c r="DL438" s="271"/>
    </row>
    <row r="439" spans="1:116" x14ac:dyDescent="0.25">
      <c r="A439" s="99">
        <f t="shared" si="15"/>
        <v>438</v>
      </c>
      <c r="B439" s="35" t="s">
        <v>509</v>
      </c>
      <c r="C439" s="50" t="s">
        <v>511</v>
      </c>
      <c r="D439" s="176">
        <v>3.24</v>
      </c>
      <c r="F439" s="100" t="e">
        <f>VLOOKUP(C439,#REF!,3,FALSE)</f>
        <v>#REF!</v>
      </c>
      <c r="G439" s="100"/>
      <c r="H439" s="67">
        <v>3.16</v>
      </c>
      <c r="I439" s="67">
        <v>3.15</v>
      </c>
      <c r="J439" s="67">
        <v>3.28</v>
      </c>
      <c r="K439" s="67">
        <v>3.14</v>
      </c>
      <c r="L439" s="67">
        <v>3.14</v>
      </c>
      <c r="M439" s="67">
        <v>3.15</v>
      </c>
      <c r="N439" s="67">
        <v>3.29</v>
      </c>
      <c r="O439" s="67">
        <v>3.18</v>
      </c>
      <c r="P439" s="67">
        <v>3.16</v>
      </c>
      <c r="Q439" s="67">
        <v>3.36</v>
      </c>
      <c r="R439" s="67">
        <v>3.55</v>
      </c>
      <c r="S439" s="67">
        <v>3.4</v>
      </c>
      <c r="T439" s="67">
        <v>3.7</v>
      </c>
      <c r="U439" s="67">
        <v>3.71</v>
      </c>
      <c r="V439" s="67">
        <v>3.58</v>
      </c>
      <c r="W439" s="67">
        <v>3.71</v>
      </c>
      <c r="X439" s="67">
        <v>3.05</v>
      </c>
      <c r="Y439" s="67">
        <v>2.99</v>
      </c>
      <c r="Z439" s="67">
        <v>3.04</v>
      </c>
      <c r="AA439" s="67">
        <v>3.32</v>
      </c>
      <c r="AB439" s="67">
        <v>3.43</v>
      </c>
      <c r="AC439" s="67">
        <v>3.58</v>
      </c>
      <c r="AD439" s="67">
        <v>3.46</v>
      </c>
      <c r="AE439" s="67">
        <v>3.63</v>
      </c>
      <c r="AF439" s="67">
        <v>3.86</v>
      </c>
      <c r="AG439" s="67">
        <v>3.79</v>
      </c>
      <c r="AH439" s="67">
        <v>3.86</v>
      </c>
      <c r="AI439" s="67">
        <v>3.61</v>
      </c>
      <c r="AJ439" s="67">
        <v>4.1100000000000003</v>
      </c>
      <c r="AK439" s="67">
        <v>3.91</v>
      </c>
      <c r="AL439" s="67">
        <v>3.83</v>
      </c>
      <c r="AM439" s="67">
        <v>3.09</v>
      </c>
      <c r="AN439" s="67">
        <v>2.67</v>
      </c>
      <c r="AO439" s="67">
        <v>2.46</v>
      </c>
      <c r="AP439" s="67">
        <v>2.4</v>
      </c>
      <c r="AQ439" s="67">
        <v>2.33</v>
      </c>
      <c r="AR439" s="67">
        <v>2.1</v>
      </c>
      <c r="AS439" s="67">
        <v>2</v>
      </c>
      <c r="AT439" s="67">
        <v>2.0699999999999998</v>
      </c>
      <c r="AU439" s="67">
        <v>1.99</v>
      </c>
      <c r="AV439" s="67">
        <v>1.93</v>
      </c>
      <c r="AW439" s="67">
        <v>1.81</v>
      </c>
      <c r="AX439" s="67">
        <v>1.81</v>
      </c>
      <c r="AY439" s="67">
        <v>1.82</v>
      </c>
      <c r="AZ439" s="67">
        <v>1.77</v>
      </c>
      <c r="BA439" s="67">
        <v>1.73</v>
      </c>
      <c r="BB439" s="67">
        <v>1.83</v>
      </c>
      <c r="BC439" s="67">
        <v>2.02</v>
      </c>
      <c r="BD439" s="67">
        <v>2.0499999999999998</v>
      </c>
      <c r="BE439" s="67">
        <v>1.93</v>
      </c>
      <c r="BF439" s="67">
        <v>1.89</v>
      </c>
      <c r="BG439" s="67">
        <v>2.08</v>
      </c>
      <c r="BH439" s="67">
        <v>1.89</v>
      </c>
      <c r="BI439" s="67">
        <v>2.0499999999999998</v>
      </c>
      <c r="BJ439" s="67">
        <v>2.2799999999999998</v>
      </c>
      <c r="BK439" s="67">
        <v>2.0499999999999998</v>
      </c>
      <c r="BL439" s="67">
        <v>2.37</v>
      </c>
      <c r="BM439" s="67">
        <v>2.31</v>
      </c>
      <c r="BN439" s="67">
        <v>2.35</v>
      </c>
      <c r="BO439" s="67">
        <v>2.37</v>
      </c>
      <c r="BP439" s="67">
        <v>2.6</v>
      </c>
      <c r="BQ439" s="67">
        <v>2.36</v>
      </c>
      <c r="BR439" s="67">
        <v>2.2599999999999998</v>
      </c>
      <c r="BS439" s="67">
        <v>2.5099999999999998</v>
      </c>
      <c r="BT439" s="67">
        <v>2.8</v>
      </c>
      <c r="BV439" s="67">
        <v>2.92</v>
      </c>
      <c r="BW439" s="67">
        <v>2.76</v>
      </c>
      <c r="BX439" s="67">
        <v>2.54</v>
      </c>
      <c r="BY439" s="67">
        <v>2.64</v>
      </c>
      <c r="BZ439" s="67">
        <v>3.04</v>
      </c>
      <c r="CA439" s="67">
        <v>2.73</v>
      </c>
      <c r="CB439" s="67">
        <v>3.26</v>
      </c>
      <c r="CC439" s="67">
        <v>3.98</v>
      </c>
      <c r="CD439" s="67">
        <v>4.1900000000000004</v>
      </c>
      <c r="CE439" s="67">
        <v>4.25</v>
      </c>
      <c r="CF439" s="67">
        <v>4.3899999999999997</v>
      </c>
      <c r="CG439" s="67">
        <v>3.94</v>
      </c>
      <c r="CH439" s="67">
        <v>3.41</v>
      </c>
      <c r="CI439" s="67">
        <v>3.45</v>
      </c>
      <c r="CJ439" s="67">
        <v>3.45</v>
      </c>
      <c r="CK439" s="67">
        <v>3.94</v>
      </c>
      <c r="CL439" s="67">
        <v>3.91</v>
      </c>
      <c r="CM439" s="67">
        <v>3.9</v>
      </c>
      <c r="CN439" s="67">
        <v>3.68</v>
      </c>
      <c r="CO439" s="67">
        <v>3.89</v>
      </c>
      <c r="CP439" s="239">
        <v>3.2</v>
      </c>
      <c r="CQ439" s="67">
        <v>3.18</v>
      </c>
      <c r="CR439" s="67">
        <v>3.97</v>
      </c>
      <c r="CS439" s="67">
        <v>4.28</v>
      </c>
      <c r="CT439" s="67">
        <v>4.28</v>
      </c>
      <c r="CU439" s="67">
        <v>4.8499999999999996</v>
      </c>
      <c r="CV439" s="67">
        <v>5.37</v>
      </c>
      <c r="CW439" s="67">
        <v>4.97</v>
      </c>
      <c r="CX439" s="67">
        <v>4.6399999999999997</v>
      </c>
      <c r="DD439" s="17">
        <f t="shared" si="18"/>
        <v>8.0000000000000071E-2</v>
      </c>
      <c r="DE439" s="96">
        <f t="shared" si="19"/>
        <v>2.5316455696202552E-2</v>
      </c>
      <c r="DF439">
        <v>7.8</v>
      </c>
      <c r="DH439" s="258" t="s">
        <v>511</v>
      </c>
      <c r="DI439">
        <f>VLOOKUP(DH439,[5]全部Ａ股20250705!$A:$D,4,FALSE)</f>
        <v>3.24</v>
      </c>
      <c r="DK439" s="270"/>
      <c r="DL439" s="271"/>
    </row>
    <row r="440" spans="1:116" x14ac:dyDescent="0.25">
      <c r="A440" s="99">
        <f t="shared" si="15"/>
        <v>439</v>
      </c>
      <c r="B440" s="35" t="s">
        <v>513</v>
      </c>
      <c r="C440" s="35">
        <v>600516</v>
      </c>
      <c r="D440" s="176">
        <v>4.6500000000000004</v>
      </c>
      <c r="F440" s="100" t="e">
        <f>VLOOKUP(C440,#REF!,3,FALSE)</f>
        <v>#REF!</v>
      </c>
      <c r="G440" s="100"/>
      <c r="H440" s="67">
        <v>4.6399999999999997</v>
      </c>
      <c r="I440" s="67">
        <v>4.4800000000000004</v>
      </c>
      <c r="J440" s="67">
        <v>4.59</v>
      </c>
      <c r="K440" s="67">
        <v>4.6399999999999997</v>
      </c>
      <c r="L440" s="67">
        <v>4.62</v>
      </c>
      <c r="M440" s="67">
        <v>4.6100000000000003</v>
      </c>
      <c r="N440" s="67">
        <v>4.7699999999999996</v>
      </c>
      <c r="O440" s="67">
        <v>4.71</v>
      </c>
      <c r="P440" s="67">
        <v>4.62</v>
      </c>
      <c r="Q440" s="67">
        <v>4.75</v>
      </c>
      <c r="R440" s="67">
        <v>4.75</v>
      </c>
      <c r="S440" s="67">
        <v>4.87</v>
      </c>
      <c r="T440" s="67">
        <v>5.03</v>
      </c>
      <c r="U440" s="67">
        <v>5.03</v>
      </c>
      <c r="V440" s="67">
        <v>5.03</v>
      </c>
      <c r="W440" s="67">
        <v>5.16</v>
      </c>
      <c r="X440" s="67">
        <v>5.16</v>
      </c>
      <c r="Y440" s="67">
        <v>5.03</v>
      </c>
      <c r="Z440" s="67">
        <v>5.18</v>
      </c>
      <c r="AA440" s="67">
        <v>5.24</v>
      </c>
      <c r="AB440" s="67">
        <v>4.6900000000000004</v>
      </c>
      <c r="AC440" s="67">
        <v>4.54</v>
      </c>
      <c r="AD440" s="67">
        <v>4.59</v>
      </c>
      <c r="AE440" s="67">
        <v>4.71</v>
      </c>
      <c r="AF440" s="67">
        <v>4.53</v>
      </c>
      <c r="AG440" s="67">
        <v>4.6500000000000004</v>
      </c>
      <c r="AH440" s="67">
        <v>4.99</v>
      </c>
      <c r="AI440" s="67">
        <v>5.03</v>
      </c>
      <c r="AJ440" s="67">
        <v>5.17</v>
      </c>
      <c r="AK440" s="67">
        <v>5.27</v>
      </c>
      <c r="AL440" s="67">
        <v>5.17</v>
      </c>
      <c r="AM440" s="67">
        <v>5.13</v>
      </c>
      <c r="AN440" s="67">
        <v>5.21</v>
      </c>
      <c r="AO440" s="67">
        <v>5.58</v>
      </c>
      <c r="AP440" s="67">
        <v>5.37</v>
      </c>
      <c r="AQ440" s="67">
        <v>5.36</v>
      </c>
      <c r="AR440" s="67">
        <v>5.08</v>
      </c>
      <c r="AS440" s="67">
        <v>5.0999999999999996</v>
      </c>
      <c r="AT440" s="67">
        <v>5</v>
      </c>
      <c r="AU440" s="67">
        <v>4.57</v>
      </c>
      <c r="AV440" s="67">
        <v>3.98</v>
      </c>
      <c r="AW440" s="67">
        <v>3.85</v>
      </c>
      <c r="AX440" s="67">
        <v>3.92</v>
      </c>
      <c r="AY440" s="67">
        <v>4.13</v>
      </c>
      <c r="AZ440" s="67">
        <v>4.25</v>
      </c>
      <c r="BA440" s="67">
        <v>4.3899999999999997</v>
      </c>
      <c r="BB440" s="67">
        <v>4.4400000000000004</v>
      </c>
      <c r="BC440" s="67">
        <v>4.45</v>
      </c>
      <c r="BD440" s="67">
        <v>4.25</v>
      </c>
      <c r="BE440" s="67">
        <v>4.2699999999999996</v>
      </c>
      <c r="BF440" s="67">
        <v>4.3600000000000003</v>
      </c>
      <c r="BG440" s="67">
        <v>4.3</v>
      </c>
      <c r="BH440" s="67">
        <v>4.3099999999999996</v>
      </c>
      <c r="BI440" s="67">
        <v>4.3899999999999997</v>
      </c>
      <c r="BJ440" s="67">
        <v>4.46</v>
      </c>
      <c r="BK440" s="67">
        <v>4.63</v>
      </c>
      <c r="BL440" s="67">
        <v>4.8499999999999996</v>
      </c>
      <c r="BM440" s="67">
        <v>4.8899999999999997</v>
      </c>
      <c r="BN440" s="67">
        <v>5.16</v>
      </c>
      <c r="BO440" s="67">
        <v>5.22</v>
      </c>
      <c r="BP440" s="67">
        <v>5.07</v>
      </c>
      <c r="BQ440" s="67">
        <v>4.91</v>
      </c>
      <c r="BR440" s="67">
        <v>4.91</v>
      </c>
      <c r="BS440" s="67">
        <v>5</v>
      </c>
      <c r="BT440" s="67">
        <v>5.03</v>
      </c>
      <c r="BV440" s="67">
        <v>4.91</v>
      </c>
      <c r="BW440" s="67">
        <v>4.9800000000000004</v>
      </c>
      <c r="BX440" s="67">
        <v>4.8600000000000003</v>
      </c>
      <c r="BY440" s="67">
        <v>4.93</v>
      </c>
      <c r="BZ440" s="67">
        <v>4.83</v>
      </c>
      <c r="CA440" s="67">
        <v>4.95</v>
      </c>
      <c r="CB440" s="67">
        <v>4.18</v>
      </c>
      <c r="CC440" s="67">
        <v>4.75</v>
      </c>
      <c r="CD440" s="67">
        <v>4.74</v>
      </c>
      <c r="CE440" s="67">
        <v>5.0199999999999996</v>
      </c>
      <c r="CF440" s="67">
        <v>5.0999999999999996</v>
      </c>
      <c r="CG440" s="67">
        <v>5.24</v>
      </c>
      <c r="CH440" s="67">
        <v>5.4</v>
      </c>
      <c r="CI440" s="67">
        <v>5.62</v>
      </c>
      <c r="CJ440" s="67">
        <v>5.67</v>
      </c>
      <c r="CK440" s="67">
        <v>5.77</v>
      </c>
      <c r="CL440" s="67">
        <v>5.78</v>
      </c>
      <c r="CM440" s="67">
        <v>5.84</v>
      </c>
      <c r="CN440" s="67">
        <v>5.81</v>
      </c>
      <c r="CO440" s="67">
        <v>5.83</v>
      </c>
      <c r="CP440" s="239">
        <v>5.93</v>
      </c>
      <c r="CQ440" s="67">
        <v>5.99</v>
      </c>
      <c r="CR440" s="67">
        <v>5.9</v>
      </c>
      <c r="CS440" s="67">
        <v>5.78</v>
      </c>
      <c r="CT440" s="67">
        <v>5.78</v>
      </c>
      <c r="CU440" s="67">
        <v>5.78</v>
      </c>
      <c r="CV440" s="67">
        <v>5.81</v>
      </c>
      <c r="CW440" s="67">
        <v>5.8</v>
      </c>
      <c r="CX440" s="67">
        <v>5.28</v>
      </c>
      <c r="DD440" s="17">
        <f t="shared" si="18"/>
        <v>1.0000000000000675E-2</v>
      </c>
      <c r="DE440" s="96">
        <f t="shared" si="19"/>
        <v>2.1551724137932491E-3</v>
      </c>
      <c r="DF440">
        <v>7.8</v>
      </c>
      <c r="DH440" s="258" t="s">
        <v>11253</v>
      </c>
      <c r="DI440">
        <f>VLOOKUP(DH440,[5]全部Ａ股20250705!$A:$D,4,FALSE)</f>
        <v>4.6500000000000004</v>
      </c>
      <c r="DK440" s="270"/>
      <c r="DL440" s="271"/>
    </row>
    <row r="441" spans="1:116" x14ac:dyDescent="0.25">
      <c r="A441" s="99">
        <f t="shared" si="15"/>
        <v>440</v>
      </c>
      <c r="B441" s="35" t="s">
        <v>507</v>
      </c>
      <c r="C441" s="35">
        <v>600295</v>
      </c>
      <c r="D441" s="176">
        <v>8.84</v>
      </c>
      <c r="F441" s="100" t="e">
        <f>VLOOKUP(C441,#REF!,3,FALSE)</f>
        <v>#REF!</v>
      </c>
      <c r="G441" s="100"/>
      <c r="H441" s="67">
        <v>8.68</v>
      </c>
      <c r="I441" s="67">
        <v>9.5500000000000007</v>
      </c>
      <c r="J441" s="67">
        <v>9.3699999999999992</v>
      </c>
      <c r="K441" s="67">
        <v>9.19</v>
      </c>
      <c r="L441" s="67">
        <v>9.31</v>
      </c>
      <c r="M441" s="67">
        <v>9.2200000000000006</v>
      </c>
      <c r="N441" s="67">
        <v>9.08</v>
      </c>
      <c r="O441" s="67">
        <v>9.02</v>
      </c>
      <c r="P441" s="67">
        <v>9.07</v>
      </c>
      <c r="Q441" s="67">
        <v>8.76</v>
      </c>
      <c r="R441" s="67">
        <v>8.69</v>
      </c>
      <c r="S441" s="67">
        <v>8.7100000000000009</v>
      </c>
      <c r="T441" s="67">
        <v>9.4</v>
      </c>
      <c r="U441" s="67">
        <v>9.2799999999999994</v>
      </c>
      <c r="V441" s="67">
        <v>9.2799999999999994</v>
      </c>
      <c r="W441" s="67">
        <v>9.31</v>
      </c>
      <c r="X441" s="67">
        <v>9.0299999999999994</v>
      </c>
      <c r="Y441" s="67">
        <v>9.11</v>
      </c>
      <c r="Z441" s="67">
        <v>9.2799999999999994</v>
      </c>
      <c r="AA441" s="67">
        <v>9.4600000000000009</v>
      </c>
      <c r="AB441" s="67">
        <v>9.6999999999999993</v>
      </c>
      <c r="AC441" s="67">
        <v>9.64</v>
      </c>
      <c r="AD441" s="67">
        <v>9.5</v>
      </c>
      <c r="AE441" s="67">
        <v>9.56</v>
      </c>
      <c r="AF441" s="67">
        <v>9.02</v>
      </c>
      <c r="AG441" s="67">
        <v>9.58</v>
      </c>
      <c r="AH441" s="67">
        <v>9.82</v>
      </c>
      <c r="AI441" s="67">
        <v>9.44</v>
      </c>
      <c r="AJ441" s="67">
        <v>9.83</v>
      </c>
      <c r="AK441" s="67">
        <v>9.9</v>
      </c>
      <c r="AL441" s="67">
        <v>9.73</v>
      </c>
      <c r="AM441" s="67">
        <v>9.4600000000000009</v>
      </c>
      <c r="AN441" s="67">
        <v>9.5299999999999994</v>
      </c>
      <c r="AO441" s="67">
        <v>9.76</v>
      </c>
      <c r="AP441" s="67">
        <v>9.65</v>
      </c>
      <c r="AQ441" s="67">
        <v>9.6999999999999993</v>
      </c>
      <c r="AR441" s="67">
        <v>9.56</v>
      </c>
      <c r="AS441" s="67">
        <v>9.31</v>
      </c>
      <c r="AT441" s="67">
        <v>10.27</v>
      </c>
      <c r="AU441" s="67">
        <v>9.68</v>
      </c>
      <c r="AV441" s="67">
        <v>8.3800000000000008</v>
      </c>
      <c r="AW441" s="67">
        <v>8.2200000000000006</v>
      </c>
      <c r="AX441" s="67">
        <v>8.8699999999999992</v>
      </c>
      <c r="AY441" s="67">
        <v>8.6300000000000008</v>
      </c>
      <c r="AZ441" s="67">
        <v>8.08</v>
      </c>
      <c r="BA441" s="67">
        <v>8.14</v>
      </c>
      <c r="BB441" s="67">
        <v>8.39</v>
      </c>
      <c r="BC441" s="67">
        <v>8.32</v>
      </c>
      <c r="BD441" s="67">
        <v>8.52</v>
      </c>
      <c r="BE441" s="67">
        <v>8.9499999999999993</v>
      </c>
      <c r="BF441" s="67">
        <v>9.41</v>
      </c>
      <c r="BG441" s="67">
        <v>9.9700000000000006</v>
      </c>
      <c r="BH441" s="67">
        <v>9.92</v>
      </c>
      <c r="BI441" s="67">
        <v>10.98</v>
      </c>
      <c r="BJ441" s="67">
        <v>10.99</v>
      </c>
      <c r="BK441" s="67">
        <v>11.24</v>
      </c>
      <c r="BL441" s="67">
        <v>12.03</v>
      </c>
      <c r="BM441" s="67">
        <v>11.6</v>
      </c>
      <c r="BN441" s="67">
        <v>12.01</v>
      </c>
      <c r="BO441" s="67">
        <v>12.25</v>
      </c>
      <c r="BP441" s="67">
        <v>12.32</v>
      </c>
      <c r="BQ441" s="67">
        <v>12.83</v>
      </c>
      <c r="BR441" s="67">
        <v>12.86</v>
      </c>
      <c r="BS441" s="67">
        <v>11.8</v>
      </c>
      <c r="BT441" s="67">
        <v>11.59</v>
      </c>
      <c r="BV441" s="67">
        <v>10.58</v>
      </c>
      <c r="BW441" s="67">
        <v>10.78</v>
      </c>
      <c r="BX441" s="67">
        <v>11.1</v>
      </c>
      <c r="BY441" s="67">
        <v>10.69</v>
      </c>
      <c r="BZ441" s="67">
        <v>10.61</v>
      </c>
      <c r="CA441" s="67">
        <v>10.5</v>
      </c>
      <c r="CB441" s="67">
        <v>9.92</v>
      </c>
      <c r="CC441" s="67">
        <v>10.130000000000001</v>
      </c>
      <c r="CD441" s="67">
        <v>9.93</v>
      </c>
      <c r="CE441" s="67">
        <v>10.15</v>
      </c>
      <c r="CF441" s="67">
        <v>10.26</v>
      </c>
      <c r="CG441" s="67">
        <v>9.6999999999999993</v>
      </c>
      <c r="CH441" s="67">
        <v>9.56</v>
      </c>
      <c r="CI441" s="67">
        <v>9.6300000000000008</v>
      </c>
      <c r="CJ441" s="67">
        <v>9.6999999999999993</v>
      </c>
      <c r="CK441" s="67">
        <v>9.1300000000000008</v>
      </c>
      <c r="CL441" s="67">
        <v>9.2200000000000006</v>
      </c>
      <c r="CM441" s="67">
        <v>9.16</v>
      </c>
      <c r="CN441" s="67">
        <v>9.19</v>
      </c>
      <c r="CO441" s="67">
        <v>9.27</v>
      </c>
      <c r="CP441" s="239">
        <v>9.33</v>
      </c>
      <c r="CQ441" s="67">
        <v>9.02</v>
      </c>
      <c r="CR441" s="67">
        <v>9.3000000000000007</v>
      </c>
      <c r="CS441" s="67">
        <v>9.16</v>
      </c>
      <c r="CT441" s="67">
        <v>9.16</v>
      </c>
      <c r="CU441" s="67">
        <v>9.33</v>
      </c>
      <c r="CV441" s="67">
        <v>9.18</v>
      </c>
      <c r="CW441" s="67">
        <v>9.02</v>
      </c>
      <c r="CX441" s="67">
        <v>9.06</v>
      </c>
      <c r="DD441" s="17">
        <f t="shared" si="18"/>
        <v>0.16000000000000014</v>
      </c>
      <c r="DE441" s="96">
        <f t="shared" si="19"/>
        <v>1.8433179723502321E-2</v>
      </c>
      <c r="DF441">
        <v>7.8</v>
      </c>
      <c r="DH441" s="258" t="s">
        <v>11254</v>
      </c>
      <c r="DI441">
        <f>VLOOKUP(DH441,[5]全部Ａ股20250705!$A:$D,4,FALSE)</f>
        <v>8.84</v>
      </c>
      <c r="DK441" s="270"/>
      <c r="DL441" s="271"/>
    </row>
    <row r="442" spans="1:116" x14ac:dyDescent="0.25">
      <c r="A442" s="99">
        <f t="shared" si="15"/>
        <v>441</v>
      </c>
      <c r="B442" s="1" t="s">
        <v>239</v>
      </c>
      <c r="C442" s="1">
        <v>688981</v>
      </c>
      <c r="D442" s="176">
        <v>85.8</v>
      </c>
      <c r="F442" s="100" t="e">
        <f>VLOOKUP(C442,#REF!,3,FALSE)</f>
        <v>#REF!</v>
      </c>
      <c r="G442" s="100"/>
      <c r="H442" s="67">
        <v>86.88</v>
      </c>
      <c r="I442" s="67">
        <v>81.28</v>
      </c>
      <c r="J442" s="67">
        <v>82.79</v>
      </c>
      <c r="K442" s="67">
        <v>84.56</v>
      </c>
      <c r="L442" s="67">
        <v>82.09</v>
      </c>
      <c r="M442" s="67">
        <v>82.9</v>
      </c>
      <c r="N442" s="67">
        <v>84.7</v>
      </c>
      <c r="O442" s="67">
        <v>85.83</v>
      </c>
      <c r="P442" s="67">
        <v>89.05</v>
      </c>
      <c r="Q442" s="67">
        <v>88.42</v>
      </c>
      <c r="R442" s="67">
        <v>91.35</v>
      </c>
      <c r="S442" s="67">
        <v>92.9</v>
      </c>
      <c r="T442" s="67">
        <v>88.09</v>
      </c>
      <c r="U442" s="67">
        <v>90.4</v>
      </c>
      <c r="V442" s="67">
        <v>91.2</v>
      </c>
      <c r="W442" s="67">
        <v>94.81</v>
      </c>
      <c r="X442" s="67">
        <v>96.88</v>
      </c>
      <c r="Y442" s="67">
        <v>97.79</v>
      </c>
      <c r="Z442" s="67">
        <v>103.98</v>
      </c>
      <c r="AA442" s="67">
        <v>99.08</v>
      </c>
      <c r="AB442" s="67">
        <v>102.53</v>
      </c>
      <c r="AC442" s="67">
        <v>93.94</v>
      </c>
      <c r="AD442" s="67">
        <v>97.85</v>
      </c>
      <c r="AE442" s="67">
        <v>102.7</v>
      </c>
      <c r="AF442" s="67">
        <v>93.18</v>
      </c>
      <c r="AG442" s="67">
        <v>88.31</v>
      </c>
      <c r="AH442" s="67">
        <v>97.51</v>
      </c>
      <c r="AI442" s="67">
        <v>94.28</v>
      </c>
      <c r="AJ442" s="67">
        <v>82.99</v>
      </c>
      <c r="AK442" s="67">
        <v>88.93</v>
      </c>
      <c r="AL442" s="67">
        <v>90.1</v>
      </c>
      <c r="AM442" s="67">
        <v>88.77</v>
      </c>
      <c r="AN442" s="67">
        <v>94.91</v>
      </c>
      <c r="AO442" s="67">
        <v>100.3</v>
      </c>
      <c r="AP442" s="67">
        <v>84.81</v>
      </c>
      <c r="AQ442" s="67">
        <v>93.7</v>
      </c>
      <c r="AR442" s="67">
        <v>90.14</v>
      </c>
      <c r="AS442" s="67">
        <v>69.48</v>
      </c>
      <c r="AT442" s="67">
        <v>59.99</v>
      </c>
      <c r="AU442" s="67">
        <v>49.99</v>
      </c>
      <c r="AV442" s="67">
        <v>43.86</v>
      </c>
      <c r="AW442" s="67">
        <v>42.4</v>
      </c>
      <c r="AX442" s="67">
        <v>45.08</v>
      </c>
      <c r="AY442" s="67">
        <v>48.24</v>
      </c>
      <c r="AZ442" s="67">
        <v>47.13</v>
      </c>
      <c r="BA442" s="67">
        <v>49.46</v>
      </c>
      <c r="BB442" s="67">
        <v>48.49</v>
      </c>
      <c r="BC442" s="67">
        <v>48.42</v>
      </c>
      <c r="BD442" s="67">
        <v>49.75</v>
      </c>
      <c r="BE442" s="67">
        <v>51.2</v>
      </c>
      <c r="BF442" s="67">
        <v>48.64</v>
      </c>
      <c r="BG442" s="67">
        <v>46.64</v>
      </c>
      <c r="BH442" s="67">
        <v>46.1</v>
      </c>
      <c r="BI442" s="67">
        <v>48.75</v>
      </c>
      <c r="BJ442" s="67">
        <v>46.49</v>
      </c>
      <c r="BK442" s="67">
        <v>47.21</v>
      </c>
      <c r="BL442" s="67">
        <v>44.85</v>
      </c>
      <c r="BM442" s="67">
        <v>41.03</v>
      </c>
      <c r="BN442" s="67">
        <v>42.3</v>
      </c>
      <c r="BO442" s="67">
        <v>42.99</v>
      </c>
      <c r="BP442" s="67">
        <v>41.91</v>
      </c>
      <c r="BQ442" s="67">
        <v>42.06</v>
      </c>
      <c r="BR442" s="67">
        <v>41.38</v>
      </c>
      <c r="BS442" s="67">
        <v>40.33</v>
      </c>
      <c r="BT442" s="67">
        <v>44.24</v>
      </c>
      <c r="BV442" s="67">
        <v>45.6</v>
      </c>
      <c r="BW442" s="67">
        <v>46.67</v>
      </c>
      <c r="BX442" s="67">
        <v>47.4</v>
      </c>
      <c r="BY442" s="67">
        <v>48.51</v>
      </c>
      <c r="BZ442" s="67">
        <v>44.98</v>
      </c>
      <c r="CA442" s="67">
        <v>44</v>
      </c>
      <c r="CB442" s="67">
        <v>42.13</v>
      </c>
      <c r="CC442" s="67">
        <v>46.5</v>
      </c>
      <c r="CD442" s="67">
        <v>45.86</v>
      </c>
      <c r="CE442" s="67">
        <v>45.83</v>
      </c>
      <c r="CF442" s="67">
        <v>50.58</v>
      </c>
      <c r="CG442" s="67">
        <v>53.02</v>
      </c>
      <c r="CH442" s="67">
        <v>54.79</v>
      </c>
      <c r="CI442" s="67">
        <v>53.6</v>
      </c>
      <c r="CJ442" s="67">
        <v>52.55</v>
      </c>
      <c r="CK442" s="67">
        <v>54.15</v>
      </c>
      <c r="CL442" s="67">
        <v>54.09</v>
      </c>
      <c r="CM442" s="67">
        <v>53.7</v>
      </c>
      <c r="CN442" s="67">
        <v>54.39</v>
      </c>
      <c r="CO442" s="67">
        <v>57.86</v>
      </c>
      <c r="CP442" s="239">
        <v>56.98</v>
      </c>
      <c r="CQ442" s="67">
        <v>57.1</v>
      </c>
      <c r="CR442" s="67">
        <v>54.56</v>
      </c>
      <c r="CS442" s="67">
        <v>51.15</v>
      </c>
      <c r="CT442" s="67">
        <v>51.15</v>
      </c>
      <c r="CU442" s="67">
        <v>51.2</v>
      </c>
      <c r="CV442" s="67">
        <v>51.7</v>
      </c>
      <c r="CW442" s="67">
        <v>52.5</v>
      </c>
      <c r="CX442" s="67">
        <v>53.68</v>
      </c>
      <c r="DD442" s="17">
        <f t="shared" si="18"/>
        <v>-1.0799999999999983</v>
      </c>
      <c r="DE442" s="96">
        <f t="shared" si="19"/>
        <v>-1.2430939226519317E-2</v>
      </c>
      <c r="DF442">
        <v>7.8</v>
      </c>
      <c r="DH442" s="257" t="s">
        <v>11255</v>
      </c>
      <c r="DI442">
        <f>VLOOKUP(DH442,[5]全部Ａ股20250705!$A:$D,4,FALSE)</f>
        <v>85.8</v>
      </c>
      <c r="DK442" s="270"/>
      <c r="DL442" s="271"/>
    </row>
    <row r="443" spans="1:116" x14ac:dyDescent="0.25">
      <c r="A443" s="99">
        <f t="shared" si="15"/>
        <v>442</v>
      </c>
      <c r="B443" s="1" t="s">
        <v>492</v>
      </c>
      <c r="C443" s="86" t="s">
        <v>494</v>
      </c>
      <c r="D443" s="176">
        <v>6.47</v>
      </c>
      <c r="F443" s="100" t="e">
        <f>VLOOKUP(C443,#REF!,3,FALSE)</f>
        <v>#REF!</v>
      </c>
      <c r="G443" s="100"/>
      <c r="H443" s="67">
        <v>6.32</v>
      </c>
      <c r="I443" s="67">
        <v>6.18</v>
      </c>
      <c r="J443" s="67">
        <v>6.39</v>
      </c>
      <c r="K443" s="67">
        <v>6.57</v>
      </c>
      <c r="L443" s="67">
        <v>6.41</v>
      </c>
      <c r="M443" s="67">
        <v>6.29</v>
      </c>
      <c r="N443" s="67">
        <v>6.36</v>
      </c>
      <c r="O443" s="67">
        <v>6.59</v>
      </c>
      <c r="P443" s="67">
        <v>6.21</v>
      </c>
      <c r="Q443" s="67">
        <v>6.43</v>
      </c>
      <c r="R443" s="67">
        <v>6.81</v>
      </c>
      <c r="S443" s="67">
        <v>6.56</v>
      </c>
      <c r="T443" s="67">
        <v>6.17</v>
      </c>
      <c r="U443" s="67">
        <v>6.07</v>
      </c>
      <c r="V443" s="67">
        <v>6.18</v>
      </c>
      <c r="W443" s="67">
        <v>6.16</v>
      </c>
      <c r="X443" s="67">
        <v>5.93</v>
      </c>
      <c r="Y443" s="67">
        <v>5.9</v>
      </c>
      <c r="Z443" s="67">
        <v>5.93</v>
      </c>
      <c r="AA443" s="67">
        <v>5.99</v>
      </c>
      <c r="AB443" s="67">
        <v>5.97</v>
      </c>
      <c r="AC443" s="67">
        <v>5.9</v>
      </c>
      <c r="AD443" s="67">
        <v>5.84</v>
      </c>
      <c r="AE443" s="67">
        <v>5.98</v>
      </c>
      <c r="AF443" s="67">
        <v>5.74</v>
      </c>
      <c r="AG443" s="67">
        <v>5.76</v>
      </c>
      <c r="AH443" s="67">
        <v>6.47</v>
      </c>
      <c r="AI443" s="67">
        <v>6.5</v>
      </c>
      <c r="AJ443" s="67">
        <v>7.03</v>
      </c>
      <c r="AK443" s="67">
        <v>7.03</v>
      </c>
      <c r="AL443" s="67">
        <v>6.81</v>
      </c>
      <c r="AM443" s="67">
        <v>6.36</v>
      </c>
      <c r="AN443" s="67">
        <v>6.38</v>
      </c>
      <c r="AO443" s="67">
        <v>6.77</v>
      </c>
      <c r="AP443" s="67">
        <v>6.26</v>
      </c>
      <c r="AQ443" s="67">
        <v>6.44</v>
      </c>
      <c r="AR443" s="67">
        <v>6.32</v>
      </c>
      <c r="AS443" s="67">
        <v>6.42</v>
      </c>
      <c r="AT443" s="67">
        <v>6.64</v>
      </c>
      <c r="AU443" s="67">
        <v>6.2</v>
      </c>
      <c r="AV443" s="67">
        <v>6.03</v>
      </c>
      <c r="AW443" s="67">
        <v>5.51</v>
      </c>
      <c r="AX443" s="67">
        <v>5.47</v>
      </c>
      <c r="AY443" s="67">
        <v>4.97</v>
      </c>
      <c r="AZ443" s="67">
        <v>4.7699999999999996</v>
      </c>
      <c r="BA443" s="67">
        <v>5.14</v>
      </c>
      <c r="BB443" s="67">
        <v>5.31</v>
      </c>
      <c r="BC443" s="67">
        <v>5.24</v>
      </c>
      <c r="BD443" s="67">
        <v>5.05</v>
      </c>
      <c r="BE443" s="67">
        <v>5.09</v>
      </c>
      <c r="BF443" s="67">
        <v>5.23</v>
      </c>
      <c r="BG443" s="67">
        <v>5.49</v>
      </c>
      <c r="BH443" s="67">
        <v>5.44</v>
      </c>
      <c r="BI443" s="67">
        <v>5.53</v>
      </c>
      <c r="BJ443" s="67">
        <v>5.72</v>
      </c>
      <c r="BK443" s="67">
        <v>5.82</v>
      </c>
      <c r="BL443" s="67">
        <v>6.22</v>
      </c>
      <c r="BM443" s="67">
        <v>6.43</v>
      </c>
      <c r="BN443" s="67">
        <v>6.63</v>
      </c>
      <c r="BO443" s="67">
        <v>6.61</v>
      </c>
      <c r="BP443" s="67">
        <v>6.45</v>
      </c>
      <c r="BQ443" s="67">
        <v>6.22</v>
      </c>
      <c r="BR443" s="67">
        <v>6.3</v>
      </c>
      <c r="BS443" s="67">
        <v>6.38</v>
      </c>
      <c r="BT443" s="67">
        <v>6.55</v>
      </c>
      <c r="BV443" s="67">
        <v>6.47</v>
      </c>
      <c r="BW443" s="67">
        <v>6.44</v>
      </c>
      <c r="BX443" s="67">
        <v>6.3</v>
      </c>
      <c r="BY443" s="67">
        <v>6.53</v>
      </c>
      <c r="BZ443" s="67">
        <v>6.15</v>
      </c>
      <c r="CA443" s="67">
        <v>5.98</v>
      </c>
      <c r="CB443" s="67">
        <v>5.93</v>
      </c>
      <c r="CC443" s="67">
        <v>7.11</v>
      </c>
      <c r="CD443" s="67">
        <v>6.46</v>
      </c>
      <c r="CE443" s="67">
        <v>6.79</v>
      </c>
      <c r="CF443" s="67">
        <v>6.84</v>
      </c>
      <c r="CG443" s="67">
        <v>6.84</v>
      </c>
      <c r="CH443" s="67">
        <v>6.84</v>
      </c>
      <c r="CI443" s="67">
        <v>7.05</v>
      </c>
      <c r="CJ443" s="67">
        <v>7.09</v>
      </c>
      <c r="CK443" s="67">
        <v>7.27</v>
      </c>
      <c r="CL443" s="67">
        <v>7.27</v>
      </c>
      <c r="CM443" s="67">
        <v>7.15</v>
      </c>
      <c r="CN443" s="67">
        <v>7.15</v>
      </c>
      <c r="CO443" s="67">
        <v>7.14</v>
      </c>
      <c r="CP443" s="239">
        <v>7.07</v>
      </c>
      <c r="CQ443" s="67">
        <v>7.02</v>
      </c>
      <c r="CR443" s="67">
        <v>7.34</v>
      </c>
      <c r="CS443" s="67">
        <v>7.38</v>
      </c>
      <c r="CT443" s="67">
        <v>7.38</v>
      </c>
      <c r="CU443" s="67">
        <v>7.49</v>
      </c>
      <c r="CV443" s="67">
        <v>7.5</v>
      </c>
      <c r="CW443" s="67">
        <v>7.46</v>
      </c>
      <c r="CX443" s="67">
        <v>7.6</v>
      </c>
      <c r="DD443" s="17">
        <f t="shared" si="18"/>
        <v>0.14999999999999947</v>
      </c>
      <c r="DE443" s="96">
        <f t="shared" si="19"/>
        <v>2.3734177215189788E-2</v>
      </c>
      <c r="DF443">
        <v>7.8</v>
      </c>
      <c r="DH443" s="257" t="s">
        <v>494</v>
      </c>
      <c r="DI443">
        <f>VLOOKUP(DH443,[5]全部Ａ股20250705!$A:$D,4,FALSE)</f>
        <v>6.47</v>
      </c>
      <c r="DK443" s="270"/>
      <c r="DL443" s="271"/>
    </row>
    <row r="444" spans="1:116" x14ac:dyDescent="0.25">
      <c r="A444" s="99">
        <f t="shared" si="15"/>
        <v>443</v>
      </c>
      <c r="B444" s="1" t="s">
        <v>490</v>
      </c>
      <c r="C444" s="1">
        <v>600559</v>
      </c>
      <c r="D444" s="176">
        <v>16.71</v>
      </c>
      <c r="F444" s="100" t="e">
        <f>VLOOKUP(C444,#REF!,3,FALSE)</f>
        <v>#REF!</v>
      </c>
      <c r="G444" s="100"/>
      <c r="H444" s="67">
        <v>16.559999999999999</v>
      </c>
      <c r="I444" s="67">
        <v>16.559999999999999</v>
      </c>
      <c r="J444" s="67">
        <v>16.649999999999999</v>
      </c>
      <c r="K444" s="67">
        <v>17.05</v>
      </c>
      <c r="L444" s="67">
        <v>17.07</v>
      </c>
      <c r="M444" s="67">
        <v>17.100000000000001</v>
      </c>
      <c r="N444" s="67">
        <v>17.5</v>
      </c>
      <c r="O444" s="67">
        <v>17.73</v>
      </c>
      <c r="P444" s="67">
        <v>17.36</v>
      </c>
      <c r="Q444" s="67">
        <v>17.82</v>
      </c>
      <c r="R444" s="67">
        <v>17.760000000000002</v>
      </c>
      <c r="S444" s="67">
        <v>17.84</v>
      </c>
      <c r="T444" s="67">
        <v>18.600000000000001</v>
      </c>
      <c r="U444" s="67">
        <v>18.55</v>
      </c>
      <c r="V444" s="67">
        <v>18.829999999999998</v>
      </c>
      <c r="W444" s="67">
        <v>19.8</v>
      </c>
      <c r="X444" s="67">
        <v>18.440000000000001</v>
      </c>
      <c r="Y444" s="67">
        <v>18.68</v>
      </c>
      <c r="Z444" s="67">
        <v>18.670000000000002</v>
      </c>
      <c r="AA444" s="67">
        <v>18.940000000000001</v>
      </c>
      <c r="AB444" s="67">
        <v>18.72</v>
      </c>
      <c r="AC444" s="67">
        <v>18.78</v>
      </c>
      <c r="AD444" s="67">
        <v>18.97</v>
      </c>
      <c r="AE444" s="67">
        <v>19.3</v>
      </c>
      <c r="AF444" s="67">
        <v>18.510000000000002</v>
      </c>
      <c r="AG444" s="67">
        <v>19.3</v>
      </c>
      <c r="AH444" s="67">
        <v>21.4</v>
      </c>
      <c r="AI444" s="67">
        <v>21.37</v>
      </c>
      <c r="AJ444" s="67">
        <v>22.55</v>
      </c>
      <c r="AK444" s="67">
        <v>21.45</v>
      </c>
      <c r="AL444" s="67">
        <v>21.52</v>
      </c>
      <c r="AM444" s="67">
        <v>20.6</v>
      </c>
      <c r="AN444" s="67">
        <v>21.85</v>
      </c>
      <c r="AO444" s="67">
        <v>22.99</v>
      </c>
      <c r="AP444" s="67">
        <v>20.95</v>
      </c>
      <c r="AQ444" s="67">
        <v>20.93</v>
      </c>
      <c r="AR444" s="67">
        <v>20.69</v>
      </c>
      <c r="AS444" s="67">
        <v>20.12</v>
      </c>
      <c r="AT444" s="67">
        <v>23.22</v>
      </c>
      <c r="AU444" s="67">
        <v>21.11</v>
      </c>
      <c r="AV444" s="67">
        <v>17.22</v>
      </c>
      <c r="AW444" s="67">
        <v>16.25</v>
      </c>
      <c r="AX444" s="67">
        <v>17.11</v>
      </c>
      <c r="AY444" s="67">
        <v>18.059999999999999</v>
      </c>
      <c r="AZ444" s="67">
        <v>16.87</v>
      </c>
      <c r="BA444" s="67">
        <v>17.309999999999999</v>
      </c>
      <c r="BB444" s="67">
        <v>18.399999999999999</v>
      </c>
      <c r="BC444" s="67">
        <v>17.09</v>
      </c>
      <c r="BD444" s="67">
        <v>17.05</v>
      </c>
      <c r="BE444" s="67">
        <v>17.88</v>
      </c>
      <c r="BF444" s="67">
        <v>17.63</v>
      </c>
      <c r="BG444" s="67">
        <v>17.100000000000001</v>
      </c>
      <c r="BH444" s="67">
        <v>18.18</v>
      </c>
      <c r="BI444" s="67">
        <v>19</v>
      </c>
      <c r="BJ444" s="67">
        <v>20.61</v>
      </c>
      <c r="BK444" s="67">
        <v>21.75</v>
      </c>
      <c r="BL444" s="67">
        <v>22.36</v>
      </c>
      <c r="BM444" s="67">
        <v>23.4</v>
      </c>
      <c r="BN444" s="67">
        <v>24.04</v>
      </c>
      <c r="BO444" s="67">
        <v>22.07</v>
      </c>
      <c r="BP444" s="67">
        <v>21.65</v>
      </c>
      <c r="BQ444" s="67">
        <v>19.87</v>
      </c>
      <c r="BR444" s="67">
        <v>17.93</v>
      </c>
      <c r="BS444" s="67">
        <v>18.149999999999999</v>
      </c>
      <c r="BT444" s="67">
        <v>19.399999999999999</v>
      </c>
      <c r="BV444" s="67">
        <v>18.98</v>
      </c>
      <c r="BW444" s="67">
        <v>19.559999999999999</v>
      </c>
      <c r="BX444" s="67">
        <v>18.12</v>
      </c>
      <c r="BY444" s="67">
        <v>18.91</v>
      </c>
      <c r="BZ444" s="67">
        <v>18.89</v>
      </c>
      <c r="CA444" s="67">
        <v>18.05</v>
      </c>
      <c r="CB444" s="67">
        <v>16.73</v>
      </c>
      <c r="CC444" s="67">
        <v>19.34</v>
      </c>
      <c r="CD444" s="67">
        <v>19.850000000000001</v>
      </c>
      <c r="CE444" s="67">
        <v>20.85</v>
      </c>
      <c r="CF444" s="67">
        <v>21.25</v>
      </c>
      <c r="CG444" s="67">
        <v>22.55</v>
      </c>
      <c r="CH444" s="67">
        <v>21.7</v>
      </c>
      <c r="CI444" s="67">
        <v>21.9</v>
      </c>
      <c r="CJ444" s="67">
        <v>22.62</v>
      </c>
      <c r="CK444" s="67">
        <v>22.98</v>
      </c>
      <c r="CL444" s="67">
        <v>23.52</v>
      </c>
      <c r="CM444" s="67">
        <v>23.29</v>
      </c>
      <c r="CN444" s="67">
        <v>23.17</v>
      </c>
      <c r="CO444" s="67">
        <v>23.49</v>
      </c>
      <c r="CP444" s="239">
        <v>22.89</v>
      </c>
      <c r="CQ444" s="67">
        <v>21.86</v>
      </c>
      <c r="CR444" s="67">
        <v>22.85</v>
      </c>
      <c r="CS444" s="67">
        <v>23.2</v>
      </c>
      <c r="CT444" s="67">
        <v>23.2</v>
      </c>
      <c r="CU444" s="67">
        <v>24.23</v>
      </c>
      <c r="CV444" s="67">
        <v>24.38</v>
      </c>
      <c r="CW444" s="67">
        <v>24.61</v>
      </c>
      <c r="CX444" s="67">
        <v>23.92</v>
      </c>
      <c r="DD444" s="17">
        <f t="shared" si="18"/>
        <v>0.15000000000000213</v>
      </c>
      <c r="DE444" s="96">
        <f t="shared" si="19"/>
        <v>9.0579710144928823E-3</v>
      </c>
      <c r="DF444">
        <v>7.8</v>
      </c>
      <c r="DH444" s="257" t="s">
        <v>11256</v>
      </c>
      <c r="DI444">
        <f>VLOOKUP(DH444,[5]全部Ａ股20250705!$A:$D,4,FALSE)</f>
        <v>16.71</v>
      </c>
      <c r="DK444" s="270"/>
      <c r="DL444" s="271"/>
    </row>
    <row r="445" spans="1:116" x14ac:dyDescent="0.25">
      <c r="A445" s="99">
        <f t="shared" si="15"/>
        <v>444</v>
      </c>
      <c r="B445" s="1" t="s">
        <v>488</v>
      </c>
      <c r="C445" s="1">
        <v>300498</v>
      </c>
      <c r="D445" s="176">
        <v>17.39</v>
      </c>
      <c r="F445" s="100" t="e">
        <f>VLOOKUP(C445,#REF!,3,FALSE)</f>
        <v>#REF!</v>
      </c>
      <c r="G445" s="100"/>
      <c r="H445" s="67">
        <v>17.03</v>
      </c>
      <c r="I445" s="67">
        <v>17</v>
      </c>
      <c r="J445" s="67">
        <v>17.66</v>
      </c>
      <c r="K445" s="67">
        <v>16.8</v>
      </c>
      <c r="L445" s="67">
        <v>16.649999999999999</v>
      </c>
      <c r="M445" s="67">
        <v>16.39</v>
      </c>
      <c r="N445" s="67">
        <v>16.48</v>
      </c>
      <c r="O445" s="67">
        <v>16.8</v>
      </c>
      <c r="P445" s="67">
        <v>16.940000000000001</v>
      </c>
      <c r="Q445" s="67">
        <v>16.89</v>
      </c>
      <c r="R445" s="67">
        <v>17.11</v>
      </c>
      <c r="S445" s="67">
        <v>17.309999999999999</v>
      </c>
      <c r="T445" s="67">
        <v>17.059999999999999</v>
      </c>
      <c r="U445" s="67">
        <v>16.96</v>
      </c>
      <c r="V445" s="67">
        <v>16.55</v>
      </c>
      <c r="W445" s="67">
        <v>16.75</v>
      </c>
      <c r="X445" s="67">
        <v>16.399999999999999</v>
      </c>
      <c r="Y445" s="67">
        <v>16.28</v>
      </c>
      <c r="Z445" s="67">
        <v>16.29</v>
      </c>
      <c r="AA445" s="67">
        <v>16.25</v>
      </c>
      <c r="AB445" s="67">
        <v>16.2</v>
      </c>
      <c r="AC445" s="67">
        <v>16.13</v>
      </c>
      <c r="AD445" s="67">
        <v>16</v>
      </c>
      <c r="AE445" s="67">
        <v>15.97</v>
      </c>
      <c r="AF445" s="67">
        <v>15.69</v>
      </c>
      <c r="AG445" s="67">
        <v>16.059999999999999</v>
      </c>
      <c r="AH445" s="67">
        <v>16.96</v>
      </c>
      <c r="AI445" s="67">
        <v>16.84</v>
      </c>
      <c r="AJ445" s="67">
        <v>17.440000000000001</v>
      </c>
      <c r="AK445" s="67">
        <v>17.28</v>
      </c>
      <c r="AL445" s="67">
        <v>17.34</v>
      </c>
      <c r="AM445" s="67">
        <v>17.260000000000002</v>
      </c>
      <c r="AN445" s="67">
        <v>18.03</v>
      </c>
      <c r="AO445" s="67">
        <v>19.3</v>
      </c>
      <c r="AP445" s="67">
        <v>18.57</v>
      </c>
      <c r="AQ445" s="67">
        <v>18.8</v>
      </c>
      <c r="AR445" s="67">
        <v>18.28</v>
      </c>
      <c r="AS445" s="67">
        <v>18.62</v>
      </c>
      <c r="AT445" s="67">
        <v>20.14</v>
      </c>
      <c r="AU445" s="67">
        <v>18.32</v>
      </c>
      <c r="AV445" s="67">
        <v>15.71</v>
      </c>
      <c r="AW445" s="67">
        <v>15.78</v>
      </c>
      <c r="AX445" s="67">
        <v>16.66</v>
      </c>
      <c r="AY445" s="67">
        <v>17.04</v>
      </c>
      <c r="AZ445" s="67">
        <v>17.440000000000001</v>
      </c>
      <c r="BA445" s="67">
        <v>19.53</v>
      </c>
      <c r="BB445" s="67">
        <v>19.78</v>
      </c>
      <c r="BC445" s="67">
        <v>20.25</v>
      </c>
      <c r="BD445" s="67">
        <v>19.579999999999998</v>
      </c>
      <c r="BE445" s="67">
        <v>20.7</v>
      </c>
      <c r="BF445" s="67">
        <v>19.27</v>
      </c>
      <c r="BG445" s="67">
        <v>19.809999999999999</v>
      </c>
      <c r="BH445" s="67">
        <v>19.82</v>
      </c>
      <c r="BI445" s="67">
        <v>20.18</v>
      </c>
      <c r="BJ445" s="67">
        <v>20.84</v>
      </c>
      <c r="BK445" s="67">
        <v>21.56</v>
      </c>
      <c r="BL445" s="67">
        <v>21.41</v>
      </c>
      <c r="BM445" s="67">
        <v>21.96</v>
      </c>
      <c r="BN445" s="67">
        <v>21.35</v>
      </c>
      <c r="BO445" s="67">
        <v>20.82</v>
      </c>
      <c r="BP445" s="67">
        <v>19.18</v>
      </c>
      <c r="BQ445" s="67">
        <v>19.21</v>
      </c>
      <c r="BR445" s="67">
        <v>18.29</v>
      </c>
      <c r="BS445" s="67">
        <v>18.12</v>
      </c>
      <c r="BT445" s="67">
        <v>19.649999999999999</v>
      </c>
      <c r="BV445" s="67">
        <v>19.079999999999998</v>
      </c>
      <c r="BW445" s="67">
        <v>17.899999999999999</v>
      </c>
      <c r="BX445" s="67">
        <v>19.079999999999998</v>
      </c>
      <c r="BY445" s="67">
        <v>18.850000000000001</v>
      </c>
      <c r="BZ445" s="67">
        <v>19.489999999999998</v>
      </c>
      <c r="CA445" s="67">
        <v>19.690000000000001</v>
      </c>
      <c r="CB445" s="67">
        <v>19.34</v>
      </c>
      <c r="CC445" s="67">
        <v>19.14</v>
      </c>
      <c r="CD445" s="67">
        <v>19.059999999999999</v>
      </c>
      <c r="CE445" s="67">
        <v>20.02</v>
      </c>
      <c r="CF445" s="67">
        <v>19.829999999999998</v>
      </c>
      <c r="CG445" s="67">
        <v>20.059999999999999</v>
      </c>
      <c r="CH445" s="67">
        <v>19.12</v>
      </c>
      <c r="CI445" s="67">
        <v>19.420000000000002</v>
      </c>
      <c r="CJ445" s="67">
        <v>19.66</v>
      </c>
      <c r="CK445" s="67">
        <v>19.12</v>
      </c>
      <c r="CL445" s="67">
        <v>19.34</v>
      </c>
      <c r="CM445" s="67">
        <v>18.260000000000002</v>
      </c>
      <c r="CN445" s="67">
        <v>18.62</v>
      </c>
      <c r="CO445" s="67">
        <v>18.57</v>
      </c>
      <c r="CP445" s="239">
        <v>18.559999999999999</v>
      </c>
      <c r="CQ445" s="67">
        <v>17.100000000000001</v>
      </c>
      <c r="CR445" s="67">
        <v>17.54</v>
      </c>
      <c r="CS445" s="67">
        <v>17.38</v>
      </c>
      <c r="CT445" s="67">
        <v>17.38</v>
      </c>
      <c r="CU445" s="67">
        <v>17.43</v>
      </c>
      <c r="CV445" s="67">
        <v>16.79</v>
      </c>
      <c r="CW445" s="67">
        <v>16.54</v>
      </c>
      <c r="CX445" s="67">
        <v>16.88</v>
      </c>
      <c r="DD445" s="17">
        <f t="shared" si="18"/>
        <v>0.35999999999999943</v>
      </c>
      <c r="DE445" s="96">
        <f t="shared" si="19"/>
        <v>2.1139166177334082E-2</v>
      </c>
      <c r="DF445">
        <v>7.8</v>
      </c>
      <c r="DH445" s="257" t="s">
        <v>11257</v>
      </c>
      <c r="DI445">
        <f>VLOOKUP(DH445,[5]全部Ａ股20250705!$A:$D,4,FALSE)</f>
        <v>17.39</v>
      </c>
      <c r="DK445" s="270"/>
      <c r="DL445" s="271"/>
    </row>
    <row r="446" spans="1:116" x14ac:dyDescent="0.25">
      <c r="A446" s="99">
        <f t="shared" si="15"/>
        <v>445</v>
      </c>
      <c r="B446" s="1" t="s">
        <v>486</v>
      </c>
      <c r="C446" s="1">
        <v>301320</v>
      </c>
      <c r="D446" s="176">
        <v>18.98</v>
      </c>
      <c r="F446" s="100" t="e">
        <f>VLOOKUP(C446,#REF!,3,FALSE)</f>
        <v>#REF!</v>
      </c>
      <c r="G446" s="100"/>
      <c r="H446" s="67">
        <v>18.88</v>
      </c>
      <c r="I446" s="67">
        <v>18.54</v>
      </c>
      <c r="J446" s="67">
        <v>19.14</v>
      </c>
      <c r="K446" s="67">
        <v>18.920000000000002</v>
      </c>
      <c r="L446" s="67">
        <v>19.329999999999998</v>
      </c>
      <c r="M446" s="67">
        <v>21.05</v>
      </c>
      <c r="N446" s="67">
        <v>19.04</v>
      </c>
      <c r="O446" s="67">
        <v>17.07</v>
      </c>
      <c r="P446" s="67">
        <v>16.46</v>
      </c>
      <c r="Q446" s="67">
        <v>16.329999999999998</v>
      </c>
      <c r="R446" s="67">
        <v>14.96</v>
      </c>
      <c r="S446" s="67">
        <v>14.53</v>
      </c>
      <c r="T446" s="67">
        <v>16.850000000000001</v>
      </c>
      <c r="U446" s="67">
        <v>17.760000000000002</v>
      </c>
      <c r="V446" s="67">
        <v>19</v>
      </c>
      <c r="W446" s="67">
        <v>19.04</v>
      </c>
      <c r="X446" s="67">
        <v>18.5</v>
      </c>
      <c r="Y446" s="67">
        <v>16.329999999999998</v>
      </c>
      <c r="Z446" s="67">
        <v>17.100000000000001</v>
      </c>
      <c r="AA446" s="67">
        <v>16.53</v>
      </c>
      <c r="AB446" s="67">
        <v>15.89</v>
      </c>
      <c r="AC446" s="67">
        <v>15.08</v>
      </c>
      <c r="AD446" s="67">
        <v>15.22</v>
      </c>
      <c r="AE446" s="67">
        <v>14.72</v>
      </c>
      <c r="AF446" s="67">
        <v>14.2</v>
      </c>
      <c r="AG446" s="67">
        <v>13.88</v>
      </c>
      <c r="AH446" s="67">
        <v>15.75</v>
      </c>
      <c r="AI446" s="67">
        <v>16.8</v>
      </c>
      <c r="AJ446" s="67">
        <v>17.14</v>
      </c>
      <c r="AK446" s="67">
        <v>16.68</v>
      </c>
      <c r="AL446" s="67">
        <v>16.190000000000001</v>
      </c>
      <c r="AM446" s="67">
        <v>15.5</v>
      </c>
      <c r="AN446" s="67">
        <v>16.079999999999998</v>
      </c>
      <c r="AO446" s="67">
        <v>16.71</v>
      </c>
      <c r="AP446" s="67">
        <v>15.44</v>
      </c>
      <c r="AQ446" s="67">
        <v>16.38</v>
      </c>
      <c r="AR446" s="67">
        <v>16.899999999999999</v>
      </c>
      <c r="AS446" s="67">
        <v>16.75</v>
      </c>
      <c r="AT446" s="67">
        <v>15.84</v>
      </c>
      <c r="AU446" s="67">
        <v>14.09</v>
      </c>
      <c r="AV446" s="67">
        <v>12.8</v>
      </c>
      <c r="AW446" s="67">
        <v>12.84</v>
      </c>
      <c r="AX446" s="67">
        <v>13.06</v>
      </c>
      <c r="AY446" s="67">
        <v>13.92</v>
      </c>
      <c r="AZ446" s="67">
        <v>13.5</v>
      </c>
      <c r="BA446" s="67">
        <v>13.17</v>
      </c>
      <c r="BB446" s="67">
        <v>12.93</v>
      </c>
      <c r="BC446" s="67">
        <v>13.63</v>
      </c>
      <c r="BD446" s="67">
        <v>13.68</v>
      </c>
      <c r="BE446" s="67">
        <v>13.52</v>
      </c>
      <c r="BF446" s="67">
        <v>14.2</v>
      </c>
      <c r="BG446" s="67">
        <v>14.07</v>
      </c>
      <c r="BH446" s="67">
        <v>15.02</v>
      </c>
      <c r="BI446" s="67">
        <v>14.55</v>
      </c>
      <c r="BJ446" s="67">
        <v>13.95</v>
      </c>
      <c r="BK446" s="67">
        <v>13.2</v>
      </c>
      <c r="BL446" s="67">
        <v>15.09</v>
      </c>
      <c r="BM446" s="67">
        <v>14.39</v>
      </c>
      <c r="BN446" s="67">
        <v>15.08</v>
      </c>
      <c r="BO446" s="67">
        <v>14.82</v>
      </c>
      <c r="BP446" s="67">
        <v>14.62</v>
      </c>
      <c r="BQ446" s="67">
        <v>14.35</v>
      </c>
      <c r="BR446" s="67">
        <v>13.57</v>
      </c>
      <c r="BS446" s="67">
        <v>15.24</v>
      </c>
      <c r="BT446" s="67">
        <v>15.87</v>
      </c>
      <c r="BV446" s="67">
        <v>16.55</v>
      </c>
      <c r="BW446" s="67">
        <v>16.420000000000002</v>
      </c>
      <c r="BX446" s="67">
        <v>16.059999999999999</v>
      </c>
      <c r="BY446" s="67">
        <v>15.88</v>
      </c>
      <c r="BZ446" s="67">
        <v>15.53</v>
      </c>
      <c r="CA446" s="67">
        <v>12.77</v>
      </c>
      <c r="CB446" s="67">
        <v>13.58</v>
      </c>
      <c r="CC446" s="67">
        <v>16.52</v>
      </c>
      <c r="CD446" s="67">
        <v>18.420000000000002</v>
      </c>
      <c r="CE446" s="67">
        <v>19.47</v>
      </c>
      <c r="CF446" s="67">
        <v>19.25</v>
      </c>
      <c r="CG446" s="67">
        <v>18.47</v>
      </c>
      <c r="CH446" s="67">
        <v>18.25</v>
      </c>
      <c r="CI446" s="67">
        <v>18.170000000000002</v>
      </c>
      <c r="CJ446" s="67">
        <v>18.309999999999999</v>
      </c>
      <c r="CK446" s="67">
        <v>18.96</v>
      </c>
      <c r="CL446" s="67">
        <v>19.11</v>
      </c>
      <c r="CM446" s="67">
        <v>19.87</v>
      </c>
      <c r="CN446" s="67">
        <v>19.440000000000001</v>
      </c>
      <c r="CO446" s="67">
        <v>19.149999999999999</v>
      </c>
      <c r="CP446" s="239">
        <v>19.12</v>
      </c>
      <c r="CQ446" s="67">
        <v>18.579999999999998</v>
      </c>
      <c r="CR446" s="67">
        <v>19.440000000000001</v>
      </c>
      <c r="CS446" s="67">
        <v>19.98</v>
      </c>
      <c r="CT446" s="67">
        <v>19.98</v>
      </c>
      <c r="CU446" s="67">
        <v>19.72</v>
      </c>
      <c r="CV446" s="67">
        <v>19.760000000000002</v>
      </c>
      <c r="CW446" s="67">
        <v>20.5</v>
      </c>
      <c r="CX446" s="67">
        <v>25.34</v>
      </c>
      <c r="DD446" s="17">
        <f t="shared" si="18"/>
        <v>0.10000000000000142</v>
      </c>
      <c r="DE446" s="96">
        <f t="shared" si="19"/>
        <v>5.2966101694916006E-3</v>
      </c>
      <c r="DF446">
        <v>7.8</v>
      </c>
      <c r="DH446" s="257" t="s">
        <v>11258</v>
      </c>
      <c r="DI446">
        <f>VLOOKUP(DH446,[5]全部Ａ股20250705!$A:$D,4,FALSE)</f>
        <v>18.98</v>
      </c>
      <c r="DK446" s="270"/>
      <c r="DL446" s="271"/>
    </row>
    <row r="447" spans="1:116" x14ac:dyDescent="0.25">
      <c r="A447" s="99">
        <f t="shared" si="15"/>
        <v>446</v>
      </c>
      <c r="B447" s="1" t="s">
        <v>470</v>
      </c>
      <c r="C447" s="1">
        <v>601136</v>
      </c>
      <c r="D447" s="176">
        <v>19.600000000000001</v>
      </c>
      <c r="F447" s="100" t="e">
        <f>VLOOKUP(C447,#REF!,3,FALSE)</f>
        <v>#REF!</v>
      </c>
      <c r="G447" s="100"/>
      <c r="H447" s="67">
        <v>19.79</v>
      </c>
      <c r="I447" s="67">
        <v>18.829999999999998</v>
      </c>
      <c r="J447" s="67">
        <v>18.940000000000001</v>
      </c>
      <c r="K447" s="67">
        <v>18.98</v>
      </c>
      <c r="L447" s="67">
        <v>18.77</v>
      </c>
      <c r="M447" s="67">
        <v>19.12</v>
      </c>
      <c r="N447" s="67">
        <v>19.41</v>
      </c>
      <c r="O447" s="67">
        <v>19.190000000000001</v>
      </c>
      <c r="P447" s="67">
        <v>18.91</v>
      </c>
      <c r="Q447" s="67">
        <v>19.84</v>
      </c>
      <c r="R447" s="67">
        <v>19.8</v>
      </c>
      <c r="S447" s="67">
        <v>20.18</v>
      </c>
      <c r="T447" s="67">
        <v>21.3</v>
      </c>
      <c r="U447" s="67">
        <v>21.89</v>
      </c>
      <c r="V447" s="67">
        <v>22.06</v>
      </c>
      <c r="W447" s="67">
        <v>22.8</v>
      </c>
      <c r="X447" s="67">
        <v>21.77</v>
      </c>
      <c r="Y447" s="67">
        <v>21.19</v>
      </c>
      <c r="Z447" s="67">
        <v>20.66</v>
      </c>
      <c r="AA447" s="67">
        <v>20.56</v>
      </c>
      <c r="AB447" s="67">
        <v>20.48</v>
      </c>
      <c r="AC447" s="67">
        <v>19.72</v>
      </c>
      <c r="AD447" s="67">
        <v>20.45</v>
      </c>
      <c r="AE447" s="67">
        <v>19.8</v>
      </c>
      <c r="AF447" s="67">
        <v>19.170000000000002</v>
      </c>
      <c r="AG447" s="67">
        <v>20.16</v>
      </c>
      <c r="AH447" s="67">
        <v>23.38</v>
      </c>
      <c r="AI447" s="67">
        <v>23.39</v>
      </c>
      <c r="AJ447" s="67">
        <v>23.89</v>
      </c>
      <c r="AK447" s="67">
        <v>24.52</v>
      </c>
      <c r="AL447" s="67">
        <v>24.12</v>
      </c>
      <c r="AM447" s="67">
        <v>22.42</v>
      </c>
      <c r="AN447" s="67">
        <v>22.82</v>
      </c>
      <c r="AO447" s="67">
        <v>23.76</v>
      </c>
      <c r="AP447" s="67">
        <v>21.13</v>
      </c>
      <c r="AQ447" s="67">
        <v>22.06</v>
      </c>
      <c r="AR447" s="67">
        <v>21.51</v>
      </c>
      <c r="AS447" s="67">
        <v>21.74</v>
      </c>
      <c r="AT447" s="67">
        <v>23.75</v>
      </c>
      <c r="AU447" s="67">
        <v>21.59</v>
      </c>
      <c r="AV447" s="67">
        <v>17.27</v>
      </c>
      <c r="AW447" s="67">
        <v>17.09</v>
      </c>
      <c r="AX447" s="67">
        <v>18.8</v>
      </c>
      <c r="AY447" s="67">
        <v>19.34</v>
      </c>
      <c r="AZ447" s="67">
        <v>18.7</v>
      </c>
      <c r="BA447" s="67">
        <v>20.2</v>
      </c>
      <c r="BB447" s="67">
        <v>19.95</v>
      </c>
      <c r="BC447" s="67">
        <v>20.16</v>
      </c>
      <c r="BD447" s="67">
        <v>18.98</v>
      </c>
      <c r="BE447" s="67">
        <v>20.14</v>
      </c>
      <c r="BF447" s="67">
        <v>20.190000000000001</v>
      </c>
      <c r="BG447" s="67">
        <v>20.170000000000002</v>
      </c>
      <c r="BH447" s="67">
        <v>20.46</v>
      </c>
      <c r="BI447" s="67">
        <v>21.83</v>
      </c>
      <c r="BJ447" s="67">
        <v>22.25</v>
      </c>
      <c r="BK447" s="67">
        <v>21.48</v>
      </c>
      <c r="BL447" s="67">
        <v>20.67</v>
      </c>
      <c r="BM447" s="67">
        <v>20.11</v>
      </c>
      <c r="BN447" s="67">
        <v>21.23</v>
      </c>
      <c r="BO447" s="67">
        <v>23.29</v>
      </c>
      <c r="BP447" s="67">
        <v>23.47</v>
      </c>
      <c r="BQ447" s="67">
        <v>21.65</v>
      </c>
      <c r="BR447" s="67">
        <v>19.829999999999998</v>
      </c>
      <c r="BS447" s="67">
        <v>17.670000000000002</v>
      </c>
      <c r="BT447" s="67">
        <v>18.52</v>
      </c>
      <c r="BV447" s="67">
        <v>20.72</v>
      </c>
      <c r="BW447" s="67">
        <v>21.21</v>
      </c>
      <c r="BX447" s="67">
        <v>20.8</v>
      </c>
      <c r="BY447" s="67">
        <v>21.87</v>
      </c>
      <c r="BZ447" s="67">
        <v>21.29</v>
      </c>
      <c r="CA447" s="67">
        <v>18.22</v>
      </c>
      <c r="CB447" s="67">
        <v>19.600000000000001</v>
      </c>
      <c r="CC447" s="67">
        <v>18.62</v>
      </c>
      <c r="CD447" s="67">
        <v>15.73</v>
      </c>
      <c r="CE447" s="67">
        <v>16.239999999999998</v>
      </c>
      <c r="CF447" s="67">
        <v>16.89</v>
      </c>
      <c r="CG447" s="67">
        <v>16.96</v>
      </c>
      <c r="CH447" s="67">
        <v>17.53</v>
      </c>
      <c r="CI447" s="67">
        <v>20.98</v>
      </c>
      <c r="CJ447" s="67">
        <v>21.24</v>
      </c>
      <c r="CK447" s="67">
        <v>21.4</v>
      </c>
      <c r="CL447" s="67">
        <v>20.82</v>
      </c>
      <c r="CM447" s="67">
        <v>22.31</v>
      </c>
      <c r="CN447" s="67">
        <v>22.85</v>
      </c>
      <c r="CO447" s="67">
        <v>21.97</v>
      </c>
      <c r="CP447" s="239">
        <v>22.39</v>
      </c>
      <c r="CQ447" s="67">
        <v>23.67</v>
      </c>
      <c r="CR447" s="67">
        <v>20.420000000000002</v>
      </c>
      <c r="CS447" s="67">
        <v>21.17</v>
      </c>
      <c r="CT447" s="67">
        <v>21.17</v>
      </c>
      <c r="CU447" s="67">
        <v>23.03</v>
      </c>
      <c r="CV447" s="67">
        <v>22.25</v>
      </c>
      <c r="CW447" s="67">
        <v>25.15</v>
      </c>
      <c r="CX447" s="67">
        <v>23.08</v>
      </c>
      <c r="CY447" s="67">
        <v>25.27</v>
      </c>
      <c r="DD447" s="17">
        <f t="shared" si="18"/>
        <v>-0.18999999999999773</v>
      </c>
      <c r="DE447" s="96">
        <f t="shared" si="19"/>
        <v>-9.6008084891358123E-3</v>
      </c>
      <c r="DF447">
        <v>7.8</v>
      </c>
      <c r="DH447" s="257" t="s">
        <v>11259</v>
      </c>
      <c r="DI447">
        <f>VLOOKUP(DH447,[5]全部Ａ股20250705!$A:$D,4,FALSE)</f>
        <v>19.600000000000001</v>
      </c>
      <c r="DK447" s="270"/>
      <c r="DL447" s="271"/>
    </row>
    <row r="448" spans="1:116" x14ac:dyDescent="0.25">
      <c r="A448" s="99">
        <f t="shared" si="15"/>
        <v>447</v>
      </c>
      <c r="B448" s="1" t="s">
        <v>466</v>
      </c>
      <c r="C448" s="1">
        <v>301288</v>
      </c>
      <c r="D448" s="176">
        <v>12.53</v>
      </c>
      <c r="F448" s="100" t="e">
        <f>VLOOKUP(C448,#REF!,3,FALSE)</f>
        <v>#REF!</v>
      </c>
      <c r="G448" s="100"/>
      <c r="H448" s="67">
        <v>12.69</v>
      </c>
      <c r="I448" s="67">
        <v>12.25</v>
      </c>
      <c r="J448" s="67">
        <v>13.07</v>
      </c>
      <c r="K448" s="67">
        <v>13.04</v>
      </c>
      <c r="L448" s="67">
        <v>12.61</v>
      </c>
      <c r="M448" s="67">
        <v>12.56</v>
      </c>
      <c r="N448" s="67">
        <v>11.8</v>
      </c>
      <c r="O448" s="67">
        <v>11.79</v>
      </c>
      <c r="P448" s="67">
        <v>9.98</v>
      </c>
      <c r="Q448" s="67">
        <v>10.050000000000001</v>
      </c>
      <c r="R448" s="67">
        <v>11.31</v>
      </c>
      <c r="S448" s="67">
        <v>11.64</v>
      </c>
      <c r="T448" s="67">
        <v>12.47</v>
      </c>
      <c r="U448" s="67">
        <v>12.61</v>
      </c>
      <c r="V448" s="67">
        <v>14.32</v>
      </c>
      <c r="W448" s="67">
        <v>13.5</v>
      </c>
      <c r="X448" s="67">
        <v>13.26</v>
      </c>
      <c r="Y448" s="67">
        <v>12.63</v>
      </c>
      <c r="Z448" s="67">
        <v>13.58</v>
      </c>
      <c r="AA448" s="67">
        <v>12.73</v>
      </c>
      <c r="AB448" s="67">
        <v>12.45</v>
      </c>
      <c r="AC448" s="67">
        <v>11.78</v>
      </c>
      <c r="AD448" s="67">
        <v>14.73</v>
      </c>
      <c r="AE448" s="67">
        <v>14.92</v>
      </c>
      <c r="AF448" s="67">
        <v>13.89</v>
      </c>
      <c r="AG448" s="67">
        <v>14.11</v>
      </c>
      <c r="AH448" s="67">
        <v>15.8</v>
      </c>
      <c r="AI448" s="67">
        <v>17.77</v>
      </c>
      <c r="AJ448" s="67">
        <v>18.82</v>
      </c>
      <c r="AK448" s="67">
        <v>19.36</v>
      </c>
      <c r="AL448" s="67">
        <v>17.47</v>
      </c>
      <c r="AM448" s="67">
        <v>16.649999999999999</v>
      </c>
      <c r="AN448" s="67">
        <v>16.39</v>
      </c>
      <c r="AO448" s="67">
        <v>17.55</v>
      </c>
      <c r="AP448" s="67">
        <v>15.39</v>
      </c>
      <c r="AQ448" s="67">
        <v>16.809999999999999</v>
      </c>
      <c r="AR448" s="67">
        <v>16.690000000000001</v>
      </c>
      <c r="AS448" s="67">
        <v>18.420000000000002</v>
      </c>
      <c r="AT448" s="67">
        <v>16.649999999999999</v>
      </c>
      <c r="AU448" s="67">
        <v>14.29</v>
      </c>
      <c r="AV448" s="67">
        <v>12.75</v>
      </c>
      <c r="AW448" s="67">
        <v>12.8</v>
      </c>
      <c r="AX448" s="67">
        <v>14.01</v>
      </c>
      <c r="AY448" s="67">
        <v>14.12</v>
      </c>
      <c r="AZ448" s="67">
        <v>14.74</v>
      </c>
      <c r="BA448" s="67">
        <v>24.16</v>
      </c>
      <c r="BB448" s="67">
        <v>11.98</v>
      </c>
      <c r="BC448" s="67">
        <v>10.96</v>
      </c>
      <c r="BD448" s="67">
        <v>10.81</v>
      </c>
      <c r="BE448" s="67">
        <v>10.45</v>
      </c>
      <c r="BF448" s="67">
        <v>11.09</v>
      </c>
      <c r="BG448" s="67">
        <v>10.91</v>
      </c>
      <c r="BH448" s="67">
        <v>11.16</v>
      </c>
      <c r="BI448" s="67">
        <v>11.06</v>
      </c>
      <c r="BJ448" s="67">
        <v>11.35</v>
      </c>
      <c r="BK448" s="67">
        <v>11.17</v>
      </c>
      <c r="BL448" s="67">
        <v>12.73</v>
      </c>
      <c r="BM448" s="67">
        <v>12.48</v>
      </c>
      <c r="BN448" s="67">
        <v>13.6</v>
      </c>
      <c r="BO448" s="67">
        <v>13.38</v>
      </c>
      <c r="BP448" s="67">
        <v>12.89</v>
      </c>
      <c r="BQ448" s="67">
        <v>12.77</v>
      </c>
      <c r="BR448" s="67">
        <v>13.36</v>
      </c>
      <c r="BS448" s="67">
        <v>15.5</v>
      </c>
      <c r="BT448" s="67">
        <v>16.559999999999999</v>
      </c>
      <c r="BV448" s="67">
        <v>14.83</v>
      </c>
      <c r="BW448" s="67">
        <v>15.12</v>
      </c>
      <c r="BX448" s="67">
        <v>13.37</v>
      </c>
      <c r="BY448" s="67">
        <v>13.53</v>
      </c>
      <c r="BZ448" s="67">
        <v>13.66</v>
      </c>
      <c r="CA448" s="67">
        <v>11.01</v>
      </c>
      <c r="CB448" s="67">
        <v>14.28</v>
      </c>
      <c r="CC448" s="67">
        <v>17.32</v>
      </c>
      <c r="CD448" s="67">
        <v>17.3</v>
      </c>
      <c r="CE448" s="67">
        <v>18.97</v>
      </c>
      <c r="CF448" s="67">
        <v>19.16</v>
      </c>
      <c r="CG448" s="67">
        <v>18.98</v>
      </c>
      <c r="CH448" s="67">
        <v>18.600000000000001</v>
      </c>
      <c r="CI448" s="67">
        <v>18.940000000000001</v>
      </c>
      <c r="CJ448" s="67">
        <v>19.13</v>
      </c>
      <c r="CK448" s="67">
        <v>19.809999999999999</v>
      </c>
      <c r="CL448" s="67">
        <v>19.95</v>
      </c>
      <c r="CM448" s="67">
        <v>20.51</v>
      </c>
      <c r="CN448" s="67">
        <v>20.68</v>
      </c>
      <c r="CO448" s="67">
        <v>20.2</v>
      </c>
      <c r="CP448" s="239">
        <v>20.420000000000002</v>
      </c>
      <c r="CQ448" s="67">
        <v>19.71</v>
      </c>
      <c r="CR448" s="67">
        <v>20.45</v>
      </c>
      <c r="CS448" s="67">
        <v>20.99</v>
      </c>
      <c r="CT448" s="67">
        <v>20.99</v>
      </c>
      <c r="CU448" s="67">
        <v>21.19</v>
      </c>
      <c r="CV448" s="67">
        <v>21.32</v>
      </c>
      <c r="CW448" s="67">
        <v>22.33</v>
      </c>
      <c r="CX448" s="67">
        <v>24.12</v>
      </c>
      <c r="CY448" s="67">
        <v>27.77</v>
      </c>
      <c r="DD448" s="17">
        <f t="shared" si="18"/>
        <v>-0.16000000000000014</v>
      </c>
      <c r="DE448" s="96">
        <f t="shared" si="19"/>
        <v>-1.260835303388496E-2</v>
      </c>
      <c r="DF448">
        <v>7.8</v>
      </c>
      <c r="DH448" s="257" t="s">
        <v>11260</v>
      </c>
      <c r="DI448">
        <f>VLOOKUP(DH448,[5]全部Ａ股20250705!$A:$D,4,FALSE)</f>
        <v>12.53</v>
      </c>
      <c r="DK448" s="270"/>
      <c r="DL448" s="271"/>
    </row>
    <row r="449" spans="1:116" x14ac:dyDescent="0.25">
      <c r="A449" s="99">
        <f t="shared" si="15"/>
        <v>448</v>
      </c>
      <c r="B449" s="1" t="s">
        <v>457</v>
      </c>
      <c r="C449" s="1">
        <v>300457</v>
      </c>
      <c r="D449" s="176">
        <v>20.99</v>
      </c>
      <c r="F449" s="100" t="e">
        <f>VLOOKUP(C449,#REF!,3,FALSE)</f>
        <v>#REF!</v>
      </c>
      <c r="G449" s="100"/>
      <c r="H449" s="67">
        <v>22.05</v>
      </c>
      <c r="I449" s="67">
        <v>21.5</v>
      </c>
      <c r="J449" s="67">
        <v>17.079999999999998</v>
      </c>
      <c r="K449" s="67">
        <v>17.350000000000001</v>
      </c>
      <c r="L449" s="67">
        <v>17.25</v>
      </c>
      <c r="M449" s="67">
        <v>17.21</v>
      </c>
      <c r="N449" s="67">
        <v>17.72</v>
      </c>
      <c r="O449" s="67">
        <v>17.2</v>
      </c>
      <c r="P449" s="67">
        <v>16.440000000000001</v>
      </c>
      <c r="Q449" s="67">
        <v>17.16</v>
      </c>
      <c r="R449" s="67">
        <v>16.899999999999999</v>
      </c>
      <c r="S449" s="67">
        <v>17.05</v>
      </c>
      <c r="T449" s="67">
        <v>19.23</v>
      </c>
      <c r="U449" s="67">
        <v>20.7</v>
      </c>
      <c r="V449" s="67">
        <v>20.9</v>
      </c>
      <c r="W449" s="67">
        <v>22.75</v>
      </c>
      <c r="X449" s="67">
        <v>21.27</v>
      </c>
      <c r="Y449" s="67">
        <v>20.59</v>
      </c>
      <c r="Z449" s="67">
        <v>21.43</v>
      </c>
      <c r="AA449" s="67">
        <v>20.27</v>
      </c>
      <c r="AB449" s="67">
        <v>19.36</v>
      </c>
      <c r="AC449" s="67">
        <v>18.32</v>
      </c>
      <c r="AD449" s="67">
        <v>18.8</v>
      </c>
      <c r="AE449" s="67">
        <v>18.29</v>
      </c>
      <c r="AF449" s="67">
        <v>17.260000000000002</v>
      </c>
      <c r="AG449" s="67">
        <v>17.98</v>
      </c>
      <c r="AH449" s="67">
        <v>19.71</v>
      </c>
      <c r="AI449" s="67">
        <v>20.3</v>
      </c>
      <c r="AJ449" s="67">
        <v>21.44</v>
      </c>
      <c r="AK449" s="67">
        <v>22.09</v>
      </c>
      <c r="AL449" s="67">
        <v>22.2</v>
      </c>
      <c r="AM449" s="67">
        <v>22.2</v>
      </c>
      <c r="AN449" s="67">
        <v>23.74</v>
      </c>
      <c r="AO449" s="67">
        <v>25.8</v>
      </c>
      <c r="AP449" s="67">
        <v>22.86</v>
      </c>
      <c r="AQ449" s="67">
        <v>24.05</v>
      </c>
      <c r="AR449" s="67">
        <v>18.989999999999998</v>
      </c>
      <c r="AS449" s="67">
        <v>18.190000000000001</v>
      </c>
      <c r="AT449" s="67">
        <v>19.97</v>
      </c>
      <c r="AU449" s="67">
        <v>17.18</v>
      </c>
      <c r="AV449" s="67">
        <v>13.37</v>
      </c>
      <c r="AW449" s="67">
        <v>13.53</v>
      </c>
      <c r="AX449" s="67">
        <v>13.9</v>
      </c>
      <c r="AY449" s="67">
        <v>14.4</v>
      </c>
      <c r="AZ449" s="67">
        <v>14.44</v>
      </c>
      <c r="BA449" s="67">
        <v>14.36</v>
      </c>
      <c r="BB449" s="67">
        <v>14.43</v>
      </c>
      <c r="BC449" s="67">
        <v>14.89</v>
      </c>
      <c r="BD449" s="67">
        <v>14.92</v>
      </c>
      <c r="BE449" s="67">
        <v>15.91</v>
      </c>
      <c r="BF449" s="67">
        <v>16.54</v>
      </c>
      <c r="BG449" s="67">
        <v>15.67</v>
      </c>
      <c r="BH449" s="67">
        <v>17.829999999999998</v>
      </c>
      <c r="BI449" s="67">
        <v>18.61</v>
      </c>
      <c r="BJ449" s="67">
        <v>18.02</v>
      </c>
      <c r="BK449" s="67">
        <v>16.53</v>
      </c>
      <c r="BL449" s="67">
        <v>16.899999999999999</v>
      </c>
      <c r="BM449" s="67">
        <v>16.21</v>
      </c>
      <c r="BN449" s="67">
        <v>17.059999999999999</v>
      </c>
      <c r="BO449" s="67">
        <v>17.75</v>
      </c>
      <c r="BP449" s="67">
        <v>16.46</v>
      </c>
      <c r="BQ449" s="67">
        <v>15.48</v>
      </c>
      <c r="BR449" s="67">
        <v>14.98</v>
      </c>
      <c r="BS449" s="67">
        <v>16.29</v>
      </c>
      <c r="BT449" s="67">
        <v>16.510000000000002</v>
      </c>
      <c r="BV449" s="67">
        <v>16.59</v>
      </c>
      <c r="BW449" s="67">
        <v>16.63</v>
      </c>
      <c r="BX449" s="67">
        <v>15.9</v>
      </c>
      <c r="BY449" s="67">
        <v>16.52</v>
      </c>
      <c r="BZ449" s="67">
        <v>15.88</v>
      </c>
      <c r="CA449" s="67">
        <v>14.8</v>
      </c>
      <c r="CB449" s="67">
        <v>13.87</v>
      </c>
      <c r="CC449" s="67">
        <v>18.18</v>
      </c>
      <c r="CD449" s="67">
        <v>18.22</v>
      </c>
      <c r="CE449" s="67">
        <v>18.95</v>
      </c>
      <c r="CF449" s="67">
        <v>17.829999999999998</v>
      </c>
      <c r="CG449" s="67">
        <v>18.440000000000001</v>
      </c>
      <c r="CH449" s="67">
        <v>17.96</v>
      </c>
      <c r="CI449" s="67">
        <v>17.809999999999999</v>
      </c>
      <c r="CJ449" s="67">
        <v>17.809999999999999</v>
      </c>
      <c r="CK449" s="67">
        <v>18.420000000000002</v>
      </c>
      <c r="CL449" s="67">
        <v>19.100000000000001</v>
      </c>
      <c r="CM449" s="67">
        <v>19.68</v>
      </c>
      <c r="CN449" s="67">
        <v>19.68</v>
      </c>
      <c r="CO449" s="67">
        <v>19.75</v>
      </c>
      <c r="CP449" s="239">
        <v>20.010000000000002</v>
      </c>
      <c r="CQ449" s="67">
        <v>22.03</v>
      </c>
      <c r="CR449" s="67">
        <v>20</v>
      </c>
      <c r="CS449" s="67">
        <v>23.26</v>
      </c>
      <c r="CT449" s="67">
        <v>23.26</v>
      </c>
      <c r="CU449" s="67">
        <v>20.399999999999999</v>
      </c>
      <c r="CV449" s="67">
        <v>21.08</v>
      </c>
      <c r="CW449" s="67">
        <v>19.600000000000001</v>
      </c>
      <c r="CX449" s="67">
        <v>22.38</v>
      </c>
      <c r="CY449" s="67">
        <v>28.88</v>
      </c>
      <c r="DD449" s="17">
        <f t="shared" si="18"/>
        <v>-1.0600000000000023</v>
      </c>
      <c r="DE449" s="96">
        <f t="shared" si="19"/>
        <v>-4.8072562358276748E-2</v>
      </c>
      <c r="DF449">
        <v>7.8</v>
      </c>
      <c r="DH449" s="257" t="s">
        <v>11261</v>
      </c>
      <c r="DI449">
        <f>VLOOKUP(DH449,[5]全部Ａ股20250705!$A:$D,4,FALSE)</f>
        <v>20.99</v>
      </c>
      <c r="DK449" s="270"/>
      <c r="DL449" s="271"/>
    </row>
    <row r="450" spans="1:116" x14ac:dyDescent="0.25">
      <c r="A450" s="99">
        <f t="shared" si="15"/>
        <v>449</v>
      </c>
      <c r="B450" s="1" t="s">
        <v>455</v>
      </c>
      <c r="C450" s="1">
        <v>601318</v>
      </c>
      <c r="D450" s="176">
        <v>56.57</v>
      </c>
      <c r="F450" s="100" t="e">
        <f>VLOOKUP(C450,#REF!,3,FALSE)</f>
        <v>#REF!</v>
      </c>
      <c r="G450" s="100"/>
      <c r="H450" s="67">
        <v>56.96</v>
      </c>
      <c r="I450" s="67">
        <v>54.74</v>
      </c>
      <c r="J450" s="67">
        <v>54.48</v>
      </c>
      <c r="K450" s="67">
        <v>53.41</v>
      </c>
      <c r="L450" s="67">
        <v>53.28</v>
      </c>
      <c r="M450" s="67">
        <v>53.23</v>
      </c>
      <c r="N450" s="67">
        <v>53.39</v>
      </c>
      <c r="O450" s="67">
        <v>51.75</v>
      </c>
      <c r="P450" s="67">
        <v>50.71</v>
      </c>
      <c r="Q450" s="67">
        <v>51.33</v>
      </c>
      <c r="R450" s="67">
        <v>50.44</v>
      </c>
      <c r="S450" s="67">
        <v>49.35</v>
      </c>
      <c r="T450" s="67">
        <v>51.48</v>
      </c>
      <c r="U450" s="67">
        <v>51.96</v>
      </c>
      <c r="V450" s="67">
        <v>51.75</v>
      </c>
      <c r="W450" s="67">
        <v>53.47</v>
      </c>
      <c r="X450" s="67">
        <v>51.5</v>
      </c>
      <c r="Y450" s="67">
        <v>50.38</v>
      </c>
      <c r="Z450" s="67">
        <v>51.2</v>
      </c>
      <c r="AA450" s="67">
        <v>51.7</v>
      </c>
      <c r="AB450" s="67">
        <v>50.88</v>
      </c>
      <c r="AC450" s="67">
        <v>50.85</v>
      </c>
      <c r="AD450" s="67">
        <v>50.86</v>
      </c>
      <c r="AE450" s="67">
        <v>49.38</v>
      </c>
      <c r="AF450" s="67">
        <v>48.95</v>
      </c>
      <c r="AG450" s="67">
        <v>50.3</v>
      </c>
      <c r="AH450" s="67">
        <v>53.27</v>
      </c>
      <c r="AI450" s="67">
        <v>52.62</v>
      </c>
      <c r="AJ450" s="67">
        <v>53.74</v>
      </c>
      <c r="AK450" s="67">
        <v>55.12</v>
      </c>
      <c r="AL450" s="67">
        <v>53.25</v>
      </c>
      <c r="AM450" s="67">
        <v>53.03</v>
      </c>
      <c r="AN450" s="67">
        <v>55.8</v>
      </c>
      <c r="AO450" s="67">
        <v>59.12</v>
      </c>
      <c r="AP450" s="67">
        <v>56.15</v>
      </c>
      <c r="AQ450" s="67">
        <v>57.7</v>
      </c>
      <c r="AR450" s="67">
        <v>57.18</v>
      </c>
      <c r="AS450" s="67">
        <v>57.54</v>
      </c>
      <c r="AT450" s="67">
        <v>57.09</v>
      </c>
      <c r="AU450" s="67">
        <v>51.9</v>
      </c>
      <c r="AV450" s="67">
        <v>44.15</v>
      </c>
      <c r="AW450" s="67">
        <v>42.89</v>
      </c>
      <c r="AX450" s="67">
        <v>43.25</v>
      </c>
      <c r="AY450" s="67">
        <v>44.03</v>
      </c>
      <c r="AZ450" s="67">
        <v>43.35</v>
      </c>
      <c r="BA450" s="67">
        <v>41.61</v>
      </c>
      <c r="BB450" s="67">
        <v>40.61</v>
      </c>
      <c r="BC450" s="67">
        <v>41.82</v>
      </c>
      <c r="BD450" s="67">
        <v>41.09</v>
      </c>
      <c r="BE450" s="67">
        <v>43.03</v>
      </c>
      <c r="BF450" s="67">
        <v>42.68</v>
      </c>
      <c r="BG450" s="67">
        <v>41.12</v>
      </c>
      <c r="BH450" s="67">
        <v>41.36</v>
      </c>
      <c r="BI450" s="67">
        <v>41.67</v>
      </c>
      <c r="BJ450" s="67">
        <v>41.87</v>
      </c>
      <c r="BK450" s="67">
        <v>42.12</v>
      </c>
      <c r="BL450" s="67">
        <v>43.07</v>
      </c>
      <c r="BM450" s="67">
        <v>43.89</v>
      </c>
      <c r="BN450" s="67">
        <v>45.2</v>
      </c>
      <c r="BO450" s="67">
        <v>42.93</v>
      </c>
      <c r="BP450" s="67">
        <v>41.36</v>
      </c>
      <c r="BQ450" s="67">
        <v>41.53</v>
      </c>
      <c r="BR450" s="67">
        <v>39.42</v>
      </c>
      <c r="BS450" s="67">
        <v>37.78</v>
      </c>
      <c r="BT450" s="67">
        <v>40.5</v>
      </c>
      <c r="BV450" s="67">
        <v>40.56</v>
      </c>
      <c r="BW450" s="67">
        <v>42.48</v>
      </c>
      <c r="BX450" s="67">
        <v>42.88</v>
      </c>
      <c r="BY450" s="67">
        <v>42.99</v>
      </c>
      <c r="BZ450" s="67">
        <v>44.07</v>
      </c>
      <c r="CA450" s="67">
        <v>42.78</v>
      </c>
      <c r="CB450" s="67">
        <v>40.1</v>
      </c>
      <c r="CC450" s="67">
        <v>41.25</v>
      </c>
      <c r="CD450" s="67">
        <v>39.200000000000003</v>
      </c>
      <c r="CE450" s="67">
        <v>38.03</v>
      </c>
      <c r="CF450" s="67">
        <v>38.97</v>
      </c>
      <c r="CG450" s="67">
        <v>40.299999999999997</v>
      </c>
      <c r="CH450" s="67">
        <v>39.1</v>
      </c>
      <c r="CI450" s="67">
        <v>38.79</v>
      </c>
      <c r="CJ450" s="67">
        <v>39.19</v>
      </c>
      <c r="CK450" s="67">
        <v>41.02</v>
      </c>
      <c r="CL450" s="67">
        <v>42.69</v>
      </c>
      <c r="CM450" s="67">
        <v>42.66</v>
      </c>
      <c r="CN450" s="67">
        <v>42.35</v>
      </c>
      <c r="CO450" s="67">
        <v>45.24</v>
      </c>
      <c r="CP450" s="239">
        <v>45.18</v>
      </c>
      <c r="CQ450" s="67">
        <v>45.84</v>
      </c>
      <c r="CR450" s="67">
        <v>47.97</v>
      </c>
      <c r="CS450" s="67">
        <v>48.3</v>
      </c>
      <c r="CT450" s="67">
        <v>48.3</v>
      </c>
      <c r="CU450" s="67">
        <v>50.33</v>
      </c>
      <c r="CV450" s="67">
        <v>49.2</v>
      </c>
      <c r="CW450" s="67">
        <v>50.12</v>
      </c>
      <c r="CX450" s="67">
        <v>50.1</v>
      </c>
      <c r="CY450" s="67">
        <v>47.01</v>
      </c>
      <c r="DD450" s="17">
        <f t="shared" ref="DD450:DD517" si="20">D450-H450</f>
        <v>-0.39000000000000057</v>
      </c>
      <c r="DE450" s="96">
        <f t="shared" ref="DE450:DE513" si="21">DD450/H450</f>
        <v>-6.8469101123595603E-3</v>
      </c>
      <c r="DF450">
        <v>7.8</v>
      </c>
      <c r="DH450" s="257" t="s">
        <v>11262</v>
      </c>
      <c r="DI450">
        <f>VLOOKUP(DH450,[5]全部Ａ股20250705!$A:$D,4,FALSE)</f>
        <v>56.57</v>
      </c>
      <c r="DK450" s="270"/>
      <c r="DL450" s="271"/>
    </row>
    <row r="451" spans="1:116" x14ac:dyDescent="0.25">
      <c r="A451" s="99">
        <f t="shared" si="15"/>
        <v>450</v>
      </c>
      <c r="B451" s="1" t="s">
        <v>454</v>
      </c>
      <c r="C451" s="1">
        <v>603106</v>
      </c>
      <c r="D451" s="176">
        <v>9.9</v>
      </c>
      <c r="F451" s="100" t="e">
        <f>VLOOKUP(C451,#REF!,3,FALSE)</f>
        <v>#REF!</v>
      </c>
      <c r="G451" s="100"/>
      <c r="H451" s="67">
        <v>10.52</v>
      </c>
      <c r="I451" s="67">
        <v>8.7899999999999991</v>
      </c>
      <c r="J451" s="67">
        <v>9.68</v>
      </c>
      <c r="K451" s="67">
        <v>9.68</v>
      </c>
      <c r="L451" s="67">
        <v>8.74</v>
      </c>
      <c r="M451" s="67">
        <v>8.25</v>
      </c>
      <c r="N451" s="67">
        <v>8.06</v>
      </c>
      <c r="O451" s="67">
        <v>8.11</v>
      </c>
      <c r="P451" s="67">
        <v>7.94</v>
      </c>
      <c r="Q451" s="67">
        <v>7.88</v>
      </c>
      <c r="R451" s="67">
        <v>7.73</v>
      </c>
      <c r="S451" s="67">
        <v>7.58</v>
      </c>
      <c r="T451" s="67">
        <v>8.33</v>
      </c>
      <c r="U451" s="67">
        <v>8.32</v>
      </c>
      <c r="V451" s="67">
        <v>8.65</v>
      </c>
      <c r="W451" s="67">
        <v>9.23</v>
      </c>
      <c r="X451" s="67">
        <v>9</v>
      </c>
      <c r="Y451" s="67">
        <v>8.81</v>
      </c>
      <c r="Z451" s="67">
        <v>9.52</v>
      </c>
      <c r="AA451" s="67">
        <v>9.58</v>
      </c>
      <c r="AB451" s="67">
        <v>9.64</v>
      </c>
      <c r="AC451" s="67">
        <v>8.36</v>
      </c>
      <c r="AD451" s="67">
        <v>8.57</v>
      </c>
      <c r="AE451" s="67">
        <v>9</v>
      </c>
      <c r="AF451" s="67">
        <v>7.38</v>
      </c>
      <c r="AG451" s="67">
        <v>7.15</v>
      </c>
      <c r="AH451" s="67">
        <v>8.56</v>
      </c>
      <c r="AI451" s="67">
        <v>9.0500000000000007</v>
      </c>
      <c r="AJ451" s="67">
        <v>9.57</v>
      </c>
      <c r="AK451" s="67">
        <v>10.14</v>
      </c>
      <c r="AL451" s="67">
        <v>9.35</v>
      </c>
      <c r="AM451" s="67">
        <v>8.9</v>
      </c>
      <c r="AN451" s="67">
        <v>9.01</v>
      </c>
      <c r="AO451" s="67">
        <v>10.33</v>
      </c>
      <c r="AP451" s="67">
        <v>12.14</v>
      </c>
      <c r="AQ451" s="67">
        <v>11.92</v>
      </c>
      <c r="AR451" s="67">
        <v>8.86</v>
      </c>
      <c r="AS451" s="67">
        <v>8.31</v>
      </c>
      <c r="AT451" s="67">
        <v>8.48</v>
      </c>
      <c r="AU451" s="67">
        <v>7.71</v>
      </c>
      <c r="AV451" s="67">
        <v>4.78</v>
      </c>
      <c r="AW451" s="67">
        <v>4.58</v>
      </c>
      <c r="AX451" s="67">
        <v>4.51</v>
      </c>
      <c r="AY451" s="67">
        <v>4.46</v>
      </c>
      <c r="AZ451" s="67">
        <v>4.22</v>
      </c>
      <c r="BA451" s="67">
        <v>4.4400000000000004</v>
      </c>
      <c r="BB451" s="67">
        <v>4.3899999999999997</v>
      </c>
      <c r="BC451" s="67">
        <v>4.5999999999999996</v>
      </c>
      <c r="BD451" s="67">
        <v>4.16</v>
      </c>
      <c r="BE451" s="67">
        <v>3.97</v>
      </c>
      <c r="BF451" s="67">
        <v>4.13</v>
      </c>
      <c r="BG451" s="67">
        <v>4.24</v>
      </c>
      <c r="BH451" s="67">
        <v>4.26</v>
      </c>
      <c r="BI451" s="67">
        <v>4.47</v>
      </c>
      <c r="BJ451" s="67">
        <v>4.47</v>
      </c>
      <c r="BK451" s="67">
        <v>4.18</v>
      </c>
      <c r="BL451" s="67">
        <v>4.74</v>
      </c>
      <c r="BM451" s="67">
        <v>4.68</v>
      </c>
      <c r="BN451" s="67">
        <v>5.0599999999999996</v>
      </c>
      <c r="BO451" s="67">
        <v>5.0199999999999996</v>
      </c>
      <c r="BP451" s="67">
        <v>5.29</v>
      </c>
      <c r="BQ451" s="67">
        <v>5.23</v>
      </c>
      <c r="BR451" s="67">
        <v>4.6100000000000003</v>
      </c>
      <c r="BS451" s="67">
        <v>5.24</v>
      </c>
      <c r="BT451" s="67">
        <v>5.68</v>
      </c>
      <c r="BV451" s="67">
        <v>6.56</v>
      </c>
      <c r="BW451" s="67">
        <v>6.18</v>
      </c>
      <c r="BX451" s="67">
        <v>5.46</v>
      </c>
      <c r="BY451" s="67">
        <v>5.64</v>
      </c>
      <c r="BZ451" s="67">
        <v>5.32</v>
      </c>
      <c r="CA451" s="67">
        <v>3.98</v>
      </c>
      <c r="CB451" s="67">
        <v>5.1100000000000003</v>
      </c>
      <c r="CC451" s="67">
        <v>6.94</v>
      </c>
      <c r="CD451" s="67">
        <v>7.25</v>
      </c>
      <c r="CE451" s="67">
        <v>8.1999999999999993</v>
      </c>
      <c r="CF451" s="67">
        <v>8.36</v>
      </c>
      <c r="CG451" s="67">
        <v>8.68</v>
      </c>
      <c r="CH451" s="67">
        <v>7.79</v>
      </c>
      <c r="CI451" s="67">
        <v>8.66</v>
      </c>
      <c r="CJ451" s="67">
        <v>7.61</v>
      </c>
      <c r="CK451" s="67">
        <v>6.85</v>
      </c>
      <c r="CL451" s="67">
        <v>6.73</v>
      </c>
      <c r="CM451" s="67">
        <v>6.97</v>
      </c>
      <c r="CN451" s="67">
        <v>6.79</v>
      </c>
      <c r="CO451" s="67">
        <v>6.68</v>
      </c>
      <c r="CP451" s="239">
        <v>6.54</v>
      </c>
      <c r="CQ451" s="67">
        <v>6.66</v>
      </c>
      <c r="CR451" s="67">
        <v>6.89</v>
      </c>
      <c r="CS451" s="67">
        <v>6.95</v>
      </c>
      <c r="CT451" s="67">
        <v>6.95</v>
      </c>
      <c r="CU451" s="67">
        <v>7.59</v>
      </c>
      <c r="CV451" s="67">
        <v>7.18</v>
      </c>
      <c r="CW451" s="67">
        <v>7.37</v>
      </c>
      <c r="CX451" s="67">
        <v>7.89</v>
      </c>
      <c r="CY451" s="67">
        <v>9.32</v>
      </c>
      <c r="DD451" s="17">
        <f t="shared" si="20"/>
        <v>-0.61999999999999922</v>
      </c>
      <c r="DE451" s="96">
        <f t="shared" si="21"/>
        <v>-5.8935361216729966E-2</v>
      </c>
      <c r="DF451">
        <v>7.8</v>
      </c>
      <c r="DH451" s="257" t="s">
        <v>11263</v>
      </c>
      <c r="DI451">
        <f>VLOOKUP(DH451,[5]全部Ａ股20250705!$A:$D,4,FALSE)</f>
        <v>9.9</v>
      </c>
      <c r="DK451" s="270"/>
      <c r="DL451" s="271"/>
    </row>
    <row r="452" spans="1:116" x14ac:dyDescent="0.25">
      <c r="A452" s="99">
        <f t="shared" si="15"/>
        <v>451</v>
      </c>
      <c r="B452" s="1" t="s">
        <v>452</v>
      </c>
      <c r="C452" s="1">
        <v>603000</v>
      </c>
      <c r="D452" s="176">
        <v>19.850000000000001</v>
      </c>
      <c r="F452" s="100" t="e">
        <f>VLOOKUP(C452,#REF!,3,FALSE)</f>
        <v>#REF!</v>
      </c>
      <c r="G452" s="100"/>
      <c r="H452" s="67">
        <v>20.05</v>
      </c>
      <c r="I452" s="67">
        <v>19.2</v>
      </c>
      <c r="J452" s="67">
        <v>19.8</v>
      </c>
      <c r="K452" s="67">
        <v>20.11</v>
      </c>
      <c r="L452" s="67">
        <v>19.82</v>
      </c>
      <c r="M452" s="67">
        <v>19.71</v>
      </c>
      <c r="N452" s="67">
        <v>20.12</v>
      </c>
      <c r="O452" s="67">
        <v>20.5</v>
      </c>
      <c r="P452" s="67">
        <v>19.809999999999999</v>
      </c>
      <c r="Q452" s="67">
        <v>20.329999999999998</v>
      </c>
      <c r="R452" s="67">
        <v>19.78</v>
      </c>
      <c r="S452" s="67">
        <v>19.82</v>
      </c>
      <c r="T452" s="67">
        <v>21.13</v>
      </c>
      <c r="U452" s="67">
        <v>21.44</v>
      </c>
      <c r="V452" s="67">
        <v>21.64</v>
      </c>
      <c r="W452" s="67">
        <v>22.54</v>
      </c>
      <c r="X452" s="67">
        <v>22.98</v>
      </c>
      <c r="Y452" s="67">
        <v>23.03</v>
      </c>
      <c r="Z452" s="67">
        <v>24.79</v>
      </c>
      <c r="AA452" s="67">
        <v>24.97</v>
      </c>
      <c r="AB452" s="67">
        <v>23.47</v>
      </c>
      <c r="AC452" s="67">
        <v>22.36</v>
      </c>
      <c r="AD452" s="67">
        <v>22.35</v>
      </c>
      <c r="AE452" s="67">
        <v>22.17</v>
      </c>
      <c r="AF452" s="67">
        <v>20.059999999999999</v>
      </c>
      <c r="AG452" s="67">
        <v>20.29</v>
      </c>
      <c r="AH452" s="67">
        <v>23.37</v>
      </c>
      <c r="AI452" s="67">
        <v>24.6</v>
      </c>
      <c r="AJ452" s="67">
        <v>25.94</v>
      </c>
      <c r="AK452" s="67">
        <v>25.6</v>
      </c>
      <c r="AL452" s="67">
        <v>25.09</v>
      </c>
      <c r="AM452" s="67">
        <v>24.49</v>
      </c>
      <c r="AN452" s="67">
        <v>24.92</v>
      </c>
      <c r="AO452" s="67">
        <v>23.31</v>
      </c>
      <c r="AP452" s="67">
        <v>21.85</v>
      </c>
      <c r="AQ452" s="67">
        <v>23.43</v>
      </c>
      <c r="AR452" s="67">
        <v>21.83</v>
      </c>
      <c r="AS452" s="67">
        <v>21.4</v>
      </c>
      <c r="AT452" s="67">
        <v>23.51</v>
      </c>
      <c r="AU452" s="67">
        <v>21.62</v>
      </c>
      <c r="AV452" s="67">
        <v>18.14</v>
      </c>
      <c r="AW452" s="67">
        <v>17.61</v>
      </c>
      <c r="AX452" s="67">
        <v>17.760000000000002</v>
      </c>
      <c r="AY452" s="67">
        <v>17.600000000000001</v>
      </c>
      <c r="AZ452" s="67">
        <v>17.25</v>
      </c>
      <c r="BA452" s="67">
        <v>18.47</v>
      </c>
      <c r="BB452" s="67">
        <v>18.78</v>
      </c>
      <c r="BC452" s="67">
        <v>19.5</v>
      </c>
      <c r="BD452" s="67">
        <v>18.89</v>
      </c>
      <c r="BE452" s="67">
        <v>20.13</v>
      </c>
      <c r="BF452" s="67">
        <v>19.489999999999998</v>
      </c>
      <c r="BG452" s="67">
        <v>19.88</v>
      </c>
      <c r="BH452" s="67">
        <v>19.989999999999998</v>
      </c>
      <c r="BI452" s="67">
        <v>20.34</v>
      </c>
      <c r="BJ452" s="67">
        <v>21.59</v>
      </c>
      <c r="BK452" s="67">
        <v>21.16</v>
      </c>
      <c r="BL452" s="67">
        <v>21.92</v>
      </c>
      <c r="BM452" s="67">
        <v>22.13</v>
      </c>
      <c r="BN452" s="67">
        <v>23.02</v>
      </c>
      <c r="BO452" s="67">
        <v>23.88</v>
      </c>
      <c r="BP452" s="67">
        <v>24.89</v>
      </c>
      <c r="BQ452" s="67">
        <v>24.5</v>
      </c>
      <c r="BR452" s="67">
        <v>24.72</v>
      </c>
      <c r="BS452" s="67">
        <v>24.02</v>
      </c>
      <c r="BT452" s="67">
        <v>25.18</v>
      </c>
      <c r="BV452" s="67">
        <v>31.12</v>
      </c>
      <c r="BW452" s="67">
        <v>27.85</v>
      </c>
      <c r="BX452" s="67">
        <v>28.09</v>
      </c>
      <c r="BY452" s="67">
        <v>29.19</v>
      </c>
      <c r="BZ452" s="67">
        <v>26.04</v>
      </c>
      <c r="CA452" s="67">
        <v>21.73</v>
      </c>
      <c r="CB452" s="67">
        <v>20.5</v>
      </c>
      <c r="CC452" s="67">
        <v>24.52</v>
      </c>
      <c r="CD452" s="67">
        <v>23.9</v>
      </c>
      <c r="CE452" s="67">
        <v>24.6</v>
      </c>
      <c r="CF452" s="67">
        <v>26.56</v>
      </c>
      <c r="CG452" s="67">
        <v>27.98</v>
      </c>
      <c r="CH452" s="67">
        <v>27.09</v>
      </c>
      <c r="CI452" s="67">
        <v>32.44</v>
      </c>
      <c r="CJ452" s="67">
        <v>33.08</v>
      </c>
      <c r="CK452" s="67">
        <v>34.549999999999997</v>
      </c>
      <c r="CL452" s="67">
        <v>32.72</v>
      </c>
      <c r="CM452" s="67">
        <v>33.22</v>
      </c>
      <c r="CN452" s="67">
        <v>31.49</v>
      </c>
      <c r="CO452" s="67">
        <v>32.71</v>
      </c>
      <c r="CP452" s="239">
        <v>31.97</v>
      </c>
      <c r="CQ452" s="67">
        <v>32.78</v>
      </c>
      <c r="CR452" s="67">
        <v>35.25</v>
      </c>
      <c r="CS452" s="67">
        <v>38.340000000000003</v>
      </c>
      <c r="CT452" s="67">
        <v>38.340000000000003</v>
      </c>
      <c r="CU452" s="67">
        <v>34.39</v>
      </c>
      <c r="CV452" s="67">
        <v>34.270000000000003</v>
      </c>
      <c r="CW452" s="67">
        <v>38.22</v>
      </c>
      <c r="CX452" s="67">
        <v>39.880000000000003</v>
      </c>
      <c r="CY452" s="67">
        <v>34.799999999999997</v>
      </c>
      <c r="DD452" s="17">
        <f t="shared" si="20"/>
        <v>-0.19999999999999929</v>
      </c>
      <c r="DE452" s="96">
        <f t="shared" si="21"/>
        <v>-9.9750623441396159E-3</v>
      </c>
      <c r="DF452">
        <v>7.8</v>
      </c>
      <c r="DH452" s="257" t="s">
        <v>11264</v>
      </c>
      <c r="DI452">
        <f>VLOOKUP(DH452,[5]全部Ａ股20250705!$A:$D,4,FALSE)</f>
        <v>19.850000000000001</v>
      </c>
      <c r="DK452" s="270"/>
      <c r="DL452" s="271"/>
    </row>
    <row r="453" spans="1:116" x14ac:dyDescent="0.25">
      <c r="A453" s="99">
        <f t="shared" si="15"/>
        <v>452</v>
      </c>
      <c r="B453" s="35" t="s">
        <v>430</v>
      </c>
      <c r="C453" s="86" t="s">
        <v>432</v>
      </c>
      <c r="D453" s="176">
        <v>2.0499999999999998</v>
      </c>
      <c r="F453" s="100" t="e">
        <f>VLOOKUP(C453,#REF!,3,FALSE)</f>
        <v>#REF!</v>
      </c>
      <c r="G453" s="100"/>
      <c r="H453" s="67">
        <v>2.1</v>
      </c>
      <c r="I453" s="67">
        <v>2.0499999999999998</v>
      </c>
      <c r="J453" s="67">
        <v>2.1</v>
      </c>
      <c r="K453" s="67">
        <v>2.0499999999999998</v>
      </c>
      <c r="L453" s="67">
        <v>2.06</v>
      </c>
      <c r="M453" s="67">
        <v>2.17</v>
      </c>
      <c r="N453" s="67">
        <v>2.2200000000000002</v>
      </c>
      <c r="O453" s="67">
        <v>2.17</v>
      </c>
      <c r="P453" s="67">
        <v>2.1</v>
      </c>
      <c r="Q453" s="67">
        <v>1.99</v>
      </c>
      <c r="R453" s="67">
        <v>2.0099999999999998</v>
      </c>
      <c r="S453" s="67">
        <v>2</v>
      </c>
      <c r="T453" s="67">
        <v>2.2200000000000002</v>
      </c>
      <c r="U453" s="67">
        <v>2.2999999999999998</v>
      </c>
      <c r="V453" s="67">
        <v>2.38</v>
      </c>
      <c r="W453" s="67">
        <v>2.5499999999999998</v>
      </c>
      <c r="X453" s="67">
        <v>2.56</v>
      </c>
      <c r="Y453" s="67">
        <v>2.37</v>
      </c>
      <c r="Z453" s="67">
        <v>2.17</v>
      </c>
      <c r="AA453" s="67">
        <v>2.23</v>
      </c>
      <c r="AB453" s="67">
        <v>2.25</v>
      </c>
      <c r="AC453" s="67">
        <v>2.04</v>
      </c>
      <c r="AD453" s="67">
        <v>2.09</v>
      </c>
      <c r="AE453" s="67">
        <v>2.25</v>
      </c>
      <c r="AF453" s="67">
        <v>2.16</v>
      </c>
      <c r="AG453" s="67">
        <v>2.19</v>
      </c>
      <c r="AH453" s="67">
        <v>2.63</v>
      </c>
      <c r="AI453" s="67">
        <v>3.02</v>
      </c>
      <c r="AJ453" s="67">
        <v>2.95</v>
      </c>
      <c r="AK453" s="67">
        <v>2.92</v>
      </c>
      <c r="AL453" s="67">
        <v>2.5499999999999998</v>
      </c>
      <c r="AM453" s="67">
        <v>2.57</v>
      </c>
      <c r="AN453" s="67">
        <v>2.5499999999999998</v>
      </c>
      <c r="AO453" s="67">
        <v>2.89</v>
      </c>
      <c r="AP453" s="67">
        <v>2.25</v>
      </c>
      <c r="AQ453" s="67">
        <v>2.1800000000000002</v>
      </c>
      <c r="AR453" s="67">
        <v>1.84</v>
      </c>
      <c r="AS453" s="67">
        <v>1.79</v>
      </c>
      <c r="AT453" s="67">
        <v>1.98</v>
      </c>
      <c r="AU453" s="67">
        <v>1.8</v>
      </c>
      <c r="AV453" s="67">
        <v>1.47</v>
      </c>
      <c r="AW453" s="67">
        <v>1.44</v>
      </c>
      <c r="AX453" s="67">
        <v>1.61</v>
      </c>
      <c r="AY453" s="67">
        <v>1.52</v>
      </c>
      <c r="AZ453" s="67">
        <v>1.57</v>
      </c>
      <c r="BA453" s="67">
        <v>1.63</v>
      </c>
      <c r="BB453" s="67">
        <v>1.64</v>
      </c>
      <c r="BC453" s="67">
        <v>1.84</v>
      </c>
      <c r="BD453" s="67">
        <v>1.37</v>
      </c>
      <c r="BE453" s="67">
        <v>1.39</v>
      </c>
      <c r="BF453" s="67">
        <v>1.41</v>
      </c>
      <c r="BG453" s="67">
        <v>1.43</v>
      </c>
      <c r="BH453" s="67">
        <v>1.41</v>
      </c>
      <c r="BI453" s="67">
        <v>1.56</v>
      </c>
      <c r="BJ453" s="67">
        <v>1.57</v>
      </c>
      <c r="BK453" s="67">
        <v>1.63</v>
      </c>
      <c r="BL453" s="67">
        <v>1.89</v>
      </c>
      <c r="BM453" s="67">
        <v>1.93</v>
      </c>
      <c r="BN453" s="67">
        <v>1.92</v>
      </c>
      <c r="BO453" s="67">
        <v>1.95</v>
      </c>
      <c r="BP453" s="67">
        <v>2</v>
      </c>
      <c r="BQ453" s="67">
        <v>1.95</v>
      </c>
      <c r="BR453" s="67">
        <v>1.98</v>
      </c>
      <c r="BS453" s="67">
        <v>2.12</v>
      </c>
      <c r="BT453" s="67">
        <v>2.31</v>
      </c>
      <c r="BV453" s="67">
        <v>2.61</v>
      </c>
      <c r="BW453" s="67">
        <v>2.7</v>
      </c>
      <c r="BX453" s="67">
        <v>2.56</v>
      </c>
      <c r="BY453" s="67">
        <v>2.79</v>
      </c>
      <c r="BZ453" s="67">
        <v>2.44</v>
      </c>
      <c r="CA453" s="67">
        <v>2.06</v>
      </c>
      <c r="CB453" s="67">
        <v>2.16</v>
      </c>
      <c r="CC453" s="67">
        <v>2.6</v>
      </c>
      <c r="CD453" s="67">
        <v>2.58</v>
      </c>
      <c r="CE453" s="67">
        <v>2.8</v>
      </c>
      <c r="CF453" s="67">
        <v>2.84</v>
      </c>
      <c r="CG453" s="67">
        <v>2.98</v>
      </c>
      <c r="CH453" s="67">
        <v>3</v>
      </c>
      <c r="CI453" s="67">
        <v>3.26</v>
      </c>
      <c r="CJ453" s="67">
        <v>3.27</v>
      </c>
      <c r="CK453" s="67">
        <v>3.46</v>
      </c>
      <c r="CL453" s="67">
        <v>3.51</v>
      </c>
      <c r="CM453" s="67">
        <v>3.77</v>
      </c>
      <c r="CN453" s="67">
        <v>3.6</v>
      </c>
      <c r="CO453" s="67">
        <v>3.61</v>
      </c>
      <c r="CP453" s="239">
        <v>3.6</v>
      </c>
      <c r="CQ453" s="67">
        <v>3.4</v>
      </c>
      <c r="CR453" s="67">
        <v>3.69</v>
      </c>
      <c r="CS453" s="67">
        <v>3.3</v>
      </c>
      <c r="CT453" s="67">
        <v>3.3</v>
      </c>
      <c r="CU453" s="67">
        <v>3.41</v>
      </c>
      <c r="CV453" s="67">
        <v>3.56</v>
      </c>
      <c r="CW453" s="67">
        <v>3.84</v>
      </c>
      <c r="CX453" s="67">
        <v>3.95</v>
      </c>
      <c r="CY453" s="67">
        <v>3.35</v>
      </c>
      <c r="CZ453" s="67">
        <v>4.0599999999999996</v>
      </c>
      <c r="DA453" s="67">
        <v>4.2699999999999996</v>
      </c>
      <c r="DD453" s="17">
        <f t="shared" si="20"/>
        <v>-5.0000000000000266E-2</v>
      </c>
      <c r="DE453" s="96">
        <f t="shared" si="21"/>
        <v>-2.3809523809523937E-2</v>
      </c>
      <c r="DF453">
        <v>7.8</v>
      </c>
      <c r="DH453" s="257" t="s">
        <v>432</v>
      </c>
      <c r="DI453">
        <f>VLOOKUP(DH453,[5]全部Ａ股20250705!$A:$D,4,FALSE)</f>
        <v>2.0499999999999998</v>
      </c>
      <c r="DK453" s="270"/>
      <c r="DL453" s="271"/>
    </row>
    <row r="454" spans="1:116" x14ac:dyDescent="0.25">
      <c r="A454" s="99">
        <f t="shared" si="15"/>
        <v>453</v>
      </c>
      <c r="B454" s="35" t="s">
        <v>634</v>
      </c>
      <c r="C454" s="86" t="s">
        <v>635</v>
      </c>
      <c r="D454" s="176">
        <v>11.36</v>
      </c>
      <c r="F454" s="100" t="e">
        <f>VLOOKUP(C454,#REF!,3,FALSE)</f>
        <v>#REF!</v>
      </c>
      <c r="G454" s="100"/>
      <c r="H454" s="67">
        <v>11.46</v>
      </c>
      <c r="I454" s="67">
        <v>10.95</v>
      </c>
      <c r="J454" s="67">
        <v>11.1</v>
      </c>
      <c r="K454" s="67">
        <v>11.19</v>
      </c>
      <c r="L454" s="67">
        <v>10.76</v>
      </c>
      <c r="M454" s="67">
        <v>10.95</v>
      </c>
      <c r="N454" s="67">
        <v>11.17</v>
      </c>
      <c r="O454" s="67">
        <v>11.27</v>
      </c>
      <c r="P454" s="67">
        <v>11.2</v>
      </c>
      <c r="Q454" s="67">
        <v>11.43</v>
      </c>
      <c r="R454" s="67">
        <v>10.87</v>
      </c>
      <c r="S454" s="67">
        <v>11.02</v>
      </c>
      <c r="T454" s="67">
        <v>11.95</v>
      </c>
      <c r="U454" s="67">
        <v>12.4</v>
      </c>
      <c r="V454" s="67">
        <v>12.7</v>
      </c>
      <c r="W454" s="67">
        <v>12.69</v>
      </c>
      <c r="X454" s="67">
        <v>12.96</v>
      </c>
      <c r="Y454" s="67">
        <v>12.18</v>
      </c>
      <c r="Z454" s="67">
        <v>12.63</v>
      </c>
      <c r="AA454" s="67">
        <v>12.86</v>
      </c>
      <c r="AB454" s="67">
        <v>13.1</v>
      </c>
      <c r="AC454" s="67">
        <v>13.16</v>
      </c>
      <c r="AD454" s="67">
        <v>13.2</v>
      </c>
      <c r="AE454" s="67">
        <v>13.02</v>
      </c>
      <c r="AF454" s="67">
        <v>11.68</v>
      </c>
      <c r="AG454" s="67">
        <v>11.07</v>
      </c>
      <c r="AH454" s="67">
        <v>12.16</v>
      </c>
      <c r="AI454" s="67">
        <v>12.64</v>
      </c>
      <c r="AJ454" s="67">
        <v>13.47</v>
      </c>
      <c r="AK454" s="67">
        <v>12.61</v>
      </c>
      <c r="AL454" s="67">
        <v>11.89</v>
      </c>
      <c r="AM454" s="67">
        <v>12.14</v>
      </c>
      <c r="AN454" s="67">
        <v>11.09</v>
      </c>
      <c r="AO454" s="67">
        <v>11.11</v>
      </c>
      <c r="AP454" s="67">
        <v>10.48</v>
      </c>
      <c r="AQ454" s="67">
        <v>10.47</v>
      </c>
      <c r="AR454" s="67">
        <v>9.9600000000000009</v>
      </c>
      <c r="AS454" s="67">
        <v>9.7899999999999991</v>
      </c>
      <c r="AT454" s="67">
        <v>10.87</v>
      </c>
      <c r="AU454" s="67">
        <v>9.89</v>
      </c>
      <c r="AV454" s="67">
        <v>8.23</v>
      </c>
      <c r="AW454" s="67">
        <v>8.36</v>
      </c>
      <c r="AX454" s="67">
        <v>8.42</v>
      </c>
      <c r="AY454" s="67">
        <v>8.66</v>
      </c>
      <c r="AZ454" s="67">
        <v>8.02</v>
      </c>
      <c r="BA454" s="67">
        <v>8.5299999999999994</v>
      </c>
      <c r="BB454" s="67">
        <v>8.56</v>
      </c>
      <c r="BC454" s="67">
        <v>8.74</v>
      </c>
      <c r="BD454" s="67">
        <v>8.7200000000000006</v>
      </c>
      <c r="BE454" s="67">
        <v>9.01</v>
      </c>
      <c r="BF454" s="67">
        <v>9.19</v>
      </c>
      <c r="BG454" s="67">
        <v>8.77</v>
      </c>
      <c r="BH454" s="67">
        <v>8.92</v>
      </c>
      <c r="BI454" s="67">
        <v>9.1999999999999993</v>
      </c>
      <c r="BJ454" s="67">
        <v>9.6</v>
      </c>
      <c r="BK454" s="67">
        <v>9.92</v>
      </c>
      <c r="BL454" s="67">
        <v>10.49</v>
      </c>
      <c r="BM454" s="67">
        <v>10.53</v>
      </c>
      <c r="BN454" s="67">
        <v>11.14</v>
      </c>
      <c r="BO454" s="67">
        <v>10.81</v>
      </c>
      <c r="BP454" s="67">
        <v>10.51</v>
      </c>
      <c r="BQ454" s="67">
        <v>10.14</v>
      </c>
      <c r="BR454" s="67">
        <v>10.19</v>
      </c>
      <c r="BS454" s="67">
        <v>10.7</v>
      </c>
      <c r="BT454" s="67">
        <v>11.45</v>
      </c>
      <c r="BV454" s="67">
        <v>10.87</v>
      </c>
      <c r="BW454" s="67">
        <v>11.44</v>
      </c>
      <c r="BX454" s="67">
        <v>10.85</v>
      </c>
      <c r="BY454" s="67">
        <v>11.36</v>
      </c>
      <c r="BZ454" s="67">
        <v>10.83</v>
      </c>
      <c r="CA454" s="67">
        <v>10.84</v>
      </c>
      <c r="CB454" s="67">
        <v>9.25</v>
      </c>
      <c r="CC454" s="67">
        <v>11.68</v>
      </c>
      <c r="CD454" s="67">
        <v>12.42</v>
      </c>
      <c r="CE454" s="67">
        <v>12.78</v>
      </c>
      <c r="CF454" s="67">
        <v>12.4</v>
      </c>
      <c r="CG454" s="67">
        <v>13.09</v>
      </c>
      <c r="CH454" s="67">
        <v>12.19</v>
      </c>
      <c r="CI454" s="67">
        <v>12.5</v>
      </c>
      <c r="CJ454" s="67">
        <v>13.1</v>
      </c>
      <c r="CK454" s="67">
        <v>12.49</v>
      </c>
      <c r="CL454" s="67">
        <v>13.83</v>
      </c>
      <c r="CM454" s="67">
        <v>14.22</v>
      </c>
      <c r="CN454" s="67">
        <v>14.25</v>
      </c>
      <c r="CO454" s="67">
        <v>13.73</v>
      </c>
      <c r="CP454" s="239">
        <v>14.34</v>
      </c>
      <c r="CQ454" s="67">
        <v>14.75</v>
      </c>
      <c r="CR454" s="67">
        <v>15.54</v>
      </c>
      <c r="DD454" s="17">
        <f t="shared" si="20"/>
        <v>-0.10000000000000142</v>
      </c>
      <c r="DE454" s="96">
        <f t="shared" si="21"/>
        <v>-8.7260034904015193E-3</v>
      </c>
      <c r="DF454">
        <v>7.8</v>
      </c>
      <c r="DH454" s="257" t="s">
        <v>635</v>
      </c>
      <c r="DI454">
        <f>VLOOKUP(DH454,[5]全部Ａ股20250705!$A:$D,4,FALSE)</f>
        <v>11.36</v>
      </c>
      <c r="DK454" s="270"/>
      <c r="DL454" s="271"/>
    </row>
    <row r="455" spans="1:116" x14ac:dyDescent="0.25">
      <c r="A455" s="99">
        <f t="shared" si="15"/>
        <v>454</v>
      </c>
      <c r="B455" s="35" t="s">
        <v>426</v>
      </c>
      <c r="C455" s="35">
        <v>300159</v>
      </c>
      <c r="D455" s="176">
        <v>3.22</v>
      </c>
      <c r="F455" s="100" t="e">
        <f>VLOOKUP(C455,#REF!,3,FALSE)</f>
        <v>#REF!</v>
      </c>
      <c r="G455" s="100"/>
      <c r="H455" s="67">
        <v>3.18</v>
      </c>
      <c r="I455" s="67">
        <v>2.84</v>
      </c>
      <c r="J455" s="67">
        <v>2.56</v>
      </c>
      <c r="K455" s="67">
        <v>2.4300000000000002</v>
      </c>
      <c r="L455" s="67">
        <v>2.16</v>
      </c>
      <c r="M455" s="67">
        <v>2.2200000000000002</v>
      </c>
      <c r="N455" s="67">
        <v>2.09</v>
      </c>
      <c r="O455" s="67">
        <v>1.98</v>
      </c>
      <c r="P455" s="67">
        <v>1.78</v>
      </c>
      <c r="Q455" s="67">
        <v>1.78</v>
      </c>
      <c r="R455" s="67">
        <v>1.77</v>
      </c>
      <c r="S455" s="67">
        <v>1.73</v>
      </c>
      <c r="T455" s="67">
        <v>1.77</v>
      </c>
      <c r="U455" s="67">
        <v>1.84</v>
      </c>
      <c r="V455" s="67">
        <v>1.76</v>
      </c>
      <c r="W455" s="67">
        <v>2.74</v>
      </c>
      <c r="X455" s="67">
        <v>2.82</v>
      </c>
      <c r="Y455" s="67">
        <v>2.73</v>
      </c>
      <c r="Z455" s="67">
        <v>2.41</v>
      </c>
      <c r="AA455" s="67">
        <v>2.36</v>
      </c>
      <c r="AB455" s="67">
        <v>2.44</v>
      </c>
      <c r="AC455" s="67">
        <v>1.91</v>
      </c>
      <c r="AD455" s="67">
        <v>1.94</v>
      </c>
      <c r="AE455" s="67">
        <v>2.6</v>
      </c>
      <c r="AF455" s="67">
        <v>2.46</v>
      </c>
      <c r="AG455" s="67">
        <v>2.44</v>
      </c>
      <c r="AH455" s="67">
        <v>3.02</v>
      </c>
      <c r="AI455" s="67">
        <v>3.65</v>
      </c>
      <c r="AJ455" s="67">
        <v>3.84</v>
      </c>
      <c r="AK455" s="67">
        <v>3.97</v>
      </c>
      <c r="AL455" s="67">
        <v>3.63</v>
      </c>
      <c r="AM455" s="67">
        <v>3.59</v>
      </c>
      <c r="AN455" s="67">
        <v>3.51</v>
      </c>
      <c r="AO455" s="67">
        <v>4.0999999999999996</v>
      </c>
      <c r="AP455" s="67">
        <v>4.01</v>
      </c>
      <c r="AQ455" s="67">
        <v>3.16</v>
      </c>
      <c r="AR455" s="67">
        <v>3.07</v>
      </c>
      <c r="AS455" s="67">
        <v>2.74</v>
      </c>
      <c r="AT455" s="67">
        <v>2.97</v>
      </c>
      <c r="AU455" s="67">
        <v>2.54</v>
      </c>
      <c r="AV455" s="67">
        <v>2.21</v>
      </c>
      <c r="AW455" s="67">
        <v>2.14</v>
      </c>
      <c r="AX455" s="67">
        <v>2.23</v>
      </c>
      <c r="AY455" s="67">
        <v>2.27</v>
      </c>
      <c r="AZ455" s="67">
        <v>2.21</v>
      </c>
      <c r="BA455" s="67">
        <v>2.2799999999999998</v>
      </c>
      <c r="BB455" s="67">
        <v>2.35</v>
      </c>
      <c r="BC455" s="67">
        <v>2.44</v>
      </c>
      <c r="BD455" s="67">
        <v>2.16</v>
      </c>
      <c r="BE455" s="67">
        <v>1.81</v>
      </c>
      <c r="BF455" s="67">
        <v>1.96</v>
      </c>
      <c r="BG455" s="67">
        <v>2</v>
      </c>
      <c r="BH455" s="67">
        <v>2.0299999999999998</v>
      </c>
      <c r="BI455" s="67">
        <v>2.2000000000000002</v>
      </c>
      <c r="BJ455" s="67">
        <v>2.19</v>
      </c>
      <c r="BK455" s="67">
        <v>2.12</v>
      </c>
      <c r="BL455" s="67">
        <v>2.5099999999999998</v>
      </c>
      <c r="BM455" s="67">
        <v>2.89</v>
      </c>
      <c r="BN455" s="67">
        <v>2.71</v>
      </c>
      <c r="BO455" s="67">
        <v>2.34</v>
      </c>
      <c r="BP455" s="67">
        <v>1.85</v>
      </c>
      <c r="BQ455" s="67">
        <v>1.84</v>
      </c>
      <c r="BR455" s="67">
        <v>1.82</v>
      </c>
      <c r="BS455" s="67">
        <v>2</v>
      </c>
      <c r="BT455" s="67">
        <v>2.15</v>
      </c>
      <c r="BV455" s="67">
        <v>2.25</v>
      </c>
      <c r="BW455" s="67">
        <v>2.2200000000000002</v>
      </c>
      <c r="BX455" s="67">
        <v>2.13</v>
      </c>
      <c r="BY455" s="67">
        <v>2.04</v>
      </c>
      <c r="BZ455" s="67">
        <v>2.02</v>
      </c>
      <c r="CA455" s="67">
        <v>1.71</v>
      </c>
      <c r="CB455" s="67">
        <v>1.87</v>
      </c>
      <c r="CC455" s="67">
        <v>2.2999999999999998</v>
      </c>
      <c r="CD455" s="67">
        <v>2.2999999999999998</v>
      </c>
      <c r="CE455" s="67">
        <v>2.5499999999999998</v>
      </c>
      <c r="CF455" s="67">
        <v>2.5</v>
      </c>
      <c r="CG455" s="67">
        <v>2.6</v>
      </c>
      <c r="CH455" s="67">
        <v>2.63</v>
      </c>
      <c r="CI455" s="67">
        <v>2.62</v>
      </c>
      <c r="CJ455" s="67">
        <v>2.64</v>
      </c>
      <c r="CK455" s="67">
        <v>2.74</v>
      </c>
      <c r="CL455" s="67">
        <v>2.77</v>
      </c>
      <c r="CM455" s="67">
        <v>2.82</v>
      </c>
      <c r="CN455" s="67">
        <v>2.75</v>
      </c>
      <c r="CO455" s="67">
        <v>2.82</v>
      </c>
      <c r="CP455" s="239">
        <v>2.73</v>
      </c>
      <c r="CQ455" s="67">
        <v>2.79</v>
      </c>
      <c r="CR455" s="67">
        <v>2.84</v>
      </c>
      <c r="CS455" s="67">
        <v>2.83</v>
      </c>
      <c r="CT455" s="67">
        <v>2.83</v>
      </c>
      <c r="CU455" s="67">
        <v>2.81</v>
      </c>
      <c r="CV455" s="67">
        <v>2.85</v>
      </c>
      <c r="CW455" s="67">
        <v>3.14</v>
      </c>
      <c r="CX455" s="67">
        <v>3.07</v>
      </c>
      <c r="CY455" s="67">
        <v>3.16</v>
      </c>
      <c r="CZ455" s="67">
        <v>3.13</v>
      </c>
      <c r="DA455" s="67">
        <v>3.25</v>
      </c>
      <c r="DD455" s="17">
        <f t="shared" si="20"/>
        <v>4.0000000000000036E-2</v>
      </c>
      <c r="DE455" s="96">
        <f t="shared" si="21"/>
        <v>1.2578616352201269E-2</v>
      </c>
      <c r="DF455">
        <v>7.8</v>
      </c>
      <c r="DH455" s="258" t="s">
        <v>11265</v>
      </c>
      <c r="DI455">
        <f>VLOOKUP(DH455,[5]全部Ａ股20250705!$A:$D,4,FALSE)</f>
        <v>3.22</v>
      </c>
      <c r="DK455" s="270"/>
      <c r="DL455" s="271"/>
    </row>
    <row r="456" spans="1:116" x14ac:dyDescent="0.25">
      <c r="A456" s="99">
        <f t="shared" si="15"/>
        <v>455</v>
      </c>
      <c r="B456" s="1" t="s">
        <v>423</v>
      </c>
      <c r="C456" s="1">
        <v>600056</v>
      </c>
      <c r="D456" s="176">
        <v>10.49</v>
      </c>
      <c r="F456" s="100" t="e">
        <f>VLOOKUP(C456,#REF!,3,FALSE)</f>
        <v>#REF!</v>
      </c>
      <c r="G456" s="100"/>
      <c r="H456" s="67">
        <v>10.36</v>
      </c>
      <c r="I456" s="67">
        <v>10.220000000000001</v>
      </c>
      <c r="J456" s="67">
        <v>10.43</v>
      </c>
      <c r="K456" s="67">
        <v>10.51</v>
      </c>
      <c r="L456" s="67">
        <v>10.49</v>
      </c>
      <c r="M456" s="67">
        <v>10.37</v>
      </c>
      <c r="N456" s="67">
        <v>10.47</v>
      </c>
      <c r="O456" s="67">
        <v>10.199999999999999</v>
      </c>
      <c r="P456" s="67">
        <v>10.14</v>
      </c>
      <c r="Q456" s="67">
        <v>10.11</v>
      </c>
      <c r="R456" s="67">
        <v>10.08</v>
      </c>
      <c r="S456" s="67">
        <v>10.07</v>
      </c>
      <c r="T456" s="67">
        <v>10.64</v>
      </c>
      <c r="U456" s="67">
        <v>10.69</v>
      </c>
      <c r="V456" s="67">
        <v>10.65</v>
      </c>
      <c r="W456" s="67">
        <v>10.8</v>
      </c>
      <c r="X456" s="67">
        <v>10.57</v>
      </c>
      <c r="Y456" s="67">
        <v>10.6</v>
      </c>
      <c r="Z456" s="67">
        <v>10.84</v>
      </c>
      <c r="AA456" s="67">
        <v>11.05</v>
      </c>
      <c r="AB456" s="67">
        <v>10.94</v>
      </c>
      <c r="AC456" s="67">
        <v>10.58</v>
      </c>
      <c r="AD456" s="67">
        <v>10.65</v>
      </c>
      <c r="AE456" s="67">
        <v>10.72</v>
      </c>
      <c r="AF456" s="67">
        <v>10.5</v>
      </c>
      <c r="AG456" s="67">
        <v>10.67</v>
      </c>
      <c r="AH456" s="67">
        <v>11.45</v>
      </c>
      <c r="AI456" s="67">
        <v>11.67</v>
      </c>
      <c r="AJ456" s="67">
        <v>12.06</v>
      </c>
      <c r="AK456" s="67">
        <v>11.82</v>
      </c>
      <c r="AL456" s="67">
        <v>11.79</v>
      </c>
      <c r="AM456" s="67">
        <v>11.72</v>
      </c>
      <c r="AN456" s="67">
        <v>12.2</v>
      </c>
      <c r="AO456" s="67">
        <v>11.82</v>
      </c>
      <c r="AP456" s="67">
        <v>11.4</v>
      </c>
      <c r="AQ456" s="67">
        <v>11.31</v>
      </c>
      <c r="AR456" s="67">
        <v>11.01</v>
      </c>
      <c r="AS456" s="67">
        <v>11.08</v>
      </c>
      <c r="AT456" s="67">
        <v>11.65</v>
      </c>
      <c r="AU456" s="67">
        <v>10.76</v>
      </c>
      <c r="AV456" s="67">
        <v>9.77</v>
      </c>
      <c r="AW456" s="67">
        <v>9.6999999999999993</v>
      </c>
      <c r="AX456" s="67">
        <v>10.029999999999999</v>
      </c>
      <c r="AY456" s="67">
        <v>10.14</v>
      </c>
      <c r="AZ456" s="67">
        <v>10.050000000000001</v>
      </c>
      <c r="BA456" s="67">
        <v>10.53</v>
      </c>
      <c r="BB456" s="67">
        <v>10.54</v>
      </c>
      <c r="BC456" s="67">
        <v>10.41</v>
      </c>
      <c r="BD456" s="67">
        <v>10.17</v>
      </c>
      <c r="BE456" s="67">
        <v>10.16</v>
      </c>
      <c r="BF456" s="67">
        <v>10.15</v>
      </c>
      <c r="BG456" s="67">
        <v>10.220000000000001</v>
      </c>
      <c r="BH456" s="67">
        <v>10.119999999999999</v>
      </c>
      <c r="BI456" s="67">
        <v>10.4</v>
      </c>
      <c r="BJ456" s="67">
        <v>10.69</v>
      </c>
      <c r="BK456" s="67">
        <v>10.73</v>
      </c>
      <c r="BL456" s="67">
        <v>10.86</v>
      </c>
      <c r="BM456" s="67">
        <v>10.87</v>
      </c>
      <c r="BN456" s="67">
        <v>11.19</v>
      </c>
      <c r="BO456" s="67">
        <v>11.33</v>
      </c>
      <c r="BP456" s="67">
        <v>11.12</v>
      </c>
      <c r="BQ456" s="67">
        <v>10.98</v>
      </c>
      <c r="BR456" s="67">
        <v>11.18</v>
      </c>
      <c r="BS456" s="67">
        <v>10.57</v>
      </c>
      <c r="BT456" s="67">
        <v>11.03</v>
      </c>
      <c r="BV456" s="67">
        <v>11.1</v>
      </c>
      <c r="BW456" s="67">
        <v>11.3</v>
      </c>
      <c r="BX456" s="67">
        <v>11.12</v>
      </c>
      <c r="BY456" s="67">
        <v>11.32</v>
      </c>
      <c r="BZ456" s="67">
        <v>11.4</v>
      </c>
      <c r="CA456" s="67">
        <v>11.26</v>
      </c>
      <c r="CB456" s="67">
        <v>10.42</v>
      </c>
      <c r="CC456" s="67">
        <v>11.46</v>
      </c>
      <c r="CD456" s="67">
        <v>10.38</v>
      </c>
      <c r="CE456" s="67">
        <v>10.7</v>
      </c>
      <c r="CF456" s="67">
        <v>11.03</v>
      </c>
      <c r="CG456" s="67">
        <v>11.17</v>
      </c>
      <c r="CH456" s="67">
        <v>11.04</v>
      </c>
      <c r="CI456" s="67">
        <v>11.45</v>
      </c>
      <c r="CJ456" s="67">
        <v>11.5</v>
      </c>
      <c r="CK456" s="67">
        <v>12.07</v>
      </c>
      <c r="CL456" s="67">
        <v>12.35</v>
      </c>
      <c r="CM456" s="67">
        <v>12.05</v>
      </c>
      <c r="CN456" s="67">
        <v>12.1</v>
      </c>
      <c r="CO456" s="67">
        <v>11.83</v>
      </c>
      <c r="CP456" s="239">
        <v>11.85</v>
      </c>
      <c r="CQ456" s="67">
        <v>11.59</v>
      </c>
      <c r="CR456" s="67">
        <v>12.62</v>
      </c>
      <c r="CS456" s="67">
        <v>12.38</v>
      </c>
      <c r="CT456" s="67">
        <v>12.38</v>
      </c>
      <c r="CU456" s="67">
        <v>12.29</v>
      </c>
      <c r="CV456" s="67">
        <v>12.37</v>
      </c>
      <c r="CW456" s="67">
        <v>12.19</v>
      </c>
      <c r="CX456" s="67">
        <v>12.44</v>
      </c>
      <c r="CY456" s="67">
        <v>12.16</v>
      </c>
      <c r="CZ456" s="67">
        <v>13</v>
      </c>
      <c r="DA456" s="67">
        <v>13.48</v>
      </c>
      <c r="DD456" s="17">
        <f t="shared" si="20"/>
        <v>0.13000000000000078</v>
      </c>
      <c r="DE456" s="96">
        <f t="shared" si="21"/>
        <v>1.2548262548262624E-2</v>
      </c>
      <c r="DF456">
        <v>7.8</v>
      </c>
      <c r="DH456" s="257" t="s">
        <v>11266</v>
      </c>
      <c r="DI456">
        <f>VLOOKUP(DH456,[5]全部Ａ股20250705!$A:$D,4,FALSE)</f>
        <v>10.49</v>
      </c>
      <c r="DK456" s="270"/>
      <c r="DL456" s="271"/>
    </row>
    <row r="457" spans="1:116" x14ac:dyDescent="0.25">
      <c r="A457" s="99">
        <f t="shared" si="15"/>
        <v>456</v>
      </c>
      <c r="B457" s="35" t="s">
        <v>421</v>
      </c>
      <c r="C457" s="86" t="s">
        <v>636</v>
      </c>
      <c r="D457" s="176">
        <v>27.64</v>
      </c>
      <c r="F457" s="100" t="e">
        <f>VLOOKUP(C457,#REF!,3,FALSE)</f>
        <v>#REF!</v>
      </c>
      <c r="G457" s="100"/>
      <c r="H457" s="67">
        <v>26.94</v>
      </c>
      <c r="I457" s="67">
        <v>26.01</v>
      </c>
      <c r="J457" s="67">
        <v>29.54</v>
      </c>
      <c r="K457" s="67">
        <v>30.8</v>
      </c>
      <c r="L457" s="67">
        <v>27.72</v>
      </c>
      <c r="M457" s="67">
        <v>26.23</v>
      </c>
      <c r="N457" s="67">
        <v>25.98</v>
      </c>
      <c r="O457" s="67">
        <v>26.63</v>
      </c>
      <c r="P457" s="67">
        <v>27.07</v>
      </c>
      <c r="Q457" s="67">
        <v>25.8</v>
      </c>
      <c r="R457" s="67">
        <v>25.87</v>
      </c>
      <c r="S457" s="67">
        <v>26.2</v>
      </c>
      <c r="T457" s="67">
        <v>28.24</v>
      </c>
      <c r="U457" s="67">
        <v>27.83</v>
      </c>
      <c r="V457" s="67">
        <v>27.89</v>
      </c>
      <c r="W457" s="67">
        <v>29.08</v>
      </c>
      <c r="X457" s="67">
        <v>27.92</v>
      </c>
      <c r="Y457" s="67">
        <v>26.36</v>
      </c>
      <c r="Z457" s="67">
        <v>28.83</v>
      </c>
      <c r="AA457" s="67">
        <v>30.16</v>
      </c>
      <c r="AB457" s="67">
        <v>30.05</v>
      </c>
      <c r="AC457" s="67">
        <v>27.97</v>
      </c>
      <c r="AD457" s="67">
        <v>28.5</v>
      </c>
      <c r="AE457" s="67">
        <v>27.6</v>
      </c>
      <c r="AF457" s="67">
        <v>24.6</v>
      </c>
      <c r="AG457" s="67">
        <v>24.95</v>
      </c>
      <c r="AH457" s="67">
        <v>27.34</v>
      </c>
      <c r="AI457" s="67">
        <v>31.3</v>
      </c>
      <c r="AJ457" s="67">
        <v>34.18</v>
      </c>
      <c r="AK457" s="67">
        <v>32.049999999999997</v>
      </c>
      <c r="AL457" s="67">
        <v>31.78</v>
      </c>
      <c r="AM457" s="67">
        <v>30.41</v>
      </c>
      <c r="AN457" s="67">
        <v>33.5</v>
      </c>
      <c r="AO457" s="67">
        <v>27.2</v>
      </c>
      <c r="AP457" s="67">
        <v>25.25</v>
      </c>
      <c r="AQ457" s="67">
        <v>27.4</v>
      </c>
      <c r="AR457" s="67">
        <v>26.04</v>
      </c>
      <c r="AS457" s="67">
        <v>22.83</v>
      </c>
      <c r="AT457" s="67">
        <v>25.32</v>
      </c>
      <c r="AU457" s="67">
        <v>23.02</v>
      </c>
      <c r="AV457" s="67">
        <v>19.34</v>
      </c>
      <c r="AW457" s="67">
        <v>20.09</v>
      </c>
      <c r="AX457" s="67">
        <v>20.58</v>
      </c>
      <c r="AY457" s="67">
        <v>20.57</v>
      </c>
      <c r="AZ457" s="67">
        <v>18.02</v>
      </c>
      <c r="BA457" s="67">
        <v>18.39</v>
      </c>
      <c r="BB457" s="67">
        <v>18.88</v>
      </c>
      <c r="BC457" s="67">
        <v>17.579999999999998</v>
      </c>
      <c r="BD457" s="67">
        <v>17.18</v>
      </c>
      <c r="BE457" s="67">
        <v>17.39</v>
      </c>
      <c r="BF457" s="67">
        <v>18.2</v>
      </c>
      <c r="BG457" s="67">
        <v>19.68</v>
      </c>
      <c r="BH457" s="67">
        <v>20.420000000000002</v>
      </c>
      <c r="BI457" s="67">
        <v>21.17</v>
      </c>
      <c r="BJ457" s="67">
        <v>22.75</v>
      </c>
      <c r="BK457" s="67">
        <v>22.09</v>
      </c>
      <c r="BL457" s="67">
        <v>22.85</v>
      </c>
      <c r="BM457" s="67">
        <v>22.62</v>
      </c>
      <c r="BN457" s="67">
        <v>23.7</v>
      </c>
      <c r="BO457" s="67">
        <v>24.55</v>
      </c>
      <c r="BP457" s="67">
        <v>25.88</v>
      </c>
      <c r="BQ457" s="67">
        <v>23.99</v>
      </c>
      <c r="BR457" s="67">
        <v>21.95</v>
      </c>
      <c r="BS457" s="67">
        <v>21.6</v>
      </c>
      <c r="BT457" s="67">
        <v>22.62</v>
      </c>
      <c r="BV457" s="67">
        <v>25.72</v>
      </c>
      <c r="BW457" s="67">
        <v>25.85</v>
      </c>
      <c r="BX457" s="67">
        <v>25.2</v>
      </c>
      <c r="BY457" s="67">
        <v>27.68</v>
      </c>
      <c r="BZ457" s="67">
        <v>24.65</v>
      </c>
      <c r="CA457" s="67">
        <v>23.31</v>
      </c>
      <c r="CB457" s="67">
        <v>21.68</v>
      </c>
      <c r="CC457" s="67">
        <v>23.38</v>
      </c>
      <c r="CD457" s="67">
        <v>21.55</v>
      </c>
      <c r="CE457" s="67">
        <v>20.62</v>
      </c>
      <c r="CF457" s="67">
        <v>21.69</v>
      </c>
      <c r="CG457" s="67">
        <v>22.22</v>
      </c>
      <c r="CH457" s="67">
        <v>23.84</v>
      </c>
      <c r="CI457" s="67">
        <v>28.1</v>
      </c>
      <c r="CJ457" s="67">
        <v>27.07</v>
      </c>
      <c r="CK457" s="67">
        <v>25.85</v>
      </c>
      <c r="CL457" s="67">
        <v>25.84</v>
      </c>
      <c r="CM457" s="67">
        <v>26.31</v>
      </c>
      <c r="CN457" s="67">
        <v>25.25</v>
      </c>
      <c r="CO457" s="67">
        <v>23.9</v>
      </c>
      <c r="CP457" s="239">
        <v>23.18</v>
      </c>
      <c r="CQ457" s="67">
        <v>23.77</v>
      </c>
      <c r="CR457" s="67">
        <v>24.6</v>
      </c>
      <c r="CS457" s="67">
        <v>26.9</v>
      </c>
      <c r="CT457" s="67">
        <v>26.9</v>
      </c>
      <c r="CU457" s="67">
        <v>26.83</v>
      </c>
      <c r="CV457" s="67">
        <v>26.34</v>
      </c>
      <c r="CW457" s="67">
        <v>27.56</v>
      </c>
      <c r="CX457" s="67">
        <v>30.04</v>
      </c>
      <c r="CY457" s="67">
        <v>29.47</v>
      </c>
      <c r="CZ457" s="67">
        <v>29.63</v>
      </c>
      <c r="DA457" s="67">
        <v>33.43</v>
      </c>
      <c r="DD457" s="17">
        <f t="shared" si="20"/>
        <v>0.69999999999999929</v>
      </c>
      <c r="DE457" s="96">
        <f t="shared" si="21"/>
        <v>2.5983667409057137E-2</v>
      </c>
      <c r="DF457">
        <v>7.8</v>
      </c>
      <c r="DH457" s="257" t="s">
        <v>636</v>
      </c>
      <c r="DI457">
        <f>VLOOKUP(DH457,[5]全部Ａ股20250705!$A:$D,4,FALSE)</f>
        <v>27.64</v>
      </c>
      <c r="DK457" s="270"/>
      <c r="DL457" s="271"/>
    </row>
    <row r="458" spans="1:116" x14ac:dyDescent="0.25">
      <c r="A458" s="99">
        <f t="shared" si="15"/>
        <v>457</v>
      </c>
      <c r="B458" s="1" t="s">
        <v>407</v>
      </c>
      <c r="C458" s="86" t="s">
        <v>409</v>
      </c>
      <c r="D458" s="179">
        <v>335.15</v>
      </c>
      <c r="F458" s="100" t="e">
        <f>VLOOKUP(C458,#REF!,3,FALSE)</f>
        <v>#REF!</v>
      </c>
      <c r="G458" s="100"/>
      <c r="H458" s="68">
        <v>434.51</v>
      </c>
      <c r="I458" s="68">
        <v>426.77</v>
      </c>
      <c r="J458" s="68">
        <v>410.56</v>
      </c>
      <c r="K458" s="68">
        <v>430.49</v>
      </c>
      <c r="L458" s="68">
        <v>418.56</v>
      </c>
      <c r="M458" s="68">
        <v>424.86</v>
      </c>
      <c r="N458" s="68">
        <v>428.6</v>
      </c>
      <c r="O458" s="68">
        <v>440.85</v>
      </c>
      <c r="P458" s="68">
        <v>450.96</v>
      </c>
      <c r="Q458" s="68">
        <v>453.28</v>
      </c>
      <c r="R458" s="68">
        <v>453.52</v>
      </c>
      <c r="S458" s="68">
        <v>457.5</v>
      </c>
      <c r="T458" s="68">
        <v>439.98</v>
      </c>
      <c r="U458" s="68">
        <v>415.9</v>
      </c>
      <c r="V458" s="68">
        <v>418.8</v>
      </c>
      <c r="W458" s="68">
        <v>439.11</v>
      </c>
      <c r="X458" s="68">
        <v>465</v>
      </c>
      <c r="Y458" s="68">
        <v>447.28</v>
      </c>
      <c r="Z458" s="68">
        <v>465.02</v>
      </c>
      <c r="AA458" s="68">
        <v>417.9</v>
      </c>
      <c r="AB458" s="68">
        <v>407.58</v>
      </c>
      <c r="AC458" s="68">
        <v>377</v>
      </c>
      <c r="AD458" s="68">
        <v>379.41</v>
      </c>
      <c r="AE458" s="68">
        <v>388.58</v>
      </c>
      <c r="AF458" s="68">
        <v>383.65</v>
      </c>
      <c r="AG458" s="68">
        <v>375.1</v>
      </c>
      <c r="AH458" s="68">
        <v>412.3</v>
      </c>
      <c r="AI458" s="68">
        <v>414.2</v>
      </c>
      <c r="AJ458" s="68">
        <v>386.48</v>
      </c>
      <c r="AK458" s="68">
        <v>405.59</v>
      </c>
      <c r="AL458" s="68">
        <v>415.68</v>
      </c>
      <c r="AM458" s="68">
        <v>422.53</v>
      </c>
      <c r="AN458" s="68">
        <v>422.68</v>
      </c>
      <c r="AO458" s="68">
        <v>447.75</v>
      </c>
      <c r="AP458" s="68">
        <v>387.5</v>
      </c>
      <c r="AQ458" s="68">
        <v>388.42</v>
      </c>
      <c r="AR458" s="68">
        <v>401.16</v>
      </c>
      <c r="AS458" s="68">
        <v>365.8</v>
      </c>
      <c r="AT458" s="68">
        <v>365.98</v>
      </c>
      <c r="AU458" s="68">
        <v>333.3</v>
      </c>
      <c r="AV458" s="68">
        <v>293.42</v>
      </c>
      <c r="AW458" s="68">
        <v>293.02</v>
      </c>
      <c r="AX458" s="68">
        <v>298.10000000000002</v>
      </c>
      <c r="AY458" s="68">
        <v>318.27999999999997</v>
      </c>
      <c r="AZ458" s="68">
        <v>301.66000000000003</v>
      </c>
      <c r="BA458" s="68">
        <v>316.06</v>
      </c>
      <c r="BB458" s="68">
        <v>320.87</v>
      </c>
      <c r="BC458" s="68">
        <v>336.93</v>
      </c>
      <c r="BD458" s="68">
        <v>331.95</v>
      </c>
      <c r="BE458" s="68">
        <v>355</v>
      </c>
      <c r="BF458" s="68">
        <v>328.57</v>
      </c>
      <c r="BG458" s="68">
        <v>314.33</v>
      </c>
      <c r="BH458" s="68">
        <v>319.89</v>
      </c>
      <c r="BI458" s="68">
        <v>330.11</v>
      </c>
      <c r="BJ458" s="68">
        <v>322.8</v>
      </c>
      <c r="BK458" s="68">
        <v>318.39</v>
      </c>
      <c r="BL458" s="68">
        <v>293.35000000000002</v>
      </c>
      <c r="BM458" s="68">
        <v>287</v>
      </c>
      <c r="BN458" s="68">
        <v>291</v>
      </c>
      <c r="BO458" s="68">
        <v>297.95</v>
      </c>
      <c r="BP458" s="68">
        <v>319</v>
      </c>
      <c r="BQ458" s="68">
        <v>313.66000000000003</v>
      </c>
      <c r="BR458" s="68">
        <v>298.48</v>
      </c>
      <c r="BS458" s="68">
        <v>290</v>
      </c>
      <c r="BT458" s="68">
        <v>297.68</v>
      </c>
      <c r="BU458" s="68"/>
      <c r="BV458" s="68">
        <v>312.51</v>
      </c>
      <c r="BW458" s="68">
        <v>289.02999999999997</v>
      </c>
      <c r="BX458" s="68">
        <v>301.87</v>
      </c>
      <c r="BY458" s="68">
        <v>292.14999999999998</v>
      </c>
      <c r="BZ458" s="68">
        <v>261.66000000000003</v>
      </c>
      <c r="CA458" s="68">
        <v>250.3</v>
      </c>
      <c r="CB458" s="68">
        <v>231.4</v>
      </c>
      <c r="CC458" s="68">
        <v>247.5</v>
      </c>
      <c r="CD458" s="68">
        <v>250.7</v>
      </c>
      <c r="CE458" s="68">
        <v>232</v>
      </c>
      <c r="CF458" s="68">
        <v>234.13</v>
      </c>
      <c r="CG458" s="68">
        <v>245.71</v>
      </c>
      <c r="CH458" s="68">
        <v>231</v>
      </c>
      <c r="CI458" s="68">
        <v>225</v>
      </c>
      <c r="CJ458" s="68">
        <v>222.23</v>
      </c>
      <c r="CK458" s="68">
        <v>232.84</v>
      </c>
      <c r="CL458" s="68">
        <v>235.75</v>
      </c>
      <c r="CM458" s="68">
        <v>247</v>
      </c>
      <c r="CN458" s="68">
        <v>256.01</v>
      </c>
      <c r="CO458" s="68">
        <v>257.04000000000002</v>
      </c>
      <c r="CP458" s="240">
        <v>251.79</v>
      </c>
      <c r="CQ458" s="68">
        <v>239.74</v>
      </c>
      <c r="CR458" s="68">
        <v>248.7</v>
      </c>
      <c r="CS458" s="68">
        <v>241.3</v>
      </c>
      <c r="CT458" s="68">
        <v>241.3</v>
      </c>
      <c r="CU458" s="68">
        <v>234.5</v>
      </c>
      <c r="CV458" s="68">
        <v>249.15</v>
      </c>
      <c r="CW458" s="68">
        <v>266.5</v>
      </c>
      <c r="CX458" s="68">
        <v>273.02</v>
      </c>
      <c r="CY458" s="68">
        <v>257</v>
      </c>
      <c r="CZ458" s="68">
        <v>257</v>
      </c>
      <c r="DA458" s="68">
        <v>278.60000000000002</v>
      </c>
      <c r="DB458" s="68"/>
      <c r="DC458" s="68"/>
      <c r="DD458" s="17">
        <f t="shared" si="20"/>
        <v>-99.360000000000014</v>
      </c>
      <c r="DE458" s="96">
        <f t="shared" si="21"/>
        <v>-0.2286713769533498</v>
      </c>
      <c r="DF458">
        <v>7.8</v>
      </c>
      <c r="DH458" s="257" t="s">
        <v>409</v>
      </c>
      <c r="DI458">
        <f>VLOOKUP(DH458,[5]全部Ａ股20250705!$A:$D,4,FALSE)</f>
        <v>335.15</v>
      </c>
      <c r="DK458" s="270"/>
      <c r="DL458" s="271"/>
    </row>
    <row r="459" spans="1:116" x14ac:dyDescent="0.25">
      <c r="A459" s="99">
        <f t="shared" si="15"/>
        <v>458</v>
      </c>
      <c r="B459" s="35" t="s">
        <v>638</v>
      </c>
      <c r="C459" s="86" t="s">
        <v>639</v>
      </c>
      <c r="D459" s="176">
        <v>19.27</v>
      </c>
      <c r="F459" s="100" t="e">
        <f>VLOOKUP(C459,#REF!,3,FALSE)</f>
        <v>#REF!</v>
      </c>
      <c r="G459" s="100"/>
      <c r="H459" s="67">
        <v>20.170000000000002</v>
      </c>
      <c r="I459" s="67">
        <v>18.920000000000002</v>
      </c>
      <c r="J459" s="67">
        <v>19.39</v>
      </c>
      <c r="K459" s="67">
        <v>19.21</v>
      </c>
      <c r="L459" s="67">
        <v>18.61</v>
      </c>
      <c r="M459" s="67">
        <v>18.45</v>
      </c>
      <c r="N459" s="67">
        <v>18.29</v>
      </c>
      <c r="O459" s="67">
        <v>18.27</v>
      </c>
      <c r="P459" s="67">
        <v>18.059999999999999</v>
      </c>
      <c r="Q459" s="67">
        <v>18.02</v>
      </c>
      <c r="R459" s="67">
        <v>17.170000000000002</v>
      </c>
      <c r="S459" s="67">
        <v>18.059999999999999</v>
      </c>
      <c r="T459" s="67">
        <v>17.93</v>
      </c>
      <c r="U459" s="67">
        <v>17.45</v>
      </c>
      <c r="V459" s="67">
        <v>18.489999999999998</v>
      </c>
      <c r="W459" s="67">
        <v>19.18</v>
      </c>
      <c r="X459" s="67">
        <v>19.55</v>
      </c>
      <c r="Y459" s="67">
        <v>18.309999999999999</v>
      </c>
      <c r="Z459" s="67">
        <v>20.010000000000002</v>
      </c>
      <c r="AA459" s="67">
        <v>19.84</v>
      </c>
      <c r="AB459" s="67">
        <v>18.829999999999998</v>
      </c>
      <c r="AC459" s="67">
        <v>17.760000000000002</v>
      </c>
      <c r="AD459" s="67">
        <v>17.66</v>
      </c>
      <c r="AE459" s="67">
        <v>16.79</v>
      </c>
      <c r="AF459" s="67">
        <v>15.41</v>
      </c>
      <c r="AG459" s="67">
        <v>15.63</v>
      </c>
      <c r="AH459" s="67">
        <v>17.73</v>
      </c>
      <c r="AI459" s="67">
        <v>19.239999999999998</v>
      </c>
      <c r="AJ459" s="67">
        <v>19.82</v>
      </c>
      <c r="AK459" s="67">
        <v>19.399999999999999</v>
      </c>
      <c r="AL459" s="67">
        <v>18.850000000000001</v>
      </c>
      <c r="AM459" s="67">
        <v>17.809999999999999</v>
      </c>
      <c r="AN459" s="67">
        <v>18.73</v>
      </c>
      <c r="AO459" s="67">
        <v>18.77</v>
      </c>
      <c r="AP459" s="67">
        <v>17.32</v>
      </c>
      <c r="AQ459" s="67">
        <v>18.8</v>
      </c>
      <c r="AR459" s="67">
        <v>18.91</v>
      </c>
      <c r="AS459" s="67">
        <v>17.829999999999998</v>
      </c>
      <c r="AT459" s="67">
        <v>19.88</v>
      </c>
      <c r="AU459" s="67">
        <v>17.29</v>
      </c>
      <c r="AV459" s="67">
        <v>14.89</v>
      </c>
      <c r="AW459" s="67">
        <v>14.63</v>
      </c>
      <c r="AX459" s="67">
        <v>13.96</v>
      </c>
      <c r="AY459" s="67">
        <v>14.05</v>
      </c>
      <c r="AZ459" s="67">
        <v>13.58</v>
      </c>
      <c r="BA459" s="67">
        <v>14.02</v>
      </c>
      <c r="BB459" s="67">
        <v>13.44</v>
      </c>
      <c r="BC459" s="67">
        <v>13.75</v>
      </c>
      <c r="BD459" s="67">
        <v>13.54</v>
      </c>
      <c r="BE459" s="67">
        <v>13.47</v>
      </c>
      <c r="BF459" s="67">
        <v>14.05</v>
      </c>
      <c r="BG459" s="67">
        <v>14.2</v>
      </c>
      <c r="BH459" s="67">
        <v>14.33</v>
      </c>
      <c r="BI459" s="67">
        <v>14.52</v>
      </c>
      <c r="BJ459" s="67">
        <v>14.89</v>
      </c>
      <c r="BK459" s="67">
        <v>14.19</v>
      </c>
      <c r="BL459" s="67">
        <v>15.86</v>
      </c>
      <c r="BM459" s="67">
        <v>15.68</v>
      </c>
      <c r="BN459" s="67">
        <v>16.57</v>
      </c>
      <c r="BO459" s="67">
        <v>16.920000000000002</v>
      </c>
      <c r="BP459" s="67">
        <v>17.829999999999998</v>
      </c>
      <c r="BQ459" s="67">
        <v>17.600000000000001</v>
      </c>
      <c r="BR459" s="67">
        <v>16.39</v>
      </c>
      <c r="BS459" s="67">
        <v>18.059999999999999</v>
      </c>
      <c r="BT459" s="67">
        <v>19.079999999999998</v>
      </c>
      <c r="BV459" s="67">
        <v>20.63</v>
      </c>
      <c r="BW459" s="67">
        <v>19.510000000000002</v>
      </c>
      <c r="BX459" s="67">
        <v>17.350000000000001</v>
      </c>
      <c r="BY459" s="67">
        <v>17.760000000000002</v>
      </c>
      <c r="BZ459" s="67">
        <v>17.5</v>
      </c>
      <c r="CA459" s="67">
        <v>14.5</v>
      </c>
      <c r="CB459" s="67">
        <v>14.7</v>
      </c>
      <c r="CC459" s="67">
        <v>18.02</v>
      </c>
      <c r="CD459" s="67">
        <v>18.100000000000001</v>
      </c>
      <c r="CE459" s="67">
        <v>19.02</v>
      </c>
      <c r="CF459" s="67">
        <v>19.27</v>
      </c>
      <c r="CG459" s="67">
        <v>20.36</v>
      </c>
      <c r="CH459" s="67">
        <v>20.16</v>
      </c>
      <c r="CI459" s="67">
        <v>23.04</v>
      </c>
      <c r="CJ459" s="67">
        <v>22.82</v>
      </c>
      <c r="CK459" s="67">
        <v>23.18</v>
      </c>
      <c r="CL459" s="67">
        <v>22.12</v>
      </c>
      <c r="CM459" s="67">
        <v>23.42</v>
      </c>
      <c r="CN459" s="67">
        <v>22.63</v>
      </c>
      <c r="CO459" s="67">
        <v>21.1</v>
      </c>
      <c r="CP459" s="239">
        <v>23.2</v>
      </c>
      <c r="CQ459" s="67">
        <v>23.2</v>
      </c>
      <c r="CR459" s="67">
        <v>26.27</v>
      </c>
      <c r="DD459" s="17">
        <f t="shared" si="20"/>
        <v>-0.90000000000000213</v>
      </c>
      <c r="DE459" s="96">
        <f t="shared" si="21"/>
        <v>-4.4620723847298066E-2</v>
      </c>
      <c r="DF459">
        <v>7.8</v>
      </c>
      <c r="DH459" s="257" t="s">
        <v>639</v>
      </c>
      <c r="DI459">
        <f>VLOOKUP(DH459,[5]全部Ａ股20250705!$A:$D,4,FALSE)</f>
        <v>19.27</v>
      </c>
      <c r="DK459" s="270"/>
      <c r="DL459" s="271"/>
    </row>
    <row r="460" spans="1:116" x14ac:dyDescent="0.25">
      <c r="A460" s="99">
        <f t="shared" si="15"/>
        <v>459</v>
      </c>
      <c r="B460" s="35" t="s">
        <v>640</v>
      </c>
      <c r="C460" s="86" t="s">
        <v>641</v>
      </c>
      <c r="D460" s="176">
        <v>53.5</v>
      </c>
      <c r="F460" s="100" t="e">
        <f>VLOOKUP(C460,#REF!,3,FALSE)</f>
        <v>#REF!</v>
      </c>
      <c r="G460" s="100"/>
      <c r="H460" s="67">
        <v>52.12</v>
      </c>
      <c r="I460" s="67">
        <v>51</v>
      </c>
      <c r="J460" s="67">
        <v>46.78</v>
      </c>
      <c r="K460" s="67">
        <v>49</v>
      </c>
      <c r="L460" s="67">
        <v>47.88</v>
      </c>
      <c r="M460" s="67">
        <v>46.6</v>
      </c>
      <c r="N460" s="67">
        <v>45.45</v>
      </c>
      <c r="O460" s="67">
        <v>47.15</v>
      </c>
      <c r="P460" s="67">
        <v>51.35</v>
      </c>
      <c r="Q460" s="67">
        <v>51.2</v>
      </c>
      <c r="R460" s="67">
        <v>52.08</v>
      </c>
      <c r="S460" s="67">
        <v>52.33</v>
      </c>
      <c r="T460" s="67">
        <v>46.67</v>
      </c>
      <c r="U460" s="67">
        <v>45.88</v>
      </c>
      <c r="V460" s="67">
        <v>49.75</v>
      </c>
      <c r="W460" s="67">
        <v>53.99</v>
      </c>
      <c r="X460" s="67">
        <v>54.39</v>
      </c>
      <c r="Y460" s="67">
        <v>52.4</v>
      </c>
      <c r="Z460" s="67">
        <v>59.78</v>
      </c>
      <c r="AA460" s="67">
        <v>46.79</v>
      </c>
      <c r="AB460" s="67">
        <v>49.06</v>
      </c>
      <c r="AC460" s="67">
        <v>45.85</v>
      </c>
      <c r="AD460" s="67">
        <v>47.3</v>
      </c>
      <c r="AE460" s="67">
        <v>46.86</v>
      </c>
      <c r="AF460" s="67">
        <v>41.93</v>
      </c>
      <c r="AG460" s="67">
        <v>42.51</v>
      </c>
      <c r="AH460" s="67">
        <v>50.03</v>
      </c>
      <c r="AI460" s="67">
        <v>49.29</v>
      </c>
      <c r="AJ460" s="67">
        <v>50.62</v>
      </c>
      <c r="AK460" s="67">
        <v>50.34</v>
      </c>
      <c r="AL460" s="67">
        <v>48.28</v>
      </c>
      <c r="AM460" s="67">
        <v>48.87</v>
      </c>
      <c r="AN460" s="67">
        <v>48.16</v>
      </c>
      <c r="AO460" s="67">
        <v>46.96</v>
      </c>
      <c r="AP460" s="67">
        <v>41.22</v>
      </c>
      <c r="AQ460" s="67">
        <v>45.13</v>
      </c>
      <c r="AR460" s="67">
        <v>43.08</v>
      </c>
      <c r="AS460" s="67">
        <v>39.130000000000003</v>
      </c>
      <c r="AT460" s="67">
        <v>37.76</v>
      </c>
      <c r="AU460" s="67">
        <v>32.33</v>
      </c>
      <c r="AV460" s="67">
        <v>27.51</v>
      </c>
      <c r="AW460" s="67">
        <v>27.08</v>
      </c>
      <c r="AX460" s="67">
        <v>29.2</v>
      </c>
      <c r="AY460" s="67">
        <v>31.15</v>
      </c>
      <c r="AZ460" s="67">
        <v>29.51</v>
      </c>
      <c r="BA460" s="67">
        <v>30.88</v>
      </c>
      <c r="BB460" s="67">
        <v>33.54</v>
      </c>
      <c r="BC460" s="67">
        <v>35.479999999999997</v>
      </c>
      <c r="BD460" s="67">
        <v>36.6</v>
      </c>
      <c r="BE460" s="67">
        <v>38.950000000000003</v>
      </c>
      <c r="BF460" s="67">
        <v>36.36</v>
      </c>
      <c r="BG460" s="67">
        <v>35.46</v>
      </c>
      <c r="BH460" s="67">
        <v>35.85</v>
      </c>
      <c r="BI460" s="67">
        <v>38.49</v>
      </c>
      <c r="BJ460" s="67">
        <v>36.97</v>
      </c>
      <c r="BK460" s="67">
        <v>36.81</v>
      </c>
      <c r="BL460" s="67">
        <v>33.590000000000003</v>
      </c>
      <c r="BM460" s="67">
        <v>31.7</v>
      </c>
      <c r="BN460" s="67">
        <v>32.299999999999997</v>
      </c>
      <c r="BO460" s="67">
        <v>31.87</v>
      </c>
      <c r="BP460" s="67">
        <v>30.41</v>
      </c>
      <c r="BQ460" s="67">
        <v>30.16</v>
      </c>
      <c r="BR460" s="67">
        <v>28.99</v>
      </c>
      <c r="BS460" s="67">
        <v>29.61</v>
      </c>
      <c r="BT460" s="67">
        <v>31.16</v>
      </c>
      <c r="BV460" s="67">
        <v>33.479999999999997</v>
      </c>
      <c r="BW460" s="67">
        <v>33.74</v>
      </c>
      <c r="BX460" s="67">
        <v>33.770000000000003</v>
      </c>
      <c r="BY460" s="67">
        <v>35</v>
      </c>
      <c r="BZ460" s="67">
        <v>32.049999999999997</v>
      </c>
      <c r="CA460" s="67">
        <v>30.51</v>
      </c>
      <c r="CB460" s="67">
        <v>32.049999999999997</v>
      </c>
      <c r="CC460" s="67">
        <v>36.840000000000003</v>
      </c>
      <c r="CD460" s="67">
        <v>37.17</v>
      </c>
      <c r="CE460" s="67">
        <v>39.72</v>
      </c>
      <c r="CF460" s="67">
        <v>41.07</v>
      </c>
      <c r="CG460" s="67">
        <v>42.77</v>
      </c>
      <c r="CH460" s="67">
        <v>42.9</v>
      </c>
      <c r="CI460" s="67">
        <v>44.89</v>
      </c>
      <c r="CJ460" s="67">
        <v>43.48</v>
      </c>
      <c r="CK460" s="67">
        <v>42.97</v>
      </c>
      <c r="CL460" s="67">
        <v>42.85</v>
      </c>
      <c r="CM460" s="67">
        <v>44.32</v>
      </c>
      <c r="CN460" s="67">
        <v>43.98</v>
      </c>
      <c r="CO460" s="67">
        <v>46.53</v>
      </c>
      <c r="CP460" s="239">
        <v>44.52</v>
      </c>
      <c r="CQ460" s="67">
        <v>45.7</v>
      </c>
      <c r="CR460" s="67">
        <v>46.81</v>
      </c>
      <c r="DD460" s="17">
        <f t="shared" si="20"/>
        <v>1.3800000000000026</v>
      </c>
      <c r="DE460" s="96">
        <f t="shared" si="21"/>
        <v>2.6477359938603274E-2</v>
      </c>
      <c r="DF460">
        <v>7.8</v>
      </c>
      <c r="DH460" s="257" t="s">
        <v>641</v>
      </c>
      <c r="DI460">
        <f>VLOOKUP(DH460,[5]全部Ａ股20250705!$A:$D,4,FALSE)</f>
        <v>53.5</v>
      </c>
      <c r="DK460" s="270"/>
      <c r="DL460" s="271"/>
    </row>
    <row r="461" spans="1:116" x14ac:dyDescent="0.25">
      <c r="A461" s="99">
        <f t="shared" si="15"/>
        <v>460</v>
      </c>
      <c r="B461" s="8" t="s">
        <v>433</v>
      </c>
      <c r="C461" s="8">
        <v>301498</v>
      </c>
      <c r="D461" s="176">
        <v>109.42</v>
      </c>
      <c r="F461" s="100" t="e">
        <f>VLOOKUP(C461,#REF!,3,FALSE)</f>
        <v>#REF!</v>
      </c>
      <c r="G461" s="100"/>
      <c r="H461" s="67">
        <v>108.35</v>
      </c>
      <c r="I461" s="67">
        <v>108.6</v>
      </c>
      <c r="J461" s="67">
        <v>117.12</v>
      </c>
      <c r="K461" s="67">
        <v>112.1</v>
      </c>
      <c r="L461" s="67">
        <v>107.96</v>
      </c>
      <c r="M461" s="67">
        <v>107.9</v>
      </c>
      <c r="N461" s="67">
        <v>111.98</v>
      </c>
      <c r="O461" s="67">
        <v>106.27</v>
      </c>
      <c r="P461" s="67">
        <v>108.5</v>
      </c>
      <c r="Q461" s="67">
        <v>113.69</v>
      </c>
      <c r="R461" s="67">
        <v>98.6</v>
      </c>
      <c r="S461" s="67">
        <v>94.46</v>
      </c>
      <c r="T461" s="67">
        <v>92.04</v>
      </c>
      <c r="U461" s="67">
        <v>86.8</v>
      </c>
      <c r="V461" s="67">
        <v>89.88</v>
      </c>
      <c r="W461" s="67">
        <v>97.7</v>
      </c>
      <c r="X461" s="67">
        <v>93.49</v>
      </c>
      <c r="Y461" s="67">
        <v>89.2</v>
      </c>
      <c r="Z461" s="67">
        <v>88.2</v>
      </c>
      <c r="AA461" s="67">
        <v>94.01</v>
      </c>
      <c r="AB461" s="67">
        <v>90.99</v>
      </c>
      <c r="AC461" s="67">
        <v>98.47</v>
      </c>
      <c r="AD461" s="67">
        <v>91.65</v>
      </c>
      <c r="AE461" s="67">
        <v>93</v>
      </c>
      <c r="AF461" s="67">
        <v>82.49</v>
      </c>
      <c r="AG461" s="67">
        <v>82.9</v>
      </c>
      <c r="AH461" s="67">
        <v>77.7</v>
      </c>
      <c r="AI461" s="67">
        <v>74</v>
      </c>
      <c r="AJ461" s="67">
        <v>69.739999999999995</v>
      </c>
      <c r="AK461" s="67">
        <v>65.67</v>
      </c>
      <c r="AL461" s="67">
        <v>66.010000000000005</v>
      </c>
      <c r="AM461" s="67">
        <v>61.36</v>
      </c>
      <c r="AN461" s="67">
        <v>62.25</v>
      </c>
      <c r="AO461" s="67">
        <v>67.5</v>
      </c>
      <c r="AP461" s="67">
        <v>63.86</v>
      </c>
      <c r="AQ461" s="67">
        <v>64.73</v>
      </c>
      <c r="AR461" s="67">
        <v>59.97</v>
      </c>
      <c r="AS461" s="67">
        <v>58.99</v>
      </c>
      <c r="AT461" s="67">
        <v>61.38</v>
      </c>
      <c r="AU461" s="67">
        <v>53.32</v>
      </c>
      <c r="AV461" s="67">
        <v>50.41</v>
      </c>
      <c r="AW461" s="67">
        <v>50.47</v>
      </c>
      <c r="AX461" s="67">
        <v>47.75</v>
      </c>
      <c r="AY461" s="67">
        <v>48.61</v>
      </c>
      <c r="AZ461" s="67">
        <v>46.86</v>
      </c>
      <c r="BA461" s="67">
        <v>43.9</v>
      </c>
      <c r="BB461" s="67">
        <v>43.08</v>
      </c>
      <c r="BC461" s="67">
        <v>43.52</v>
      </c>
      <c r="BD461" s="67">
        <v>44</v>
      </c>
      <c r="BE461" s="67">
        <v>47.78</v>
      </c>
      <c r="BF461" s="67">
        <v>51.28</v>
      </c>
      <c r="BG461" s="67">
        <v>52.8</v>
      </c>
      <c r="BH461" s="67">
        <v>53.8</v>
      </c>
      <c r="BI461" s="67">
        <v>55.7</v>
      </c>
      <c r="BJ461" s="67">
        <v>54.09</v>
      </c>
      <c r="BK461" s="67">
        <v>52.57</v>
      </c>
      <c r="BL461" s="67">
        <v>54.1</v>
      </c>
      <c r="BM461" s="67">
        <v>53.94</v>
      </c>
      <c r="BN461" s="67">
        <v>59.29</v>
      </c>
      <c r="BO461" s="67">
        <v>57.02</v>
      </c>
      <c r="BP461" s="67">
        <v>53.8</v>
      </c>
      <c r="BQ461" s="67">
        <v>51.86</v>
      </c>
      <c r="BR461" s="67">
        <v>53.3</v>
      </c>
      <c r="BS461" s="67">
        <v>48.08</v>
      </c>
      <c r="BT461" s="67">
        <v>46.3</v>
      </c>
      <c r="BV461" s="67">
        <v>41.69</v>
      </c>
      <c r="BW461" s="67">
        <v>41.65</v>
      </c>
      <c r="BX461" s="67">
        <v>41.88</v>
      </c>
      <c r="BY461" s="67">
        <v>42.3</v>
      </c>
      <c r="BZ461" s="67">
        <v>40.57</v>
      </c>
      <c r="CA461" s="67">
        <v>39.31</v>
      </c>
      <c r="CB461" s="67">
        <v>36.299999999999997</v>
      </c>
      <c r="CC461" s="67">
        <v>39.67</v>
      </c>
      <c r="CD461" s="67">
        <v>41.82</v>
      </c>
      <c r="CE461" s="67">
        <v>43.88</v>
      </c>
      <c r="CF461" s="67">
        <v>41.22</v>
      </c>
      <c r="CG461" s="67">
        <v>39.81</v>
      </c>
      <c r="CH461" s="67">
        <v>39.64</v>
      </c>
      <c r="CI461" s="67">
        <v>40.32</v>
      </c>
      <c r="CJ461" s="67">
        <v>41.8</v>
      </c>
      <c r="CK461" s="67">
        <v>44.4</v>
      </c>
      <c r="CL461" s="67">
        <v>43.47</v>
      </c>
      <c r="CM461" s="67">
        <v>43.3</v>
      </c>
      <c r="CN461" s="67">
        <v>42.89</v>
      </c>
      <c r="CO461" s="67">
        <v>44.03</v>
      </c>
      <c r="CP461" s="239">
        <v>44.42</v>
      </c>
      <c r="CQ461" s="67">
        <v>40.18</v>
      </c>
      <c r="CR461" s="67">
        <v>41.23</v>
      </c>
      <c r="CS461" s="67">
        <v>43.25</v>
      </c>
      <c r="CT461" s="67">
        <v>43.25</v>
      </c>
      <c r="CU461" s="67">
        <v>45.49</v>
      </c>
      <c r="CV461" s="67">
        <v>41.64</v>
      </c>
      <c r="CW461" s="67">
        <v>42.95</v>
      </c>
      <c r="CX461" s="67">
        <v>44.96</v>
      </c>
      <c r="CY461" s="67">
        <v>42.36</v>
      </c>
      <c r="CZ461" s="67">
        <v>54.9</v>
      </c>
      <c r="DA461" s="67">
        <v>39.99</v>
      </c>
      <c r="DD461" s="17">
        <f t="shared" si="20"/>
        <v>1.0700000000000074</v>
      </c>
      <c r="DE461" s="96">
        <f t="shared" si="21"/>
        <v>9.8754037840332945E-3</v>
      </c>
      <c r="DF461">
        <v>7.8</v>
      </c>
      <c r="DH461" s="255" t="s">
        <v>11267</v>
      </c>
      <c r="DI461">
        <f>VLOOKUP(DH461,[5]全部Ａ股20250705!$A:$D,4,FALSE)</f>
        <v>109.42</v>
      </c>
      <c r="DK461" s="270"/>
      <c r="DL461" s="271"/>
    </row>
    <row r="462" spans="1:116" x14ac:dyDescent="0.25">
      <c r="A462" s="99">
        <f t="shared" si="15"/>
        <v>461</v>
      </c>
      <c r="B462" s="1" t="s">
        <v>346</v>
      </c>
      <c r="C462" s="81">
        <v>301183</v>
      </c>
      <c r="D462" s="176">
        <v>49.64</v>
      </c>
      <c r="F462" s="100" t="e">
        <f>VLOOKUP(C462,#REF!,3,FALSE)</f>
        <v>#REF!</v>
      </c>
      <c r="G462" s="100"/>
      <c r="H462" s="67">
        <v>51.56</v>
      </c>
      <c r="I462" s="67">
        <v>50.35</v>
      </c>
      <c r="J462" s="67">
        <v>47.7</v>
      </c>
      <c r="K462" s="67">
        <v>46.57</v>
      </c>
      <c r="L462" s="67">
        <v>43.83</v>
      </c>
      <c r="M462" s="67">
        <v>43.38</v>
      </c>
      <c r="N462" s="67">
        <v>45.62</v>
      </c>
      <c r="O462" s="67">
        <v>46.17</v>
      </c>
      <c r="P462" s="67">
        <v>44.91</v>
      </c>
      <c r="Q462" s="67">
        <v>44.66</v>
      </c>
      <c r="R462" s="67">
        <v>42.55</v>
      </c>
      <c r="S462" s="67">
        <v>42.84</v>
      </c>
      <c r="T462" s="67">
        <v>48.7</v>
      </c>
      <c r="U462" s="67">
        <v>49.45</v>
      </c>
      <c r="V462" s="67">
        <v>51.07</v>
      </c>
      <c r="W462" s="67">
        <v>55.17</v>
      </c>
      <c r="X462" s="67">
        <v>53.67</v>
      </c>
      <c r="Y462" s="67">
        <v>53.57</v>
      </c>
      <c r="Z462" s="67">
        <v>56.83</v>
      </c>
      <c r="AA462" s="67">
        <v>54.77</v>
      </c>
      <c r="AB462" s="67">
        <v>56.33</v>
      </c>
      <c r="AC462" s="67">
        <v>52.9</v>
      </c>
      <c r="AD462" s="67">
        <v>57.99</v>
      </c>
      <c r="AE462" s="67">
        <v>56.78</v>
      </c>
      <c r="AF462" s="67">
        <v>53.42</v>
      </c>
      <c r="AG462" s="67">
        <v>49.15</v>
      </c>
      <c r="AH462" s="67">
        <v>57.95</v>
      </c>
      <c r="AI462" s="67">
        <v>62.11</v>
      </c>
      <c r="AJ462" s="67">
        <v>55.65</v>
      </c>
      <c r="AK462" s="67">
        <v>50.88</v>
      </c>
      <c r="AL462" s="67">
        <v>50.22</v>
      </c>
      <c r="AM462" s="67">
        <v>53.04</v>
      </c>
      <c r="AN462" s="67">
        <v>53.79</v>
      </c>
      <c r="AO462" s="67">
        <v>57.05</v>
      </c>
      <c r="AP462" s="67">
        <v>49.2</v>
      </c>
      <c r="AQ462" s="67">
        <v>54.66</v>
      </c>
      <c r="AR462" s="67">
        <v>57.43</v>
      </c>
      <c r="AS462" s="67">
        <v>45.6</v>
      </c>
      <c r="AT462" s="67">
        <v>47.36</v>
      </c>
      <c r="AU462" s="67">
        <v>39.9</v>
      </c>
      <c r="AV462" s="67">
        <v>32.1</v>
      </c>
      <c r="AW462" s="67">
        <v>35.61</v>
      </c>
      <c r="AX462" s="67">
        <v>37.18</v>
      </c>
      <c r="AY462" s="67">
        <v>38.19</v>
      </c>
      <c r="AZ462" s="67">
        <v>35.53</v>
      </c>
      <c r="BA462" s="67">
        <v>37.17</v>
      </c>
      <c r="BB462" s="67">
        <v>35.83</v>
      </c>
      <c r="BC462" s="67">
        <v>37.51</v>
      </c>
      <c r="BD462" s="67">
        <v>37.14</v>
      </c>
      <c r="BE462" s="67">
        <v>38.75</v>
      </c>
      <c r="BF462" s="67">
        <v>41.9</v>
      </c>
      <c r="BG462" s="67">
        <v>39.25</v>
      </c>
      <c r="BH462" s="67">
        <v>43.26</v>
      </c>
      <c r="BI462" s="67">
        <v>46.63</v>
      </c>
      <c r="BJ462" s="67">
        <v>45.74</v>
      </c>
      <c r="BK462" s="67">
        <v>36.39</v>
      </c>
      <c r="BL462" s="67">
        <v>39.950000000000003</v>
      </c>
      <c r="BM462" s="67">
        <v>39.85</v>
      </c>
      <c r="BN462" s="67">
        <v>41.89</v>
      </c>
      <c r="BO462" s="67">
        <v>41.11</v>
      </c>
      <c r="BP462" s="67">
        <v>44.92</v>
      </c>
      <c r="BQ462" s="67">
        <v>44.97</v>
      </c>
      <c r="BR462" s="67">
        <v>39.26</v>
      </c>
      <c r="BS462" s="67">
        <v>46.2</v>
      </c>
      <c r="BT462" s="67">
        <v>52.31</v>
      </c>
      <c r="BV462" s="67">
        <v>57.64</v>
      </c>
      <c r="BW462" s="67">
        <v>58.71</v>
      </c>
      <c r="BX462" s="67">
        <v>42.26</v>
      </c>
      <c r="BY462" s="67">
        <v>42.65</v>
      </c>
      <c r="BZ462" s="67">
        <v>34.47</v>
      </c>
      <c r="CA462" s="67">
        <v>22.41</v>
      </c>
      <c r="CB462" s="67">
        <v>27.7</v>
      </c>
      <c r="CC462" s="67">
        <v>35.93</v>
      </c>
      <c r="CD462" s="67">
        <v>35.82</v>
      </c>
      <c r="CE462" s="67">
        <v>37.799999999999997</v>
      </c>
      <c r="CF462" s="67">
        <v>38.979999999999997</v>
      </c>
      <c r="CG462" s="67">
        <v>42.94</v>
      </c>
      <c r="CH462" s="67">
        <v>41.48</v>
      </c>
      <c r="CI462" s="67">
        <v>44.88</v>
      </c>
      <c r="CJ462" s="67">
        <v>47.68</v>
      </c>
      <c r="CK462" s="67">
        <v>46.99</v>
      </c>
      <c r="CL462" s="67">
        <v>46.4</v>
      </c>
      <c r="CM462" s="67">
        <v>49.58</v>
      </c>
      <c r="CN462" s="67">
        <v>46.54</v>
      </c>
      <c r="CO462" s="67">
        <v>43.49</v>
      </c>
      <c r="CP462" s="239">
        <v>43.97</v>
      </c>
      <c r="CQ462" s="67">
        <v>45.18</v>
      </c>
      <c r="CR462" s="67">
        <v>58.56</v>
      </c>
      <c r="CS462" s="67">
        <v>46.67</v>
      </c>
      <c r="CT462" s="67">
        <v>46.67</v>
      </c>
      <c r="CU462" s="67">
        <v>48.4</v>
      </c>
      <c r="CV462" s="67">
        <v>50.7</v>
      </c>
      <c r="CW462" s="67">
        <v>52</v>
      </c>
      <c r="CX462" s="67">
        <v>46.81</v>
      </c>
      <c r="CY462" s="67">
        <v>44.9</v>
      </c>
      <c r="CZ462" s="67">
        <v>47.2</v>
      </c>
      <c r="DA462" s="67">
        <v>48.89</v>
      </c>
      <c r="DB462" s="67">
        <v>52.04</v>
      </c>
      <c r="DD462" s="17">
        <f t="shared" si="20"/>
        <v>-1.9200000000000017</v>
      </c>
      <c r="DE462" s="96">
        <f t="shared" si="21"/>
        <v>-3.7238169123351469E-2</v>
      </c>
      <c r="DF462">
        <v>7.8</v>
      </c>
      <c r="DH462" s="259" t="s">
        <v>11268</v>
      </c>
      <c r="DI462">
        <f>VLOOKUP(DH462,[5]全部Ａ股20250705!$A:$D,4,FALSE)</f>
        <v>49.64</v>
      </c>
      <c r="DK462" s="270"/>
      <c r="DL462" s="271"/>
    </row>
    <row r="463" spans="1:116" x14ac:dyDescent="0.25">
      <c r="A463" s="99">
        <f t="shared" si="15"/>
        <v>462</v>
      </c>
      <c r="B463" s="1" t="s">
        <v>342</v>
      </c>
      <c r="C463" s="86" t="s">
        <v>344</v>
      </c>
      <c r="D463" s="176">
        <v>8.69</v>
      </c>
      <c r="F463" s="100" t="e">
        <f>VLOOKUP(C463,#REF!,3,FALSE)</f>
        <v>#REF!</v>
      </c>
      <c r="G463" s="100"/>
      <c r="H463" s="67">
        <v>8.44</v>
      </c>
      <c r="I463" s="67">
        <v>8.24</v>
      </c>
      <c r="J463" s="67">
        <v>8.7100000000000009</v>
      </c>
      <c r="K463" s="67">
        <v>8.8000000000000007</v>
      </c>
      <c r="L463" s="67">
        <v>8.6300000000000008</v>
      </c>
      <c r="M463" s="67">
        <v>8.52</v>
      </c>
      <c r="N463" s="67">
        <v>8.61</v>
      </c>
      <c r="O463" s="67">
        <v>8.08</v>
      </c>
      <c r="P463" s="67">
        <v>7.93</v>
      </c>
      <c r="Q463" s="67">
        <v>7.63</v>
      </c>
      <c r="R463" s="67">
        <v>7.5</v>
      </c>
      <c r="S463" s="67">
        <v>7.48</v>
      </c>
      <c r="T463" s="67">
        <v>8.15</v>
      </c>
      <c r="U463" s="67">
        <v>8.06</v>
      </c>
      <c r="V463" s="67">
        <v>8.2799999999999994</v>
      </c>
      <c r="W463" s="67">
        <v>8.27</v>
      </c>
      <c r="X463" s="67">
        <v>8.02</v>
      </c>
      <c r="Y463" s="67">
        <v>8.0399999999999991</v>
      </c>
      <c r="Z463" s="67">
        <v>8.17</v>
      </c>
      <c r="AA463" s="67">
        <v>8.32</v>
      </c>
      <c r="AB463" s="67">
        <v>8.32</v>
      </c>
      <c r="AC463" s="67">
        <v>7.95</v>
      </c>
      <c r="AD463" s="67">
        <v>8.01</v>
      </c>
      <c r="AE463" s="67">
        <v>8.4</v>
      </c>
      <c r="AF463" s="67">
        <v>8.67</v>
      </c>
      <c r="AG463" s="67">
        <v>9.1</v>
      </c>
      <c r="AH463" s="67">
        <v>9.1</v>
      </c>
      <c r="AI463" s="67">
        <v>9.09</v>
      </c>
      <c r="AJ463" s="67">
        <v>9.6300000000000008</v>
      </c>
      <c r="AK463" s="67">
        <v>9.17</v>
      </c>
      <c r="AL463" s="67">
        <v>9.3000000000000007</v>
      </c>
      <c r="AM463" s="67">
        <v>8.73</v>
      </c>
      <c r="AN463" s="67">
        <v>8.83</v>
      </c>
      <c r="AO463" s="67">
        <v>9.3699999999999992</v>
      </c>
      <c r="AP463" s="67">
        <v>9.27</v>
      </c>
      <c r="AQ463" s="67">
        <v>9.32</v>
      </c>
      <c r="AR463" s="67">
        <v>8.01</v>
      </c>
      <c r="AS463" s="67">
        <v>8</v>
      </c>
      <c r="AT463" s="67">
        <v>8.61</v>
      </c>
      <c r="AU463" s="67">
        <v>7.91</v>
      </c>
      <c r="AV463" s="67">
        <v>6.99</v>
      </c>
      <c r="AW463" s="67">
        <v>7.02</v>
      </c>
      <c r="AX463" s="67">
        <v>7.28</v>
      </c>
      <c r="AY463" s="67">
        <v>7.42</v>
      </c>
      <c r="AZ463" s="67">
        <v>7.36</v>
      </c>
      <c r="BA463" s="67">
        <v>8.41</v>
      </c>
      <c r="BB463" s="67">
        <v>7.77</v>
      </c>
      <c r="BC463" s="67">
        <v>7.9</v>
      </c>
      <c r="BD463" s="67">
        <v>7.17</v>
      </c>
      <c r="BE463" s="67">
        <v>7.54</v>
      </c>
      <c r="BF463" s="67">
        <v>7.62</v>
      </c>
      <c r="BG463" s="67">
        <v>8.3000000000000007</v>
      </c>
      <c r="BH463" s="67">
        <v>7.75</v>
      </c>
      <c r="BI463" s="67">
        <v>8.2200000000000006</v>
      </c>
      <c r="BJ463" s="67">
        <v>8.3800000000000008</v>
      </c>
      <c r="BK463" s="67">
        <v>8.17</v>
      </c>
      <c r="BL463" s="67">
        <v>8.85</v>
      </c>
      <c r="BM463" s="67">
        <v>9.09</v>
      </c>
      <c r="BN463" s="67">
        <v>9.5299999999999994</v>
      </c>
      <c r="BO463" s="67">
        <v>9.85</v>
      </c>
      <c r="BP463" s="67">
        <v>9.61</v>
      </c>
      <c r="BQ463" s="67">
        <v>9.3800000000000008</v>
      </c>
      <c r="BR463" s="67">
        <v>16.079999999999998</v>
      </c>
      <c r="BS463" s="67">
        <v>14.77</v>
      </c>
      <c r="BT463" s="67">
        <v>15.95</v>
      </c>
      <c r="BV463" s="67">
        <v>15.73</v>
      </c>
      <c r="BW463" s="67">
        <v>16.149999999999999</v>
      </c>
      <c r="BX463" s="67">
        <v>15.53</v>
      </c>
      <c r="BY463" s="67">
        <v>15.29</v>
      </c>
      <c r="BZ463" s="67">
        <v>15.02</v>
      </c>
      <c r="CA463" s="67">
        <v>13.52</v>
      </c>
      <c r="CB463" s="67">
        <v>13.18</v>
      </c>
      <c r="CC463" s="67">
        <v>16.13</v>
      </c>
      <c r="CD463" s="67">
        <v>17.36</v>
      </c>
      <c r="CE463" s="67">
        <v>16.52</v>
      </c>
      <c r="CF463" s="67">
        <v>17.47</v>
      </c>
      <c r="CG463" s="67">
        <v>17.920000000000002</v>
      </c>
      <c r="CH463" s="67">
        <v>17.63</v>
      </c>
      <c r="CI463" s="67">
        <v>18.95</v>
      </c>
      <c r="CJ463" s="67">
        <v>20.07</v>
      </c>
      <c r="CK463" s="67">
        <v>22.47</v>
      </c>
      <c r="CL463" s="67">
        <v>20.68</v>
      </c>
      <c r="CM463" s="67">
        <v>17.13</v>
      </c>
      <c r="CN463" s="67">
        <v>17.7</v>
      </c>
      <c r="CO463" s="67">
        <v>16.91</v>
      </c>
      <c r="CP463" s="239">
        <v>17.14</v>
      </c>
      <c r="CQ463" s="67">
        <v>17.420000000000002</v>
      </c>
      <c r="CR463" s="67">
        <v>17.18</v>
      </c>
      <c r="CS463" s="67">
        <v>15.45</v>
      </c>
      <c r="CT463" s="67">
        <v>15.45</v>
      </c>
      <c r="CU463" s="67">
        <v>14.92</v>
      </c>
      <c r="CV463" s="67">
        <v>15.09</v>
      </c>
      <c r="CW463" s="67">
        <v>15.26</v>
      </c>
      <c r="CX463" s="67">
        <v>15.84</v>
      </c>
      <c r="CY463" s="67">
        <v>15.67</v>
      </c>
      <c r="CZ463" s="67">
        <v>15.44</v>
      </c>
      <c r="DA463" s="67">
        <v>16.739999999999998</v>
      </c>
      <c r="DB463" s="67">
        <v>15.51</v>
      </c>
      <c r="DD463" s="17">
        <f t="shared" si="20"/>
        <v>0.25</v>
      </c>
      <c r="DE463" s="96">
        <f t="shared" si="21"/>
        <v>2.9620853080568721E-2</v>
      </c>
      <c r="DF463">
        <v>7.8</v>
      </c>
      <c r="DH463" s="257" t="s">
        <v>344</v>
      </c>
      <c r="DI463">
        <f>VLOOKUP(DH463,[5]全部Ａ股20250705!$A:$D,4,FALSE)</f>
        <v>8.69</v>
      </c>
      <c r="DK463" s="270"/>
      <c r="DL463" s="271"/>
    </row>
    <row r="464" spans="1:116" x14ac:dyDescent="0.25">
      <c r="A464" s="99">
        <f t="shared" si="15"/>
        <v>463</v>
      </c>
      <c r="B464" s="35" t="s">
        <v>316</v>
      </c>
      <c r="C464" s="139" t="s">
        <v>322</v>
      </c>
      <c r="D464" s="176">
        <v>7.89</v>
      </c>
      <c r="F464" s="100" t="e">
        <f>VLOOKUP(C464,#REF!,3,FALSE)</f>
        <v>#REF!</v>
      </c>
      <c r="G464" s="100"/>
      <c r="H464" s="67">
        <v>7.46</v>
      </c>
      <c r="I464" s="67">
        <v>7.24</v>
      </c>
      <c r="J464" s="67">
        <v>7.34</v>
      </c>
      <c r="K464" s="67">
        <v>7.5</v>
      </c>
      <c r="L464" s="67">
        <v>7.58</v>
      </c>
      <c r="M464" s="67">
        <v>7.66</v>
      </c>
      <c r="N464" s="67">
        <v>7.9</v>
      </c>
      <c r="O464" s="67">
        <v>7.82</v>
      </c>
      <c r="P464" s="67">
        <v>7.66</v>
      </c>
      <c r="Q464" s="67">
        <v>7.79</v>
      </c>
      <c r="R464" s="67">
        <v>7.72</v>
      </c>
      <c r="S464" s="67">
        <v>7.81</v>
      </c>
      <c r="T464" s="67">
        <v>8.9</v>
      </c>
      <c r="U464" s="67">
        <v>9.26</v>
      </c>
      <c r="V464" s="67">
        <v>9.32</v>
      </c>
      <c r="W464" s="67">
        <v>9.02</v>
      </c>
      <c r="X464" s="67">
        <v>8.9600000000000009</v>
      </c>
      <c r="Y464" s="67">
        <v>8.99</v>
      </c>
      <c r="Z464" s="67">
        <v>8.99</v>
      </c>
      <c r="AA464" s="67">
        <v>9.0299999999999994</v>
      </c>
      <c r="AB464" s="67">
        <v>9.1</v>
      </c>
      <c r="AC464" s="67">
        <v>8.35</v>
      </c>
      <c r="AD464" s="67">
        <v>8.52</v>
      </c>
      <c r="AE464" s="67">
        <v>8.89</v>
      </c>
      <c r="AF464" s="67">
        <v>8.2100000000000009</v>
      </c>
      <c r="AG464" s="67">
        <v>8.43</v>
      </c>
      <c r="AH464" s="67">
        <v>9.1300000000000008</v>
      </c>
      <c r="AI464" s="67">
        <v>9.36</v>
      </c>
      <c r="AJ464" s="67">
        <v>9.69</v>
      </c>
      <c r="AK464" s="67">
        <v>10.18</v>
      </c>
      <c r="AL464" s="67">
        <v>10.52</v>
      </c>
      <c r="AM464" s="67">
        <v>10.15</v>
      </c>
      <c r="AN464" s="67">
        <v>10.68</v>
      </c>
      <c r="AO464" s="67">
        <v>11.57</v>
      </c>
      <c r="AP464" s="67">
        <v>11.79</v>
      </c>
      <c r="AQ464" s="67">
        <v>11.84</v>
      </c>
      <c r="AR464" s="67">
        <v>9.1999999999999993</v>
      </c>
      <c r="AS464" s="67">
        <v>9.35</v>
      </c>
      <c r="AT464" s="67">
        <v>10.36</v>
      </c>
      <c r="AU464" s="67">
        <v>9.42</v>
      </c>
      <c r="AV464" s="67">
        <v>7.54</v>
      </c>
      <c r="AW464" s="67">
        <v>7.7</v>
      </c>
      <c r="AX464" s="67">
        <v>7.93</v>
      </c>
      <c r="AY464" s="67">
        <v>8.23</v>
      </c>
      <c r="AZ464" s="67">
        <v>7.39</v>
      </c>
      <c r="BA464" s="67">
        <v>8.14</v>
      </c>
      <c r="BB464" s="67">
        <v>8.2200000000000006</v>
      </c>
      <c r="BC464" s="67">
        <v>8.36</v>
      </c>
      <c r="BD464" s="67">
        <v>8.35</v>
      </c>
      <c r="BE464" s="67">
        <v>8.68</v>
      </c>
      <c r="BF464" s="67">
        <v>8.61</v>
      </c>
      <c r="BG464" s="67">
        <v>8.52</v>
      </c>
      <c r="BH464" s="67">
        <v>8.65</v>
      </c>
      <c r="BI464" s="67">
        <v>9.19</v>
      </c>
      <c r="BJ464" s="67">
        <v>9.9700000000000006</v>
      </c>
      <c r="BK464" s="67">
        <v>10.02</v>
      </c>
      <c r="BL464" s="67">
        <v>11.05</v>
      </c>
      <c r="BM464" s="67">
        <v>11.38</v>
      </c>
      <c r="BN464" s="67">
        <v>10.48</v>
      </c>
      <c r="BO464" s="67">
        <v>10.78</v>
      </c>
      <c r="BP464" s="67">
        <v>10.43</v>
      </c>
      <c r="BQ464" s="67">
        <v>10.44</v>
      </c>
      <c r="BR464" s="67">
        <v>10.38</v>
      </c>
      <c r="BS464" s="67">
        <v>11.01</v>
      </c>
      <c r="BT464" s="67">
        <v>12.04</v>
      </c>
      <c r="BV464" s="67">
        <v>12.6</v>
      </c>
      <c r="BW464" s="67">
        <v>13.21</v>
      </c>
      <c r="BX464" s="67">
        <v>13.4</v>
      </c>
      <c r="BY464" s="67">
        <v>13.6</v>
      </c>
      <c r="BZ464" s="67">
        <v>12.84</v>
      </c>
      <c r="CA464" s="67">
        <v>12.07</v>
      </c>
      <c r="CB464" s="67">
        <v>11.53</v>
      </c>
      <c r="CC464" s="67">
        <v>15.15</v>
      </c>
      <c r="CD464" s="67">
        <v>16.07</v>
      </c>
      <c r="CE464" s="67">
        <v>14.99</v>
      </c>
      <c r="CF464" s="67">
        <v>14.18</v>
      </c>
      <c r="CG464" s="67">
        <v>15.64</v>
      </c>
      <c r="CH464" s="67">
        <v>14.94</v>
      </c>
      <c r="CI464" s="67">
        <v>14.89</v>
      </c>
      <c r="CJ464" s="67">
        <v>15.6</v>
      </c>
      <c r="CK464" s="67">
        <v>16.329999999999998</v>
      </c>
      <c r="CL464" s="67">
        <v>17.91</v>
      </c>
      <c r="CM464" s="67">
        <v>18.600000000000001</v>
      </c>
      <c r="CN464" s="67">
        <v>18.899999999999999</v>
      </c>
      <c r="CO464" s="67">
        <v>17.95</v>
      </c>
      <c r="CP464" s="239">
        <v>18.68</v>
      </c>
      <c r="CQ464" s="67">
        <v>19.989999999999998</v>
      </c>
      <c r="CR464" s="67">
        <v>22.13</v>
      </c>
      <c r="CS464" s="67">
        <v>23.38</v>
      </c>
      <c r="CT464" s="67">
        <v>23.38</v>
      </c>
      <c r="CU464" s="67">
        <v>22.55</v>
      </c>
      <c r="CV464" s="67">
        <v>23.71</v>
      </c>
      <c r="CW464" s="67">
        <v>24.41</v>
      </c>
      <c r="CX464" s="67">
        <v>25.78</v>
      </c>
      <c r="CY464" s="67">
        <v>24.53</v>
      </c>
      <c r="CZ464" s="67">
        <v>26.09</v>
      </c>
      <c r="DA464" s="67">
        <v>28.35</v>
      </c>
      <c r="DB464" s="67">
        <v>28.94</v>
      </c>
      <c r="DC464" s="67">
        <v>29.42</v>
      </c>
      <c r="DD464" s="17">
        <f t="shared" si="20"/>
        <v>0.42999999999999972</v>
      </c>
      <c r="DE464" s="96">
        <f t="shared" si="21"/>
        <v>5.7640750670241249E-2</v>
      </c>
      <c r="DF464">
        <v>7.8</v>
      </c>
      <c r="DH464" s="260" t="s">
        <v>322</v>
      </c>
      <c r="DI464">
        <f>VLOOKUP(DH464,[5]全部Ａ股20250705!$A:$D,4,FALSE)</f>
        <v>7.89</v>
      </c>
      <c r="DK464" s="270"/>
      <c r="DL464" s="271"/>
    </row>
    <row r="465" spans="1:116" x14ac:dyDescent="0.25">
      <c r="A465" s="99">
        <f t="shared" si="15"/>
        <v>464</v>
      </c>
      <c r="B465" s="47" t="s">
        <v>314</v>
      </c>
      <c r="C465" s="137" t="s">
        <v>320</v>
      </c>
      <c r="D465" s="176">
        <v>35.29</v>
      </c>
      <c r="F465" s="100" t="e">
        <f>VLOOKUP(C465,#REF!,3,FALSE)</f>
        <v>#REF!</v>
      </c>
      <c r="G465" s="100"/>
      <c r="H465" s="67">
        <v>33.869999999999997</v>
      </c>
      <c r="I465" s="67">
        <v>33.21</v>
      </c>
      <c r="J465" s="67">
        <v>31.25</v>
      </c>
      <c r="K465" s="67">
        <v>31.32</v>
      </c>
      <c r="L465" s="67">
        <v>30.4</v>
      </c>
      <c r="M465" s="67">
        <v>31.3</v>
      </c>
      <c r="N465" s="67">
        <v>32.5</v>
      </c>
      <c r="O465" s="67">
        <v>32.08</v>
      </c>
      <c r="P465" s="67">
        <v>30.85</v>
      </c>
      <c r="Q465" s="67">
        <v>31.61</v>
      </c>
      <c r="R465" s="67">
        <v>29.95</v>
      </c>
      <c r="S465" s="67">
        <v>32.18</v>
      </c>
      <c r="T465" s="67">
        <v>35.42</v>
      </c>
      <c r="U465" s="67">
        <v>41.21</v>
      </c>
      <c r="V465" s="67">
        <v>39.86</v>
      </c>
      <c r="W465" s="67">
        <v>41</v>
      </c>
      <c r="X465" s="67">
        <v>41.53</v>
      </c>
      <c r="Y465" s="67">
        <v>43.15</v>
      </c>
      <c r="Z465" s="67">
        <v>44.98</v>
      </c>
      <c r="AA465" s="67">
        <v>43.53</v>
      </c>
      <c r="AB465" s="67">
        <v>42.6</v>
      </c>
      <c r="AC465" s="67">
        <v>40.19</v>
      </c>
      <c r="AD465" s="67">
        <v>40.97</v>
      </c>
      <c r="AE465" s="67">
        <v>39.159999999999997</v>
      </c>
      <c r="AF465" s="67">
        <v>38.159999999999997</v>
      </c>
      <c r="AG465" s="67">
        <v>39.229999999999997</v>
      </c>
      <c r="AH465" s="67">
        <v>41.35</v>
      </c>
      <c r="AI465" s="67">
        <v>41.28</v>
      </c>
      <c r="AJ465" s="67">
        <v>40.58</v>
      </c>
      <c r="AK465" s="67">
        <v>40.21</v>
      </c>
      <c r="AL465" s="67">
        <v>38.68</v>
      </c>
      <c r="AM465" s="67">
        <v>37.65</v>
      </c>
      <c r="AN465" s="67">
        <v>39.299999999999997</v>
      </c>
      <c r="AO465" s="67">
        <v>40.299999999999997</v>
      </c>
      <c r="AP465" s="67">
        <v>42.19</v>
      </c>
      <c r="AQ465" s="67">
        <v>43.35</v>
      </c>
      <c r="AR465" s="67">
        <v>44.45</v>
      </c>
      <c r="AS465" s="67">
        <v>42.2</v>
      </c>
      <c r="AT465" s="67">
        <v>43.46</v>
      </c>
      <c r="AU465" s="67">
        <v>40.479999999999997</v>
      </c>
      <c r="AV465" s="67">
        <v>36.6</v>
      </c>
      <c r="AW465" s="67">
        <v>37.15</v>
      </c>
      <c r="AX465" s="67">
        <v>35.9</v>
      </c>
      <c r="AY465" s="67">
        <v>39.42</v>
      </c>
      <c r="AZ465" s="67">
        <v>37.89</v>
      </c>
      <c r="BA465" s="67">
        <v>37.04</v>
      </c>
      <c r="BB465" s="67">
        <v>36.33</v>
      </c>
      <c r="BC465" s="67">
        <v>37.19</v>
      </c>
      <c r="BD465" s="67">
        <v>37.92</v>
      </c>
      <c r="BE465" s="67">
        <v>40.15</v>
      </c>
      <c r="BF465" s="67">
        <v>40.92</v>
      </c>
      <c r="BG465" s="67">
        <v>38.729999999999997</v>
      </c>
      <c r="BH465" s="67">
        <v>39.31</v>
      </c>
      <c r="BI465" s="67">
        <v>37.72</v>
      </c>
      <c r="BJ465" s="67">
        <v>34.35</v>
      </c>
      <c r="BK465" s="67">
        <v>32.200000000000003</v>
      </c>
      <c r="BL465" s="67">
        <v>31.79</v>
      </c>
      <c r="BM465" s="67">
        <v>31.51</v>
      </c>
      <c r="BN465" s="67">
        <v>31.64</v>
      </c>
      <c r="BO465" s="67">
        <v>29.5</v>
      </c>
      <c r="BP465" s="67">
        <v>29.2</v>
      </c>
      <c r="BQ465" s="67">
        <v>28.79</v>
      </c>
      <c r="BR465" s="67">
        <v>26.39</v>
      </c>
      <c r="BS465" s="67">
        <v>27.82</v>
      </c>
      <c r="BT465" s="67">
        <v>28.76</v>
      </c>
      <c r="BV465" s="67">
        <v>31.84</v>
      </c>
      <c r="BW465" s="67">
        <v>27.77</v>
      </c>
      <c r="BX465" s="67">
        <v>27.56</v>
      </c>
      <c r="BY465" s="67">
        <v>28.34</v>
      </c>
      <c r="BZ465" s="67">
        <v>27.16</v>
      </c>
      <c r="CA465" s="67">
        <v>28.94</v>
      </c>
      <c r="CB465" s="67">
        <v>25.63</v>
      </c>
      <c r="CC465" s="67">
        <v>27.82</v>
      </c>
      <c r="CD465" s="67">
        <v>29.34</v>
      </c>
      <c r="CE465" s="67">
        <v>30.6</v>
      </c>
      <c r="CF465" s="67">
        <v>32.5</v>
      </c>
      <c r="CG465" s="67">
        <v>34.450000000000003</v>
      </c>
      <c r="CH465" s="67">
        <v>32.35</v>
      </c>
      <c r="CI465" s="67">
        <v>31.73</v>
      </c>
      <c r="CJ465" s="67">
        <v>30.89</v>
      </c>
      <c r="CK465" s="67">
        <v>31.36</v>
      </c>
      <c r="CL465" s="67">
        <v>31.06</v>
      </c>
      <c r="CM465" s="67">
        <v>31.9</v>
      </c>
      <c r="CN465" s="67">
        <v>32.409999999999997</v>
      </c>
      <c r="CO465" s="67">
        <v>32</v>
      </c>
      <c r="CP465" s="239">
        <v>32</v>
      </c>
      <c r="CQ465" s="67">
        <v>30.71</v>
      </c>
      <c r="CR465" s="67">
        <v>31.95</v>
      </c>
      <c r="CS465" s="67">
        <v>29.82</v>
      </c>
      <c r="CT465" s="67">
        <v>29.82</v>
      </c>
      <c r="CU465" s="67">
        <v>30.15</v>
      </c>
      <c r="CV465" s="67">
        <v>28.5</v>
      </c>
      <c r="CW465" s="67">
        <v>29.35</v>
      </c>
      <c r="CX465" s="67">
        <v>32.700000000000003</v>
      </c>
      <c r="CY465" s="67">
        <v>31</v>
      </c>
      <c r="CZ465" s="67">
        <v>31.01</v>
      </c>
      <c r="DA465" s="67">
        <v>33.1</v>
      </c>
      <c r="DB465" s="67">
        <v>33.74</v>
      </c>
      <c r="DC465" s="67">
        <v>31.82</v>
      </c>
      <c r="DD465" s="17">
        <f t="shared" si="20"/>
        <v>1.4200000000000017</v>
      </c>
      <c r="DE465" s="96">
        <f t="shared" si="21"/>
        <v>4.1925007381163323E-2</v>
      </c>
      <c r="DF465">
        <v>7.8</v>
      </c>
      <c r="DH465" s="255" t="s">
        <v>320</v>
      </c>
      <c r="DI465">
        <f>VLOOKUP(DH465,[5]全部Ａ股20250705!$A:$D,4,FALSE)</f>
        <v>35.29</v>
      </c>
      <c r="DK465" s="270"/>
      <c r="DL465" s="271"/>
    </row>
    <row r="466" spans="1:116" x14ac:dyDescent="0.25">
      <c r="A466" s="99">
        <f t="shared" si="15"/>
        <v>465</v>
      </c>
      <c r="B466" s="8" t="s">
        <v>312</v>
      </c>
      <c r="C466" s="137" t="s">
        <v>318</v>
      </c>
      <c r="D466" s="176">
        <v>27.61</v>
      </c>
      <c r="F466" s="100" t="e">
        <f>VLOOKUP(C466,#REF!,3,FALSE)</f>
        <v>#REF!</v>
      </c>
      <c r="G466" s="100"/>
      <c r="H466" s="67">
        <v>27.64</v>
      </c>
      <c r="I466" s="67">
        <v>27.26</v>
      </c>
      <c r="J466" s="67">
        <v>27.76</v>
      </c>
      <c r="K466" s="67">
        <v>28.55</v>
      </c>
      <c r="L466" s="67">
        <v>28.13</v>
      </c>
      <c r="M466" s="67">
        <v>28.18</v>
      </c>
      <c r="N466" s="67">
        <v>28.8</v>
      </c>
      <c r="O466" s="67">
        <v>28.65</v>
      </c>
      <c r="P466" s="67">
        <v>28.21</v>
      </c>
      <c r="Q466" s="67">
        <v>28.18</v>
      </c>
      <c r="R466" s="67">
        <v>28.37</v>
      </c>
      <c r="S466" s="67">
        <v>28.5</v>
      </c>
      <c r="T466" s="67">
        <v>29.91</v>
      </c>
      <c r="U466" s="67">
        <v>30.97</v>
      </c>
      <c r="V466" s="67">
        <v>31.33</v>
      </c>
      <c r="W466" s="67">
        <v>33.35</v>
      </c>
      <c r="X466" s="67">
        <v>33.56</v>
      </c>
      <c r="Y466" s="67">
        <v>30.14</v>
      </c>
      <c r="Z466" s="67">
        <v>32.69</v>
      </c>
      <c r="AA466" s="67">
        <v>31.54</v>
      </c>
      <c r="AB466" s="67">
        <v>30.88</v>
      </c>
      <c r="AC466" s="67">
        <v>29.03</v>
      </c>
      <c r="AD466" s="67">
        <v>29.02</v>
      </c>
      <c r="AE466" s="67">
        <v>28.2</v>
      </c>
      <c r="AF466" s="67">
        <v>27.8</v>
      </c>
      <c r="AG466" s="67">
        <v>28.83</v>
      </c>
      <c r="AH466" s="67">
        <v>31.06</v>
      </c>
      <c r="AI466" s="67">
        <v>30.88</v>
      </c>
      <c r="AJ466" s="67">
        <v>30.81</v>
      </c>
      <c r="AK466" s="67">
        <v>30.64</v>
      </c>
      <c r="AL466" s="67">
        <v>30.08</v>
      </c>
      <c r="AM466" s="67">
        <v>30.02</v>
      </c>
      <c r="AN466" s="67">
        <v>31.4</v>
      </c>
      <c r="AO466" s="67">
        <v>31.6</v>
      </c>
      <c r="AP466" s="67">
        <v>30.12</v>
      </c>
      <c r="AQ466" s="67">
        <v>30.95</v>
      </c>
      <c r="AR466" s="67">
        <v>28.87</v>
      </c>
      <c r="AS466" s="67">
        <v>29.63</v>
      </c>
      <c r="AT466" s="67">
        <v>32.29</v>
      </c>
      <c r="AU466" s="67">
        <v>29.69</v>
      </c>
      <c r="AV466" s="67">
        <v>25.34</v>
      </c>
      <c r="AW466" s="67">
        <v>25.08</v>
      </c>
      <c r="AX466" s="67">
        <v>26.15</v>
      </c>
      <c r="AY466" s="67">
        <v>26.72</v>
      </c>
      <c r="AZ466" s="67">
        <v>26.55</v>
      </c>
      <c r="BA466" s="67">
        <v>27.54</v>
      </c>
      <c r="BB466" s="67">
        <v>27.2</v>
      </c>
      <c r="BC466" s="67">
        <v>28.38</v>
      </c>
      <c r="BD466" s="67">
        <v>29.55</v>
      </c>
      <c r="BE466" s="67">
        <v>30.3</v>
      </c>
      <c r="BF466" s="67">
        <v>30.03</v>
      </c>
      <c r="BG466" s="67">
        <v>29.83</v>
      </c>
      <c r="BH466" s="67">
        <v>30.91</v>
      </c>
      <c r="BI466" s="67">
        <v>31.85</v>
      </c>
      <c r="BJ466" s="67">
        <v>32.93</v>
      </c>
      <c r="BK466" s="67">
        <v>33.119999999999997</v>
      </c>
      <c r="BL466" s="67">
        <v>32.61</v>
      </c>
      <c r="BM466" s="67">
        <v>32.479999999999997</v>
      </c>
      <c r="BN466" s="67">
        <v>33.69</v>
      </c>
      <c r="BO466" s="67">
        <v>33.17</v>
      </c>
      <c r="BP466" s="67">
        <v>33.11</v>
      </c>
      <c r="BQ466" s="67">
        <v>32.869999999999997</v>
      </c>
      <c r="BR466" s="67">
        <v>32.1</v>
      </c>
      <c r="BS466" s="67">
        <v>30.92</v>
      </c>
      <c r="BT466" s="67">
        <v>31.78</v>
      </c>
      <c r="BV466" s="67">
        <v>32.729999999999997</v>
      </c>
      <c r="BW466" s="67">
        <v>33.26</v>
      </c>
      <c r="BX466" s="67">
        <v>33.93</v>
      </c>
      <c r="BY466" s="67">
        <v>35.68</v>
      </c>
      <c r="BZ466" s="67">
        <v>34.590000000000003</v>
      </c>
      <c r="CA466" s="67">
        <v>33.65</v>
      </c>
      <c r="CB466" s="67">
        <v>31.08</v>
      </c>
      <c r="CC466" s="67">
        <v>31.7</v>
      </c>
      <c r="CD466" s="67">
        <v>31.68</v>
      </c>
      <c r="CE466" s="67">
        <v>30.43</v>
      </c>
      <c r="CF466" s="67">
        <v>32.43</v>
      </c>
      <c r="CG466" s="67">
        <v>34.72</v>
      </c>
      <c r="CH466" s="67">
        <v>32.700000000000003</v>
      </c>
      <c r="CI466" s="67">
        <v>33.31</v>
      </c>
      <c r="CJ466" s="67">
        <v>32.65</v>
      </c>
      <c r="CK466" s="67">
        <v>35.5</v>
      </c>
      <c r="CL466" s="67">
        <v>35.81</v>
      </c>
      <c r="CM466" s="67">
        <v>35.71</v>
      </c>
      <c r="CN466" s="67">
        <v>37.18</v>
      </c>
      <c r="CO466" s="67">
        <v>35.81</v>
      </c>
      <c r="CP466" s="239">
        <v>35.9</v>
      </c>
      <c r="CQ466" s="67">
        <v>32.69</v>
      </c>
      <c r="CR466" s="67">
        <v>34.409999999999997</v>
      </c>
      <c r="CS466" s="67">
        <v>33.799999999999997</v>
      </c>
      <c r="CT466" s="67">
        <v>33.799999999999997</v>
      </c>
      <c r="CU466" s="67">
        <v>33.200000000000003</v>
      </c>
      <c r="CV466" s="67">
        <v>32.549999999999997</v>
      </c>
      <c r="CW466" s="67">
        <v>33.979999999999997</v>
      </c>
      <c r="CX466" s="67">
        <v>35.549999999999997</v>
      </c>
      <c r="CY466" s="67">
        <v>33.28</v>
      </c>
      <c r="CZ466" s="67">
        <v>33.9</v>
      </c>
      <c r="DA466" s="67">
        <v>35.26</v>
      </c>
      <c r="DB466" s="67">
        <v>36.549999999999997</v>
      </c>
      <c r="DC466" s="67">
        <v>35.520000000000003</v>
      </c>
      <c r="DD466" s="17">
        <f t="shared" si="20"/>
        <v>-3.0000000000001137E-2</v>
      </c>
      <c r="DE466" s="96">
        <f t="shared" si="21"/>
        <v>-1.0853835021708081E-3</v>
      </c>
      <c r="DF466">
        <v>7.8</v>
      </c>
      <c r="DH466" s="255" t="s">
        <v>318</v>
      </c>
      <c r="DI466">
        <f>VLOOKUP(DH466,[5]全部Ａ股20250705!$A:$D,4,FALSE)</f>
        <v>27.61</v>
      </c>
      <c r="DK466" s="270"/>
      <c r="DL466" s="271"/>
    </row>
    <row r="467" spans="1:116" x14ac:dyDescent="0.25">
      <c r="A467" s="99">
        <f t="shared" si="15"/>
        <v>466</v>
      </c>
      <c r="B467" s="8" t="s">
        <v>310</v>
      </c>
      <c r="C467" s="8">
        <v>601012</v>
      </c>
      <c r="D467" s="176">
        <v>15.57</v>
      </c>
      <c r="F467" s="100" t="e">
        <f>VLOOKUP(C467,#REF!,3,FALSE)</f>
        <v>#REF!</v>
      </c>
      <c r="G467" s="100"/>
      <c r="H467" s="67">
        <v>14.57</v>
      </c>
      <c r="I467" s="67">
        <v>14.24</v>
      </c>
      <c r="J467" s="67">
        <v>14.42</v>
      </c>
      <c r="K467" s="67">
        <v>14.47</v>
      </c>
      <c r="L467" s="67">
        <v>14.38</v>
      </c>
      <c r="M467" s="67">
        <v>14.92</v>
      </c>
      <c r="N467" s="67">
        <v>15.15</v>
      </c>
      <c r="O467" s="67">
        <v>14.92</v>
      </c>
      <c r="P467" s="67">
        <v>14.7</v>
      </c>
      <c r="Q467" s="67">
        <v>14.89</v>
      </c>
      <c r="R467" s="67">
        <v>14.85</v>
      </c>
      <c r="S467" s="67">
        <v>14.8</v>
      </c>
      <c r="T467" s="67">
        <v>15.76</v>
      </c>
      <c r="U467" s="67">
        <v>16.87</v>
      </c>
      <c r="V467" s="67">
        <v>17.059999999999999</v>
      </c>
      <c r="W467" s="67">
        <v>17.52</v>
      </c>
      <c r="X467" s="67">
        <v>17.350000000000001</v>
      </c>
      <c r="Y467" s="67">
        <v>16.71</v>
      </c>
      <c r="Z467" s="67">
        <v>16.149999999999999</v>
      </c>
      <c r="AA467" s="67">
        <v>15.81</v>
      </c>
      <c r="AB467" s="67">
        <v>16.23</v>
      </c>
      <c r="AC467" s="67">
        <v>14.9</v>
      </c>
      <c r="AD467" s="67">
        <v>14.96</v>
      </c>
      <c r="AE467" s="67">
        <v>15.16</v>
      </c>
      <c r="AF467" s="67">
        <v>14.46</v>
      </c>
      <c r="AG467" s="67">
        <v>15</v>
      </c>
      <c r="AH467" s="67">
        <v>16.149999999999999</v>
      </c>
      <c r="AI467" s="67">
        <v>16.34</v>
      </c>
      <c r="AJ467" s="67">
        <v>17.02</v>
      </c>
      <c r="AK467" s="67">
        <v>17.850000000000001</v>
      </c>
      <c r="AL467" s="67">
        <v>18.5</v>
      </c>
      <c r="AM467" s="67">
        <v>17.75</v>
      </c>
      <c r="AN467" s="67">
        <v>18.52</v>
      </c>
      <c r="AO467" s="67">
        <v>19.23</v>
      </c>
      <c r="AP467" s="67">
        <v>19.010000000000002</v>
      </c>
      <c r="AQ467" s="67">
        <v>20.46</v>
      </c>
      <c r="AR467" s="67">
        <v>16.45</v>
      </c>
      <c r="AS467" s="67">
        <v>16.2</v>
      </c>
      <c r="AT467" s="67">
        <v>17.559999999999999</v>
      </c>
      <c r="AU467" s="67">
        <v>15.96</v>
      </c>
      <c r="AV467" s="67">
        <v>12.8</v>
      </c>
      <c r="AW467" s="67">
        <v>13.14</v>
      </c>
      <c r="AX467" s="67">
        <v>13.53</v>
      </c>
      <c r="AY467" s="67">
        <v>13.81</v>
      </c>
      <c r="AZ467" s="67">
        <v>12.9</v>
      </c>
      <c r="BA467" s="67">
        <v>13.72</v>
      </c>
      <c r="BB467" s="67">
        <v>13.81</v>
      </c>
      <c r="BC467" s="67">
        <v>14.22</v>
      </c>
      <c r="BD467" s="67">
        <v>14.14</v>
      </c>
      <c r="BE467" s="67">
        <v>14.39</v>
      </c>
      <c r="BF467" s="67">
        <v>14.18</v>
      </c>
      <c r="BG467" s="67">
        <v>13.51</v>
      </c>
      <c r="BH467" s="67">
        <v>14.02</v>
      </c>
      <c r="BI467" s="67">
        <v>15.46</v>
      </c>
      <c r="BJ467" s="67">
        <v>16.72</v>
      </c>
      <c r="BK467" s="67">
        <v>16.739999999999998</v>
      </c>
      <c r="BL467" s="67">
        <v>18.59</v>
      </c>
      <c r="BM467" s="67">
        <v>18.760000000000002</v>
      </c>
      <c r="BN467" s="67">
        <v>18.62</v>
      </c>
      <c r="BO467" s="67">
        <v>18.62</v>
      </c>
      <c r="BP467" s="67">
        <v>18.2</v>
      </c>
      <c r="BQ467" s="67">
        <v>18.62</v>
      </c>
      <c r="BR467" s="67">
        <v>18.45</v>
      </c>
      <c r="BS467" s="67">
        <v>18.559999999999999</v>
      </c>
      <c r="BT467" s="67">
        <v>19.850000000000001</v>
      </c>
      <c r="BV467" s="67">
        <v>20.09</v>
      </c>
      <c r="BW467" s="67">
        <v>21.41</v>
      </c>
      <c r="BX467" s="67">
        <v>21.53</v>
      </c>
      <c r="BY467" s="67">
        <v>21.6</v>
      </c>
      <c r="BZ467" s="67">
        <v>20.88</v>
      </c>
      <c r="CA467" s="67">
        <v>20.21</v>
      </c>
      <c r="CB467" s="67">
        <v>18.87</v>
      </c>
      <c r="CC467" s="67">
        <v>21.96</v>
      </c>
      <c r="CD467" s="67">
        <v>22.1</v>
      </c>
      <c r="CE467" s="67">
        <v>22.11</v>
      </c>
      <c r="CF467" s="67">
        <v>21.58</v>
      </c>
      <c r="CG467" s="67">
        <v>22.9</v>
      </c>
      <c r="CH467" s="67">
        <v>21.22</v>
      </c>
      <c r="CI467" s="67">
        <v>20.68</v>
      </c>
      <c r="CJ467" s="67">
        <v>20.73</v>
      </c>
      <c r="CK467" s="67">
        <v>21.21</v>
      </c>
      <c r="CL467" s="67">
        <v>22.52</v>
      </c>
      <c r="CM467" s="67">
        <v>23.59</v>
      </c>
      <c r="CN467" s="67">
        <v>23.53</v>
      </c>
      <c r="CO467" s="67">
        <v>22.87</v>
      </c>
      <c r="CP467" s="239">
        <v>24.98</v>
      </c>
      <c r="CQ467" s="67">
        <v>25.55</v>
      </c>
      <c r="CR467" s="67">
        <v>26.8</v>
      </c>
      <c r="CS467" s="67">
        <v>27.28</v>
      </c>
      <c r="CT467" s="67">
        <v>27.28</v>
      </c>
      <c r="CU467" s="67">
        <v>25.95</v>
      </c>
      <c r="CV467" s="67">
        <v>26.26</v>
      </c>
      <c r="CW467" s="67">
        <v>26.32</v>
      </c>
      <c r="CX467" s="67">
        <v>26.58</v>
      </c>
      <c r="CY467" s="67">
        <v>25.53</v>
      </c>
      <c r="CZ467" s="67">
        <v>27.91</v>
      </c>
      <c r="DA467" s="67">
        <v>29.42</v>
      </c>
      <c r="DB467" s="67">
        <v>30.76</v>
      </c>
      <c r="DC467" s="67">
        <v>29.5</v>
      </c>
      <c r="DD467" s="17">
        <f t="shared" si="20"/>
        <v>1</v>
      </c>
      <c r="DE467" s="96">
        <f t="shared" si="21"/>
        <v>6.8634179821551136E-2</v>
      </c>
      <c r="DF467">
        <v>7.8</v>
      </c>
      <c r="DH467" s="255" t="s">
        <v>11269</v>
      </c>
      <c r="DI467">
        <f>VLOOKUP(DH467,[5]全部Ａ股20250705!$A:$D,4,FALSE)</f>
        <v>15.57</v>
      </c>
      <c r="DK467" s="270"/>
      <c r="DL467" s="271"/>
    </row>
    <row r="468" spans="1:116" x14ac:dyDescent="0.25">
      <c r="A468" s="99">
        <f t="shared" si="15"/>
        <v>467</v>
      </c>
      <c r="B468" s="8" t="s">
        <v>307</v>
      </c>
      <c r="C468" s="8">
        <v>300820</v>
      </c>
      <c r="D468" s="176">
        <v>46.82</v>
      </c>
      <c r="F468" s="100" t="e">
        <f>VLOOKUP(C468,#REF!,3,FALSE)</f>
        <v>#REF!</v>
      </c>
      <c r="G468" s="100"/>
      <c r="H468" s="67">
        <v>45</v>
      </c>
      <c r="I468" s="67">
        <v>44.21</v>
      </c>
      <c r="J468" s="67">
        <v>45.68</v>
      </c>
      <c r="K468" s="67">
        <v>46.13</v>
      </c>
      <c r="L468" s="67">
        <v>46.52</v>
      </c>
      <c r="M468" s="67">
        <v>48.5</v>
      </c>
      <c r="N468" s="67">
        <v>44.67</v>
      </c>
      <c r="O468" s="67">
        <v>43.36</v>
      </c>
      <c r="P468" s="67">
        <v>39.9</v>
      </c>
      <c r="Q468" s="67">
        <v>41.07</v>
      </c>
      <c r="R468" s="67">
        <v>43.81</v>
      </c>
      <c r="S468" s="67">
        <v>44.73</v>
      </c>
      <c r="T468" s="67">
        <v>49.27</v>
      </c>
      <c r="U468" s="67">
        <v>50.76</v>
      </c>
      <c r="V468" s="67">
        <v>51.46</v>
      </c>
      <c r="W468" s="67">
        <v>51.26</v>
      </c>
      <c r="X468" s="67">
        <v>50.15</v>
      </c>
      <c r="Y468" s="67">
        <v>48.12</v>
      </c>
      <c r="Z468" s="67">
        <v>52.08</v>
      </c>
      <c r="AA468" s="67">
        <v>51.28</v>
      </c>
      <c r="AB468" s="67">
        <v>54.98</v>
      </c>
      <c r="AC468" s="67">
        <v>50.58</v>
      </c>
      <c r="AD468" s="67">
        <v>51.8</v>
      </c>
      <c r="AE468" s="67">
        <v>53.13</v>
      </c>
      <c r="AF468" s="67">
        <v>50.39</v>
      </c>
      <c r="AG468" s="67">
        <v>50.92</v>
      </c>
      <c r="AH468" s="67">
        <v>57.7</v>
      </c>
      <c r="AI468" s="67">
        <v>59.3</v>
      </c>
      <c r="AJ468" s="67">
        <v>59.35</v>
      </c>
      <c r="AK468" s="67">
        <v>63.51</v>
      </c>
      <c r="AL468" s="67">
        <v>60.1</v>
      </c>
      <c r="AM468" s="67">
        <v>56.22</v>
      </c>
      <c r="AN468" s="67">
        <v>57.73</v>
      </c>
      <c r="AO468" s="67">
        <v>54.94</v>
      </c>
      <c r="AP468" s="67">
        <v>46.88</v>
      </c>
      <c r="AQ468" s="67">
        <v>50.56</v>
      </c>
      <c r="AR468" s="67">
        <v>47.94</v>
      </c>
      <c r="AS468" s="67">
        <v>43.18</v>
      </c>
      <c r="AT468" s="67">
        <v>46.5</v>
      </c>
      <c r="AU468" s="67">
        <v>40.630000000000003</v>
      </c>
      <c r="AV468" s="67">
        <v>35.43</v>
      </c>
      <c r="AW468" s="67">
        <v>35.44</v>
      </c>
      <c r="AX468" s="67">
        <v>36.36</v>
      </c>
      <c r="AY468" s="67">
        <v>38.86</v>
      </c>
      <c r="AZ468" s="67">
        <v>36.130000000000003</v>
      </c>
      <c r="BA468" s="67">
        <v>40.58</v>
      </c>
      <c r="BB468" s="67">
        <v>39.869999999999997</v>
      </c>
      <c r="BC468" s="67">
        <v>41.8</v>
      </c>
      <c r="BD468" s="67">
        <v>36.659999999999997</v>
      </c>
      <c r="BE468" s="67">
        <v>37.97</v>
      </c>
      <c r="BF468" s="67">
        <v>37.33</v>
      </c>
      <c r="BG468" s="67">
        <v>35.64</v>
      </c>
      <c r="BH468" s="67">
        <v>39.340000000000003</v>
      </c>
      <c r="BI468" s="67">
        <v>39.74</v>
      </c>
      <c r="BJ468" s="67">
        <v>44.75</v>
      </c>
      <c r="BK468" s="67">
        <v>41.52</v>
      </c>
      <c r="BL468" s="67">
        <v>45.07</v>
      </c>
      <c r="BM468" s="67">
        <v>43.2</v>
      </c>
      <c r="BN468" s="67">
        <v>44.6</v>
      </c>
      <c r="BO468" s="67">
        <v>45.85</v>
      </c>
      <c r="BP468" s="67">
        <v>50.17</v>
      </c>
      <c r="BQ468" s="67">
        <v>49.37</v>
      </c>
      <c r="BR468" s="67">
        <v>43.9</v>
      </c>
      <c r="BS468" s="67">
        <v>46.2</v>
      </c>
      <c r="BT468" s="67">
        <v>48.97</v>
      </c>
      <c r="BV468" s="67">
        <v>54.75</v>
      </c>
      <c r="BW468" s="67">
        <v>54.5</v>
      </c>
      <c r="BX468" s="67">
        <v>49.1</v>
      </c>
      <c r="BY468" s="67">
        <v>48.09</v>
      </c>
      <c r="BZ468" s="67">
        <v>45.57</v>
      </c>
      <c r="CA468" s="67">
        <v>40</v>
      </c>
      <c r="CB468" s="67">
        <v>35.47</v>
      </c>
      <c r="CC468" s="67">
        <v>42.33</v>
      </c>
      <c r="CD468" s="67">
        <v>46.3</v>
      </c>
      <c r="CE468" s="67">
        <v>50.2</v>
      </c>
      <c r="CF468" s="67">
        <v>53.03</v>
      </c>
      <c r="CG468" s="67">
        <v>57.28</v>
      </c>
      <c r="CH468" s="67">
        <v>52.94</v>
      </c>
      <c r="CI468" s="67">
        <v>54.9</v>
      </c>
      <c r="CJ468" s="67">
        <v>55.61</v>
      </c>
      <c r="CK468" s="67">
        <v>60.42</v>
      </c>
      <c r="CL468" s="67">
        <v>58.99</v>
      </c>
      <c r="CM468" s="67">
        <v>58.9</v>
      </c>
      <c r="CN468" s="67">
        <v>55.3</v>
      </c>
      <c r="CO468" s="67">
        <v>49.37</v>
      </c>
      <c r="CP468" s="239">
        <v>50.65</v>
      </c>
      <c r="CQ468" s="67">
        <v>50.89</v>
      </c>
      <c r="CR468" s="67">
        <v>55.35</v>
      </c>
      <c r="CS468" s="67">
        <v>56.96</v>
      </c>
      <c r="CT468" s="67">
        <v>56.96</v>
      </c>
      <c r="CU468" s="67">
        <v>54.59</v>
      </c>
      <c r="CV468" s="67">
        <v>61.17</v>
      </c>
      <c r="CW468" s="67">
        <v>63.14</v>
      </c>
      <c r="CX468" s="67">
        <v>62.39</v>
      </c>
      <c r="CY468" s="67">
        <v>58.37</v>
      </c>
      <c r="CZ468" s="67">
        <v>63.83</v>
      </c>
      <c r="DA468" s="67">
        <v>67.75</v>
      </c>
      <c r="DB468" s="67">
        <v>71.75</v>
      </c>
      <c r="DC468" s="67">
        <v>68.650000000000006</v>
      </c>
      <c r="DD468" s="17">
        <f t="shared" si="20"/>
        <v>1.8200000000000003</v>
      </c>
      <c r="DE468" s="96">
        <f t="shared" si="21"/>
        <v>4.044444444444445E-2</v>
      </c>
      <c r="DF468">
        <v>7.8</v>
      </c>
      <c r="DH468" s="255" t="s">
        <v>11270</v>
      </c>
      <c r="DI468">
        <f>VLOOKUP(DH468,[5]全部Ａ股20250705!$A:$D,4,FALSE)</f>
        <v>46.82</v>
      </c>
      <c r="DK468" s="270"/>
      <c r="DL468" s="271"/>
    </row>
    <row r="469" spans="1:116" x14ac:dyDescent="0.25">
      <c r="A469" s="99">
        <f t="shared" si="15"/>
        <v>468</v>
      </c>
      <c r="B469" s="8" t="s">
        <v>306</v>
      </c>
      <c r="C469" s="8">
        <v>600072</v>
      </c>
      <c r="D469" s="176">
        <v>12.78</v>
      </c>
      <c r="F469" s="100" t="e">
        <f>VLOOKUP(C469,#REF!,3,FALSE)</f>
        <v>#REF!</v>
      </c>
      <c r="G469" s="100"/>
      <c r="H469" s="67">
        <v>12.7</v>
      </c>
      <c r="I469" s="67">
        <v>12.32</v>
      </c>
      <c r="J469" s="67">
        <v>12.27</v>
      </c>
      <c r="K469" s="67">
        <v>12.17</v>
      </c>
      <c r="L469" s="67">
        <v>12.23</v>
      </c>
      <c r="M469" s="67">
        <v>11.96</v>
      </c>
      <c r="N469" s="67">
        <v>12.14</v>
      </c>
      <c r="O469" s="67">
        <v>12.14</v>
      </c>
      <c r="P469" s="67">
        <v>11.68</v>
      </c>
      <c r="Q469" s="67">
        <v>11.88</v>
      </c>
      <c r="R469" s="67">
        <v>11.99</v>
      </c>
      <c r="S469" s="67">
        <v>12.12</v>
      </c>
      <c r="T469" s="67">
        <v>12.45</v>
      </c>
      <c r="U469" s="67">
        <v>12.76</v>
      </c>
      <c r="V469" s="67">
        <v>14.12</v>
      </c>
      <c r="W469" s="67">
        <v>13.45</v>
      </c>
      <c r="X469" s="67">
        <v>12.87</v>
      </c>
      <c r="Y469" s="67">
        <v>12.3</v>
      </c>
      <c r="Z469" s="67">
        <v>12.2</v>
      </c>
      <c r="AA469" s="67">
        <v>12.4</v>
      </c>
      <c r="AB469" s="67">
        <v>12.41</v>
      </c>
      <c r="AC469" s="67">
        <v>11.93</v>
      </c>
      <c r="AD469" s="67">
        <v>12.07</v>
      </c>
      <c r="AE469" s="67">
        <v>12.24</v>
      </c>
      <c r="AF469" s="67">
        <v>11.76</v>
      </c>
      <c r="AG469" s="67">
        <v>12.87</v>
      </c>
      <c r="AH469" s="67">
        <v>14.94</v>
      </c>
      <c r="AI469" s="67">
        <v>13.77</v>
      </c>
      <c r="AJ469" s="67">
        <v>13.54</v>
      </c>
      <c r="AK469" s="67">
        <v>13.57</v>
      </c>
      <c r="AL469" s="67">
        <v>13.36</v>
      </c>
      <c r="AM469" s="67">
        <v>13.19</v>
      </c>
      <c r="AN469" s="67">
        <v>13.71</v>
      </c>
      <c r="AO469" s="67">
        <v>14.52</v>
      </c>
      <c r="AP469" s="67">
        <v>13.81</v>
      </c>
      <c r="AQ469" s="67">
        <v>13.81</v>
      </c>
      <c r="AR469" s="67">
        <v>13.45</v>
      </c>
      <c r="AS469" s="67">
        <v>13.68</v>
      </c>
      <c r="AT469" s="67">
        <v>14.5</v>
      </c>
      <c r="AU469" s="67">
        <v>13.42</v>
      </c>
      <c r="AV469" s="67">
        <v>11.59</v>
      </c>
      <c r="AW469" s="67">
        <v>13.32</v>
      </c>
      <c r="AX469" s="67">
        <v>12.64</v>
      </c>
      <c r="AY469" s="67">
        <v>11.3</v>
      </c>
      <c r="AZ469" s="67">
        <v>11.25</v>
      </c>
      <c r="BA469" s="67">
        <v>12.13</v>
      </c>
      <c r="BB469" s="67">
        <v>12.59</v>
      </c>
      <c r="BC469" s="67">
        <v>13.17</v>
      </c>
      <c r="BD469" s="67">
        <v>12.85</v>
      </c>
      <c r="BE469" s="67">
        <v>12.7</v>
      </c>
      <c r="BF469" s="67">
        <v>12.61</v>
      </c>
      <c r="BG469" s="67">
        <v>12.88</v>
      </c>
      <c r="BH469" s="67">
        <v>13.52</v>
      </c>
      <c r="BI469" s="67">
        <v>13.89</v>
      </c>
      <c r="BJ469" s="67">
        <v>14.09</v>
      </c>
      <c r="BK469" s="67">
        <v>14.41</v>
      </c>
      <c r="BL469" s="67">
        <v>15.41</v>
      </c>
      <c r="BM469" s="67">
        <v>15.39</v>
      </c>
      <c r="BN469" s="67">
        <v>15.75</v>
      </c>
      <c r="BO469" s="67">
        <v>15.96</v>
      </c>
      <c r="BP469" s="67">
        <v>15.93</v>
      </c>
      <c r="BQ469" s="67">
        <v>16.760000000000002</v>
      </c>
      <c r="BR469" s="67">
        <v>17.05</v>
      </c>
      <c r="BS469" s="67">
        <v>15.26</v>
      </c>
      <c r="BT469" s="67">
        <v>16.13</v>
      </c>
      <c r="BV469" s="67">
        <v>16.850000000000001</v>
      </c>
      <c r="BW469" s="67">
        <v>17.18</v>
      </c>
      <c r="BX469" s="67">
        <v>17.260000000000002</v>
      </c>
      <c r="BY469" s="67">
        <v>17.66</v>
      </c>
      <c r="BZ469" s="67">
        <v>16.93</v>
      </c>
      <c r="CA469" s="67">
        <v>16.059999999999999</v>
      </c>
      <c r="CB469" s="67">
        <v>15.43</v>
      </c>
      <c r="CC469" s="67">
        <v>16.87</v>
      </c>
      <c r="CD469" s="67">
        <v>15.79</v>
      </c>
      <c r="CE469" s="67">
        <v>17.18</v>
      </c>
      <c r="CF469" s="67">
        <v>17.7</v>
      </c>
      <c r="CG469" s="67">
        <v>18.54</v>
      </c>
      <c r="CH469" s="67">
        <v>19.75</v>
      </c>
      <c r="CI469" s="67">
        <v>19.04</v>
      </c>
      <c r="CJ469" s="67">
        <v>17.100000000000001</v>
      </c>
      <c r="CK469" s="67">
        <v>18.18</v>
      </c>
      <c r="CL469" s="67">
        <v>17.61</v>
      </c>
      <c r="CM469" s="67">
        <v>18</v>
      </c>
      <c r="CN469" s="67">
        <v>18.079999999999998</v>
      </c>
      <c r="CO469" s="67">
        <v>17.64</v>
      </c>
      <c r="CP469" s="239">
        <v>17.86</v>
      </c>
      <c r="CQ469" s="67">
        <v>17.8</v>
      </c>
      <c r="CR469" s="67">
        <v>18.79</v>
      </c>
      <c r="CS469" s="67">
        <v>19.63</v>
      </c>
      <c r="CT469" s="67">
        <v>19.63</v>
      </c>
      <c r="CU469" s="67">
        <v>19.84</v>
      </c>
      <c r="CV469" s="67">
        <v>19.940000000000001</v>
      </c>
      <c r="CW469" s="67">
        <v>20.38</v>
      </c>
      <c r="CX469" s="67">
        <v>20.96</v>
      </c>
      <c r="CY469" s="67">
        <v>20.53</v>
      </c>
      <c r="CZ469" s="67">
        <v>21.53</v>
      </c>
      <c r="DA469" s="67">
        <v>22.02</v>
      </c>
      <c r="DB469" s="67">
        <v>23.13</v>
      </c>
      <c r="DC469" s="67">
        <v>24.62</v>
      </c>
      <c r="DD469" s="17">
        <f t="shared" si="20"/>
        <v>8.0000000000000071E-2</v>
      </c>
      <c r="DE469" s="96">
        <f t="shared" si="21"/>
        <v>6.2992125984252028E-3</v>
      </c>
      <c r="DF469">
        <v>7.8</v>
      </c>
      <c r="DH469" s="255" t="s">
        <v>11271</v>
      </c>
      <c r="DI469">
        <f>VLOOKUP(DH469,[5]全部Ａ股20250705!$A:$D,4,FALSE)</f>
        <v>12.78</v>
      </c>
      <c r="DK469" s="270"/>
      <c r="DL469" s="271"/>
    </row>
    <row r="470" spans="1:116" x14ac:dyDescent="0.25">
      <c r="A470" s="99">
        <f t="shared" si="15"/>
        <v>469</v>
      </c>
      <c r="B470" s="8" t="s">
        <v>304</v>
      </c>
      <c r="C470" s="8" t="s">
        <v>305</v>
      </c>
      <c r="D470" s="176">
        <v>46.91</v>
      </c>
      <c r="F470" s="100" t="e">
        <f>VLOOKUP(C470,#REF!,3,FALSE)</f>
        <v>#REF!</v>
      </c>
      <c r="G470" s="100"/>
      <c r="H470" s="67">
        <v>47.24</v>
      </c>
      <c r="I470" s="67">
        <v>45.84</v>
      </c>
      <c r="J470" s="67">
        <v>47.86</v>
      </c>
      <c r="K470" s="67">
        <v>48.77</v>
      </c>
      <c r="L470" s="67">
        <v>46.03</v>
      </c>
      <c r="M470" s="67">
        <v>46.04</v>
      </c>
      <c r="N470" s="67">
        <v>46.82</v>
      </c>
      <c r="O470" s="67">
        <v>47.47</v>
      </c>
      <c r="P470" s="67">
        <v>46.93</v>
      </c>
      <c r="Q470" s="67">
        <v>45.49</v>
      </c>
      <c r="R470" s="67">
        <v>44.49</v>
      </c>
      <c r="S470" s="67">
        <v>44.53</v>
      </c>
      <c r="T470" s="67">
        <v>48.21</v>
      </c>
      <c r="U470" s="67">
        <v>47.81</v>
      </c>
      <c r="V470" s="67">
        <v>48.54</v>
      </c>
      <c r="W470" s="67">
        <v>51.25</v>
      </c>
      <c r="X470" s="67">
        <v>52.37</v>
      </c>
      <c r="Y470" s="67">
        <v>51.8</v>
      </c>
      <c r="Z470" s="67">
        <v>55.6</v>
      </c>
      <c r="AA470" s="67">
        <v>54.58</v>
      </c>
      <c r="AB470" s="67">
        <v>54.3</v>
      </c>
      <c r="AC470" s="67">
        <v>50.68</v>
      </c>
      <c r="AD470" s="67">
        <v>49.82</v>
      </c>
      <c r="AE470" s="67">
        <v>47.93</v>
      </c>
      <c r="AF470" s="67">
        <v>44.8</v>
      </c>
      <c r="AG470" s="67">
        <v>44.47</v>
      </c>
      <c r="AH470" s="67">
        <v>49.96</v>
      </c>
      <c r="AI470" s="67">
        <v>51.75</v>
      </c>
      <c r="AJ470" s="67">
        <v>50.97</v>
      </c>
      <c r="AK470" s="67">
        <v>51.82</v>
      </c>
      <c r="AL470" s="67">
        <v>51.31</v>
      </c>
      <c r="AM470" s="67">
        <v>48.92</v>
      </c>
      <c r="AN470" s="67">
        <v>53.07</v>
      </c>
      <c r="AO470" s="67">
        <v>48.2</v>
      </c>
      <c r="AP470" s="67">
        <v>44.78</v>
      </c>
      <c r="AQ470" s="67">
        <v>45.48</v>
      </c>
      <c r="AR470" s="67">
        <v>45.83</v>
      </c>
      <c r="AS470" s="67">
        <v>42.91</v>
      </c>
      <c r="AT470" s="67">
        <v>44.44</v>
      </c>
      <c r="AU470" s="67">
        <v>40.4</v>
      </c>
      <c r="AV470" s="67">
        <v>34.69</v>
      </c>
      <c r="AW470" s="67">
        <v>33.82</v>
      </c>
      <c r="AX470" s="67">
        <v>34</v>
      </c>
      <c r="AY470" s="67">
        <v>34.39</v>
      </c>
      <c r="AZ470" s="67">
        <v>33.93</v>
      </c>
      <c r="BA470" s="67">
        <v>34.46</v>
      </c>
      <c r="BB470" s="67">
        <v>35.9</v>
      </c>
      <c r="BC470" s="67">
        <v>38.869999999999997</v>
      </c>
      <c r="BD470" s="67">
        <v>38.659999999999997</v>
      </c>
      <c r="BE470" s="67">
        <v>39.299999999999997</v>
      </c>
      <c r="BF470" s="67">
        <v>38.659999999999997</v>
      </c>
      <c r="BG470" s="67">
        <v>41.2</v>
      </c>
      <c r="BH470" s="67">
        <v>42.95</v>
      </c>
      <c r="BI470" s="67">
        <v>42.73</v>
      </c>
      <c r="BJ470" s="67">
        <v>43.4</v>
      </c>
      <c r="BK470" s="67">
        <v>41.51</v>
      </c>
      <c r="BL470" s="67">
        <v>42.2</v>
      </c>
      <c r="BM470" s="67">
        <v>41.8</v>
      </c>
      <c r="BN470" s="67">
        <v>43.19</v>
      </c>
      <c r="BO470" s="67">
        <v>43.75</v>
      </c>
      <c r="BP470" s="67">
        <v>45.11</v>
      </c>
      <c r="BQ470" s="67">
        <v>44.35</v>
      </c>
      <c r="BR470" s="67">
        <v>44.6</v>
      </c>
      <c r="BS470" s="67">
        <v>46</v>
      </c>
      <c r="BT470" s="67">
        <v>47.66</v>
      </c>
      <c r="BV470" s="67">
        <v>51.08</v>
      </c>
      <c r="BW470" s="67">
        <v>50.68</v>
      </c>
      <c r="BX470" s="67">
        <v>50.81</v>
      </c>
      <c r="BY470" s="67">
        <v>52.57</v>
      </c>
      <c r="BZ470" s="67">
        <v>46.33</v>
      </c>
      <c r="CA470" s="67">
        <v>43.55</v>
      </c>
      <c r="CB470" s="67">
        <v>39.9</v>
      </c>
      <c r="CC470" s="67">
        <v>41.84</v>
      </c>
      <c r="CD470" s="67">
        <v>39.35</v>
      </c>
      <c r="CE470" s="67">
        <v>40.19</v>
      </c>
      <c r="CF470" s="67">
        <v>40.94</v>
      </c>
      <c r="CG470" s="67">
        <v>46.38</v>
      </c>
      <c r="CH470" s="67">
        <v>45.96</v>
      </c>
      <c r="CI470" s="67">
        <v>48.34</v>
      </c>
      <c r="CJ470" s="67">
        <v>48.45</v>
      </c>
      <c r="CK470" s="67">
        <v>47.18</v>
      </c>
      <c r="CL470" s="67">
        <v>46.38</v>
      </c>
      <c r="CM470" s="67">
        <v>49.2</v>
      </c>
      <c r="CN470" s="67">
        <v>47.4</v>
      </c>
      <c r="CO470" s="67">
        <v>46.05</v>
      </c>
      <c r="CP470" s="239">
        <v>45.56</v>
      </c>
      <c r="CQ470" s="67">
        <v>51.08</v>
      </c>
      <c r="CR470" s="67">
        <v>53.34</v>
      </c>
      <c r="CS470" s="67">
        <v>50.66</v>
      </c>
      <c r="CT470" s="67">
        <v>50.66</v>
      </c>
      <c r="CU470" s="67">
        <v>49.45</v>
      </c>
      <c r="CV470" s="67">
        <v>48.02</v>
      </c>
      <c r="CW470" s="67">
        <v>49.47</v>
      </c>
      <c r="CX470" s="67">
        <v>54.37</v>
      </c>
      <c r="CY470" s="67">
        <v>51.37</v>
      </c>
      <c r="CZ470" s="67">
        <v>56.68</v>
      </c>
      <c r="DA470" s="67">
        <v>62</v>
      </c>
      <c r="DB470" s="67">
        <v>63.32</v>
      </c>
      <c r="DC470" s="67">
        <v>62.43</v>
      </c>
      <c r="DD470" s="17">
        <f t="shared" si="20"/>
        <v>-0.3300000000000054</v>
      </c>
      <c r="DE470" s="96">
        <f t="shared" si="21"/>
        <v>-6.9856054191364389E-3</v>
      </c>
      <c r="DF470">
        <v>7.8</v>
      </c>
      <c r="DH470" s="255" t="s">
        <v>305</v>
      </c>
      <c r="DI470">
        <f>VLOOKUP(DH470,[5]全部Ａ股20250705!$A:$D,4,FALSE)</f>
        <v>46.91</v>
      </c>
      <c r="DK470" s="270"/>
      <c r="DL470" s="271"/>
    </row>
    <row r="471" spans="1:116" x14ac:dyDescent="0.25">
      <c r="A471" s="99">
        <f t="shared" si="15"/>
        <v>470</v>
      </c>
      <c r="B471" s="8" t="s">
        <v>302</v>
      </c>
      <c r="C471" s="8" t="s">
        <v>303</v>
      </c>
      <c r="D471" s="176">
        <v>8.5399999999999991</v>
      </c>
      <c r="F471" s="100" t="e">
        <f>VLOOKUP(C471,#REF!,3,FALSE)</f>
        <v>#REF!</v>
      </c>
      <c r="G471" s="100"/>
      <c r="H471" s="67">
        <v>8.59</v>
      </c>
      <c r="I471" s="67">
        <v>8.36</v>
      </c>
      <c r="J471" s="67">
        <v>8.6199999999999992</v>
      </c>
      <c r="K471" s="67">
        <v>8.8000000000000007</v>
      </c>
      <c r="L471" s="67">
        <v>8.65</v>
      </c>
      <c r="M471" s="67">
        <v>8.61</v>
      </c>
      <c r="N471" s="67">
        <v>8.9499999999999993</v>
      </c>
      <c r="O471" s="67">
        <v>8.9600000000000009</v>
      </c>
      <c r="P471" s="67">
        <v>8.8699999999999992</v>
      </c>
      <c r="Q471" s="67">
        <v>9.24</v>
      </c>
      <c r="R471" s="67">
        <v>9.2899999999999991</v>
      </c>
      <c r="S471" s="67">
        <v>9.06</v>
      </c>
      <c r="T471" s="67">
        <v>9.18</v>
      </c>
      <c r="U471" s="67">
        <v>9.25</v>
      </c>
      <c r="V471" s="67">
        <v>9.74</v>
      </c>
      <c r="W471" s="67">
        <v>9.89</v>
      </c>
      <c r="X471" s="67">
        <v>9.5299999999999994</v>
      </c>
      <c r="Y471" s="67">
        <v>9.7200000000000006</v>
      </c>
      <c r="Z471" s="67">
        <v>8.94</v>
      </c>
      <c r="AA471" s="67">
        <v>8.9600000000000009</v>
      </c>
      <c r="AB471" s="67">
        <v>8.65</v>
      </c>
      <c r="AC471" s="67">
        <v>8.39</v>
      </c>
      <c r="AD471" s="67">
        <v>8.61</v>
      </c>
      <c r="AE471" s="67">
        <v>9.0299999999999994</v>
      </c>
      <c r="AF471" s="67">
        <v>8.51</v>
      </c>
      <c r="AG471" s="67">
        <v>9.7100000000000009</v>
      </c>
      <c r="AH471" s="67">
        <v>10.02</v>
      </c>
      <c r="AI471" s="67">
        <v>10.78</v>
      </c>
      <c r="AJ471" s="67">
        <v>12.97</v>
      </c>
      <c r="AK471" s="67">
        <v>10.19</v>
      </c>
      <c r="AL471" s="67">
        <v>10.52</v>
      </c>
      <c r="AM471" s="67">
        <v>8.7799999999999994</v>
      </c>
      <c r="AN471" s="67">
        <v>9.2100000000000009</v>
      </c>
      <c r="AO471" s="67">
        <v>10.67</v>
      </c>
      <c r="AP471" s="67">
        <v>9.08</v>
      </c>
      <c r="AQ471" s="67">
        <v>8.02</v>
      </c>
      <c r="AR471" s="67">
        <v>7.56</v>
      </c>
      <c r="AS471" s="67">
        <v>7.56</v>
      </c>
      <c r="AT471" s="67">
        <v>8.99</v>
      </c>
      <c r="AU471" s="67">
        <v>8.19</v>
      </c>
      <c r="AV471" s="67">
        <v>6.65</v>
      </c>
      <c r="AW471" s="67">
        <v>6.38</v>
      </c>
      <c r="AX471" s="67">
        <v>6.61</v>
      </c>
      <c r="AY471" s="67">
        <v>6.65</v>
      </c>
      <c r="AZ471" s="67">
        <v>6.32</v>
      </c>
      <c r="BA471" s="67">
        <v>6.69</v>
      </c>
      <c r="BB471" s="67">
        <v>7.35</v>
      </c>
      <c r="BC471" s="67">
        <v>7.07</v>
      </c>
      <c r="BD471" s="67">
        <v>6.78</v>
      </c>
      <c r="BE471" s="67">
        <v>6.98</v>
      </c>
      <c r="BF471" s="67">
        <v>7.35</v>
      </c>
      <c r="BG471" s="67">
        <v>7.44</v>
      </c>
      <c r="BH471" s="67">
        <v>6.91</v>
      </c>
      <c r="BI471" s="67">
        <v>6.98</v>
      </c>
      <c r="BJ471" s="67">
        <v>7.38</v>
      </c>
      <c r="BK471" s="67">
        <v>7.33</v>
      </c>
      <c r="BL471" s="67">
        <v>8.06</v>
      </c>
      <c r="BM471" s="67">
        <v>8.24</v>
      </c>
      <c r="BN471" s="67">
        <v>8.5299999999999994</v>
      </c>
      <c r="BO471" s="67">
        <v>8.74</v>
      </c>
      <c r="BP471" s="67">
        <v>8.67</v>
      </c>
      <c r="BQ471" s="67">
        <v>8.56</v>
      </c>
      <c r="BR471" s="67">
        <v>8.06</v>
      </c>
      <c r="BS471" s="67">
        <v>10.53</v>
      </c>
      <c r="BT471" s="67">
        <v>9.35</v>
      </c>
      <c r="BV471" s="67">
        <v>9.4499999999999993</v>
      </c>
      <c r="BW471" s="67">
        <v>9.4700000000000006</v>
      </c>
      <c r="BX471" s="67">
        <v>9.17</v>
      </c>
      <c r="BY471" s="67">
        <v>8.92</v>
      </c>
      <c r="BZ471" s="67">
        <v>8.98</v>
      </c>
      <c r="CA471" s="67">
        <v>8.2899999999999991</v>
      </c>
      <c r="CB471" s="67">
        <v>8.51</v>
      </c>
      <c r="CC471" s="67">
        <v>10.23</v>
      </c>
      <c r="CD471" s="67">
        <v>10.84</v>
      </c>
      <c r="CE471" s="67">
        <v>11.28</v>
      </c>
      <c r="CF471" s="67">
        <v>10.71</v>
      </c>
      <c r="CG471" s="67">
        <v>10.93</v>
      </c>
      <c r="CH471" s="67">
        <v>11.04</v>
      </c>
      <c r="CI471" s="67">
        <v>11.8</v>
      </c>
      <c r="CJ471" s="67">
        <v>11.28</v>
      </c>
      <c r="CK471" s="67">
        <v>12.38</v>
      </c>
      <c r="CL471" s="67">
        <v>11.73</v>
      </c>
      <c r="CM471" s="67">
        <v>11.04</v>
      </c>
      <c r="CN471" s="67">
        <v>10.91</v>
      </c>
      <c r="CO471" s="67">
        <v>10.75</v>
      </c>
      <c r="CP471" s="239">
        <v>10.63</v>
      </c>
      <c r="CQ471" s="67">
        <v>10.6</v>
      </c>
      <c r="CR471" s="67">
        <v>11.45</v>
      </c>
      <c r="CS471" s="67">
        <v>13.1</v>
      </c>
      <c r="CT471" s="67">
        <v>13.1</v>
      </c>
      <c r="CU471" s="67">
        <v>12.93</v>
      </c>
      <c r="CV471" s="67">
        <v>13.95</v>
      </c>
      <c r="CW471" s="67">
        <v>13.74</v>
      </c>
      <c r="CX471" s="67">
        <v>13.54</v>
      </c>
      <c r="CY471" s="67">
        <v>12.34</v>
      </c>
      <c r="CZ471" s="67">
        <v>12.75</v>
      </c>
      <c r="DA471" s="67">
        <v>14.04</v>
      </c>
      <c r="DB471" s="67">
        <v>14.87</v>
      </c>
      <c r="DC471" s="67">
        <v>13.91</v>
      </c>
      <c r="DD471" s="17">
        <f t="shared" si="20"/>
        <v>-5.0000000000000711E-2</v>
      </c>
      <c r="DE471" s="96">
        <f t="shared" si="21"/>
        <v>-5.8207217694995006E-3</v>
      </c>
      <c r="DF471">
        <v>7.8</v>
      </c>
      <c r="DH471" s="255" t="s">
        <v>303</v>
      </c>
      <c r="DI471">
        <f>VLOOKUP(DH471,[5]全部Ａ股20250705!$A:$D,4,FALSE)</f>
        <v>8.5399999999999991</v>
      </c>
      <c r="DK471" s="270"/>
      <c r="DL471" s="271"/>
    </row>
    <row r="472" spans="1:116" x14ac:dyDescent="0.25">
      <c r="A472" s="99">
        <f t="shared" si="15"/>
        <v>471</v>
      </c>
      <c r="B472" s="1" t="s">
        <v>278</v>
      </c>
      <c r="C472" s="1">
        <v>688777</v>
      </c>
      <c r="D472" s="176">
        <v>44.41</v>
      </c>
      <c r="F472" s="100" t="e">
        <f>VLOOKUP(C472,#REF!,3,FALSE)</f>
        <v>#REF!</v>
      </c>
      <c r="G472" s="100"/>
      <c r="H472" s="67">
        <v>44.38</v>
      </c>
      <c r="I472" s="67">
        <v>42.67</v>
      </c>
      <c r="J472" s="67">
        <v>44.28</v>
      </c>
      <c r="K472" s="67">
        <v>45.19</v>
      </c>
      <c r="L472" s="67">
        <v>44.1</v>
      </c>
      <c r="M472" s="67">
        <v>44.86</v>
      </c>
      <c r="N472" s="67">
        <v>46.96</v>
      </c>
      <c r="O472" s="67">
        <v>47.91</v>
      </c>
      <c r="P472" s="67">
        <v>47.17</v>
      </c>
      <c r="Q472" s="67">
        <v>48.18</v>
      </c>
      <c r="R472" s="67">
        <v>47.67</v>
      </c>
      <c r="S472" s="67">
        <v>48.56</v>
      </c>
      <c r="T472" s="67">
        <v>52.38</v>
      </c>
      <c r="U472" s="67">
        <v>53.53</v>
      </c>
      <c r="V472" s="67">
        <v>53.64</v>
      </c>
      <c r="W472" s="67">
        <v>56.98</v>
      </c>
      <c r="X472" s="67">
        <v>58.33</v>
      </c>
      <c r="Y472" s="67">
        <v>54.31</v>
      </c>
      <c r="Z472" s="67">
        <v>62</v>
      </c>
      <c r="AA472" s="67">
        <v>58.99</v>
      </c>
      <c r="AB472" s="67">
        <v>56.08</v>
      </c>
      <c r="AC472" s="67">
        <v>50.25</v>
      </c>
      <c r="AD472" s="67">
        <v>51.51</v>
      </c>
      <c r="AE472" s="67">
        <v>47.7</v>
      </c>
      <c r="AF472" s="67">
        <v>46.4</v>
      </c>
      <c r="AG472" s="67">
        <v>47</v>
      </c>
      <c r="AH472" s="67">
        <v>51.43</v>
      </c>
      <c r="AI472" s="67">
        <v>51.48</v>
      </c>
      <c r="AJ472" s="67">
        <v>49.81</v>
      </c>
      <c r="AK472" s="67">
        <v>50.25</v>
      </c>
      <c r="AL472" s="67">
        <v>48.46</v>
      </c>
      <c r="AM472" s="67">
        <v>47.09</v>
      </c>
      <c r="AN472" s="67">
        <v>49.28</v>
      </c>
      <c r="AO472" s="67">
        <v>51.09</v>
      </c>
      <c r="AP472" s="67">
        <v>46.93</v>
      </c>
      <c r="AQ472" s="67">
        <v>48.87</v>
      </c>
      <c r="AR472" s="67">
        <v>52.55</v>
      </c>
      <c r="AS472" s="67">
        <v>48.01</v>
      </c>
      <c r="AT472" s="67">
        <v>50.31</v>
      </c>
      <c r="AU472" s="67">
        <v>45.2</v>
      </c>
      <c r="AV472" s="67">
        <v>38.049999999999997</v>
      </c>
      <c r="AW472" s="67">
        <v>38.44</v>
      </c>
      <c r="AX472" s="67">
        <v>38.25</v>
      </c>
      <c r="AY472" s="67">
        <v>39.43</v>
      </c>
      <c r="AZ472" s="67">
        <v>38.56</v>
      </c>
      <c r="BA472" s="67">
        <v>36.6</v>
      </c>
      <c r="BB472" s="67">
        <v>36.96</v>
      </c>
      <c r="BC472" s="67">
        <v>36.97</v>
      </c>
      <c r="BD472" s="67">
        <v>36.01</v>
      </c>
      <c r="BE472" s="67">
        <v>37.380000000000003</v>
      </c>
      <c r="BF472" s="67">
        <v>36.75</v>
      </c>
      <c r="BG472" s="67">
        <v>37.200000000000003</v>
      </c>
      <c r="BH472" s="67">
        <v>37.700000000000003</v>
      </c>
      <c r="BI472" s="67">
        <v>39.31</v>
      </c>
      <c r="BJ472" s="67">
        <v>42.16</v>
      </c>
      <c r="BK472" s="67">
        <v>43.22</v>
      </c>
      <c r="BL472" s="67">
        <v>42.65</v>
      </c>
      <c r="BM472" s="67">
        <v>41.79</v>
      </c>
      <c r="BN472" s="67">
        <v>46.32</v>
      </c>
      <c r="BO472" s="67">
        <v>46.12</v>
      </c>
      <c r="BP472" s="67">
        <v>47.67</v>
      </c>
      <c r="BQ472" s="67">
        <v>48.5</v>
      </c>
      <c r="BR472" s="67">
        <v>47.54</v>
      </c>
      <c r="BS472" s="67">
        <v>44.6</v>
      </c>
      <c r="BT472" s="67">
        <v>45.72</v>
      </c>
      <c r="BV472" s="67">
        <v>45.49</v>
      </c>
      <c r="BW472" s="67">
        <v>47.59</v>
      </c>
      <c r="BX472" s="67">
        <v>48.07</v>
      </c>
      <c r="BY472" s="67">
        <v>48.38</v>
      </c>
      <c r="BZ472" s="67">
        <v>41.2</v>
      </c>
      <c r="CA472" s="67">
        <v>40.14</v>
      </c>
      <c r="CB472" s="67">
        <v>35.229999999999997</v>
      </c>
      <c r="CC472" s="67">
        <v>37.65</v>
      </c>
      <c r="CD472" s="67">
        <v>36.979999999999997</v>
      </c>
      <c r="CE472" s="67">
        <v>40.49</v>
      </c>
      <c r="CF472" s="67">
        <v>41.01</v>
      </c>
      <c r="CG472" s="67">
        <v>45.35</v>
      </c>
      <c r="CH472" s="67">
        <v>46</v>
      </c>
      <c r="CI472" s="67">
        <v>45.49</v>
      </c>
      <c r="CJ472" s="67">
        <v>44.03</v>
      </c>
      <c r="CK472" s="67">
        <v>42.38</v>
      </c>
      <c r="CL472" s="67">
        <v>41.63</v>
      </c>
      <c r="CM472" s="67">
        <v>42.8</v>
      </c>
      <c r="CN472" s="67">
        <v>43.62</v>
      </c>
      <c r="CO472" s="67">
        <v>43.21</v>
      </c>
      <c r="CP472" s="239">
        <v>42.33</v>
      </c>
      <c r="CQ472" s="67">
        <v>41.09</v>
      </c>
      <c r="CR472" s="67">
        <v>43.35</v>
      </c>
      <c r="CS472" s="67">
        <v>47.8</v>
      </c>
      <c r="CT472" s="67">
        <v>47.8</v>
      </c>
      <c r="CU472" s="67">
        <v>47.19</v>
      </c>
      <c r="CV472" s="67">
        <v>46.76</v>
      </c>
      <c r="CW472" s="67">
        <v>48.18</v>
      </c>
      <c r="CX472" s="67">
        <v>51.29</v>
      </c>
      <c r="CY472" s="67">
        <v>46.8</v>
      </c>
      <c r="CZ472" s="67">
        <v>51.67</v>
      </c>
      <c r="DA472" s="67">
        <v>53.97</v>
      </c>
      <c r="DB472" s="67">
        <v>55.91</v>
      </c>
      <c r="DC472" s="67">
        <v>54.33</v>
      </c>
      <c r="DD472" s="17">
        <f t="shared" si="20"/>
        <v>2.9999999999994031E-2</v>
      </c>
      <c r="DE472" s="96">
        <f t="shared" si="21"/>
        <v>6.7598017124817554E-4</v>
      </c>
      <c r="DF472">
        <v>7.8</v>
      </c>
      <c r="DH472" s="257" t="s">
        <v>11281</v>
      </c>
      <c r="DI472">
        <f>VLOOKUP(DH472,[5]全部Ａ股20250705!$A:$D,4,FALSE)</f>
        <v>44.41</v>
      </c>
      <c r="DK472" s="270"/>
      <c r="DL472" s="271"/>
    </row>
    <row r="473" spans="1:116" x14ac:dyDescent="0.25">
      <c r="A473" s="99">
        <f t="shared" si="15"/>
        <v>472</v>
      </c>
      <c r="B473" s="35" t="s">
        <v>276</v>
      </c>
      <c r="C473" s="35">
        <v>300896</v>
      </c>
      <c r="D473" s="176">
        <v>172.62</v>
      </c>
      <c r="F473" s="100" t="e">
        <f>VLOOKUP(C473,#REF!,3,FALSE)</f>
        <v>#REF!</v>
      </c>
      <c r="G473" s="100"/>
      <c r="H473" s="67">
        <v>172.21</v>
      </c>
      <c r="I473" s="67">
        <v>171.47</v>
      </c>
      <c r="J473" s="67">
        <v>177.46</v>
      </c>
      <c r="K473" s="67">
        <v>173.03</v>
      </c>
      <c r="L473" s="67">
        <v>170</v>
      </c>
      <c r="M473" s="67">
        <v>171.65</v>
      </c>
      <c r="N473" s="67">
        <v>172.03</v>
      </c>
      <c r="O473" s="67">
        <v>170.69</v>
      </c>
      <c r="P473" s="67">
        <v>173</v>
      </c>
      <c r="Q473" s="67">
        <v>177.19</v>
      </c>
      <c r="R473" s="67">
        <v>179</v>
      </c>
      <c r="S473" s="67">
        <v>183.08</v>
      </c>
      <c r="T473" s="67">
        <v>181.17</v>
      </c>
      <c r="U473" s="67">
        <v>180.26</v>
      </c>
      <c r="V473" s="67">
        <v>190.1</v>
      </c>
      <c r="W473" s="67">
        <v>200</v>
      </c>
      <c r="X473" s="67">
        <v>172.49</v>
      </c>
      <c r="Y473" s="67">
        <v>169.86</v>
      </c>
      <c r="Z473" s="67">
        <v>183.44</v>
      </c>
      <c r="AA473" s="67">
        <v>183.07</v>
      </c>
      <c r="AB473" s="67">
        <v>176.26</v>
      </c>
      <c r="AC473" s="67">
        <v>170.02</v>
      </c>
      <c r="AD473" s="67">
        <v>171.6</v>
      </c>
      <c r="AE473" s="67">
        <v>173.31</v>
      </c>
      <c r="AF473" s="67">
        <v>167.17</v>
      </c>
      <c r="AG473" s="67">
        <v>172.5</v>
      </c>
      <c r="AH473" s="67">
        <v>201.7</v>
      </c>
      <c r="AI473" s="67">
        <v>205.18</v>
      </c>
      <c r="AJ473" s="67">
        <v>211</v>
      </c>
      <c r="AK473" s="67">
        <v>212.9</v>
      </c>
      <c r="AL473" s="67">
        <v>211.9</v>
      </c>
      <c r="AM473" s="67">
        <v>204.57</v>
      </c>
      <c r="AN473" s="67">
        <v>214.01</v>
      </c>
      <c r="AO473" s="67">
        <v>237</v>
      </c>
      <c r="AP473" s="67">
        <v>211.02</v>
      </c>
      <c r="AQ473" s="67">
        <v>216.79</v>
      </c>
      <c r="AR473" s="67">
        <v>220.33</v>
      </c>
      <c r="AS473" s="67">
        <v>211.55</v>
      </c>
      <c r="AT473" s="67">
        <v>235.6</v>
      </c>
      <c r="AU473" s="67">
        <v>196.33</v>
      </c>
      <c r="AV473" s="67">
        <v>138.27000000000001</v>
      </c>
      <c r="AW473" s="67">
        <v>135.1</v>
      </c>
      <c r="AX473" s="67">
        <v>136.77000000000001</v>
      </c>
      <c r="AY473" s="67">
        <v>144.96</v>
      </c>
      <c r="AZ473" s="67">
        <v>141.30000000000001</v>
      </c>
      <c r="BA473" s="67">
        <v>167.2</v>
      </c>
      <c r="BB473" s="67">
        <v>171.02</v>
      </c>
      <c r="BC473" s="67">
        <v>171.65</v>
      </c>
      <c r="BD473" s="67">
        <v>166</v>
      </c>
      <c r="BE473" s="67">
        <v>171.21</v>
      </c>
      <c r="BF473" s="67">
        <v>169.2</v>
      </c>
      <c r="BG473" s="67">
        <v>160.62</v>
      </c>
      <c r="BH473" s="67">
        <v>172.1</v>
      </c>
      <c r="BI473" s="67">
        <v>177.01</v>
      </c>
      <c r="BJ473" s="67">
        <v>185.89</v>
      </c>
      <c r="BK473" s="67">
        <v>200.02</v>
      </c>
      <c r="BL473" s="67">
        <v>201.13</v>
      </c>
      <c r="BM473" s="67">
        <v>210.85</v>
      </c>
      <c r="BN473" s="67">
        <v>218.68</v>
      </c>
      <c r="BO473" s="67">
        <v>215.54</v>
      </c>
      <c r="BP473" s="67">
        <v>214.8</v>
      </c>
      <c r="BQ473" s="67">
        <v>297.01</v>
      </c>
      <c r="BR473" s="67">
        <v>279.5</v>
      </c>
      <c r="BS473" s="67">
        <v>289.86</v>
      </c>
      <c r="BT473" s="67">
        <v>320.06</v>
      </c>
      <c r="BV473" s="67">
        <v>338.6</v>
      </c>
      <c r="BW473" s="67">
        <v>340.08</v>
      </c>
      <c r="BX473" s="67">
        <v>320.3</v>
      </c>
      <c r="BY473" s="67">
        <v>321.22000000000003</v>
      </c>
      <c r="BZ473" s="67">
        <v>329.88</v>
      </c>
      <c r="CA473" s="67">
        <v>318.35000000000002</v>
      </c>
      <c r="CB473" s="67">
        <v>286.14999999999998</v>
      </c>
      <c r="CC473" s="67">
        <v>294.5</v>
      </c>
      <c r="CD473" s="67">
        <v>319.64</v>
      </c>
      <c r="CE473" s="67">
        <v>309.08</v>
      </c>
      <c r="CF473" s="67">
        <v>271.39</v>
      </c>
      <c r="CG473" s="67">
        <v>294.33</v>
      </c>
      <c r="CH473" s="67">
        <v>276.06</v>
      </c>
      <c r="CI473" s="67">
        <v>278.39</v>
      </c>
      <c r="CJ473" s="67">
        <v>281.07</v>
      </c>
      <c r="CK473" s="67">
        <v>298</v>
      </c>
      <c r="CL473" s="67">
        <v>326</v>
      </c>
      <c r="CM473" s="67">
        <v>326.38</v>
      </c>
      <c r="CN473" s="67">
        <v>326.85000000000002</v>
      </c>
      <c r="CO473" s="67">
        <v>326.82</v>
      </c>
      <c r="CP473" s="239">
        <v>326.72000000000003</v>
      </c>
      <c r="CQ473" s="67">
        <v>358.28</v>
      </c>
      <c r="CR473" s="67">
        <v>381.97</v>
      </c>
      <c r="CS473" s="67">
        <v>390.27</v>
      </c>
      <c r="CT473" s="67">
        <v>390.27</v>
      </c>
      <c r="CU473" s="67">
        <v>385.99</v>
      </c>
      <c r="CV473" s="67">
        <v>436.2</v>
      </c>
      <c r="CW473" s="67">
        <v>430.44</v>
      </c>
      <c r="CX473" s="67">
        <v>439</v>
      </c>
      <c r="CY473" s="67">
        <v>420.52</v>
      </c>
      <c r="CZ473" s="67">
        <v>430.72</v>
      </c>
      <c r="DA473" s="67">
        <v>443</v>
      </c>
      <c r="DB473" s="67">
        <v>473.66</v>
      </c>
      <c r="DC473" s="67">
        <v>484.08</v>
      </c>
      <c r="DD473" s="17">
        <f t="shared" si="20"/>
        <v>0.40999999999999659</v>
      </c>
      <c r="DE473" s="96">
        <f t="shared" si="21"/>
        <v>2.38081412229253E-3</v>
      </c>
      <c r="DF473">
        <v>7.8</v>
      </c>
      <c r="DH473" s="258" t="s">
        <v>11272</v>
      </c>
      <c r="DI473">
        <f>VLOOKUP(DH473,[5]全部Ａ股20250705!$A:$D,4,FALSE)</f>
        <v>172.62</v>
      </c>
      <c r="DK473" s="270"/>
      <c r="DL473" s="271"/>
    </row>
    <row r="474" spans="1:116" s="65" customFormat="1" x14ac:dyDescent="0.25">
      <c r="A474" s="99">
        <f t="shared" si="15"/>
        <v>473</v>
      </c>
      <c r="B474" s="35" t="s">
        <v>274</v>
      </c>
      <c r="C474" s="35">
        <v>603019</v>
      </c>
      <c r="D474" s="180">
        <v>68.66</v>
      </c>
      <c r="E474" s="67"/>
      <c r="F474" s="100" t="e">
        <f>VLOOKUP(C474,#REF!,3,FALSE)</f>
        <v>#REF!</v>
      </c>
      <c r="G474" s="100"/>
      <c r="H474" s="100">
        <v>69.930000000000007</v>
      </c>
      <c r="I474" s="100">
        <v>66.900000000000006</v>
      </c>
      <c r="J474" s="100">
        <v>68.489999999999995</v>
      </c>
      <c r="K474" s="100">
        <v>61.9</v>
      </c>
      <c r="L474" s="100">
        <v>61.9</v>
      </c>
      <c r="M474" s="100">
        <v>61.9</v>
      </c>
      <c r="N474" s="100">
        <v>62.84</v>
      </c>
      <c r="O474" s="100">
        <v>64.39</v>
      </c>
      <c r="P474" s="100">
        <v>63.32</v>
      </c>
      <c r="Q474" s="100">
        <v>62.07</v>
      </c>
      <c r="R474" s="100">
        <v>65.05</v>
      </c>
      <c r="S474" s="100">
        <v>65.459999999999994</v>
      </c>
      <c r="T474" s="100">
        <v>65.22</v>
      </c>
      <c r="U474" s="100">
        <v>66.08</v>
      </c>
      <c r="V474" s="100">
        <v>67.2</v>
      </c>
      <c r="W474" s="100">
        <v>71.42</v>
      </c>
      <c r="X474" s="100">
        <v>72.08</v>
      </c>
      <c r="Y474" s="100">
        <v>71.739999999999995</v>
      </c>
      <c r="Z474" s="100">
        <v>76.95</v>
      </c>
      <c r="AA474" s="100">
        <v>73.98</v>
      </c>
      <c r="AB474" s="100">
        <v>75.02</v>
      </c>
      <c r="AC474" s="100">
        <v>66.989999999999995</v>
      </c>
      <c r="AD474" s="100">
        <v>66.5</v>
      </c>
      <c r="AE474" s="100">
        <v>64.42</v>
      </c>
      <c r="AF474" s="100">
        <v>61.66</v>
      </c>
      <c r="AG474" s="100">
        <v>64.819999999999993</v>
      </c>
      <c r="AH474" s="100">
        <v>74.84</v>
      </c>
      <c r="AI474" s="100">
        <v>75.540000000000006</v>
      </c>
      <c r="AJ474" s="100">
        <v>71.930000000000007</v>
      </c>
      <c r="AK474" s="100">
        <v>76.989999999999995</v>
      </c>
      <c r="AL474" s="100">
        <v>84.8</v>
      </c>
      <c r="AM474" s="100">
        <v>74.849999999999994</v>
      </c>
      <c r="AN474" s="100">
        <v>72.53</v>
      </c>
      <c r="AO474" s="100">
        <v>79.44</v>
      </c>
      <c r="AP474" s="100">
        <v>60.45</v>
      </c>
      <c r="AQ474" s="100">
        <v>54.42</v>
      </c>
      <c r="AR474" s="100">
        <v>55.22</v>
      </c>
      <c r="AS474" s="100">
        <v>51.01</v>
      </c>
      <c r="AT474" s="100">
        <v>47.72</v>
      </c>
      <c r="AU474" s="100">
        <v>43.38</v>
      </c>
      <c r="AV474" s="100">
        <v>36.590000000000003</v>
      </c>
      <c r="AW474" s="100">
        <v>35.46</v>
      </c>
      <c r="AX474" s="100">
        <v>34.32</v>
      </c>
      <c r="AY474" s="100">
        <v>36.880000000000003</v>
      </c>
      <c r="AZ474" s="100">
        <v>36.380000000000003</v>
      </c>
      <c r="BA474" s="100">
        <v>39.54</v>
      </c>
      <c r="BB474" s="100">
        <v>38.99</v>
      </c>
      <c r="BC474" s="100">
        <v>42.89</v>
      </c>
      <c r="BD474" s="100">
        <v>42.89</v>
      </c>
      <c r="BE474" s="100">
        <v>43.52</v>
      </c>
      <c r="BF474" s="100">
        <v>40.42</v>
      </c>
      <c r="BG474" s="100">
        <v>39.68</v>
      </c>
      <c r="BH474" s="100">
        <v>41.5</v>
      </c>
      <c r="BI474" s="100">
        <v>41.26</v>
      </c>
      <c r="BJ474" s="100">
        <v>42.26</v>
      </c>
      <c r="BK474" s="100">
        <v>38.85</v>
      </c>
      <c r="BL474" s="100">
        <v>40.869999999999997</v>
      </c>
      <c r="BM474" s="100">
        <v>41.35</v>
      </c>
      <c r="BN474" s="100">
        <v>44.22</v>
      </c>
      <c r="BO474" s="100">
        <v>44.5</v>
      </c>
      <c r="BP474" s="100">
        <v>47.68</v>
      </c>
      <c r="BQ474" s="100">
        <v>46.59</v>
      </c>
      <c r="BR474" s="100">
        <v>44.67</v>
      </c>
      <c r="BS474" s="100">
        <v>45</v>
      </c>
      <c r="BT474" s="100">
        <v>46.05</v>
      </c>
      <c r="BU474" s="100"/>
      <c r="BV474" s="100">
        <v>54.09</v>
      </c>
      <c r="BW474" s="100">
        <v>52.46</v>
      </c>
      <c r="BX474" s="100">
        <v>53.15</v>
      </c>
      <c r="BY474" s="100">
        <v>53.5</v>
      </c>
      <c r="BZ474" s="100">
        <v>39.32</v>
      </c>
      <c r="CA474" s="100">
        <v>34</v>
      </c>
      <c r="CB474" s="100">
        <v>30.79</v>
      </c>
      <c r="CC474" s="100">
        <v>33.99</v>
      </c>
      <c r="CD474" s="100">
        <v>32.51</v>
      </c>
      <c r="CE474" s="100">
        <v>34.28</v>
      </c>
      <c r="CF474" s="100">
        <v>37.229999999999997</v>
      </c>
      <c r="CG474" s="100">
        <v>39.49</v>
      </c>
      <c r="CH474" s="100">
        <v>39.01</v>
      </c>
      <c r="CI474" s="100">
        <v>39.130000000000003</v>
      </c>
      <c r="CJ474" s="100">
        <v>41.21</v>
      </c>
      <c r="CK474" s="100">
        <v>38.130000000000003</v>
      </c>
      <c r="CL474" s="100">
        <v>38</v>
      </c>
      <c r="CM474" s="100">
        <v>40.14</v>
      </c>
      <c r="CN474" s="100">
        <v>39.479999999999997</v>
      </c>
      <c r="CO474" s="100">
        <v>37.26</v>
      </c>
      <c r="CP474" s="239">
        <v>36.07</v>
      </c>
      <c r="CQ474" s="100">
        <v>36.06</v>
      </c>
      <c r="CR474" s="100">
        <v>37.409999999999997</v>
      </c>
      <c r="CS474" s="100">
        <v>38.54</v>
      </c>
      <c r="CT474" s="100">
        <v>38.54</v>
      </c>
      <c r="CU474" s="100">
        <v>39.130000000000003</v>
      </c>
      <c r="CV474" s="100">
        <v>38.01</v>
      </c>
      <c r="CW474" s="100">
        <v>38.6</v>
      </c>
      <c r="CX474" s="100">
        <v>40.299999999999997</v>
      </c>
      <c r="CY474" s="100">
        <v>37.119999999999997</v>
      </c>
      <c r="CZ474" s="100">
        <v>39.28</v>
      </c>
      <c r="DA474" s="100">
        <v>40.64</v>
      </c>
      <c r="DB474" s="100">
        <v>46.64</v>
      </c>
      <c r="DC474" s="100">
        <v>45.15</v>
      </c>
      <c r="DD474" s="17">
        <f t="shared" si="20"/>
        <v>-1.2700000000000102</v>
      </c>
      <c r="DE474" s="96">
        <f t="shared" si="21"/>
        <v>-1.8161018161018304E-2</v>
      </c>
      <c r="DF474">
        <v>7.8</v>
      </c>
      <c r="DG474"/>
      <c r="DH474" s="258" t="s">
        <v>11273</v>
      </c>
      <c r="DI474">
        <f>VLOOKUP(DH474,[5]全部Ａ股20250705!$A:$D,4,FALSE)</f>
        <v>68.66</v>
      </c>
      <c r="DJ474"/>
      <c r="DK474" s="270"/>
      <c r="DL474" s="271"/>
    </row>
    <row r="475" spans="1:116" x14ac:dyDescent="0.25">
      <c r="A475" s="99">
        <f t="shared" si="15"/>
        <v>474</v>
      </c>
      <c r="B475" s="1" t="s">
        <v>268</v>
      </c>
      <c r="C475" s="1">
        <v>600419</v>
      </c>
      <c r="D475" s="176">
        <v>9.8699999999999992</v>
      </c>
      <c r="F475" s="100" t="e">
        <f>VLOOKUP(C475,#REF!,3,FALSE)</f>
        <v>#REF!</v>
      </c>
      <c r="G475" s="100"/>
      <c r="H475" s="67">
        <v>9.98</v>
      </c>
      <c r="I475" s="67">
        <v>9.75</v>
      </c>
      <c r="J475" s="67">
        <v>10.08</v>
      </c>
      <c r="K475" s="67">
        <v>10.53</v>
      </c>
      <c r="L475" s="67">
        <v>9.86</v>
      </c>
      <c r="M475" s="67">
        <v>9.4</v>
      </c>
      <c r="N475" s="67">
        <v>9.61</v>
      </c>
      <c r="O475" s="67">
        <v>9.57</v>
      </c>
      <c r="P475" s="67">
        <v>9.67</v>
      </c>
      <c r="Q475" s="67">
        <v>10.9</v>
      </c>
      <c r="R475" s="67">
        <v>11.08</v>
      </c>
      <c r="S475" s="67">
        <v>11.12</v>
      </c>
      <c r="T475" s="67">
        <v>10.19</v>
      </c>
      <c r="U475" s="67">
        <v>9.8800000000000008</v>
      </c>
      <c r="V475" s="67">
        <v>10.16</v>
      </c>
      <c r="W475" s="67">
        <v>10.89</v>
      </c>
      <c r="X475" s="67">
        <v>9.6</v>
      </c>
      <c r="Y475" s="67">
        <v>9.76</v>
      </c>
      <c r="Z475" s="67">
        <v>8.92</v>
      </c>
      <c r="AA475" s="67">
        <v>8.9700000000000006</v>
      </c>
      <c r="AB475" s="67">
        <v>8.6300000000000008</v>
      </c>
      <c r="AC475" s="67">
        <v>8.59</v>
      </c>
      <c r="AD475" s="67">
        <v>8.68</v>
      </c>
      <c r="AE475" s="67">
        <v>8.8699999999999992</v>
      </c>
      <c r="AF475" s="67">
        <v>8.4</v>
      </c>
      <c r="AG475" s="67">
        <v>9.06</v>
      </c>
      <c r="AH475" s="67">
        <v>9.59</v>
      </c>
      <c r="AI475" s="67">
        <v>9.9700000000000006</v>
      </c>
      <c r="AJ475" s="67">
        <v>10.81</v>
      </c>
      <c r="AK475" s="67">
        <v>10.01</v>
      </c>
      <c r="AL475" s="67">
        <v>9.86</v>
      </c>
      <c r="AM475" s="67">
        <v>9.02</v>
      </c>
      <c r="AN475" s="67">
        <v>9.5</v>
      </c>
      <c r="AO475" s="67">
        <v>9.82</v>
      </c>
      <c r="AP475" s="67">
        <v>9.15</v>
      </c>
      <c r="AQ475" s="67">
        <v>8.2100000000000009</v>
      </c>
      <c r="AR475" s="67">
        <v>8.2200000000000006</v>
      </c>
      <c r="AS475" s="67">
        <v>8.3699999999999992</v>
      </c>
      <c r="AT475" s="67">
        <v>8.9700000000000006</v>
      </c>
      <c r="AU475" s="67">
        <v>8.31</v>
      </c>
      <c r="AV475" s="67">
        <v>7.01</v>
      </c>
      <c r="AW475" s="67">
        <v>6.89</v>
      </c>
      <c r="AX475" s="67">
        <v>7.16</v>
      </c>
      <c r="AY475" s="67">
        <v>7.45</v>
      </c>
      <c r="AZ475" s="67">
        <v>7.31</v>
      </c>
      <c r="BA475" s="67">
        <v>7.54</v>
      </c>
      <c r="BB475" s="67">
        <v>7.7</v>
      </c>
      <c r="BC475" s="67">
        <v>7.57</v>
      </c>
      <c r="BD475" s="67">
        <v>7.32</v>
      </c>
      <c r="BE475" s="67">
        <v>7.49</v>
      </c>
      <c r="BF475" s="67">
        <v>7.58</v>
      </c>
      <c r="BG475" s="67">
        <v>7.75</v>
      </c>
      <c r="BH475" s="67">
        <v>7.97</v>
      </c>
      <c r="BI475" s="67">
        <v>8.48</v>
      </c>
      <c r="BJ475" s="67">
        <v>8.93</v>
      </c>
      <c r="BK475" s="67">
        <v>8.7899999999999991</v>
      </c>
      <c r="BL475" s="67">
        <v>9.2799999999999994</v>
      </c>
      <c r="BM475" s="67">
        <v>9.61</v>
      </c>
      <c r="BN475" s="67">
        <v>9.76</v>
      </c>
      <c r="BO475" s="67">
        <v>9.8000000000000007</v>
      </c>
      <c r="BP475" s="67">
        <v>9.4499999999999993</v>
      </c>
      <c r="BQ475" s="67">
        <v>9.65</v>
      </c>
      <c r="BR475" s="67">
        <v>9.48</v>
      </c>
      <c r="BS475" s="67">
        <v>9.91</v>
      </c>
      <c r="BT475" s="67">
        <v>10.41</v>
      </c>
      <c r="BV475" s="67">
        <v>10.39</v>
      </c>
      <c r="BW475" s="67">
        <v>10.35</v>
      </c>
      <c r="BX475" s="67">
        <v>10.11</v>
      </c>
      <c r="BY475" s="67">
        <v>10.3</v>
      </c>
      <c r="BZ475" s="67">
        <v>10.4</v>
      </c>
      <c r="CA475" s="67">
        <v>10.01</v>
      </c>
      <c r="CB475" s="67">
        <v>9.75</v>
      </c>
      <c r="CC475" s="67">
        <v>11.28</v>
      </c>
      <c r="CD475" s="67">
        <v>11.15</v>
      </c>
      <c r="CE475" s="67">
        <v>11.74</v>
      </c>
      <c r="CF475" s="67">
        <v>11.58</v>
      </c>
      <c r="CG475" s="67">
        <v>11.73</v>
      </c>
      <c r="CH475" s="67">
        <v>11.63</v>
      </c>
      <c r="CI475" s="67">
        <v>12.02</v>
      </c>
      <c r="CJ475" s="67">
        <v>12.35</v>
      </c>
      <c r="CK475" s="67">
        <v>12.61</v>
      </c>
      <c r="CL475" s="67">
        <v>12.66</v>
      </c>
      <c r="CM475" s="67">
        <v>12.55</v>
      </c>
      <c r="CN475" s="67">
        <v>12.24</v>
      </c>
      <c r="CO475" s="67">
        <v>12.34</v>
      </c>
      <c r="CP475" s="239">
        <v>12.21</v>
      </c>
      <c r="CQ475" s="67">
        <v>12.24</v>
      </c>
      <c r="CR475" s="67">
        <v>12.78</v>
      </c>
      <c r="CS475" s="67">
        <v>13.3</v>
      </c>
      <c r="CT475" s="67">
        <v>13.3</v>
      </c>
      <c r="CU475" s="67">
        <v>13.51</v>
      </c>
      <c r="CV475" s="67">
        <v>13.46</v>
      </c>
      <c r="CW475" s="67">
        <v>13.53</v>
      </c>
      <c r="CX475" s="67">
        <v>14.01</v>
      </c>
      <c r="CY475" s="67">
        <v>13.21</v>
      </c>
      <c r="CZ475" s="67">
        <v>14.69</v>
      </c>
      <c r="DA475" s="67">
        <v>15.63</v>
      </c>
      <c r="DB475" s="67">
        <v>16.149999999999999</v>
      </c>
      <c r="DC475" s="67">
        <v>16.61</v>
      </c>
      <c r="DD475" s="17">
        <f t="shared" si="20"/>
        <v>-0.11000000000000121</v>
      </c>
      <c r="DE475" s="96">
        <f t="shared" si="21"/>
        <v>-1.1022044088176473E-2</v>
      </c>
      <c r="DF475">
        <v>7.8</v>
      </c>
      <c r="DH475" s="257" t="s">
        <v>11274</v>
      </c>
      <c r="DI475">
        <f>VLOOKUP(DH475,[5]全部Ａ股20250705!$A:$D,4,FALSE)</f>
        <v>9.8699999999999992</v>
      </c>
      <c r="DK475" s="270"/>
      <c r="DL475" s="271"/>
    </row>
    <row r="476" spans="1:116" x14ac:dyDescent="0.25">
      <c r="A476" s="99">
        <f t="shared" si="15"/>
        <v>475</v>
      </c>
      <c r="B476" s="1" t="s">
        <v>266</v>
      </c>
      <c r="C476" s="1">
        <v>601155</v>
      </c>
      <c r="D476" s="176">
        <v>13.41</v>
      </c>
      <c r="F476" s="100" t="e">
        <f>VLOOKUP(C476,#REF!,3,FALSE)</f>
        <v>#REF!</v>
      </c>
      <c r="G476" s="100"/>
      <c r="H476" s="67">
        <v>13.47</v>
      </c>
      <c r="I476" s="67">
        <v>13.6</v>
      </c>
      <c r="J476" s="67">
        <v>13.42</v>
      </c>
      <c r="K476" s="67">
        <v>12.99</v>
      </c>
      <c r="L476" s="67">
        <v>12.6</v>
      </c>
      <c r="M476" s="67">
        <v>12.5</v>
      </c>
      <c r="N476" s="67">
        <v>12.7</v>
      </c>
      <c r="O476" s="67">
        <v>12.8</v>
      </c>
      <c r="P476" s="67">
        <v>13.54</v>
      </c>
      <c r="Q476" s="67">
        <v>13.68</v>
      </c>
      <c r="R476" s="67">
        <v>13.74</v>
      </c>
      <c r="S476" s="67">
        <v>12.98</v>
      </c>
      <c r="T476" s="67">
        <v>12.45</v>
      </c>
      <c r="U476" s="67">
        <v>13.06</v>
      </c>
      <c r="V476" s="67">
        <v>12.98</v>
      </c>
      <c r="W476" s="67">
        <v>13.5</v>
      </c>
      <c r="X476" s="67">
        <v>13.25</v>
      </c>
      <c r="Y476" s="67">
        <v>13.42</v>
      </c>
      <c r="Z476" s="67">
        <v>12.5</v>
      </c>
      <c r="AA476" s="67">
        <v>12.27</v>
      </c>
      <c r="AB476" s="67">
        <v>11.66</v>
      </c>
      <c r="AC476" s="67">
        <v>11.26</v>
      </c>
      <c r="AD476" s="67">
        <v>11.39</v>
      </c>
      <c r="AE476" s="67">
        <v>11.76</v>
      </c>
      <c r="AF476" s="67">
        <v>11.13</v>
      </c>
      <c r="AG476" s="67">
        <v>11.57</v>
      </c>
      <c r="AH476" s="67">
        <v>12.31</v>
      </c>
      <c r="AI476" s="67">
        <v>12.34</v>
      </c>
      <c r="AJ476" s="67">
        <v>13.11</v>
      </c>
      <c r="AK476" s="67">
        <v>13.34</v>
      </c>
      <c r="AL476" s="67">
        <v>13.67</v>
      </c>
      <c r="AM476" s="67">
        <v>13.01</v>
      </c>
      <c r="AN476" s="67">
        <v>13.68</v>
      </c>
      <c r="AO476" s="67">
        <v>15.4</v>
      </c>
      <c r="AP476" s="67">
        <v>14.81</v>
      </c>
      <c r="AQ476" s="67">
        <v>13.79</v>
      </c>
      <c r="AR476" s="67">
        <v>13.91</v>
      </c>
      <c r="AS476" s="67">
        <v>13.81</v>
      </c>
      <c r="AT476" s="67">
        <v>14.36</v>
      </c>
      <c r="AU476" s="67">
        <v>13.05</v>
      </c>
      <c r="AV476" s="67">
        <v>10.36</v>
      </c>
      <c r="AW476" s="67">
        <v>9.66</v>
      </c>
      <c r="AX476" s="67">
        <v>10.35</v>
      </c>
      <c r="AY476" s="67">
        <v>10.26</v>
      </c>
      <c r="AZ476" s="67">
        <v>9.3000000000000007</v>
      </c>
      <c r="BA476" s="67">
        <v>9.36</v>
      </c>
      <c r="BB476" s="67">
        <v>10.25</v>
      </c>
      <c r="BC476" s="67">
        <v>9.2899999999999991</v>
      </c>
      <c r="BD476" s="67">
        <v>9.34</v>
      </c>
      <c r="BE476" s="67">
        <v>9.56</v>
      </c>
      <c r="BF476" s="67">
        <v>9.68</v>
      </c>
      <c r="BG476" s="67">
        <v>8.9</v>
      </c>
      <c r="BH476" s="67">
        <v>8.8699999999999992</v>
      </c>
      <c r="BI476" s="67">
        <v>9.2899999999999991</v>
      </c>
      <c r="BJ476" s="67">
        <v>10</v>
      </c>
      <c r="BK476" s="67">
        <v>10.11</v>
      </c>
      <c r="BL476" s="67">
        <v>10.64</v>
      </c>
      <c r="BM476" s="67">
        <v>11.27</v>
      </c>
      <c r="BN476" s="67">
        <v>12.44</v>
      </c>
      <c r="BO476" s="67">
        <v>10.9</v>
      </c>
      <c r="BP476" s="67">
        <v>9.85</v>
      </c>
      <c r="BQ476" s="67">
        <v>9.11</v>
      </c>
      <c r="BR476" s="67">
        <v>8.08</v>
      </c>
      <c r="BS476" s="67">
        <v>8.3800000000000008</v>
      </c>
      <c r="BT476" s="67">
        <v>9.2200000000000006</v>
      </c>
      <c r="BV476" s="67">
        <v>9.8000000000000007</v>
      </c>
      <c r="BW476" s="67">
        <v>10.130000000000001</v>
      </c>
      <c r="BX476" s="67">
        <v>9.68</v>
      </c>
      <c r="BY476" s="67">
        <v>10.35</v>
      </c>
      <c r="BZ476" s="67">
        <v>10.43</v>
      </c>
      <c r="CA476" s="67">
        <v>9.74</v>
      </c>
      <c r="CB476" s="67">
        <v>9.64</v>
      </c>
      <c r="CC476" s="67">
        <v>11.18</v>
      </c>
      <c r="CD476" s="67">
        <v>10.27</v>
      </c>
      <c r="CE476" s="67">
        <v>10.48</v>
      </c>
      <c r="CF476" s="67">
        <v>10.98</v>
      </c>
      <c r="CG476" s="67">
        <v>11.41</v>
      </c>
      <c r="CH476" s="67">
        <v>11.51</v>
      </c>
      <c r="CI476" s="67">
        <v>12.29</v>
      </c>
      <c r="CJ476" s="67">
        <v>11.93</v>
      </c>
      <c r="CK476" s="67">
        <v>12.8</v>
      </c>
      <c r="CL476" s="67">
        <v>13.8</v>
      </c>
      <c r="CM476" s="67">
        <v>12.19</v>
      </c>
      <c r="CN476" s="67">
        <v>12.25</v>
      </c>
      <c r="CO476" s="67">
        <v>11.76</v>
      </c>
      <c r="CP476" s="239">
        <v>11.95</v>
      </c>
      <c r="CQ476" s="67">
        <v>11.74</v>
      </c>
      <c r="CR476" s="67">
        <v>12.38</v>
      </c>
      <c r="CS476" s="67">
        <v>13.25</v>
      </c>
      <c r="CT476" s="67">
        <v>13.25</v>
      </c>
      <c r="CU476" s="67">
        <v>13.69</v>
      </c>
      <c r="CV476" s="67">
        <v>13.81</v>
      </c>
      <c r="CW476" s="67">
        <v>14.45</v>
      </c>
      <c r="CX476" s="67">
        <v>14.82</v>
      </c>
      <c r="CY476" s="67">
        <v>13.81</v>
      </c>
      <c r="CZ476" s="67">
        <v>14.58</v>
      </c>
      <c r="DA476" s="67">
        <v>15.44</v>
      </c>
      <c r="DB476" s="67">
        <v>16.63</v>
      </c>
      <c r="DC476" s="67">
        <v>16.3</v>
      </c>
      <c r="DD476" s="17">
        <f t="shared" si="20"/>
        <v>-6.0000000000000497E-2</v>
      </c>
      <c r="DE476" s="96">
        <f t="shared" si="21"/>
        <v>-4.4543429844098367E-3</v>
      </c>
      <c r="DF476">
        <v>7.8</v>
      </c>
      <c r="DH476" s="257" t="s">
        <v>11275</v>
      </c>
      <c r="DI476">
        <f>VLOOKUP(DH476,[5]全部Ａ股20250705!$A:$D,4,FALSE)</f>
        <v>13.41</v>
      </c>
      <c r="DK476" s="270"/>
      <c r="DL476" s="271"/>
    </row>
    <row r="477" spans="1:116" x14ac:dyDescent="0.25">
      <c r="A477" s="99">
        <f t="shared" si="15"/>
        <v>476</v>
      </c>
      <c r="B477" s="1" t="s">
        <v>262</v>
      </c>
      <c r="C477" s="1">
        <v>600216</v>
      </c>
      <c r="D477" s="176">
        <v>15.3</v>
      </c>
      <c r="F477" s="100" t="e">
        <f>VLOOKUP(C477,#REF!,3,FALSE)</f>
        <v>#REF!</v>
      </c>
      <c r="G477" s="100"/>
      <c r="H477" s="67">
        <v>14.41</v>
      </c>
      <c r="I477" s="67">
        <v>14.22</v>
      </c>
      <c r="J477" s="67">
        <v>15.54</v>
      </c>
      <c r="K477" s="67">
        <v>14.83</v>
      </c>
      <c r="L477" s="67">
        <v>15.09</v>
      </c>
      <c r="M477" s="67">
        <v>13.76</v>
      </c>
      <c r="N477" s="67">
        <v>13.65</v>
      </c>
      <c r="O477" s="67">
        <v>13.33</v>
      </c>
      <c r="P477" s="67">
        <v>13.33</v>
      </c>
      <c r="Q477" s="67">
        <v>13.66</v>
      </c>
      <c r="R477" s="67">
        <v>13.23</v>
      </c>
      <c r="S477" s="67">
        <v>12.54</v>
      </c>
      <c r="T477" s="67">
        <v>13.42</v>
      </c>
      <c r="U477" s="67">
        <v>13.62</v>
      </c>
      <c r="V477" s="67">
        <v>13.48</v>
      </c>
      <c r="W477" s="67">
        <v>13.97</v>
      </c>
      <c r="X477" s="67">
        <v>15.45</v>
      </c>
      <c r="Y477" s="67">
        <v>15.8</v>
      </c>
      <c r="Z477" s="67">
        <v>15.08</v>
      </c>
      <c r="AA477" s="67">
        <v>15.39</v>
      </c>
      <c r="AB477" s="67">
        <v>15.51</v>
      </c>
      <c r="AC477" s="67">
        <v>15.07</v>
      </c>
      <c r="AD477" s="67">
        <v>14.87</v>
      </c>
      <c r="AE477" s="67">
        <v>15.41</v>
      </c>
      <c r="AF477" s="67">
        <v>15.24</v>
      </c>
      <c r="AG477" s="67">
        <v>15.47</v>
      </c>
      <c r="AH477" s="67">
        <v>16.27</v>
      </c>
      <c r="AI477" s="67">
        <v>16.12</v>
      </c>
      <c r="AJ477" s="67">
        <v>16.54</v>
      </c>
      <c r="AK477" s="67">
        <v>16.649999999999999</v>
      </c>
      <c r="AL477" s="67">
        <v>15.81</v>
      </c>
      <c r="AM477" s="67">
        <v>15.96</v>
      </c>
      <c r="AN477" s="67">
        <v>17.09</v>
      </c>
      <c r="AO477" s="67">
        <v>18.18</v>
      </c>
      <c r="AP477" s="67">
        <v>18.14</v>
      </c>
      <c r="AQ477" s="67">
        <v>16.260000000000002</v>
      </c>
      <c r="AR477" s="67">
        <v>17.02</v>
      </c>
      <c r="AS477" s="67">
        <v>15.96</v>
      </c>
      <c r="AT477" s="67">
        <v>17.32</v>
      </c>
      <c r="AU477" s="67">
        <v>16.16</v>
      </c>
      <c r="AV477" s="67">
        <v>14.71</v>
      </c>
      <c r="AW477" s="67">
        <v>14.94</v>
      </c>
      <c r="AX477" s="67">
        <v>14.52</v>
      </c>
      <c r="AY477" s="67">
        <v>14.49</v>
      </c>
      <c r="AZ477" s="67">
        <v>14.59</v>
      </c>
      <c r="BA477" s="67">
        <v>15.71</v>
      </c>
      <c r="BB477" s="67">
        <v>16.190000000000001</v>
      </c>
      <c r="BC477" s="67">
        <v>15.21</v>
      </c>
      <c r="BD477" s="67">
        <v>12.74</v>
      </c>
      <c r="BE477" s="67">
        <v>12.58</v>
      </c>
      <c r="BF477" s="67">
        <v>11.4</v>
      </c>
      <c r="BG477" s="67">
        <v>11.06</v>
      </c>
      <c r="BH477" s="67">
        <v>10.98</v>
      </c>
      <c r="BI477" s="67">
        <v>10.19</v>
      </c>
      <c r="BJ477" s="67">
        <v>9.6199999999999992</v>
      </c>
      <c r="BK477" s="67">
        <v>9.73</v>
      </c>
      <c r="BL477" s="67">
        <v>9.9600000000000009</v>
      </c>
      <c r="BM477" s="67">
        <v>10.15</v>
      </c>
      <c r="BN477" s="67">
        <v>10.63</v>
      </c>
      <c r="BO477" s="67">
        <v>11.02</v>
      </c>
      <c r="BP477" s="67">
        <v>9.9700000000000006</v>
      </c>
      <c r="BQ477" s="67">
        <v>9.5299999999999994</v>
      </c>
      <c r="BR477" s="67">
        <v>9.3000000000000007</v>
      </c>
      <c r="BS477" s="67">
        <v>9.66</v>
      </c>
      <c r="BT477" s="67">
        <v>9.44</v>
      </c>
      <c r="BV477" s="67">
        <v>9.31</v>
      </c>
      <c r="BW477" s="67">
        <v>9.7200000000000006</v>
      </c>
      <c r="BX477" s="67">
        <v>9.4600000000000009</v>
      </c>
      <c r="BY477" s="67">
        <v>9.7899999999999991</v>
      </c>
      <c r="BZ477" s="67">
        <v>9.7200000000000006</v>
      </c>
      <c r="CA477" s="67">
        <v>9.77</v>
      </c>
      <c r="CB477" s="67">
        <v>8.66</v>
      </c>
      <c r="CC477" s="67">
        <v>9.7899999999999991</v>
      </c>
      <c r="CD477" s="67">
        <v>9.92</v>
      </c>
      <c r="CE477" s="67">
        <v>10.43</v>
      </c>
      <c r="CF477" s="67">
        <v>10.77</v>
      </c>
      <c r="CG477" s="67">
        <v>10.73</v>
      </c>
      <c r="CH477" s="67">
        <v>10.55</v>
      </c>
      <c r="CI477" s="67">
        <v>10.88</v>
      </c>
      <c r="CJ477" s="67">
        <v>10.96</v>
      </c>
      <c r="CK477" s="67">
        <v>11.35</v>
      </c>
      <c r="CL477" s="67">
        <v>11.4</v>
      </c>
      <c r="CM477" s="67">
        <v>10.99</v>
      </c>
      <c r="CN477" s="67">
        <v>10.94</v>
      </c>
      <c r="CO477" s="67">
        <v>10.91</v>
      </c>
      <c r="CP477" s="239">
        <v>10.46</v>
      </c>
      <c r="CQ477" s="67">
        <v>10.7</v>
      </c>
      <c r="CR477" s="67">
        <v>11.28</v>
      </c>
      <c r="CS477" s="67">
        <v>11.17</v>
      </c>
      <c r="CT477" s="67">
        <v>11.17</v>
      </c>
      <c r="CU477" s="67">
        <v>11.06</v>
      </c>
      <c r="CV477" s="67">
        <v>11.05</v>
      </c>
      <c r="CW477" s="67">
        <v>10.66</v>
      </c>
      <c r="CX477" s="67">
        <v>10.93</v>
      </c>
      <c r="CY477" s="67">
        <v>10.45</v>
      </c>
      <c r="CZ477" s="67">
        <v>10.76</v>
      </c>
      <c r="DA477" s="67">
        <v>10.94</v>
      </c>
      <c r="DB477" s="67">
        <v>11.17</v>
      </c>
      <c r="DC477" s="67">
        <v>11.27</v>
      </c>
      <c r="DD477" s="17">
        <f t="shared" si="20"/>
        <v>0.89000000000000057</v>
      </c>
      <c r="DE477" s="96">
        <f t="shared" si="21"/>
        <v>6.1762664816099967E-2</v>
      </c>
      <c r="DF477">
        <v>7.8</v>
      </c>
      <c r="DH477" s="257" t="s">
        <v>11276</v>
      </c>
      <c r="DI477">
        <f>VLOOKUP(DH477,[5]全部Ａ股20250705!$A:$D,4,FALSE)</f>
        <v>15.3</v>
      </c>
      <c r="DK477" s="270"/>
      <c r="DL477" s="271"/>
    </row>
    <row r="478" spans="1:116" x14ac:dyDescent="0.25">
      <c r="A478" s="99">
        <f t="shared" si="15"/>
        <v>477</v>
      </c>
      <c r="B478" s="1" t="s">
        <v>261</v>
      </c>
      <c r="C478" s="1">
        <v>600765</v>
      </c>
      <c r="D478" s="176">
        <v>16.5</v>
      </c>
      <c r="F478" s="100" t="e">
        <f>VLOOKUP(C478,#REF!,3,FALSE)</f>
        <v>#REF!</v>
      </c>
      <c r="G478" s="100"/>
      <c r="H478" s="67">
        <v>16.41</v>
      </c>
      <c r="I478" s="67">
        <v>15.69</v>
      </c>
      <c r="J478" s="67">
        <v>16.32</v>
      </c>
      <c r="K478" s="67">
        <v>16.059999999999999</v>
      </c>
      <c r="L478" s="67">
        <v>16.18</v>
      </c>
      <c r="M478" s="67">
        <v>15.93</v>
      </c>
      <c r="N478" s="67">
        <v>16.14</v>
      </c>
      <c r="O478" s="67">
        <v>16.440000000000001</v>
      </c>
      <c r="P478" s="67">
        <v>15</v>
      </c>
      <c r="Q478" s="67">
        <v>15.19</v>
      </c>
      <c r="R478" s="67">
        <v>15.32</v>
      </c>
      <c r="S478" s="67">
        <v>15.88</v>
      </c>
      <c r="T478" s="67">
        <v>15.94</v>
      </c>
      <c r="U478" s="67">
        <v>17.82</v>
      </c>
      <c r="V478" s="67">
        <v>18.46</v>
      </c>
      <c r="W478" s="67">
        <v>18.68</v>
      </c>
      <c r="X478" s="67">
        <v>18.059999999999999</v>
      </c>
      <c r="Y478" s="67">
        <v>16.88</v>
      </c>
      <c r="Z478" s="67">
        <v>17.59</v>
      </c>
      <c r="AA478" s="67">
        <v>17.510000000000002</v>
      </c>
      <c r="AB478" s="67">
        <v>18.89</v>
      </c>
      <c r="AC478" s="67">
        <v>18.39</v>
      </c>
      <c r="AD478" s="67">
        <v>18.72</v>
      </c>
      <c r="AE478" s="67">
        <v>18.809999999999999</v>
      </c>
      <c r="AF478" s="67">
        <v>18.62</v>
      </c>
      <c r="AG478" s="67">
        <v>19.170000000000002</v>
      </c>
      <c r="AH478" s="67">
        <v>20.79</v>
      </c>
      <c r="AI478" s="67">
        <v>20.28</v>
      </c>
      <c r="AJ478" s="67">
        <v>20.07</v>
      </c>
      <c r="AK478" s="67">
        <v>20.86</v>
      </c>
      <c r="AL478" s="67">
        <v>20.59</v>
      </c>
      <c r="AM478" s="67">
        <v>20.079999999999998</v>
      </c>
      <c r="AN478" s="67">
        <v>20.6</v>
      </c>
      <c r="AO478" s="67">
        <v>22.95</v>
      </c>
      <c r="AP478" s="67">
        <v>22.14</v>
      </c>
      <c r="AQ478" s="67">
        <v>21.6</v>
      </c>
      <c r="AR478" s="67">
        <v>20.55</v>
      </c>
      <c r="AS478" s="67">
        <v>19.809999999999999</v>
      </c>
      <c r="AT478" s="67">
        <v>20.23</v>
      </c>
      <c r="AU478" s="67">
        <v>18.55</v>
      </c>
      <c r="AV478" s="67">
        <v>15.98</v>
      </c>
      <c r="AW478" s="67">
        <v>16.28</v>
      </c>
      <c r="AX478" s="67">
        <v>16.8</v>
      </c>
      <c r="AY478" s="67">
        <v>17.23</v>
      </c>
      <c r="AZ478" s="67">
        <v>16.71</v>
      </c>
      <c r="BA478" s="67">
        <v>17.93</v>
      </c>
      <c r="BB478" s="67">
        <v>18.7</v>
      </c>
      <c r="BC478" s="67">
        <v>19.41</v>
      </c>
      <c r="BD478" s="67">
        <v>19.78</v>
      </c>
      <c r="BE478" s="67">
        <v>19.11</v>
      </c>
      <c r="BF478" s="67">
        <v>18.22</v>
      </c>
      <c r="BG478" s="67">
        <v>18.72</v>
      </c>
      <c r="BH478" s="67">
        <v>20.399999999999999</v>
      </c>
      <c r="BI478" s="67">
        <v>19.71</v>
      </c>
      <c r="BJ478" s="67">
        <v>19.600000000000001</v>
      </c>
      <c r="BK478" s="67">
        <v>19.88</v>
      </c>
      <c r="BL478" s="67">
        <v>19.190000000000001</v>
      </c>
      <c r="BM478" s="67">
        <v>18.510000000000002</v>
      </c>
      <c r="BN478" s="67">
        <v>20.14</v>
      </c>
      <c r="BO478" s="67">
        <v>19.89</v>
      </c>
      <c r="BP478" s="67">
        <v>18.11</v>
      </c>
      <c r="BQ478" s="67">
        <v>17.420000000000002</v>
      </c>
      <c r="BR478" s="67">
        <v>18.2</v>
      </c>
      <c r="BS478" s="67">
        <v>16.23</v>
      </c>
      <c r="BT478" s="67">
        <v>14.83</v>
      </c>
      <c r="BV478" s="67">
        <v>16.13</v>
      </c>
      <c r="BW478" s="67">
        <v>16.59</v>
      </c>
      <c r="BX478" s="67">
        <v>16.27</v>
      </c>
      <c r="BY478" s="67">
        <v>16.46</v>
      </c>
      <c r="BZ478" s="67">
        <v>15.58</v>
      </c>
      <c r="CA478" s="67">
        <v>15.12</v>
      </c>
      <c r="CB478" s="67">
        <v>13.2</v>
      </c>
      <c r="CC478" s="67">
        <v>15.19</v>
      </c>
      <c r="CD478" s="67">
        <v>14.86</v>
      </c>
      <c r="CE478" s="67">
        <v>16.079999999999998</v>
      </c>
      <c r="CF478" s="67">
        <v>16.600000000000001</v>
      </c>
      <c r="CG478" s="67">
        <v>19.11</v>
      </c>
      <c r="CH478" s="67">
        <v>18.66</v>
      </c>
      <c r="CI478" s="67">
        <v>19.61</v>
      </c>
      <c r="CJ478" s="67">
        <v>20.12</v>
      </c>
      <c r="CK478" s="67">
        <v>21.37</v>
      </c>
      <c r="CL478" s="67">
        <v>21.49</v>
      </c>
      <c r="CM478" s="67">
        <v>22.15</v>
      </c>
      <c r="CN478" s="67">
        <v>21.7</v>
      </c>
      <c r="CO478" s="67">
        <v>21.11</v>
      </c>
      <c r="CP478" s="239">
        <v>21.27</v>
      </c>
      <c r="CQ478" s="67">
        <v>20.29</v>
      </c>
      <c r="CR478" s="67">
        <v>21.13</v>
      </c>
      <c r="CS478" s="67">
        <v>24.82</v>
      </c>
      <c r="CT478" s="67">
        <v>24.82</v>
      </c>
      <c r="CU478" s="67">
        <v>25.36</v>
      </c>
      <c r="CV478" s="67">
        <v>25.92</v>
      </c>
      <c r="CW478" s="67">
        <v>27.34</v>
      </c>
      <c r="CX478" s="67">
        <v>27.15</v>
      </c>
      <c r="CY478" s="67">
        <v>24.75</v>
      </c>
      <c r="CZ478" s="67">
        <v>25.4</v>
      </c>
      <c r="DA478" s="67">
        <v>24.77</v>
      </c>
      <c r="DB478" s="67">
        <v>25.6</v>
      </c>
      <c r="DC478" s="67">
        <v>25.13</v>
      </c>
      <c r="DD478" s="17">
        <f t="shared" si="20"/>
        <v>8.9999999999999858E-2</v>
      </c>
      <c r="DE478" s="96">
        <f t="shared" si="21"/>
        <v>5.4844606946983458E-3</v>
      </c>
      <c r="DF478">
        <v>7.8</v>
      </c>
      <c r="DH478" s="257" t="s">
        <v>11277</v>
      </c>
      <c r="DI478">
        <f>VLOOKUP(DH478,[5]全部Ａ股20250705!$A:$D,4,FALSE)</f>
        <v>16.5</v>
      </c>
      <c r="DK478" s="270"/>
      <c r="DL478" s="271"/>
    </row>
    <row r="479" spans="1:116" x14ac:dyDescent="0.25">
      <c r="A479" s="99">
        <f t="shared" si="15"/>
        <v>478</v>
      </c>
      <c r="B479" s="1" t="s">
        <v>264</v>
      </c>
      <c r="C479" s="86" t="s">
        <v>270</v>
      </c>
      <c r="D479" s="176">
        <v>26.9</v>
      </c>
      <c r="F479" s="100" t="e">
        <f>VLOOKUP(C479,#REF!,3,FALSE)</f>
        <v>#REF!</v>
      </c>
      <c r="G479" s="100"/>
      <c r="H479" s="67">
        <v>26.73</v>
      </c>
      <c r="I479" s="67">
        <v>25.96</v>
      </c>
      <c r="J479" s="67">
        <v>28.33</v>
      </c>
      <c r="K479" s="67">
        <v>30.83</v>
      </c>
      <c r="L479" s="67">
        <v>30.57</v>
      </c>
      <c r="M479" s="67">
        <v>31.92</v>
      </c>
      <c r="N479" s="67">
        <v>31.85</v>
      </c>
      <c r="O479" s="67">
        <v>31.89</v>
      </c>
      <c r="P479" s="67">
        <v>31.98</v>
      </c>
      <c r="Q479" s="67">
        <v>31.04</v>
      </c>
      <c r="R479" s="67">
        <v>26.92</v>
      </c>
      <c r="S479" s="67">
        <v>24.96</v>
      </c>
      <c r="T479" s="67">
        <v>24.85</v>
      </c>
      <c r="U479" s="67">
        <v>23.85</v>
      </c>
      <c r="V479" s="67">
        <v>23.72</v>
      </c>
      <c r="W479" s="67">
        <v>25.53</v>
      </c>
      <c r="X479" s="67">
        <v>24.77</v>
      </c>
      <c r="Y479" s="67">
        <v>24.66</v>
      </c>
      <c r="Z479" s="67">
        <v>22.99</v>
      </c>
      <c r="AA479" s="67">
        <v>23.8</v>
      </c>
      <c r="AB479" s="67">
        <v>22.63</v>
      </c>
      <c r="AC479" s="67">
        <v>23.42</v>
      </c>
      <c r="AD479" s="67">
        <v>23.68</v>
      </c>
      <c r="AE479" s="67">
        <v>23.99</v>
      </c>
      <c r="AF479" s="67">
        <v>21.7</v>
      </c>
      <c r="AG479" s="67">
        <v>22.4</v>
      </c>
      <c r="AH479" s="67">
        <v>23.47</v>
      </c>
      <c r="AI479" s="67">
        <v>25.29</v>
      </c>
      <c r="AJ479" s="67">
        <v>26.88</v>
      </c>
      <c r="AK479" s="67">
        <v>24.86</v>
      </c>
      <c r="AL479" s="67">
        <v>25.85</v>
      </c>
      <c r="AM479" s="67">
        <v>25.9</v>
      </c>
      <c r="AN479" s="67">
        <v>26.58</v>
      </c>
      <c r="AO479" s="67">
        <v>25.89</v>
      </c>
      <c r="AP479" s="67">
        <v>25.85</v>
      </c>
      <c r="AQ479" s="67">
        <v>27.33</v>
      </c>
      <c r="AR479" s="67">
        <v>25.69</v>
      </c>
      <c r="AS479" s="67">
        <v>24.93</v>
      </c>
      <c r="AT479" s="67">
        <v>26.69</v>
      </c>
      <c r="AU479" s="67">
        <v>24.29</v>
      </c>
      <c r="AV479" s="67">
        <v>22.84</v>
      </c>
      <c r="AW479" s="67">
        <v>23.31</v>
      </c>
      <c r="AX479" s="67">
        <v>22.71</v>
      </c>
      <c r="AY479" s="67">
        <v>22.6</v>
      </c>
      <c r="AZ479" s="67">
        <v>21.62</v>
      </c>
      <c r="BA479" s="67">
        <v>21.27</v>
      </c>
      <c r="BB479" s="67">
        <v>21.75</v>
      </c>
      <c r="BC479" s="67">
        <v>20.66</v>
      </c>
      <c r="BD479" s="67">
        <v>20.74</v>
      </c>
      <c r="BE479" s="67">
        <v>21.47</v>
      </c>
      <c r="BF479" s="67">
        <v>23.41</v>
      </c>
      <c r="BG479" s="67">
        <v>23.75</v>
      </c>
      <c r="BH479" s="67">
        <v>23.7</v>
      </c>
      <c r="BI479" s="67">
        <v>23.55</v>
      </c>
      <c r="BJ479" s="67">
        <v>23.45</v>
      </c>
      <c r="BK479" s="67">
        <v>23.13</v>
      </c>
      <c r="BL479" s="67">
        <v>23.61</v>
      </c>
      <c r="BM479" s="67">
        <v>23.33</v>
      </c>
      <c r="BN479" s="67">
        <v>23.55</v>
      </c>
      <c r="BO479" s="67">
        <v>22.3</v>
      </c>
      <c r="BP479" s="67">
        <v>21.6</v>
      </c>
      <c r="BQ479" s="67">
        <v>21.27</v>
      </c>
      <c r="BR479" s="67">
        <v>18.28</v>
      </c>
      <c r="BS479" s="67">
        <v>17.46</v>
      </c>
      <c r="BT479" s="67">
        <v>17.13</v>
      </c>
      <c r="BV479" s="67">
        <v>16.260000000000002</v>
      </c>
      <c r="BW479" s="67">
        <v>16.59</v>
      </c>
      <c r="BX479" s="67">
        <v>15.2</v>
      </c>
      <c r="BY479" s="67">
        <v>16.149999999999999</v>
      </c>
      <c r="BZ479" s="67">
        <v>14.85</v>
      </c>
      <c r="CA479" s="67">
        <v>14.9</v>
      </c>
      <c r="CB479" s="67">
        <v>12.87</v>
      </c>
      <c r="CC479" s="67">
        <v>14.97</v>
      </c>
      <c r="CD479" s="67">
        <v>14.45</v>
      </c>
      <c r="CE479" s="67">
        <v>14.8</v>
      </c>
      <c r="CF479" s="67">
        <v>15.1</v>
      </c>
      <c r="CG479" s="67">
        <v>15.16</v>
      </c>
      <c r="CH479" s="67">
        <v>15.54</v>
      </c>
      <c r="CI479" s="67">
        <v>15.96</v>
      </c>
      <c r="CJ479" s="67">
        <v>15.39</v>
      </c>
      <c r="CK479" s="67">
        <v>16.07</v>
      </c>
      <c r="CL479" s="67">
        <v>16.5</v>
      </c>
      <c r="CM479" s="67">
        <v>16.670000000000002</v>
      </c>
      <c r="CN479" s="67">
        <v>17.059999999999999</v>
      </c>
      <c r="CO479" s="67">
        <v>16.68</v>
      </c>
      <c r="CP479" s="239">
        <v>17.63</v>
      </c>
      <c r="CQ479" s="67">
        <v>15.91</v>
      </c>
      <c r="CR479" s="67">
        <v>16.16</v>
      </c>
      <c r="CS479" s="67">
        <v>14.75</v>
      </c>
      <c r="CT479" s="67">
        <v>14.75</v>
      </c>
      <c r="CU479" s="67">
        <v>14.43</v>
      </c>
      <c r="CV479" s="67">
        <v>14.04</v>
      </c>
      <c r="CW479" s="67">
        <v>14.27</v>
      </c>
      <c r="CX479" s="67">
        <v>14.06</v>
      </c>
      <c r="CY479" s="67">
        <v>13.58</v>
      </c>
      <c r="CZ479" s="67">
        <v>14.2</v>
      </c>
      <c r="DA479" s="67">
        <v>15.28</v>
      </c>
      <c r="DB479" s="67">
        <v>15.82</v>
      </c>
      <c r="DC479" s="67">
        <v>15.99</v>
      </c>
      <c r="DD479" s="17">
        <f t="shared" si="20"/>
        <v>0.16999999999999815</v>
      </c>
      <c r="DE479" s="96">
        <f t="shared" si="21"/>
        <v>6.3598952487840688E-3</v>
      </c>
      <c r="DF479">
        <v>7.8</v>
      </c>
      <c r="DH479" s="257" t="s">
        <v>270</v>
      </c>
      <c r="DI479">
        <f>VLOOKUP(DH479,[5]全部Ａ股20250705!$A:$D,4,FALSE)</f>
        <v>26.9</v>
      </c>
      <c r="DK479" s="270"/>
      <c r="DL479" s="271"/>
    </row>
    <row r="480" spans="1:116" s="65" customFormat="1" x14ac:dyDescent="0.25">
      <c r="A480" s="99">
        <f t="shared" si="15"/>
        <v>479</v>
      </c>
      <c r="B480" s="35" t="s">
        <v>243</v>
      </c>
      <c r="C480" s="35">
        <v>688363</v>
      </c>
      <c r="D480" s="176">
        <v>50.35</v>
      </c>
      <c r="E480" s="67"/>
      <c r="F480" s="100" t="e">
        <f>VLOOKUP(C480,#REF!,3,FALSE)</f>
        <v>#REF!</v>
      </c>
      <c r="G480" s="100"/>
      <c r="H480" s="67">
        <v>51.11</v>
      </c>
      <c r="I480" s="67">
        <v>50.94</v>
      </c>
      <c r="J480" s="67">
        <v>51.01</v>
      </c>
      <c r="K480" s="67">
        <v>54.31</v>
      </c>
      <c r="L480" s="67">
        <v>50.44</v>
      </c>
      <c r="M480" s="67">
        <v>50.73</v>
      </c>
      <c r="N480" s="67">
        <v>50.49</v>
      </c>
      <c r="O480" s="67">
        <v>49</v>
      </c>
      <c r="P480" s="67">
        <v>48.84</v>
      </c>
      <c r="Q480" s="67">
        <v>47.6</v>
      </c>
      <c r="R480" s="67">
        <v>47.55</v>
      </c>
      <c r="S480" s="67">
        <v>48</v>
      </c>
      <c r="T480" s="67">
        <v>49.77</v>
      </c>
      <c r="U480" s="67">
        <v>49.6</v>
      </c>
      <c r="V480" s="67">
        <v>50.18</v>
      </c>
      <c r="W480" s="67">
        <v>51.72</v>
      </c>
      <c r="X480" s="67">
        <v>48.12</v>
      </c>
      <c r="Y480" s="67">
        <v>48.51</v>
      </c>
      <c r="Z480" s="67">
        <v>50.16</v>
      </c>
      <c r="AA480" s="67">
        <v>50.56</v>
      </c>
      <c r="AB480" s="67">
        <v>49.08</v>
      </c>
      <c r="AC480" s="67">
        <v>48.35</v>
      </c>
      <c r="AD480" s="67">
        <v>49.24</v>
      </c>
      <c r="AE480" s="67">
        <v>50.12</v>
      </c>
      <c r="AF480" s="67">
        <v>48.55</v>
      </c>
      <c r="AG480" s="67">
        <v>49.83</v>
      </c>
      <c r="AH480" s="67">
        <v>53.24</v>
      </c>
      <c r="AI480" s="67">
        <v>55.28</v>
      </c>
      <c r="AJ480" s="67">
        <v>60.66</v>
      </c>
      <c r="AK480" s="67">
        <v>59.26</v>
      </c>
      <c r="AL480" s="67">
        <v>59.16</v>
      </c>
      <c r="AM480" s="67">
        <v>57.5</v>
      </c>
      <c r="AN480" s="67">
        <v>60.8</v>
      </c>
      <c r="AO480" s="67">
        <v>63.97</v>
      </c>
      <c r="AP480" s="67">
        <v>60</v>
      </c>
      <c r="AQ480" s="67">
        <v>60.69</v>
      </c>
      <c r="AR480" s="67">
        <v>60.6</v>
      </c>
      <c r="AS480" s="67">
        <v>61.86</v>
      </c>
      <c r="AT480" s="67">
        <v>70.5</v>
      </c>
      <c r="AU480" s="67">
        <v>59.83</v>
      </c>
      <c r="AV480" s="67">
        <v>45.66</v>
      </c>
      <c r="AW480" s="67">
        <v>46.55</v>
      </c>
      <c r="AX480" s="67">
        <v>48.72</v>
      </c>
      <c r="AY480" s="67">
        <v>50.3</v>
      </c>
      <c r="AZ480" s="67">
        <v>52.86</v>
      </c>
      <c r="BA480" s="67">
        <v>60.98</v>
      </c>
      <c r="BB480" s="67">
        <v>62.72</v>
      </c>
      <c r="BC480" s="67">
        <v>61.85</v>
      </c>
      <c r="BD480" s="67">
        <v>59.54</v>
      </c>
      <c r="BE480" s="67">
        <v>60.5</v>
      </c>
      <c r="BF480" s="67">
        <v>60.78</v>
      </c>
      <c r="BG480" s="67">
        <v>59.18</v>
      </c>
      <c r="BH480" s="67">
        <v>56.57</v>
      </c>
      <c r="BI480" s="67">
        <v>58.54</v>
      </c>
      <c r="BJ480" s="67">
        <v>60.03</v>
      </c>
      <c r="BK480" s="67">
        <v>56.3</v>
      </c>
      <c r="BL480" s="67">
        <v>58.64</v>
      </c>
      <c r="BM480" s="67">
        <v>59.68</v>
      </c>
      <c r="BN480" s="67">
        <v>63.39</v>
      </c>
      <c r="BO480" s="67">
        <v>62.3</v>
      </c>
      <c r="BP480" s="67">
        <v>61.5</v>
      </c>
      <c r="BQ480" s="67">
        <v>59.92</v>
      </c>
      <c r="BR480" s="67">
        <v>53.57</v>
      </c>
      <c r="BS480" s="67">
        <v>53</v>
      </c>
      <c r="BT480" s="67">
        <v>56.12</v>
      </c>
      <c r="BU480" s="67"/>
      <c r="BV480" s="67">
        <v>57.85</v>
      </c>
      <c r="BW480" s="67">
        <v>62.51</v>
      </c>
      <c r="BX480" s="67">
        <v>59.71</v>
      </c>
      <c r="BY480" s="67">
        <v>63.51</v>
      </c>
      <c r="BZ480" s="67">
        <v>61.09</v>
      </c>
      <c r="CA480" s="67">
        <v>62.18</v>
      </c>
      <c r="CB480" s="67">
        <v>54.02</v>
      </c>
      <c r="CC480" s="67">
        <v>65.77</v>
      </c>
      <c r="CD480" s="67">
        <v>67.39</v>
      </c>
      <c r="CE480" s="67">
        <v>66.510000000000005</v>
      </c>
      <c r="CF480" s="67">
        <v>63.06</v>
      </c>
      <c r="CG480" s="67">
        <v>66.930000000000007</v>
      </c>
      <c r="CH480" s="67">
        <v>63.63</v>
      </c>
      <c r="CI480" s="67">
        <v>65.23</v>
      </c>
      <c r="CJ480" s="67">
        <v>67.81</v>
      </c>
      <c r="CK480" s="67">
        <v>69.75</v>
      </c>
      <c r="CL480" s="67">
        <v>75.650000000000006</v>
      </c>
      <c r="CM480" s="67">
        <v>77.150000000000006</v>
      </c>
      <c r="CN480" s="67">
        <v>77.459999999999994</v>
      </c>
      <c r="CO480" s="67">
        <v>76.5</v>
      </c>
      <c r="CP480" s="239">
        <v>76.3</v>
      </c>
      <c r="CQ480" s="100">
        <v>76.849999999999994</v>
      </c>
      <c r="CR480" s="67">
        <v>84.8</v>
      </c>
      <c r="CS480" s="100">
        <v>86.74</v>
      </c>
      <c r="CT480" s="100">
        <v>86.74</v>
      </c>
      <c r="CU480" s="67">
        <v>89.99</v>
      </c>
      <c r="CV480" s="67">
        <v>89.36</v>
      </c>
      <c r="CW480" s="67">
        <v>89</v>
      </c>
      <c r="CX480" s="67">
        <v>92.87</v>
      </c>
      <c r="CY480" s="67">
        <v>89</v>
      </c>
      <c r="CZ480" s="67">
        <v>97.35</v>
      </c>
      <c r="DA480" s="67">
        <v>95.91</v>
      </c>
      <c r="DB480" s="67">
        <v>96.82</v>
      </c>
      <c r="DC480" s="67">
        <v>96.97</v>
      </c>
      <c r="DD480" s="17">
        <f t="shared" si="20"/>
        <v>-0.75999999999999801</v>
      </c>
      <c r="DE480" s="96">
        <f t="shared" si="21"/>
        <v>-1.4869888475836392E-2</v>
      </c>
      <c r="DF480">
        <v>7.8</v>
      </c>
      <c r="DG480"/>
      <c r="DH480" s="258" t="s">
        <v>11278</v>
      </c>
      <c r="DI480">
        <f>VLOOKUP(DH480,[5]全部Ａ股20250705!$A:$D,4,FALSE)</f>
        <v>50.35</v>
      </c>
      <c r="DJ480"/>
      <c r="DK480" s="270"/>
      <c r="DL480" s="271"/>
    </row>
    <row r="481" spans="1:120" s="65" customFormat="1" x14ac:dyDescent="0.25">
      <c r="A481" s="99">
        <f t="shared" si="15"/>
        <v>480</v>
      </c>
      <c r="B481" s="35" t="s">
        <v>231</v>
      </c>
      <c r="C481" s="35">
        <v>300750</v>
      </c>
      <c r="D481" s="176">
        <v>265.8</v>
      </c>
      <c r="E481" s="67"/>
      <c r="F481" s="100" t="e">
        <f>VLOOKUP(C481,#REF!,3,FALSE)</f>
        <v>#REF!</v>
      </c>
      <c r="G481" s="100"/>
      <c r="H481" s="67">
        <v>250.99</v>
      </c>
      <c r="I481" s="67">
        <v>240.26</v>
      </c>
      <c r="J481" s="67">
        <v>248.2</v>
      </c>
      <c r="K481" s="67">
        <v>248.88</v>
      </c>
      <c r="L481" s="67">
        <v>250</v>
      </c>
      <c r="M481" s="67">
        <v>266.99</v>
      </c>
      <c r="N481" s="67">
        <v>259.36</v>
      </c>
      <c r="O481" s="67">
        <v>248.27</v>
      </c>
      <c r="P481" s="67">
        <v>231.5</v>
      </c>
      <c r="Q481" s="67">
        <v>236.6</v>
      </c>
      <c r="R481" s="67">
        <v>225.46</v>
      </c>
      <c r="S481" s="67">
        <v>224</v>
      </c>
      <c r="T481" s="67">
        <v>243.08</v>
      </c>
      <c r="U481" s="67">
        <v>256.8</v>
      </c>
      <c r="V481" s="67">
        <v>256</v>
      </c>
      <c r="W481" s="67">
        <v>262</v>
      </c>
      <c r="X481" s="67">
        <v>260.76</v>
      </c>
      <c r="Y481" s="67">
        <v>264.3</v>
      </c>
      <c r="Z481" s="67">
        <v>275.55</v>
      </c>
      <c r="AA481" s="67">
        <v>269.70999999999998</v>
      </c>
      <c r="AB481" s="67">
        <v>261.27999999999997</v>
      </c>
      <c r="AC481" s="67">
        <v>257</v>
      </c>
      <c r="AD481" s="67">
        <v>260.62</v>
      </c>
      <c r="AE481" s="67">
        <v>251.5</v>
      </c>
      <c r="AF481" s="67">
        <v>246</v>
      </c>
      <c r="AG481" s="67">
        <v>257.63</v>
      </c>
      <c r="AH481" s="67">
        <v>262</v>
      </c>
      <c r="AI481" s="67">
        <v>262.70999999999998</v>
      </c>
      <c r="AJ481" s="67">
        <v>267.02999999999997</v>
      </c>
      <c r="AK481" s="67">
        <v>266.55</v>
      </c>
      <c r="AL481" s="67">
        <v>261.24</v>
      </c>
      <c r="AM481" s="67">
        <v>259.10000000000002</v>
      </c>
      <c r="AN481" s="67">
        <v>265.56</v>
      </c>
      <c r="AO481" s="67">
        <v>257.5</v>
      </c>
      <c r="AP481" s="67">
        <v>246.2</v>
      </c>
      <c r="AQ481" s="67">
        <v>258.88</v>
      </c>
      <c r="AR481" s="67">
        <v>249.89</v>
      </c>
      <c r="AS481" s="67">
        <v>241.79</v>
      </c>
      <c r="AT481" s="67">
        <v>251.89</v>
      </c>
      <c r="AU481" s="67">
        <v>226.81</v>
      </c>
      <c r="AV481" s="67">
        <v>185.6</v>
      </c>
      <c r="AW481" s="67">
        <v>183.5</v>
      </c>
      <c r="AX481" s="67">
        <v>185.95</v>
      </c>
      <c r="AY481" s="67">
        <v>184.34</v>
      </c>
      <c r="AZ481" s="67">
        <v>181.8</v>
      </c>
      <c r="BA481" s="67">
        <v>173.62</v>
      </c>
      <c r="BB481" s="67">
        <v>170</v>
      </c>
      <c r="BC481" s="67">
        <v>177.09</v>
      </c>
      <c r="BD481" s="67">
        <v>189.35</v>
      </c>
      <c r="BE481" s="67">
        <v>189.44</v>
      </c>
      <c r="BF481" s="67">
        <v>179.8</v>
      </c>
      <c r="BG481" s="67">
        <v>177.62</v>
      </c>
      <c r="BH481" s="67">
        <v>180.03</v>
      </c>
      <c r="BI481" s="67">
        <v>185.16</v>
      </c>
      <c r="BJ481" s="67">
        <v>184.89</v>
      </c>
      <c r="BK481" s="67">
        <v>193.2</v>
      </c>
      <c r="BL481" s="67">
        <v>197.76</v>
      </c>
      <c r="BM481" s="67">
        <v>200.98</v>
      </c>
      <c r="BN481" s="67">
        <v>203</v>
      </c>
      <c r="BO481" s="67">
        <v>203.5</v>
      </c>
      <c r="BP481" s="67">
        <v>202.6</v>
      </c>
      <c r="BQ481" s="67">
        <v>198.48</v>
      </c>
      <c r="BR481" s="67">
        <v>190.8</v>
      </c>
      <c r="BS481" s="67">
        <v>188.39</v>
      </c>
      <c r="BT481" s="67">
        <v>197.65</v>
      </c>
      <c r="BU481" s="67"/>
      <c r="BV481" s="67">
        <v>186.51</v>
      </c>
      <c r="BW481" s="67">
        <v>181</v>
      </c>
      <c r="BX481" s="67">
        <v>158</v>
      </c>
      <c r="BY481" s="67">
        <v>164.55</v>
      </c>
      <c r="BZ481" s="67">
        <v>160.5</v>
      </c>
      <c r="CA481" s="67">
        <v>162.84</v>
      </c>
      <c r="CB481" s="67">
        <v>146</v>
      </c>
      <c r="CC481" s="67">
        <v>150</v>
      </c>
      <c r="CD481" s="67">
        <v>154.9</v>
      </c>
      <c r="CE481" s="67">
        <v>154.63</v>
      </c>
      <c r="CF481" s="67">
        <v>150.9</v>
      </c>
      <c r="CG481" s="67">
        <v>163.26</v>
      </c>
      <c r="CH481" s="67">
        <v>156.29</v>
      </c>
      <c r="CI481" s="67">
        <v>155</v>
      </c>
      <c r="CJ481" s="67">
        <v>163.59</v>
      </c>
      <c r="CK481" s="67">
        <v>165.5</v>
      </c>
      <c r="CL481" s="67">
        <v>175</v>
      </c>
      <c r="CM481" s="67">
        <v>180.73</v>
      </c>
      <c r="CN481" s="67">
        <v>189.03</v>
      </c>
      <c r="CO481" s="67">
        <v>187.44</v>
      </c>
      <c r="CP481" s="239">
        <v>184.72</v>
      </c>
      <c r="CQ481">
        <v>181</v>
      </c>
      <c r="CR481" s="67">
        <v>190.6</v>
      </c>
      <c r="CS481">
        <v>203.03</v>
      </c>
      <c r="CT481">
        <v>203.03</v>
      </c>
      <c r="CU481" s="67">
        <v>210.93</v>
      </c>
      <c r="CV481" s="67">
        <v>207.76</v>
      </c>
      <c r="CW481" s="67">
        <v>222.94</v>
      </c>
      <c r="CX481" s="67">
        <v>236.4</v>
      </c>
      <c r="CY481" s="67">
        <v>228.34</v>
      </c>
      <c r="CZ481" s="67">
        <v>235.87</v>
      </c>
      <c r="DA481" s="67">
        <v>241.5</v>
      </c>
      <c r="DB481" s="67">
        <v>245.51</v>
      </c>
      <c r="DC481" s="67">
        <v>230.05</v>
      </c>
      <c r="DD481" s="17">
        <f t="shared" si="20"/>
        <v>14.810000000000002</v>
      </c>
      <c r="DE481" s="96">
        <f t="shared" si="21"/>
        <v>5.900633491374159E-2</v>
      </c>
      <c r="DF481">
        <v>7.8</v>
      </c>
      <c r="DG481"/>
      <c r="DH481" s="258" t="s">
        <v>11279</v>
      </c>
      <c r="DI481">
        <f>VLOOKUP(DH481,[5]全部Ａ股20250705!$A:$D,4,FALSE)</f>
        <v>265.8</v>
      </c>
      <c r="DJ481"/>
      <c r="DK481" s="270"/>
      <c r="DL481" s="271"/>
    </row>
    <row r="482" spans="1:120" s="65" customFormat="1" x14ac:dyDescent="0.25">
      <c r="A482" s="99">
        <f t="shared" si="15"/>
        <v>481</v>
      </c>
      <c r="B482" s="35" t="s">
        <v>225</v>
      </c>
      <c r="C482" s="35">
        <v>600809</v>
      </c>
      <c r="D482" s="176">
        <v>175.7</v>
      </c>
      <c r="E482" s="67"/>
      <c r="F482" s="100" t="e">
        <f>VLOOKUP(C482,#REF!,3,FALSE)</f>
        <v>#REF!</v>
      </c>
      <c r="G482" s="100"/>
      <c r="H482" s="67">
        <v>176.46</v>
      </c>
      <c r="I482" s="67">
        <v>183.44</v>
      </c>
      <c r="J482" s="67">
        <v>171.1</v>
      </c>
      <c r="K482" s="67">
        <v>181.61</v>
      </c>
      <c r="L482" s="67">
        <v>184.3</v>
      </c>
      <c r="M482" s="67">
        <v>192</v>
      </c>
      <c r="N482" s="67">
        <v>205</v>
      </c>
      <c r="O482" s="67">
        <v>203.32</v>
      </c>
      <c r="P482" s="67">
        <v>204.1</v>
      </c>
      <c r="Q482" s="67">
        <v>211.15</v>
      </c>
      <c r="R482" s="67">
        <v>220.09</v>
      </c>
      <c r="S482" s="67">
        <v>220.99</v>
      </c>
      <c r="T482" s="67">
        <v>218.15</v>
      </c>
      <c r="U482" s="67">
        <v>217.21</v>
      </c>
      <c r="V482" s="67">
        <v>217</v>
      </c>
      <c r="W482" s="67">
        <v>222.85</v>
      </c>
      <c r="X482" s="67">
        <v>205.47</v>
      </c>
      <c r="Y482" s="67">
        <v>203.68</v>
      </c>
      <c r="Z482" s="67">
        <v>193.26</v>
      </c>
      <c r="AA482" s="67">
        <v>190.12</v>
      </c>
      <c r="AB482" s="67">
        <v>173.99</v>
      </c>
      <c r="AC482" s="67">
        <v>172</v>
      </c>
      <c r="AD482" s="67">
        <v>173.76</v>
      </c>
      <c r="AE482" s="67">
        <v>178.56</v>
      </c>
      <c r="AF482" s="67">
        <v>171.39</v>
      </c>
      <c r="AG482" s="67">
        <v>178</v>
      </c>
      <c r="AH482" s="67">
        <v>187.79</v>
      </c>
      <c r="AI482" s="67">
        <v>192.5</v>
      </c>
      <c r="AJ482" s="67">
        <v>199.44</v>
      </c>
      <c r="AK482" s="67">
        <v>200.01</v>
      </c>
      <c r="AL482" s="67">
        <v>203.69</v>
      </c>
      <c r="AM482" s="67">
        <v>199.4</v>
      </c>
      <c r="AN482" s="67">
        <v>216.82</v>
      </c>
      <c r="AO482" s="67">
        <v>226.1</v>
      </c>
      <c r="AP482" s="67">
        <v>208.76</v>
      </c>
      <c r="AQ482" s="67">
        <v>195</v>
      </c>
      <c r="AR482" s="67">
        <v>191.03</v>
      </c>
      <c r="AS482" s="67">
        <v>199.36</v>
      </c>
      <c r="AT482" s="67">
        <v>218.89</v>
      </c>
      <c r="AU482" s="67">
        <v>198.99</v>
      </c>
      <c r="AV482" s="67">
        <v>154.22999999999999</v>
      </c>
      <c r="AW482" s="67">
        <v>150.19999999999999</v>
      </c>
      <c r="AX482" s="67">
        <v>163.99</v>
      </c>
      <c r="AY482" s="67">
        <v>176.83</v>
      </c>
      <c r="AZ482" s="67">
        <v>177.78</v>
      </c>
      <c r="BA482" s="67">
        <v>183.8</v>
      </c>
      <c r="BB482" s="67">
        <v>193.5</v>
      </c>
      <c r="BC482" s="67">
        <v>177</v>
      </c>
      <c r="BD482" s="67">
        <v>182.35</v>
      </c>
      <c r="BE482" s="67">
        <v>204.01</v>
      </c>
      <c r="BF482" s="67">
        <v>197.22</v>
      </c>
      <c r="BG482" s="67">
        <v>193.5</v>
      </c>
      <c r="BH482" s="67">
        <v>210.88</v>
      </c>
      <c r="BI482" s="67">
        <v>217</v>
      </c>
      <c r="BJ482" s="67">
        <v>234.81</v>
      </c>
      <c r="BK482" s="67">
        <v>237.43</v>
      </c>
      <c r="BL482" s="67">
        <v>241.34</v>
      </c>
      <c r="BM482" s="67">
        <v>252.14</v>
      </c>
      <c r="BN482" s="67">
        <v>263.77</v>
      </c>
      <c r="BO482" s="67">
        <v>270.32</v>
      </c>
      <c r="BP482" s="67">
        <v>262.31</v>
      </c>
      <c r="BQ482" s="67">
        <v>252.29</v>
      </c>
      <c r="BR482" s="67">
        <v>238.88</v>
      </c>
      <c r="BS482" s="67">
        <v>240.1</v>
      </c>
      <c r="BT482" s="67">
        <v>253.68</v>
      </c>
      <c r="BU482" s="67"/>
      <c r="BV482" s="67">
        <v>246.85</v>
      </c>
      <c r="BW482" s="67">
        <v>251.88</v>
      </c>
      <c r="BX482" s="67">
        <v>237</v>
      </c>
      <c r="BY482" s="67">
        <v>237</v>
      </c>
      <c r="BZ482" s="67">
        <v>233.46</v>
      </c>
      <c r="CA482" s="67">
        <v>225.2</v>
      </c>
      <c r="CB482" s="67">
        <v>209.5</v>
      </c>
      <c r="CC482" s="67">
        <v>207.39</v>
      </c>
      <c r="CD482" s="67">
        <v>205.48</v>
      </c>
      <c r="CE482" s="67">
        <v>211.47</v>
      </c>
      <c r="CF482" s="67">
        <v>215.22</v>
      </c>
      <c r="CG482" s="67">
        <v>230.73</v>
      </c>
      <c r="CH482" s="67">
        <v>222.26</v>
      </c>
      <c r="CI482" s="67">
        <v>217.5</v>
      </c>
      <c r="CJ482" s="67">
        <v>231.5</v>
      </c>
      <c r="CK482" s="67">
        <v>235.85</v>
      </c>
      <c r="CL482" s="67">
        <v>240.51</v>
      </c>
      <c r="CM482" s="67">
        <v>235.98</v>
      </c>
      <c r="CN482" s="67">
        <v>244.3</v>
      </c>
      <c r="CO482" s="67">
        <v>249.58</v>
      </c>
      <c r="CP482" s="239">
        <v>242.51</v>
      </c>
      <c r="CQ482" s="100">
        <v>223.41</v>
      </c>
      <c r="CR482" s="67">
        <v>230.25</v>
      </c>
      <c r="CS482" s="100">
        <v>239.5</v>
      </c>
      <c r="CT482" s="100">
        <v>239.5</v>
      </c>
      <c r="CU482" s="67">
        <v>246.31</v>
      </c>
      <c r="CV482" s="67">
        <v>252.55</v>
      </c>
      <c r="CW482" s="67">
        <v>255.53</v>
      </c>
      <c r="CX482" s="67">
        <v>249.2</v>
      </c>
      <c r="CY482" s="67">
        <v>230.85</v>
      </c>
      <c r="CZ482" s="67">
        <v>225.76</v>
      </c>
      <c r="DA482" s="67">
        <v>226.3</v>
      </c>
      <c r="DB482" s="67">
        <v>234.15</v>
      </c>
      <c r="DC482" s="67">
        <v>237.28</v>
      </c>
      <c r="DD482" s="17">
        <f t="shared" si="20"/>
        <v>-0.76000000000001933</v>
      </c>
      <c r="DE482" s="96">
        <f t="shared" si="21"/>
        <v>-4.3069250821717066E-3</v>
      </c>
      <c r="DF482">
        <v>7.8</v>
      </c>
      <c r="DG482"/>
      <c r="DH482" s="258" t="s">
        <v>11280</v>
      </c>
      <c r="DI482">
        <f>VLOOKUP(DH482,[5]全部Ａ股20250705!$A:$D,4,FALSE)</f>
        <v>175.7</v>
      </c>
      <c r="DJ482"/>
      <c r="DK482" s="270"/>
      <c r="DL482" s="271"/>
      <c r="DN482" s="270"/>
    </row>
    <row r="483" spans="1:120" x14ac:dyDescent="0.25">
      <c r="A483" s="99">
        <f t="shared" si="15"/>
        <v>482</v>
      </c>
      <c r="B483" s="1" t="s">
        <v>229</v>
      </c>
      <c r="C483" s="86" t="s">
        <v>398</v>
      </c>
      <c r="D483" s="176">
        <v>331</v>
      </c>
      <c r="F483" s="100" t="e">
        <f>VLOOKUP(C483,#REF!,3,FALSE)</f>
        <v>#REF!</v>
      </c>
      <c r="G483" s="100"/>
      <c r="H483" s="67">
        <v>334.24</v>
      </c>
      <c r="I483" s="67">
        <v>340.25</v>
      </c>
      <c r="J483" s="67">
        <v>346</v>
      </c>
      <c r="K483" s="67">
        <v>359.96</v>
      </c>
      <c r="L483" s="67">
        <v>352.3</v>
      </c>
      <c r="M483" s="67">
        <v>405</v>
      </c>
      <c r="N483" s="67">
        <v>389.17</v>
      </c>
      <c r="O483" s="67">
        <v>363.22</v>
      </c>
      <c r="P483" s="67">
        <v>353.09</v>
      </c>
      <c r="Q483" s="67">
        <v>370.83</v>
      </c>
      <c r="R483" s="67">
        <v>346</v>
      </c>
      <c r="S483" s="67">
        <v>354.98</v>
      </c>
      <c r="T483" s="67">
        <v>357.51</v>
      </c>
      <c r="U483" s="67">
        <v>382.5</v>
      </c>
      <c r="V483" s="67">
        <v>372</v>
      </c>
      <c r="W483" s="67">
        <v>375.94</v>
      </c>
      <c r="X483" s="67">
        <v>356.4</v>
      </c>
      <c r="Y483" s="67">
        <v>361.82</v>
      </c>
      <c r="Z483" s="67">
        <v>383</v>
      </c>
      <c r="AA483" s="67">
        <v>356.05</v>
      </c>
      <c r="AB483" s="67">
        <v>326.89999999999998</v>
      </c>
      <c r="AC483" s="67">
        <v>274.5</v>
      </c>
      <c r="AD483" s="67">
        <v>279.08</v>
      </c>
      <c r="AE483" s="67">
        <v>276.60000000000002</v>
      </c>
      <c r="AF483" s="67">
        <v>266.02</v>
      </c>
      <c r="AG483" s="67">
        <v>270.73</v>
      </c>
      <c r="AH483" s="67">
        <v>286.27999999999997</v>
      </c>
      <c r="AI483" s="67">
        <v>280.2</v>
      </c>
      <c r="AJ483" s="67">
        <v>276.51</v>
      </c>
      <c r="AK483" s="67">
        <v>280.27999999999997</v>
      </c>
      <c r="AL483" s="67">
        <v>274.83</v>
      </c>
      <c r="AM483" s="67">
        <v>278.49</v>
      </c>
      <c r="AN483" s="67">
        <v>290</v>
      </c>
      <c r="AO483" s="67">
        <v>297.89999999999998</v>
      </c>
      <c r="AP483" s="67">
        <v>290.31</v>
      </c>
      <c r="AQ483" s="67">
        <v>308.14</v>
      </c>
      <c r="AR483" s="67">
        <v>300.3</v>
      </c>
      <c r="AS483" s="67">
        <v>300.05</v>
      </c>
      <c r="AT483" s="67">
        <v>307.31</v>
      </c>
      <c r="AU483" s="67">
        <v>283.99</v>
      </c>
      <c r="AV483" s="67">
        <v>256.10000000000002</v>
      </c>
      <c r="AW483" s="67">
        <v>254.99</v>
      </c>
      <c r="AX483" s="67">
        <v>251.6</v>
      </c>
      <c r="AY483" s="67">
        <v>249.42</v>
      </c>
      <c r="AZ483" s="67">
        <v>239.34</v>
      </c>
      <c r="BA483" s="67">
        <v>235.11</v>
      </c>
      <c r="BB483" s="67">
        <v>231.62</v>
      </c>
      <c r="BC483" s="67">
        <v>234.78</v>
      </c>
      <c r="BD483" s="67">
        <v>254.95</v>
      </c>
      <c r="BE483" s="67">
        <v>264.06</v>
      </c>
      <c r="BF483" s="67">
        <v>262.62</v>
      </c>
      <c r="BG483" s="67">
        <v>242.03</v>
      </c>
      <c r="BH483" s="67">
        <v>250.25</v>
      </c>
      <c r="BI483" s="67">
        <v>250.67</v>
      </c>
      <c r="BJ483" s="67">
        <v>253.05</v>
      </c>
      <c r="BK483" s="67">
        <v>235.5</v>
      </c>
      <c r="BL483" s="67">
        <v>229.02</v>
      </c>
      <c r="BM483" s="67">
        <v>209.3</v>
      </c>
      <c r="BN483" s="67">
        <v>219.59</v>
      </c>
      <c r="BO483" s="67">
        <v>227.8</v>
      </c>
      <c r="BP483" s="67">
        <v>218.5</v>
      </c>
      <c r="BQ483" s="67">
        <v>219.37</v>
      </c>
      <c r="BR483" s="67">
        <v>210.13</v>
      </c>
      <c r="BS483" s="67">
        <v>210.6</v>
      </c>
      <c r="BT483" s="67">
        <v>208.16</v>
      </c>
      <c r="BV483" s="67">
        <v>216.95</v>
      </c>
      <c r="BW483" s="67">
        <v>209.47</v>
      </c>
      <c r="BX483" s="67">
        <v>188.09</v>
      </c>
      <c r="BY483" s="67">
        <v>192.18</v>
      </c>
      <c r="BZ483" s="67">
        <v>182.68</v>
      </c>
      <c r="CA483" s="67">
        <v>181.17</v>
      </c>
      <c r="CB483" s="67">
        <v>167</v>
      </c>
      <c r="CC483" s="67">
        <v>185.86</v>
      </c>
      <c r="CD483" s="67">
        <v>189.34</v>
      </c>
      <c r="CE483" s="67">
        <v>195.87</v>
      </c>
      <c r="CF483" s="67">
        <v>192.68</v>
      </c>
      <c r="CG483" s="67">
        <v>198</v>
      </c>
      <c r="CH483" s="67">
        <v>192.25</v>
      </c>
      <c r="CI483" s="67">
        <v>193.28</v>
      </c>
      <c r="CJ483" s="67">
        <v>198.55</v>
      </c>
      <c r="CK483" s="67">
        <v>197.05</v>
      </c>
      <c r="CL483" s="67">
        <v>216.85</v>
      </c>
      <c r="CM483" s="67">
        <v>236.76</v>
      </c>
      <c r="CN483" s="67">
        <v>236.96</v>
      </c>
      <c r="CO483" s="67">
        <v>238.65</v>
      </c>
      <c r="CP483" s="239">
        <v>241.95</v>
      </c>
      <c r="CQ483" s="67">
        <v>239.2</v>
      </c>
      <c r="CR483" s="67">
        <v>240.36</v>
      </c>
      <c r="CS483" s="67">
        <v>236.7</v>
      </c>
      <c r="CT483" s="67">
        <v>236.7</v>
      </c>
      <c r="CU483" s="67">
        <v>245.05</v>
      </c>
      <c r="CV483" s="67">
        <v>244.29</v>
      </c>
      <c r="CW483" s="67">
        <v>244.05</v>
      </c>
      <c r="CX483" s="67">
        <v>249.12</v>
      </c>
      <c r="CY483" s="67">
        <v>232.6</v>
      </c>
      <c r="CZ483" s="67">
        <v>240.29</v>
      </c>
      <c r="DA483" s="67">
        <v>259.25</v>
      </c>
      <c r="DD483" s="17">
        <f t="shared" si="20"/>
        <v>-3.2400000000000091</v>
      </c>
      <c r="DE483" s="96">
        <f t="shared" si="21"/>
        <v>-9.6936333173767621E-3</v>
      </c>
      <c r="DF483">
        <v>7.8</v>
      </c>
      <c r="DH483" s="257" t="s">
        <v>398</v>
      </c>
      <c r="DI483">
        <f>VLOOKUP(DH483,[5]全部Ａ股20250705!$A:$D,4,FALSE)</f>
        <v>331</v>
      </c>
      <c r="DK483" s="270"/>
      <c r="DL483" s="271"/>
      <c r="DN483" s="17"/>
      <c r="DO483" s="17"/>
      <c r="DP483" s="272"/>
    </row>
    <row r="484" spans="1:120" x14ac:dyDescent="0.25">
      <c r="A484" s="99">
        <f t="shared" si="15"/>
        <v>483</v>
      </c>
      <c r="B484" s="1" t="s">
        <v>11961</v>
      </c>
      <c r="C484" s="86" t="s">
        <v>11963</v>
      </c>
      <c r="D484" s="182">
        <v>1.1160000000000001</v>
      </c>
      <c r="F484" s="100" t="e">
        <f>VLOOKUP(C484,#REF!,3,FALSE)</f>
        <v>#REF!</v>
      </c>
      <c r="G484" s="100"/>
      <c r="H484" s="155">
        <v>1.099</v>
      </c>
      <c r="I484" s="155">
        <v>1.034</v>
      </c>
      <c r="J484" s="155">
        <v>1.056</v>
      </c>
      <c r="K484" s="155">
        <v>1.0469999999999999</v>
      </c>
      <c r="L484" s="155">
        <v>1.048</v>
      </c>
      <c r="M484" s="155">
        <v>1.0289999999999999</v>
      </c>
      <c r="N484" s="155">
        <v>1.038</v>
      </c>
      <c r="O484" s="155">
        <v>1.0469999999999999</v>
      </c>
      <c r="P484" s="155">
        <v>0.998</v>
      </c>
      <c r="Q484" s="155">
        <v>0.998</v>
      </c>
      <c r="R484" s="155">
        <v>0.995</v>
      </c>
      <c r="S484" s="155">
        <v>1.0209999999999999</v>
      </c>
      <c r="T484" s="155">
        <v>1.02</v>
      </c>
      <c r="U484" s="155">
        <v>1.04</v>
      </c>
      <c r="V484" s="155">
        <v>1.077</v>
      </c>
      <c r="W484" s="155">
        <v>1.095</v>
      </c>
      <c r="X484" s="155">
        <v>1.0720000000000001</v>
      </c>
      <c r="Y484" s="155">
        <v>1.006</v>
      </c>
      <c r="Z484" s="155">
        <v>1.0429999999999999</v>
      </c>
      <c r="AA484" s="155">
        <v>1.0249999999999999</v>
      </c>
      <c r="AB484" s="155">
        <v>1.028</v>
      </c>
      <c r="AC484" s="155">
        <v>0.98</v>
      </c>
      <c r="AD484" s="155">
        <v>0.99</v>
      </c>
      <c r="AE484" s="155">
        <v>0.99199999999999999</v>
      </c>
      <c r="AF484" s="155">
        <v>0.96699999999999997</v>
      </c>
      <c r="AG484" s="155">
        <v>0.96599999999999997</v>
      </c>
      <c r="AH484" s="155">
        <v>1.07</v>
      </c>
      <c r="AI484" s="155">
        <v>1.06</v>
      </c>
      <c r="AJ484" s="155">
        <v>1.071</v>
      </c>
      <c r="AK484" s="155">
        <v>1.0780000000000001</v>
      </c>
      <c r="AL484" s="155">
        <v>1.0660000000000001</v>
      </c>
      <c r="AM484" s="155">
        <v>1.054</v>
      </c>
      <c r="AN484" s="155">
        <v>1.0840000000000001</v>
      </c>
      <c r="AO484" s="155">
        <v>1.1850000000000001</v>
      </c>
      <c r="AP484" s="155">
        <v>1.056</v>
      </c>
      <c r="AQ484" s="155">
        <v>1.071</v>
      </c>
      <c r="AR484" s="155">
        <v>1.0329999999999999</v>
      </c>
      <c r="AS484" s="155">
        <v>0.96799999999999997</v>
      </c>
      <c r="AT484" s="155">
        <v>1</v>
      </c>
      <c r="AU484" s="155">
        <v>0.90900000000000003</v>
      </c>
      <c r="DD484" s="17">
        <f t="shared" si="20"/>
        <v>1.7000000000000126E-2</v>
      </c>
      <c r="DE484" s="96">
        <f t="shared" si="21"/>
        <v>1.5468607825295839E-2</v>
      </c>
      <c r="DF484">
        <v>7.8</v>
      </c>
      <c r="DH484" s="86" t="s">
        <v>11963</v>
      </c>
      <c r="DI484">
        <f>VLOOKUP(DH484,[6]ETF基金20250705!$A:$D,4,FALSE)</f>
        <v>1.1160000000000001</v>
      </c>
      <c r="DK484" s="270"/>
      <c r="DL484" s="271"/>
    </row>
    <row r="485" spans="1:120" x14ac:dyDescent="0.25">
      <c r="A485" s="99">
        <f t="shared" si="15"/>
        <v>484</v>
      </c>
      <c r="B485" s="1" t="s">
        <v>11948</v>
      </c>
      <c r="C485" s="86" t="s">
        <v>11947</v>
      </c>
      <c r="D485" s="182">
        <v>0.97299999999999998</v>
      </c>
      <c r="F485" s="100" t="e">
        <f>VLOOKUP(C485,#REF!,3,FALSE)</f>
        <v>#REF!</v>
      </c>
      <c r="G485" s="100"/>
      <c r="H485" s="155">
        <v>0.96</v>
      </c>
      <c r="I485" s="155">
        <v>0.94299999999999995</v>
      </c>
      <c r="J485" s="155">
        <v>0.95399999999999996</v>
      </c>
      <c r="K485" s="155">
        <v>0.97199999999999998</v>
      </c>
      <c r="L485" s="155">
        <v>0.98399999999999999</v>
      </c>
      <c r="M485" s="155">
        <v>1.0049999999999999</v>
      </c>
      <c r="N485" s="155">
        <v>0.99299999999999999</v>
      </c>
      <c r="O485" s="155">
        <v>0.98099999999999998</v>
      </c>
      <c r="P485" s="155">
        <v>0.95499999999999996</v>
      </c>
      <c r="Q485" s="155">
        <v>0.95</v>
      </c>
      <c r="R485" s="155">
        <v>0.93100000000000005</v>
      </c>
      <c r="S485" s="155">
        <v>0.93600000000000005</v>
      </c>
      <c r="T485" s="155">
        <v>0.99399999999999999</v>
      </c>
      <c r="U485" s="155">
        <v>1.036</v>
      </c>
      <c r="V485" s="155">
        <v>1.0289999999999999</v>
      </c>
      <c r="W485" s="155">
        <v>1.0209999999999999</v>
      </c>
      <c r="X485" s="155">
        <v>1.0069999999999999</v>
      </c>
      <c r="Y485" s="155">
        <v>1.0029999999999999</v>
      </c>
      <c r="Z485" s="155">
        <v>1.0149999999999999</v>
      </c>
      <c r="AA485" s="155">
        <v>1.018</v>
      </c>
      <c r="AB485" s="155">
        <v>1.0249999999999999</v>
      </c>
      <c r="AC485" s="155">
        <v>1.004</v>
      </c>
      <c r="AD485" s="155">
        <v>1</v>
      </c>
      <c r="AE485" s="155">
        <v>1.008</v>
      </c>
      <c r="AF485" s="155">
        <v>1.0029999999999999</v>
      </c>
      <c r="AG485" s="155">
        <v>0.97599999999999998</v>
      </c>
      <c r="AH485" s="155">
        <v>0.99199999999999999</v>
      </c>
      <c r="AI485" s="155">
        <v>0.98399999999999999</v>
      </c>
      <c r="AJ485" s="155">
        <v>0.99299999999999999</v>
      </c>
      <c r="AK485" s="155">
        <v>0.99099999999999999</v>
      </c>
      <c r="AL485" s="155">
        <v>0.96499999999999997</v>
      </c>
      <c r="AM485" s="155">
        <v>0.95699999999999996</v>
      </c>
      <c r="AN485" s="155">
        <v>0.98899999999999999</v>
      </c>
      <c r="AO485" s="155">
        <v>1.01</v>
      </c>
      <c r="AP485" s="155">
        <v>0.98</v>
      </c>
      <c r="AQ485" s="155">
        <v>1.0349999999999999</v>
      </c>
      <c r="AR485" s="155">
        <v>1.0229999999999999</v>
      </c>
      <c r="AS485" s="155">
        <v>1.0209999999999999</v>
      </c>
      <c r="AT485" s="155">
        <v>1.0840000000000001</v>
      </c>
      <c r="AU485" s="155">
        <v>0.998</v>
      </c>
      <c r="AV485" s="155">
        <v>0.90300000000000002</v>
      </c>
      <c r="DD485" s="17">
        <f t="shared" si="20"/>
        <v>1.3000000000000012E-2</v>
      </c>
      <c r="DE485" s="96">
        <f t="shared" si="21"/>
        <v>1.3541666666666679E-2</v>
      </c>
      <c r="DF485">
        <v>7.8</v>
      </c>
      <c r="DH485" s="86" t="s">
        <v>11947</v>
      </c>
      <c r="DI485">
        <f>VLOOKUP(DH485,[6]ETF基金20250705!$A:$D,4,FALSE)</f>
        <v>0.97299999999999998</v>
      </c>
      <c r="DK485" s="270"/>
      <c r="DL485" s="271"/>
    </row>
    <row r="486" spans="1:120" x14ac:dyDescent="0.25">
      <c r="A486" s="99">
        <f t="shared" si="15"/>
        <v>485</v>
      </c>
      <c r="B486" s="1" t="s">
        <v>11940</v>
      </c>
      <c r="C486" s="86" t="s">
        <v>11942</v>
      </c>
      <c r="D486" s="182">
        <v>7.407</v>
      </c>
      <c r="F486" s="100" t="e">
        <f>VLOOKUP(C486,#REF!,3,FALSE)</f>
        <v>#REF!</v>
      </c>
      <c r="G486" s="100"/>
      <c r="H486" s="155">
        <v>7.3259999999999996</v>
      </c>
      <c r="I486" s="155">
        <v>7.4359999999999999</v>
      </c>
      <c r="J486" s="155">
        <v>7.5880000000000001</v>
      </c>
      <c r="K486" s="155">
        <v>7.4809999999999999</v>
      </c>
      <c r="L486" s="155">
        <v>7.3689999999999998</v>
      </c>
      <c r="M486" s="155">
        <v>7.4539999999999997</v>
      </c>
      <c r="N486" s="155">
        <v>7.1769999999999996</v>
      </c>
      <c r="O486" s="155">
        <v>7.5309999999999997</v>
      </c>
      <c r="P486" s="155">
        <v>7.4710000000000001</v>
      </c>
      <c r="Q486" s="155">
        <v>7.53</v>
      </c>
      <c r="R486" s="155">
        <v>7.5830000000000002</v>
      </c>
      <c r="S486" s="155">
        <v>7.2729999999999997</v>
      </c>
      <c r="T486" s="155">
        <v>7.0940000000000003</v>
      </c>
      <c r="U486" s="155">
        <v>6.9379999999999997</v>
      </c>
      <c r="V486" s="155">
        <v>6.774</v>
      </c>
      <c r="W486" s="155">
        <v>6.673</v>
      </c>
      <c r="X486" s="155">
        <v>6.5259999999999998</v>
      </c>
      <c r="Y486" s="155">
        <v>6.444</v>
      </c>
      <c r="Z486" s="155">
        <v>6.5679999999999996</v>
      </c>
      <c r="AA486" s="155">
        <v>6.6050000000000004</v>
      </c>
      <c r="AB486" s="155">
        <v>6.42</v>
      </c>
      <c r="AC486" s="155">
        <v>6.202</v>
      </c>
      <c r="AD486" s="155">
        <v>6.218</v>
      </c>
      <c r="AE486" s="155">
        <v>6.1390000000000002</v>
      </c>
      <c r="AF486" s="155">
        <v>6.1050000000000004</v>
      </c>
      <c r="AG486" s="155">
        <v>6.0289999999999999</v>
      </c>
      <c r="AH486" s="155">
        <v>5.9450000000000003</v>
      </c>
      <c r="AI486" s="155">
        <v>5.8920000000000003</v>
      </c>
      <c r="AJ486" s="155">
        <v>6.0010000000000003</v>
      </c>
      <c r="AK486" s="155">
        <v>5.9029999999999996</v>
      </c>
      <c r="AL486" s="155">
        <v>5.923</v>
      </c>
      <c r="AM486" s="155">
        <v>6.01</v>
      </c>
      <c r="AN486" s="155">
        <v>5.6829999999999998</v>
      </c>
      <c r="AO486" s="155">
        <v>5.8979999999999997</v>
      </c>
      <c r="AP486" s="155">
        <v>6.0510000000000002</v>
      </c>
      <c r="AQ486" s="155">
        <v>5.9980000000000002</v>
      </c>
      <c r="AR486" s="155">
        <v>5.9450000000000003</v>
      </c>
      <c r="AS486" s="155">
        <v>5.7389999999999999</v>
      </c>
      <c r="AT486" s="155">
        <v>5.7069999999999999</v>
      </c>
      <c r="AU486" s="155">
        <v>5.7080000000000002</v>
      </c>
      <c r="AV486" s="155">
        <v>5.6630000000000003</v>
      </c>
      <c r="DD486" s="17">
        <f t="shared" si="20"/>
        <v>8.1000000000000405E-2</v>
      </c>
      <c r="DE486" s="96">
        <f t="shared" si="21"/>
        <v>1.1056511056511112E-2</v>
      </c>
      <c r="DF486">
        <v>7.8</v>
      </c>
      <c r="DH486" s="86" t="s">
        <v>11942</v>
      </c>
      <c r="DI486">
        <f>VLOOKUP(DH486,[6]ETF基金20250705!$A:$D,4,FALSE)</f>
        <v>7.407</v>
      </c>
      <c r="DK486" s="270"/>
      <c r="DL486" s="271"/>
    </row>
    <row r="487" spans="1:120" x14ac:dyDescent="0.25">
      <c r="A487" s="99">
        <f t="shared" si="15"/>
        <v>486</v>
      </c>
      <c r="B487" s="35" t="s">
        <v>11778</v>
      </c>
      <c r="C487" s="86" t="s">
        <v>11776</v>
      </c>
      <c r="D487" s="182">
        <v>1.1459999999999999</v>
      </c>
      <c r="F487" s="100" t="e">
        <f>VLOOKUP(C487,#REF!,3,FALSE)</f>
        <v>#REF!</v>
      </c>
      <c r="G487" s="100"/>
      <c r="H487" s="155">
        <v>1.1319999999999999</v>
      </c>
      <c r="I487" s="155">
        <v>1.1279999999999999</v>
      </c>
      <c r="J487" s="155">
        <v>1.1339999999999999</v>
      </c>
      <c r="K487" s="155">
        <v>1.1659999999999999</v>
      </c>
      <c r="L487" s="155">
        <v>1.181</v>
      </c>
      <c r="M487" s="155">
        <v>1.1910000000000001</v>
      </c>
      <c r="N487" s="155">
        <v>1.1859999999999999</v>
      </c>
      <c r="O487" s="155">
        <v>1.1779999999999999</v>
      </c>
      <c r="P487" s="155">
        <v>1.1619999999999999</v>
      </c>
      <c r="Q487" s="155">
        <v>1.1579999999999999</v>
      </c>
      <c r="R487" s="155">
        <v>1.159</v>
      </c>
      <c r="S487" s="155">
        <v>1.1599999999999999</v>
      </c>
      <c r="T487" s="155">
        <v>1.1659999999999999</v>
      </c>
      <c r="U487" s="155">
        <v>1.18</v>
      </c>
      <c r="V487" s="155">
        <v>1.17</v>
      </c>
      <c r="W487" s="155">
        <v>1.1930000000000001</v>
      </c>
      <c r="X487" s="155">
        <v>1.1459999999999999</v>
      </c>
      <c r="Y487" s="155">
        <v>1.1379999999999999</v>
      </c>
      <c r="Z487" s="155">
        <v>1.1319999999999999</v>
      </c>
      <c r="AA487" s="155">
        <v>1.141</v>
      </c>
      <c r="AB487" s="155">
        <v>1.127</v>
      </c>
      <c r="AC487" s="155">
        <v>1.131</v>
      </c>
      <c r="AD487" s="155">
        <v>1.1279999999999999</v>
      </c>
      <c r="AE487" s="155">
        <v>1.139</v>
      </c>
      <c r="AF487" s="155">
        <v>1.1339999999999999</v>
      </c>
      <c r="AG487" s="155">
        <v>1.143</v>
      </c>
      <c r="AH487" s="155">
        <v>1.1759999999999999</v>
      </c>
      <c r="AI487" s="155">
        <v>1.169</v>
      </c>
      <c r="AJ487" s="155">
        <v>1.1819999999999999</v>
      </c>
      <c r="AK487" s="155">
        <v>1.1639999999999999</v>
      </c>
      <c r="AL487" s="155">
        <v>1.1459999999999999</v>
      </c>
      <c r="AM487" s="155">
        <v>1.1279999999999999</v>
      </c>
      <c r="AN487" s="155">
        <v>1.171</v>
      </c>
      <c r="AO487" s="155">
        <v>1.206</v>
      </c>
      <c r="AP487" s="155">
        <v>1.151</v>
      </c>
      <c r="AQ487" s="155">
        <v>1.179</v>
      </c>
      <c r="AR487" s="155">
        <v>1.165</v>
      </c>
      <c r="AS487" s="155">
        <v>1.1970000000000001</v>
      </c>
      <c r="AT487" s="155">
        <v>1.2789999999999999</v>
      </c>
      <c r="AU487" s="155">
        <v>1.175</v>
      </c>
      <c r="AV487" s="155">
        <v>0.98199999999999998</v>
      </c>
      <c r="AW487" s="155">
        <v>0.96299999999999997</v>
      </c>
      <c r="AX487" s="155">
        <v>0.99199999999999999</v>
      </c>
      <c r="AY487" s="155">
        <v>1.02</v>
      </c>
      <c r="AZ487" s="155">
        <v>1.0149999999999999</v>
      </c>
      <c r="BA487" s="155">
        <v>1.014</v>
      </c>
      <c r="BB487" s="155">
        <v>1.0209999999999999</v>
      </c>
      <c r="BC487" s="155">
        <v>1.0169999999999999</v>
      </c>
      <c r="BD487" s="155">
        <v>1.0269999999999999</v>
      </c>
      <c r="BE487" s="155">
        <v>1.071</v>
      </c>
      <c r="BF487" s="155">
        <v>1.0609999999999999</v>
      </c>
      <c r="BG487" s="155">
        <v>1.048</v>
      </c>
      <c r="DD487" s="17">
        <f t="shared" si="20"/>
        <v>1.4000000000000012E-2</v>
      </c>
      <c r="DE487" s="96">
        <f t="shared" si="21"/>
        <v>1.236749116607775E-2</v>
      </c>
      <c r="DF487">
        <v>7.8</v>
      </c>
      <c r="DH487" s="86" t="s">
        <v>11776</v>
      </c>
      <c r="DI487">
        <f>VLOOKUP(DH487,[6]ETF基金20250705!$A:$D,4,FALSE)</f>
        <v>1.1459999999999999</v>
      </c>
      <c r="DK487" s="270"/>
      <c r="DL487" s="271"/>
    </row>
    <row r="488" spans="1:120" x14ac:dyDescent="0.25">
      <c r="A488" s="99">
        <f t="shared" si="15"/>
        <v>487</v>
      </c>
      <c r="B488" s="1" t="s">
        <v>11506</v>
      </c>
      <c r="C488" s="86" t="s">
        <v>11508</v>
      </c>
      <c r="D488" s="182">
        <v>2.0369999999999999</v>
      </c>
      <c r="F488" s="100" t="e">
        <f>VLOOKUP(C488,#REF!,3,FALSE)</f>
        <v>#REF!</v>
      </c>
      <c r="G488" s="100"/>
      <c r="H488" s="155">
        <v>2.02</v>
      </c>
      <c r="I488" s="155">
        <v>1.948</v>
      </c>
      <c r="J488" s="155">
        <v>1.9350000000000001</v>
      </c>
      <c r="K488" s="155">
        <v>1.94</v>
      </c>
      <c r="L488" s="155">
        <v>1.919</v>
      </c>
      <c r="M488" s="155">
        <v>1.899</v>
      </c>
      <c r="N488" s="155">
        <v>1.9219999999999999</v>
      </c>
      <c r="O488" s="155">
        <v>1.8440000000000001</v>
      </c>
      <c r="P488" s="155">
        <v>1.8049999999999999</v>
      </c>
      <c r="Q488" s="155">
        <v>1.804</v>
      </c>
      <c r="R488" s="155">
        <v>1.7250000000000001</v>
      </c>
      <c r="S488" s="155">
        <v>1.7749999999999999</v>
      </c>
      <c r="T488" s="155">
        <v>1.7609999999999999</v>
      </c>
      <c r="U488" s="155">
        <v>1.847</v>
      </c>
      <c r="V488" s="155">
        <v>1.835</v>
      </c>
      <c r="W488" s="155">
        <v>1.8029999999999999</v>
      </c>
      <c r="X488" s="155">
        <v>1.89</v>
      </c>
      <c r="Y488" s="155">
        <v>1.905</v>
      </c>
      <c r="Z488" s="155">
        <v>2.0390000000000001</v>
      </c>
      <c r="AA488" s="155">
        <v>2.0659999999999998</v>
      </c>
      <c r="AB488" s="155">
        <v>2.0510000000000002</v>
      </c>
      <c r="AC488" s="155">
        <v>2.052</v>
      </c>
      <c r="AD488" s="155">
        <v>2.113</v>
      </c>
      <c r="AE488" s="155">
        <v>2.1</v>
      </c>
      <c r="AF488" s="155">
        <v>2.101</v>
      </c>
      <c r="AG488" s="155">
        <v>2.0939999999999999</v>
      </c>
      <c r="AH488" s="155">
        <v>2.129</v>
      </c>
      <c r="AI488" s="155">
        <v>2.06</v>
      </c>
      <c r="AJ488" s="155">
        <v>2.0659999999999998</v>
      </c>
      <c r="AK488" s="155">
        <v>2.0059999999999998</v>
      </c>
      <c r="AL488" s="155">
        <v>1.958</v>
      </c>
      <c r="AM488" s="155">
        <v>1.9530000000000001</v>
      </c>
      <c r="AN488" s="155">
        <v>1.913</v>
      </c>
      <c r="AO488" s="155">
        <v>1.95</v>
      </c>
      <c r="AP488" s="155">
        <v>1.851</v>
      </c>
      <c r="AQ488" s="155">
        <v>1.827</v>
      </c>
      <c r="AR488" s="155">
        <v>1.849</v>
      </c>
      <c r="AS488" s="155">
        <v>1.839</v>
      </c>
      <c r="AT488" s="155">
        <v>1.77</v>
      </c>
      <c r="AU488" s="155">
        <v>1.7909999999999999</v>
      </c>
      <c r="AV488" s="155">
        <v>1.8420000000000001</v>
      </c>
      <c r="AW488" s="155">
        <v>1.839</v>
      </c>
      <c r="AX488" s="155">
        <v>1.7350000000000001</v>
      </c>
      <c r="AY488" s="155">
        <v>1.804</v>
      </c>
      <c r="AZ488" s="155">
        <v>1.8779999999999999</v>
      </c>
      <c r="BA488" s="155">
        <v>1.897</v>
      </c>
      <c r="BB488" s="155">
        <v>1.7150000000000001</v>
      </c>
      <c r="BC488" s="155">
        <v>1.7849999999999999</v>
      </c>
      <c r="BD488" s="155">
        <v>1.8180000000000001</v>
      </c>
      <c r="BE488" s="155">
        <v>1.895</v>
      </c>
      <c r="BF488" s="155">
        <v>1.919</v>
      </c>
      <c r="BG488" s="155">
        <v>1.9550000000000001</v>
      </c>
      <c r="BH488" s="155">
        <v>1.899</v>
      </c>
      <c r="BI488" s="155">
        <v>1.851</v>
      </c>
      <c r="BJ488" s="155">
        <v>1.8180000000000001</v>
      </c>
      <c r="BK488" s="155">
        <v>1.7669999999999999</v>
      </c>
      <c r="BL488" s="155">
        <v>1.7130000000000001</v>
      </c>
      <c r="BM488" s="155">
        <v>1.7170000000000001</v>
      </c>
      <c r="BN488" s="155">
        <v>1.7090000000000001</v>
      </c>
      <c r="BO488" s="155">
        <v>1.657</v>
      </c>
      <c r="BP488" s="155">
        <v>1.6379999999999999</v>
      </c>
      <c r="BQ488" s="155">
        <v>1.6279999999999999</v>
      </c>
      <c r="BR488" s="155">
        <v>1.593</v>
      </c>
      <c r="BS488" s="155">
        <v>1.694</v>
      </c>
      <c r="BT488" s="155">
        <v>1.6839999999999999</v>
      </c>
      <c r="BU488" s="155"/>
      <c r="BV488" s="155">
        <v>1.6859999999999999</v>
      </c>
      <c r="BW488" s="155">
        <v>1.6659999999999999</v>
      </c>
      <c r="DD488" s="17">
        <f t="shared" si="20"/>
        <v>1.6999999999999904E-2</v>
      </c>
      <c r="DE488" s="96">
        <f t="shared" si="21"/>
        <v>8.4158415841583678E-3</v>
      </c>
      <c r="DF488">
        <v>7.8</v>
      </c>
      <c r="DH488" s="86" t="s">
        <v>11508</v>
      </c>
      <c r="DI488">
        <f>VLOOKUP(DH488,[6]ETF基金20250705!$A:$D,4,FALSE)</f>
        <v>2.0369999999999999</v>
      </c>
      <c r="DK488" s="270"/>
      <c r="DL488" s="271"/>
    </row>
    <row r="489" spans="1:120" x14ac:dyDescent="0.25">
      <c r="A489" s="99">
        <f t="shared" si="15"/>
        <v>488</v>
      </c>
      <c r="B489" s="1" t="s">
        <v>11400</v>
      </c>
      <c r="C489" s="86" t="s">
        <v>11402</v>
      </c>
      <c r="D489" s="182">
        <v>0.371</v>
      </c>
      <c r="F489" s="100" t="e">
        <f>VLOOKUP(C489,#REF!,3,FALSE)</f>
        <v>#REF!</v>
      </c>
      <c r="G489" s="100"/>
      <c r="H489" s="155">
        <v>0.36499999999999999</v>
      </c>
      <c r="I489" s="155">
        <v>0.36299999999999999</v>
      </c>
      <c r="J489" s="155">
        <v>0.377</v>
      </c>
      <c r="K489" s="155">
        <v>0.373</v>
      </c>
      <c r="L489" s="155">
        <v>0.373</v>
      </c>
      <c r="M489" s="155">
        <v>0.37</v>
      </c>
      <c r="N489" s="155">
        <v>0.36299999999999999</v>
      </c>
      <c r="O489" s="155">
        <v>0.35799999999999998</v>
      </c>
      <c r="P489" s="155">
        <v>0.35399999999999998</v>
      </c>
      <c r="Q489" s="155">
        <v>0.35099999999999998</v>
      </c>
      <c r="R489" s="155">
        <v>0.34699999999999998</v>
      </c>
      <c r="S489" s="155">
        <v>0.34899999999999998</v>
      </c>
      <c r="T489" s="155">
        <v>0.36599999999999999</v>
      </c>
      <c r="U489" s="155">
        <v>0.36599999999999999</v>
      </c>
      <c r="V489" s="155">
        <v>0.36</v>
      </c>
      <c r="W489" s="155">
        <v>0.36599999999999999</v>
      </c>
      <c r="X489" s="155">
        <v>0.35799999999999998</v>
      </c>
      <c r="Y489" s="155">
        <v>0.35699999999999998</v>
      </c>
      <c r="Z489" s="155">
        <v>0.373</v>
      </c>
      <c r="AA489" s="155">
        <v>0.36199999999999999</v>
      </c>
      <c r="AB489" s="155">
        <v>0.35399999999999998</v>
      </c>
      <c r="AC489" s="155">
        <v>0.34599999999999997</v>
      </c>
      <c r="AD489" s="155">
        <v>0.34599999999999997</v>
      </c>
      <c r="AE489" s="155">
        <v>0.34100000000000003</v>
      </c>
      <c r="AF489" s="155">
        <v>0.33600000000000002</v>
      </c>
      <c r="AG489" s="155">
        <v>0.34799999999999998</v>
      </c>
      <c r="AH489" s="155">
        <v>0.36599999999999999</v>
      </c>
      <c r="AI489" s="155">
        <v>0.36799999999999999</v>
      </c>
      <c r="AJ489" s="155">
        <v>0.374</v>
      </c>
      <c r="AK489" s="155">
        <v>0.38200000000000001</v>
      </c>
      <c r="AL489" s="155">
        <v>0.377</v>
      </c>
      <c r="AM489" s="155">
        <v>0.371</v>
      </c>
      <c r="AN489" s="155">
        <v>0.38</v>
      </c>
      <c r="AO489" s="155">
        <v>0.39400000000000002</v>
      </c>
      <c r="AP489" s="155">
        <v>0.371</v>
      </c>
      <c r="AQ489" s="155">
        <v>0.38200000000000001</v>
      </c>
      <c r="AR489" s="155">
        <v>0.376</v>
      </c>
      <c r="AS489" s="155">
        <v>0.379</v>
      </c>
      <c r="AT489" s="155">
        <v>0.39900000000000002</v>
      </c>
      <c r="AU489" s="155">
        <v>0.36299999999999999</v>
      </c>
      <c r="AV489" s="155">
        <v>0.308</v>
      </c>
      <c r="AW489" s="155">
        <v>0.31</v>
      </c>
      <c r="AX489" s="155">
        <v>0.316</v>
      </c>
      <c r="AY489" s="155">
        <v>0.32300000000000001</v>
      </c>
      <c r="AZ489" s="155">
        <v>0.317</v>
      </c>
      <c r="BA489" s="155">
        <v>0.32900000000000001</v>
      </c>
      <c r="BB489" s="155">
        <v>0.33100000000000002</v>
      </c>
      <c r="BC489" s="155">
        <v>0.33400000000000002</v>
      </c>
      <c r="BD489" s="155">
        <v>0.32800000000000001</v>
      </c>
      <c r="BE489" s="155">
        <v>0.34100000000000003</v>
      </c>
      <c r="BF489" s="155">
        <v>0.32900000000000001</v>
      </c>
      <c r="BG489" s="155">
        <v>0.32500000000000001</v>
      </c>
      <c r="BH489" s="155">
        <v>0.32600000000000001</v>
      </c>
      <c r="BI489" s="155">
        <v>0.33400000000000002</v>
      </c>
      <c r="BJ489" s="155">
        <v>0.34699999999999998</v>
      </c>
      <c r="BK489" s="155">
        <v>0.35199999999999998</v>
      </c>
      <c r="BL489" s="155">
        <v>0.35199999999999998</v>
      </c>
      <c r="BM489" s="155">
        <v>0.35499999999999998</v>
      </c>
      <c r="BN489" s="155">
        <v>0.36899999999999999</v>
      </c>
      <c r="BO489" s="155">
        <v>0.371</v>
      </c>
      <c r="BP489" s="155">
        <v>0.36799999999999999</v>
      </c>
      <c r="BQ489" s="155">
        <v>0.35899999999999999</v>
      </c>
      <c r="BR489" s="155">
        <v>0.34699999999999998</v>
      </c>
      <c r="BS489" s="155">
        <v>0.34799999999999998</v>
      </c>
      <c r="BT489" s="155">
        <v>0.36099999999999999</v>
      </c>
      <c r="BU489" s="155"/>
      <c r="BV489" s="155">
        <v>0.371</v>
      </c>
      <c r="BW489" s="155">
        <v>0.38400000000000001</v>
      </c>
      <c r="BX489" s="155">
        <v>0.37</v>
      </c>
      <c r="BY489" s="155">
        <v>0.378</v>
      </c>
      <c r="BZ489" s="155">
        <v>0.375</v>
      </c>
      <c r="CA489" s="155">
        <v>0.36799999999999999</v>
      </c>
      <c r="CB489" s="155">
        <v>0.33400000000000002</v>
      </c>
      <c r="CC489" s="155">
        <v>0.371</v>
      </c>
      <c r="CD489" s="155">
        <v>0.38100000000000001</v>
      </c>
      <c r="CE489" s="155">
        <v>0.38400000000000001</v>
      </c>
      <c r="CF489" s="155">
        <v>0.39300000000000002</v>
      </c>
      <c r="CG489" s="155">
        <v>0.41099999999999998</v>
      </c>
      <c r="CH489" s="155">
        <v>0.40300000000000002</v>
      </c>
      <c r="CI489" s="155">
        <v>0.40699999999999997</v>
      </c>
      <c r="CJ489" s="155">
        <v>0.41599999999999998</v>
      </c>
      <c r="DD489" s="17">
        <f t="shared" si="20"/>
        <v>6.0000000000000053E-3</v>
      </c>
      <c r="DE489" s="96">
        <f t="shared" si="21"/>
        <v>1.6438356164383577E-2</v>
      </c>
      <c r="DF489">
        <v>7.8</v>
      </c>
      <c r="DH489" s="86" t="s">
        <v>11402</v>
      </c>
      <c r="DI489">
        <f>VLOOKUP(DH489,[6]ETF基金20250705!$A:$D,4,FALSE)</f>
        <v>0.371</v>
      </c>
      <c r="DK489" s="270"/>
      <c r="DL489" s="271"/>
    </row>
    <row r="490" spans="1:120" x14ac:dyDescent="0.25">
      <c r="A490" s="99">
        <f t="shared" si="15"/>
        <v>489</v>
      </c>
      <c r="B490" s="1" t="s">
        <v>11393</v>
      </c>
      <c r="C490" s="86" t="s">
        <v>11395</v>
      </c>
      <c r="D490" s="182">
        <v>0.70399999999999996</v>
      </c>
      <c r="F490" s="100" t="e">
        <f>VLOOKUP(C490,#REF!,3,FALSE)</f>
        <v>#REF!</v>
      </c>
      <c r="G490" s="100"/>
      <c r="H490" s="155">
        <v>0.72199999999999998</v>
      </c>
      <c r="I490" s="155">
        <v>0.69099999999999995</v>
      </c>
      <c r="J490" s="155">
        <v>0.70599999999999996</v>
      </c>
      <c r="K490" s="155">
        <v>0.71599999999999997</v>
      </c>
      <c r="L490" s="155">
        <v>0.69899999999999995</v>
      </c>
      <c r="M490" s="155">
        <v>0.70699999999999996</v>
      </c>
      <c r="N490" s="155">
        <v>0.71699999999999997</v>
      </c>
      <c r="O490" s="155">
        <v>0.70799999999999996</v>
      </c>
      <c r="P490" s="155">
        <v>0.69799999999999995</v>
      </c>
      <c r="Q490" s="155">
        <v>0.69299999999999995</v>
      </c>
      <c r="R490" s="155">
        <v>0.66900000000000004</v>
      </c>
      <c r="S490" s="155">
        <v>0.68300000000000005</v>
      </c>
      <c r="T490" s="155">
        <v>0.73299999999999998</v>
      </c>
      <c r="U490" s="155">
        <v>0.75700000000000001</v>
      </c>
      <c r="V490" s="155">
        <v>0.77600000000000002</v>
      </c>
      <c r="W490" s="155">
        <v>0.80800000000000005</v>
      </c>
      <c r="X490" s="155">
        <v>0.82499999999999996</v>
      </c>
      <c r="Y490" s="155">
        <v>0.76500000000000001</v>
      </c>
      <c r="Z490" s="155">
        <v>0.79600000000000004</v>
      </c>
      <c r="AA490" s="155">
        <v>0.748</v>
      </c>
      <c r="AB490" s="155">
        <v>0.70799999999999996</v>
      </c>
      <c r="AC490" s="155">
        <v>0.64200000000000002</v>
      </c>
      <c r="AD490" s="155">
        <v>0.63600000000000001</v>
      </c>
      <c r="AE490" s="155">
        <v>0.61799999999999999</v>
      </c>
      <c r="AF490" s="155">
        <v>0.59099999999999997</v>
      </c>
      <c r="AG490" s="155">
        <v>0.60499999999999998</v>
      </c>
      <c r="AH490" s="155">
        <v>0.626</v>
      </c>
      <c r="AI490" s="155">
        <v>0.61599999999999999</v>
      </c>
      <c r="AJ490" s="155">
        <v>0.61799999999999999</v>
      </c>
      <c r="AK490" s="155">
        <v>0.61199999999999999</v>
      </c>
      <c r="AL490" s="155">
        <v>0.59399999999999997</v>
      </c>
      <c r="AM490" s="155">
        <v>0.58299999999999996</v>
      </c>
      <c r="AN490" s="155">
        <v>0.59499999999999997</v>
      </c>
      <c r="AO490" s="155">
        <v>0.63900000000000001</v>
      </c>
      <c r="AP490" s="155">
        <v>0.60599999999999998</v>
      </c>
      <c r="AQ490" s="155">
        <v>0.61299999999999999</v>
      </c>
      <c r="AR490" s="155">
        <v>0.61799999999999999</v>
      </c>
      <c r="AS490" s="155">
        <v>0.61599999999999999</v>
      </c>
      <c r="AT490" s="155">
        <v>0.64300000000000002</v>
      </c>
      <c r="AU490" s="155">
        <v>0.58599999999999997</v>
      </c>
      <c r="AV490" s="155">
        <v>0.49399999999999999</v>
      </c>
      <c r="AW490" s="155">
        <v>0.47</v>
      </c>
      <c r="AX490" s="155">
        <v>0.46600000000000003</v>
      </c>
      <c r="AY490" s="155">
        <v>0.48099999999999998</v>
      </c>
      <c r="AZ490" s="155">
        <v>0.46800000000000003</v>
      </c>
      <c r="BA490" s="155">
        <v>0.47</v>
      </c>
      <c r="BB490" s="155">
        <v>0.46800000000000003</v>
      </c>
      <c r="BC490" s="155">
        <v>0.64</v>
      </c>
      <c r="BD490" s="155">
        <v>0.47499999999999998</v>
      </c>
      <c r="BE490" s="155">
        <v>0.49099999999999999</v>
      </c>
      <c r="BF490" s="155">
        <v>0.51600000000000001</v>
      </c>
      <c r="BG490" s="155">
        <v>0.495</v>
      </c>
      <c r="BH490" s="155">
        <v>0.48899999999999999</v>
      </c>
      <c r="BI490" s="155">
        <v>0.50800000000000001</v>
      </c>
      <c r="BJ490" s="155">
        <v>0.50800000000000001</v>
      </c>
      <c r="BK490" s="155">
        <v>0.51300000000000001</v>
      </c>
      <c r="BL490" s="155">
        <v>0.50700000000000001</v>
      </c>
      <c r="BM490" s="155">
        <v>0.51400000000000001</v>
      </c>
      <c r="BN490" s="155">
        <v>0.55600000000000005</v>
      </c>
      <c r="BO490" s="155">
        <v>0.53300000000000003</v>
      </c>
      <c r="BP490" s="155">
        <v>0.5</v>
      </c>
      <c r="BQ490" s="155">
        <v>0.502</v>
      </c>
      <c r="BR490" s="155">
        <v>0.44500000000000001</v>
      </c>
      <c r="BS490" s="155">
        <v>0.47099999999999997</v>
      </c>
      <c r="BT490" s="155">
        <v>0.46899999999999997</v>
      </c>
      <c r="BU490" s="155"/>
      <c r="BV490" s="155">
        <v>0.46899999999999997</v>
      </c>
      <c r="BW490" s="155">
        <v>0.47699999999999998</v>
      </c>
      <c r="BX490" s="155">
        <v>0.45800000000000002</v>
      </c>
      <c r="BY490" s="155">
        <v>0.46899999999999997</v>
      </c>
      <c r="BZ490" s="155">
        <v>0.46</v>
      </c>
      <c r="CA490" s="155">
        <v>0.42799999999999999</v>
      </c>
      <c r="CB490" s="155">
        <v>0.41</v>
      </c>
      <c r="CC490" s="155">
        <v>0.43</v>
      </c>
      <c r="CD490" s="155">
        <v>0.42</v>
      </c>
      <c r="CE490" s="155">
        <v>0.46700000000000003</v>
      </c>
      <c r="CF490" s="155">
        <v>0.48199999999999998</v>
      </c>
      <c r="CG490" s="155">
        <v>0.499</v>
      </c>
      <c r="CH490" s="155">
        <v>0.47699999999999998</v>
      </c>
      <c r="CI490" s="155">
        <v>0.50800000000000001</v>
      </c>
      <c r="CJ490" s="155">
        <v>0.502</v>
      </c>
      <c r="DD490" s="17">
        <f t="shared" si="20"/>
        <v>-1.8000000000000016E-2</v>
      </c>
      <c r="DE490" s="96">
        <f t="shared" si="21"/>
        <v>-2.4930747922437695E-2</v>
      </c>
      <c r="DF490">
        <v>7.8</v>
      </c>
      <c r="DH490" s="86" t="s">
        <v>11395</v>
      </c>
      <c r="DI490">
        <f>VLOOKUP(DH490,[6]ETF基金20250705!$A:$D,4,FALSE)</f>
        <v>0.70399999999999996</v>
      </c>
      <c r="DK490" s="270"/>
      <c r="DL490" s="271"/>
    </row>
    <row r="491" spans="1:120" x14ac:dyDescent="0.25">
      <c r="A491" s="99">
        <f t="shared" si="15"/>
        <v>490</v>
      </c>
      <c r="B491" s="1" t="s">
        <v>11385</v>
      </c>
      <c r="C491" s="86" t="s">
        <v>11387</v>
      </c>
      <c r="D491" s="182">
        <v>0.97799999999999998</v>
      </c>
      <c r="F491" s="100" t="e">
        <f>VLOOKUP(C491,#REF!,3,FALSE)</f>
        <v>#REF!</v>
      </c>
      <c r="G491" s="100"/>
      <c r="H491" s="155">
        <v>0.97199999999999998</v>
      </c>
      <c r="I491" s="155">
        <v>0.93700000000000006</v>
      </c>
      <c r="J491" s="155">
        <v>0.94199999999999995</v>
      </c>
      <c r="K491" s="155">
        <v>0.95599999999999996</v>
      </c>
      <c r="L491" s="155">
        <v>0.92300000000000004</v>
      </c>
      <c r="M491" s="155">
        <v>0.91700000000000004</v>
      </c>
      <c r="N491" s="155">
        <v>0.92900000000000005</v>
      </c>
      <c r="O491" s="155">
        <v>0.94099999999999995</v>
      </c>
      <c r="P491" s="155">
        <v>0.94799999999999995</v>
      </c>
      <c r="Q491" s="155">
        <v>0.92400000000000004</v>
      </c>
      <c r="R491" s="155">
        <v>0.91900000000000004</v>
      </c>
      <c r="S491" s="155">
        <v>0.93</v>
      </c>
      <c r="T491" s="155">
        <v>0.95499999999999996</v>
      </c>
      <c r="U491" s="155">
        <v>0.95899999999999996</v>
      </c>
      <c r="V491" s="155">
        <v>0.96399999999999997</v>
      </c>
      <c r="W491" s="155">
        <v>1.006</v>
      </c>
      <c r="X491" s="155">
        <v>1.02</v>
      </c>
      <c r="Y491" s="155">
        <v>0.97899999999999998</v>
      </c>
      <c r="Z491" s="155">
        <v>1.006</v>
      </c>
      <c r="AA491" s="155">
        <v>0.93799999999999994</v>
      </c>
      <c r="AB491" s="155">
        <v>0.93200000000000005</v>
      </c>
      <c r="AC491" s="155">
        <v>0.873</v>
      </c>
      <c r="AD491" s="155">
        <v>0.89300000000000002</v>
      </c>
      <c r="AE491" s="155">
        <v>0.871</v>
      </c>
      <c r="AF491" s="155">
        <v>0.81799999999999995</v>
      </c>
      <c r="AG491" s="155">
        <v>0.82199999999999995</v>
      </c>
      <c r="AH491" s="155">
        <v>0.90400000000000003</v>
      </c>
      <c r="AI491" s="155">
        <v>0.91300000000000003</v>
      </c>
      <c r="AJ491" s="155">
        <v>0.91400000000000003</v>
      </c>
      <c r="AK491" s="155">
        <v>0.91800000000000004</v>
      </c>
      <c r="AL491" s="155">
        <v>0.90900000000000003</v>
      </c>
      <c r="AM491" s="155">
        <v>0.877</v>
      </c>
      <c r="AN491" s="155">
        <v>0.89900000000000002</v>
      </c>
      <c r="AO491" s="155">
        <v>0.93799999999999994</v>
      </c>
      <c r="AP491" s="155">
        <v>0.83199999999999996</v>
      </c>
      <c r="AQ491" s="155">
        <v>0.88</v>
      </c>
      <c r="AR491" s="155">
        <v>0.86899999999999999</v>
      </c>
      <c r="AS491" s="155">
        <v>0.81499999999999995</v>
      </c>
      <c r="AT491" s="155">
        <v>0.86199999999999999</v>
      </c>
      <c r="AU491" s="155">
        <v>0.71799999999999997</v>
      </c>
      <c r="AV491" s="155">
        <v>0.61699999999999999</v>
      </c>
      <c r="AW491" s="155">
        <v>0.624</v>
      </c>
      <c r="AX491" s="155">
        <v>0.63400000000000001</v>
      </c>
      <c r="AY491" s="155">
        <v>0.65600000000000003</v>
      </c>
      <c r="AZ491" s="155">
        <v>0.63800000000000001</v>
      </c>
      <c r="BA491" s="155">
        <v>0.66400000000000003</v>
      </c>
      <c r="BB491" s="155">
        <v>0.67400000000000004</v>
      </c>
      <c r="BC491" s="155">
        <v>0.68400000000000005</v>
      </c>
      <c r="BD491" s="155">
        <v>0.67</v>
      </c>
      <c r="BE491" s="155">
        <v>0.70599999999999996</v>
      </c>
      <c r="BF491" s="155">
        <v>0.69099999999999995</v>
      </c>
      <c r="BG491" s="155">
        <v>0.68400000000000005</v>
      </c>
      <c r="BH491" s="155">
        <v>0.70399999999999996</v>
      </c>
      <c r="BI491" s="155">
        <v>0.748</v>
      </c>
      <c r="BJ491" s="155">
        <v>0.755</v>
      </c>
      <c r="BK491" s="155">
        <v>0.73299999999999998</v>
      </c>
      <c r="BL491" s="155">
        <v>0.75600000000000001</v>
      </c>
      <c r="BM491" s="155">
        <v>0.748</v>
      </c>
      <c r="BN491" s="155">
        <v>0.78700000000000003</v>
      </c>
      <c r="BO491" s="155">
        <v>0.8</v>
      </c>
      <c r="BP491" s="155">
        <v>0.79200000000000004</v>
      </c>
      <c r="BQ491" s="155">
        <v>0.77200000000000002</v>
      </c>
      <c r="BR491" s="155">
        <v>0.72199999999999998</v>
      </c>
      <c r="BS491" s="155">
        <v>0.74199999999999999</v>
      </c>
      <c r="BT491" s="155">
        <v>0.77</v>
      </c>
      <c r="BU491" s="155"/>
      <c r="BV491" s="155">
        <v>0.81</v>
      </c>
      <c r="BW491" s="155">
        <v>0.82299999999999995</v>
      </c>
      <c r="BX491" s="155">
        <v>0.78600000000000003</v>
      </c>
      <c r="BY491" s="155">
        <v>0.80700000000000005</v>
      </c>
      <c r="BZ491" s="155">
        <v>0.77500000000000002</v>
      </c>
      <c r="CA491" s="155">
        <v>0.76</v>
      </c>
      <c r="CB491" s="155">
        <v>0.66400000000000003</v>
      </c>
      <c r="CC491" s="155">
        <v>0.76100000000000001</v>
      </c>
      <c r="CD491" s="155">
        <v>0.79900000000000004</v>
      </c>
      <c r="CE491" s="155">
        <v>0.84699999999999998</v>
      </c>
      <c r="CF491" s="155">
        <v>0.86399999999999999</v>
      </c>
      <c r="CG491" s="155">
        <v>0.93600000000000005</v>
      </c>
      <c r="CH491" s="155">
        <v>0.90300000000000002</v>
      </c>
      <c r="CI491" s="155">
        <v>0.94499999999999995</v>
      </c>
      <c r="CJ491" s="155">
        <v>0.95699999999999996</v>
      </c>
      <c r="CK491" s="155">
        <v>0.98399999999999999</v>
      </c>
      <c r="DD491" s="17">
        <f t="shared" si="20"/>
        <v>6.0000000000000053E-3</v>
      </c>
      <c r="DE491" s="96">
        <f t="shared" si="21"/>
        <v>6.1728395061728452E-3</v>
      </c>
      <c r="DF491">
        <v>7.8</v>
      </c>
      <c r="DH491" s="86" t="s">
        <v>11387</v>
      </c>
      <c r="DI491">
        <f>VLOOKUP(DH491,[6]ETF基金20250705!$A:$D,4,FALSE)</f>
        <v>0.97799999999999998</v>
      </c>
      <c r="DK491" s="270"/>
      <c r="DL491" s="271"/>
    </row>
    <row r="492" spans="1:120" x14ac:dyDescent="0.25">
      <c r="A492" s="99">
        <f t="shared" si="15"/>
        <v>491</v>
      </c>
      <c r="B492" s="1" t="s">
        <v>11289</v>
      </c>
      <c r="C492" s="86" t="s">
        <v>11290</v>
      </c>
      <c r="D492" s="182">
        <v>1.3520000000000001</v>
      </c>
      <c r="F492" s="100" t="e">
        <f>VLOOKUP(C492,#REF!,3,FALSE)</f>
        <v>#REF!</v>
      </c>
      <c r="G492" s="100"/>
      <c r="H492" s="155">
        <v>1.359</v>
      </c>
      <c r="I492" s="155">
        <v>1.3</v>
      </c>
      <c r="J492" s="155">
        <v>1.3</v>
      </c>
      <c r="K492" s="155">
        <v>1.3320000000000001</v>
      </c>
      <c r="L492" s="155">
        <v>1.28</v>
      </c>
      <c r="M492" s="155">
        <v>1.288</v>
      </c>
      <c r="N492" s="155">
        <v>1.3120000000000001</v>
      </c>
      <c r="O492" s="155">
        <v>1.3240000000000001</v>
      </c>
      <c r="P492" s="155">
        <v>1.3049999999999999</v>
      </c>
      <c r="Q492" s="155">
        <v>1.2689999999999999</v>
      </c>
      <c r="R492" s="155">
        <v>1.2569999999999999</v>
      </c>
      <c r="S492" s="155">
        <v>1.26</v>
      </c>
      <c r="T492" s="155">
        <v>1.3320000000000001</v>
      </c>
      <c r="U492" s="155">
        <v>1.363</v>
      </c>
      <c r="V492" s="155">
        <v>1.3959999999999999</v>
      </c>
      <c r="W492" s="155">
        <v>1.4750000000000001</v>
      </c>
      <c r="X492" s="155">
        <v>1.5069999999999999</v>
      </c>
      <c r="Y492" s="155">
        <v>1.4379999999999999</v>
      </c>
      <c r="Z492" s="155">
        <v>1.575</v>
      </c>
      <c r="AA492" s="155">
        <v>1.4550000000000001</v>
      </c>
      <c r="AB492" s="155">
        <v>1.4059999999999999</v>
      </c>
      <c r="AC492" s="155">
        <v>1.29</v>
      </c>
      <c r="AD492" s="155">
        <v>1.32</v>
      </c>
      <c r="AE492" s="155">
        <v>1.2509999999999999</v>
      </c>
      <c r="AF492" s="155">
        <v>1.218</v>
      </c>
      <c r="AG492" s="155">
        <v>1.2150000000000001</v>
      </c>
      <c r="AH492" s="155">
        <v>1.3640000000000001</v>
      </c>
      <c r="AI492" s="155">
        <v>1.367</v>
      </c>
      <c r="AJ492" s="155">
        <v>1.3140000000000001</v>
      </c>
      <c r="AK492" s="155">
        <v>1.3160000000000001</v>
      </c>
      <c r="AL492" s="155">
        <v>1.302</v>
      </c>
      <c r="AM492" s="155">
        <v>1.2789999999999999</v>
      </c>
      <c r="AN492" s="155">
        <v>1.3180000000000001</v>
      </c>
      <c r="AO492" s="155">
        <v>1.333</v>
      </c>
      <c r="AP492" s="155">
        <v>1.214</v>
      </c>
      <c r="AQ492" s="155">
        <v>1.264</v>
      </c>
      <c r="AR492" s="155">
        <v>1.2689999999999999</v>
      </c>
      <c r="AS492" s="155">
        <v>1.173</v>
      </c>
      <c r="AT492" s="155">
        <v>1.1419999999999999</v>
      </c>
      <c r="AU492" s="155">
        <v>1.038</v>
      </c>
      <c r="AV492" s="155">
        <v>0.9</v>
      </c>
      <c r="AW492" s="155">
        <v>0.89800000000000002</v>
      </c>
      <c r="AX492" s="155">
        <v>0.88500000000000001</v>
      </c>
      <c r="AY492" s="155">
        <v>0.92100000000000004</v>
      </c>
      <c r="AZ492" s="155">
        <v>0.91800000000000004</v>
      </c>
      <c r="BA492" s="155">
        <v>0.93899999999999995</v>
      </c>
      <c r="BB492" s="155">
        <v>0.93400000000000005</v>
      </c>
      <c r="BC492" s="155">
        <v>0.98399999999999999</v>
      </c>
      <c r="BD492" s="155">
        <v>0.99299999999999999</v>
      </c>
      <c r="BE492" s="155">
        <v>1.0449999999999999</v>
      </c>
      <c r="BF492" s="155">
        <v>1.0369999999999999</v>
      </c>
      <c r="BG492" s="155">
        <v>1.01</v>
      </c>
      <c r="BH492" s="155">
        <v>1.0309999999999999</v>
      </c>
      <c r="BI492" s="155">
        <v>1.123</v>
      </c>
      <c r="BJ492" s="155">
        <v>1.129</v>
      </c>
      <c r="BK492" s="155">
        <v>1.077</v>
      </c>
      <c r="BL492" s="155">
        <v>1.079</v>
      </c>
      <c r="BM492" s="155">
        <v>1.077</v>
      </c>
      <c r="BN492" s="155">
        <v>1.111</v>
      </c>
      <c r="BO492" s="155">
        <v>1.1180000000000001</v>
      </c>
      <c r="BP492" s="155">
        <v>1.1459999999999999</v>
      </c>
      <c r="BQ492" s="155">
        <v>1.117</v>
      </c>
      <c r="BR492" s="155">
        <v>1.0620000000000001</v>
      </c>
      <c r="BS492" s="155">
        <v>1.085</v>
      </c>
      <c r="BT492" s="155">
        <v>1.1000000000000001</v>
      </c>
      <c r="BU492" s="155"/>
      <c r="BV492" s="155">
        <v>1.1850000000000001</v>
      </c>
      <c r="BW492" s="155">
        <v>1.1759999999999999</v>
      </c>
      <c r="BX492" s="155">
        <v>1.161</v>
      </c>
      <c r="BY492" s="155">
        <v>1.175</v>
      </c>
      <c r="BZ492" s="155">
        <v>1.0620000000000001</v>
      </c>
      <c r="CA492" s="155">
        <v>0.99399999999999999</v>
      </c>
      <c r="CB492" s="155">
        <v>0.89300000000000002</v>
      </c>
      <c r="CC492" s="155">
        <v>1</v>
      </c>
      <c r="CD492" s="155">
        <v>0.996</v>
      </c>
      <c r="CE492" s="155">
        <v>1.0109999999999999</v>
      </c>
      <c r="CF492" s="155">
        <v>1.0489999999999999</v>
      </c>
      <c r="CG492" s="155">
        <v>1.139</v>
      </c>
      <c r="CH492" s="155">
        <v>1.115</v>
      </c>
      <c r="CI492" s="155">
        <v>1.163</v>
      </c>
      <c r="CJ492" s="155">
        <v>1.18</v>
      </c>
      <c r="CK492" s="155">
        <v>1.171</v>
      </c>
      <c r="CL492" s="155">
        <v>1.151</v>
      </c>
      <c r="CM492" s="155">
        <v>1.1970000000000001</v>
      </c>
      <c r="CN492" s="155">
        <v>1.1719999999999999</v>
      </c>
      <c r="CO492" s="155">
        <v>1.121</v>
      </c>
      <c r="CP492" s="241">
        <v>1.097</v>
      </c>
      <c r="CQ492" s="155"/>
      <c r="DD492" s="17">
        <f t="shared" si="20"/>
        <v>-6.9999999999998952E-3</v>
      </c>
      <c r="DE492" s="96">
        <f t="shared" si="21"/>
        <v>-5.1508462104487823E-3</v>
      </c>
      <c r="DF492">
        <v>7.8</v>
      </c>
      <c r="DH492" s="86" t="s">
        <v>11290</v>
      </c>
      <c r="DI492">
        <f>VLOOKUP(DH492,[6]ETF基金20250705!$A:$D,4,FALSE)</f>
        <v>1.3520000000000001</v>
      </c>
      <c r="DK492" s="270"/>
      <c r="DL492" s="271"/>
    </row>
    <row r="493" spans="1:120" x14ac:dyDescent="0.25">
      <c r="A493" s="99">
        <f t="shared" si="15"/>
        <v>492</v>
      </c>
      <c r="B493" s="1" t="s">
        <v>645</v>
      </c>
      <c r="C493" s="86" t="s">
        <v>647</v>
      </c>
      <c r="D493" s="182">
        <v>0.94699999999999995</v>
      </c>
      <c r="F493" s="100" t="e">
        <f>VLOOKUP(C493,#REF!,3,FALSE)</f>
        <v>#REF!</v>
      </c>
      <c r="G493" s="100"/>
      <c r="H493" s="155">
        <v>0.95299999999999996</v>
      </c>
      <c r="I493" s="155">
        <v>0.91</v>
      </c>
      <c r="J493" s="155">
        <v>0.91100000000000003</v>
      </c>
      <c r="K493" s="155">
        <v>0.93600000000000005</v>
      </c>
      <c r="L493" s="155">
        <v>0.89800000000000002</v>
      </c>
      <c r="M493" s="155">
        <v>0.90300000000000002</v>
      </c>
      <c r="N493" s="155">
        <v>0.91800000000000004</v>
      </c>
      <c r="O493" s="155">
        <v>0.92700000000000005</v>
      </c>
      <c r="P493" s="155">
        <v>0.91300000000000003</v>
      </c>
      <c r="Q493" s="155">
        <v>0.88800000000000001</v>
      </c>
      <c r="R493" s="155">
        <v>0.88</v>
      </c>
      <c r="S493" s="155">
        <v>0.88400000000000001</v>
      </c>
      <c r="T493" s="155">
        <v>0.93500000000000005</v>
      </c>
      <c r="U493" s="155">
        <v>0.95399999999999996</v>
      </c>
      <c r="V493" s="155">
        <v>0.97599999999999998</v>
      </c>
      <c r="W493" s="155">
        <v>1.032</v>
      </c>
      <c r="X493" s="155">
        <v>1.052</v>
      </c>
      <c r="Y493" s="155">
        <v>1.006</v>
      </c>
      <c r="Z493" s="155">
        <v>1.105</v>
      </c>
      <c r="AA493" s="155">
        <v>1.02</v>
      </c>
      <c r="AB493" s="155">
        <v>0.98399999999999999</v>
      </c>
      <c r="AC493" s="155">
        <v>0.90300000000000002</v>
      </c>
      <c r="AD493" s="155">
        <v>0.92200000000000004</v>
      </c>
      <c r="AE493" s="155">
        <v>0.877</v>
      </c>
      <c r="AF493" s="155">
        <v>0.85199999999999998</v>
      </c>
      <c r="AG493" s="155">
        <v>0.84799999999999998</v>
      </c>
      <c r="AH493" s="155">
        <v>0.95199999999999996</v>
      </c>
      <c r="AI493" s="155">
        <v>0.95499999999999996</v>
      </c>
      <c r="AJ493" s="155">
        <v>0.91900000000000004</v>
      </c>
      <c r="AK493" s="155">
        <v>0.92100000000000004</v>
      </c>
      <c r="AL493" s="155">
        <v>0.91300000000000003</v>
      </c>
      <c r="AM493" s="155">
        <v>0.89</v>
      </c>
      <c r="AN493" s="155">
        <v>0.91800000000000004</v>
      </c>
      <c r="AO493" s="155">
        <v>0.93100000000000005</v>
      </c>
      <c r="AP493" s="155">
        <v>0.84499999999999997</v>
      </c>
      <c r="AQ493" s="155">
        <v>0.88</v>
      </c>
      <c r="AR493" s="155">
        <v>0.88300000000000001</v>
      </c>
      <c r="AS493" s="155">
        <v>0.81799999999999995</v>
      </c>
      <c r="AT493" s="155">
        <v>0.80900000000000005</v>
      </c>
      <c r="AU493" s="155">
        <v>0.73499999999999999</v>
      </c>
      <c r="AV493" s="155">
        <v>0.625</v>
      </c>
      <c r="AW493" s="155">
        <v>0.623</v>
      </c>
      <c r="AX493" s="155">
        <v>0.61499999999999999</v>
      </c>
      <c r="AY493" s="155">
        <v>0.63900000000000001</v>
      </c>
      <c r="AZ493" s="155">
        <v>0.63700000000000001</v>
      </c>
      <c r="BA493" s="155">
        <v>0.65200000000000002</v>
      </c>
      <c r="BB493" s="155">
        <v>0.64800000000000002</v>
      </c>
      <c r="BC493" s="155">
        <v>0.68200000000000005</v>
      </c>
      <c r="BD493" s="155">
        <v>0.69</v>
      </c>
      <c r="BE493" s="155">
        <v>0.72599999999999998</v>
      </c>
      <c r="BF493" s="155">
        <v>0.72</v>
      </c>
      <c r="BG493" s="155">
        <v>0.7</v>
      </c>
      <c r="BH493" s="155">
        <v>0.71599999999999997</v>
      </c>
      <c r="BI493" s="155">
        <v>0.74399999999999999</v>
      </c>
      <c r="BJ493" s="155">
        <v>0.746</v>
      </c>
      <c r="BK493" s="155">
        <v>0.71</v>
      </c>
      <c r="BL493" s="155">
        <v>0.71199999999999997</v>
      </c>
      <c r="BM493" s="155">
        <v>0.70899999999999996</v>
      </c>
      <c r="BN493" s="155">
        <v>0.73499999999999999</v>
      </c>
      <c r="BO493" s="155">
        <v>0.73799999999999999</v>
      </c>
      <c r="BP493" s="155">
        <v>0.75800000000000001</v>
      </c>
      <c r="BQ493" s="155">
        <v>0.73799999999999999</v>
      </c>
      <c r="BR493" s="155">
        <v>0.7</v>
      </c>
      <c r="BS493" s="155">
        <v>0.71499999999999997</v>
      </c>
      <c r="BT493" s="155">
        <v>0.72399999999999998</v>
      </c>
      <c r="BU493" s="155"/>
      <c r="BV493" s="155">
        <v>0.78100000000000003</v>
      </c>
      <c r="BW493" s="155">
        <v>0.77900000000000003</v>
      </c>
      <c r="BX493" s="155">
        <v>0.76600000000000001</v>
      </c>
      <c r="BY493" s="155">
        <v>0.77400000000000002</v>
      </c>
      <c r="BZ493" s="155">
        <v>0.70099999999999996</v>
      </c>
      <c r="CA493" s="155">
        <v>0.65100000000000002</v>
      </c>
      <c r="CB493" s="155">
        <v>0.58299999999999996</v>
      </c>
      <c r="CC493" s="155">
        <v>0.65700000000000003</v>
      </c>
      <c r="CD493" s="155">
        <v>0.65500000000000003</v>
      </c>
      <c r="CE493" s="155">
        <v>0.66500000000000004</v>
      </c>
      <c r="CF493" s="155">
        <v>0.69</v>
      </c>
      <c r="CG493" s="155">
        <v>0.749</v>
      </c>
      <c r="CH493" s="155">
        <v>0.73299999999999998</v>
      </c>
      <c r="CI493" s="155">
        <v>0.76600000000000001</v>
      </c>
      <c r="CJ493" s="155">
        <v>0.77900000000000003</v>
      </c>
      <c r="CK493" s="155">
        <v>0.77300000000000002</v>
      </c>
      <c r="CL493" s="155">
        <v>0.75900000000000001</v>
      </c>
      <c r="CM493" s="155">
        <v>0.78900000000000003</v>
      </c>
      <c r="CN493" s="155">
        <v>0.77100000000000002</v>
      </c>
      <c r="CO493" s="155">
        <v>0.73799999999999999</v>
      </c>
      <c r="CP493" s="241">
        <v>0.72099999999999997</v>
      </c>
      <c r="CQ493" s="155">
        <v>0.71799999999999997</v>
      </c>
      <c r="CR493" s="67">
        <v>0.77300000000000002</v>
      </c>
      <c r="DD493" s="17">
        <f t="shared" si="20"/>
        <v>-6.0000000000000053E-3</v>
      </c>
      <c r="DE493" s="96">
        <f t="shared" si="21"/>
        <v>-6.2959076600209926E-3</v>
      </c>
      <c r="DF493">
        <v>7.8</v>
      </c>
      <c r="DH493" s="86" t="s">
        <v>647</v>
      </c>
      <c r="DI493">
        <f>VLOOKUP(DH493,[6]ETF基金20250705!$A:$D,4,FALSE)</f>
        <v>0.94699999999999995</v>
      </c>
      <c r="DK493" s="270"/>
      <c r="DL493" s="271"/>
    </row>
    <row r="494" spans="1:120" x14ac:dyDescent="0.25">
      <c r="A494" s="99">
        <f t="shared" si="15"/>
        <v>493</v>
      </c>
      <c r="B494" s="1" t="s">
        <v>644</v>
      </c>
      <c r="C494" s="86" t="s">
        <v>11906</v>
      </c>
      <c r="D494" s="182">
        <v>1.022</v>
      </c>
      <c r="F494" s="100" t="e">
        <f>VLOOKUP(C494,#REF!,3,FALSE)</f>
        <v>#REF!</v>
      </c>
      <c r="G494" s="100"/>
      <c r="H494" s="155">
        <v>1.0329999999999999</v>
      </c>
      <c r="I494" s="155">
        <v>0.99199999999999999</v>
      </c>
      <c r="J494" s="155">
        <v>0.99299999999999999</v>
      </c>
      <c r="K494" s="155">
        <v>1.0269999999999999</v>
      </c>
      <c r="L494" s="155">
        <v>0.996</v>
      </c>
      <c r="M494" s="155">
        <v>1.004</v>
      </c>
      <c r="N494" s="155">
        <v>1.0229999999999999</v>
      </c>
      <c r="O494" s="155">
        <v>1.0429999999999999</v>
      </c>
      <c r="P494" s="155">
        <v>1.06</v>
      </c>
      <c r="Q494" s="155">
        <v>1.036</v>
      </c>
      <c r="R494" s="155">
        <v>1.044</v>
      </c>
      <c r="S494" s="155">
        <v>1.0549999999999999</v>
      </c>
      <c r="T494" s="155">
        <v>1.0409999999999999</v>
      </c>
      <c r="U494" s="155">
        <v>1.048</v>
      </c>
      <c r="V494" s="155">
        <v>1.0640000000000001</v>
      </c>
      <c r="W494" s="155">
        <v>1.117</v>
      </c>
      <c r="X494" s="155">
        <v>1.1419999999999999</v>
      </c>
      <c r="Y494" s="155">
        <v>1.107</v>
      </c>
      <c r="Z494" s="155">
        <v>1.1519999999999999</v>
      </c>
      <c r="AA494" s="155">
        <v>1.0620000000000001</v>
      </c>
      <c r="AB494" s="155">
        <v>1.0620000000000001</v>
      </c>
      <c r="AC494" s="155">
        <v>0.99</v>
      </c>
      <c r="AD494" s="155">
        <v>1.018</v>
      </c>
      <c r="AE494" s="155">
        <v>1.0109999999999999</v>
      </c>
      <c r="AF494" s="155">
        <v>0.97499999999999998</v>
      </c>
      <c r="AG494" s="155">
        <v>0.94199999999999995</v>
      </c>
      <c r="AH494" s="155">
        <v>1.056</v>
      </c>
      <c r="AI494" s="155">
        <v>1.052</v>
      </c>
      <c r="AJ494" s="155">
        <v>0.999</v>
      </c>
      <c r="AK494" s="155">
        <v>1.0129999999999999</v>
      </c>
      <c r="AL494" s="155">
        <v>1.0049999999999999</v>
      </c>
      <c r="AM494" s="155">
        <v>0.97899999999999998</v>
      </c>
      <c r="AN494" s="155">
        <v>1.008</v>
      </c>
      <c r="AO494" s="155">
        <v>1.056</v>
      </c>
      <c r="AP494" s="155">
        <v>0.94299999999999995</v>
      </c>
      <c r="AQ494" s="155">
        <v>0.98399999999999999</v>
      </c>
      <c r="AR494" s="155">
        <v>0.96599999999999997</v>
      </c>
      <c r="AS494" s="155">
        <v>0.874</v>
      </c>
      <c r="AT494" s="155">
        <v>0.79400000000000004</v>
      </c>
      <c r="AU494" s="155">
        <v>0.72199999999999998</v>
      </c>
      <c r="AV494" s="155">
        <v>0.625</v>
      </c>
      <c r="AW494" s="155">
        <v>0.627</v>
      </c>
      <c r="AX494" s="155">
        <v>0.64300000000000002</v>
      </c>
      <c r="AY494" s="155">
        <v>0.68</v>
      </c>
      <c r="AZ494" s="155">
        <v>0.65900000000000003</v>
      </c>
      <c r="BA494" s="155">
        <v>0.69</v>
      </c>
      <c r="BB494" s="155">
        <v>0.69699999999999995</v>
      </c>
      <c r="BC494" s="155">
        <v>0.72899999999999998</v>
      </c>
      <c r="BD494" s="155">
        <v>0.71899999999999997</v>
      </c>
      <c r="BE494" s="155">
        <v>0.76800000000000002</v>
      </c>
      <c r="BF494" s="155">
        <v>0.72899999999999998</v>
      </c>
      <c r="BG494" s="155">
        <v>0.69</v>
      </c>
      <c r="BH494" s="155">
        <v>0.71</v>
      </c>
      <c r="BI494" s="155">
        <v>0.752</v>
      </c>
      <c r="BJ494" s="155">
        <v>0.73299999999999998</v>
      </c>
      <c r="BK494" s="155">
        <v>0.70299999999999996</v>
      </c>
      <c r="BL494" s="155">
        <v>0.69299999999999995</v>
      </c>
      <c r="BM494" s="155">
        <v>0.65800000000000003</v>
      </c>
      <c r="BN494" s="155">
        <v>0.68899999999999995</v>
      </c>
      <c r="BO494" s="155">
        <v>0.69699999999999995</v>
      </c>
      <c r="BP494" s="155">
        <v>0.70399999999999996</v>
      </c>
      <c r="BQ494" s="155">
        <v>0.68899999999999995</v>
      </c>
      <c r="BR494" s="155">
        <v>0.65400000000000003</v>
      </c>
      <c r="BS494" s="155">
        <v>0.66900000000000004</v>
      </c>
      <c r="BT494" s="155">
        <v>0.69799999999999995</v>
      </c>
      <c r="BU494" s="155"/>
      <c r="BV494" s="155">
        <v>0.746</v>
      </c>
      <c r="BW494" s="155">
        <v>0.74099999999999999</v>
      </c>
      <c r="BX494" s="155">
        <v>0.73799999999999999</v>
      </c>
      <c r="BY494" s="155">
        <v>0.745</v>
      </c>
      <c r="BZ494" s="155">
        <v>0.68799999999999994</v>
      </c>
      <c r="CA494" s="155">
        <v>0.66400000000000003</v>
      </c>
      <c r="CB494" s="155">
        <v>0.59199999999999997</v>
      </c>
      <c r="CC494" s="155">
        <v>0.67500000000000004</v>
      </c>
      <c r="CD494" s="155">
        <v>0.70699999999999996</v>
      </c>
      <c r="CE494" s="155">
        <v>0.71299999999999997</v>
      </c>
      <c r="CF494" s="155">
        <v>0.749</v>
      </c>
      <c r="CG494" s="155">
        <v>0.80400000000000005</v>
      </c>
      <c r="CH494" s="155">
        <v>0.79500000000000004</v>
      </c>
      <c r="CI494" s="155">
        <v>0.81399999999999995</v>
      </c>
      <c r="CJ494" s="155">
        <v>0.81699999999999995</v>
      </c>
      <c r="CK494" s="155">
        <v>0.84699999999999998</v>
      </c>
      <c r="CL494" s="155">
        <v>0.83399999999999996</v>
      </c>
      <c r="CM494" s="155">
        <v>0.86799999999999999</v>
      </c>
      <c r="CN494" s="155">
        <v>0.86899999999999999</v>
      </c>
      <c r="CO494" s="155">
        <v>0.86</v>
      </c>
      <c r="CP494" s="241">
        <v>0.81699999999999995</v>
      </c>
      <c r="CQ494" s="155">
        <v>0.80600000000000005</v>
      </c>
      <c r="CR494" s="67">
        <v>0.83899999999999997</v>
      </c>
      <c r="DD494" s="17">
        <f t="shared" si="20"/>
        <v>-1.0999999999999899E-2</v>
      </c>
      <c r="DE494" s="96">
        <f t="shared" si="21"/>
        <v>-1.0648596321393901E-2</v>
      </c>
      <c r="DF494">
        <v>7.8</v>
      </c>
      <c r="DH494" s="86" t="s">
        <v>11906</v>
      </c>
      <c r="DI494">
        <f>VLOOKUP(DH494,[6]ETF基金20250705!$A:$D,4,FALSE)</f>
        <v>1.022</v>
      </c>
      <c r="DK494" s="270"/>
      <c r="DL494" s="271"/>
    </row>
    <row r="495" spans="1:120" x14ac:dyDescent="0.25">
      <c r="A495" s="99">
        <f t="shared" si="15"/>
        <v>494</v>
      </c>
      <c r="B495" s="1" t="s">
        <v>582</v>
      </c>
      <c r="C495" s="86" t="s">
        <v>11907</v>
      </c>
      <c r="D495" s="182">
        <v>1.0640000000000001</v>
      </c>
      <c r="F495" s="100" t="e">
        <f>VLOOKUP(C495,#REF!,3,FALSE)</f>
        <v>#REF!</v>
      </c>
      <c r="G495" s="100"/>
      <c r="H495" s="155">
        <v>1.05</v>
      </c>
      <c r="I495" s="155">
        <v>1.0409999999999999</v>
      </c>
      <c r="J495" s="155">
        <v>1.0640000000000001</v>
      </c>
      <c r="K495" s="155">
        <v>1.069</v>
      </c>
      <c r="L495" s="155">
        <v>1.0680000000000001</v>
      </c>
      <c r="M495" s="155">
        <v>1.0549999999999999</v>
      </c>
      <c r="N495" s="155">
        <v>1.054</v>
      </c>
      <c r="O495" s="155">
        <v>1.036</v>
      </c>
      <c r="P495" s="155">
        <v>1.022</v>
      </c>
      <c r="Q495" s="155">
        <v>1.032</v>
      </c>
      <c r="R495" s="155">
        <v>1.0349999999999999</v>
      </c>
      <c r="S495" s="155">
        <v>1.032</v>
      </c>
      <c r="T495" s="155">
        <v>1.0649999999999999</v>
      </c>
      <c r="U495" s="155">
        <v>1.044</v>
      </c>
      <c r="V495" s="155">
        <v>1.0509999999999999</v>
      </c>
      <c r="W495" s="155">
        <v>1.054</v>
      </c>
      <c r="X495" s="155">
        <v>1.022</v>
      </c>
      <c r="Y495" s="155">
        <v>1.0209999999999999</v>
      </c>
      <c r="Z495" s="155">
        <v>1.0309999999999999</v>
      </c>
      <c r="AA495" s="155">
        <v>1.0620000000000001</v>
      </c>
      <c r="AB495" s="155">
        <v>1.0569999999999999</v>
      </c>
      <c r="AC495" s="155">
        <v>1.038</v>
      </c>
      <c r="AD495" s="155">
        <v>1.034</v>
      </c>
      <c r="AE495" s="155">
        <v>1.0529999999999999</v>
      </c>
      <c r="AF495" s="155">
        <v>1.034</v>
      </c>
      <c r="AG495" s="155">
        <v>1.0580000000000001</v>
      </c>
      <c r="AH495" s="155">
        <v>1.1140000000000001</v>
      </c>
      <c r="AI495" s="155">
        <v>1.133</v>
      </c>
      <c r="AJ495" s="155">
        <v>1.135</v>
      </c>
      <c r="AK495" s="155">
        <v>1.1279999999999999</v>
      </c>
      <c r="AL495" s="155">
        <v>1.1240000000000001</v>
      </c>
      <c r="AM495" s="155">
        <v>1.101</v>
      </c>
      <c r="AN495" s="155">
        <v>1.1279999999999999</v>
      </c>
      <c r="AO495" s="155">
        <v>1.1779999999999999</v>
      </c>
      <c r="AP495" s="155">
        <v>1.1080000000000001</v>
      </c>
      <c r="AQ495" s="155">
        <v>1.1160000000000001</v>
      </c>
      <c r="AR495" s="155">
        <v>1.087</v>
      </c>
      <c r="AS495" s="155">
        <v>1.091</v>
      </c>
      <c r="AT495" s="155">
        <v>1.1719999999999999</v>
      </c>
      <c r="AU495" s="155">
        <v>1.0649999999999999</v>
      </c>
      <c r="AV495" s="155">
        <v>0.92500000000000004</v>
      </c>
      <c r="AW495" s="155">
        <v>0.91600000000000004</v>
      </c>
      <c r="AX495" s="155">
        <v>0.97699999999999998</v>
      </c>
      <c r="AY495" s="155">
        <v>1.006</v>
      </c>
      <c r="AZ495" s="155">
        <v>0.997</v>
      </c>
      <c r="BA495" s="155">
        <v>1.0309999999999999</v>
      </c>
      <c r="BB495" s="155">
        <v>1.0249999999999999</v>
      </c>
      <c r="BC495" s="155">
        <v>0.1012</v>
      </c>
      <c r="BD495" s="155">
        <v>0.999</v>
      </c>
      <c r="BE495" s="155">
        <v>1.0489999999999999</v>
      </c>
      <c r="BF495" s="155">
        <v>1.024</v>
      </c>
      <c r="BG495" s="155">
        <v>1.042</v>
      </c>
      <c r="BH495" s="155">
        <v>1.0309999999999999</v>
      </c>
      <c r="BI495" s="155">
        <v>1.0649999999999999</v>
      </c>
      <c r="BJ495" s="155">
        <v>1.107</v>
      </c>
      <c r="BK495" s="155">
        <v>1.1379999999999999</v>
      </c>
      <c r="BL495" s="155">
        <v>1.1299999999999999</v>
      </c>
      <c r="BM495" s="155">
        <v>1.143</v>
      </c>
      <c r="BN495" s="155">
        <v>1.179</v>
      </c>
      <c r="BO495" s="155">
        <v>1.1779999999999999</v>
      </c>
      <c r="BP495" s="155">
        <v>1.1639999999999999</v>
      </c>
      <c r="BQ495" s="155">
        <v>1.143</v>
      </c>
      <c r="BR495" s="155">
        <v>1.1419999999999999</v>
      </c>
      <c r="BS495" s="155">
        <v>1.1000000000000001</v>
      </c>
      <c r="BT495" s="155">
        <v>1.117</v>
      </c>
      <c r="BU495" s="155"/>
      <c r="BV495" s="155">
        <v>1.111</v>
      </c>
      <c r="BW495" s="155">
        <v>1.1359999999999999</v>
      </c>
      <c r="BX495" s="155">
        <v>1.1080000000000001</v>
      </c>
      <c r="BY495" s="155">
        <v>1.111</v>
      </c>
      <c r="BZ495" s="155">
        <v>1.095</v>
      </c>
      <c r="CA495" s="155">
        <v>1.08</v>
      </c>
      <c r="CB495" s="155">
        <v>0.98299999999999998</v>
      </c>
      <c r="CC495" s="155">
        <v>1.091</v>
      </c>
      <c r="CD495" s="155">
        <v>1.0920000000000001</v>
      </c>
      <c r="CE495" s="155">
        <v>1.105</v>
      </c>
      <c r="CF495" s="155">
        <v>1.1539999999999999</v>
      </c>
      <c r="CG495" s="155">
        <v>1.153</v>
      </c>
      <c r="CH495" s="155">
        <v>1.1439999999999999</v>
      </c>
      <c r="CI495" s="155">
        <v>1.163</v>
      </c>
      <c r="CJ495" s="155">
        <v>1.173</v>
      </c>
      <c r="CK495" s="155">
        <v>1.206</v>
      </c>
      <c r="CL495" s="155">
        <v>1.2190000000000001</v>
      </c>
      <c r="CM495" s="155">
        <v>1.1639999999999999</v>
      </c>
      <c r="CN495" s="155">
        <v>1.153</v>
      </c>
      <c r="CO495" s="155">
        <v>1.1399999999999999</v>
      </c>
      <c r="CP495" s="241">
        <v>1.1419999999999999</v>
      </c>
      <c r="CQ495" s="155">
        <v>1.087</v>
      </c>
      <c r="CR495" s="67">
        <v>1.1910000000000001</v>
      </c>
      <c r="CS495" s="67">
        <v>1.21</v>
      </c>
      <c r="CT495" s="67">
        <v>1.21</v>
      </c>
      <c r="CU495" s="67">
        <v>1.169</v>
      </c>
      <c r="CV495" s="67">
        <v>1.17</v>
      </c>
      <c r="DD495" s="17">
        <f t="shared" si="20"/>
        <v>1.4000000000000012E-2</v>
      </c>
      <c r="DE495" s="96">
        <f t="shared" si="21"/>
        <v>1.3333333333333345E-2</v>
      </c>
      <c r="DF495">
        <v>7.8</v>
      </c>
      <c r="DH495" s="86" t="s">
        <v>11907</v>
      </c>
      <c r="DI495">
        <f>VLOOKUP(DH495,[6]ETF基金20250705!$A:$D,4,FALSE)</f>
        <v>1.0640000000000001</v>
      </c>
      <c r="DK495" s="270"/>
      <c r="DL495" s="271"/>
    </row>
    <row r="496" spans="1:120" x14ac:dyDescent="0.25">
      <c r="A496" s="99">
        <f t="shared" si="15"/>
        <v>495</v>
      </c>
      <c r="B496" s="1" t="s">
        <v>563</v>
      </c>
      <c r="C496" s="86" t="s">
        <v>11908</v>
      </c>
      <c r="D496" s="182">
        <v>4.032</v>
      </c>
      <c r="F496" s="100" t="e">
        <f>VLOOKUP(C496,#REF!,3,FALSE)</f>
        <v>#REF!</v>
      </c>
      <c r="G496" s="100"/>
      <c r="H496" s="155">
        <v>3.9630000000000001</v>
      </c>
      <c r="I496" s="155">
        <v>3.8780000000000001</v>
      </c>
      <c r="J496" s="155">
        <v>3.98</v>
      </c>
      <c r="K496" s="155">
        <v>3.9860000000000002</v>
      </c>
      <c r="L496" s="155">
        <v>3.9590000000000001</v>
      </c>
      <c r="M496" s="155">
        <v>3.988</v>
      </c>
      <c r="N496" s="155">
        <v>3.9889999999999999</v>
      </c>
      <c r="O496" s="155">
        <v>3.9449999999999998</v>
      </c>
      <c r="P496" s="155">
        <v>3.8660000000000001</v>
      </c>
      <c r="Q496" s="155">
        <v>3.8820000000000001</v>
      </c>
      <c r="R496" s="155">
        <v>3.8730000000000002</v>
      </c>
      <c r="S496" s="155">
        <v>3.84</v>
      </c>
      <c r="T496" s="155">
        <v>3.9590000000000001</v>
      </c>
      <c r="U496" s="155">
        <v>4.008</v>
      </c>
      <c r="V496" s="155">
        <v>4.01</v>
      </c>
      <c r="W496" s="155">
        <v>4.1059999999999999</v>
      </c>
      <c r="X496" s="155">
        <v>4.0389999999999997</v>
      </c>
      <c r="Y496" s="155">
        <v>3.9940000000000002</v>
      </c>
      <c r="Z496" s="155">
        <v>4.0750000000000002</v>
      </c>
      <c r="AA496" s="155">
        <v>4.0339999999999998</v>
      </c>
      <c r="AB496" s="155">
        <v>3.988</v>
      </c>
      <c r="AC496" s="155">
        <v>3.907</v>
      </c>
      <c r="AD496" s="155">
        <v>3.9289999999999998</v>
      </c>
      <c r="AE496" s="155">
        <v>3.8980000000000001</v>
      </c>
      <c r="AF496" s="155">
        <v>3.823</v>
      </c>
      <c r="AG496" s="155">
        <v>3.8690000000000002</v>
      </c>
      <c r="AH496" s="155">
        <v>4.0670000000000002</v>
      </c>
      <c r="AI496" s="155">
        <v>4.0179999999999998</v>
      </c>
      <c r="AJ496" s="155">
        <v>4.0199999999999996</v>
      </c>
      <c r="AK496" s="155">
        <v>4.0570000000000004</v>
      </c>
      <c r="AL496" s="155">
        <v>4.0010000000000003</v>
      </c>
      <c r="AM496" s="155">
        <v>3.9529999999999998</v>
      </c>
      <c r="AN496" s="155">
        <v>4.0549999999999997</v>
      </c>
      <c r="AO496" s="155">
        <v>4.194</v>
      </c>
      <c r="AP496" s="155">
        <v>3.9790000000000001</v>
      </c>
      <c r="AQ496" s="155">
        <v>4.04</v>
      </c>
      <c r="AR496" s="155">
        <v>4.016</v>
      </c>
      <c r="AS496" s="155">
        <v>3.9769999999999999</v>
      </c>
      <c r="AT496" s="155">
        <v>4.2329999999999997</v>
      </c>
      <c r="AU496" s="155">
        <v>3.8690000000000002</v>
      </c>
      <c r="AV496" s="155">
        <v>3.274</v>
      </c>
      <c r="AW496" s="155">
        <v>3.2280000000000002</v>
      </c>
      <c r="AX496" s="155">
        <v>3.302</v>
      </c>
      <c r="AY496" s="155">
        <v>3.3919999999999999</v>
      </c>
      <c r="AZ496" s="155">
        <v>3.3929999999999998</v>
      </c>
      <c r="BA496" s="155">
        <v>3.41</v>
      </c>
      <c r="BB496" s="155">
        <v>3.3929999999999998</v>
      </c>
      <c r="BC496" s="155">
        <v>3.4470000000000001</v>
      </c>
      <c r="BD496" s="155">
        <v>3.4740000000000002</v>
      </c>
      <c r="BE496" s="155">
        <v>3.6</v>
      </c>
      <c r="BF496" s="155">
        <v>3.5190000000000001</v>
      </c>
      <c r="BG496" s="155">
        <v>3.4580000000000002</v>
      </c>
      <c r="BH496" s="155">
        <v>3.4870000000000001</v>
      </c>
      <c r="BI496" s="155">
        <v>3.516</v>
      </c>
      <c r="BJ496" s="155">
        <v>3.5539999999999998</v>
      </c>
      <c r="BK496" s="155">
        <v>3.5760000000000001</v>
      </c>
      <c r="BL496" s="155">
        <v>3.5819999999999999</v>
      </c>
      <c r="BM496" s="155">
        <v>3.6019999999999999</v>
      </c>
      <c r="BN496" s="155">
        <v>3.6760000000000002</v>
      </c>
      <c r="BO496" s="155">
        <v>3.6579999999999999</v>
      </c>
      <c r="BP496" s="155">
        <v>3.5979999999999999</v>
      </c>
      <c r="BQ496" s="155">
        <v>3.573</v>
      </c>
      <c r="BR496" s="155">
        <v>3.5310000000000001</v>
      </c>
      <c r="BS496" s="155">
        <v>3.4660000000000002</v>
      </c>
      <c r="BT496" s="155">
        <v>3.5579999999999998</v>
      </c>
      <c r="BU496" s="155"/>
      <c r="BV496" s="155">
        <v>3.5390000000000001</v>
      </c>
      <c r="BW496" s="155">
        <v>3.5609999999999999</v>
      </c>
      <c r="BX496" s="155">
        <v>3.5329999999999999</v>
      </c>
      <c r="BY496" s="155">
        <v>3.53</v>
      </c>
      <c r="BZ496" s="155">
        <v>3.4780000000000002</v>
      </c>
      <c r="CA496" s="155">
        <v>3.3620000000000001</v>
      </c>
      <c r="CB496" s="155">
        <v>3.1880000000000002</v>
      </c>
      <c r="CC496" s="155">
        <v>3.3290000000000002</v>
      </c>
      <c r="CD496" s="155">
        <v>3.2749999999999999</v>
      </c>
      <c r="CE496" s="155">
        <v>3.3490000000000002</v>
      </c>
      <c r="CF496" s="155">
        <v>3.3959999999999999</v>
      </c>
      <c r="CG496" s="155">
        <v>3.4990000000000001</v>
      </c>
      <c r="CH496" s="155">
        <v>3.4060000000000001</v>
      </c>
      <c r="CI496" s="155">
        <v>3.4119999999999999</v>
      </c>
      <c r="CJ496" s="155">
        <v>3.4609999999999999</v>
      </c>
      <c r="CK496" s="155">
        <v>3.548</v>
      </c>
      <c r="CL496" s="155">
        <v>3.605</v>
      </c>
      <c r="CM496" s="155">
        <v>3.6339999999999999</v>
      </c>
      <c r="CN496" s="155">
        <v>3.6549999999999998</v>
      </c>
      <c r="CO496" s="155">
        <v>3.653</v>
      </c>
      <c r="CP496" s="241">
        <v>3.6360000000000001</v>
      </c>
      <c r="CQ496" s="155">
        <v>3.5819999999999999</v>
      </c>
      <c r="CR496" s="67">
        <v>3.7360000000000002</v>
      </c>
      <c r="CS496" s="67">
        <v>3.7639999999999998</v>
      </c>
      <c r="CT496" s="67">
        <v>3.7639999999999998</v>
      </c>
      <c r="CU496" s="67">
        <v>3.8170000000000002</v>
      </c>
      <c r="CV496" s="67">
        <v>3.7869999999999999</v>
      </c>
      <c r="CW496" s="67">
        <v>3.8090000000000002</v>
      </c>
      <c r="DD496" s="17">
        <f t="shared" si="20"/>
        <v>6.899999999999995E-2</v>
      </c>
      <c r="DE496" s="96">
        <f t="shared" si="21"/>
        <v>1.7411052233156688E-2</v>
      </c>
      <c r="DF496">
        <v>7.8</v>
      </c>
      <c r="DH496" s="86" t="s">
        <v>11908</v>
      </c>
      <c r="DI496">
        <f>VLOOKUP(DH496,[6]ETF基金20250705!$A:$D,4,FALSE)</f>
        <v>4.032</v>
      </c>
      <c r="DK496" s="270"/>
      <c r="DL496" s="271"/>
    </row>
    <row r="497" spans="1:120" x14ac:dyDescent="0.25">
      <c r="A497" s="99">
        <f t="shared" si="15"/>
        <v>496</v>
      </c>
      <c r="B497" s="1" t="s">
        <v>558</v>
      </c>
      <c r="C497" s="86" t="s">
        <v>11910</v>
      </c>
      <c r="D497" s="182">
        <v>0.67</v>
      </c>
      <c r="F497" s="100" t="e">
        <f>VLOOKUP(C497,#REF!,3,FALSE)</f>
        <v>#REF!</v>
      </c>
      <c r="G497" s="100"/>
      <c r="H497" s="155">
        <v>0.66300000000000003</v>
      </c>
      <c r="I497" s="155">
        <v>0.621</v>
      </c>
      <c r="J497" s="155">
        <v>0.63700000000000001</v>
      </c>
      <c r="K497" s="155">
        <v>0.624</v>
      </c>
      <c r="L497" s="155">
        <v>0.623</v>
      </c>
      <c r="M497" s="155">
        <v>0.61099999999999999</v>
      </c>
      <c r="N497" s="155">
        <v>0.61299999999999999</v>
      </c>
      <c r="O497" s="155">
        <v>0.61499999999999999</v>
      </c>
      <c r="P497" s="155">
        <v>0.58099999999999996</v>
      </c>
      <c r="Q497" s="155">
        <v>0.58799999999999997</v>
      </c>
      <c r="R497" s="155">
        <v>0.59</v>
      </c>
      <c r="S497" s="155">
        <v>0.60599999999999998</v>
      </c>
      <c r="T497" s="155">
        <v>0.59599999999999997</v>
      </c>
      <c r="U497" s="155">
        <v>0.61199999999999999</v>
      </c>
      <c r="V497" s="155">
        <v>0.63</v>
      </c>
      <c r="W497" s="155">
        <v>0.64200000000000002</v>
      </c>
      <c r="X497" s="155">
        <v>0.623</v>
      </c>
      <c r="Y497" s="155">
        <v>0.58199999999999996</v>
      </c>
      <c r="Z497" s="155">
        <v>0.59899999999999998</v>
      </c>
      <c r="AA497" s="155">
        <v>0.59499999999999997</v>
      </c>
      <c r="AB497" s="155">
        <v>0.60299999999999998</v>
      </c>
      <c r="AC497" s="155">
        <v>0.57799999999999996</v>
      </c>
      <c r="AD497" s="155">
        <v>0.58399999999999996</v>
      </c>
      <c r="AE497" s="155">
        <v>0.59299999999999997</v>
      </c>
      <c r="AF497" s="155">
        <v>0.58099999999999996</v>
      </c>
      <c r="AG497" s="155">
        <v>0.57599999999999996</v>
      </c>
      <c r="AH497" s="155">
        <v>0.63100000000000001</v>
      </c>
      <c r="AI497" s="155">
        <v>0.626</v>
      </c>
      <c r="AJ497" s="155">
        <v>0.629</v>
      </c>
      <c r="AK497" s="155">
        <v>0.63800000000000001</v>
      </c>
      <c r="AL497" s="155">
        <v>0.63800000000000001</v>
      </c>
      <c r="AM497" s="155">
        <v>0.63</v>
      </c>
      <c r="AN497" s="155">
        <v>0.64500000000000002</v>
      </c>
      <c r="AO497" s="155">
        <v>0.71299999999999997</v>
      </c>
      <c r="AP497" s="155">
        <v>0.64100000000000001</v>
      </c>
      <c r="AQ497" s="155">
        <v>0.65600000000000003</v>
      </c>
      <c r="AR497" s="155">
        <v>0.63300000000000001</v>
      </c>
      <c r="AS497" s="155">
        <v>0.59399999999999997</v>
      </c>
      <c r="AT497" s="155">
        <v>0.61599999999999999</v>
      </c>
      <c r="AU497" s="155">
        <v>0.56000000000000005</v>
      </c>
      <c r="AV497" s="155">
        <v>0.498</v>
      </c>
      <c r="AW497" s="155">
        <v>0.502</v>
      </c>
      <c r="AX497" s="155">
        <v>0.51100000000000001</v>
      </c>
      <c r="AY497" s="155">
        <v>0.52200000000000002</v>
      </c>
      <c r="AZ497" s="155">
        <v>0.51400000000000001</v>
      </c>
      <c r="BA497" s="155">
        <v>0.52800000000000002</v>
      </c>
      <c r="BB497" s="155">
        <v>0.54300000000000004</v>
      </c>
      <c r="BC497" s="155">
        <v>0.56000000000000005</v>
      </c>
      <c r="BD497" s="155">
        <v>0.55800000000000005</v>
      </c>
      <c r="BE497" s="155">
        <v>0.54400000000000004</v>
      </c>
      <c r="BF497" s="155">
        <v>0.52300000000000002</v>
      </c>
      <c r="BG497" s="155">
        <v>0.52100000000000002</v>
      </c>
      <c r="BH497" s="155">
        <v>0.54200000000000004</v>
      </c>
      <c r="BI497" s="155">
        <v>0.54700000000000004</v>
      </c>
      <c r="BJ497" s="155">
        <v>0.56100000000000005</v>
      </c>
      <c r="BK497" s="155">
        <v>0.56000000000000005</v>
      </c>
      <c r="BL497" s="155">
        <v>0.55300000000000005</v>
      </c>
      <c r="BM497" s="155">
        <v>0.54</v>
      </c>
      <c r="BN497" s="155">
        <v>0.56000000000000005</v>
      </c>
      <c r="BO497" s="155">
        <v>0.56699999999999995</v>
      </c>
      <c r="BP497" s="155">
        <v>0.54100000000000004</v>
      </c>
      <c r="BQ497" s="155">
        <v>0.54</v>
      </c>
      <c r="BR497" s="155">
        <v>0.52700000000000002</v>
      </c>
      <c r="BS497" s="155">
        <v>0.5</v>
      </c>
      <c r="BT497" s="155">
        <v>0.52200000000000002</v>
      </c>
      <c r="BU497" s="155"/>
      <c r="BV497" s="155">
        <v>0.54500000000000004</v>
      </c>
      <c r="BW497" s="155">
        <v>0.54900000000000004</v>
      </c>
      <c r="BX497" s="155">
        <v>0.53500000000000003</v>
      </c>
      <c r="BY497" s="155">
        <v>0.54</v>
      </c>
      <c r="BZ497" s="155">
        <v>0.51700000000000002</v>
      </c>
      <c r="CA497" s="155">
        <v>0.51200000000000001</v>
      </c>
      <c r="CB497" s="155">
        <v>0.45500000000000002</v>
      </c>
      <c r="CC497" s="155">
        <v>0.51500000000000001</v>
      </c>
      <c r="CD497" s="155">
        <v>0.50800000000000001</v>
      </c>
      <c r="CE497" s="155">
        <v>0.54300000000000004</v>
      </c>
      <c r="CF497" s="155">
        <v>0.56699999999999995</v>
      </c>
      <c r="CG497" s="155">
        <v>0.59899999999999998</v>
      </c>
      <c r="CH497" s="155">
        <v>0.57699999999999996</v>
      </c>
      <c r="CI497" s="155">
        <v>0.58699999999999997</v>
      </c>
      <c r="CJ497" s="155">
        <v>0.58599999999999997</v>
      </c>
      <c r="CK497" s="155">
        <v>0.61099999999999999</v>
      </c>
      <c r="CL497" s="155">
        <v>0.61599999999999999</v>
      </c>
      <c r="CM497" s="155">
        <v>0.63</v>
      </c>
      <c r="CN497" s="155">
        <v>0.61299999999999999</v>
      </c>
      <c r="CO497" s="155">
        <v>0.60799999999999998</v>
      </c>
      <c r="CP497" s="241">
        <v>0.61</v>
      </c>
      <c r="CQ497" s="155">
        <v>0.59</v>
      </c>
      <c r="CR497" s="67">
        <v>0.61599999999999999</v>
      </c>
      <c r="CS497" s="67">
        <v>0.63800000000000001</v>
      </c>
      <c r="CT497" s="67">
        <v>0.63800000000000001</v>
      </c>
      <c r="CU497" s="67">
        <v>0.64300000000000002</v>
      </c>
      <c r="CV497" s="67">
        <v>0.65900000000000003</v>
      </c>
      <c r="CW497" s="67">
        <v>0.68100000000000005</v>
      </c>
      <c r="DD497" s="17">
        <f t="shared" si="20"/>
        <v>7.0000000000000062E-3</v>
      </c>
      <c r="DE497" s="96">
        <f t="shared" si="21"/>
        <v>1.0558069381598803E-2</v>
      </c>
      <c r="DF497">
        <v>7.8</v>
      </c>
      <c r="DH497" s="86" t="s">
        <v>11910</v>
      </c>
      <c r="DI497">
        <f>VLOOKUP(DH497,[6]ETF基金20250705!$A:$D,4,FALSE)</f>
        <v>0.67</v>
      </c>
      <c r="DK497" s="270"/>
      <c r="DL497" s="271"/>
    </row>
    <row r="498" spans="1:120" x14ac:dyDescent="0.25">
      <c r="A498" s="99">
        <f t="shared" si="15"/>
        <v>497</v>
      </c>
      <c r="B498" s="1" t="s">
        <v>482</v>
      </c>
      <c r="C498" s="86" t="s">
        <v>11911</v>
      </c>
      <c r="D498" s="182">
        <v>0.55500000000000005</v>
      </c>
      <c r="F498" s="100" t="e">
        <f>VLOOKUP(C498,#REF!,3,FALSE)</f>
        <v>#REF!</v>
      </c>
      <c r="G498" s="100"/>
      <c r="H498" s="155">
        <v>0.55200000000000005</v>
      </c>
      <c r="I498" s="155">
        <v>0.55800000000000005</v>
      </c>
      <c r="J498" s="155">
        <v>0.54500000000000004</v>
      </c>
      <c r="K498" s="155">
        <v>0.57699999999999996</v>
      </c>
      <c r="L498" s="155">
        <v>0.58099999999999996</v>
      </c>
      <c r="M498" s="155">
        <v>0.58699999999999997</v>
      </c>
      <c r="N498" s="155">
        <v>0.59899999999999998</v>
      </c>
      <c r="O498" s="155">
        <v>0.60299999999999998</v>
      </c>
      <c r="P498" s="155">
        <v>0.59499999999999997</v>
      </c>
      <c r="Q498" s="155">
        <v>0.60299999999999998</v>
      </c>
      <c r="R498" s="155">
        <v>0.61399999999999999</v>
      </c>
      <c r="S498" s="155">
        <v>0.61799999999999999</v>
      </c>
      <c r="T498" s="155">
        <v>0.624</v>
      </c>
      <c r="U498" s="155">
        <v>0.623</v>
      </c>
      <c r="V498" s="155">
        <v>0.622</v>
      </c>
      <c r="W498" s="155">
        <v>0.65200000000000002</v>
      </c>
      <c r="X498" s="155">
        <v>0.61199999999999999</v>
      </c>
      <c r="Y498" s="155">
        <v>0.60199999999999998</v>
      </c>
      <c r="Z498" s="155">
        <v>0.58899999999999997</v>
      </c>
      <c r="AA498" s="155">
        <v>0.58799999999999997</v>
      </c>
      <c r="AB498" s="155">
        <v>0.57099999999999995</v>
      </c>
      <c r="AC498" s="155">
        <v>0.56999999999999995</v>
      </c>
      <c r="AD498" s="155">
        <v>0.57499999999999996</v>
      </c>
      <c r="AE498" s="155">
        <v>0.58599999999999997</v>
      </c>
      <c r="AF498" s="155">
        <v>0.56699999999999995</v>
      </c>
      <c r="AG498" s="155">
        <v>0.59199999999999997</v>
      </c>
      <c r="AH498" s="155">
        <v>0.622</v>
      </c>
      <c r="AI498" s="155">
        <v>0.626</v>
      </c>
      <c r="AJ498" s="155">
        <v>0.64700000000000002</v>
      </c>
      <c r="AK498" s="155">
        <v>0.63600000000000001</v>
      </c>
      <c r="AL498" s="155">
        <v>0.63700000000000001</v>
      </c>
      <c r="AM498" s="155">
        <v>0.62</v>
      </c>
      <c r="AN498" s="155">
        <v>0.65200000000000002</v>
      </c>
      <c r="AO498" s="155">
        <v>0.67800000000000005</v>
      </c>
      <c r="AP498" s="155">
        <v>0.623</v>
      </c>
      <c r="AQ498" s="155">
        <v>0.627</v>
      </c>
      <c r="AR498" s="155">
        <v>0.61599999999999999</v>
      </c>
      <c r="AS498" s="155">
        <v>0.63100000000000001</v>
      </c>
      <c r="AT498" s="155">
        <v>0.71</v>
      </c>
      <c r="AU498" s="155">
        <v>0.64500000000000002</v>
      </c>
      <c r="AV498" s="155">
        <v>0.499</v>
      </c>
      <c r="AW498" s="155">
        <v>0.49</v>
      </c>
      <c r="AX498" s="155">
        <v>0.52100000000000002</v>
      </c>
      <c r="AY498" s="155">
        <v>0.54700000000000004</v>
      </c>
      <c r="AZ498" s="155">
        <v>0.53700000000000003</v>
      </c>
      <c r="BA498" s="155">
        <v>0.56000000000000005</v>
      </c>
      <c r="BB498" s="155">
        <v>0.57799999999999996</v>
      </c>
      <c r="BC498" s="155">
        <v>0.55600000000000005</v>
      </c>
      <c r="BD498" s="155">
        <v>0.56299999999999994</v>
      </c>
      <c r="BE498" s="155">
        <v>0.60899999999999999</v>
      </c>
      <c r="BF498" s="155">
        <v>0.58699999999999997</v>
      </c>
      <c r="BG498" s="155">
        <v>0.57499999999999996</v>
      </c>
      <c r="BH498" s="155">
        <v>0.59</v>
      </c>
      <c r="BI498" s="155">
        <v>0.60599999999999998</v>
      </c>
      <c r="BJ498" s="155">
        <v>0.63500000000000001</v>
      </c>
      <c r="BK498" s="155">
        <v>0.65600000000000003</v>
      </c>
      <c r="BL498" s="155">
        <v>0.67400000000000004</v>
      </c>
      <c r="BM498" s="155">
        <v>0.69199999999999995</v>
      </c>
      <c r="BN498" s="155">
        <v>0.71899999999999997</v>
      </c>
      <c r="BO498" s="155">
        <v>0.71599999999999997</v>
      </c>
      <c r="BP498" s="155">
        <v>0.69899999999999995</v>
      </c>
      <c r="BQ498" s="155">
        <v>0.69499999999999995</v>
      </c>
      <c r="BR498" s="155">
        <v>0.65900000000000003</v>
      </c>
      <c r="BS498" s="155">
        <v>0.65800000000000003</v>
      </c>
      <c r="BT498" s="155">
        <v>0.70599999999999996</v>
      </c>
      <c r="BU498" s="155"/>
      <c r="BV498" s="155">
        <v>0.69599999999999995</v>
      </c>
      <c r="BW498" s="155">
        <v>0.70399999999999996</v>
      </c>
      <c r="BX498" s="155">
        <v>0.65500000000000003</v>
      </c>
      <c r="BY498" s="155">
        <v>0.67200000000000004</v>
      </c>
      <c r="BZ498" s="155">
        <v>0.67100000000000004</v>
      </c>
      <c r="CA498" s="155">
        <v>0.64100000000000001</v>
      </c>
      <c r="CB498" s="155">
        <v>0.60199999999999998</v>
      </c>
      <c r="CC498" s="155">
        <v>0.63200000000000001</v>
      </c>
      <c r="CD498" s="155">
        <v>0.63300000000000001</v>
      </c>
      <c r="CE498" s="155">
        <v>0.64300000000000002</v>
      </c>
      <c r="CF498" s="155">
        <v>0.64800000000000002</v>
      </c>
      <c r="CG498" s="155">
        <v>0.69199999999999995</v>
      </c>
      <c r="CH498" s="155">
        <v>0.66600000000000004</v>
      </c>
      <c r="CI498" s="155">
        <v>0.66500000000000004</v>
      </c>
      <c r="CJ498" s="155">
        <v>0.70399999999999996</v>
      </c>
      <c r="CK498" s="155">
        <v>0.72799999999999998</v>
      </c>
      <c r="CL498" s="155">
        <v>0.747</v>
      </c>
      <c r="CM498" s="155">
        <v>0.74299999999999999</v>
      </c>
      <c r="CN498" s="155">
        <v>0.754</v>
      </c>
      <c r="CO498" s="155">
        <v>0.77100000000000002</v>
      </c>
      <c r="CP498" s="241">
        <v>0.751</v>
      </c>
      <c r="CQ498" s="155">
        <v>0.71099999999999997</v>
      </c>
      <c r="CR498" s="67">
        <v>0.751</v>
      </c>
      <c r="CS498" s="67">
        <v>0.77800000000000002</v>
      </c>
      <c r="CT498" s="67">
        <v>0.77800000000000002</v>
      </c>
      <c r="CU498" s="67">
        <v>0.80100000000000005</v>
      </c>
      <c r="CV498" s="67">
        <v>0.80300000000000005</v>
      </c>
      <c r="CW498" s="67">
        <v>0.81799999999999995</v>
      </c>
      <c r="CX498" s="67">
        <v>0.82099999999999995</v>
      </c>
      <c r="DD498" s="17">
        <f t="shared" si="20"/>
        <v>3.0000000000000027E-3</v>
      </c>
      <c r="DE498" s="96">
        <f t="shared" si="21"/>
        <v>5.4347826086956564E-3</v>
      </c>
      <c r="DF498">
        <v>7.8</v>
      </c>
      <c r="DH498" s="86" t="s">
        <v>11911</v>
      </c>
      <c r="DI498">
        <f>VLOOKUP(DH498,[6]ETF基金20250705!$A:$D,4,FALSE)</f>
        <v>0.55500000000000005</v>
      </c>
      <c r="DK498" s="270"/>
      <c r="DL498" s="271"/>
    </row>
    <row r="499" spans="1:120" x14ac:dyDescent="0.25">
      <c r="A499" s="99">
        <f t="shared" si="15"/>
        <v>498</v>
      </c>
      <c r="B499" s="1" t="s">
        <v>484</v>
      </c>
      <c r="C499" s="86" t="s">
        <v>11912</v>
      </c>
      <c r="D499" s="182">
        <v>1.2929999999999999</v>
      </c>
      <c r="F499" s="100" t="e">
        <f>VLOOKUP(C499,#REF!,3,FALSE)</f>
        <v>#REF!</v>
      </c>
      <c r="G499" s="100"/>
      <c r="H499" s="155">
        <v>1.2110000000000001</v>
      </c>
      <c r="I499" s="155">
        <v>1.1759999999999999</v>
      </c>
      <c r="J499" s="155">
        <v>1.1919999999999999</v>
      </c>
      <c r="K499" s="155">
        <v>1.1599999999999999</v>
      </c>
      <c r="L499" s="155">
        <v>1.109</v>
      </c>
      <c r="M499" s="155">
        <v>1.087</v>
      </c>
      <c r="N499" s="155">
        <v>1.0740000000000001</v>
      </c>
      <c r="O499" s="155">
        <v>1.095</v>
      </c>
      <c r="P499" s="155">
        <v>1.093</v>
      </c>
      <c r="Q499" s="155">
        <v>1.0609999999999999</v>
      </c>
      <c r="R499" s="155">
        <v>1.0620000000000001</v>
      </c>
      <c r="S499" s="155">
        <v>1.034</v>
      </c>
      <c r="T499" s="155">
        <v>1.1259999999999999</v>
      </c>
      <c r="U499" s="155">
        <v>1.1399999999999999</v>
      </c>
      <c r="V499" s="155">
        <v>1.167</v>
      </c>
      <c r="W499" s="155">
        <v>1.264</v>
      </c>
      <c r="X499" s="155">
        <v>1.238</v>
      </c>
      <c r="Y499" s="155">
        <v>1.175</v>
      </c>
      <c r="Z499" s="155">
        <v>1.298</v>
      </c>
      <c r="AA499" s="155">
        <v>1.3240000000000001</v>
      </c>
      <c r="AB499" s="155">
        <v>1.1379999999999999</v>
      </c>
      <c r="AC499" s="155">
        <v>1.0049999999999999</v>
      </c>
      <c r="AD499" s="155">
        <v>1.0089999999999999</v>
      </c>
      <c r="AE499" s="155">
        <v>0.97499999999999998</v>
      </c>
      <c r="AF499" s="155">
        <v>0.92400000000000004</v>
      </c>
      <c r="AG499" s="155">
        <v>0.93200000000000005</v>
      </c>
      <c r="AH499" s="155">
        <v>1.042</v>
      </c>
      <c r="AI499" s="155">
        <v>1.109</v>
      </c>
      <c r="AJ499" s="155">
        <v>1.167</v>
      </c>
      <c r="AK499" s="155">
        <v>1.1399999999999999</v>
      </c>
      <c r="AL499" s="155">
        <v>1.1000000000000001</v>
      </c>
      <c r="AM499" s="155">
        <v>1.0429999999999999</v>
      </c>
      <c r="AN499" s="155">
        <v>1.075</v>
      </c>
      <c r="AO499" s="155">
        <v>1.0660000000000001</v>
      </c>
      <c r="AP499" s="155">
        <v>0.98899999999999999</v>
      </c>
      <c r="AQ499" s="155">
        <v>1.026</v>
      </c>
      <c r="AR499" s="155">
        <v>0.99199999999999999</v>
      </c>
      <c r="AS499" s="155">
        <v>0.90100000000000002</v>
      </c>
      <c r="AT499" s="155">
        <v>0.97599999999999998</v>
      </c>
      <c r="AU499" s="155">
        <v>0.88700000000000001</v>
      </c>
      <c r="AV499" s="155">
        <v>0.76</v>
      </c>
      <c r="AW499" s="155">
        <v>0.755</v>
      </c>
      <c r="AX499" s="155">
        <v>0.76900000000000002</v>
      </c>
      <c r="AY499" s="155">
        <v>0.77300000000000002</v>
      </c>
      <c r="AZ499" s="155">
        <v>0.72299999999999998</v>
      </c>
      <c r="BA499" s="155">
        <v>0.77100000000000002</v>
      </c>
      <c r="BB499" s="155">
        <v>0.754</v>
      </c>
      <c r="BC499" s="155">
        <v>0.749</v>
      </c>
      <c r="BD499" s="155">
        <v>0.73499999999999999</v>
      </c>
      <c r="BE499" s="155">
        <v>0.752</v>
      </c>
      <c r="BF499" s="155">
        <v>0.752</v>
      </c>
      <c r="BG499" s="155">
        <v>0.76900000000000002</v>
      </c>
      <c r="BH499" s="155">
        <v>0.78300000000000003</v>
      </c>
      <c r="BI499" s="155">
        <v>0.79600000000000004</v>
      </c>
      <c r="BJ499" s="155">
        <v>0.84799999999999998</v>
      </c>
      <c r="BK499" s="155">
        <v>0.82399999999999995</v>
      </c>
      <c r="BL499" s="155">
        <v>0.86799999999999999</v>
      </c>
      <c r="BM499" s="155">
        <v>0.873</v>
      </c>
      <c r="BN499" s="155">
        <v>0.91100000000000003</v>
      </c>
      <c r="BO499" s="155">
        <v>0.92600000000000005</v>
      </c>
      <c r="BP499" s="155">
        <v>0.95099999999999996</v>
      </c>
      <c r="BQ499" s="155">
        <v>0.92200000000000004</v>
      </c>
      <c r="BR499" s="155">
        <v>0.879</v>
      </c>
      <c r="BS499" s="155">
        <v>0.93500000000000005</v>
      </c>
      <c r="BT499" s="155">
        <v>0.98299999999999998</v>
      </c>
      <c r="BU499" s="155"/>
      <c r="BV499" s="155">
        <v>1.0840000000000001</v>
      </c>
      <c r="BW499" s="155">
        <v>1.038</v>
      </c>
      <c r="BX499" s="155">
        <v>0.99399999999999999</v>
      </c>
      <c r="BY499" s="155">
        <v>1.0389999999999999</v>
      </c>
      <c r="BZ499" s="155">
        <v>0.98699999999999999</v>
      </c>
      <c r="CA499" s="155">
        <v>0.88100000000000001</v>
      </c>
      <c r="CB499" s="155">
        <v>0.85099999999999998</v>
      </c>
      <c r="CC499" s="155">
        <v>0.97899999999999998</v>
      </c>
      <c r="CD499" s="155">
        <v>0.97299999999999998</v>
      </c>
      <c r="CE499" s="155">
        <v>0.96099999999999997</v>
      </c>
      <c r="CF499" s="155">
        <v>0.98699999999999999</v>
      </c>
      <c r="CG499" s="155">
        <v>1.0189999999999999</v>
      </c>
      <c r="CH499" s="155">
        <v>1.0329999999999999</v>
      </c>
      <c r="CI499" s="155">
        <v>1.165</v>
      </c>
      <c r="CJ499" s="155">
        <v>1.1499999999999999</v>
      </c>
      <c r="CK499" s="155">
        <v>1.125</v>
      </c>
      <c r="CL499" s="155">
        <v>1.0669999999999999</v>
      </c>
      <c r="CM499" s="155">
        <v>1.105</v>
      </c>
      <c r="CN499" s="155">
        <v>1.1060000000000001</v>
      </c>
      <c r="CO499" s="155">
        <v>1.0369999999999999</v>
      </c>
      <c r="CP499" s="241">
        <v>0.97799999999999998</v>
      </c>
      <c r="CQ499" s="155">
        <v>0.97899999999999998</v>
      </c>
      <c r="CR499" s="67">
        <v>1.0429999999999999</v>
      </c>
      <c r="CS499" s="67">
        <v>1.0880000000000001</v>
      </c>
      <c r="CT499" s="67">
        <v>1.0880000000000001</v>
      </c>
      <c r="CU499" s="67">
        <v>1.0780000000000001</v>
      </c>
      <c r="CV499" s="67">
        <v>1.048</v>
      </c>
      <c r="CW499" s="67">
        <v>1.091</v>
      </c>
      <c r="CX499" s="67">
        <v>1.1819999999999999</v>
      </c>
      <c r="DD499" s="17">
        <f t="shared" si="20"/>
        <v>8.1999999999999851E-2</v>
      </c>
      <c r="DE499" s="96">
        <f t="shared" si="21"/>
        <v>6.7712634186622503E-2</v>
      </c>
      <c r="DF499">
        <v>7.8</v>
      </c>
      <c r="DH499" s="86" t="s">
        <v>11912</v>
      </c>
      <c r="DI499">
        <f>VLOOKUP(DH499,[6]ETF基金20250705!$A:$D,4,FALSE)</f>
        <v>1.2929999999999999</v>
      </c>
      <c r="DK499" s="270"/>
      <c r="DL499" s="271"/>
    </row>
    <row r="500" spans="1:120" x14ac:dyDescent="0.25">
      <c r="A500" s="99">
        <f t="shared" si="15"/>
        <v>499</v>
      </c>
      <c r="B500" s="1" t="s">
        <v>643</v>
      </c>
      <c r="C500" s="86" t="s">
        <v>11913</v>
      </c>
      <c r="D500" s="182">
        <v>0.49399999999999999</v>
      </c>
      <c r="F500" s="100" t="e">
        <f>VLOOKUP(C500,#REF!,3,FALSE)</f>
        <v>#REF!</v>
      </c>
      <c r="G500" s="100"/>
      <c r="H500" s="155">
        <v>0.495</v>
      </c>
      <c r="I500" s="155">
        <v>0.46500000000000002</v>
      </c>
      <c r="J500" s="155">
        <v>0.47</v>
      </c>
      <c r="K500" s="155">
        <v>0.46700000000000003</v>
      </c>
      <c r="L500" s="155">
        <v>0.46100000000000002</v>
      </c>
      <c r="M500" s="155">
        <v>0.47399999999999998</v>
      </c>
      <c r="N500" s="155">
        <v>0.47899999999999998</v>
      </c>
      <c r="O500" s="155">
        <v>0.47299999999999998</v>
      </c>
      <c r="P500" s="155">
        <v>0.45600000000000002</v>
      </c>
      <c r="Q500" s="155">
        <v>0.45300000000000001</v>
      </c>
      <c r="R500" s="155">
        <v>0.441</v>
      </c>
      <c r="S500" s="155">
        <v>0.44500000000000001</v>
      </c>
      <c r="T500" s="155">
        <v>0.48899999999999999</v>
      </c>
      <c r="U500" s="155">
        <v>0.50800000000000001</v>
      </c>
      <c r="V500" s="155">
        <v>0.51200000000000001</v>
      </c>
      <c r="W500" s="155">
        <v>0.52700000000000002</v>
      </c>
      <c r="X500" s="155">
        <v>0.52300000000000002</v>
      </c>
      <c r="Y500" s="155">
        <v>0.52500000000000002</v>
      </c>
      <c r="Z500" s="155">
        <v>0.52900000000000003</v>
      </c>
      <c r="AA500" s="155">
        <v>0.50700000000000001</v>
      </c>
      <c r="AB500" s="155">
        <v>0.50800000000000001</v>
      </c>
      <c r="AC500" s="155">
        <v>0.48</v>
      </c>
      <c r="AD500" s="155">
        <v>0.48699999999999999</v>
      </c>
      <c r="AE500" s="155">
        <v>0.48299999999999998</v>
      </c>
      <c r="AF500" s="155">
        <v>0.46200000000000002</v>
      </c>
      <c r="AG500" s="155">
        <v>0.46100000000000002</v>
      </c>
      <c r="AH500" s="155">
        <v>0.499</v>
      </c>
      <c r="AI500" s="155">
        <v>0.501</v>
      </c>
      <c r="AJ500" s="155">
        <v>0.51</v>
      </c>
      <c r="AK500" s="155">
        <v>0.52500000000000002</v>
      </c>
      <c r="AL500" s="155">
        <v>0.52600000000000002</v>
      </c>
      <c r="AM500" s="155">
        <v>0.52400000000000002</v>
      </c>
      <c r="AN500" s="155">
        <v>0.53100000000000003</v>
      </c>
      <c r="AO500" s="155">
        <v>0.54400000000000004</v>
      </c>
      <c r="AP500" s="155">
        <v>0.501</v>
      </c>
      <c r="AQ500" s="155">
        <v>0.53</v>
      </c>
      <c r="AR500" s="155">
        <v>0.498</v>
      </c>
      <c r="AS500" s="155">
        <v>0.48599999999999999</v>
      </c>
      <c r="AT500" s="155">
        <v>0.49399999999999999</v>
      </c>
      <c r="AU500" s="155">
        <v>0.44900000000000001</v>
      </c>
      <c r="AV500" s="155">
        <v>0.38200000000000001</v>
      </c>
      <c r="AW500" s="155">
        <v>0.38500000000000001</v>
      </c>
      <c r="AX500" s="155">
        <v>0.38900000000000001</v>
      </c>
      <c r="AY500" s="155">
        <v>0.39300000000000002</v>
      </c>
      <c r="AZ500" s="155">
        <v>0.371</v>
      </c>
      <c r="BA500" s="155">
        <v>0.38100000000000001</v>
      </c>
      <c r="BB500" s="155">
        <v>0.38800000000000001</v>
      </c>
      <c r="BC500" s="155">
        <v>0.39600000000000002</v>
      </c>
      <c r="BD500" s="155">
        <v>0.40400000000000003</v>
      </c>
      <c r="BE500" s="155">
        <v>0.41299999999999998</v>
      </c>
      <c r="BF500" s="155">
        <v>0.39900000000000002</v>
      </c>
      <c r="BG500" s="155">
        <v>3.87</v>
      </c>
      <c r="BH500" s="155">
        <v>0.39900000000000002</v>
      </c>
      <c r="BI500" s="155">
        <v>0.42199999999999999</v>
      </c>
      <c r="BJ500" s="155">
        <v>0.432</v>
      </c>
      <c r="BK500" s="155">
        <v>0.434</v>
      </c>
      <c r="BL500" s="155">
        <v>0.44700000000000001</v>
      </c>
      <c r="BM500" s="155">
        <v>0.44500000000000001</v>
      </c>
      <c r="BN500" s="155">
        <v>0.46</v>
      </c>
      <c r="BO500" s="155">
        <v>0.46700000000000003</v>
      </c>
      <c r="BP500" s="155">
        <v>0.45800000000000002</v>
      </c>
      <c r="BQ500" s="155">
        <v>0.443</v>
      </c>
      <c r="BR500" s="155">
        <v>0.436</v>
      </c>
      <c r="BS500" s="155">
        <v>0.45200000000000001</v>
      </c>
      <c r="BT500" s="155">
        <v>0.47299999999999998</v>
      </c>
      <c r="BU500" s="155"/>
      <c r="BV500" s="155">
        <v>0.45800000000000002</v>
      </c>
      <c r="BW500" s="155">
        <v>0.46600000000000003</v>
      </c>
      <c r="BX500" s="155">
        <v>0.433</v>
      </c>
      <c r="BY500" s="155">
        <v>0.442</v>
      </c>
      <c r="BZ500" s="155">
        <v>0.42399999999999999</v>
      </c>
      <c r="CA500" s="155">
        <v>0.42099999999999999</v>
      </c>
      <c r="CB500" s="155">
        <v>0.378</v>
      </c>
      <c r="CC500" s="155">
        <v>0.42699999999999999</v>
      </c>
      <c r="CD500" s="155">
        <v>0.45500000000000002</v>
      </c>
      <c r="CE500" s="155">
        <v>0.47099999999999997</v>
      </c>
      <c r="CF500" s="155">
        <v>0.45600000000000002</v>
      </c>
      <c r="CG500" s="155">
        <v>0.48399999999999999</v>
      </c>
      <c r="CH500" s="155">
        <v>0.46300000000000002</v>
      </c>
      <c r="CI500" s="155">
        <v>0.45600000000000002</v>
      </c>
      <c r="CJ500" s="155">
        <v>0.47</v>
      </c>
      <c r="CK500" s="155">
        <v>0.47899999999999998</v>
      </c>
      <c r="CL500" s="155">
        <v>0.49299999999999999</v>
      </c>
      <c r="CM500" s="155">
        <v>0.51100000000000001</v>
      </c>
      <c r="CN500" s="155">
        <v>0.51500000000000001</v>
      </c>
      <c r="CO500" s="155">
        <v>0.498</v>
      </c>
      <c r="CP500" s="241">
        <v>0.503</v>
      </c>
      <c r="CQ500" s="155">
        <v>0.496</v>
      </c>
      <c r="CR500" s="67">
        <v>0.51200000000000001</v>
      </c>
      <c r="DD500" s="17">
        <f t="shared" si="20"/>
        <v>-1.0000000000000009E-3</v>
      </c>
      <c r="DE500" s="96">
        <f t="shared" si="21"/>
        <v>-2.0202020202020219E-3</v>
      </c>
      <c r="DF500">
        <v>7.8</v>
      </c>
      <c r="DH500" s="86" t="s">
        <v>11913</v>
      </c>
      <c r="DI500">
        <f>VLOOKUP(DH500,[6]ETF基金20250705!$A:$D,4,FALSE)</f>
        <v>0.49399999999999999</v>
      </c>
      <c r="DK500" s="270"/>
      <c r="DL500" s="271"/>
    </row>
    <row r="501" spans="1:120" x14ac:dyDescent="0.25">
      <c r="A501" s="99">
        <f t="shared" si="15"/>
        <v>500</v>
      </c>
      <c r="B501" s="8" t="s">
        <v>280</v>
      </c>
      <c r="C501" s="86" t="s">
        <v>11914</v>
      </c>
      <c r="D501" s="181">
        <v>1.347</v>
      </c>
      <c r="F501" s="100" t="e">
        <f>VLOOKUP(C501,#REF!,3,FALSE)</f>
        <v>#REF!</v>
      </c>
      <c r="G501" s="100"/>
      <c r="H501" s="156">
        <v>1.389</v>
      </c>
      <c r="I501" s="156">
        <v>1.349</v>
      </c>
      <c r="J501" s="156">
        <v>1.37</v>
      </c>
      <c r="K501" s="156">
        <v>1.3879999999999999</v>
      </c>
      <c r="L501" s="156">
        <v>1.3540000000000001</v>
      </c>
      <c r="M501" s="156">
        <v>1.4</v>
      </c>
      <c r="N501" s="156">
        <v>1.4139999999999999</v>
      </c>
      <c r="O501" s="156">
        <v>1.39</v>
      </c>
      <c r="P501" s="156">
        <v>1.3480000000000001</v>
      </c>
      <c r="Q501" s="156">
        <v>1.343</v>
      </c>
      <c r="R501" s="156">
        <v>1.2729999999999999</v>
      </c>
      <c r="S501" s="156">
        <v>1.272</v>
      </c>
      <c r="T501" s="156">
        <v>1.421</v>
      </c>
      <c r="U501" s="156">
        <v>1.4810000000000001</v>
      </c>
      <c r="V501" s="156">
        <v>1.504</v>
      </c>
      <c r="W501" s="156">
        <v>1.5369999999999999</v>
      </c>
      <c r="X501" s="156">
        <v>1.5660000000000001</v>
      </c>
      <c r="Y501" s="156">
        <v>1.4239999999999999</v>
      </c>
      <c r="Z501" s="156">
        <v>1.506</v>
      </c>
      <c r="AA501" s="156">
        <v>1.4239999999999999</v>
      </c>
      <c r="AB501" s="156">
        <v>1.286</v>
      </c>
      <c r="AC501" s="156">
        <v>1.1950000000000001</v>
      </c>
      <c r="AD501" s="156">
        <v>1.1739999999999999</v>
      </c>
      <c r="AE501" s="156">
        <v>1.139</v>
      </c>
      <c r="AF501" s="156">
        <v>1.1060000000000001</v>
      </c>
      <c r="AG501" s="156">
        <v>1.1659999999999999</v>
      </c>
      <c r="AH501" s="156">
        <v>1.18</v>
      </c>
      <c r="AI501" s="156">
        <v>1.1859999999999999</v>
      </c>
      <c r="AJ501" s="156">
        <v>1.1990000000000001</v>
      </c>
      <c r="AK501" s="156">
        <v>1.177</v>
      </c>
      <c r="AL501" s="156">
        <v>1.1459999999999999</v>
      </c>
      <c r="AM501" s="156">
        <v>1.141</v>
      </c>
      <c r="AN501" s="156">
        <v>1.1659999999999999</v>
      </c>
      <c r="AO501" s="156">
        <v>1.2470000000000001</v>
      </c>
      <c r="AP501" s="156">
        <v>1.218</v>
      </c>
      <c r="AQ501" s="156">
        <v>1.218</v>
      </c>
      <c r="AR501" s="156">
        <v>1.244</v>
      </c>
      <c r="AS501" s="156">
        <v>1.246</v>
      </c>
      <c r="AT501" s="156">
        <v>1.306</v>
      </c>
      <c r="AU501" s="156">
        <v>1.218</v>
      </c>
      <c r="AV501" s="156">
        <v>1.0369999999999999</v>
      </c>
      <c r="AW501" s="156">
        <v>0.995</v>
      </c>
      <c r="AX501" s="156">
        <v>1.0009999999999999</v>
      </c>
      <c r="AY501" s="156">
        <v>1.036</v>
      </c>
      <c r="AZ501" s="156">
        <v>1.042</v>
      </c>
      <c r="BA501" s="156">
        <v>1.0369999999999999</v>
      </c>
      <c r="BB501" s="156">
        <v>1.0189999999999999</v>
      </c>
      <c r="BC501" s="156">
        <v>0.99299999999999999</v>
      </c>
      <c r="BD501" s="156">
        <v>1.0009999999999999</v>
      </c>
      <c r="BE501" s="156">
        <v>1.032</v>
      </c>
      <c r="BF501" s="156">
        <v>1.93</v>
      </c>
      <c r="BG501" s="156">
        <v>1.044</v>
      </c>
      <c r="BH501" s="156">
        <v>1.0189999999999999</v>
      </c>
      <c r="BI501" s="156">
        <v>1.054</v>
      </c>
      <c r="BJ501" s="156">
        <v>1.0649999999999999</v>
      </c>
      <c r="BK501" s="156">
        <v>1.06</v>
      </c>
      <c r="BL501" s="156">
        <v>1.048</v>
      </c>
      <c r="BM501" s="156">
        <v>1.0780000000000001</v>
      </c>
      <c r="BN501" s="156">
        <v>1.1479999999999999</v>
      </c>
      <c r="BO501" s="156">
        <v>1.0760000000000001</v>
      </c>
      <c r="BP501" s="156">
        <v>1.01</v>
      </c>
      <c r="BQ501" s="156">
        <v>1.0269999999999999</v>
      </c>
      <c r="BR501" s="156">
        <v>0.90300000000000002</v>
      </c>
      <c r="BS501" s="156">
        <v>0.94599999999999995</v>
      </c>
      <c r="BT501" s="156">
        <v>0.93400000000000005</v>
      </c>
      <c r="BU501" s="156"/>
      <c r="BV501" s="156">
        <v>0.91300000000000003</v>
      </c>
      <c r="BW501" s="156">
        <v>0.91300000000000003</v>
      </c>
      <c r="BX501" s="156">
        <v>0.88200000000000001</v>
      </c>
      <c r="BY501" s="156">
        <v>0.9</v>
      </c>
      <c r="BZ501" s="156">
        <v>0.92</v>
      </c>
      <c r="CA501" s="156">
        <v>0.86899999999999999</v>
      </c>
      <c r="CB501" s="156">
        <v>0.84899999999999998</v>
      </c>
      <c r="CC501" s="156">
        <v>0.88100000000000001</v>
      </c>
      <c r="CD501" s="156">
        <v>0.84399999999999997</v>
      </c>
      <c r="CE501" s="156">
        <v>0.91100000000000003</v>
      </c>
      <c r="CF501" s="156">
        <v>0.92400000000000004</v>
      </c>
      <c r="CG501" s="156">
        <v>0.93899999999999995</v>
      </c>
      <c r="CH501" s="156">
        <v>0.90800000000000003</v>
      </c>
      <c r="CI501" s="156">
        <v>0.96199999999999997</v>
      </c>
      <c r="CJ501" s="156">
        <v>0.95299999999999996</v>
      </c>
      <c r="CK501" s="156">
        <v>0.98299999999999998</v>
      </c>
      <c r="CL501" s="156">
        <v>0.996</v>
      </c>
      <c r="CM501" s="156">
        <v>0.99299999999999999</v>
      </c>
      <c r="CN501" s="156">
        <v>0.99199999999999999</v>
      </c>
      <c r="CO501" s="156">
        <v>1.0029999999999999</v>
      </c>
      <c r="CP501" s="242">
        <v>0.99399999999999999</v>
      </c>
      <c r="CQ501" s="156">
        <v>0.97699999999999998</v>
      </c>
      <c r="CR501" s="156">
        <v>1.012</v>
      </c>
      <c r="CS501" s="69">
        <v>0.999</v>
      </c>
      <c r="CT501" s="69">
        <v>0.999</v>
      </c>
      <c r="CU501" s="156">
        <v>1.0189999999999999</v>
      </c>
      <c r="CV501" s="156">
        <v>1.034</v>
      </c>
      <c r="CW501" s="156">
        <v>1.0349999999999999</v>
      </c>
      <c r="CX501" s="156">
        <v>1.0669999999999999</v>
      </c>
      <c r="CY501" s="156">
        <v>1.036</v>
      </c>
      <c r="CZ501" s="156">
        <v>1.0349999999999999</v>
      </c>
      <c r="DA501" s="156">
        <v>1.079</v>
      </c>
      <c r="DB501" s="69">
        <v>1.1000000000000001</v>
      </c>
      <c r="DC501" s="69">
        <v>1.093</v>
      </c>
      <c r="DD501" s="17">
        <f t="shared" si="20"/>
        <v>-4.2000000000000037E-2</v>
      </c>
      <c r="DE501" s="96">
        <f t="shared" si="21"/>
        <v>-3.0237580993520544E-2</v>
      </c>
      <c r="DF501">
        <v>7.8</v>
      </c>
      <c r="DH501" s="86" t="s">
        <v>11914</v>
      </c>
      <c r="DI501">
        <f>VLOOKUP(DH501,[6]ETF基金20250705!$A:$D,4,FALSE)</f>
        <v>1.347</v>
      </c>
      <c r="DK501" s="270"/>
      <c r="DL501" s="271"/>
    </row>
    <row r="502" spans="1:120" s="65" customFormat="1" x14ac:dyDescent="0.25">
      <c r="A502" s="99">
        <f t="shared" si="15"/>
        <v>501</v>
      </c>
      <c r="B502" s="35" t="s">
        <v>250</v>
      </c>
      <c r="C502" s="86" t="s">
        <v>11915</v>
      </c>
      <c r="D502" s="182">
        <v>1.131</v>
      </c>
      <c r="E502" s="67"/>
      <c r="F502" s="100" t="e">
        <f>VLOOKUP(C502,#REF!,3,FALSE)</f>
        <v>#REF!</v>
      </c>
      <c r="G502" s="100"/>
      <c r="H502" s="155">
        <v>1.1379999999999999</v>
      </c>
      <c r="I502" s="155">
        <v>1.0589999999999999</v>
      </c>
      <c r="J502" s="155">
        <v>1.0760000000000001</v>
      </c>
      <c r="K502" s="155">
        <v>1.0680000000000001</v>
      </c>
      <c r="L502" s="155">
        <v>1.0429999999999999</v>
      </c>
      <c r="M502" s="155">
        <v>1.0429999999999999</v>
      </c>
      <c r="N502" s="155">
        <v>1.0669999999999999</v>
      </c>
      <c r="O502" s="155">
        <v>1.046</v>
      </c>
      <c r="P502" s="155">
        <v>1.0329999999999999</v>
      </c>
      <c r="Q502" s="155">
        <v>1.0409999999999999</v>
      </c>
      <c r="R502" s="155">
        <v>1.0309999999999999</v>
      </c>
      <c r="S502" s="155">
        <v>1.0309999999999999</v>
      </c>
      <c r="T502" s="155">
        <v>1.0880000000000001</v>
      </c>
      <c r="U502" s="155">
        <v>1.107</v>
      </c>
      <c r="V502" s="155">
        <v>1.111</v>
      </c>
      <c r="W502" s="155">
        <v>1.1519999999999999</v>
      </c>
      <c r="X502" s="155">
        <v>1.1200000000000001</v>
      </c>
      <c r="Y502" s="155">
        <v>1.109</v>
      </c>
      <c r="Z502" s="155">
        <v>1.141</v>
      </c>
      <c r="AA502" s="155">
        <v>1.133</v>
      </c>
      <c r="AB502" s="155">
        <v>1.1279999999999999</v>
      </c>
      <c r="AC502" s="155">
        <v>1.0860000000000001</v>
      </c>
      <c r="AD502" s="155">
        <v>1.1140000000000001</v>
      </c>
      <c r="AE502" s="155">
        <v>1.0940000000000001</v>
      </c>
      <c r="AF502" s="155">
        <v>1.054</v>
      </c>
      <c r="AG502" s="155">
        <v>1.0760000000000001</v>
      </c>
      <c r="AH502" s="155">
        <v>1.2130000000000001</v>
      </c>
      <c r="AI502" s="155">
        <v>1.2030000000000001</v>
      </c>
      <c r="AJ502" s="155">
        <v>1.2190000000000001</v>
      </c>
      <c r="AK502" s="155">
        <v>1.244</v>
      </c>
      <c r="AL502" s="155">
        <v>1.216</v>
      </c>
      <c r="AM502" s="155">
        <v>1.1779999999999999</v>
      </c>
      <c r="AN502" s="155">
        <v>1.2150000000000001</v>
      </c>
      <c r="AO502" s="155">
        <v>1.32</v>
      </c>
      <c r="AP502" s="155">
        <v>1.153</v>
      </c>
      <c r="AQ502" s="155">
        <v>1.147</v>
      </c>
      <c r="AR502" s="155">
        <v>1.169</v>
      </c>
      <c r="AS502" s="155">
        <v>1.1160000000000001</v>
      </c>
      <c r="AT502" s="155">
        <v>1.107</v>
      </c>
      <c r="AU502" s="155">
        <v>1.006</v>
      </c>
      <c r="AV502" s="155">
        <v>0.81599999999999995</v>
      </c>
      <c r="AW502" s="155">
        <v>0.80500000000000005</v>
      </c>
      <c r="AX502" s="155">
        <v>0.80900000000000005</v>
      </c>
      <c r="AY502" s="155">
        <v>0.81399999999999995</v>
      </c>
      <c r="AZ502" s="155">
        <v>0.79500000000000004</v>
      </c>
      <c r="BA502" s="155">
        <v>0.81200000000000006</v>
      </c>
      <c r="BB502" s="155">
        <v>0.80600000000000005</v>
      </c>
      <c r="BC502" s="155">
        <v>0.81899999999999995</v>
      </c>
      <c r="BD502" s="155">
        <v>0.80100000000000005</v>
      </c>
      <c r="BE502" s="155">
        <v>0.79900000000000004</v>
      </c>
      <c r="BF502" s="155">
        <v>0.77500000000000002</v>
      </c>
      <c r="BG502" s="155">
        <v>0.76800000000000002</v>
      </c>
      <c r="BH502" s="155">
        <v>0.78300000000000003</v>
      </c>
      <c r="BI502" s="155">
        <v>0.82099999999999995</v>
      </c>
      <c r="BJ502" s="155">
        <v>0.83299999999999996</v>
      </c>
      <c r="BK502" s="155">
        <v>0.81499999999999995</v>
      </c>
      <c r="BL502" s="155">
        <v>0.83899999999999997</v>
      </c>
      <c r="BM502" s="155">
        <v>0.84</v>
      </c>
      <c r="BN502" s="155">
        <v>0.871</v>
      </c>
      <c r="BO502" s="155">
        <v>0.876</v>
      </c>
      <c r="BP502" s="155">
        <v>0.873</v>
      </c>
      <c r="BQ502" s="155">
        <v>0.878</v>
      </c>
      <c r="BR502" s="155">
        <v>0.82699999999999996</v>
      </c>
      <c r="BS502" s="155">
        <v>0.81100000000000005</v>
      </c>
      <c r="BT502" s="155">
        <v>0.85599999999999998</v>
      </c>
      <c r="BU502" s="155"/>
      <c r="BV502" s="155">
        <v>0.89</v>
      </c>
      <c r="BW502" s="155">
        <v>0.89600000000000002</v>
      </c>
      <c r="BX502" s="155">
        <v>0.89200000000000002</v>
      </c>
      <c r="BY502" s="155">
        <v>0.92</v>
      </c>
      <c r="BZ502" s="155">
        <v>0.90200000000000002</v>
      </c>
      <c r="CA502" s="155">
        <v>0.88100000000000001</v>
      </c>
      <c r="CB502" s="155">
        <v>0.83299999999999996</v>
      </c>
      <c r="CC502" s="155">
        <v>0.89</v>
      </c>
      <c r="CD502" s="155">
        <v>0.84599999999999997</v>
      </c>
      <c r="CE502" s="155">
        <v>0.85299999999999998</v>
      </c>
      <c r="CF502" s="155">
        <v>0.877</v>
      </c>
      <c r="CG502" s="155">
        <v>0.90200000000000002</v>
      </c>
      <c r="CH502" s="155">
        <v>0.89</v>
      </c>
      <c r="CI502" s="155">
        <v>0.92100000000000004</v>
      </c>
      <c r="CJ502" s="155">
        <v>0.92500000000000004</v>
      </c>
      <c r="CK502" s="155">
        <v>0.94499999999999995</v>
      </c>
      <c r="CL502" s="155">
        <v>0.95699999999999996</v>
      </c>
      <c r="CM502" s="155">
        <v>0.97899999999999998</v>
      </c>
      <c r="CN502" s="155">
        <v>0.97499999999999998</v>
      </c>
      <c r="CO502" s="155">
        <v>0.94599999999999995</v>
      </c>
      <c r="CP502" s="241">
        <v>0.94699999999999995</v>
      </c>
      <c r="CQ502" s="209">
        <v>0.93799999999999994</v>
      </c>
      <c r="CR502" s="155">
        <v>0.93100000000000005</v>
      </c>
      <c r="CS502" s="100">
        <v>0.94699999999999995</v>
      </c>
      <c r="CT502" s="100">
        <v>0.94699999999999995</v>
      </c>
      <c r="CU502" s="155">
        <v>0.97399999999999998</v>
      </c>
      <c r="CV502" s="155">
        <v>0.95699999999999996</v>
      </c>
      <c r="CW502" s="155">
        <v>0.96399999999999997</v>
      </c>
      <c r="CX502" s="155">
        <v>0.96899999999999997</v>
      </c>
      <c r="CY502" s="155">
        <v>0.998</v>
      </c>
      <c r="CZ502" s="155">
        <v>1.0209999999999999</v>
      </c>
      <c r="DA502" s="155">
        <v>1.0269999999999999</v>
      </c>
      <c r="DB502" s="67">
        <v>1.0629999999999999</v>
      </c>
      <c r="DC502" s="67">
        <v>1.0169999999999999</v>
      </c>
      <c r="DD502" s="17">
        <f t="shared" si="20"/>
        <v>-6.9999999999998952E-3</v>
      </c>
      <c r="DE502" s="96">
        <f t="shared" si="21"/>
        <v>-6.1511423550086961E-3</v>
      </c>
      <c r="DF502">
        <v>7.8</v>
      </c>
      <c r="DG502"/>
      <c r="DH502" s="86" t="s">
        <v>11915</v>
      </c>
      <c r="DI502">
        <f>VLOOKUP(DH502,[6]ETF基金20250705!$A:$D,4,FALSE)</f>
        <v>1.131</v>
      </c>
      <c r="DJ502"/>
      <c r="DK502" s="270"/>
      <c r="DL502" s="271"/>
    </row>
    <row r="503" spans="1:120" x14ac:dyDescent="0.25">
      <c r="A503" s="99">
        <f t="shared" si="15"/>
        <v>502</v>
      </c>
      <c r="B503" s="35" t="s">
        <v>250</v>
      </c>
      <c r="C503" s="86" t="s">
        <v>11972</v>
      </c>
      <c r="D503" s="182">
        <v>1.0249999999999999</v>
      </c>
      <c r="F503" s="100" t="e">
        <f>VLOOKUP(C503,#REF!,3,FALSE)</f>
        <v>#REF!</v>
      </c>
      <c r="G503" s="100"/>
      <c r="H503" s="155">
        <v>1.032</v>
      </c>
      <c r="I503" s="155">
        <v>0.96099999999999997</v>
      </c>
      <c r="J503" s="155">
        <v>0.97499999999999998</v>
      </c>
      <c r="K503" s="155">
        <v>0.96799999999999997</v>
      </c>
      <c r="L503" s="155">
        <v>0.94599999999999995</v>
      </c>
      <c r="M503" s="155">
        <v>0.94699999999999995</v>
      </c>
      <c r="N503" s="155">
        <v>0.96799999999999997</v>
      </c>
      <c r="O503" s="155">
        <v>0.94799999999999995</v>
      </c>
      <c r="P503" s="155">
        <v>0.93700000000000006</v>
      </c>
      <c r="Q503" s="155">
        <v>0.94299999999999995</v>
      </c>
      <c r="R503" s="155">
        <v>0.93500000000000005</v>
      </c>
      <c r="S503" s="155">
        <v>0.93300000000000005</v>
      </c>
      <c r="T503" s="155">
        <v>0.98599999999999999</v>
      </c>
      <c r="U503" s="155">
        <v>1.004</v>
      </c>
      <c r="V503" s="155">
        <v>1.0089999999999999</v>
      </c>
      <c r="W503" s="155">
        <v>1.0429999999999999</v>
      </c>
      <c r="X503" s="155">
        <v>1.0169999999999999</v>
      </c>
      <c r="Y503" s="155">
        <v>1.006</v>
      </c>
      <c r="Z503" s="155">
        <v>1.0349999999999999</v>
      </c>
      <c r="AA503" s="155">
        <v>1.026</v>
      </c>
      <c r="AB503" s="155">
        <v>1.0229999999999999</v>
      </c>
      <c r="AC503" s="155">
        <v>0.98399999999999999</v>
      </c>
      <c r="AD503" s="155">
        <v>1.01</v>
      </c>
      <c r="AE503" s="155">
        <v>0.99099999999999999</v>
      </c>
      <c r="AF503" s="155">
        <v>0.95499999999999996</v>
      </c>
      <c r="AG503" s="155">
        <v>0.97499999999999998</v>
      </c>
      <c r="AH503" s="155">
        <v>1.1000000000000001</v>
      </c>
      <c r="AI503" s="155">
        <v>1.0920000000000001</v>
      </c>
      <c r="AJ503" s="155">
        <v>1.1080000000000001</v>
      </c>
      <c r="AK503" s="155">
        <v>1.129</v>
      </c>
      <c r="AL503" s="155">
        <v>1.1040000000000001</v>
      </c>
      <c r="AM503" s="155">
        <v>1.0669999999999999</v>
      </c>
      <c r="AN503" s="155">
        <v>1.101</v>
      </c>
      <c r="AO503" s="155">
        <v>1.198</v>
      </c>
      <c r="AP503" s="155">
        <v>1.044</v>
      </c>
      <c r="AQ503" s="155">
        <v>1.04</v>
      </c>
      <c r="AR503" s="155">
        <v>1.0569999999999999</v>
      </c>
      <c r="AS503" s="155">
        <v>1.0329999999999999</v>
      </c>
      <c r="DD503" s="17">
        <f t="shared" si="20"/>
        <v>-7.0000000000001172E-3</v>
      </c>
      <c r="DE503" s="96">
        <f t="shared" si="21"/>
        <v>-6.7829457364342221E-3</v>
      </c>
      <c r="DF503">
        <v>7.8</v>
      </c>
      <c r="DH503" s="86" t="s">
        <v>11972</v>
      </c>
      <c r="DI503">
        <f>VLOOKUP(DH503,[6]ETF基金20250705!$A:$D,4,FALSE)</f>
        <v>1.0249999999999999</v>
      </c>
      <c r="DK503" s="270"/>
      <c r="DL503" s="271"/>
    </row>
    <row r="504" spans="1:120" x14ac:dyDescent="0.25">
      <c r="A504" s="99">
        <f t="shared" si="15"/>
        <v>503</v>
      </c>
      <c r="B504" s="35" t="s">
        <v>11982</v>
      </c>
      <c r="C504" s="86" t="s">
        <v>11980</v>
      </c>
      <c r="D504" s="182">
        <v>1.508</v>
      </c>
      <c r="F504" s="100" t="e">
        <f>VLOOKUP(C504,#REF!,3,FALSE)</f>
        <v>#REF!</v>
      </c>
      <c r="G504" s="100"/>
      <c r="H504" s="155">
        <v>1.5209999999999999</v>
      </c>
      <c r="I504" s="155">
        <v>1.466</v>
      </c>
      <c r="J504" s="155">
        <v>1.4710000000000001</v>
      </c>
      <c r="K504" s="155">
        <v>1.5209999999999999</v>
      </c>
      <c r="L504" s="155">
        <v>1.472</v>
      </c>
      <c r="M504" s="155">
        <v>1.4770000000000001</v>
      </c>
      <c r="N504" s="155">
        <v>1.506</v>
      </c>
      <c r="O504" s="155">
        <v>1.532</v>
      </c>
      <c r="P504" s="155">
        <v>1.57</v>
      </c>
      <c r="Q504" s="155">
        <v>1.5389999999999999</v>
      </c>
      <c r="R504" s="155">
        <v>1.5549999999999999</v>
      </c>
      <c r="S504" s="155">
        <v>1.5589999999999999</v>
      </c>
      <c r="T504" s="155">
        <v>1.5349999999999999</v>
      </c>
      <c r="U504" s="155">
        <v>1.546</v>
      </c>
      <c r="V504" s="155">
        <v>1.5660000000000001</v>
      </c>
      <c r="W504" s="155">
        <v>1.649</v>
      </c>
      <c r="X504" s="155">
        <v>1.6830000000000001</v>
      </c>
      <c r="Y504" s="155">
        <v>1.629</v>
      </c>
      <c r="Z504" s="155">
        <v>1.66</v>
      </c>
      <c r="AA504" s="155">
        <v>1.508</v>
      </c>
      <c r="AB504" s="155">
        <v>1.5209999999999999</v>
      </c>
      <c r="AC504" s="155">
        <v>1.423</v>
      </c>
      <c r="AD504" s="155">
        <v>1.472</v>
      </c>
      <c r="AE504" s="155">
        <v>1.4590000000000001</v>
      </c>
      <c r="AF504" s="155">
        <v>1.431</v>
      </c>
      <c r="AG504" s="155">
        <v>1.3819999999999999</v>
      </c>
      <c r="AH504" s="155">
        <v>1.532</v>
      </c>
      <c r="AI504" s="155">
        <v>1.5189999999999999</v>
      </c>
      <c r="AJ504" s="155">
        <v>1.448</v>
      </c>
      <c r="AK504" s="155">
        <v>1.474</v>
      </c>
      <c r="AL504" s="155">
        <v>1.474</v>
      </c>
      <c r="AM504" s="155">
        <v>1.4059999999999999</v>
      </c>
      <c r="AN504" s="155">
        <v>1.423</v>
      </c>
      <c r="AO504" s="155">
        <v>1.4810000000000001</v>
      </c>
      <c r="AP504" s="155">
        <v>1.3240000000000001</v>
      </c>
      <c r="AQ504" s="155">
        <v>1.3939999999999999</v>
      </c>
      <c r="AR504" s="155">
        <v>1.4339999999999999</v>
      </c>
      <c r="DD504" s="17">
        <f t="shared" si="20"/>
        <v>-1.2999999999999901E-2</v>
      </c>
      <c r="DE504" s="96">
        <f t="shared" si="21"/>
        <v>-8.5470085470084819E-3</v>
      </c>
      <c r="DF504">
        <v>7.8</v>
      </c>
      <c r="DH504" s="86" t="s">
        <v>11980</v>
      </c>
      <c r="DI504">
        <f>VLOOKUP(DH504,[6]ETF基金20250705!$A:$D,4,FALSE)</f>
        <v>1.508</v>
      </c>
      <c r="DK504" s="270"/>
      <c r="DL504" s="271"/>
    </row>
    <row r="505" spans="1:120" x14ac:dyDescent="0.25">
      <c r="A505" s="99">
        <f t="shared" si="15"/>
        <v>504</v>
      </c>
      <c r="B505" s="35" t="s">
        <v>11995</v>
      </c>
      <c r="C505" s="86" t="s">
        <v>11996</v>
      </c>
      <c r="D505" s="182">
        <v>1.4370000000000001</v>
      </c>
      <c r="F505" s="100" t="e">
        <f>VLOOKUP(C505,#REF!,3,FALSE)</f>
        <v>#REF!</v>
      </c>
      <c r="G505" s="100"/>
      <c r="H505" s="155">
        <v>1.4510000000000001</v>
      </c>
      <c r="I505" s="155">
        <v>1.397</v>
      </c>
      <c r="J505" s="155">
        <v>1.4039999999999999</v>
      </c>
      <c r="K505" s="155">
        <v>1.45</v>
      </c>
      <c r="L505" s="155">
        <v>1.407</v>
      </c>
      <c r="M505" s="155">
        <v>1.4219999999999999</v>
      </c>
      <c r="N505" s="155">
        <v>1.448</v>
      </c>
      <c r="O505" s="155">
        <v>1.4770000000000001</v>
      </c>
      <c r="P505" s="155">
        <v>1.5009999999999999</v>
      </c>
      <c r="Q505" s="155">
        <v>1.468</v>
      </c>
      <c r="R505" s="155">
        <v>1.4810000000000001</v>
      </c>
      <c r="S505" s="155">
        <v>1.4870000000000001</v>
      </c>
      <c r="T505" s="155">
        <v>1.4750000000000001</v>
      </c>
      <c r="U505" s="155">
        <v>1.484</v>
      </c>
      <c r="V505" s="155">
        <v>1.5089999999999999</v>
      </c>
      <c r="W505" s="155">
        <v>1.5780000000000001</v>
      </c>
      <c r="X505" s="155">
        <v>1.615</v>
      </c>
      <c r="Y505" s="155">
        <v>1.5720000000000001</v>
      </c>
      <c r="Z505" s="155">
        <v>1.629</v>
      </c>
      <c r="AA505" s="155">
        <v>1.504</v>
      </c>
      <c r="AB505" s="155">
        <v>1.504</v>
      </c>
      <c r="AC505" s="155">
        <v>1.3979999999999999</v>
      </c>
      <c r="AD505" s="155">
        <v>1.4370000000000001</v>
      </c>
      <c r="AE505" s="155">
        <v>1.427</v>
      </c>
      <c r="AF505" s="155">
        <v>1.3919999999999999</v>
      </c>
      <c r="AG505" s="155">
        <v>1.3640000000000001</v>
      </c>
      <c r="AH505" s="155">
        <v>1.4930000000000001</v>
      </c>
      <c r="AI505" s="155">
        <v>1.4790000000000001</v>
      </c>
      <c r="AJ505" s="155">
        <v>1.3959999999999999</v>
      </c>
      <c r="AK505" s="155">
        <v>1.425</v>
      </c>
      <c r="AL505" s="155">
        <v>1.419</v>
      </c>
      <c r="AM505" s="155">
        <v>1.3859999999999999</v>
      </c>
      <c r="AN505" s="155">
        <v>1.427</v>
      </c>
      <c r="AO505" s="155">
        <v>1.508</v>
      </c>
      <c r="AP505" s="155">
        <v>1.3380000000000001</v>
      </c>
      <c r="AQ505" s="155">
        <v>1.3879999999999999</v>
      </c>
      <c r="AR505" s="155">
        <v>1.363</v>
      </c>
      <c r="DD505" s="17">
        <f t="shared" si="20"/>
        <v>-1.4000000000000012E-2</v>
      </c>
      <c r="DE505" s="96">
        <f t="shared" si="21"/>
        <v>-9.6485182632667209E-3</v>
      </c>
      <c r="DF505">
        <v>7.8</v>
      </c>
      <c r="DH505" s="86" t="s">
        <v>11996</v>
      </c>
      <c r="DI505">
        <f>VLOOKUP(DH505,[6]ETF基金20250705!$A:$D,4,FALSE)</f>
        <v>1.4370000000000001</v>
      </c>
      <c r="DK505" s="270"/>
      <c r="DL505" s="271"/>
    </row>
    <row r="506" spans="1:120" x14ac:dyDescent="0.25">
      <c r="A506" s="99">
        <f t="shared" si="15"/>
        <v>505</v>
      </c>
      <c r="B506" s="35" t="s">
        <v>11997</v>
      </c>
      <c r="C506" s="86" t="s">
        <v>11998</v>
      </c>
      <c r="D506" s="182">
        <v>1.2889999999999999</v>
      </c>
      <c r="F506" s="100" t="e">
        <f>VLOOKUP(C506,#REF!,3,FALSE)</f>
        <v>#REF!</v>
      </c>
      <c r="G506" s="100"/>
      <c r="H506" s="155">
        <v>1.3149999999999999</v>
      </c>
      <c r="I506" s="155">
        <v>1.256</v>
      </c>
      <c r="J506" s="155">
        <v>1.26</v>
      </c>
      <c r="K506" s="155">
        <v>1.3080000000000001</v>
      </c>
      <c r="L506" s="155">
        <v>1.26</v>
      </c>
      <c r="M506" s="155">
        <v>1.2709999999999999</v>
      </c>
      <c r="N506" s="155">
        <v>1.3009999999999999</v>
      </c>
      <c r="O506" s="155">
        <v>1.329</v>
      </c>
      <c r="P506" s="155">
        <v>1.349</v>
      </c>
      <c r="Q506" s="155">
        <v>1.3120000000000001</v>
      </c>
      <c r="R506" s="155">
        <v>1.333</v>
      </c>
      <c r="S506" s="155">
        <v>1.347</v>
      </c>
      <c r="T506" s="155">
        <v>1.323</v>
      </c>
      <c r="U506" s="155">
        <v>1.3420000000000001</v>
      </c>
      <c r="V506" s="155">
        <v>1.363</v>
      </c>
      <c r="W506" s="155">
        <v>1.429</v>
      </c>
      <c r="X506" s="155">
        <v>1.4570000000000001</v>
      </c>
      <c r="Y506" s="155">
        <v>1.4159999999999999</v>
      </c>
      <c r="Z506" s="155">
        <v>1.4790000000000001</v>
      </c>
      <c r="AA506" s="155">
        <v>1.361</v>
      </c>
      <c r="AB506" s="155">
        <v>1.3620000000000001</v>
      </c>
      <c r="AC506" s="155">
        <v>1.2649999999999999</v>
      </c>
      <c r="AD506" s="155">
        <v>1.3</v>
      </c>
      <c r="AE506" s="155">
        <v>1.2989999999999999</v>
      </c>
      <c r="AF506" s="155">
        <v>1.2450000000000001</v>
      </c>
      <c r="AG506" s="155">
        <v>1.1870000000000001</v>
      </c>
      <c r="AH506" s="155">
        <v>1.3380000000000001</v>
      </c>
      <c r="AI506" s="155">
        <v>1.3340000000000001</v>
      </c>
      <c r="AJ506" s="155">
        <v>1.242</v>
      </c>
      <c r="AK506" s="155">
        <v>1.2470000000000001</v>
      </c>
      <c r="AL506" s="155">
        <v>1.23</v>
      </c>
      <c r="AM506" s="155">
        <v>1.1870000000000001</v>
      </c>
      <c r="AN506" s="155">
        <v>1.2290000000000001</v>
      </c>
      <c r="AO506" s="155">
        <v>1.2849999999999999</v>
      </c>
      <c r="AP506" s="155">
        <v>1.1539999999999999</v>
      </c>
      <c r="AQ506" s="155">
        <v>1.2210000000000001</v>
      </c>
      <c r="AR506" s="155">
        <v>1.1879999999999999</v>
      </c>
      <c r="DD506" s="17">
        <f t="shared" si="20"/>
        <v>-2.6000000000000023E-2</v>
      </c>
      <c r="DE506" s="96">
        <f t="shared" si="21"/>
        <v>-1.9771863117870742E-2</v>
      </c>
      <c r="DF506">
        <v>7.8</v>
      </c>
      <c r="DH506" s="86" t="s">
        <v>11998</v>
      </c>
      <c r="DI506">
        <f>VLOOKUP(DH506,[6]ETF基金20250705!$A:$D,4,FALSE)</f>
        <v>1.2889999999999999</v>
      </c>
      <c r="DK506" s="270"/>
      <c r="DL506" s="271"/>
    </row>
    <row r="507" spans="1:120" x14ac:dyDescent="0.25">
      <c r="A507" s="99">
        <f t="shared" si="15"/>
        <v>506</v>
      </c>
      <c r="B507" s="8" t="s">
        <v>12359</v>
      </c>
      <c r="C507" s="137" t="s">
        <v>12001</v>
      </c>
      <c r="D507" s="182">
        <v>1.6639999999999999</v>
      </c>
      <c r="F507" s="100" t="e">
        <f>VLOOKUP(C507,#REF!,3,FALSE)</f>
        <v>#REF!</v>
      </c>
      <c r="G507" s="100"/>
      <c r="H507" s="155">
        <v>1.631</v>
      </c>
      <c r="I507" s="155">
        <v>1.542</v>
      </c>
      <c r="J507" s="155">
        <v>1.542</v>
      </c>
      <c r="K507" s="155">
        <v>1.5580000000000001</v>
      </c>
      <c r="L507" s="155">
        <v>1.534</v>
      </c>
      <c r="M507" s="155">
        <v>1.4930000000000001</v>
      </c>
      <c r="N507" s="155">
        <v>1.5249999999999999</v>
      </c>
      <c r="O507" s="155">
        <v>1.4339999999999999</v>
      </c>
      <c r="P507" s="155">
        <v>1.393</v>
      </c>
      <c r="Q507" s="155">
        <v>1.3939999999999999</v>
      </c>
      <c r="R507" s="155">
        <v>1.3260000000000001</v>
      </c>
      <c r="S507" s="155">
        <v>1.36</v>
      </c>
      <c r="T507" s="155">
        <v>1.367</v>
      </c>
      <c r="U507" s="155">
        <v>1.415</v>
      </c>
      <c r="V507" s="155">
        <v>1.427</v>
      </c>
      <c r="W507" s="155">
        <v>1.399</v>
      </c>
      <c r="X507" s="155">
        <v>1.4490000000000001</v>
      </c>
      <c r="Y507" s="155">
        <v>1.476</v>
      </c>
      <c r="Z507" s="155">
        <v>1.593</v>
      </c>
      <c r="AA507" s="155">
        <v>1.605</v>
      </c>
      <c r="AB507" s="155">
        <v>1.5960000000000001</v>
      </c>
      <c r="AC507" s="155">
        <v>1.605</v>
      </c>
      <c r="AD507" s="155">
        <v>1.6379999999999999</v>
      </c>
      <c r="AE507" s="155">
        <v>1.6240000000000001</v>
      </c>
      <c r="AF507" s="155">
        <v>1.6259999999999999</v>
      </c>
      <c r="AG507" s="155">
        <v>1.621</v>
      </c>
      <c r="AH507" s="155">
        <v>1.6379999999999999</v>
      </c>
      <c r="AI507" s="155">
        <v>1.577</v>
      </c>
      <c r="AJ507" s="155">
        <v>1.5780000000000001</v>
      </c>
      <c r="AK507" s="155">
        <v>1.5389999999999999</v>
      </c>
      <c r="AL507" s="155">
        <v>1.516</v>
      </c>
      <c r="AM507" s="155">
        <v>1.53</v>
      </c>
      <c r="AN507" s="155">
        <v>1.534</v>
      </c>
      <c r="AO507" s="155">
        <v>1.569</v>
      </c>
      <c r="AP507" s="155">
        <v>1.52</v>
      </c>
      <c r="AQ507" s="155">
        <v>1.522</v>
      </c>
      <c r="AR507" s="155">
        <v>1.571</v>
      </c>
      <c r="DD507" s="17">
        <f t="shared" si="20"/>
        <v>3.2999999999999918E-2</v>
      </c>
      <c r="DE507" s="96">
        <f t="shared" si="21"/>
        <v>2.0232985898221898E-2</v>
      </c>
      <c r="DF507">
        <v>7.8</v>
      </c>
      <c r="DH507" s="137" t="s">
        <v>12001</v>
      </c>
      <c r="DI507">
        <f>VLOOKUP(DH507,[6]ETF基金20250705!$A:$D,4,FALSE)</f>
        <v>1.6639999999999999</v>
      </c>
      <c r="DK507" s="270"/>
      <c r="DL507" s="271"/>
    </row>
    <row r="508" spans="1:120" x14ac:dyDescent="0.25">
      <c r="A508" s="99">
        <f t="shared" si="15"/>
        <v>507</v>
      </c>
      <c r="B508" s="8" t="s">
        <v>12013</v>
      </c>
      <c r="C508" s="137" t="s">
        <v>12015</v>
      </c>
      <c r="D508" s="182">
        <v>1.913</v>
      </c>
      <c r="F508" s="100" t="e">
        <f>VLOOKUP(C508,#REF!,3,FALSE)</f>
        <v>#REF!</v>
      </c>
      <c r="G508" s="100"/>
      <c r="H508" s="155">
        <v>1.865</v>
      </c>
      <c r="I508" s="155">
        <v>1.78</v>
      </c>
      <c r="J508" s="155">
        <v>1.794</v>
      </c>
      <c r="K508" s="155">
        <v>1.7929999999999999</v>
      </c>
      <c r="L508" s="155">
        <v>1.774</v>
      </c>
      <c r="M508" s="155">
        <v>1.8160000000000001</v>
      </c>
      <c r="N508" s="155">
        <v>1.829</v>
      </c>
      <c r="O508" s="155">
        <v>1.7989999999999999</v>
      </c>
      <c r="P508" s="155">
        <v>1.7450000000000001</v>
      </c>
      <c r="Q508" s="155">
        <v>1.7549999999999999</v>
      </c>
      <c r="R508" s="155">
        <v>1.7290000000000001</v>
      </c>
      <c r="S508" s="155">
        <v>1.732</v>
      </c>
      <c r="T508" s="155">
        <v>1.8740000000000001</v>
      </c>
      <c r="U508" s="155">
        <v>1.9419999999999999</v>
      </c>
      <c r="V508" s="155">
        <v>1.9610000000000001</v>
      </c>
      <c r="W508" s="155">
        <v>2.0019999999999998</v>
      </c>
      <c r="X508" s="155">
        <v>1.98</v>
      </c>
      <c r="Y508" s="155">
        <v>1.97</v>
      </c>
      <c r="Z508" s="155">
        <v>1.9630000000000001</v>
      </c>
      <c r="AA508" s="155">
        <v>1.9470000000000001</v>
      </c>
      <c r="AB508" s="155">
        <v>1.9630000000000001</v>
      </c>
      <c r="AC508" s="155">
        <v>1.875</v>
      </c>
      <c r="AD508" s="155">
        <v>1.8919999999999999</v>
      </c>
      <c r="AE508" s="155">
        <v>1.9079999999999999</v>
      </c>
      <c r="AF508" s="155">
        <v>1.833</v>
      </c>
      <c r="AG508" s="155">
        <v>1.883</v>
      </c>
      <c r="AH508" s="155">
        <v>2.0139999999999998</v>
      </c>
      <c r="AI508" s="155">
        <v>2.024</v>
      </c>
      <c r="AJ508" s="155">
        <v>2.09</v>
      </c>
      <c r="AK508" s="155">
        <v>2.15</v>
      </c>
      <c r="AL508" s="155">
        <v>2.16</v>
      </c>
      <c r="AM508" s="155">
        <v>2.13</v>
      </c>
      <c r="AN508" s="155">
        <v>2.1680000000000001</v>
      </c>
      <c r="AO508" s="155">
        <v>2.23</v>
      </c>
      <c r="AP508" s="155">
        <v>2.14</v>
      </c>
      <c r="AQ508" s="155">
        <v>2.198</v>
      </c>
      <c r="DD508" s="17">
        <f t="shared" si="20"/>
        <v>4.8000000000000043E-2</v>
      </c>
      <c r="DE508" s="96">
        <f t="shared" si="21"/>
        <v>2.5737265415549621E-2</v>
      </c>
      <c r="DF508">
        <v>7.8</v>
      </c>
      <c r="DH508" s="137" t="s">
        <v>12015</v>
      </c>
      <c r="DI508">
        <f>VLOOKUP(DH508,[6]ETF基金20250705!$A:$D,4,FALSE)</f>
        <v>1.913</v>
      </c>
      <c r="DK508" s="270"/>
      <c r="DL508" s="271"/>
      <c r="DN508" s="270"/>
    </row>
    <row r="509" spans="1:120" x14ac:dyDescent="0.25">
      <c r="A509" s="99">
        <f t="shared" si="15"/>
        <v>508</v>
      </c>
      <c r="B509" s="8" t="s">
        <v>12045</v>
      </c>
      <c r="C509" s="137" t="s">
        <v>12046</v>
      </c>
      <c r="D509" s="182">
        <v>0.97499999999999998</v>
      </c>
      <c r="F509" s="100" t="e">
        <f>VLOOKUP(C509,#REF!,3,FALSE)</f>
        <v>#REF!</v>
      </c>
      <c r="G509" s="100"/>
      <c r="H509" s="155">
        <v>0.96099999999999997</v>
      </c>
      <c r="I509" s="155">
        <v>0.93899999999999995</v>
      </c>
      <c r="J509" s="155">
        <v>0.94399999999999995</v>
      </c>
      <c r="K509" s="155">
        <v>0.94599999999999995</v>
      </c>
      <c r="L509" s="155">
        <v>0.93700000000000006</v>
      </c>
      <c r="M509" s="155">
        <v>0.94499999999999995</v>
      </c>
      <c r="N509" s="155">
        <v>0.94699999999999995</v>
      </c>
      <c r="O509" s="155">
        <v>0.93899999999999995</v>
      </c>
      <c r="P509" s="155">
        <v>0.91900000000000004</v>
      </c>
      <c r="Q509" s="155">
        <v>0.92200000000000004</v>
      </c>
      <c r="R509" s="155">
        <v>0.91600000000000004</v>
      </c>
      <c r="S509" s="155">
        <v>0.91200000000000003</v>
      </c>
      <c r="T509" s="155">
        <v>0.94399999999999995</v>
      </c>
      <c r="U509" s="155">
        <v>0.95899999999999996</v>
      </c>
      <c r="V509" s="155">
        <v>0.96299999999999997</v>
      </c>
      <c r="W509" s="155">
        <v>0.98499999999999999</v>
      </c>
      <c r="X509" s="155">
        <v>0.97</v>
      </c>
      <c r="Y509" s="155">
        <v>0.95599999999999996</v>
      </c>
      <c r="Z509" s="155">
        <v>0.98199999999999998</v>
      </c>
      <c r="AA509" s="155">
        <v>0.96799999999999997</v>
      </c>
      <c r="AB509" s="155">
        <v>0.95399999999999996</v>
      </c>
      <c r="AC509" s="155">
        <v>0.92900000000000005</v>
      </c>
      <c r="AD509" s="155">
        <v>0.93400000000000005</v>
      </c>
      <c r="AE509" s="155">
        <v>0.92800000000000005</v>
      </c>
      <c r="AF509" s="155">
        <v>0.90600000000000003</v>
      </c>
      <c r="AG509" s="155">
        <v>0.91500000000000004</v>
      </c>
      <c r="AH509" s="155">
        <v>0.96699999999999997</v>
      </c>
      <c r="AI509" s="155">
        <v>0.96099999999999997</v>
      </c>
      <c r="AJ509" s="155">
        <v>0.96399999999999997</v>
      </c>
      <c r="AK509" s="155">
        <v>0.97099999999999997</v>
      </c>
      <c r="AL509" s="155">
        <v>0.95499999999999996</v>
      </c>
      <c r="AM509" s="155">
        <v>0.94599999999999995</v>
      </c>
      <c r="AN509" s="155">
        <v>0.97199999999999998</v>
      </c>
      <c r="AO509" s="155">
        <v>1.0069999999999999</v>
      </c>
      <c r="DD509" s="17">
        <f t="shared" si="20"/>
        <v>1.4000000000000012E-2</v>
      </c>
      <c r="DE509" s="96">
        <f t="shared" si="21"/>
        <v>1.4568158168574414E-2</v>
      </c>
      <c r="DF509">
        <v>7.8</v>
      </c>
      <c r="DH509" s="137" t="s">
        <v>12046</v>
      </c>
      <c r="DI509">
        <f>VLOOKUP(DH509,[6]ETF基金20250705!$A:$D,4,FALSE)</f>
        <v>0.97499999999999998</v>
      </c>
      <c r="DK509" s="270"/>
      <c r="DL509" s="271"/>
      <c r="DN509" s="17"/>
      <c r="DO509" s="17"/>
      <c r="DP509" s="272"/>
    </row>
    <row r="510" spans="1:120" x14ac:dyDescent="0.25">
      <c r="A510" s="99">
        <f t="shared" si="15"/>
        <v>509</v>
      </c>
      <c r="B510" s="8" t="s">
        <v>12340</v>
      </c>
      <c r="C510" s="1" t="s">
        <v>12342</v>
      </c>
      <c r="D510" s="277">
        <f>E510*DF510</f>
        <v>304.58999999999997</v>
      </c>
      <c r="E510" s="67">
        <v>39.049999999999997</v>
      </c>
      <c r="F510" s="100" t="e">
        <f>VLOOKUP(C510,#REF!,3,FALSE)</f>
        <v>#REF!</v>
      </c>
      <c r="G510" s="100"/>
      <c r="DD510" s="17">
        <f t="shared" si="20"/>
        <v>304.58999999999997</v>
      </c>
      <c r="DE510" s="96" t="e">
        <f t="shared" si="21"/>
        <v>#DIV/0!</v>
      </c>
      <c r="DF510">
        <v>7.8</v>
      </c>
      <c r="DH510" s="1"/>
    </row>
    <row r="511" spans="1:120" x14ac:dyDescent="0.25">
      <c r="A511" s="99">
        <f t="shared" si="15"/>
        <v>510</v>
      </c>
      <c r="B511" s="8" t="s">
        <v>12344</v>
      </c>
      <c r="C511" s="1" t="s">
        <v>12346</v>
      </c>
      <c r="D511" s="277">
        <f>E511*DF511</f>
        <v>132.6</v>
      </c>
      <c r="E511" s="67">
        <v>17</v>
      </c>
      <c r="F511" s="100" t="e">
        <f>VLOOKUP(C511,#REF!,3,FALSE)</f>
        <v>#REF!</v>
      </c>
      <c r="G511" s="100"/>
      <c r="DD511" s="17">
        <f t="shared" si="20"/>
        <v>132.6</v>
      </c>
      <c r="DE511" s="96" t="e">
        <f t="shared" si="21"/>
        <v>#DIV/0!</v>
      </c>
      <c r="DF511">
        <v>7.8</v>
      </c>
    </row>
    <row r="512" spans="1:120" x14ac:dyDescent="0.25">
      <c r="A512" s="99">
        <f t="shared" si="15"/>
        <v>511</v>
      </c>
      <c r="B512" s="8" t="s">
        <v>12348</v>
      </c>
      <c r="C512" s="1" t="s">
        <v>12350</v>
      </c>
      <c r="D512" s="277">
        <f>E512*DF512</f>
        <v>434.46000000000004</v>
      </c>
      <c r="E512" s="67">
        <v>55.7</v>
      </c>
      <c r="F512" s="100" t="e">
        <f>VLOOKUP(C512,#REF!,3,FALSE)</f>
        <v>#REF!</v>
      </c>
      <c r="G512" s="100"/>
      <c r="DD512" s="17">
        <f t="shared" si="20"/>
        <v>434.46000000000004</v>
      </c>
      <c r="DE512" s="96" t="e">
        <f t="shared" si="21"/>
        <v>#DIV/0!</v>
      </c>
      <c r="DF512">
        <v>7.8</v>
      </c>
    </row>
    <row r="513" spans="1:110" x14ac:dyDescent="0.25">
      <c r="A513" s="99">
        <f t="shared" si="15"/>
        <v>512</v>
      </c>
      <c r="B513" s="8" t="s">
        <v>12353</v>
      </c>
      <c r="C513" s="1" t="s">
        <v>12355</v>
      </c>
      <c r="D513" s="277">
        <f>E513*DF513</f>
        <v>174.72</v>
      </c>
      <c r="E513" s="67">
        <v>22.4</v>
      </c>
      <c r="F513" s="100" t="e">
        <f>VLOOKUP(C513,#REF!,3,FALSE)</f>
        <v>#REF!</v>
      </c>
      <c r="G513" s="100"/>
      <c r="DD513" s="17">
        <f t="shared" si="20"/>
        <v>174.72</v>
      </c>
      <c r="DE513" s="96" t="e">
        <f t="shared" si="21"/>
        <v>#DIV/0!</v>
      </c>
      <c r="DF513">
        <v>7.8</v>
      </c>
    </row>
    <row r="514" spans="1:110" x14ac:dyDescent="0.25">
      <c r="A514" s="99">
        <f t="shared" si="15"/>
        <v>513</v>
      </c>
      <c r="B514" s="1" t="s">
        <v>12356</v>
      </c>
      <c r="C514" s="1" t="s">
        <v>12357</v>
      </c>
      <c r="D514" s="277">
        <f>E514*DF514</f>
        <v>221.91</v>
      </c>
      <c r="E514" s="67">
        <v>28.45</v>
      </c>
      <c r="F514" s="100" t="e">
        <f>VLOOKUP(C514,#REF!,3,FALSE)</f>
        <v>#REF!</v>
      </c>
      <c r="G514" s="100"/>
      <c r="DD514" s="17">
        <f t="shared" si="20"/>
        <v>221.91</v>
      </c>
      <c r="DE514" s="96" t="e">
        <f t="shared" ref="DE514:DE517" si="22">DD514/H514</f>
        <v>#DIV/0!</v>
      </c>
      <c r="DF514">
        <v>7.8</v>
      </c>
    </row>
    <row r="515" spans="1:110" x14ac:dyDescent="0.25">
      <c r="DD515" s="17">
        <f t="shared" si="20"/>
        <v>0</v>
      </c>
      <c r="DE515" s="96" t="e">
        <f t="shared" si="22"/>
        <v>#DIV/0!</v>
      </c>
      <c r="DF515">
        <v>7.8</v>
      </c>
    </row>
    <row r="516" spans="1:110" x14ac:dyDescent="0.25">
      <c r="DD516" s="17">
        <f t="shared" si="20"/>
        <v>0</v>
      </c>
      <c r="DE516" s="96" t="e">
        <f t="shared" si="22"/>
        <v>#DIV/0!</v>
      </c>
      <c r="DF516">
        <v>7.8</v>
      </c>
    </row>
    <row r="517" spans="1:110" x14ac:dyDescent="0.25">
      <c r="DD517" s="17">
        <f t="shared" si="20"/>
        <v>0</v>
      </c>
      <c r="DE517" s="96" t="e">
        <f t="shared" si="22"/>
        <v>#DIV/0!</v>
      </c>
      <c r="DF517">
        <v>7.8</v>
      </c>
    </row>
  </sheetData>
  <phoneticPr fontId="2" type="noConversion"/>
  <conditionalFormatting sqref="DD1 DD2:DE517 DD518:DD1048576">
    <cfRule type="cellIs" dxfId="75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S38"/>
  <sheetViews>
    <sheetView showGridLines="0" topLeftCell="A13" workbookViewId="0">
      <selection activeCell="H21" sqref="H21"/>
    </sheetView>
  </sheetViews>
  <sheetFormatPr defaultColWidth="9.109375" defaultRowHeight="20.399999999999999" customHeight="1" x14ac:dyDescent="0.25"/>
  <cols>
    <col min="1" max="2" width="9.109375" style="7"/>
    <col min="3" max="3" width="9.109375" style="8"/>
    <col min="4" max="4" width="12.33203125" style="7" bestFit="1" customWidth="1"/>
    <col min="5" max="5" width="9.109375" style="7"/>
    <col min="6" max="6" width="12.33203125" style="7" bestFit="1" customWidth="1"/>
    <col min="7" max="7" width="9.109375" style="7"/>
    <col min="8" max="8" width="12.33203125" style="7" bestFit="1" customWidth="1"/>
    <col min="9" max="9" width="9.109375" style="7"/>
    <col min="10" max="10" width="12.33203125" style="7" bestFit="1" customWidth="1"/>
    <col min="11" max="11" width="9.109375" style="7"/>
    <col min="12" max="12" width="12.33203125" style="7" bestFit="1" customWidth="1"/>
    <col min="13" max="13" width="9.109375" style="7"/>
    <col min="14" max="14" width="12.33203125" style="7" bestFit="1" customWidth="1"/>
    <col min="15" max="15" width="9.5546875" style="7" bestFit="1" customWidth="1"/>
    <col min="16" max="16" width="12.33203125" style="7" bestFit="1" customWidth="1"/>
    <col min="17" max="17" width="9.5546875" style="7" bestFit="1" customWidth="1"/>
    <col min="18" max="18" width="12.6640625" style="7" customWidth="1"/>
    <col min="19" max="16384" width="9.109375" style="7"/>
  </cols>
  <sheetData>
    <row r="2" spans="2:19" ht="20.399999999999999" customHeight="1" x14ac:dyDescent="0.25">
      <c r="B2" s="361" t="s">
        <v>74</v>
      </c>
      <c r="C2" s="361" t="s">
        <v>11933</v>
      </c>
      <c r="D2" s="353" t="s">
        <v>12654</v>
      </c>
      <c r="E2" s="353"/>
      <c r="F2" s="396">
        <v>46011</v>
      </c>
      <c r="G2" s="353"/>
      <c r="H2" s="390">
        <v>46004</v>
      </c>
      <c r="I2" s="395"/>
      <c r="J2" s="390">
        <v>45997</v>
      </c>
      <c r="K2" s="395"/>
      <c r="L2" s="393">
        <v>45990</v>
      </c>
      <c r="M2" s="394"/>
      <c r="N2" s="390">
        <v>45983</v>
      </c>
      <c r="O2" s="391"/>
      <c r="P2" s="390">
        <v>45976</v>
      </c>
      <c r="Q2" s="391"/>
      <c r="R2" s="390">
        <v>45969</v>
      </c>
      <c r="S2" s="391"/>
    </row>
    <row r="3" spans="2:19" ht="20.399999999999999" customHeight="1" thickBot="1" x14ac:dyDescent="0.3">
      <c r="B3" s="392"/>
      <c r="C3" s="392"/>
      <c r="D3" s="301" t="s">
        <v>11935</v>
      </c>
      <c r="E3" s="301" t="s">
        <v>11934</v>
      </c>
      <c r="F3" s="301" t="s">
        <v>11935</v>
      </c>
      <c r="G3" s="301" t="s">
        <v>11934</v>
      </c>
      <c r="H3" s="301" t="s">
        <v>12865</v>
      </c>
      <c r="I3" s="301" t="s">
        <v>12826</v>
      </c>
      <c r="J3" s="301" t="s">
        <v>12865</v>
      </c>
      <c r="K3" s="301" t="s">
        <v>12826</v>
      </c>
      <c r="L3" s="341" t="s">
        <v>11935</v>
      </c>
      <c r="M3" s="341" t="s">
        <v>12826</v>
      </c>
      <c r="N3" s="301" t="s">
        <v>11935</v>
      </c>
      <c r="O3" s="301" t="s">
        <v>12826</v>
      </c>
      <c r="P3" s="301" t="s">
        <v>11935</v>
      </c>
      <c r="Q3" s="301" t="s">
        <v>11934</v>
      </c>
      <c r="R3" s="301" t="s">
        <v>11935</v>
      </c>
      <c r="S3" s="301" t="s">
        <v>11934</v>
      </c>
    </row>
    <row r="4" spans="2:19" ht="20.399999999999999" customHeight="1" thickTop="1" x14ac:dyDescent="0.25">
      <c r="B4" s="298">
        <f>ROW()-3</f>
        <v>1</v>
      </c>
      <c r="C4" s="298" t="s">
        <v>21</v>
      </c>
      <c r="D4" s="300">
        <f>伟伟!M143</f>
        <v>429100.5120000001</v>
      </c>
      <c r="E4" s="298">
        <f>RANK(D4,$D$4:$D$36)</f>
        <v>12</v>
      </c>
      <c r="F4" s="300">
        <v>429100.5120000001</v>
      </c>
      <c r="G4" s="298">
        <v>12</v>
      </c>
      <c r="H4" s="300">
        <v>410165.62199999974</v>
      </c>
      <c r="I4" s="298">
        <v>12</v>
      </c>
      <c r="J4" s="300">
        <v>434784.06000000029</v>
      </c>
      <c r="K4" s="298">
        <v>12</v>
      </c>
      <c r="L4" s="300">
        <v>383073.49200000009</v>
      </c>
      <c r="M4" s="298">
        <v>12</v>
      </c>
      <c r="N4" s="300">
        <v>280838.65799999982</v>
      </c>
      <c r="O4" s="298">
        <v>15</v>
      </c>
      <c r="P4" s="300">
        <v>320865.99599999981</v>
      </c>
      <c r="Q4" s="298">
        <v>15</v>
      </c>
      <c r="R4" s="300">
        <v>357088.33800000022</v>
      </c>
      <c r="S4" s="298">
        <v>14</v>
      </c>
    </row>
    <row r="5" spans="2:19" ht="20.399999999999999" customHeight="1" x14ac:dyDescent="0.25">
      <c r="B5" s="27">
        <f t="shared" ref="B5:B32" si="0">ROW()-3</f>
        <v>2</v>
      </c>
      <c r="C5" s="27" t="s">
        <v>22</v>
      </c>
      <c r="D5" s="263">
        <f>何凤!M125</f>
        <v>-50624.779999999912</v>
      </c>
      <c r="E5" s="27">
        <f t="shared" ref="E5:E35" si="1">RANK(D5,$D$4:$D$36)</f>
        <v>30</v>
      </c>
      <c r="F5" s="263">
        <v>-50624.779999999912</v>
      </c>
      <c r="G5" s="27">
        <v>30</v>
      </c>
      <c r="H5" s="263">
        <v>-112645.97999999986</v>
      </c>
      <c r="I5" s="27">
        <v>30</v>
      </c>
      <c r="J5" s="263">
        <v>-116876.78000000003</v>
      </c>
      <c r="K5" s="27">
        <v>30</v>
      </c>
      <c r="L5" s="263">
        <v>-133441.57999999996</v>
      </c>
      <c r="M5" s="27">
        <v>31</v>
      </c>
      <c r="N5" s="263">
        <v>-145441.57999999996</v>
      </c>
      <c r="O5" s="27">
        <v>31</v>
      </c>
      <c r="P5" s="263">
        <v>-84661.579999999958</v>
      </c>
      <c r="Q5" s="27">
        <v>29</v>
      </c>
      <c r="R5" s="263">
        <v>-17485.579999999958</v>
      </c>
      <c r="S5" s="27">
        <v>29</v>
      </c>
    </row>
    <row r="6" spans="2:19" ht="20.399999999999999" customHeight="1" x14ac:dyDescent="0.25">
      <c r="B6" s="27">
        <f t="shared" si="0"/>
        <v>3</v>
      </c>
      <c r="C6" s="27" t="s">
        <v>143</v>
      </c>
      <c r="D6" s="263">
        <f>'荣辉 '!M186</f>
        <v>466371.21559999976</v>
      </c>
      <c r="E6" s="27">
        <f t="shared" si="1"/>
        <v>10</v>
      </c>
      <c r="F6" s="263">
        <v>466371.21559999976</v>
      </c>
      <c r="G6" s="27">
        <v>10</v>
      </c>
      <c r="H6" s="263">
        <v>459901.89559999993</v>
      </c>
      <c r="I6" s="27">
        <v>10</v>
      </c>
      <c r="J6" s="263">
        <v>468598.89559999993</v>
      </c>
      <c r="K6" s="27">
        <v>10</v>
      </c>
      <c r="L6" s="263">
        <v>461204.49559999979</v>
      </c>
      <c r="M6" s="27">
        <v>10</v>
      </c>
      <c r="N6" s="263">
        <v>448127.79559999984</v>
      </c>
      <c r="O6" s="27">
        <v>11</v>
      </c>
      <c r="P6" s="263">
        <v>448127.79560000007</v>
      </c>
      <c r="Q6" s="27">
        <v>11</v>
      </c>
      <c r="R6" s="263">
        <v>448127.79560000007</v>
      </c>
      <c r="S6" s="27">
        <v>12</v>
      </c>
    </row>
    <row r="7" spans="2:19" ht="20.399999999999999" customHeight="1" x14ac:dyDescent="0.25">
      <c r="B7" s="27">
        <f t="shared" si="0"/>
        <v>4</v>
      </c>
      <c r="C7" s="27" t="s">
        <v>161</v>
      </c>
      <c r="D7" s="263">
        <f>宋倩!M94</f>
        <v>276670.75299999979</v>
      </c>
      <c r="E7" s="27">
        <f t="shared" si="1"/>
        <v>17</v>
      </c>
      <c r="F7" s="263">
        <v>276670.75299999979</v>
      </c>
      <c r="G7" s="27">
        <v>17</v>
      </c>
      <c r="H7" s="263">
        <v>276670.75299999979</v>
      </c>
      <c r="I7" s="27">
        <v>17</v>
      </c>
      <c r="J7" s="263">
        <v>276670.75299999979</v>
      </c>
      <c r="K7" s="27">
        <v>17</v>
      </c>
      <c r="L7" s="263">
        <v>276670.75299999979</v>
      </c>
      <c r="M7" s="27">
        <v>17</v>
      </c>
      <c r="N7" s="263">
        <v>276670.75299999979</v>
      </c>
      <c r="O7" s="27">
        <v>16</v>
      </c>
      <c r="P7" s="263">
        <v>276670.75299999979</v>
      </c>
      <c r="Q7" s="27">
        <v>17</v>
      </c>
      <c r="R7" s="263">
        <v>276670.75299999979</v>
      </c>
      <c r="S7" s="27">
        <v>17</v>
      </c>
    </row>
    <row r="8" spans="2:19" ht="20.399999999999999" customHeight="1" x14ac:dyDescent="0.25">
      <c r="B8" s="27">
        <f t="shared" si="0"/>
        <v>5</v>
      </c>
      <c r="C8" s="27" t="s">
        <v>163</v>
      </c>
      <c r="D8" s="263">
        <f>咏博!M168</f>
        <v>539929.78309999988</v>
      </c>
      <c r="E8" s="27">
        <f t="shared" si="1"/>
        <v>9</v>
      </c>
      <c r="F8" s="263">
        <v>539929.78309999988</v>
      </c>
      <c r="G8" s="27">
        <v>9</v>
      </c>
      <c r="H8" s="263">
        <v>521348.77909999993</v>
      </c>
      <c r="I8" s="27">
        <v>9</v>
      </c>
      <c r="J8" s="263">
        <v>530517.49579999992</v>
      </c>
      <c r="K8" s="27">
        <v>9</v>
      </c>
      <c r="L8" s="263">
        <v>511078.6399999999</v>
      </c>
      <c r="M8" s="27">
        <v>9</v>
      </c>
      <c r="N8" s="263">
        <v>492488.11999999988</v>
      </c>
      <c r="O8" s="27">
        <v>8</v>
      </c>
      <c r="P8" s="263">
        <v>509122.39999999991</v>
      </c>
      <c r="Q8" s="27">
        <v>8</v>
      </c>
      <c r="R8" s="263">
        <v>516844.40000000014</v>
      </c>
      <c r="S8" s="27">
        <v>10</v>
      </c>
    </row>
    <row r="9" spans="2:19" ht="20.399999999999999" customHeight="1" x14ac:dyDescent="0.25">
      <c r="B9" s="27">
        <f t="shared" si="0"/>
        <v>6</v>
      </c>
      <c r="C9" s="27" t="s">
        <v>12645</v>
      </c>
      <c r="D9" s="263">
        <f>彩银!M25</f>
        <v>27050.400000000023</v>
      </c>
      <c r="E9" s="27">
        <f t="shared" si="1"/>
        <v>22</v>
      </c>
      <c r="F9" s="263">
        <v>27050.400000000023</v>
      </c>
      <c r="G9" s="27">
        <v>22</v>
      </c>
      <c r="H9" s="263">
        <v>14353.20000000007</v>
      </c>
      <c r="I9" s="27">
        <v>22</v>
      </c>
      <c r="J9" s="263">
        <v>7644.4000000000233</v>
      </c>
      <c r="K9" s="27">
        <v>23</v>
      </c>
      <c r="L9" s="263">
        <v>-12663</v>
      </c>
      <c r="M9" s="27">
        <v>27</v>
      </c>
      <c r="N9" s="263">
        <v>-45885.400000000023</v>
      </c>
      <c r="O9" s="27">
        <v>28</v>
      </c>
      <c r="P9" s="263">
        <v>-23562.599999999977</v>
      </c>
      <c r="Q9" s="27">
        <v>28</v>
      </c>
      <c r="R9" s="263">
        <v>0</v>
      </c>
      <c r="S9" s="27">
        <v>22</v>
      </c>
    </row>
    <row r="10" spans="2:19" ht="20.399999999999999" customHeight="1" x14ac:dyDescent="0.25">
      <c r="B10" s="27">
        <f t="shared" si="0"/>
        <v>7</v>
      </c>
      <c r="C10" s="27" t="s">
        <v>168</v>
      </c>
      <c r="D10" s="263">
        <f>俊峰!M93</f>
        <v>-122281.47199999995</v>
      </c>
      <c r="E10" s="27">
        <f t="shared" si="1"/>
        <v>31</v>
      </c>
      <c r="F10" s="263">
        <v>-122281.47199999995</v>
      </c>
      <c r="G10" s="27">
        <v>31</v>
      </c>
      <c r="H10" s="263">
        <v>-127420.272</v>
      </c>
      <c r="I10" s="27">
        <v>31</v>
      </c>
      <c r="J10" s="263">
        <v>-123912.87199999997</v>
      </c>
      <c r="K10" s="27">
        <v>31</v>
      </c>
      <c r="L10" s="263">
        <v>-124227.47199999995</v>
      </c>
      <c r="M10" s="27">
        <v>30</v>
      </c>
      <c r="N10" s="263">
        <v>-127433.47199999995</v>
      </c>
      <c r="O10" s="27">
        <v>30</v>
      </c>
      <c r="P10" s="263">
        <v>-100419.07199999993</v>
      </c>
      <c r="Q10" s="27">
        <v>30</v>
      </c>
      <c r="R10" s="263">
        <v>-95733.071999999927</v>
      </c>
      <c r="S10" s="27">
        <v>30</v>
      </c>
    </row>
    <row r="11" spans="2:19" ht="20.399999999999999" customHeight="1" x14ac:dyDescent="0.25">
      <c r="B11" s="27">
        <f t="shared" si="0"/>
        <v>8</v>
      </c>
      <c r="C11" s="27" t="s">
        <v>377</v>
      </c>
      <c r="D11" s="263">
        <f>闯振!M54</f>
        <v>1218840.8679999998</v>
      </c>
      <c r="E11" s="27">
        <f t="shared" si="1"/>
        <v>2</v>
      </c>
      <c r="F11" s="263">
        <v>1218840.8679999998</v>
      </c>
      <c r="G11" s="27">
        <v>2</v>
      </c>
      <c r="H11" s="263">
        <v>1116318.9160000002</v>
      </c>
      <c r="I11" s="27">
        <v>3</v>
      </c>
      <c r="J11" s="263">
        <v>1098064.108</v>
      </c>
      <c r="K11" s="27">
        <v>3</v>
      </c>
      <c r="L11" s="263">
        <v>983602.77400000021</v>
      </c>
      <c r="M11" s="27">
        <v>3</v>
      </c>
      <c r="N11" s="263">
        <v>803451.79000000027</v>
      </c>
      <c r="O11" s="27">
        <v>4</v>
      </c>
      <c r="P11" s="263">
        <v>864577.73800000036</v>
      </c>
      <c r="Q11" s="27">
        <v>3</v>
      </c>
      <c r="R11" s="263">
        <v>864577.73800000036</v>
      </c>
      <c r="S11" s="27">
        <v>3</v>
      </c>
    </row>
    <row r="12" spans="2:19" ht="20.399999999999999" customHeight="1" x14ac:dyDescent="0.25">
      <c r="B12" s="27">
        <f t="shared" si="0"/>
        <v>9</v>
      </c>
      <c r="C12" s="27" t="s">
        <v>12507</v>
      </c>
      <c r="D12" s="263">
        <f>小林!M23</f>
        <v>-287743.30025999993</v>
      </c>
      <c r="E12" s="27">
        <f t="shared" si="1"/>
        <v>32</v>
      </c>
      <c r="F12" s="263">
        <v>-287743.30025999993</v>
      </c>
      <c r="G12" s="27">
        <v>32</v>
      </c>
      <c r="H12" s="263">
        <v>-203979.10025999998</v>
      </c>
      <c r="I12" s="27">
        <v>32</v>
      </c>
      <c r="J12" s="263">
        <v>-56463.355259999982</v>
      </c>
      <c r="K12" s="27">
        <v>29</v>
      </c>
      <c r="L12" s="263">
        <v>-68824.080000000075</v>
      </c>
      <c r="M12" s="27">
        <v>29</v>
      </c>
      <c r="N12" s="263">
        <v>-91552.032000000123</v>
      </c>
      <c r="O12" s="27">
        <v>29</v>
      </c>
      <c r="P12" s="263">
        <v>50177.555999999866</v>
      </c>
      <c r="Q12" s="27">
        <v>21</v>
      </c>
      <c r="R12" s="263">
        <v>88831.080000000075</v>
      </c>
      <c r="S12" s="27">
        <v>19</v>
      </c>
    </row>
    <row r="13" spans="2:19" ht="20.399999999999999" customHeight="1" x14ac:dyDescent="0.25">
      <c r="B13" s="27">
        <f t="shared" si="0"/>
        <v>10</v>
      </c>
      <c r="C13" s="27" t="s">
        <v>12646</v>
      </c>
      <c r="D13" s="263">
        <f>艺娜!M26</f>
        <v>-990</v>
      </c>
      <c r="E13" s="27">
        <f t="shared" si="1"/>
        <v>26</v>
      </c>
      <c r="F13" s="263">
        <v>-990</v>
      </c>
      <c r="G13" s="27">
        <v>26</v>
      </c>
      <c r="H13" s="263">
        <v>-1190</v>
      </c>
      <c r="I13" s="27">
        <v>27</v>
      </c>
      <c r="J13" s="263">
        <v>-470</v>
      </c>
      <c r="K13" s="27">
        <v>27</v>
      </c>
      <c r="L13" s="263">
        <v>-1170</v>
      </c>
      <c r="M13" s="27">
        <v>26</v>
      </c>
      <c r="N13" s="263">
        <v>-2630</v>
      </c>
      <c r="O13" s="27">
        <v>25</v>
      </c>
      <c r="P13" s="263">
        <v>0</v>
      </c>
      <c r="Q13" s="27">
        <v>22</v>
      </c>
      <c r="R13" s="263">
        <v>0</v>
      </c>
      <c r="S13" s="27">
        <v>22</v>
      </c>
    </row>
    <row r="14" spans="2:19" ht="20.399999999999999" customHeight="1" x14ac:dyDescent="0.25">
      <c r="B14" s="27">
        <f t="shared" si="0"/>
        <v>11</v>
      </c>
      <c r="C14" s="27" t="s">
        <v>113</v>
      </c>
      <c r="D14" s="263">
        <f>季生!M69</f>
        <v>1024217.1659999993</v>
      </c>
      <c r="E14" s="27">
        <f t="shared" si="1"/>
        <v>4</v>
      </c>
      <c r="F14" s="263">
        <v>1024217.1659999993</v>
      </c>
      <c r="G14" s="27">
        <v>4</v>
      </c>
      <c r="H14" s="263">
        <v>936831.73799999943</v>
      </c>
      <c r="I14" s="27">
        <v>4</v>
      </c>
      <c r="J14" s="263">
        <v>968347.7939999993</v>
      </c>
      <c r="K14" s="27">
        <v>4</v>
      </c>
      <c r="L14" s="263">
        <v>768746.10599999921</v>
      </c>
      <c r="M14" s="27">
        <v>4</v>
      </c>
      <c r="N14" s="263">
        <v>473641.21799999941</v>
      </c>
      <c r="O14" s="27">
        <v>9</v>
      </c>
      <c r="P14" s="263">
        <v>583469.89799999911</v>
      </c>
      <c r="Q14" s="27">
        <v>6</v>
      </c>
      <c r="R14" s="263">
        <v>682025.54999999888</v>
      </c>
      <c r="S14" s="27">
        <v>6</v>
      </c>
    </row>
    <row r="15" spans="2:19" ht="20.399999999999999" customHeight="1" x14ac:dyDescent="0.25">
      <c r="B15" s="27">
        <f t="shared" si="0"/>
        <v>12</v>
      </c>
      <c r="C15" s="27" t="s">
        <v>12655</v>
      </c>
      <c r="D15" s="263">
        <f>万辉!M126</f>
        <v>1139875.5900000003</v>
      </c>
      <c r="E15" s="27">
        <f t="shared" si="1"/>
        <v>3</v>
      </c>
      <c r="F15" s="263">
        <v>1139875.5900000003</v>
      </c>
      <c r="G15" s="27">
        <v>3</v>
      </c>
      <c r="H15" s="263">
        <v>1144988.6900000004</v>
      </c>
      <c r="I15" s="27">
        <v>2</v>
      </c>
      <c r="J15" s="263">
        <v>1171033.1900000004</v>
      </c>
      <c r="K15" s="27">
        <v>2</v>
      </c>
      <c r="L15" s="263">
        <v>1142185.0900000003</v>
      </c>
      <c r="M15" s="27">
        <v>2</v>
      </c>
      <c r="N15" s="263">
        <v>1121930.6900000004</v>
      </c>
      <c r="O15" s="27">
        <v>3</v>
      </c>
      <c r="P15" s="263">
        <v>1147528.7900000005</v>
      </c>
      <c r="Q15" s="27">
        <v>2</v>
      </c>
      <c r="R15" s="263">
        <v>1149128.5900000003</v>
      </c>
      <c r="S15" s="27">
        <v>2</v>
      </c>
    </row>
    <row r="16" spans="2:19" ht="20.399999999999999" customHeight="1" x14ac:dyDescent="0.25">
      <c r="B16" s="27">
        <f t="shared" si="0"/>
        <v>13</v>
      </c>
      <c r="C16" s="27" t="s">
        <v>11583</v>
      </c>
      <c r="D16" s="263">
        <f>柯滔!M170</f>
        <v>423232.83599999989</v>
      </c>
      <c r="E16" s="27">
        <f t="shared" si="1"/>
        <v>14</v>
      </c>
      <c r="F16" s="263">
        <v>423232.83599999989</v>
      </c>
      <c r="G16" s="27">
        <v>14</v>
      </c>
      <c r="H16" s="263">
        <v>367959.38399999985</v>
      </c>
      <c r="I16" s="27">
        <v>15</v>
      </c>
      <c r="J16" s="263">
        <v>289274.85599999991</v>
      </c>
      <c r="K16" s="27">
        <v>16</v>
      </c>
      <c r="L16" s="263">
        <v>289595.12399999984</v>
      </c>
      <c r="M16" s="27">
        <v>16</v>
      </c>
      <c r="N16" s="263">
        <v>1151613.2159999995</v>
      </c>
      <c r="O16" s="27">
        <v>2</v>
      </c>
      <c r="P16" s="263">
        <v>451998.61199999973</v>
      </c>
      <c r="Q16" s="27">
        <v>10</v>
      </c>
      <c r="R16" s="263">
        <v>558312.29999999981</v>
      </c>
      <c r="S16" s="27">
        <v>8</v>
      </c>
    </row>
    <row r="17" spans="2:19" ht="20.399999999999999" customHeight="1" x14ac:dyDescent="0.25">
      <c r="B17" s="27">
        <f t="shared" si="0"/>
        <v>14</v>
      </c>
      <c r="C17" s="27" t="s">
        <v>183</v>
      </c>
      <c r="D17" s="263">
        <f>桂兰!M56</f>
        <v>391228.04799999995</v>
      </c>
      <c r="E17" s="27">
        <f t="shared" si="1"/>
        <v>15</v>
      </c>
      <c r="F17" s="263">
        <v>391228.04799999995</v>
      </c>
      <c r="G17" s="27">
        <v>15</v>
      </c>
      <c r="H17" s="263">
        <v>368839.66799999983</v>
      </c>
      <c r="I17" s="27">
        <v>14</v>
      </c>
      <c r="J17" s="263">
        <v>381234.0876699998</v>
      </c>
      <c r="K17" s="27">
        <v>14</v>
      </c>
      <c r="L17" s="263">
        <v>343130.85599999991</v>
      </c>
      <c r="M17" s="27">
        <v>13</v>
      </c>
      <c r="N17" s="263">
        <v>305424.7799999998</v>
      </c>
      <c r="O17" s="27">
        <v>14</v>
      </c>
      <c r="P17" s="263">
        <v>387813.94400000013</v>
      </c>
      <c r="Q17" s="27">
        <v>13</v>
      </c>
      <c r="R17" s="263">
        <v>416197.8459999999</v>
      </c>
      <c r="S17" s="27">
        <v>13</v>
      </c>
    </row>
    <row r="18" spans="2:19" ht="20.399999999999999" customHeight="1" x14ac:dyDescent="0.25">
      <c r="B18" s="27">
        <f t="shared" si="0"/>
        <v>15</v>
      </c>
      <c r="C18" s="27" t="s">
        <v>185</v>
      </c>
      <c r="D18" s="263">
        <f>徐成!M128</f>
        <v>61180.772400000133</v>
      </c>
      <c r="E18" s="27">
        <f t="shared" si="1"/>
        <v>19</v>
      </c>
      <c r="F18" s="263">
        <v>61180.772400000133</v>
      </c>
      <c r="G18" s="27">
        <v>19</v>
      </c>
      <c r="H18" s="263">
        <v>56709.872400000226</v>
      </c>
      <c r="I18" s="27">
        <v>19</v>
      </c>
      <c r="J18" s="263">
        <v>82341.511060000397</v>
      </c>
      <c r="K18" s="27">
        <v>19</v>
      </c>
      <c r="L18" s="263">
        <v>64975.696400000248</v>
      </c>
      <c r="M18" s="27">
        <v>19</v>
      </c>
      <c r="N18" s="263">
        <v>3074.0884000002407</v>
      </c>
      <c r="O18" s="27">
        <v>20</v>
      </c>
      <c r="P18" s="263">
        <v>52854.220400000457</v>
      </c>
      <c r="Q18" s="27">
        <v>20</v>
      </c>
      <c r="R18" s="263">
        <v>51654.376400000183</v>
      </c>
      <c r="S18" s="27">
        <v>21</v>
      </c>
    </row>
    <row r="19" spans="2:19" ht="20.399999999999999" customHeight="1" x14ac:dyDescent="0.25">
      <c r="B19" s="27">
        <f t="shared" si="0"/>
        <v>16</v>
      </c>
      <c r="C19" s="27" t="s">
        <v>187</v>
      </c>
      <c r="D19" s="263">
        <f>枕鑫!M251</f>
        <v>338683.43500000006</v>
      </c>
      <c r="E19" s="27">
        <f t="shared" si="1"/>
        <v>16</v>
      </c>
      <c r="F19" s="263">
        <v>338683.43500000006</v>
      </c>
      <c r="G19" s="27">
        <v>16</v>
      </c>
      <c r="H19" s="263">
        <v>338070.51100000017</v>
      </c>
      <c r="I19" s="27">
        <v>16</v>
      </c>
      <c r="J19" s="263">
        <v>340078.07500000019</v>
      </c>
      <c r="K19" s="27">
        <v>15</v>
      </c>
      <c r="L19" s="263">
        <v>336357.00700000022</v>
      </c>
      <c r="M19" s="27">
        <v>14</v>
      </c>
      <c r="N19" s="263">
        <v>337549.15899999999</v>
      </c>
      <c r="O19" s="27">
        <v>13</v>
      </c>
      <c r="P19" s="263">
        <v>336340.31500000018</v>
      </c>
      <c r="Q19" s="27">
        <v>14</v>
      </c>
      <c r="R19" s="263">
        <v>336417.06700000004</v>
      </c>
      <c r="S19" s="27">
        <v>16</v>
      </c>
    </row>
    <row r="20" spans="2:19" ht="20.399999999999999" customHeight="1" x14ac:dyDescent="0.25">
      <c r="B20" s="27">
        <f t="shared" si="0"/>
        <v>17</v>
      </c>
      <c r="C20" s="27" t="s">
        <v>196</v>
      </c>
      <c r="D20" s="263">
        <f>赖伟!M30</f>
        <v>50918.989999999758</v>
      </c>
      <c r="E20" s="27">
        <f t="shared" si="1"/>
        <v>20</v>
      </c>
      <c r="F20" s="263">
        <v>50918.989999999758</v>
      </c>
      <c r="G20" s="27">
        <v>20</v>
      </c>
      <c r="H20" s="263">
        <v>48403.989999999874</v>
      </c>
      <c r="I20" s="27">
        <v>20</v>
      </c>
      <c r="J20" s="263">
        <v>51377.989999999758</v>
      </c>
      <c r="K20" s="27">
        <v>21</v>
      </c>
      <c r="L20" s="263">
        <v>55027.989999999758</v>
      </c>
      <c r="M20" s="27">
        <v>21</v>
      </c>
      <c r="N20" s="263">
        <v>56908.989999999758</v>
      </c>
      <c r="O20" s="27">
        <v>19</v>
      </c>
      <c r="P20" s="263">
        <v>85075.989999999758</v>
      </c>
      <c r="Q20" s="27">
        <v>19</v>
      </c>
      <c r="R20" s="263">
        <v>82630.989999999758</v>
      </c>
      <c r="S20" s="27">
        <v>20</v>
      </c>
    </row>
    <row r="21" spans="2:19" ht="20.399999999999999" customHeight="1" x14ac:dyDescent="0.25">
      <c r="B21" s="27">
        <f t="shared" si="0"/>
        <v>18</v>
      </c>
      <c r="C21" s="27" t="s">
        <v>193</v>
      </c>
      <c r="D21" s="263">
        <f>冯洁!M55</f>
        <v>731379.72399999993</v>
      </c>
      <c r="E21" s="27">
        <f t="shared" si="1"/>
        <v>5</v>
      </c>
      <c r="F21" s="263">
        <v>731379.72399999993</v>
      </c>
      <c r="G21" s="27">
        <v>5</v>
      </c>
      <c r="H21" s="263">
        <v>754064.84400000004</v>
      </c>
      <c r="I21" s="27">
        <v>5</v>
      </c>
      <c r="J21" s="263">
        <v>765187.06399999978</v>
      </c>
      <c r="K21" s="27">
        <v>5</v>
      </c>
      <c r="L21" s="263">
        <v>731694.73399999971</v>
      </c>
      <c r="M21" s="27">
        <v>5</v>
      </c>
      <c r="N21" s="263">
        <v>708059.67399999988</v>
      </c>
      <c r="O21" s="27">
        <v>5</v>
      </c>
      <c r="P21" s="263">
        <v>808668.7620000001</v>
      </c>
      <c r="Q21" s="27">
        <v>4</v>
      </c>
      <c r="R21" s="263">
        <v>821282.81799999974</v>
      </c>
      <c r="S21" s="27">
        <v>4</v>
      </c>
    </row>
    <row r="22" spans="2:19" ht="20.399999999999999" customHeight="1" x14ac:dyDescent="0.25">
      <c r="B22" s="27">
        <f t="shared" si="0"/>
        <v>19</v>
      </c>
      <c r="C22" s="27" t="s">
        <v>188</v>
      </c>
      <c r="D22" s="263">
        <f>敬涵!M204</f>
        <v>589891.21999999974</v>
      </c>
      <c r="E22" s="27">
        <f t="shared" si="1"/>
        <v>6</v>
      </c>
      <c r="F22" s="263">
        <v>589891.21999999974</v>
      </c>
      <c r="G22" s="27">
        <v>6</v>
      </c>
      <c r="H22" s="263">
        <v>583624.7779999997</v>
      </c>
      <c r="I22" s="27">
        <v>7</v>
      </c>
      <c r="J22" s="263">
        <v>587396.97226999979</v>
      </c>
      <c r="K22" s="27">
        <v>7</v>
      </c>
      <c r="L22" s="263">
        <v>578623.96399999969</v>
      </c>
      <c r="M22" s="27">
        <v>7</v>
      </c>
      <c r="N22" s="263">
        <v>569686.25599999982</v>
      </c>
      <c r="O22" s="27">
        <v>7</v>
      </c>
      <c r="P22" s="263">
        <v>582105.10399999982</v>
      </c>
      <c r="Q22" s="27">
        <v>7</v>
      </c>
      <c r="R22" s="263">
        <v>587634.13399999985</v>
      </c>
      <c r="S22" s="27">
        <v>7</v>
      </c>
    </row>
    <row r="23" spans="2:19" ht="20.399999999999999" customHeight="1" x14ac:dyDescent="0.25">
      <c r="B23" s="27">
        <f t="shared" si="0"/>
        <v>20</v>
      </c>
      <c r="C23" s="27" t="s">
        <v>142</v>
      </c>
      <c r="D23" s="263">
        <f>陈平!M53</f>
        <v>155093.80000000005</v>
      </c>
      <c r="E23" s="27">
        <f t="shared" si="1"/>
        <v>18</v>
      </c>
      <c r="F23" s="263">
        <v>155093.80000000005</v>
      </c>
      <c r="G23" s="27">
        <v>18</v>
      </c>
      <c r="H23" s="263">
        <v>161208.80000000005</v>
      </c>
      <c r="I23" s="27">
        <v>18</v>
      </c>
      <c r="J23" s="263">
        <v>187088.80000000005</v>
      </c>
      <c r="K23" s="27">
        <v>18</v>
      </c>
      <c r="L23" s="263">
        <v>187998.80000000005</v>
      </c>
      <c r="M23" s="27">
        <v>18</v>
      </c>
      <c r="N23" s="263">
        <v>153053.80000000005</v>
      </c>
      <c r="O23" s="27">
        <v>18</v>
      </c>
      <c r="P23" s="263">
        <v>203378.80000000005</v>
      </c>
      <c r="Q23" s="27">
        <v>18</v>
      </c>
      <c r="R23" s="263">
        <v>244463.80000000005</v>
      </c>
      <c r="S23" s="27">
        <v>18</v>
      </c>
    </row>
    <row r="24" spans="2:19" ht="20.399999999999999" customHeight="1" x14ac:dyDescent="0.25">
      <c r="B24" s="27">
        <f t="shared" si="0"/>
        <v>21</v>
      </c>
      <c r="C24" s="27" t="s">
        <v>12649</v>
      </c>
      <c r="D24" s="263">
        <f>马龙!M23</f>
        <v>-11430</v>
      </c>
      <c r="E24" s="27">
        <f t="shared" si="1"/>
        <v>29</v>
      </c>
      <c r="F24" s="263">
        <v>-11430</v>
      </c>
      <c r="G24" s="27">
        <v>29</v>
      </c>
      <c r="H24" s="263">
        <v>-23650</v>
      </c>
      <c r="I24" s="27">
        <v>29</v>
      </c>
      <c r="J24" s="263">
        <v>-19380</v>
      </c>
      <c r="K24" s="27">
        <v>28</v>
      </c>
      <c r="L24" s="263">
        <v>-23690</v>
      </c>
      <c r="M24" s="27">
        <v>28</v>
      </c>
      <c r="N24" s="263">
        <v>-23710</v>
      </c>
      <c r="O24" s="27">
        <v>27</v>
      </c>
      <c r="P24" s="263">
        <v>0</v>
      </c>
      <c r="Q24" s="27">
        <v>22</v>
      </c>
      <c r="R24" s="263">
        <v>0</v>
      </c>
      <c r="S24" s="27">
        <v>22</v>
      </c>
    </row>
    <row r="25" spans="2:19" ht="20.399999999999999" customHeight="1" x14ac:dyDescent="0.25">
      <c r="B25" s="27">
        <f t="shared" si="0"/>
        <v>22</v>
      </c>
      <c r="C25" s="27" t="s">
        <v>199</v>
      </c>
      <c r="D25" s="263">
        <f>东锦!M50</f>
        <v>577227.9040000001</v>
      </c>
      <c r="E25" s="27">
        <f t="shared" si="1"/>
        <v>7</v>
      </c>
      <c r="F25" s="263">
        <v>577227.9040000001</v>
      </c>
      <c r="G25" s="27">
        <v>7</v>
      </c>
      <c r="H25" s="263">
        <v>593186.78200000012</v>
      </c>
      <c r="I25" s="27">
        <v>6</v>
      </c>
      <c r="J25" s="263">
        <v>632235.77226999984</v>
      </c>
      <c r="K25" s="27">
        <v>6</v>
      </c>
      <c r="L25" s="263">
        <v>611939.22800000012</v>
      </c>
      <c r="M25" s="27">
        <v>6</v>
      </c>
      <c r="N25" s="263">
        <v>585137.13399999985</v>
      </c>
      <c r="O25" s="27">
        <v>6</v>
      </c>
      <c r="P25" s="263">
        <v>722702.72400000016</v>
      </c>
      <c r="Q25" s="27">
        <v>5</v>
      </c>
      <c r="R25" s="263">
        <v>712958.10400000028</v>
      </c>
      <c r="S25" s="27">
        <v>5</v>
      </c>
    </row>
    <row r="26" spans="2:19" ht="20.399999999999999" customHeight="1" x14ac:dyDescent="0.25">
      <c r="B26" s="27">
        <f t="shared" si="0"/>
        <v>23</v>
      </c>
      <c r="C26" s="27" t="s">
        <v>12651</v>
      </c>
      <c r="D26" s="263">
        <f>剑云!M23</f>
        <v>6082.1999999999534</v>
      </c>
      <c r="E26" s="27">
        <f t="shared" si="1"/>
        <v>23</v>
      </c>
      <c r="F26" s="263">
        <v>6082.1999999999534</v>
      </c>
      <c r="G26" s="27">
        <v>23</v>
      </c>
      <c r="H26" s="263">
        <v>585.59999999997672</v>
      </c>
      <c r="I26" s="27">
        <v>24</v>
      </c>
      <c r="J26" s="263">
        <v>8329.8000000000466</v>
      </c>
      <c r="K26" s="27">
        <v>22</v>
      </c>
      <c r="L26" s="263">
        <v>4010</v>
      </c>
      <c r="M26" s="27">
        <v>23</v>
      </c>
      <c r="N26" s="263">
        <v>-870</v>
      </c>
      <c r="O26" s="27">
        <v>24</v>
      </c>
      <c r="P26" s="263">
        <v>0</v>
      </c>
      <c r="Q26" s="27">
        <v>22</v>
      </c>
      <c r="R26" s="263">
        <v>0</v>
      </c>
      <c r="S26" s="27">
        <v>22</v>
      </c>
    </row>
    <row r="27" spans="2:19" ht="20.399999999999999" customHeight="1" x14ac:dyDescent="0.25">
      <c r="B27" s="27">
        <f t="shared" si="0"/>
        <v>24</v>
      </c>
      <c r="C27" s="27" t="s">
        <v>389</v>
      </c>
      <c r="D27" s="263">
        <f>海军!M623</f>
        <v>8461797.3849999979</v>
      </c>
      <c r="E27" s="27">
        <f t="shared" si="1"/>
        <v>1</v>
      </c>
      <c r="F27" s="263">
        <v>8461797.3849999979</v>
      </c>
      <c r="G27" s="27">
        <v>1</v>
      </c>
      <c r="H27" s="263">
        <v>8034057.3849999979</v>
      </c>
      <c r="I27" s="27">
        <v>1</v>
      </c>
      <c r="J27" s="263">
        <v>7357347.3849999979</v>
      </c>
      <c r="K27" s="27">
        <v>1</v>
      </c>
      <c r="L27" s="263">
        <v>6446847.3849999979</v>
      </c>
      <c r="M27" s="27">
        <v>1</v>
      </c>
      <c r="N27" s="263">
        <v>6446847.3849999979</v>
      </c>
      <c r="O27" s="27">
        <v>1</v>
      </c>
      <c r="P27" s="263">
        <v>7136147.3849999979</v>
      </c>
      <c r="Q27" s="27">
        <v>1</v>
      </c>
      <c r="R27" s="263">
        <v>7083847.3849999979</v>
      </c>
      <c r="S27" s="27">
        <v>1</v>
      </c>
    </row>
    <row r="28" spans="2:19" ht="20.399999999999999" customHeight="1" x14ac:dyDescent="0.25">
      <c r="B28" s="27">
        <f t="shared" si="0"/>
        <v>25</v>
      </c>
      <c r="C28" s="27" t="s">
        <v>392</v>
      </c>
      <c r="D28" s="263">
        <f>莉红!M57</f>
        <v>555502.38000000012</v>
      </c>
      <c r="E28" s="27">
        <f t="shared" si="1"/>
        <v>8</v>
      </c>
      <c r="F28" s="263">
        <v>555502.38000000012</v>
      </c>
      <c r="G28" s="27">
        <v>8</v>
      </c>
      <c r="H28" s="263">
        <v>541765.18000000017</v>
      </c>
      <c r="I28" s="27">
        <v>8</v>
      </c>
      <c r="J28" s="263">
        <v>554856.18000000017</v>
      </c>
      <c r="K28" s="27">
        <v>8</v>
      </c>
      <c r="L28" s="263">
        <v>528292.98000000021</v>
      </c>
      <c r="M28" s="27">
        <v>8</v>
      </c>
      <c r="N28" s="263">
        <v>473517.98000000021</v>
      </c>
      <c r="O28" s="27">
        <v>10</v>
      </c>
      <c r="P28" s="263">
        <v>497163.98000000021</v>
      </c>
      <c r="Q28" s="27">
        <v>9</v>
      </c>
      <c r="R28" s="263">
        <v>525978.17999999993</v>
      </c>
      <c r="S28" s="27">
        <v>9</v>
      </c>
    </row>
    <row r="29" spans="2:19" ht="20.399999999999999" customHeight="1" x14ac:dyDescent="0.25">
      <c r="B29" s="27">
        <f t="shared" si="0"/>
        <v>26</v>
      </c>
      <c r="C29" s="27" t="s">
        <v>451</v>
      </c>
      <c r="D29" s="263">
        <f>新群!M83</f>
        <v>459033.24000000022</v>
      </c>
      <c r="E29" s="27">
        <f t="shared" si="1"/>
        <v>11</v>
      </c>
      <c r="F29" s="263">
        <v>459033.24000000022</v>
      </c>
      <c r="G29" s="27">
        <v>11</v>
      </c>
      <c r="H29" s="263">
        <v>444731.94000000018</v>
      </c>
      <c r="I29" s="27">
        <v>11</v>
      </c>
      <c r="J29" s="263">
        <v>464910.54000000004</v>
      </c>
      <c r="K29" s="27">
        <v>11</v>
      </c>
      <c r="L29" s="263">
        <v>444396.54000000004</v>
      </c>
      <c r="M29" s="27">
        <v>11</v>
      </c>
      <c r="N29" s="263">
        <v>420200.93999999994</v>
      </c>
      <c r="O29" s="27">
        <v>12</v>
      </c>
      <c r="P29" s="263">
        <v>443815.43999999994</v>
      </c>
      <c r="Q29" s="27">
        <v>12</v>
      </c>
      <c r="R29" s="263">
        <v>459239.93999999994</v>
      </c>
      <c r="S29" s="27">
        <v>11</v>
      </c>
    </row>
    <row r="30" spans="2:19" ht="20.399999999999999" customHeight="1" x14ac:dyDescent="0.25">
      <c r="B30" s="27">
        <f t="shared" si="0"/>
        <v>27</v>
      </c>
      <c r="C30" s="27" t="s">
        <v>11761</v>
      </c>
      <c r="D30" s="263">
        <f>吴蕾!M23</f>
        <v>1852.5</v>
      </c>
      <c r="E30" s="27">
        <f t="shared" si="1"/>
        <v>24</v>
      </c>
      <c r="F30" s="263">
        <v>1852.5</v>
      </c>
      <c r="G30" s="27">
        <v>24</v>
      </c>
      <c r="H30" s="263">
        <v>1069.3800000000047</v>
      </c>
      <c r="I30" s="27">
        <v>23</v>
      </c>
      <c r="J30" s="263">
        <v>2601.2999999999302</v>
      </c>
      <c r="K30" s="27">
        <v>24</v>
      </c>
      <c r="L30" s="263">
        <v>9.3599999999860302</v>
      </c>
      <c r="M30" s="27">
        <v>24</v>
      </c>
      <c r="N30" s="263">
        <v>-4333.6800000000512</v>
      </c>
      <c r="O30" s="27">
        <v>26</v>
      </c>
      <c r="P30" s="263">
        <v>0</v>
      </c>
      <c r="Q30" s="27">
        <v>22</v>
      </c>
      <c r="R30" s="263">
        <v>0</v>
      </c>
      <c r="S30" s="27">
        <v>22</v>
      </c>
    </row>
    <row r="31" spans="2:19" ht="20.399999999999999" customHeight="1" x14ac:dyDescent="0.25">
      <c r="B31" s="27">
        <f t="shared" si="0"/>
        <v>28</v>
      </c>
      <c r="C31" s="27" t="s">
        <v>11762</v>
      </c>
      <c r="D31" s="263">
        <f>刘敏!M23</f>
        <v>425388.60000000009</v>
      </c>
      <c r="E31" s="27">
        <f t="shared" si="1"/>
        <v>13</v>
      </c>
      <c r="F31" s="263">
        <v>425388.60000000009</v>
      </c>
      <c r="G31" s="27">
        <v>13</v>
      </c>
      <c r="H31" s="263">
        <v>389313.60000000009</v>
      </c>
      <c r="I31" s="27">
        <v>13</v>
      </c>
      <c r="J31" s="263">
        <v>385858.20000000019</v>
      </c>
      <c r="K31" s="27">
        <v>13</v>
      </c>
      <c r="L31" s="263">
        <v>329955.60000000009</v>
      </c>
      <c r="M31" s="27">
        <v>15</v>
      </c>
      <c r="N31" s="263">
        <v>266791.20000000019</v>
      </c>
      <c r="O31" s="27">
        <v>17</v>
      </c>
      <c r="P31" s="263">
        <v>302523</v>
      </c>
      <c r="Q31" s="27">
        <v>16</v>
      </c>
      <c r="R31" s="263">
        <v>343956.60000000009</v>
      </c>
      <c r="S31" s="27">
        <v>15</v>
      </c>
    </row>
    <row r="32" spans="2:19" ht="20.399999999999999" customHeight="1" x14ac:dyDescent="0.25">
      <c r="B32" s="27">
        <f t="shared" si="0"/>
        <v>29</v>
      </c>
      <c r="C32" s="27" t="s">
        <v>12653</v>
      </c>
      <c r="D32" s="263">
        <f>传明!M23</f>
        <v>0</v>
      </c>
      <c r="E32" s="27">
        <f t="shared" si="1"/>
        <v>25</v>
      </c>
      <c r="F32" s="263">
        <v>0</v>
      </c>
      <c r="G32" s="27">
        <v>25</v>
      </c>
      <c r="H32" s="263">
        <v>0</v>
      </c>
      <c r="I32" s="27">
        <v>25</v>
      </c>
      <c r="J32" s="263">
        <v>0</v>
      </c>
      <c r="K32" s="27">
        <v>26</v>
      </c>
      <c r="L32" s="263">
        <v>0</v>
      </c>
      <c r="M32" s="27">
        <v>25</v>
      </c>
      <c r="N32" s="263">
        <v>0</v>
      </c>
      <c r="O32" s="27">
        <v>22</v>
      </c>
      <c r="P32" s="263">
        <v>0</v>
      </c>
      <c r="Q32" s="27">
        <v>22</v>
      </c>
      <c r="R32" s="263">
        <v>0</v>
      </c>
      <c r="S32" s="27">
        <v>22</v>
      </c>
    </row>
    <row r="33" spans="2:19" ht="20.399999999999999" customHeight="1" x14ac:dyDescent="0.25">
      <c r="B33" s="27">
        <v>30</v>
      </c>
      <c r="C33" s="8" t="s">
        <v>12656</v>
      </c>
      <c r="D33" s="263">
        <f>周周!M39</f>
        <v>40308.320000000065</v>
      </c>
      <c r="E33" s="27">
        <f t="shared" si="1"/>
        <v>21</v>
      </c>
      <c r="F33" s="263">
        <v>40308.320000000065</v>
      </c>
      <c r="G33" s="27">
        <v>21</v>
      </c>
      <c r="H33" s="263">
        <v>46248.599999999977</v>
      </c>
      <c r="I33" s="27">
        <v>21</v>
      </c>
      <c r="J33" s="263">
        <v>73009.739199999953</v>
      </c>
      <c r="K33" s="27">
        <v>20</v>
      </c>
      <c r="L33" s="263">
        <v>59220.739999999991</v>
      </c>
      <c r="M33" s="27">
        <v>20</v>
      </c>
      <c r="N33" s="263">
        <v>0</v>
      </c>
      <c r="O33" s="27">
        <v>22</v>
      </c>
      <c r="P33" s="263">
        <v>0</v>
      </c>
      <c r="Q33" s="27">
        <v>22</v>
      </c>
      <c r="R33" s="263">
        <v>0</v>
      </c>
      <c r="S33" s="27">
        <v>22</v>
      </c>
    </row>
    <row r="34" spans="2:19" ht="20.399999999999999" customHeight="1" x14ac:dyDescent="0.25">
      <c r="B34" s="27">
        <v>31</v>
      </c>
      <c r="C34" s="27" t="s">
        <v>12698</v>
      </c>
      <c r="D34" s="344">
        <f>海莲!M30</f>
        <v>-2060</v>
      </c>
      <c r="E34" s="27">
        <f t="shared" si="1"/>
        <v>27</v>
      </c>
      <c r="F34" s="344">
        <v>-2060</v>
      </c>
      <c r="G34" s="27">
        <v>27</v>
      </c>
      <c r="H34" s="344">
        <v>-1400</v>
      </c>
      <c r="I34" s="27">
        <v>28</v>
      </c>
      <c r="J34" s="344">
        <v>1450</v>
      </c>
      <c r="K34" s="27">
        <v>25</v>
      </c>
      <c r="L34" s="344">
        <v>6490</v>
      </c>
      <c r="M34" s="27">
        <v>22</v>
      </c>
      <c r="N34" s="344">
        <v>1850</v>
      </c>
      <c r="O34" s="27">
        <v>21</v>
      </c>
      <c r="P34" s="336">
        <v>0</v>
      </c>
      <c r="Q34" s="27">
        <v>22</v>
      </c>
      <c r="R34" s="336">
        <v>0</v>
      </c>
      <c r="S34" s="27"/>
    </row>
    <row r="35" spans="2:19" ht="20.399999999999999" customHeight="1" x14ac:dyDescent="0.25">
      <c r="B35" s="27">
        <v>32</v>
      </c>
      <c r="C35" s="27" t="s">
        <v>12930</v>
      </c>
      <c r="D35" s="344">
        <f>一烽!M33</f>
        <v>-6194.3699999999953</v>
      </c>
      <c r="E35" s="27">
        <f t="shared" si="1"/>
        <v>28</v>
      </c>
      <c r="F35" s="344">
        <v>-6194.3699999999953</v>
      </c>
      <c r="G35" s="27">
        <v>28</v>
      </c>
      <c r="H35" s="336">
        <v>0</v>
      </c>
      <c r="I35" s="27">
        <v>25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2:19" ht="20.399999999999999" customHeight="1" x14ac:dyDescent="0.25">
      <c r="B36" s="28"/>
      <c r="C36" s="27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  <row r="37" spans="2:19" ht="20.399999999999999" customHeight="1" x14ac:dyDescent="0.25">
      <c r="B37" s="27"/>
      <c r="C37" s="27"/>
      <c r="D37" s="263"/>
      <c r="E37" s="27"/>
      <c r="F37" s="26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8"/>
      <c r="R37" s="28"/>
      <c r="S37" s="27"/>
    </row>
    <row r="38" spans="2:19" ht="20.399999999999999" customHeight="1" x14ac:dyDescent="0.25">
      <c r="B38" s="27" t="s">
        <v>12761</v>
      </c>
      <c r="C38" s="27" t="s">
        <v>204</v>
      </c>
      <c r="D38" s="263">
        <f>李生!M580</f>
        <v>545892.4954000006</v>
      </c>
      <c r="E38" s="27"/>
      <c r="F38" s="263" t="str">
        <f>李生!O580</f>
        <v>累计盈利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8"/>
      <c r="R38" s="28"/>
      <c r="S38" s="27"/>
    </row>
  </sheetData>
  <mergeCells count="10">
    <mergeCell ref="R2:S2"/>
    <mergeCell ref="D2:E2"/>
    <mergeCell ref="C2:C3"/>
    <mergeCell ref="B2:B3"/>
    <mergeCell ref="N2:O2"/>
    <mergeCell ref="P2:Q2"/>
    <mergeCell ref="L2:M2"/>
    <mergeCell ref="J2:K2"/>
    <mergeCell ref="H2:I2"/>
    <mergeCell ref="F2:G2"/>
  </mergeCells>
  <phoneticPr fontId="2" type="noConversion"/>
  <conditionalFormatting sqref="D4:D35">
    <cfRule type="cellIs" dxfId="74" priority="5" operator="lessThan">
      <formula>0</formula>
    </cfRule>
  </conditionalFormatting>
  <conditionalFormatting sqref="H4:H34">
    <cfRule type="cellIs" dxfId="73" priority="3" operator="lessThan">
      <formula>0</formula>
    </cfRule>
  </conditionalFormatting>
  <conditionalFormatting sqref="I4:I34">
    <cfRule type="top10" dxfId="72" priority="4" bottom="1" rank="10"/>
  </conditionalFormatting>
  <conditionalFormatting sqref="J4:J34">
    <cfRule type="cellIs" dxfId="71" priority="6" operator="lessThan">
      <formula>0</formula>
    </cfRule>
  </conditionalFormatting>
  <conditionalFormatting sqref="K4:K34">
    <cfRule type="top10" dxfId="70" priority="7" bottom="1" rank="10"/>
  </conditionalFormatting>
  <conditionalFormatting sqref="L4:L34">
    <cfRule type="cellIs" dxfId="69" priority="11" operator="lessThan">
      <formula>0</formula>
    </cfRule>
  </conditionalFormatting>
  <conditionalFormatting sqref="M4:M34">
    <cfRule type="top10" dxfId="68" priority="13" bottom="1" rank="10"/>
  </conditionalFormatting>
  <conditionalFormatting sqref="N4:N34">
    <cfRule type="cellIs" dxfId="67" priority="10" operator="lessThan">
      <formula>0</formula>
    </cfRule>
  </conditionalFormatting>
  <conditionalFormatting sqref="O4:O34">
    <cfRule type="top10" dxfId="66" priority="15" bottom="1" rank="10"/>
  </conditionalFormatting>
  <conditionalFormatting sqref="P4:P34">
    <cfRule type="cellIs" dxfId="65" priority="9" operator="lessThan">
      <formula>0</formula>
    </cfRule>
  </conditionalFormatting>
  <conditionalFormatting sqref="Q4:Q34">
    <cfRule type="top10" dxfId="64" priority="16" bottom="1" rank="10"/>
  </conditionalFormatting>
  <conditionalFormatting sqref="R4:R34">
    <cfRule type="cellIs" dxfId="63" priority="8" operator="lessThan">
      <formula>0</formula>
    </cfRule>
  </conditionalFormatting>
  <conditionalFormatting sqref="S4:S34">
    <cfRule type="top10" dxfId="62" priority="17" bottom="1" rank="10"/>
  </conditionalFormatting>
  <conditionalFormatting sqref="F4:F35">
    <cfRule type="cellIs" dxfId="1" priority="2" operator="lessThan">
      <formula>0</formula>
    </cfRule>
  </conditionalFormatting>
  <conditionalFormatting sqref="G4:G34">
    <cfRule type="top10" dxfId="0" priority="1" bottom="1" rank="10"/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N272"/>
  <sheetViews>
    <sheetView showGridLines="0" topLeftCell="A234" zoomScale="90" zoomScaleNormal="90" workbookViewId="0">
      <selection activeCell="D237" sqref="D237:M252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88671875" bestFit="1" customWidth="1"/>
    <col min="6" max="6" width="23" bestFit="1" customWidth="1"/>
    <col min="7" max="7" width="25.5546875" bestFit="1" customWidth="1"/>
    <col min="8" max="8" width="5.88671875" bestFit="1" customWidth="1"/>
    <col min="9" max="9" width="11.88671875" style="1" bestFit="1" customWidth="1"/>
    <col min="10" max="10" width="10.77734375" customWidth="1"/>
    <col min="11" max="11" width="13" style="12" bestFit="1" customWidth="1"/>
    <col min="12" max="12" width="10.77734375" customWidth="1"/>
    <col min="13" max="13" width="14.77734375" bestFit="1" customWidth="1"/>
  </cols>
  <sheetData>
    <row r="1" spans="1:13" ht="20.25" customHeight="1" thickBot="1" x14ac:dyDescent="0.3">
      <c r="A1" s="104" t="s">
        <v>144</v>
      </c>
      <c r="D1" s="7" t="s">
        <v>189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158">
        <v>45157</v>
      </c>
      <c r="E3" s="159" t="s">
        <v>444</v>
      </c>
      <c r="F3" s="160" t="s">
        <v>228</v>
      </c>
      <c r="G3" s="160" t="s">
        <v>397</v>
      </c>
      <c r="H3" s="160" t="s">
        <v>445</v>
      </c>
      <c r="I3" s="165">
        <v>50</v>
      </c>
      <c r="J3" s="211"/>
      <c r="K3" s="211"/>
      <c r="L3" s="161">
        <v>240.29</v>
      </c>
      <c r="M3" s="162">
        <f t="shared" ref="M3:M12" si="0">L3*I3</f>
        <v>12014.5</v>
      </c>
    </row>
    <row r="4" spans="1:13" ht="20.25" customHeight="1" x14ac:dyDescent="0.25">
      <c r="C4">
        <v>2</v>
      </c>
      <c r="D4" s="158">
        <v>45178</v>
      </c>
      <c r="E4" s="159" t="s">
        <v>234</v>
      </c>
      <c r="F4" s="160" t="s">
        <v>228</v>
      </c>
      <c r="G4" s="160" t="s">
        <v>397</v>
      </c>
      <c r="H4" s="160" t="s">
        <v>539</v>
      </c>
      <c r="I4" s="165">
        <v>-50</v>
      </c>
      <c r="J4" s="211"/>
      <c r="K4" s="211"/>
      <c r="L4" s="161">
        <v>244.05</v>
      </c>
      <c r="M4" s="162">
        <f t="shared" si="0"/>
        <v>-12202.5</v>
      </c>
    </row>
    <row r="5" spans="1:13" ht="20.25" customHeight="1" x14ac:dyDescent="0.25">
      <c r="C5">
        <v>3</v>
      </c>
      <c r="D5" s="158">
        <v>45185</v>
      </c>
      <c r="E5" s="159" t="s">
        <v>583</v>
      </c>
      <c r="F5" s="160" t="s">
        <v>577</v>
      </c>
      <c r="G5" s="160" t="s">
        <v>579</v>
      </c>
      <c r="H5" s="160" t="s">
        <v>40</v>
      </c>
      <c r="I5" s="165">
        <v>100</v>
      </c>
      <c r="J5" s="211"/>
      <c r="K5" s="211"/>
      <c r="L5" s="161">
        <v>201.94200000000001</v>
      </c>
      <c r="M5" s="162">
        <f t="shared" si="0"/>
        <v>20194.2</v>
      </c>
    </row>
    <row r="6" spans="1:13" ht="20.25" customHeight="1" x14ac:dyDescent="0.25">
      <c r="C6">
        <v>4</v>
      </c>
      <c r="D6" s="158">
        <v>45220</v>
      </c>
      <c r="E6" s="159" t="s">
        <v>223</v>
      </c>
      <c r="F6" s="160" t="s">
        <v>577</v>
      </c>
      <c r="G6" s="160" t="s">
        <v>579</v>
      </c>
      <c r="H6" s="160" t="s">
        <v>40</v>
      </c>
      <c r="I6" s="165">
        <v>50</v>
      </c>
      <c r="J6" s="211"/>
      <c r="K6" s="211"/>
      <c r="L6" s="161">
        <v>189.46199999999999</v>
      </c>
      <c r="M6" s="162">
        <f t="shared" si="0"/>
        <v>9473.0999999999985</v>
      </c>
    </row>
    <row r="7" spans="1:13" ht="20.25" customHeight="1" x14ac:dyDescent="0.25">
      <c r="C7">
        <v>5</v>
      </c>
      <c r="D7" s="158">
        <v>45255</v>
      </c>
      <c r="E7" s="159" t="s">
        <v>223</v>
      </c>
      <c r="F7" s="160" t="s">
        <v>577</v>
      </c>
      <c r="G7" s="163" t="s">
        <v>579</v>
      </c>
      <c r="H7" s="160" t="s">
        <v>40</v>
      </c>
      <c r="I7" s="165">
        <v>10</v>
      </c>
      <c r="J7" s="211"/>
      <c r="K7" s="211"/>
      <c r="L7" s="161">
        <v>196.56</v>
      </c>
      <c r="M7" s="162">
        <f t="shared" si="0"/>
        <v>1965.6</v>
      </c>
    </row>
    <row r="8" spans="1:13" ht="20.25" customHeight="1" x14ac:dyDescent="0.25">
      <c r="C8">
        <v>6</v>
      </c>
      <c r="D8" s="158">
        <v>45269</v>
      </c>
      <c r="E8" s="159" t="s">
        <v>223</v>
      </c>
      <c r="F8" s="160" t="s">
        <v>577</v>
      </c>
      <c r="G8" s="160" t="s">
        <v>579</v>
      </c>
      <c r="H8" s="160" t="s">
        <v>40</v>
      </c>
      <c r="I8" s="165">
        <v>50</v>
      </c>
      <c r="J8" s="211"/>
      <c r="K8" s="211"/>
      <c r="L8" s="161">
        <v>186.88800000000001</v>
      </c>
      <c r="M8" s="162">
        <f t="shared" si="0"/>
        <v>9344.4</v>
      </c>
    </row>
    <row r="9" spans="1:13" ht="20.25" customHeight="1" x14ac:dyDescent="0.25">
      <c r="C9">
        <v>7</v>
      </c>
      <c r="D9" s="158">
        <v>45276</v>
      </c>
      <c r="E9" s="159" t="s">
        <v>223</v>
      </c>
      <c r="F9" s="160" t="s">
        <v>577</v>
      </c>
      <c r="G9" s="160" t="s">
        <v>579</v>
      </c>
      <c r="H9" s="160" t="s">
        <v>57</v>
      </c>
      <c r="I9" s="165">
        <v>-210</v>
      </c>
      <c r="J9" s="211"/>
      <c r="K9" s="211"/>
      <c r="L9" s="161">
        <v>180.88200000000001</v>
      </c>
      <c r="M9" s="162">
        <f t="shared" si="0"/>
        <v>-37985.22</v>
      </c>
    </row>
    <row r="10" spans="1:13" ht="20.25" customHeight="1" x14ac:dyDescent="0.25">
      <c r="C10">
        <v>8</v>
      </c>
      <c r="D10" s="158">
        <v>45185</v>
      </c>
      <c r="E10" s="159" t="s">
        <v>584</v>
      </c>
      <c r="F10" s="160" t="s">
        <v>581</v>
      </c>
      <c r="G10" s="160">
        <v>560080</v>
      </c>
      <c r="H10" s="160" t="s">
        <v>40</v>
      </c>
      <c r="I10" s="165">
        <v>10000</v>
      </c>
      <c r="J10" s="211"/>
      <c r="K10" s="211"/>
      <c r="L10" s="161">
        <v>1.17</v>
      </c>
      <c r="M10" s="162">
        <f t="shared" si="0"/>
        <v>11700</v>
      </c>
    </row>
    <row r="11" spans="1:13" ht="20.25" customHeight="1" x14ac:dyDescent="0.25">
      <c r="C11">
        <v>9</v>
      </c>
      <c r="D11" s="158">
        <v>45220</v>
      </c>
      <c r="E11" s="159" t="s">
        <v>234</v>
      </c>
      <c r="F11" s="160" t="s">
        <v>581</v>
      </c>
      <c r="G11" s="160">
        <v>560080</v>
      </c>
      <c r="H11" s="160" t="s">
        <v>40</v>
      </c>
      <c r="I11" s="165">
        <v>8000</v>
      </c>
      <c r="J11" s="211"/>
      <c r="K11" s="211"/>
      <c r="L11" s="161">
        <v>1.087</v>
      </c>
      <c r="M11" s="162">
        <f t="shared" si="0"/>
        <v>8696</v>
      </c>
    </row>
    <row r="12" spans="1:13" ht="20.25" customHeight="1" x14ac:dyDescent="0.25">
      <c r="C12">
        <v>10</v>
      </c>
      <c r="D12" s="158">
        <v>45276</v>
      </c>
      <c r="E12" s="159" t="s">
        <v>234</v>
      </c>
      <c r="F12" s="160" t="s">
        <v>581</v>
      </c>
      <c r="G12" s="160">
        <v>560080</v>
      </c>
      <c r="H12" s="160" t="s">
        <v>538</v>
      </c>
      <c r="I12" s="165">
        <v>-18000</v>
      </c>
      <c r="J12" s="211"/>
      <c r="K12" s="211"/>
      <c r="L12" s="161">
        <v>1.163</v>
      </c>
      <c r="M12" s="162">
        <f t="shared" si="0"/>
        <v>-20934</v>
      </c>
    </row>
    <row r="13" spans="1:13" ht="20.25" customHeight="1" x14ac:dyDescent="0.25">
      <c r="C13">
        <v>11</v>
      </c>
      <c r="D13" s="158">
        <v>45247</v>
      </c>
      <c r="E13" s="159" t="s">
        <v>11362</v>
      </c>
      <c r="F13" s="160" t="s">
        <v>11363</v>
      </c>
      <c r="G13" s="160" t="s">
        <v>11365</v>
      </c>
      <c r="H13" s="160" t="s">
        <v>40</v>
      </c>
      <c r="I13" s="165">
        <v>20</v>
      </c>
      <c r="J13" s="211"/>
      <c r="K13" s="211"/>
      <c r="L13" s="161">
        <v>551.85</v>
      </c>
      <c r="M13" s="162">
        <f>L13*I13</f>
        <v>11037</v>
      </c>
    </row>
    <row r="14" spans="1:13" ht="20.25" customHeight="1" x14ac:dyDescent="0.25">
      <c r="C14">
        <v>12</v>
      </c>
      <c r="D14" s="158">
        <v>45261</v>
      </c>
      <c r="E14" s="159" t="s">
        <v>234</v>
      </c>
      <c r="F14" s="160" t="s">
        <v>228</v>
      </c>
      <c r="G14" s="160" t="s">
        <v>397</v>
      </c>
      <c r="H14" s="160" t="s">
        <v>40</v>
      </c>
      <c r="I14" s="165">
        <v>30</v>
      </c>
      <c r="J14" s="211"/>
      <c r="K14" s="211"/>
      <c r="L14" s="161">
        <v>197.05</v>
      </c>
      <c r="M14" s="162">
        <f>L14*I14</f>
        <v>5911.5</v>
      </c>
    </row>
    <row r="15" spans="1:13" ht="20.25" customHeight="1" x14ac:dyDescent="0.25">
      <c r="C15">
        <v>13</v>
      </c>
      <c r="D15" s="158">
        <v>45261</v>
      </c>
      <c r="E15" s="159" t="s">
        <v>223</v>
      </c>
      <c r="F15" s="160" t="s">
        <v>11363</v>
      </c>
      <c r="G15" s="160" t="s">
        <v>11365</v>
      </c>
      <c r="H15" s="160" t="s">
        <v>40</v>
      </c>
      <c r="I15" s="165">
        <v>8</v>
      </c>
      <c r="J15" s="211"/>
      <c r="K15" s="211"/>
      <c r="L15" s="161">
        <v>540.072</v>
      </c>
      <c r="M15" s="162">
        <f>L15*I15</f>
        <v>4320.576</v>
      </c>
    </row>
    <row r="16" spans="1:13" ht="18" customHeight="1" x14ac:dyDescent="0.25">
      <c r="C16">
        <v>14</v>
      </c>
      <c r="D16" s="158">
        <v>45269</v>
      </c>
      <c r="E16" s="159" t="s">
        <v>223</v>
      </c>
      <c r="F16" s="160" t="s">
        <v>11363</v>
      </c>
      <c r="G16" s="160" t="s">
        <v>11365</v>
      </c>
      <c r="H16" s="160" t="s">
        <v>40</v>
      </c>
      <c r="I16" s="165">
        <v>10</v>
      </c>
      <c r="J16" s="211"/>
      <c r="K16" s="211"/>
      <c r="L16" s="161">
        <v>518.93399999999997</v>
      </c>
      <c r="M16" s="162">
        <f t="shared" ref="M16:M98" si="1">L16*I16</f>
        <v>5189.34</v>
      </c>
    </row>
    <row r="17" spans="3:13" ht="20.25" customHeight="1" x14ac:dyDescent="0.25">
      <c r="C17">
        <v>15</v>
      </c>
      <c r="D17" s="158">
        <v>45276</v>
      </c>
      <c r="E17" s="159" t="s">
        <v>234</v>
      </c>
      <c r="F17" s="160" t="s">
        <v>228</v>
      </c>
      <c r="G17" s="160" t="s">
        <v>397</v>
      </c>
      <c r="H17" s="160" t="s">
        <v>40</v>
      </c>
      <c r="I17" s="165">
        <v>30</v>
      </c>
      <c r="J17" s="211"/>
      <c r="K17" s="211"/>
      <c r="L17" s="161">
        <v>193.28</v>
      </c>
      <c r="M17" s="162">
        <f t="shared" si="1"/>
        <v>5798.4</v>
      </c>
    </row>
    <row r="18" spans="3:13" ht="20.25" customHeight="1" x14ac:dyDescent="0.25">
      <c r="C18">
        <v>16</v>
      </c>
      <c r="D18" s="158">
        <v>45276</v>
      </c>
      <c r="E18" s="159" t="s">
        <v>47</v>
      </c>
      <c r="F18" s="160" t="s">
        <v>331</v>
      </c>
      <c r="G18" s="160">
        <v>1797</v>
      </c>
      <c r="H18" s="160" t="s">
        <v>40</v>
      </c>
      <c r="I18" s="165">
        <v>500</v>
      </c>
      <c r="J18" s="211"/>
      <c r="K18" s="211"/>
      <c r="L18" s="161">
        <v>26.25</v>
      </c>
      <c r="M18" s="162">
        <f t="shared" si="1"/>
        <v>13125</v>
      </c>
    </row>
    <row r="19" spans="3:13" ht="20.25" customHeight="1" x14ac:dyDescent="0.25">
      <c r="C19">
        <v>17</v>
      </c>
      <c r="D19" s="158">
        <v>45276</v>
      </c>
      <c r="E19" s="159" t="s">
        <v>39</v>
      </c>
      <c r="F19" s="160" t="s">
        <v>11407</v>
      </c>
      <c r="G19" s="160">
        <v>3690</v>
      </c>
      <c r="H19" s="160" t="s">
        <v>40</v>
      </c>
      <c r="I19" s="165">
        <v>100</v>
      </c>
      <c r="J19" s="211"/>
      <c r="K19" s="211"/>
      <c r="L19" s="161">
        <v>84.95</v>
      </c>
      <c r="M19" s="162">
        <f t="shared" si="1"/>
        <v>8495</v>
      </c>
    </row>
    <row r="20" spans="3:13" ht="20.25" customHeight="1" x14ac:dyDescent="0.25">
      <c r="D20" s="158">
        <v>45290</v>
      </c>
      <c r="E20" s="159" t="s">
        <v>223</v>
      </c>
      <c r="F20" s="160" t="s">
        <v>11363</v>
      </c>
      <c r="G20" s="160" t="s">
        <v>11365</v>
      </c>
      <c r="H20" s="160" t="s">
        <v>40</v>
      </c>
      <c r="I20" s="165">
        <v>10</v>
      </c>
      <c r="J20" s="211"/>
      <c r="K20" s="211"/>
      <c r="L20" s="161">
        <v>523.77</v>
      </c>
      <c r="M20" s="162">
        <f t="shared" si="1"/>
        <v>5237.7</v>
      </c>
    </row>
    <row r="21" spans="3:13" ht="20.25" customHeight="1" x14ac:dyDescent="0.25">
      <c r="D21" s="158">
        <v>45318</v>
      </c>
      <c r="E21" s="159" t="s">
        <v>47</v>
      </c>
      <c r="F21" s="160" t="s">
        <v>331</v>
      </c>
      <c r="G21" s="160">
        <v>1797</v>
      </c>
      <c r="H21" s="160" t="s">
        <v>40</v>
      </c>
      <c r="I21" s="165">
        <v>200</v>
      </c>
      <c r="J21" s="211"/>
      <c r="K21" s="211"/>
      <c r="L21" s="161">
        <v>22.2</v>
      </c>
      <c r="M21" s="162">
        <f t="shared" si="1"/>
        <v>4440</v>
      </c>
    </row>
    <row r="22" spans="3:13" ht="20.25" customHeight="1" x14ac:dyDescent="0.25">
      <c r="D22" s="158">
        <v>45318</v>
      </c>
      <c r="E22" s="159" t="s">
        <v>47</v>
      </c>
      <c r="F22" s="160" t="s">
        <v>11407</v>
      </c>
      <c r="G22" s="160">
        <v>3690</v>
      </c>
      <c r="H22" s="160" t="s">
        <v>40</v>
      </c>
      <c r="I22" s="165">
        <v>100</v>
      </c>
      <c r="J22" s="211"/>
      <c r="K22" s="211"/>
      <c r="L22" s="161">
        <v>66.7</v>
      </c>
      <c r="M22" s="162">
        <f t="shared" si="1"/>
        <v>6670</v>
      </c>
    </row>
    <row r="23" spans="3:13" ht="20.25" customHeight="1" x14ac:dyDescent="0.25">
      <c r="D23" s="158">
        <v>45318</v>
      </c>
      <c r="E23" s="159" t="s">
        <v>234</v>
      </c>
      <c r="F23" s="160" t="s">
        <v>228</v>
      </c>
      <c r="G23" s="160" t="s">
        <v>397</v>
      </c>
      <c r="H23" s="160" t="s">
        <v>40</v>
      </c>
      <c r="I23" s="165">
        <v>100</v>
      </c>
      <c r="J23" s="211"/>
      <c r="K23" s="211"/>
      <c r="L23" s="161">
        <v>185.86</v>
      </c>
      <c r="M23" s="162">
        <f t="shared" si="1"/>
        <v>18586</v>
      </c>
    </row>
    <row r="24" spans="3:13" ht="20.25" customHeight="1" x14ac:dyDescent="0.25">
      <c r="D24" s="158">
        <v>45367</v>
      </c>
      <c r="E24" s="159" t="s">
        <v>223</v>
      </c>
      <c r="F24" s="160" t="s">
        <v>11363</v>
      </c>
      <c r="G24" s="160" t="s">
        <v>11365</v>
      </c>
      <c r="H24" s="160" t="s">
        <v>57</v>
      </c>
      <c r="I24" s="165">
        <v>-48</v>
      </c>
      <c r="J24" s="211"/>
      <c r="K24" s="211"/>
      <c r="L24" s="161">
        <v>595.37400000000002</v>
      </c>
      <c r="M24" s="162">
        <f t="shared" si="1"/>
        <v>-28577.952000000001</v>
      </c>
    </row>
    <row r="25" spans="3:13" ht="20.25" customHeight="1" x14ac:dyDescent="0.25">
      <c r="D25" s="158">
        <v>45367</v>
      </c>
      <c r="E25" s="159" t="s">
        <v>234</v>
      </c>
      <c r="F25" s="160" t="s">
        <v>228</v>
      </c>
      <c r="G25" s="160" t="s">
        <v>397</v>
      </c>
      <c r="H25" s="160" t="s">
        <v>57</v>
      </c>
      <c r="I25" s="165">
        <v>-160</v>
      </c>
      <c r="J25" s="211"/>
      <c r="K25" s="211"/>
      <c r="L25" s="161">
        <v>209.47</v>
      </c>
      <c r="M25" s="162">
        <f t="shared" si="1"/>
        <v>-33515.199999999997</v>
      </c>
    </row>
    <row r="26" spans="3:13" ht="20.25" customHeight="1" x14ac:dyDescent="0.25">
      <c r="D26" s="158">
        <v>45367</v>
      </c>
      <c r="E26" s="159" t="s">
        <v>47</v>
      </c>
      <c r="F26" s="160" t="s">
        <v>331</v>
      </c>
      <c r="G26" s="160">
        <v>1797</v>
      </c>
      <c r="H26" s="160" t="s">
        <v>57</v>
      </c>
      <c r="I26" s="165">
        <v>-700</v>
      </c>
      <c r="J26" s="211"/>
      <c r="K26" s="211"/>
      <c r="L26" s="161">
        <v>23.9</v>
      </c>
      <c r="M26" s="162">
        <f t="shared" si="1"/>
        <v>-16730</v>
      </c>
    </row>
    <row r="27" spans="3:13" ht="20.25" customHeight="1" x14ac:dyDescent="0.25">
      <c r="D27" s="158">
        <v>45367</v>
      </c>
      <c r="E27" s="159" t="s">
        <v>47</v>
      </c>
      <c r="F27" s="160" t="s">
        <v>11407</v>
      </c>
      <c r="G27" s="160">
        <v>3690</v>
      </c>
      <c r="H27" s="160" t="s">
        <v>57</v>
      </c>
      <c r="I27" s="165">
        <v>-200</v>
      </c>
      <c r="J27" s="211"/>
      <c r="K27" s="211"/>
      <c r="L27" s="161">
        <v>89.4</v>
      </c>
      <c r="M27" s="162">
        <f t="shared" si="1"/>
        <v>-17880</v>
      </c>
    </row>
    <row r="28" spans="3:13" ht="20.25" customHeight="1" x14ac:dyDescent="0.25">
      <c r="D28" s="158">
        <v>45430</v>
      </c>
      <c r="E28" s="159" t="s">
        <v>235</v>
      </c>
      <c r="F28" s="160" t="s">
        <v>9229</v>
      </c>
      <c r="G28" s="160" t="s">
        <v>9228</v>
      </c>
      <c r="H28" s="160" t="s">
        <v>0</v>
      </c>
      <c r="I28" s="165">
        <v>1000</v>
      </c>
      <c r="J28" s="211"/>
      <c r="K28" s="211"/>
      <c r="L28" s="161">
        <v>36.44</v>
      </c>
      <c r="M28" s="162">
        <f t="shared" ref="M28:M40" si="2">L28*I28</f>
        <v>36440</v>
      </c>
    </row>
    <row r="29" spans="3:13" ht="20.25" customHeight="1" x14ac:dyDescent="0.25">
      <c r="D29" s="158">
        <v>45437</v>
      </c>
      <c r="E29" s="159" t="s">
        <v>234</v>
      </c>
      <c r="F29" s="160" t="s">
        <v>9229</v>
      </c>
      <c r="G29" s="160" t="s">
        <v>9228</v>
      </c>
      <c r="H29" s="160" t="s">
        <v>0</v>
      </c>
      <c r="I29" s="165">
        <v>300</v>
      </c>
      <c r="J29" s="211"/>
      <c r="K29" s="211"/>
      <c r="L29" s="161">
        <v>36.32</v>
      </c>
      <c r="M29" s="162">
        <f t="shared" si="2"/>
        <v>10896</v>
      </c>
    </row>
    <row r="30" spans="3:13" ht="20.25" customHeight="1" x14ac:dyDescent="0.25">
      <c r="D30" s="158">
        <v>45444</v>
      </c>
      <c r="E30" s="159" t="s">
        <v>234</v>
      </c>
      <c r="F30" s="160" t="s">
        <v>9229</v>
      </c>
      <c r="G30" s="160" t="s">
        <v>9228</v>
      </c>
      <c r="H30" s="160" t="s">
        <v>0</v>
      </c>
      <c r="I30" s="165">
        <v>500</v>
      </c>
      <c r="J30" s="211"/>
      <c r="K30" s="211"/>
      <c r="L30" s="161">
        <v>33.68</v>
      </c>
      <c r="M30" s="162">
        <f t="shared" si="2"/>
        <v>16840</v>
      </c>
    </row>
    <row r="31" spans="3:13" ht="20.25" customHeight="1" x14ac:dyDescent="0.25">
      <c r="D31" s="158">
        <v>45458</v>
      </c>
      <c r="E31" s="159" t="s">
        <v>234</v>
      </c>
      <c r="F31" s="160" t="s">
        <v>9229</v>
      </c>
      <c r="G31" s="160" t="s">
        <v>9228</v>
      </c>
      <c r="H31" s="160" t="s">
        <v>0</v>
      </c>
      <c r="I31" s="165">
        <v>800</v>
      </c>
      <c r="J31" s="211"/>
      <c r="K31" s="211"/>
      <c r="L31" s="161">
        <v>30.69</v>
      </c>
      <c r="M31" s="162">
        <f t="shared" si="2"/>
        <v>24552</v>
      </c>
    </row>
    <row r="32" spans="3:13" ht="20.25" customHeight="1" x14ac:dyDescent="0.25">
      <c r="D32" s="158">
        <v>45465</v>
      </c>
      <c r="E32" s="159" t="s">
        <v>234</v>
      </c>
      <c r="F32" s="160" t="s">
        <v>9229</v>
      </c>
      <c r="G32" s="160" t="s">
        <v>9228</v>
      </c>
      <c r="H32" s="160" t="s">
        <v>57</v>
      </c>
      <c r="I32" s="165">
        <v>-2600</v>
      </c>
      <c r="J32" s="211"/>
      <c r="K32" s="211"/>
      <c r="L32" s="161">
        <v>28.1</v>
      </c>
      <c r="M32" s="162">
        <f t="shared" si="2"/>
        <v>-73060</v>
      </c>
    </row>
    <row r="33" spans="4:13" ht="20.25" customHeight="1" x14ac:dyDescent="0.25">
      <c r="D33" s="158">
        <v>45402</v>
      </c>
      <c r="E33" s="159" t="s">
        <v>224</v>
      </c>
      <c r="F33" s="160" t="s">
        <v>11574</v>
      </c>
      <c r="G33" s="160" t="s">
        <v>11576</v>
      </c>
      <c r="H33" s="160" t="s">
        <v>0</v>
      </c>
      <c r="I33" s="165">
        <v>80</v>
      </c>
      <c r="J33" s="211"/>
      <c r="K33" s="211"/>
      <c r="L33" s="161">
        <v>270.58199999999999</v>
      </c>
      <c r="M33" s="162">
        <f t="shared" si="2"/>
        <v>21646.559999999998</v>
      </c>
    </row>
    <row r="34" spans="4:13" ht="20.25" customHeight="1" x14ac:dyDescent="0.25">
      <c r="D34" s="158">
        <v>45409</v>
      </c>
      <c r="E34" s="159" t="s">
        <v>223</v>
      </c>
      <c r="F34" s="160" t="s">
        <v>11574</v>
      </c>
      <c r="G34" s="160" t="s">
        <v>11576</v>
      </c>
      <c r="H34" s="160" t="s">
        <v>0</v>
      </c>
      <c r="I34" s="165">
        <v>20</v>
      </c>
      <c r="J34" s="211"/>
      <c r="K34" s="211"/>
      <c r="L34" s="161">
        <v>275.73</v>
      </c>
      <c r="M34" s="162">
        <f t="shared" si="2"/>
        <v>5514.6</v>
      </c>
    </row>
    <row r="35" spans="4:13" ht="20.25" customHeight="1" x14ac:dyDescent="0.25">
      <c r="D35" s="158">
        <v>45423</v>
      </c>
      <c r="E35" s="159" t="s">
        <v>223</v>
      </c>
      <c r="F35" s="160" t="s">
        <v>11574</v>
      </c>
      <c r="G35" s="160" t="s">
        <v>11576</v>
      </c>
      <c r="H35" s="160" t="s">
        <v>57</v>
      </c>
      <c r="I35" s="165">
        <v>-40</v>
      </c>
      <c r="J35" s="211"/>
      <c r="K35" s="211"/>
      <c r="L35" s="161">
        <v>291.33</v>
      </c>
      <c r="M35" s="162">
        <f t="shared" si="2"/>
        <v>-11653.199999999999</v>
      </c>
    </row>
    <row r="36" spans="4:13" ht="20.25" customHeight="1" x14ac:dyDescent="0.25">
      <c r="D36" s="158">
        <v>45416</v>
      </c>
      <c r="E36" s="159" t="s">
        <v>223</v>
      </c>
      <c r="F36" s="160" t="s">
        <v>11574</v>
      </c>
      <c r="G36" s="160" t="s">
        <v>11576</v>
      </c>
      <c r="H36" s="160" t="s">
        <v>0</v>
      </c>
      <c r="I36" s="165">
        <v>10</v>
      </c>
      <c r="J36" s="211"/>
      <c r="K36" s="211"/>
      <c r="L36" s="161">
        <v>290.70600000000002</v>
      </c>
      <c r="M36" s="162">
        <f t="shared" si="2"/>
        <v>2907.0600000000004</v>
      </c>
    </row>
    <row r="37" spans="4:13" ht="20.25" customHeight="1" x14ac:dyDescent="0.25">
      <c r="D37" s="158">
        <v>45430</v>
      </c>
      <c r="E37" s="159" t="s">
        <v>223</v>
      </c>
      <c r="F37" s="160" t="s">
        <v>11574</v>
      </c>
      <c r="G37" s="160" t="s">
        <v>11576</v>
      </c>
      <c r="H37" s="160" t="s">
        <v>0</v>
      </c>
      <c r="I37" s="165">
        <v>30</v>
      </c>
      <c r="J37" s="211"/>
      <c r="K37" s="211"/>
      <c r="L37" s="161">
        <v>278.928</v>
      </c>
      <c r="M37" s="162">
        <f t="shared" si="2"/>
        <v>8367.84</v>
      </c>
    </row>
    <row r="38" spans="4:13" ht="20.25" customHeight="1" x14ac:dyDescent="0.25">
      <c r="D38" s="158">
        <v>45437</v>
      </c>
      <c r="E38" s="159" t="s">
        <v>223</v>
      </c>
      <c r="F38" s="160" t="s">
        <v>11574</v>
      </c>
      <c r="G38" s="160" t="s">
        <v>11576</v>
      </c>
      <c r="H38" s="160" t="s">
        <v>0</v>
      </c>
      <c r="I38" s="165">
        <v>50</v>
      </c>
      <c r="J38" s="211"/>
      <c r="K38" s="211"/>
      <c r="L38" s="161">
        <v>253.88999999999996</v>
      </c>
      <c r="M38" s="162">
        <f t="shared" si="2"/>
        <v>12694.499999999998</v>
      </c>
    </row>
    <row r="39" spans="4:13" ht="20.25" customHeight="1" x14ac:dyDescent="0.25">
      <c r="D39" s="158">
        <v>45458</v>
      </c>
      <c r="E39" s="159" t="s">
        <v>223</v>
      </c>
      <c r="F39" s="160" t="s">
        <v>11574</v>
      </c>
      <c r="G39" s="160" t="s">
        <v>11576</v>
      </c>
      <c r="H39" s="160" t="s">
        <v>0</v>
      </c>
      <c r="I39" s="165">
        <v>30</v>
      </c>
      <c r="J39" s="211"/>
      <c r="K39" s="211"/>
      <c r="L39" s="161">
        <v>243.126</v>
      </c>
      <c r="M39" s="162">
        <f t="shared" si="2"/>
        <v>7293.78</v>
      </c>
    </row>
    <row r="40" spans="4:13" ht="20.25" customHeight="1" x14ac:dyDescent="0.25">
      <c r="D40" s="158">
        <f>全班!$R$1</f>
        <v>46011</v>
      </c>
      <c r="E40" s="159" t="s">
        <v>223</v>
      </c>
      <c r="F40" s="160" t="s">
        <v>11574</v>
      </c>
      <c r="G40" s="160" t="s">
        <v>11576</v>
      </c>
      <c r="H40" s="160" t="s">
        <v>57</v>
      </c>
      <c r="I40" s="165">
        <v>-180</v>
      </c>
      <c r="J40" s="211"/>
      <c r="K40" s="211"/>
      <c r="L40" s="161">
        <v>228.77399999999997</v>
      </c>
      <c r="M40" s="162">
        <f t="shared" si="2"/>
        <v>-41179.319999999992</v>
      </c>
    </row>
    <row r="41" spans="4:13" ht="20.25" customHeight="1" x14ac:dyDescent="0.25">
      <c r="D41" s="158">
        <v>45458</v>
      </c>
      <c r="E41" s="159" t="s">
        <v>234</v>
      </c>
      <c r="F41" s="160" t="s">
        <v>11002</v>
      </c>
      <c r="G41" s="160" t="s">
        <v>11001</v>
      </c>
      <c r="H41" s="160" t="s">
        <v>0</v>
      </c>
      <c r="I41" s="165">
        <v>2000</v>
      </c>
      <c r="J41" s="211"/>
      <c r="K41" s="211"/>
      <c r="L41" s="161">
        <v>30.7</v>
      </c>
      <c r="M41" s="162">
        <f>L41*I41</f>
        <v>61400</v>
      </c>
    </row>
    <row r="42" spans="4:13" ht="20.25" customHeight="1" x14ac:dyDescent="0.25">
      <c r="D42" s="158">
        <v>45479</v>
      </c>
      <c r="E42" s="159" t="s">
        <v>234</v>
      </c>
      <c r="F42" s="160" t="s">
        <v>11002</v>
      </c>
      <c r="G42" s="160" t="s">
        <v>11001</v>
      </c>
      <c r="H42" s="160" t="s">
        <v>57</v>
      </c>
      <c r="I42" s="165">
        <v>-2000</v>
      </c>
      <c r="J42" s="211"/>
      <c r="K42" s="211"/>
      <c r="L42" s="161">
        <v>28.2</v>
      </c>
      <c r="M42" s="162">
        <f>L42*I42</f>
        <v>-56400</v>
      </c>
    </row>
    <row r="43" spans="4:13" ht="20.25" customHeight="1" x14ac:dyDescent="0.25">
      <c r="D43" s="158">
        <v>45367</v>
      </c>
      <c r="E43" s="159" t="s">
        <v>223</v>
      </c>
      <c r="F43" s="160" t="s">
        <v>217</v>
      </c>
      <c r="G43" s="160" t="s">
        <v>219</v>
      </c>
      <c r="H43" s="160" t="s">
        <v>0</v>
      </c>
      <c r="I43" s="165">
        <v>20</v>
      </c>
      <c r="J43" s="211"/>
      <c r="K43" s="211"/>
      <c r="L43" s="161">
        <v>1275.846</v>
      </c>
      <c r="M43" s="162">
        <f t="shared" si="1"/>
        <v>25516.92</v>
      </c>
    </row>
    <row r="44" spans="4:13" ht="20.25" customHeight="1" x14ac:dyDescent="0.25">
      <c r="D44" s="158">
        <v>45402</v>
      </c>
      <c r="E44" s="159" t="s">
        <v>223</v>
      </c>
      <c r="F44" s="160" t="s">
        <v>217</v>
      </c>
      <c r="G44" s="160" t="s">
        <v>219</v>
      </c>
      <c r="H44" s="160" t="s">
        <v>0</v>
      </c>
      <c r="I44" s="165">
        <v>10</v>
      </c>
      <c r="J44" s="211"/>
      <c r="K44" s="211"/>
      <c r="L44" s="161">
        <v>1146.99</v>
      </c>
      <c r="M44" s="162">
        <f t="shared" ref="M44:M56" si="3">L44*I44</f>
        <v>11469.9</v>
      </c>
    </row>
    <row r="45" spans="4:13" ht="20.25" customHeight="1" x14ac:dyDescent="0.25">
      <c r="D45" s="158">
        <v>45409</v>
      </c>
      <c r="E45" s="159" t="s">
        <v>223</v>
      </c>
      <c r="F45" s="160" t="s">
        <v>217</v>
      </c>
      <c r="G45" s="160" t="s">
        <v>219</v>
      </c>
      <c r="H45" s="160" t="s">
        <v>0</v>
      </c>
      <c r="I45" s="165">
        <v>20</v>
      </c>
      <c r="J45" s="211"/>
      <c r="K45" s="211"/>
      <c r="L45" s="161">
        <v>1312.6619999999998</v>
      </c>
      <c r="M45" s="162">
        <f t="shared" si="3"/>
        <v>26253.239999999998</v>
      </c>
    </row>
    <row r="46" spans="4:13" ht="20.25" customHeight="1" x14ac:dyDescent="0.25">
      <c r="D46" s="158">
        <v>45416</v>
      </c>
      <c r="E46" s="159" t="s">
        <v>223</v>
      </c>
      <c r="F46" s="160" t="s">
        <v>217</v>
      </c>
      <c r="G46" s="160" t="s">
        <v>219</v>
      </c>
      <c r="H46" s="160" t="s">
        <v>0</v>
      </c>
      <c r="I46" s="165">
        <v>10</v>
      </c>
      <c r="J46" s="211"/>
      <c r="K46" s="211"/>
      <c r="L46" s="161">
        <v>1413.2819999999999</v>
      </c>
      <c r="M46" s="162">
        <f t="shared" si="3"/>
        <v>14132.82</v>
      </c>
    </row>
    <row r="47" spans="4:13" ht="20.25" customHeight="1" x14ac:dyDescent="0.25">
      <c r="D47" s="158">
        <v>45423</v>
      </c>
      <c r="E47" s="159" t="s">
        <v>223</v>
      </c>
      <c r="F47" s="160" t="s">
        <v>217</v>
      </c>
      <c r="G47" s="160" t="s">
        <v>219</v>
      </c>
      <c r="H47" s="160" t="s">
        <v>57</v>
      </c>
      <c r="I47" s="165">
        <v>-30</v>
      </c>
      <c r="J47" s="211"/>
      <c r="K47" s="211"/>
      <c r="L47" s="161">
        <v>1314.066</v>
      </c>
      <c r="M47" s="162">
        <f t="shared" si="3"/>
        <v>-39421.980000000003</v>
      </c>
    </row>
    <row r="48" spans="4:13" ht="20.25" customHeight="1" x14ac:dyDescent="0.25">
      <c r="D48" s="158">
        <v>45430</v>
      </c>
      <c r="E48" s="159" t="s">
        <v>223</v>
      </c>
      <c r="F48" s="160" t="s">
        <v>217</v>
      </c>
      <c r="G48" s="160" t="s">
        <v>219</v>
      </c>
      <c r="H48" s="160" t="s">
        <v>0</v>
      </c>
      <c r="I48" s="165">
        <v>30</v>
      </c>
      <c r="J48" s="211"/>
      <c r="K48" s="211"/>
      <c r="L48" s="161">
        <v>1384.1880000000001</v>
      </c>
      <c r="M48" s="162">
        <f t="shared" si="3"/>
        <v>41525.64</v>
      </c>
    </row>
    <row r="49" spans="4:13" ht="20.25" customHeight="1" x14ac:dyDescent="0.25">
      <c r="D49" s="158">
        <v>45437</v>
      </c>
      <c r="E49" s="159" t="s">
        <v>223</v>
      </c>
      <c r="F49" s="160" t="s">
        <v>217</v>
      </c>
      <c r="G49" s="160" t="s">
        <v>219</v>
      </c>
      <c r="H49" s="160" t="s">
        <v>57</v>
      </c>
      <c r="I49" s="165">
        <v>-30</v>
      </c>
      <c r="J49" s="211"/>
      <c r="K49" s="211"/>
      <c r="L49" s="161">
        <v>1398.0720000000001</v>
      </c>
      <c r="M49" s="162">
        <f t="shared" si="3"/>
        <v>-41942.160000000003</v>
      </c>
    </row>
    <row r="50" spans="4:13" ht="20.25" customHeight="1" x14ac:dyDescent="0.25">
      <c r="D50" s="158">
        <v>45444</v>
      </c>
      <c r="E50" s="159" t="s">
        <v>223</v>
      </c>
      <c r="F50" s="160" t="s">
        <v>217</v>
      </c>
      <c r="G50" s="160" t="s">
        <v>219</v>
      </c>
      <c r="H50" s="160" t="s">
        <v>57</v>
      </c>
      <c r="I50" s="165">
        <v>-10</v>
      </c>
      <c r="J50" s="211"/>
      <c r="K50" s="211"/>
      <c r="L50" s="161">
        <v>1389.0240000000001</v>
      </c>
      <c r="M50" s="162">
        <f t="shared" si="3"/>
        <v>-13890.240000000002</v>
      </c>
    </row>
    <row r="51" spans="4:13" ht="20.25" customHeight="1" x14ac:dyDescent="0.25">
      <c r="D51" s="158">
        <v>45458</v>
      </c>
      <c r="E51" s="159" t="s">
        <v>223</v>
      </c>
      <c r="F51" s="160" t="s">
        <v>217</v>
      </c>
      <c r="G51" s="160" t="s">
        <v>219</v>
      </c>
      <c r="H51" s="160" t="s">
        <v>0</v>
      </c>
      <c r="I51" s="165">
        <v>10</v>
      </c>
      <c r="J51" s="211"/>
      <c r="K51" s="211"/>
      <c r="L51" s="161">
        <v>1388.4779999999998</v>
      </c>
      <c r="M51" s="162">
        <f t="shared" si="3"/>
        <v>13884.779999999999</v>
      </c>
    </row>
    <row r="52" spans="4:13" ht="20.25" customHeight="1" x14ac:dyDescent="0.25">
      <c r="D52" s="158">
        <v>45465</v>
      </c>
      <c r="E52" s="159" t="s">
        <v>223</v>
      </c>
      <c r="F52" s="160" t="s">
        <v>217</v>
      </c>
      <c r="G52" s="160" t="s">
        <v>219</v>
      </c>
      <c r="H52" s="160" t="s">
        <v>0</v>
      </c>
      <c r="I52" s="165">
        <v>10</v>
      </c>
      <c r="J52" s="211"/>
      <c r="K52" s="211"/>
      <c r="L52" s="161">
        <v>1427.4779999999998</v>
      </c>
      <c r="M52" s="162">
        <f t="shared" si="3"/>
        <v>14274.779999999999</v>
      </c>
    </row>
    <row r="53" spans="4:13" ht="20.25" customHeight="1" x14ac:dyDescent="0.25">
      <c r="D53" s="158">
        <v>45472</v>
      </c>
      <c r="E53" s="159" t="s">
        <v>223</v>
      </c>
      <c r="F53" s="160" t="s">
        <v>217</v>
      </c>
      <c r="G53" s="160" t="s">
        <v>219</v>
      </c>
      <c r="H53" s="160" t="s">
        <v>57</v>
      </c>
      <c r="I53" s="165">
        <v>-10</v>
      </c>
      <c r="J53" s="211"/>
      <c r="K53" s="211"/>
      <c r="L53" s="161">
        <v>1543.4639999999999</v>
      </c>
      <c r="M53" s="162">
        <f t="shared" si="3"/>
        <v>-15434.64</v>
      </c>
    </row>
    <row r="54" spans="4:13" ht="20.25" customHeight="1" x14ac:dyDescent="0.25">
      <c r="D54" s="158">
        <v>45479</v>
      </c>
      <c r="E54" s="159" t="s">
        <v>223</v>
      </c>
      <c r="F54" s="160" t="s">
        <v>217</v>
      </c>
      <c r="G54" s="160" t="s">
        <v>219</v>
      </c>
      <c r="H54" s="160" t="s">
        <v>0</v>
      </c>
      <c r="I54" s="165">
        <v>30</v>
      </c>
      <c r="J54" s="211"/>
      <c r="K54" s="211"/>
      <c r="L54" s="161">
        <v>1961.856</v>
      </c>
      <c r="M54" s="162">
        <f t="shared" si="3"/>
        <v>58855.68</v>
      </c>
    </row>
    <row r="55" spans="4:13" ht="20.25" customHeight="1" x14ac:dyDescent="0.25">
      <c r="D55" s="158">
        <v>45486</v>
      </c>
      <c r="E55" s="159" t="s">
        <v>223</v>
      </c>
      <c r="F55" s="160" t="s">
        <v>217</v>
      </c>
      <c r="G55" s="160" t="s">
        <v>219</v>
      </c>
      <c r="H55" s="160" t="s">
        <v>57</v>
      </c>
      <c r="I55" s="165">
        <v>-10</v>
      </c>
      <c r="J55" s="211"/>
      <c r="K55" s="211"/>
      <c r="L55" s="161">
        <v>1936.194</v>
      </c>
      <c r="M55" s="162">
        <f t="shared" si="3"/>
        <v>-19361.939999999999</v>
      </c>
    </row>
    <row r="56" spans="4:13" ht="20.25" customHeight="1" x14ac:dyDescent="0.25">
      <c r="D56" s="158">
        <v>45507</v>
      </c>
      <c r="E56" s="159" t="s">
        <v>223</v>
      </c>
      <c r="F56" s="160" t="s">
        <v>217</v>
      </c>
      <c r="G56" s="160" t="s">
        <v>219</v>
      </c>
      <c r="H56" s="160" t="s">
        <v>57</v>
      </c>
      <c r="I56" s="165">
        <v>-50</v>
      </c>
      <c r="J56" s="211"/>
      <c r="K56" s="211"/>
      <c r="L56" s="161">
        <v>1619.8259999999998</v>
      </c>
      <c r="M56" s="162">
        <f t="shared" si="3"/>
        <v>-80991.299999999988</v>
      </c>
    </row>
    <row r="57" spans="4:13" ht="20.25" customHeight="1" x14ac:dyDescent="0.25">
      <c r="D57" s="158">
        <v>45486</v>
      </c>
      <c r="E57" s="159" t="s">
        <v>234</v>
      </c>
      <c r="F57" s="160" t="s">
        <v>11506</v>
      </c>
      <c r="G57" s="160" t="s">
        <v>11507</v>
      </c>
      <c r="H57" s="160" t="s">
        <v>57</v>
      </c>
      <c r="I57" s="165">
        <v>-10000</v>
      </c>
      <c r="J57" s="211"/>
      <c r="K57" s="211"/>
      <c r="L57" s="161">
        <v>1.919</v>
      </c>
      <c r="M57" s="162">
        <f t="shared" ref="M57:M65" si="4">L57*I57</f>
        <v>-19190</v>
      </c>
    </row>
    <row r="58" spans="4:13" ht="20.25" customHeight="1" x14ac:dyDescent="0.25">
      <c r="D58" s="158">
        <v>45514</v>
      </c>
      <c r="E58" s="159" t="s">
        <v>234</v>
      </c>
      <c r="F58" s="160" t="s">
        <v>11506</v>
      </c>
      <c r="G58" s="160" t="s">
        <v>11507</v>
      </c>
      <c r="H58" s="160" t="s">
        <v>0</v>
      </c>
      <c r="I58" s="165">
        <v>10000</v>
      </c>
      <c r="J58" s="211"/>
      <c r="K58" s="211"/>
      <c r="L58" s="161">
        <v>1.7150000000000001</v>
      </c>
      <c r="M58" s="162">
        <f t="shared" si="4"/>
        <v>17150</v>
      </c>
    </row>
    <row r="59" spans="4:13" ht="20.25" customHeight="1" x14ac:dyDescent="0.25">
      <c r="D59" s="158">
        <v>45521</v>
      </c>
      <c r="E59" s="159" t="s">
        <v>234</v>
      </c>
      <c r="F59" s="160" t="s">
        <v>11506</v>
      </c>
      <c r="G59" s="160" t="s">
        <v>11507</v>
      </c>
      <c r="H59" s="160" t="s">
        <v>57</v>
      </c>
      <c r="I59" s="165">
        <v>-30000</v>
      </c>
      <c r="J59" s="211"/>
      <c r="K59" s="211"/>
      <c r="L59" s="161">
        <v>1.897</v>
      </c>
      <c r="M59" s="162">
        <f t="shared" si="4"/>
        <v>-56910</v>
      </c>
    </row>
    <row r="60" spans="4:13" ht="20.25" customHeight="1" x14ac:dyDescent="0.25">
      <c r="D60" s="158">
        <v>45521</v>
      </c>
      <c r="E60" s="159" t="s">
        <v>234</v>
      </c>
      <c r="F60" s="160" t="s">
        <v>11535</v>
      </c>
      <c r="G60" s="160" t="s">
        <v>9724</v>
      </c>
      <c r="H60" s="160" t="s">
        <v>57</v>
      </c>
      <c r="I60" s="165">
        <v>-300</v>
      </c>
      <c r="J60" s="211"/>
      <c r="K60" s="211"/>
      <c r="L60" s="161">
        <v>18.93</v>
      </c>
      <c r="M60" s="162">
        <f t="shared" si="4"/>
        <v>-5679</v>
      </c>
    </row>
    <row r="61" spans="4:13" ht="20.25" customHeight="1" x14ac:dyDescent="0.25">
      <c r="D61" s="158">
        <v>45486</v>
      </c>
      <c r="E61" s="159" t="s">
        <v>223</v>
      </c>
      <c r="F61" s="160" t="s">
        <v>11363</v>
      </c>
      <c r="G61" s="160" t="s">
        <v>11365</v>
      </c>
      <c r="H61" s="160" t="s">
        <v>57</v>
      </c>
      <c r="I61" s="165">
        <v>-10</v>
      </c>
      <c r="J61" s="211"/>
      <c r="K61" s="211"/>
      <c r="L61" s="161">
        <v>625.94999999999993</v>
      </c>
      <c r="M61" s="162">
        <f t="shared" si="4"/>
        <v>-6259.4999999999991</v>
      </c>
    </row>
    <row r="62" spans="4:13" ht="20.25" customHeight="1" x14ac:dyDescent="0.25">
      <c r="D62" s="158">
        <v>45493</v>
      </c>
      <c r="E62" s="159" t="s">
        <v>223</v>
      </c>
      <c r="F62" s="160" t="s">
        <v>11363</v>
      </c>
      <c r="G62" s="160" t="s">
        <v>11365</v>
      </c>
      <c r="H62" s="160" t="s">
        <v>57</v>
      </c>
      <c r="I62" s="165">
        <v>-10</v>
      </c>
      <c r="J62" s="211"/>
      <c r="K62" s="211"/>
      <c r="L62" s="161">
        <v>608.4</v>
      </c>
      <c r="M62" s="162">
        <f t="shared" si="4"/>
        <v>-6084</v>
      </c>
    </row>
    <row r="63" spans="4:13" ht="20.25" customHeight="1" x14ac:dyDescent="0.25">
      <c r="D63" s="158">
        <v>45507</v>
      </c>
      <c r="E63" s="159" t="s">
        <v>223</v>
      </c>
      <c r="F63" s="160" t="s">
        <v>11363</v>
      </c>
      <c r="G63" s="160" t="s">
        <v>11365</v>
      </c>
      <c r="H63" s="160" t="s">
        <v>0</v>
      </c>
      <c r="I63" s="165">
        <v>50</v>
      </c>
      <c r="J63" s="211"/>
      <c r="K63" s="211"/>
      <c r="L63" s="161">
        <v>572.44200000000001</v>
      </c>
      <c r="M63" s="162">
        <f t="shared" si="4"/>
        <v>28622.1</v>
      </c>
    </row>
    <row r="64" spans="4:13" ht="20.25" customHeight="1" x14ac:dyDescent="0.25">
      <c r="D64" s="158">
        <v>45514</v>
      </c>
      <c r="E64" s="159" t="s">
        <v>223</v>
      </c>
      <c r="F64" s="160" t="s">
        <v>11363</v>
      </c>
      <c r="G64" s="160" t="s">
        <v>11365</v>
      </c>
      <c r="H64" s="160" t="s">
        <v>0</v>
      </c>
      <c r="I64" s="165">
        <v>50</v>
      </c>
      <c r="J64" s="211"/>
      <c r="K64" s="211"/>
      <c r="L64" s="161">
        <v>594.51599999999996</v>
      </c>
      <c r="M64" s="162">
        <f t="shared" si="4"/>
        <v>29725.8</v>
      </c>
    </row>
    <row r="65" spans="4:13" ht="18.600000000000001" customHeight="1" x14ac:dyDescent="0.25">
      <c r="D65" s="158">
        <v>45521</v>
      </c>
      <c r="E65" s="159" t="s">
        <v>223</v>
      </c>
      <c r="F65" s="160" t="s">
        <v>11363</v>
      </c>
      <c r="G65" s="160" t="s">
        <v>11365</v>
      </c>
      <c r="H65" s="160" t="s">
        <v>57</v>
      </c>
      <c r="I65" s="165">
        <v>-120</v>
      </c>
      <c r="J65" s="211"/>
      <c r="K65" s="211"/>
      <c r="L65" s="161">
        <v>595.29599999999994</v>
      </c>
      <c r="M65" s="162">
        <f t="shared" si="4"/>
        <v>-71435.51999999999</v>
      </c>
    </row>
    <row r="66" spans="4:13" ht="20.25" customHeight="1" x14ac:dyDescent="0.25">
      <c r="D66" s="158">
        <v>45367</v>
      </c>
      <c r="E66" s="159" t="s">
        <v>235</v>
      </c>
      <c r="F66" s="160" t="s">
        <v>11506</v>
      </c>
      <c r="G66" s="160" t="s">
        <v>11507</v>
      </c>
      <c r="H66" s="160" t="s">
        <v>0</v>
      </c>
      <c r="I66" s="165">
        <v>10000</v>
      </c>
      <c r="J66" s="211"/>
      <c r="K66" s="211"/>
      <c r="L66" s="161">
        <v>1.6659999999999999</v>
      </c>
      <c r="M66" s="162">
        <f t="shared" si="1"/>
        <v>16660</v>
      </c>
    </row>
    <row r="67" spans="4:13" ht="20.25" customHeight="1" x14ac:dyDescent="0.25">
      <c r="D67" s="158">
        <v>45381</v>
      </c>
      <c r="E67" s="159" t="s">
        <v>234</v>
      </c>
      <c r="F67" s="160" t="s">
        <v>11506</v>
      </c>
      <c r="G67" s="160" t="s">
        <v>11507</v>
      </c>
      <c r="H67" s="160" t="s">
        <v>0</v>
      </c>
      <c r="I67" s="165">
        <v>10000</v>
      </c>
      <c r="J67" s="211"/>
      <c r="K67" s="211"/>
      <c r="L67" s="161">
        <v>1.6870000000000001</v>
      </c>
      <c r="M67" s="162">
        <f t="shared" si="1"/>
        <v>16870</v>
      </c>
    </row>
    <row r="68" spans="4:13" ht="20.25" customHeight="1" x14ac:dyDescent="0.25">
      <c r="D68" s="158">
        <v>45381</v>
      </c>
      <c r="E68" s="159" t="s">
        <v>235</v>
      </c>
      <c r="F68" s="160" t="s">
        <v>11535</v>
      </c>
      <c r="G68" s="160" t="s">
        <v>9724</v>
      </c>
      <c r="H68" s="160" t="s">
        <v>0</v>
      </c>
      <c r="I68" s="165">
        <v>300</v>
      </c>
      <c r="J68" s="211"/>
      <c r="K68" s="211"/>
      <c r="L68" s="161">
        <v>28.78</v>
      </c>
      <c r="M68" s="162">
        <f t="shared" si="1"/>
        <v>8634</v>
      </c>
    </row>
    <row r="69" spans="4:13" ht="20.25" customHeight="1" x14ac:dyDescent="0.25">
      <c r="D69" s="158">
        <v>45388</v>
      </c>
      <c r="E69" s="159" t="s">
        <v>234</v>
      </c>
      <c r="F69" s="160" t="s">
        <v>11506</v>
      </c>
      <c r="G69" s="160" t="s">
        <v>11507</v>
      </c>
      <c r="H69" s="160" t="s">
        <v>0</v>
      </c>
      <c r="I69" s="165">
        <v>8000</v>
      </c>
      <c r="J69" s="211"/>
      <c r="K69" s="211"/>
      <c r="L69" s="161">
        <v>1.6839999999999999</v>
      </c>
      <c r="M69" s="162">
        <f t="shared" si="1"/>
        <v>13472</v>
      </c>
    </row>
    <row r="70" spans="4:13" ht="20.25" customHeight="1" x14ac:dyDescent="0.25">
      <c r="D70" s="158">
        <v>45388</v>
      </c>
      <c r="E70" s="159" t="s">
        <v>234</v>
      </c>
      <c r="F70" s="160" t="s">
        <v>11535</v>
      </c>
      <c r="G70" s="160" t="s">
        <v>9724</v>
      </c>
      <c r="H70" s="160" t="s">
        <v>0</v>
      </c>
      <c r="I70" s="165">
        <v>100</v>
      </c>
      <c r="J70" s="211"/>
      <c r="K70" s="211"/>
      <c r="L70" s="161">
        <v>27.81</v>
      </c>
      <c r="M70" s="162">
        <f t="shared" si="1"/>
        <v>2781</v>
      </c>
    </row>
    <row r="71" spans="4:13" ht="20.25" customHeight="1" x14ac:dyDescent="0.25">
      <c r="D71" s="158">
        <v>45402</v>
      </c>
      <c r="E71" s="159" t="s">
        <v>234</v>
      </c>
      <c r="F71" s="160" t="s">
        <v>11506</v>
      </c>
      <c r="G71" s="160" t="s">
        <v>11507</v>
      </c>
      <c r="H71" s="160" t="s">
        <v>0</v>
      </c>
      <c r="I71" s="165">
        <v>10000</v>
      </c>
      <c r="J71" s="211"/>
      <c r="K71" s="211"/>
      <c r="L71" s="161">
        <v>1.593</v>
      </c>
      <c r="M71" s="162">
        <f t="shared" si="1"/>
        <v>15930</v>
      </c>
    </row>
    <row r="72" spans="4:13" ht="20.25" customHeight="1" x14ac:dyDescent="0.25">
      <c r="D72" s="158">
        <v>45402</v>
      </c>
      <c r="E72" s="159" t="s">
        <v>234</v>
      </c>
      <c r="F72" s="160" t="s">
        <v>11535</v>
      </c>
      <c r="G72" s="160" t="s">
        <v>9724</v>
      </c>
      <c r="H72" s="160" t="s">
        <v>0</v>
      </c>
      <c r="I72" s="165">
        <v>100</v>
      </c>
      <c r="J72" s="211"/>
      <c r="K72" s="211"/>
      <c r="L72" s="161">
        <v>23.57</v>
      </c>
      <c r="M72" s="162">
        <f t="shared" si="1"/>
        <v>2357</v>
      </c>
    </row>
    <row r="73" spans="4:13" ht="20.25" customHeight="1" x14ac:dyDescent="0.25">
      <c r="D73" s="158">
        <v>45409</v>
      </c>
      <c r="E73" s="159" t="s">
        <v>234</v>
      </c>
      <c r="F73" s="160" t="s">
        <v>11506</v>
      </c>
      <c r="G73" s="160" t="s">
        <v>11507</v>
      </c>
      <c r="H73" s="160" t="s">
        <v>0</v>
      </c>
      <c r="I73" s="165">
        <v>10000</v>
      </c>
      <c r="J73" s="211"/>
      <c r="K73" s="211"/>
      <c r="L73" s="161">
        <v>1.6279999999999999</v>
      </c>
      <c r="M73" s="162">
        <f t="shared" si="1"/>
        <v>16279.999999999998</v>
      </c>
    </row>
    <row r="74" spans="4:13" ht="20.25" customHeight="1" x14ac:dyDescent="0.25">
      <c r="D74" s="158">
        <v>45409</v>
      </c>
      <c r="E74" s="159" t="s">
        <v>234</v>
      </c>
      <c r="F74" s="160" t="s">
        <v>11535</v>
      </c>
      <c r="G74" s="160" t="s">
        <v>9724</v>
      </c>
      <c r="H74" s="160" t="s">
        <v>0</v>
      </c>
      <c r="I74" s="165">
        <v>200</v>
      </c>
      <c r="J74" s="211"/>
      <c r="K74" s="211"/>
      <c r="L74" s="161">
        <v>24.23</v>
      </c>
      <c r="M74" s="162">
        <f t="shared" si="1"/>
        <v>4846</v>
      </c>
    </row>
    <row r="75" spans="4:13" ht="20.25" customHeight="1" x14ac:dyDescent="0.25">
      <c r="D75" s="158">
        <v>45416</v>
      </c>
      <c r="E75" s="159" t="s">
        <v>234</v>
      </c>
      <c r="F75" s="160" t="s">
        <v>11535</v>
      </c>
      <c r="G75" s="160" t="s">
        <v>9724</v>
      </c>
      <c r="H75" s="160" t="s">
        <v>0</v>
      </c>
      <c r="I75" s="165">
        <v>200</v>
      </c>
      <c r="J75" s="211"/>
      <c r="K75" s="211"/>
      <c r="L75" s="161">
        <v>24.18</v>
      </c>
      <c r="M75" s="162">
        <f t="shared" si="1"/>
        <v>4836</v>
      </c>
    </row>
    <row r="76" spans="4:13" ht="20.25" customHeight="1" x14ac:dyDescent="0.25">
      <c r="D76" s="158">
        <v>45416</v>
      </c>
      <c r="E76" s="159" t="s">
        <v>234</v>
      </c>
      <c r="F76" s="160" t="s">
        <v>11506</v>
      </c>
      <c r="G76" s="160" t="s">
        <v>11507</v>
      </c>
      <c r="H76" s="160" t="s">
        <v>0</v>
      </c>
      <c r="I76" s="165">
        <v>10000</v>
      </c>
      <c r="J76" s="211"/>
      <c r="K76" s="211"/>
      <c r="L76" s="161">
        <v>1.6379999999999999</v>
      </c>
      <c r="M76" s="162">
        <f t="shared" si="1"/>
        <v>16379.999999999998</v>
      </c>
    </row>
    <row r="77" spans="4:13" ht="20.25" customHeight="1" x14ac:dyDescent="0.25">
      <c r="D77" s="158">
        <v>45416</v>
      </c>
      <c r="E77" s="159" t="s">
        <v>223</v>
      </c>
      <c r="F77" s="160" t="s">
        <v>11593</v>
      </c>
      <c r="G77" s="160" t="s">
        <v>11595</v>
      </c>
      <c r="H77" s="160" t="s">
        <v>0</v>
      </c>
      <c r="I77" s="165">
        <v>5</v>
      </c>
      <c r="J77" s="211"/>
      <c r="K77" s="211"/>
      <c r="L77" s="161">
        <v>3396.7440000000001</v>
      </c>
      <c r="M77" s="162">
        <f t="shared" si="1"/>
        <v>16983.72</v>
      </c>
    </row>
    <row r="78" spans="4:13" ht="20.25" customHeight="1" x14ac:dyDescent="0.25">
      <c r="D78" s="158">
        <v>45423</v>
      </c>
      <c r="E78" s="159" t="s">
        <v>234</v>
      </c>
      <c r="F78" s="160" t="s">
        <v>11535</v>
      </c>
      <c r="G78" s="160" t="s">
        <v>9724</v>
      </c>
      <c r="H78" s="160" t="s">
        <v>57</v>
      </c>
      <c r="I78" s="165">
        <v>-300</v>
      </c>
      <c r="J78" s="211"/>
      <c r="K78" s="211"/>
      <c r="L78" s="161">
        <v>23.3</v>
      </c>
      <c r="M78" s="162">
        <f t="shared" si="1"/>
        <v>-6990</v>
      </c>
    </row>
    <row r="79" spans="4:13" ht="20.25" customHeight="1" x14ac:dyDescent="0.25">
      <c r="D79" s="158">
        <v>45423</v>
      </c>
      <c r="E79" s="159" t="s">
        <v>234</v>
      </c>
      <c r="F79" s="160" t="s">
        <v>11506</v>
      </c>
      <c r="G79" s="160" t="s">
        <v>11507</v>
      </c>
      <c r="H79" s="160" t="s">
        <v>57</v>
      </c>
      <c r="I79" s="165">
        <v>-20000</v>
      </c>
      <c r="J79" s="211"/>
      <c r="K79" s="211"/>
      <c r="L79" s="161">
        <v>1.657</v>
      </c>
      <c r="M79" s="162">
        <f t="shared" si="1"/>
        <v>-33140</v>
      </c>
    </row>
    <row r="80" spans="4:13" ht="20.25" customHeight="1" x14ac:dyDescent="0.25">
      <c r="D80" s="158">
        <v>45423</v>
      </c>
      <c r="E80" s="159" t="s">
        <v>223</v>
      </c>
      <c r="F80" s="160" t="s">
        <v>11593</v>
      </c>
      <c r="G80" s="160" t="s">
        <v>11595</v>
      </c>
      <c r="H80" s="160" t="s">
        <v>57</v>
      </c>
      <c r="I80" s="165">
        <v>-5</v>
      </c>
      <c r="J80" s="211"/>
      <c r="K80" s="211"/>
      <c r="L80" s="161">
        <v>3448.0679999999998</v>
      </c>
      <c r="M80" s="162">
        <f t="shared" si="1"/>
        <v>-17240.34</v>
      </c>
    </row>
    <row r="81" spans="4:13" ht="20.25" customHeight="1" x14ac:dyDescent="0.25">
      <c r="D81" s="158">
        <v>45423</v>
      </c>
      <c r="E81" s="159" t="s">
        <v>223</v>
      </c>
      <c r="F81" s="160" t="s">
        <v>11363</v>
      </c>
      <c r="G81" s="160" t="s">
        <v>11365</v>
      </c>
      <c r="H81" s="160" t="s">
        <v>57</v>
      </c>
      <c r="I81" s="165">
        <v>60</v>
      </c>
      <c r="J81" s="211"/>
      <c r="K81" s="211"/>
      <c r="L81" s="161">
        <v>587.33999999999992</v>
      </c>
      <c r="M81" s="162">
        <f t="shared" si="1"/>
        <v>35240.399999999994</v>
      </c>
    </row>
    <row r="82" spans="4:13" ht="20.25" customHeight="1" x14ac:dyDescent="0.25">
      <c r="D82" s="158">
        <v>45430</v>
      </c>
      <c r="E82" s="159" t="s">
        <v>234</v>
      </c>
      <c r="F82" s="160" t="s">
        <v>11506</v>
      </c>
      <c r="G82" s="160" t="s">
        <v>11507</v>
      </c>
      <c r="H82" s="160" t="s">
        <v>40</v>
      </c>
      <c r="I82" s="165">
        <v>10000</v>
      </c>
      <c r="J82" s="211"/>
      <c r="K82" s="211"/>
      <c r="L82" s="161">
        <v>1.7090000000000001</v>
      </c>
      <c r="M82" s="162">
        <f t="shared" si="1"/>
        <v>17090</v>
      </c>
    </row>
    <row r="83" spans="4:13" ht="20.25" customHeight="1" x14ac:dyDescent="0.25">
      <c r="D83" s="158">
        <v>45430</v>
      </c>
      <c r="E83" s="159" t="s">
        <v>223</v>
      </c>
      <c r="F83" s="160" t="s">
        <v>11363</v>
      </c>
      <c r="G83" s="160" t="s">
        <v>11365</v>
      </c>
      <c r="H83" s="160" t="s">
        <v>40</v>
      </c>
      <c r="I83" s="165">
        <v>30</v>
      </c>
      <c r="J83" s="211"/>
      <c r="K83" s="211"/>
      <c r="L83" s="161">
        <v>600.36599999999999</v>
      </c>
      <c r="M83" s="162">
        <f t="shared" si="1"/>
        <v>18010.98</v>
      </c>
    </row>
    <row r="84" spans="4:13" ht="20.25" customHeight="1" x14ac:dyDescent="0.25">
      <c r="D84" s="158">
        <v>45437</v>
      </c>
      <c r="E84" s="159" t="s">
        <v>234</v>
      </c>
      <c r="F84" s="160" t="s">
        <v>11506</v>
      </c>
      <c r="G84" s="160" t="s">
        <v>11507</v>
      </c>
      <c r="H84" s="160" t="s">
        <v>57</v>
      </c>
      <c r="I84" s="165">
        <v>-10000</v>
      </c>
      <c r="J84" s="211"/>
      <c r="K84" s="211"/>
      <c r="L84" s="161">
        <v>1.7170000000000001</v>
      </c>
      <c r="M84" s="162">
        <f t="shared" si="1"/>
        <v>-17170</v>
      </c>
    </row>
    <row r="85" spans="4:13" ht="20.25" customHeight="1" x14ac:dyDescent="0.25">
      <c r="D85" s="158">
        <v>45437</v>
      </c>
      <c r="E85" s="159" t="s">
        <v>223</v>
      </c>
      <c r="F85" s="160" t="s">
        <v>11363</v>
      </c>
      <c r="G85" s="160" t="s">
        <v>11365</v>
      </c>
      <c r="H85" s="160" t="s">
        <v>40</v>
      </c>
      <c r="I85" s="165">
        <v>20</v>
      </c>
      <c r="J85" s="211"/>
      <c r="K85" s="211"/>
      <c r="L85" s="161">
        <v>587.7299999999999</v>
      </c>
      <c r="M85" s="162">
        <f t="shared" si="1"/>
        <v>11754.599999999999</v>
      </c>
    </row>
    <row r="86" spans="4:13" ht="20.25" customHeight="1" x14ac:dyDescent="0.25">
      <c r="D86" s="158">
        <v>45444</v>
      </c>
      <c r="E86" s="159" t="s">
        <v>234</v>
      </c>
      <c r="F86" s="160" t="s">
        <v>11535</v>
      </c>
      <c r="G86" s="160" t="s">
        <v>9724</v>
      </c>
      <c r="H86" s="160" t="s">
        <v>57</v>
      </c>
      <c r="I86" s="165">
        <v>-300</v>
      </c>
      <c r="J86" s="211"/>
      <c r="K86" s="211"/>
      <c r="L86" s="161">
        <v>22.08</v>
      </c>
      <c r="M86" s="162">
        <f t="shared" si="1"/>
        <v>-6623.9999999999991</v>
      </c>
    </row>
    <row r="87" spans="4:13" ht="20.25" customHeight="1" x14ac:dyDescent="0.25">
      <c r="D87" s="158">
        <v>45444</v>
      </c>
      <c r="E87" s="159" t="s">
        <v>223</v>
      </c>
      <c r="F87" s="160" t="s">
        <v>11363</v>
      </c>
      <c r="G87" s="160" t="s">
        <v>11365</v>
      </c>
      <c r="H87" s="160" t="s">
        <v>40</v>
      </c>
      <c r="I87" s="165">
        <v>30</v>
      </c>
      <c r="J87" s="211"/>
      <c r="K87" s="211"/>
      <c r="L87" s="161">
        <v>583.59599999999989</v>
      </c>
      <c r="M87" s="162">
        <f t="shared" si="1"/>
        <v>17507.879999999997</v>
      </c>
    </row>
    <row r="88" spans="4:13" ht="20.25" customHeight="1" x14ac:dyDescent="0.25">
      <c r="D88" s="158">
        <v>45444</v>
      </c>
      <c r="E88" s="159" t="s">
        <v>234</v>
      </c>
      <c r="F88" s="160" t="s">
        <v>11506</v>
      </c>
      <c r="G88" s="160" t="s">
        <v>11507</v>
      </c>
      <c r="H88" s="160" t="s">
        <v>57</v>
      </c>
      <c r="I88" s="165">
        <v>-10000</v>
      </c>
      <c r="J88" s="211"/>
      <c r="K88" s="211"/>
      <c r="L88" s="161">
        <v>1.7130000000000001</v>
      </c>
      <c r="M88" s="162">
        <f t="shared" si="1"/>
        <v>-17130</v>
      </c>
    </row>
    <row r="89" spans="4:13" ht="20.25" customHeight="1" x14ac:dyDescent="0.25">
      <c r="D89" s="158">
        <v>45458</v>
      </c>
      <c r="E89" s="159" t="s">
        <v>223</v>
      </c>
      <c r="F89" s="160" t="s">
        <v>11363</v>
      </c>
      <c r="G89" s="160" t="s">
        <v>11365</v>
      </c>
      <c r="H89" s="160" t="s">
        <v>40</v>
      </c>
      <c r="I89" s="165">
        <v>10</v>
      </c>
      <c r="J89" s="211"/>
      <c r="K89" s="211"/>
      <c r="L89" s="161">
        <v>593.42399999999998</v>
      </c>
      <c r="M89" s="162">
        <f t="shared" si="1"/>
        <v>5934.24</v>
      </c>
    </row>
    <row r="90" spans="4:13" ht="20.25" customHeight="1" x14ac:dyDescent="0.25">
      <c r="D90" s="158">
        <v>45458</v>
      </c>
      <c r="E90" s="159" t="s">
        <v>234</v>
      </c>
      <c r="F90" s="160" t="s">
        <v>11506</v>
      </c>
      <c r="G90" s="160" t="s">
        <v>11507</v>
      </c>
      <c r="H90" s="160" t="s">
        <v>57</v>
      </c>
      <c r="I90" s="165">
        <v>-8000</v>
      </c>
      <c r="J90" s="211"/>
      <c r="K90" s="211"/>
      <c r="L90" s="161">
        <v>1.8180000000000001</v>
      </c>
      <c r="M90" s="162">
        <f t="shared" si="1"/>
        <v>-14544</v>
      </c>
    </row>
    <row r="91" spans="4:13" ht="20.25" customHeight="1" x14ac:dyDescent="0.25">
      <c r="D91" s="158">
        <v>45465</v>
      </c>
      <c r="E91" s="159" t="s">
        <v>223</v>
      </c>
      <c r="F91" s="160" t="s">
        <v>11363</v>
      </c>
      <c r="G91" s="160" t="s">
        <v>11365</v>
      </c>
      <c r="H91" s="160" t="s">
        <v>57</v>
      </c>
      <c r="I91" s="165">
        <v>-50</v>
      </c>
      <c r="J91" s="211"/>
      <c r="K91" s="211"/>
      <c r="L91" s="161">
        <v>613.47</v>
      </c>
      <c r="M91" s="162">
        <f t="shared" si="1"/>
        <v>-30673.5</v>
      </c>
    </row>
    <row r="92" spans="4:13" ht="20.25" customHeight="1" x14ac:dyDescent="0.25">
      <c r="D92" s="158">
        <v>45465</v>
      </c>
      <c r="E92" s="159" t="s">
        <v>234</v>
      </c>
      <c r="F92" s="160" t="s">
        <v>11506</v>
      </c>
      <c r="G92" s="160" t="s">
        <v>11507</v>
      </c>
      <c r="H92" s="160" t="s">
        <v>40</v>
      </c>
      <c r="I92" s="165">
        <v>20000</v>
      </c>
      <c r="J92" s="211"/>
      <c r="K92" s="211"/>
      <c r="L92" s="161">
        <v>1.851</v>
      </c>
      <c r="M92" s="162">
        <f t="shared" si="1"/>
        <v>37020</v>
      </c>
    </row>
    <row r="93" spans="4:13" ht="20.25" customHeight="1" x14ac:dyDescent="0.25">
      <c r="D93" s="158">
        <v>45472</v>
      </c>
      <c r="E93" s="159" t="s">
        <v>223</v>
      </c>
      <c r="F93" s="160" t="s">
        <v>11363</v>
      </c>
      <c r="G93" s="160" t="s">
        <v>11365</v>
      </c>
      <c r="H93" s="160" t="s">
        <v>538</v>
      </c>
      <c r="I93" s="165">
        <v>-50</v>
      </c>
      <c r="J93" s="211"/>
      <c r="K93" s="211"/>
      <c r="L93" s="161">
        <v>620.80200000000002</v>
      </c>
      <c r="M93" s="162">
        <f t="shared" si="1"/>
        <v>-31040.100000000002</v>
      </c>
    </row>
    <row r="94" spans="4:13" ht="20.25" customHeight="1" x14ac:dyDescent="0.25">
      <c r="D94" s="158">
        <v>45479</v>
      </c>
      <c r="E94" s="159" t="s">
        <v>234</v>
      </c>
      <c r="F94" s="160" t="s">
        <v>11506</v>
      </c>
      <c r="G94" s="160" t="s">
        <v>11507</v>
      </c>
      <c r="H94" s="160" t="s">
        <v>57</v>
      </c>
      <c r="I94" s="165">
        <v>-10000</v>
      </c>
      <c r="J94" s="211"/>
      <c r="K94" s="211"/>
      <c r="L94" s="161">
        <v>1.9550000000000001</v>
      </c>
      <c r="M94" s="162">
        <f>L94*I94</f>
        <v>-19550</v>
      </c>
    </row>
    <row r="95" spans="4:13" ht="20.25" customHeight="1" x14ac:dyDescent="0.25">
      <c r="D95" s="158">
        <v>45479</v>
      </c>
      <c r="E95" s="159" t="s">
        <v>223</v>
      </c>
      <c r="F95" s="160" t="s">
        <v>11363</v>
      </c>
      <c r="G95" s="160" t="s">
        <v>11365</v>
      </c>
      <c r="H95" s="160" t="s">
        <v>57</v>
      </c>
      <c r="I95" s="165">
        <v>-10</v>
      </c>
      <c r="J95" s="211"/>
      <c r="K95" s="211"/>
      <c r="L95" s="161">
        <v>634.21799999999996</v>
      </c>
      <c r="M95" s="162">
        <f>L95*I95</f>
        <v>-6342.1799999999994</v>
      </c>
    </row>
    <row r="96" spans="4:13" ht="20.25" customHeight="1" x14ac:dyDescent="0.25">
      <c r="D96" s="158">
        <v>45472</v>
      </c>
      <c r="E96" s="159" t="s">
        <v>234</v>
      </c>
      <c r="F96" s="160" t="s">
        <v>931</v>
      </c>
      <c r="G96" s="160" t="s">
        <v>930</v>
      </c>
      <c r="H96" s="160" t="s">
        <v>40</v>
      </c>
      <c r="I96" s="165">
        <v>20000</v>
      </c>
      <c r="J96" s="211"/>
      <c r="K96" s="211"/>
      <c r="L96" s="161">
        <v>4.0999999999999996</v>
      </c>
      <c r="M96" s="162">
        <f t="shared" si="1"/>
        <v>82000</v>
      </c>
    </row>
    <row r="97" spans="4:13" ht="20.25" customHeight="1" x14ac:dyDescent="0.25">
      <c r="D97" s="158">
        <v>45479</v>
      </c>
      <c r="E97" s="159" t="s">
        <v>234</v>
      </c>
      <c r="F97" s="160" t="s">
        <v>931</v>
      </c>
      <c r="G97" s="160" t="s">
        <v>930</v>
      </c>
      <c r="H97" s="160" t="s">
        <v>538</v>
      </c>
      <c r="I97" s="165">
        <v>-20000</v>
      </c>
      <c r="J97" s="211"/>
      <c r="K97" s="211"/>
      <c r="L97" s="161">
        <v>3.85</v>
      </c>
      <c r="M97" s="162">
        <f>L97*I97</f>
        <v>-77000</v>
      </c>
    </row>
    <row r="98" spans="4:13" ht="20.25" customHeight="1" x14ac:dyDescent="0.25">
      <c r="D98" s="158">
        <v>45472</v>
      </c>
      <c r="E98" s="159" t="s">
        <v>234</v>
      </c>
      <c r="F98" s="160" t="s">
        <v>27</v>
      </c>
      <c r="G98" s="160">
        <v>763</v>
      </c>
      <c r="H98" s="160" t="s">
        <v>40</v>
      </c>
      <c r="I98" s="165">
        <v>500</v>
      </c>
      <c r="J98" s="211"/>
      <c r="K98" s="211"/>
      <c r="L98" s="161">
        <v>17.28</v>
      </c>
      <c r="M98" s="162">
        <f t="shared" si="1"/>
        <v>8640</v>
      </c>
    </row>
    <row r="99" spans="4:13" ht="20.25" customHeight="1" x14ac:dyDescent="0.25">
      <c r="D99" s="158">
        <v>45479</v>
      </c>
      <c r="E99" s="159" t="s">
        <v>234</v>
      </c>
      <c r="F99" s="160" t="s">
        <v>27</v>
      </c>
      <c r="G99" s="160">
        <v>763</v>
      </c>
      <c r="H99" s="160" t="s">
        <v>538</v>
      </c>
      <c r="I99" s="165">
        <v>-500</v>
      </c>
      <c r="J99" s="211"/>
      <c r="K99" s="211"/>
      <c r="L99" s="161">
        <v>17.3</v>
      </c>
      <c r="M99" s="162">
        <f t="shared" ref="M99:M235" si="5">L99*I99</f>
        <v>-8650</v>
      </c>
    </row>
    <row r="100" spans="4:13" ht="20.25" customHeight="1" x14ac:dyDescent="0.25">
      <c r="D100" s="158">
        <v>45486</v>
      </c>
      <c r="E100" s="159" t="s">
        <v>234</v>
      </c>
      <c r="F100" s="160" t="s">
        <v>11002</v>
      </c>
      <c r="G100" s="160" t="s">
        <v>11001</v>
      </c>
      <c r="H100" s="160" t="s">
        <v>0</v>
      </c>
      <c r="I100" s="165">
        <v>1000</v>
      </c>
      <c r="J100" s="211"/>
      <c r="K100" s="211"/>
      <c r="L100" s="161">
        <v>30.35</v>
      </c>
      <c r="M100" s="162">
        <f t="shared" ref="M100:M105" si="6">L100*I100</f>
        <v>30350</v>
      </c>
    </row>
    <row r="101" spans="4:13" ht="20.25" customHeight="1" x14ac:dyDescent="0.25">
      <c r="D101" s="158">
        <v>45493</v>
      </c>
      <c r="E101" s="159" t="s">
        <v>234</v>
      </c>
      <c r="F101" s="160" t="s">
        <v>11002</v>
      </c>
      <c r="G101" s="160" t="s">
        <v>11001</v>
      </c>
      <c r="H101" s="160" t="s">
        <v>57</v>
      </c>
      <c r="I101" s="165">
        <v>-1000</v>
      </c>
      <c r="J101" s="211"/>
      <c r="K101" s="211"/>
      <c r="L101" s="161">
        <v>29.7</v>
      </c>
      <c r="M101" s="162">
        <f t="shared" si="6"/>
        <v>-29700</v>
      </c>
    </row>
    <row r="102" spans="4:13" ht="20.25" customHeight="1" x14ac:dyDescent="0.25">
      <c r="D102" s="158">
        <v>45570</v>
      </c>
      <c r="E102" s="159" t="s">
        <v>234</v>
      </c>
      <c r="F102" s="160" t="s">
        <v>11399</v>
      </c>
      <c r="G102" s="160" t="s">
        <v>11401</v>
      </c>
      <c r="H102" s="160" t="s">
        <v>0</v>
      </c>
      <c r="I102" s="165">
        <v>413637</v>
      </c>
      <c r="J102" s="211"/>
      <c r="K102" s="211"/>
      <c r="L102" s="161">
        <v>0.39900000000000002</v>
      </c>
      <c r="M102" s="162">
        <f t="shared" si="6"/>
        <v>165041.163</v>
      </c>
    </row>
    <row r="103" spans="4:13" ht="20.25" customHeight="1" x14ac:dyDescent="0.25">
      <c r="D103" s="158">
        <v>45584</v>
      </c>
      <c r="E103" s="159" t="s">
        <v>234</v>
      </c>
      <c r="F103" s="160" t="s">
        <v>11399</v>
      </c>
      <c r="G103" s="160" t="s">
        <v>11401</v>
      </c>
      <c r="H103" s="160" t="s">
        <v>57</v>
      </c>
      <c r="I103" s="165">
        <v>-413637</v>
      </c>
      <c r="J103" s="211"/>
      <c r="K103" s="211"/>
      <c r="L103" s="161">
        <v>0.376</v>
      </c>
      <c r="M103" s="162">
        <f t="shared" si="6"/>
        <v>-155527.51199999999</v>
      </c>
    </row>
    <row r="104" spans="4:13" ht="20.25" customHeight="1" x14ac:dyDescent="0.25">
      <c r="D104" s="158">
        <v>45591</v>
      </c>
      <c r="E104" s="159" t="s">
        <v>223</v>
      </c>
      <c r="F104" s="160" t="s">
        <v>5071</v>
      </c>
      <c r="G104" s="160" t="s">
        <v>5070</v>
      </c>
      <c r="H104" s="160" t="s">
        <v>0</v>
      </c>
      <c r="I104" s="165">
        <v>1000</v>
      </c>
      <c r="J104" s="211"/>
      <c r="K104" s="211"/>
      <c r="L104" s="161">
        <v>11.25</v>
      </c>
      <c r="M104" s="162">
        <f t="shared" si="6"/>
        <v>11250</v>
      </c>
    </row>
    <row r="105" spans="4:13" ht="20.25" customHeight="1" x14ac:dyDescent="0.25">
      <c r="D105" s="158">
        <v>45598</v>
      </c>
      <c r="E105" s="159" t="s">
        <v>223</v>
      </c>
      <c r="F105" s="160" t="s">
        <v>5071</v>
      </c>
      <c r="G105" s="160" t="s">
        <v>5070</v>
      </c>
      <c r="H105" s="160" t="s">
        <v>0</v>
      </c>
      <c r="I105" s="165">
        <v>-1000</v>
      </c>
      <c r="J105" s="211"/>
      <c r="K105" s="211"/>
      <c r="L105" s="161">
        <v>14.83</v>
      </c>
      <c r="M105" s="162">
        <f t="shared" si="6"/>
        <v>-14830</v>
      </c>
    </row>
    <row r="106" spans="4:13" ht="20.25" customHeight="1" x14ac:dyDescent="0.25">
      <c r="D106" s="158">
        <v>45605</v>
      </c>
      <c r="E106" s="159" t="s">
        <v>223</v>
      </c>
      <c r="F106" s="160" t="s">
        <v>11477</v>
      </c>
      <c r="G106" s="160" t="s">
        <v>11475</v>
      </c>
      <c r="H106" s="160" t="s">
        <v>57</v>
      </c>
      <c r="I106" s="165">
        <v>-50</v>
      </c>
      <c r="J106" s="211"/>
      <c r="K106" s="211"/>
      <c r="L106" s="161">
        <v>1432.3919999999998</v>
      </c>
      <c r="M106" s="162">
        <f t="shared" ref="M106:M121" si="7">L106*I106</f>
        <v>-71619.599999999991</v>
      </c>
    </row>
    <row r="107" spans="4:13" ht="20.25" customHeight="1" x14ac:dyDescent="0.25">
      <c r="D107" s="158">
        <v>45605</v>
      </c>
      <c r="E107" s="159" t="s">
        <v>223</v>
      </c>
      <c r="F107" s="160" t="s">
        <v>11363</v>
      </c>
      <c r="G107" s="160" t="s">
        <v>11365</v>
      </c>
      <c r="H107" s="160" t="s">
        <v>57</v>
      </c>
      <c r="I107" s="165">
        <v>-12</v>
      </c>
      <c r="J107" s="211"/>
      <c r="K107" s="211"/>
      <c r="L107" s="161">
        <v>570.41399999999999</v>
      </c>
      <c r="M107" s="162">
        <f t="shared" si="7"/>
        <v>-6844.9679999999998</v>
      </c>
    </row>
    <row r="108" spans="4:13" ht="20.25" customHeight="1" x14ac:dyDescent="0.25">
      <c r="D108" s="158">
        <v>45605</v>
      </c>
      <c r="E108" s="159" t="s">
        <v>223</v>
      </c>
      <c r="F108" s="160" t="s">
        <v>289</v>
      </c>
      <c r="G108" s="160" t="s">
        <v>291</v>
      </c>
      <c r="H108" s="160" t="s">
        <v>57</v>
      </c>
      <c r="I108" s="165">
        <v>-40</v>
      </c>
      <c r="J108" s="211"/>
      <c r="K108" s="211"/>
      <c r="L108" s="161">
        <v>1623.8040000000001</v>
      </c>
      <c r="M108" s="162">
        <f t="shared" si="7"/>
        <v>-64952.160000000003</v>
      </c>
    </row>
    <row r="109" spans="4:13" ht="20.25" customHeight="1" x14ac:dyDescent="0.25">
      <c r="D109" s="158">
        <v>45493</v>
      </c>
      <c r="E109" s="159" t="s">
        <v>234</v>
      </c>
      <c r="F109" s="160" t="s">
        <v>228</v>
      </c>
      <c r="G109" s="160" t="s">
        <v>397</v>
      </c>
      <c r="H109" s="160" t="s">
        <v>57</v>
      </c>
      <c r="I109" s="165">
        <v>-100</v>
      </c>
      <c r="J109" s="211"/>
      <c r="K109" s="211"/>
      <c r="L109" s="161">
        <v>264.06</v>
      </c>
      <c r="M109" s="162">
        <f t="shared" si="7"/>
        <v>-26406</v>
      </c>
    </row>
    <row r="110" spans="4:13" ht="20.25" customHeight="1" x14ac:dyDescent="0.25">
      <c r="D110" s="158">
        <v>45486</v>
      </c>
      <c r="E110" s="159" t="s">
        <v>234</v>
      </c>
      <c r="F110" s="160" t="s">
        <v>228</v>
      </c>
      <c r="G110" s="160" t="s">
        <v>397</v>
      </c>
      <c r="H110" s="160" t="s">
        <v>0</v>
      </c>
      <c r="I110" s="165">
        <v>200</v>
      </c>
      <c r="J110" s="211"/>
      <c r="K110" s="211"/>
      <c r="L110" s="161">
        <v>262.62</v>
      </c>
      <c r="M110" s="162">
        <f t="shared" si="7"/>
        <v>52524</v>
      </c>
    </row>
    <row r="111" spans="4:13" ht="20.25" customHeight="1" x14ac:dyDescent="0.25">
      <c r="D111" s="158">
        <v>45528</v>
      </c>
      <c r="E111" s="159" t="s">
        <v>234</v>
      </c>
      <c r="F111" s="160" t="s">
        <v>228</v>
      </c>
      <c r="G111" s="160" t="s">
        <v>397</v>
      </c>
      <c r="H111" s="160" t="s">
        <v>57</v>
      </c>
      <c r="I111" s="165">
        <v>-100</v>
      </c>
      <c r="J111" s="211"/>
      <c r="K111" s="211"/>
      <c r="L111" s="161">
        <v>239.34</v>
      </c>
      <c r="M111" s="162">
        <f t="shared" si="7"/>
        <v>-23934</v>
      </c>
    </row>
    <row r="112" spans="4:13" ht="20.25" customHeight="1" x14ac:dyDescent="0.25">
      <c r="D112" s="158">
        <v>45591</v>
      </c>
      <c r="E112" s="159" t="s">
        <v>223</v>
      </c>
      <c r="F112" s="160" t="s">
        <v>289</v>
      </c>
      <c r="G112" s="160" t="s">
        <v>291</v>
      </c>
      <c r="H112" s="160" t="s">
        <v>57</v>
      </c>
      <c r="I112" s="165">
        <v>-40</v>
      </c>
      <c r="J112" s="211"/>
      <c r="K112" s="211"/>
      <c r="L112" s="161">
        <v>1465.0740000000001</v>
      </c>
      <c r="M112" s="162">
        <f t="shared" si="7"/>
        <v>-58602.960000000006</v>
      </c>
    </row>
    <row r="113" spans="4:13" ht="20.25" customHeight="1" x14ac:dyDescent="0.25">
      <c r="D113" s="158">
        <v>45521</v>
      </c>
      <c r="E113" s="159" t="s">
        <v>223</v>
      </c>
      <c r="F113" s="160" t="s">
        <v>289</v>
      </c>
      <c r="G113" s="160" t="s">
        <v>291</v>
      </c>
      <c r="H113" s="160" t="s">
        <v>0</v>
      </c>
      <c r="I113" s="165">
        <v>80</v>
      </c>
      <c r="J113" s="211"/>
      <c r="K113" s="211"/>
      <c r="L113" s="161">
        <v>1381.068</v>
      </c>
      <c r="M113" s="162">
        <f t="shared" si="7"/>
        <v>110485.44</v>
      </c>
    </row>
    <row r="114" spans="4:13" ht="20.25" customHeight="1" x14ac:dyDescent="0.25">
      <c r="D114" s="158">
        <v>45563</v>
      </c>
      <c r="E114" s="159" t="s">
        <v>234</v>
      </c>
      <c r="F114" s="160" t="s">
        <v>11960</v>
      </c>
      <c r="G114" s="160" t="s">
        <v>11962</v>
      </c>
      <c r="H114" s="160" t="s">
        <v>0</v>
      </c>
      <c r="I114" s="165">
        <v>165515</v>
      </c>
      <c r="J114" s="211"/>
      <c r="K114" s="211"/>
      <c r="L114" s="161">
        <v>0.90900000000000003</v>
      </c>
      <c r="M114" s="162">
        <f t="shared" si="7"/>
        <v>150453.13500000001</v>
      </c>
    </row>
    <row r="115" spans="4:13" ht="20.25" customHeight="1" x14ac:dyDescent="0.25">
      <c r="D115" s="158">
        <v>45570</v>
      </c>
      <c r="E115" s="159" t="s">
        <v>234</v>
      </c>
      <c r="F115" s="160" t="s">
        <v>11960</v>
      </c>
      <c r="G115" s="160" t="s">
        <v>11962</v>
      </c>
      <c r="H115" s="160" t="s">
        <v>57</v>
      </c>
      <c r="I115" s="165">
        <v>-165515</v>
      </c>
      <c r="J115" s="211"/>
      <c r="K115" s="211"/>
      <c r="L115" s="161">
        <v>1</v>
      </c>
      <c r="M115" s="162">
        <f t="shared" si="7"/>
        <v>-165515</v>
      </c>
    </row>
    <row r="116" spans="4:13" ht="20.25" customHeight="1" x14ac:dyDescent="0.25">
      <c r="D116" s="158">
        <v>45528</v>
      </c>
      <c r="E116" s="159" t="s">
        <v>223</v>
      </c>
      <c r="F116" s="160" t="s">
        <v>11363</v>
      </c>
      <c r="G116" s="160" t="s">
        <v>11365</v>
      </c>
      <c r="H116" s="160" t="s">
        <v>0</v>
      </c>
      <c r="I116" s="165">
        <v>42</v>
      </c>
      <c r="J116" s="211"/>
      <c r="K116" s="211"/>
      <c r="L116" s="161">
        <v>589.29</v>
      </c>
      <c r="M116" s="162">
        <f t="shared" si="7"/>
        <v>24750.18</v>
      </c>
    </row>
    <row r="117" spans="4:13" ht="20.25" customHeight="1" x14ac:dyDescent="0.25">
      <c r="D117" s="158">
        <v>45563</v>
      </c>
      <c r="E117" s="159" t="s">
        <v>223</v>
      </c>
      <c r="F117" s="160" t="s">
        <v>11363</v>
      </c>
      <c r="G117" s="160" t="s">
        <v>11365</v>
      </c>
      <c r="H117" s="160" t="s">
        <v>57</v>
      </c>
      <c r="I117" s="165">
        <v>-20</v>
      </c>
      <c r="J117" s="211"/>
      <c r="K117" s="211"/>
      <c r="L117" s="161">
        <v>548.10599999999999</v>
      </c>
      <c r="M117" s="162">
        <f t="shared" si="7"/>
        <v>-10962.119999999999</v>
      </c>
    </row>
    <row r="118" spans="4:13" ht="20.25" customHeight="1" x14ac:dyDescent="0.25">
      <c r="D118" s="158">
        <v>45577</v>
      </c>
      <c r="E118" s="159" t="s">
        <v>223</v>
      </c>
      <c r="F118" s="160" t="s">
        <v>11363</v>
      </c>
      <c r="G118" s="160" t="s">
        <v>11365</v>
      </c>
      <c r="H118" s="160" t="s">
        <v>57</v>
      </c>
      <c r="I118" s="165">
        <v>-10</v>
      </c>
      <c r="J118" s="211"/>
      <c r="K118" s="211"/>
      <c r="L118" s="161">
        <v>604.42199999999991</v>
      </c>
      <c r="M118" s="162">
        <f t="shared" si="7"/>
        <v>-6044.2199999999993</v>
      </c>
    </row>
    <row r="119" spans="4:13" ht="20.25" customHeight="1" x14ac:dyDescent="0.25">
      <c r="D119" s="158">
        <v>45577</v>
      </c>
      <c r="E119" s="159" t="s">
        <v>223</v>
      </c>
      <c r="F119" s="160" t="s">
        <v>11477</v>
      </c>
      <c r="G119" s="160" t="s">
        <v>11475</v>
      </c>
      <c r="H119" s="160" t="s">
        <v>0</v>
      </c>
      <c r="I119" s="165">
        <v>50</v>
      </c>
      <c r="J119" s="211"/>
      <c r="K119" s="211"/>
      <c r="L119" s="161">
        <v>1415.5439999999999</v>
      </c>
      <c r="M119" s="162">
        <f t="shared" si="7"/>
        <v>70777.2</v>
      </c>
    </row>
    <row r="120" spans="4:13" ht="20.25" customHeight="1" x14ac:dyDescent="0.25">
      <c r="D120" s="158">
        <v>45514</v>
      </c>
      <c r="E120" s="159" t="s">
        <v>223</v>
      </c>
      <c r="F120" s="160" t="s">
        <v>11483</v>
      </c>
      <c r="G120" s="160" t="s">
        <v>11485</v>
      </c>
      <c r="H120" s="160" t="s">
        <v>0</v>
      </c>
      <c r="I120" s="165">
        <v>100</v>
      </c>
      <c r="J120" s="211"/>
      <c r="K120" s="211"/>
      <c r="L120" s="161">
        <v>1303.5360000000001</v>
      </c>
      <c r="M120" s="162">
        <f t="shared" si="7"/>
        <v>130353.60000000001</v>
      </c>
    </row>
    <row r="121" spans="4:13" ht="20.25" customHeight="1" x14ac:dyDescent="0.25">
      <c r="D121" s="158">
        <v>45563</v>
      </c>
      <c r="E121" s="159" t="s">
        <v>223</v>
      </c>
      <c r="F121" s="160" t="s">
        <v>11483</v>
      </c>
      <c r="G121" s="160" t="s">
        <v>11485</v>
      </c>
      <c r="H121" s="160" t="s">
        <v>57</v>
      </c>
      <c r="I121" s="165">
        <v>-100</v>
      </c>
      <c r="J121" s="211"/>
      <c r="K121" s="211"/>
      <c r="L121" s="161">
        <v>1388.1659999999999</v>
      </c>
      <c r="M121" s="162">
        <f t="shared" si="7"/>
        <v>-138816.6</v>
      </c>
    </row>
    <row r="122" spans="4:13" ht="20.25" customHeight="1" x14ac:dyDescent="0.25">
      <c r="D122" s="158">
        <v>45612</v>
      </c>
      <c r="E122" s="159" t="s">
        <v>223</v>
      </c>
      <c r="F122" s="160" t="s">
        <v>11363</v>
      </c>
      <c r="G122" s="160" t="s">
        <v>11365</v>
      </c>
      <c r="H122" s="160" t="s">
        <v>0</v>
      </c>
      <c r="I122" s="165">
        <v>80</v>
      </c>
      <c r="J122" s="211"/>
      <c r="K122" s="211"/>
      <c r="L122" s="161">
        <v>544.04999999999995</v>
      </c>
      <c r="M122" s="162">
        <f t="shared" ref="M122:M145" si="8">L122*I122</f>
        <v>43524</v>
      </c>
    </row>
    <row r="123" spans="4:13" ht="20.25" customHeight="1" x14ac:dyDescent="0.25">
      <c r="D123" s="158">
        <v>45703</v>
      </c>
      <c r="E123" s="159" t="s">
        <v>223</v>
      </c>
      <c r="F123" s="160" t="s">
        <v>11363</v>
      </c>
      <c r="G123" s="160" t="s">
        <v>11365</v>
      </c>
      <c r="H123" s="160" t="s">
        <v>57</v>
      </c>
      <c r="I123" s="165">
        <v>-80</v>
      </c>
      <c r="J123" s="211"/>
      <c r="K123" s="211"/>
      <c r="L123" s="161">
        <v>591.39599999999996</v>
      </c>
      <c r="M123" s="162">
        <f t="shared" si="8"/>
        <v>-47311.679999999993</v>
      </c>
    </row>
    <row r="124" spans="4:13" ht="20.25" customHeight="1" x14ac:dyDescent="0.25">
      <c r="D124" s="158">
        <v>45612</v>
      </c>
      <c r="E124" s="159" t="s">
        <v>223</v>
      </c>
      <c r="F124" s="160" t="s">
        <v>215</v>
      </c>
      <c r="G124" s="160" t="s">
        <v>221</v>
      </c>
      <c r="H124" s="160" t="s">
        <v>0</v>
      </c>
      <c r="I124" s="165">
        <v>10</v>
      </c>
      <c r="J124" s="211"/>
      <c r="K124" s="211"/>
      <c r="L124" s="161">
        <v>889.19999999999993</v>
      </c>
      <c r="M124" s="162">
        <f t="shared" si="8"/>
        <v>8892</v>
      </c>
    </row>
    <row r="125" spans="4:13" ht="20.25" customHeight="1" x14ac:dyDescent="0.25">
      <c r="D125" s="158">
        <v>45619</v>
      </c>
      <c r="E125" s="159" t="s">
        <v>223</v>
      </c>
      <c r="F125" s="160" t="s">
        <v>215</v>
      </c>
      <c r="G125" s="160" t="s">
        <v>221</v>
      </c>
      <c r="H125" s="160" t="s">
        <v>0</v>
      </c>
      <c r="I125" s="165">
        <v>30</v>
      </c>
      <c r="J125" s="211"/>
      <c r="K125" s="211"/>
      <c r="L125" s="161">
        <v>780.54599999999994</v>
      </c>
      <c r="M125" s="162">
        <f t="shared" si="8"/>
        <v>23416.379999999997</v>
      </c>
    </row>
    <row r="126" spans="4:13" ht="20.25" customHeight="1" x14ac:dyDescent="0.25">
      <c r="D126" s="158">
        <v>45605</v>
      </c>
      <c r="E126" s="159" t="s">
        <v>223</v>
      </c>
      <c r="F126" s="160" t="s">
        <v>215</v>
      </c>
      <c r="G126" s="160" t="s">
        <v>221</v>
      </c>
      <c r="H126" s="160" t="s">
        <v>0</v>
      </c>
      <c r="I126" s="165">
        <v>20</v>
      </c>
      <c r="J126" s="211"/>
      <c r="K126" s="211"/>
      <c r="L126" s="161">
        <v>918.91800000000001</v>
      </c>
      <c r="M126" s="162">
        <f t="shared" si="8"/>
        <v>18378.36</v>
      </c>
    </row>
    <row r="127" spans="4:13" ht="20.25" customHeight="1" x14ac:dyDescent="0.25">
      <c r="D127" s="158">
        <v>45591</v>
      </c>
      <c r="E127" s="159" t="s">
        <v>223</v>
      </c>
      <c r="F127" s="160" t="s">
        <v>215</v>
      </c>
      <c r="G127" s="160" t="s">
        <v>221</v>
      </c>
      <c r="H127" s="160" t="s">
        <v>0</v>
      </c>
      <c r="I127" s="165">
        <v>50</v>
      </c>
      <c r="J127" s="211"/>
      <c r="K127" s="211"/>
      <c r="L127" s="161">
        <v>955.26599999999996</v>
      </c>
      <c r="M127" s="162">
        <f t="shared" si="8"/>
        <v>47763.299999999996</v>
      </c>
    </row>
    <row r="128" spans="4:13" ht="20.25" customHeight="1" x14ac:dyDescent="0.25">
      <c r="D128" s="158">
        <v>45703</v>
      </c>
      <c r="E128" s="159" t="s">
        <v>223</v>
      </c>
      <c r="F128" s="160" t="s">
        <v>215</v>
      </c>
      <c r="G128" s="160" t="s">
        <v>221</v>
      </c>
      <c r="H128" s="160" t="s">
        <v>57</v>
      </c>
      <c r="I128" s="165">
        <v>-110</v>
      </c>
      <c r="J128" s="211"/>
      <c r="K128" s="211"/>
      <c r="L128" s="161">
        <v>968.44799999999998</v>
      </c>
      <c r="M128" s="162">
        <f t="shared" si="8"/>
        <v>-106529.28</v>
      </c>
    </row>
    <row r="129" spans="4:13" ht="20.25" customHeight="1" x14ac:dyDescent="0.25">
      <c r="D129" s="158">
        <v>45612</v>
      </c>
      <c r="E129" s="159" t="s">
        <v>223</v>
      </c>
      <c r="F129" s="160" t="s">
        <v>11791</v>
      </c>
      <c r="G129" s="160" t="s">
        <v>11793</v>
      </c>
      <c r="H129" s="160" t="s">
        <v>0</v>
      </c>
      <c r="I129" s="165">
        <v>5</v>
      </c>
      <c r="J129" s="211"/>
      <c r="K129" s="211"/>
      <c r="L129" s="161">
        <v>5820.3600000000006</v>
      </c>
      <c r="M129" s="162">
        <f t="shared" si="8"/>
        <v>29101.800000000003</v>
      </c>
    </row>
    <row r="130" spans="4:13" ht="20.25" customHeight="1" x14ac:dyDescent="0.25">
      <c r="D130" s="158">
        <v>45703</v>
      </c>
      <c r="E130" s="159" t="s">
        <v>223</v>
      </c>
      <c r="F130" s="160" t="s">
        <v>11791</v>
      </c>
      <c r="G130" s="160" t="s">
        <v>11793</v>
      </c>
      <c r="H130" s="160" t="s">
        <v>57</v>
      </c>
      <c r="I130" s="165">
        <v>-5</v>
      </c>
      <c r="J130" s="211"/>
      <c r="K130" s="211"/>
      <c r="L130" s="161">
        <v>6585.3059999999996</v>
      </c>
      <c r="M130" s="162">
        <f t="shared" si="8"/>
        <v>-32926.53</v>
      </c>
    </row>
    <row r="131" spans="4:13" ht="20.25" customHeight="1" x14ac:dyDescent="0.25">
      <c r="D131" s="158">
        <v>45577</v>
      </c>
      <c r="E131" s="159" t="s">
        <v>223</v>
      </c>
      <c r="F131" s="160" t="s">
        <v>621</v>
      </c>
      <c r="G131" s="160" t="s">
        <v>622</v>
      </c>
      <c r="H131" s="160" t="s">
        <v>0</v>
      </c>
      <c r="I131" s="165">
        <v>50</v>
      </c>
      <c r="J131" s="211"/>
      <c r="K131" s="211"/>
      <c r="L131" s="161">
        <v>936.31200000000001</v>
      </c>
      <c r="M131" s="162">
        <f t="shared" si="8"/>
        <v>46815.6</v>
      </c>
    </row>
    <row r="132" spans="4:13" ht="20.25" customHeight="1" x14ac:dyDescent="0.25">
      <c r="D132" s="158">
        <v>45612</v>
      </c>
      <c r="E132" s="159" t="s">
        <v>223</v>
      </c>
      <c r="F132" s="160" t="s">
        <v>621</v>
      </c>
      <c r="G132" s="160" t="s">
        <v>622</v>
      </c>
      <c r="H132" s="160" t="s">
        <v>0</v>
      </c>
      <c r="I132" s="165">
        <v>10</v>
      </c>
      <c r="J132" s="211"/>
      <c r="K132" s="211"/>
      <c r="L132" s="161">
        <v>793.57199999999989</v>
      </c>
      <c r="M132" s="162">
        <f t="shared" si="8"/>
        <v>7935.7199999999993</v>
      </c>
    </row>
    <row r="133" spans="4:13" ht="20.25" customHeight="1" x14ac:dyDescent="0.25">
      <c r="D133" s="158">
        <v>45703</v>
      </c>
      <c r="E133" s="159" t="s">
        <v>223</v>
      </c>
      <c r="F133" s="160" t="s">
        <v>621</v>
      </c>
      <c r="G133" s="160" t="s">
        <v>622</v>
      </c>
      <c r="H133" s="160" t="s">
        <v>57</v>
      </c>
      <c r="I133" s="165">
        <v>-60</v>
      </c>
      <c r="J133" s="211"/>
      <c r="K133" s="211"/>
      <c r="L133" s="161">
        <v>607.38599999999997</v>
      </c>
      <c r="M133" s="162">
        <f t="shared" si="8"/>
        <v>-36443.159999999996</v>
      </c>
    </row>
    <row r="134" spans="4:13" ht="20.25" customHeight="1" x14ac:dyDescent="0.25">
      <c r="D134" s="158">
        <v>45584</v>
      </c>
      <c r="E134" s="159" t="s">
        <v>223</v>
      </c>
      <c r="F134" s="160" t="s">
        <v>11523</v>
      </c>
      <c r="G134" s="160" t="s">
        <v>11525</v>
      </c>
      <c r="H134" s="160" t="s">
        <v>0</v>
      </c>
      <c r="I134" s="165">
        <v>10</v>
      </c>
      <c r="J134" s="211"/>
      <c r="K134" s="211"/>
      <c r="L134" s="161">
        <v>1216.566</v>
      </c>
      <c r="M134" s="162">
        <f t="shared" si="8"/>
        <v>12165.66</v>
      </c>
    </row>
    <row r="135" spans="4:13" ht="20.25" customHeight="1" x14ac:dyDescent="0.25">
      <c r="D135" s="158">
        <v>45703</v>
      </c>
      <c r="E135" s="159" t="s">
        <v>223</v>
      </c>
      <c r="F135" s="160" t="s">
        <v>11523</v>
      </c>
      <c r="G135" s="160" t="s">
        <v>11525</v>
      </c>
      <c r="H135" s="160" t="s">
        <v>57</v>
      </c>
      <c r="I135" s="165">
        <v>-90</v>
      </c>
      <c r="J135" s="211"/>
      <c r="K135" s="211"/>
      <c r="L135" s="161">
        <v>882.18</v>
      </c>
      <c r="M135" s="162">
        <f t="shared" si="8"/>
        <v>-79396.2</v>
      </c>
    </row>
    <row r="136" spans="4:13" ht="19.2" customHeight="1" x14ac:dyDescent="0.25">
      <c r="D136" s="158">
        <v>45479</v>
      </c>
      <c r="E136" s="159" t="s">
        <v>223</v>
      </c>
      <c r="F136" s="160" t="s">
        <v>11523</v>
      </c>
      <c r="G136" s="160" t="s">
        <v>11525</v>
      </c>
      <c r="H136" s="160" t="s">
        <v>0</v>
      </c>
      <c r="I136" s="165">
        <v>20</v>
      </c>
      <c r="J136" s="211"/>
      <c r="K136" s="211"/>
      <c r="L136" s="161">
        <v>1340.82</v>
      </c>
      <c r="M136" s="162">
        <f t="shared" si="8"/>
        <v>26816.399999999998</v>
      </c>
    </row>
    <row r="137" spans="4:13" ht="20.25" customHeight="1" x14ac:dyDescent="0.25">
      <c r="D137" s="158">
        <v>45493</v>
      </c>
      <c r="E137" s="159" t="s">
        <v>223</v>
      </c>
      <c r="F137" s="160" t="s">
        <v>11523</v>
      </c>
      <c r="G137" s="160" t="s">
        <v>11525</v>
      </c>
      <c r="H137" s="160" t="s">
        <v>57</v>
      </c>
      <c r="I137" s="165">
        <v>-20</v>
      </c>
      <c r="J137" s="211"/>
      <c r="K137" s="211"/>
      <c r="L137" s="161">
        <v>1182.3240000000001</v>
      </c>
      <c r="M137" s="162">
        <f t="shared" si="8"/>
        <v>-23646.480000000003</v>
      </c>
    </row>
    <row r="138" spans="4:13" ht="20.25" customHeight="1" x14ac:dyDescent="0.25">
      <c r="D138" s="158">
        <v>45507</v>
      </c>
      <c r="E138" s="159" t="s">
        <v>223</v>
      </c>
      <c r="F138" s="160" t="s">
        <v>11523</v>
      </c>
      <c r="G138" s="160" t="s">
        <v>11525</v>
      </c>
      <c r="H138" s="160" t="s">
        <v>0</v>
      </c>
      <c r="I138" s="165">
        <v>80</v>
      </c>
      <c r="J138" s="211"/>
      <c r="K138" s="211"/>
      <c r="L138" s="161">
        <v>1033.5</v>
      </c>
      <c r="M138" s="162">
        <f t="shared" si="8"/>
        <v>82680</v>
      </c>
    </row>
    <row r="139" spans="4:13" ht="20.25" customHeight="1" x14ac:dyDescent="0.25">
      <c r="D139" s="158">
        <v>45584</v>
      </c>
      <c r="E139" s="159" t="s">
        <v>223</v>
      </c>
      <c r="F139" s="160" t="s">
        <v>355</v>
      </c>
      <c r="G139" s="160" t="s">
        <v>357</v>
      </c>
      <c r="H139" s="160" t="s">
        <v>0</v>
      </c>
      <c r="I139" s="165">
        <v>20</v>
      </c>
      <c r="J139" s="211"/>
      <c r="K139" s="211"/>
      <c r="L139" s="161">
        <v>5641.4279999999999</v>
      </c>
      <c r="M139" s="162">
        <f t="shared" si="8"/>
        <v>112828.56</v>
      </c>
    </row>
    <row r="140" spans="4:13" ht="20.25" customHeight="1" x14ac:dyDescent="0.25">
      <c r="D140" s="158">
        <v>45605</v>
      </c>
      <c r="E140" s="159" t="s">
        <v>223</v>
      </c>
      <c r="F140" s="160" t="s">
        <v>355</v>
      </c>
      <c r="G140" s="160" t="s">
        <v>357</v>
      </c>
      <c r="H140" s="160" t="s">
        <v>0</v>
      </c>
      <c r="I140" s="165">
        <v>10</v>
      </c>
      <c r="J140" s="211"/>
      <c r="K140" s="211"/>
      <c r="L140" s="161">
        <v>5221.866</v>
      </c>
      <c r="M140" s="162">
        <f t="shared" si="8"/>
        <v>52218.66</v>
      </c>
    </row>
    <row r="141" spans="4:13" ht="20.25" customHeight="1" x14ac:dyDescent="0.25">
      <c r="D141" s="158">
        <v>45703</v>
      </c>
      <c r="E141" s="159" t="s">
        <v>223</v>
      </c>
      <c r="F141" s="160" t="s">
        <v>355</v>
      </c>
      <c r="G141" s="160" t="s">
        <v>357</v>
      </c>
      <c r="H141" s="160" t="s">
        <v>57</v>
      </c>
      <c r="I141" s="165">
        <v>-30</v>
      </c>
      <c r="J141" s="211"/>
      <c r="K141" s="211"/>
      <c r="L141" s="161">
        <v>5862.0899999999992</v>
      </c>
      <c r="M141" s="162">
        <f t="shared" si="8"/>
        <v>-175862.69999999998</v>
      </c>
    </row>
    <row r="142" spans="4:13" ht="20.25" customHeight="1" x14ac:dyDescent="0.25">
      <c r="D142" s="158">
        <v>45703</v>
      </c>
      <c r="E142" s="159" t="s">
        <v>223</v>
      </c>
      <c r="F142" s="160" t="s">
        <v>11303</v>
      </c>
      <c r="G142" s="160" t="s">
        <v>11305</v>
      </c>
      <c r="H142" s="160" t="s">
        <v>57</v>
      </c>
      <c r="I142" s="165">
        <v>-30</v>
      </c>
      <c r="J142" s="211"/>
      <c r="K142" s="211"/>
      <c r="L142" s="161">
        <v>3185.7539999999999</v>
      </c>
      <c r="M142" s="162">
        <f t="shared" si="8"/>
        <v>-95572.62</v>
      </c>
    </row>
    <row r="143" spans="4:13" ht="20.25" customHeight="1" x14ac:dyDescent="0.25">
      <c r="D143" s="158">
        <v>45577</v>
      </c>
      <c r="E143" s="159" t="s">
        <v>223</v>
      </c>
      <c r="F143" s="160" t="s">
        <v>11303</v>
      </c>
      <c r="G143" s="160" t="s">
        <v>11305</v>
      </c>
      <c r="H143" s="160" t="s">
        <v>0</v>
      </c>
      <c r="I143" s="165">
        <v>30</v>
      </c>
      <c r="J143" s="211"/>
      <c r="K143" s="211"/>
      <c r="L143" s="161">
        <v>3247.2959999999998</v>
      </c>
      <c r="M143" s="162">
        <f t="shared" si="8"/>
        <v>97418.87999999999</v>
      </c>
    </row>
    <row r="144" spans="4:13" ht="20.25" customHeight="1" x14ac:dyDescent="0.25">
      <c r="D144" s="158">
        <v>45619</v>
      </c>
      <c r="E144" s="159" t="s">
        <v>223</v>
      </c>
      <c r="F144" s="160" t="s">
        <v>349</v>
      </c>
      <c r="G144" s="160" t="s">
        <v>351</v>
      </c>
      <c r="H144" s="160" t="s">
        <v>0</v>
      </c>
      <c r="I144" s="165">
        <v>10</v>
      </c>
      <c r="J144" s="211"/>
      <c r="K144" s="211"/>
      <c r="L144" s="161">
        <v>1285.1279999999999</v>
      </c>
      <c r="M144" s="162">
        <f t="shared" si="8"/>
        <v>12851.279999999999</v>
      </c>
    </row>
    <row r="145" spans="4:13" ht="20.25" customHeight="1" x14ac:dyDescent="0.25">
      <c r="D145" s="158">
        <v>45703</v>
      </c>
      <c r="E145" s="159" t="s">
        <v>223</v>
      </c>
      <c r="F145" s="160" t="s">
        <v>349</v>
      </c>
      <c r="G145" s="160" t="s">
        <v>351</v>
      </c>
      <c r="H145" s="160" t="s">
        <v>57</v>
      </c>
      <c r="I145" s="165">
        <v>-10</v>
      </c>
      <c r="J145" s="211"/>
      <c r="K145" s="211"/>
      <c r="L145" s="161">
        <v>1444.7939999999999</v>
      </c>
      <c r="M145" s="162">
        <f t="shared" si="8"/>
        <v>-14447.939999999999</v>
      </c>
    </row>
    <row r="146" spans="4:13" ht="21.6" customHeight="1" x14ac:dyDescent="0.25">
      <c r="D146" s="158">
        <v>45752</v>
      </c>
      <c r="E146" s="159" t="s">
        <v>223</v>
      </c>
      <c r="F146" s="160" t="s">
        <v>11363</v>
      </c>
      <c r="G146" s="160" t="s">
        <v>11365</v>
      </c>
      <c r="H146" s="160" t="s">
        <v>0</v>
      </c>
      <c r="I146" s="165">
        <v>15</v>
      </c>
      <c r="J146" s="211"/>
      <c r="K146" s="211"/>
      <c r="L146" s="161">
        <v>529.77599999999995</v>
      </c>
      <c r="M146" s="162">
        <f t="shared" ref="M146:M164" si="9">L146*I146</f>
        <v>7946.6399999999994</v>
      </c>
    </row>
    <row r="147" spans="4:13" ht="20.25" customHeight="1" x14ac:dyDescent="0.25">
      <c r="D147" s="158">
        <v>45801</v>
      </c>
      <c r="E147" s="159" t="s">
        <v>223</v>
      </c>
      <c r="F147" s="160" t="s">
        <v>11363</v>
      </c>
      <c r="G147" s="160" t="s">
        <v>11365</v>
      </c>
      <c r="H147" s="160" t="s">
        <v>57</v>
      </c>
      <c r="I147" s="165">
        <v>-15</v>
      </c>
      <c r="J147" s="211"/>
      <c r="K147" s="211"/>
      <c r="L147" s="161">
        <v>530.322</v>
      </c>
      <c r="M147" s="162">
        <f t="shared" si="9"/>
        <v>-7954.83</v>
      </c>
    </row>
    <row r="148" spans="4:13" ht="20.25" customHeight="1" x14ac:dyDescent="0.25">
      <c r="D148" s="158">
        <v>45731</v>
      </c>
      <c r="E148" s="159" t="s">
        <v>223</v>
      </c>
      <c r="F148" s="160" t="s">
        <v>289</v>
      </c>
      <c r="G148" s="160" t="s">
        <v>291</v>
      </c>
      <c r="H148" s="160" t="s">
        <v>0</v>
      </c>
      <c r="I148" s="165">
        <v>20</v>
      </c>
      <c r="J148" s="211"/>
      <c r="K148" s="211"/>
      <c r="L148" s="161">
        <v>1544.0099999999998</v>
      </c>
      <c r="M148" s="162">
        <f t="shared" si="9"/>
        <v>30880.199999999997</v>
      </c>
    </row>
    <row r="149" spans="4:13" ht="20.25" customHeight="1" x14ac:dyDescent="0.25">
      <c r="D149" s="158">
        <v>45745</v>
      </c>
      <c r="E149" s="159" t="s">
        <v>223</v>
      </c>
      <c r="F149" s="160" t="s">
        <v>289</v>
      </c>
      <c r="G149" s="160" t="s">
        <v>291</v>
      </c>
      <c r="H149" s="160" t="s">
        <v>0</v>
      </c>
      <c r="I149" s="165">
        <v>10</v>
      </c>
      <c r="J149" s="211"/>
      <c r="K149" s="211"/>
      <c r="L149" s="161">
        <v>1503.2159999999999</v>
      </c>
      <c r="M149" s="162">
        <f t="shared" si="9"/>
        <v>15032.16</v>
      </c>
    </row>
    <row r="150" spans="4:13" ht="20.25" customHeight="1" x14ac:dyDescent="0.25">
      <c r="D150" s="158">
        <v>45801</v>
      </c>
      <c r="E150" s="159" t="s">
        <v>223</v>
      </c>
      <c r="F150" s="160" t="s">
        <v>289</v>
      </c>
      <c r="G150" s="160" t="s">
        <v>291</v>
      </c>
      <c r="H150" s="160" t="s">
        <v>57</v>
      </c>
      <c r="I150" s="165">
        <v>-30</v>
      </c>
      <c r="J150" s="211"/>
      <c r="K150" s="211"/>
      <c r="L150" s="161">
        <v>1567.02</v>
      </c>
      <c r="M150" s="162">
        <f t="shared" si="9"/>
        <v>-47010.6</v>
      </c>
    </row>
    <row r="151" spans="4:13" ht="20.25" customHeight="1" x14ac:dyDescent="0.25">
      <c r="D151" s="158">
        <v>45913</v>
      </c>
      <c r="E151" s="159" t="s">
        <v>235</v>
      </c>
      <c r="F151" s="160" t="s">
        <v>228</v>
      </c>
      <c r="G151" s="160" t="s">
        <v>397</v>
      </c>
      <c r="H151" s="160" t="s">
        <v>0</v>
      </c>
      <c r="I151" s="165">
        <v>150</v>
      </c>
      <c r="J151" s="211"/>
      <c r="K151" s="211"/>
      <c r="L151" s="161">
        <v>105.91</v>
      </c>
      <c r="M151" s="162">
        <f t="shared" si="9"/>
        <v>15886.5</v>
      </c>
    </row>
    <row r="152" spans="4:13" ht="20.25" customHeight="1" x14ac:dyDescent="0.25">
      <c r="D152" s="158">
        <v>45941</v>
      </c>
      <c r="E152" s="159" t="s">
        <v>234</v>
      </c>
      <c r="F152" s="160" t="s">
        <v>228</v>
      </c>
      <c r="G152" s="160" t="s">
        <v>397</v>
      </c>
      <c r="H152" s="160" t="s">
        <v>57</v>
      </c>
      <c r="I152" s="165">
        <v>-150</v>
      </c>
      <c r="J152" s="211"/>
      <c r="K152" s="211"/>
      <c r="L152" s="161">
        <v>107.79</v>
      </c>
      <c r="M152" s="162">
        <f t="shared" si="9"/>
        <v>-16168.500000000002</v>
      </c>
    </row>
    <row r="153" spans="4:13" ht="20.25" customHeight="1" x14ac:dyDescent="0.25">
      <c r="D153" s="158">
        <v>45864</v>
      </c>
      <c r="E153" s="159" t="s">
        <v>223</v>
      </c>
      <c r="F153" s="160" t="s">
        <v>12403</v>
      </c>
      <c r="G153" s="160" t="s">
        <v>12404</v>
      </c>
      <c r="H153" s="160" t="s">
        <v>0</v>
      </c>
      <c r="I153" s="165">
        <v>20</v>
      </c>
      <c r="J153" s="211"/>
      <c r="K153" s="211"/>
      <c r="L153" s="161">
        <v>1442.922</v>
      </c>
      <c r="M153" s="162">
        <f t="shared" si="9"/>
        <v>28858.440000000002</v>
      </c>
    </row>
    <row r="154" spans="4:13" ht="20.25" customHeight="1" x14ac:dyDescent="0.25">
      <c r="D154" s="158">
        <v>45892</v>
      </c>
      <c r="E154" s="159" t="s">
        <v>223</v>
      </c>
      <c r="F154" s="160" t="s">
        <v>12403</v>
      </c>
      <c r="G154" s="160" t="s">
        <v>12404</v>
      </c>
      <c r="H154" s="160" t="s">
        <v>57</v>
      </c>
      <c r="I154" s="165">
        <v>-7</v>
      </c>
      <c r="J154" s="211"/>
      <c r="K154" s="211"/>
      <c r="L154" s="161">
        <v>1607.268</v>
      </c>
      <c r="M154" s="162">
        <f t="shared" si="9"/>
        <v>-11250.876</v>
      </c>
    </row>
    <row r="155" spans="4:13" ht="20.25" customHeight="1" x14ac:dyDescent="0.25">
      <c r="D155" s="158">
        <v>45913</v>
      </c>
      <c r="E155" s="159" t="s">
        <v>223</v>
      </c>
      <c r="F155" s="160" t="s">
        <v>12403</v>
      </c>
      <c r="G155" s="160" t="s">
        <v>12404</v>
      </c>
      <c r="H155" s="160" t="s">
        <v>0</v>
      </c>
      <c r="I155" s="165">
        <v>20</v>
      </c>
      <c r="J155" s="211"/>
      <c r="K155" s="211"/>
      <c r="L155" s="161">
        <v>1424.28</v>
      </c>
      <c r="M155" s="162">
        <f t="shared" si="9"/>
        <v>28485.599999999999</v>
      </c>
    </row>
    <row r="156" spans="4:13" ht="20.25" customHeight="1" x14ac:dyDescent="0.25">
      <c r="D156" s="158">
        <v>45941</v>
      </c>
      <c r="E156" s="159" t="s">
        <v>223</v>
      </c>
      <c r="F156" s="160" t="s">
        <v>12403</v>
      </c>
      <c r="G156" s="160" t="s">
        <v>12404</v>
      </c>
      <c r="H156" s="160" t="s">
        <v>57</v>
      </c>
      <c r="I156" s="165">
        <v>-33</v>
      </c>
      <c r="J156" s="211"/>
      <c r="K156" s="211"/>
      <c r="L156" s="161">
        <v>1339.26</v>
      </c>
      <c r="M156" s="162">
        <f t="shared" si="9"/>
        <v>-44195.58</v>
      </c>
    </row>
    <row r="157" spans="4:13" ht="20.25" customHeight="1" x14ac:dyDescent="0.25">
      <c r="D157" s="158">
        <v>45745</v>
      </c>
      <c r="E157" s="159" t="s">
        <v>223</v>
      </c>
      <c r="F157" s="160" t="s">
        <v>11483</v>
      </c>
      <c r="G157" s="160" t="s">
        <v>11485</v>
      </c>
      <c r="H157" s="160" t="s">
        <v>0</v>
      </c>
      <c r="I157" s="165">
        <v>10</v>
      </c>
      <c r="J157" s="211"/>
      <c r="K157" s="211"/>
      <c r="L157" s="161">
        <v>1288.95</v>
      </c>
      <c r="M157" s="162">
        <f t="shared" si="9"/>
        <v>12889.5</v>
      </c>
    </row>
    <row r="158" spans="4:13" ht="20.25" customHeight="1" x14ac:dyDescent="0.25">
      <c r="D158" s="158">
        <v>45752</v>
      </c>
      <c r="E158" s="159" t="s">
        <v>223</v>
      </c>
      <c r="F158" s="160" t="s">
        <v>11483</v>
      </c>
      <c r="G158" s="160" t="s">
        <v>11485</v>
      </c>
      <c r="H158" s="160" t="s">
        <v>0</v>
      </c>
      <c r="I158" s="165">
        <v>10</v>
      </c>
      <c r="J158" s="211"/>
      <c r="K158" s="211"/>
      <c r="L158" s="161">
        <v>1145.04</v>
      </c>
      <c r="M158" s="162">
        <f t="shared" si="9"/>
        <v>11450.4</v>
      </c>
    </row>
    <row r="159" spans="4:13" ht="20.25" customHeight="1" x14ac:dyDescent="0.25">
      <c r="D159" s="158">
        <v>45801</v>
      </c>
      <c r="E159" s="159" t="s">
        <v>223</v>
      </c>
      <c r="F159" s="160" t="s">
        <v>11483</v>
      </c>
      <c r="G159" s="160" t="s">
        <v>11485</v>
      </c>
      <c r="H159" s="160" t="s">
        <v>57</v>
      </c>
      <c r="I159" s="165">
        <v>-10</v>
      </c>
      <c r="J159" s="211"/>
      <c r="K159" s="211"/>
      <c r="L159" s="161">
        <v>1497.444</v>
      </c>
      <c r="M159" s="162">
        <f t="shared" si="9"/>
        <v>-14974.439999999999</v>
      </c>
    </row>
    <row r="160" spans="4:13" ht="20.25" customHeight="1" x14ac:dyDescent="0.25">
      <c r="D160" s="158">
        <v>45864</v>
      </c>
      <c r="E160" s="159" t="s">
        <v>223</v>
      </c>
      <c r="F160" s="160" t="s">
        <v>11483</v>
      </c>
      <c r="G160" s="160" t="s">
        <v>11485</v>
      </c>
      <c r="H160" s="160" t="s">
        <v>57</v>
      </c>
      <c r="I160" s="165">
        <v>-10</v>
      </c>
      <c r="J160" s="211"/>
      <c r="K160" s="211"/>
      <c r="L160" s="161">
        <v>1915.6799999999998</v>
      </c>
      <c r="M160" s="162">
        <f t="shared" si="9"/>
        <v>-19156.8</v>
      </c>
    </row>
    <row r="161" spans="4:13" ht="20.25" customHeight="1" x14ac:dyDescent="0.25">
      <c r="D161" s="158">
        <v>45801</v>
      </c>
      <c r="E161" s="159" t="s">
        <v>223</v>
      </c>
      <c r="F161" s="160" t="s">
        <v>359</v>
      </c>
      <c r="G161" s="160" t="s">
        <v>361</v>
      </c>
      <c r="H161" s="160" t="s">
        <v>0</v>
      </c>
      <c r="I161" s="165">
        <v>20</v>
      </c>
      <c r="J161" s="211"/>
      <c r="K161" s="211"/>
      <c r="L161" s="161">
        <v>1523.106</v>
      </c>
      <c r="M161" s="162">
        <f t="shared" si="9"/>
        <v>30462.12</v>
      </c>
    </row>
    <row r="162" spans="4:13" ht="20.25" customHeight="1" x14ac:dyDescent="0.25">
      <c r="D162" s="158">
        <v>45864</v>
      </c>
      <c r="E162" s="159" t="s">
        <v>223</v>
      </c>
      <c r="F162" s="160" t="s">
        <v>359</v>
      </c>
      <c r="G162" s="160" t="s">
        <v>361</v>
      </c>
      <c r="H162" s="160" t="s">
        <v>57</v>
      </c>
      <c r="I162" s="165">
        <v>-20</v>
      </c>
      <c r="J162" s="211"/>
      <c r="K162" s="211"/>
      <c r="L162" s="161">
        <v>1668.2639999999999</v>
      </c>
      <c r="M162" s="162">
        <f t="shared" si="9"/>
        <v>-33365.279999999999</v>
      </c>
    </row>
    <row r="163" spans="4:13" ht="20.25" customHeight="1" x14ac:dyDescent="0.25">
      <c r="D163" s="158">
        <v>45801</v>
      </c>
      <c r="E163" s="159" t="s">
        <v>223</v>
      </c>
      <c r="F163" s="160" t="s">
        <v>12273</v>
      </c>
      <c r="G163" s="160" t="s">
        <v>12274</v>
      </c>
      <c r="H163" s="160" t="s">
        <v>0</v>
      </c>
      <c r="I163" s="165">
        <v>200</v>
      </c>
      <c r="J163" s="211"/>
      <c r="K163" s="211"/>
      <c r="L163" s="161">
        <v>269.64600000000002</v>
      </c>
      <c r="M163" s="162">
        <f t="shared" si="9"/>
        <v>53929.200000000004</v>
      </c>
    </row>
    <row r="164" spans="4:13" ht="20.25" customHeight="1" x14ac:dyDescent="0.25">
      <c r="D164" s="158">
        <v>45892</v>
      </c>
      <c r="E164" s="159" t="s">
        <v>223</v>
      </c>
      <c r="F164" s="160" t="s">
        <v>12273</v>
      </c>
      <c r="G164" s="160" t="s">
        <v>12274</v>
      </c>
      <c r="H164" s="160" t="s">
        <v>57</v>
      </c>
      <c r="I164" s="165">
        <v>-200</v>
      </c>
      <c r="J164" s="211"/>
      <c r="K164" s="211"/>
      <c r="L164" s="161">
        <v>241.17600000000002</v>
      </c>
      <c r="M164" s="162">
        <f t="shared" si="9"/>
        <v>-48235.200000000004</v>
      </c>
    </row>
    <row r="165" spans="4:13" ht="20.25" customHeight="1" x14ac:dyDescent="0.25">
      <c r="D165" s="158">
        <v>45493</v>
      </c>
      <c r="E165" s="159" t="s">
        <v>223</v>
      </c>
      <c r="F165" s="160" t="s">
        <v>475</v>
      </c>
      <c r="G165" s="160" t="s">
        <v>477</v>
      </c>
      <c r="H165" s="160" t="s">
        <v>0</v>
      </c>
      <c r="I165" s="165">
        <v>40</v>
      </c>
      <c r="J165" s="211"/>
      <c r="K165" s="211"/>
      <c r="L165" s="161">
        <v>3718.962</v>
      </c>
      <c r="M165" s="162">
        <f t="shared" si="5"/>
        <v>148758.48000000001</v>
      </c>
    </row>
    <row r="166" spans="4:13" ht="20.25" customHeight="1" x14ac:dyDescent="0.25">
      <c r="D166" s="158">
        <v>45507</v>
      </c>
      <c r="E166" s="159" t="s">
        <v>223</v>
      </c>
      <c r="F166" s="160" t="s">
        <v>475</v>
      </c>
      <c r="G166" s="160" t="s">
        <v>477</v>
      </c>
      <c r="H166" s="160" t="s">
        <v>0</v>
      </c>
      <c r="I166" s="165">
        <v>40</v>
      </c>
      <c r="J166" s="211"/>
      <c r="K166" s="211"/>
      <c r="L166" s="161">
        <v>3807.4919999999997</v>
      </c>
      <c r="M166" s="162">
        <f t="shared" si="5"/>
        <v>152299.68</v>
      </c>
    </row>
    <row r="167" spans="4:13" ht="20.25" customHeight="1" x14ac:dyDescent="0.25">
      <c r="D167" s="158">
        <v>45514</v>
      </c>
      <c r="E167" s="159" t="s">
        <v>223</v>
      </c>
      <c r="F167" s="160" t="s">
        <v>475</v>
      </c>
      <c r="G167" s="160" t="s">
        <v>477</v>
      </c>
      <c r="H167" s="160" t="s">
        <v>0</v>
      </c>
      <c r="I167" s="165">
        <v>50</v>
      </c>
      <c r="J167" s="211"/>
      <c r="K167" s="211"/>
      <c r="L167" s="161">
        <v>4038.6059999999998</v>
      </c>
      <c r="M167" s="162">
        <f t="shared" si="5"/>
        <v>201930.3</v>
      </c>
    </row>
    <row r="168" spans="4:13" ht="20.25" customHeight="1" x14ac:dyDescent="0.25">
      <c r="D168" s="158">
        <v>45577</v>
      </c>
      <c r="E168" s="159" t="s">
        <v>223</v>
      </c>
      <c r="F168" s="160" t="s">
        <v>475</v>
      </c>
      <c r="G168" s="160" t="s">
        <v>477</v>
      </c>
      <c r="H168" s="160" t="s">
        <v>57</v>
      </c>
      <c r="I168" s="165">
        <v>-80</v>
      </c>
      <c r="J168" s="211"/>
      <c r="K168" s="211"/>
      <c r="L168" s="161">
        <v>4601.6100000000006</v>
      </c>
      <c r="M168" s="162">
        <f t="shared" ref="M168:M177" si="10">L168*I168</f>
        <v>-368128.80000000005</v>
      </c>
    </row>
    <row r="169" spans="4:13" ht="20.25" customHeight="1" x14ac:dyDescent="0.25">
      <c r="D169" s="158">
        <v>45605</v>
      </c>
      <c r="E169" s="159" t="s">
        <v>223</v>
      </c>
      <c r="F169" s="160" t="s">
        <v>475</v>
      </c>
      <c r="G169" s="160" t="s">
        <v>477</v>
      </c>
      <c r="H169" s="160" t="s">
        <v>57</v>
      </c>
      <c r="I169" s="165">
        <v>-10</v>
      </c>
      <c r="J169" s="211"/>
      <c r="K169" s="211"/>
      <c r="L169" s="161">
        <v>4596.8519999999999</v>
      </c>
      <c r="M169" s="162">
        <f t="shared" si="10"/>
        <v>-45968.52</v>
      </c>
    </row>
    <row r="170" spans="4:13" ht="20.25" customHeight="1" x14ac:dyDescent="0.25">
      <c r="D170" s="158">
        <v>45703</v>
      </c>
      <c r="E170" s="159" t="s">
        <v>223</v>
      </c>
      <c r="F170" s="160" t="s">
        <v>475</v>
      </c>
      <c r="G170" s="160" t="s">
        <v>477</v>
      </c>
      <c r="H170" s="160" t="s">
        <v>57</v>
      </c>
      <c r="I170" s="165">
        <v>-20</v>
      </c>
      <c r="J170" s="211"/>
      <c r="K170" s="211"/>
      <c r="L170" s="161">
        <v>5746.0259999999998</v>
      </c>
      <c r="M170" s="162">
        <f t="shared" si="10"/>
        <v>-114920.51999999999</v>
      </c>
    </row>
    <row r="171" spans="4:13" ht="20.25" customHeight="1" x14ac:dyDescent="0.25">
      <c r="D171" s="158">
        <v>45710</v>
      </c>
      <c r="E171" s="159" t="s">
        <v>223</v>
      </c>
      <c r="F171" s="160" t="s">
        <v>475</v>
      </c>
      <c r="G171" s="160" t="s">
        <v>477</v>
      </c>
      <c r="H171" s="160" t="s">
        <v>0</v>
      </c>
      <c r="I171" s="165">
        <v>10</v>
      </c>
      <c r="J171" s="211"/>
      <c r="K171" s="211"/>
      <c r="L171" s="161">
        <v>5331.69</v>
      </c>
      <c r="M171" s="162">
        <f t="shared" si="10"/>
        <v>53316.899999999994</v>
      </c>
    </row>
    <row r="172" spans="4:13" ht="20.25" customHeight="1" x14ac:dyDescent="0.25">
      <c r="D172" s="158">
        <v>45731</v>
      </c>
      <c r="E172" s="159" t="s">
        <v>223</v>
      </c>
      <c r="F172" s="160" t="s">
        <v>475</v>
      </c>
      <c r="G172" s="160" t="s">
        <v>477</v>
      </c>
      <c r="H172" s="160" t="s">
        <v>0</v>
      </c>
      <c r="I172" s="165">
        <v>8</v>
      </c>
      <c r="J172" s="211"/>
      <c r="K172" s="211"/>
      <c r="L172" s="161">
        <v>4739.28</v>
      </c>
      <c r="M172" s="162">
        <f t="shared" si="10"/>
        <v>37914.239999999998</v>
      </c>
    </row>
    <row r="173" spans="4:13" ht="20.25" customHeight="1" x14ac:dyDescent="0.25">
      <c r="D173" s="158">
        <v>45745</v>
      </c>
      <c r="E173" s="159" t="s">
        <v>223</v>
      </c>
      <c r="F173" s="160" t="s">
        <v>475</v>
      </c>
      <c r="G173" s="160" t="s">
        <v>477</v>
      </c>
      <c r="H173" s="160" t="s">
        <v>0</v>
      </c>
      <c r="I173" s="165">
        <v>5</v>
      </c>
      <c r="J173" s="211"/>
      <c r="K173" s="211"/>
      <c r="L173" s="161">
        <v>4498.5720000000001</v>
      </c>
      <c r="M173" s="162">
        <f t="shared" si="10"/>
        <v>22492.86</v>
      </c>
    </row>
    <row r="174" spans="4:13" ht="20.25" customHeight="1" x14ac:dyDescent="0.25">
      <c r="D174" s="158">
        <v>45801</v>
      </c>
      <c r="E174" s="159" t="s">
        <v>223</v>
      </c>
      <c r="F174" s="160" t="s">
        <v>475</v>
      </c>
      <c r="G174" s="160" t="s">
        <v>477</v>
      </c>
      <c r="H174" s="160" t="s">
        <v>57</v>
      </c>
      <c r="I174" s="165">
        <v>-20</v>
      </c>
      <c r="J174" s="211"/>
      <c r="K174" s="211"/>
      <c r="L174" s="161">
        <v>4891.0679999999993</v>
      </c>
      <c r="M174" s="162">
        <f t="shared" si="10"/>
        <v>-97821.359999999986</v>
      </c>
    </row>
    <row r="175" spans="4:13" ht="20.25" customHeight="1" x14ac:dyDescent="0.25">
      <c r="D175" s="158">
        <v>45864</v>
      </c>
      <c r="E175" s="159" t="s">
        <v>223</v>
      </c>
      <c r="F175" s="160" t="s">
        <v>475</v>
      </c>
      <c r="G175" s="160" t="s">
        <v>477</v>
      </c>
      <c r="H175" s="160" t="s">
        <v>57</v>
      </c>
      <c r="I175" s="165">
        <v>-8</v>
      </c>
      <c r="J175" s="211"/>
      <c r="K175" s="211"/>
      <c r="L175" s="161">
        <v>5558.9039999999995</v>
      </c>
      <c r="M175" s="162">
        <f t="shared" si="10"/>
        <v>-44471.231999999996</v>
      </c>
    </row>
    <row r="176" spans="4:13" ht="20.25" customHeight="1" x14ac:dyDescent="0.25">
      <c r="D176" s="158">
        <v>45892</v>
      </c>
      <c r="E176" s="159" t="s">
        <v>223</v>
      </c>
      <c r="F176" s="160" t="s">
        <v>475</v>
      </c>
      <c r="G176" s="160" t="s">
        <v>477</v>
      </c>
      <c r="H176" s="160" t="s">
        <v>57</v>
      </c>
      <c r="I176" s="165">
        <v>-5</v>
      </c>
      <c r="J176" s="211"/>
      <c r="K176" s="211"/>
      <c r="L176" s="161">
        <v>5887.3619999999992</v>
      </c>
      <c r="M176" s="162">
        <f t="shared" si="10"/>
        <v>-29436.809999999998</v>
      </c>
    </row>
    <row r="177" spans="4:13" ht="20.25" customHeight="1" x14ac:dyDescent="0.25">
      <c r="D177" s="158">
        <v>45941</v>
      </c>
      <c r="E177" s="159" t="s">
        <v>223</v>
      </c>
      <c r="F177" s="160" t="s">
        <v>475</v>
      </c>
      <c r="G177" s="160" t="s">
        <v>477</v>
      </c>
      <c r="H177" s="160" t="s">
        <v>57</v>
      </c>
      <c r="I177" s="165">
        <v>-10</v>
      </c>
      <c r="J177" s="211"/>
      <c r="K177" s="211"/>
      <c r="L177" s="161">
        <v>5501.3399999999992</v>
      </c>
      <c r="M177" s="162">
        <f t="shared" si="10"/>
        <v>-55013.399999999994</v>
      </c>
    </row>
    <row r="178" spans="4:13" ht="20.25" customHeight="1" x14ac:dyDescent="0.25">
      <c r="D178" s="158">
        <v>45521</v>
      </c>
      <c r="E178" s="159" t="s">
        <v>223</v>
      </c>
      <c r="F178" s="160" t="s">
        <v>11438</v>
      </c>
      <c r="G178" s="160" t="s">
        <v>11436</v>
      </c>
      <c r="H178" s="160" t="s">
        <v>0</v>
      </c>
      <c r="I178" s="165">
        <v>20</v>
      </c>
      <c r="J178" s="211"/>
      <c r="K178" s="211"/>
      <c r="L178" s="161">
        <v>4904.6399999999994</v>
      </c>
      <c r="M178" s="162">
        <f t="shared" si="5"/>
        <v>98092.799999999988</v>
      </c>
    </row>
    <row r="179" spans="4:13" ht="20.25" customHeight="1" x14ac:dyDescent="0.25">
      <c r="D179" s="158">
        <v>45566</v>
      </c>
      <c r="E179" s="159" t="s">
        <v>223</v>
      </c>
      <c r="F179" s="160" t="s">
        <v>11438</v>
      </c>
      <c r="G179" s="160" t="s">
        <v>11436</v>
      </c>
      <c r="H179" s="160" t="s">
        <v>11802</v>
      </c>
      <c r="I179" s="165">
        <f>200-20</f>
        <v>180</v>
      </c>
      <c r="J179" s="211"/>
      <c r="K179" s="211"/>
      <c r="L179" s="161"/>
      <c r="M179" s="162">
        <f t="shared" si="5"/>
        <v>0</v>
      </c>
    </row>
    <row r="180" spans="4:13" ht="20.25" customHeight="1" x14ac:dyDescent="0.25">
      <c r="D180" s="158">
        <v>45605</v>
      </c>
      <c r="E180" s="159" t="s">
        <v>223</v>
      </c>
      <c r="F180" s="160" t="s">
        <v>11438</v>
      </c>
      <c r="G180" s="160" t="s">
        <v>11436</v>
      </c>
      <c r="H180" s="160" t="s">
        <v>0</v>
      </c>
      <c r="I180" s="165">
        <v>100</v>
      </c>
      <c r="J180" s="211"/>
      <c r="K180" s="211"/>
      <c r="L180" s="161">
        <v>342.26400000000001</v>
      </c>
      <c r="M180" s="162">
        <f>L180*I180</f>
        <v>34226.400000000001</v>
      </c>
    </row>
    <row r="181" spans="4:13" ht="20.25" customHeight="1" x14ac:dyDescent="0.25">
      <c r="D181" s="158">
        <v>45619</v>
      </c>
      <c r="E181" s="159" t="s">
        <v>223</v>
      </c>
      <c r="F181" s="160" t="s">
        <v>11438</v>
      </c>
      <c r="G181" s="160" t="s">
        <v>11436</v>
      </c>
      <c r="H181" s="160" t="s">
        <v>0</v>
      </c>
      <c r="I181" s="165">
        <v>100</v>
      </c>
      <c r="J181" s="211"/>
      <c r="K181" s="211"/>
      <c r="L181" s="161">
        <v>258.57</v>
      </c>
      <c r="M181" s="162">
        <f>L181*I181</f>
        <v>25857</v>
      </c>
    </row>
    <row r="182" spans="4:13" ht="20.25" customHeight="1" x14ac:dyDescent="0.25">
      <c r="D182" s="158">
        <v>45703</v>
      </c>
      <c r="E182" s="159" t="s">
        <v>223</v>
      </c>
      <c r="F182" s="160" t="s">
        <v>11438</v>
      </c>
      <c r="G182" s="160" t="s">
        <v>11436</v>
      </c>
      <c r="H182" s="160" t="s">
        <v>57</v>
      </c>
      <c r="I182" s="165">
        <v>-200</v>
      </c>
      <c r="J182" s="211"/>
      <c r="K182" s="211"/>
      <c r="L182" s="161">
        <v>373.69799999999998</v>
      </c>
      <c r="M182" s="162">
        <f>L182*I182</f>
        <v>-74739.599999999991</v>
      </c>
    </row>
    <row r="183" spans="4:13" ht="20.25" customHeight="1" x14ac:dyDescent="0.25">
      <c r="D183" s="158">
        <v>45710</v>
      </c>
      <c r="E183" s="159" t="s">
        <v>223</v>
      </c>
      <c r="F183" s="160" t="s">
        <v>11438</v>
      </c>
      <c r="G183" s="160" t="s">
        <v>11436</v>
      </c>
      <c r="H183" s="160" t="s">
        <v>57</v>
      </c>
      <c r="I183" s="165">
        <v>-100</v>
      </c>
      <c r="J183" s="211"/>
      <c r="K183" s="211"/>
      <c r="L183" s="161">
        <v>437.346</v>
      </c>
      <c r="M183" s="162">
        <f>L183*I183</f>
        <v>-43734.6</v>
      </c>
    </row>
    <row r="184" spans="4:13" ht="20.25" customHeight="1" x14ac:dyDescent="0.25">
      <c r="D184" s="158">
        <v>45710</v>
      </c>
      <c r="E184" s="159" t="s">
        <v>223</v>
      </c>
      <c r="F184" s="160" t="s">
        <v>12183</v>
      </c>
      <c r="G184" s="160" t="s">
        <v>12185</v>
      </c>
      <c r="H184" s="160" t="s">
        <v>0</v>
      </c>
      <c r="I184" s="165">
        <v>20</v>
      </c>
      <c r="J184" s="211"/>
      <c r="K184" s="211"/>
      <c r="L184" s="161">
        <v>3703.7519999999995</v>
      </c>
      <c r="M184" s="162">
        <f t="shared" si="5"/>
        <v>74075.039999999994</v>
      </c>
    </row>
    <row r="185" spans="4:13" ht="20.25" customHeight="1" x14ac:dyDescent="0.25">
      <c r="D185" s="158">
        <v>45717</v>
      </c>
      <c r="E185" s="159" t="s">
        <v>223</v>
      </c>
      <c r="F185" s="160" t="s">
        <v>12183</v>
      </c>
      <c r="G185" s="160" t="s">
        <v>12185</v>
      </c>
      <c r="H185" s="160" t="s">
        <v>0</v>
      </c>
      <c r="I185" s="165">
        <v>8</v>
      </c>
      <c r="J185" s="211"/>
      <c r="K185" s="211"/>
      <c r="L185" s="161">
        <v>3566.7839999999997</v>
      </c>
      <c r="M185" s="162">
        <f t="shared" si="5"/>
        <v>28534.271999999997</v>
      </c>
    </row>
    <row r="186" spans="4:13" ht="20.25" customHeight="1" x14ac:dyDescent="0.25">
      <c r="D186" s="158">
        <v>45724</v>
      </c>
      <c r="E186" s="159" t="s">
        <v>223</v>
      </c>
      <c r="F186" s="160" t="s">
        <v>12183</v>
      </c>
      <c r="G186" s="160" t="s">
        <v>12185</v>
      </c>
      <c r="H186" s="160" t="s">
        <v>0</v>
      </c>
      <c r="I186" s="165">
        <v>5</v>
      </c>
      <c r="J186" s="211"/>
      <c r="K186" s="211"/>
      <c r="L186" s="161">
        <v>3516.864</v>
      </c>
      <c r="M186" s="162">
        <f>L186*I186</f>
        <v>17584.32</v>
      </c>
    </row>
    <row r="187" spans="4:13" ht="20.25" customHeight="1" x14ac:dyDescent="0.25">
      <c r="D187" s="158">
        <v>45731</v>
      </c>
      <c r="E187" s="159" t="s">
        <v>223</v>
      </c>
      <c r="F187" s="160" t="s">
        <v>12183</v>
      </c>
      <c r="G187" s="160" t="s">
        <v>12185</v>
      </c>
      <c r="H187" s="160" t="s">
        <v>0</v>
      </c>
      <c r="I187" s="165">
        <v>8</v>
      </c>
      <c r="J187" s="211"/>
      <c r="K187" s="211"/>
      <c r="L187" s="161">
        <v>3480.5940000000001</v>
      </c>
      <c r="M187" s="162">
        <f>L187*I187</f>
        <v>27844.752</v>
      </c>
    </row>
    <row r="188" spans="4:13" ht="20.25" customHeight="1" x14ac:dyDescent="0.25">
      <c r="D188" s="158">
        <v>45745</v>
      </c>
      <c r="E188" s="159" t="s">
        <v>223</v>
      </c>
      <c r="F188" s="160" t="s">
        <v>12183</v>
      </c>
      <c r="G188" s="160" t="s">
        <v>12185</v>
      </c>
      <c r="H188" s="160" t="s">
        <v>0</v>
      </c>
      <c r="I188" s="165">
        <v>6</v>
      </c>
      <c r="J188" s="211"/>
      <c r="K188" s="211"/>
      <c r="L188" s="161">
        <v>3416.0099999999998</v>
      </c>
      <c r="M188" s="162">
        <f>L188*I188</f>
        <v>20496.059999999998</v>
      </c>
    </row>
    <row r="189" spans="4:13" ht="20.25" customHeight="1" x14ac:dyDescent="0.25">
      <c r="D189" s="158">
        <v>45801</v>
      </c>
      <c r="E189" s="159" t="s">
        <v>223</v>
      </c>
      <c r="F189" s="160" t="s">
        <v>12183</v>
      </c>
      <c r="G189" s="160" t="s">
        <v>12185</v>
      </c>
      <c r="H189" s="160" t="s">
        <v>57</v>
      </c>
      <c r="I189" s="165">
        <v>-20</v>
      </c>
      <c r="J189" s="211"/>
      <c r="K189" s="211"/>
      <c r="L189" s="161">
        <v>3891.03</v>
      </c>
      <c r="M189" s="162">
        <f>L189*I189</f>
        <v>-77820.600000000006</v>
      </c>
    </row>
    <row r="190" spans="4:13" ht="19.2" customHeight="1" x14ac:dyDescent="0.25">
      <c r="D190" s="158">
        <v>45801</v>
      </c>
      <c r="E190" s="159" t="s">
        <v>223</v>
      </c>
      <c r="F190" s="160" t="s">
        <v>11438</v>
      </c>
      <c r="G190" s="160" t="s">
        <v>11436</v>
      </c>
      <c r="H190" s="160" t="s">
        <v>57</v>
      </c>
      <c r="I190" s="165">
        <v>-50</v>
      </c>
      <c r="J190" s="211"/>
      <c r="K190" s="211"/>
      <c r="L190" s="161">
        <v>312.702</v>
      </c>
      <c r="M190" s="162">
        <f>L190*I190</f>
        <v>-15635.1</v>
      </c>
    </row>
    <row r="191" spans="4:13" ht="20.25" customHeight="1" x14ac:dyDescent="0.25">
      <c r="D191" s="158">
        <v>45864</v>
      </c>
      <c r="E191" s="159" t="s">
        <v>223</v>
      </c>
      <c r="F191" s="160" t="s">
        <v>12183</v>
      </c>
      <c r="G191" s="160" t="s">
        <v>12185</v>
      </c>
      <c r="H191" s="160" t="s">
        <v>57</v>
      </c>
      <c r="I191" s="165">
        <v>-13</v>
      </c>
      <c r="J191" s="211"/>
      <c r="K191" s="211"/>
      <c r="L191" s="161">
        <v>4692.0899999999992</v>
      </c>
      <c r="M191" s="162">
        <f>L191*I191</f>
        <v>-60997.169999999991</v>
      </c>
    </row>
    <row r="192" spans="4:13" ht="20.25" customHeight="1" x14ac:dyDescent="0.25">
      <c r="D192" s="158">
        <v>45864</v>
      </c>
      <c r="E192" s="159" t="s">
        <v>223</v>
      </c>
      <c r="F192" s="160" t="s">
        <v>355</v>
      </c>
      <c r="G192" s="160" t="s">
        <v>357</v>
      </c>
      <c r="H192" s="160" t="s">
        <v>0</v>
      </c>
      <c r="I192" s="165">
        <v>10</v>
      </c>
      <c r="J192" s="211"/>
      <c r="K192" s="211"/>
      <c r="L192" s="161">
        <v>5547.75</v>
      </c>
      <c r="M192" s="162">
        <f>L192*I192</f>
        <v>55477.5</v>
      </c>
    </row>
    <row r="193" spans="4:14" ht="20.25" customHeight="1" x14ac:dyDescent="0.25">
      <c r="D193" s="158">
        <v>45892</v>
      </c>
      <c r="E193" s="159" t="s">
        <v>223</v>
      </c>
      <c r="F193" s="160" t="s">
        <v>12183</v>
      </c>
      <c r="G193" s="160" t="s">
        <v>12185</v>
      </c>
      <c r="H193" s="160" t="s">
        <v>57</v>
      </c>
      <c r="I193" s="165">
        <v>-7</v>
      </c>
      <c r="J193" s="211"/>
      <c r="K193" s="211"/>
      <c r="L193" s="161">
        <v>4730.8559999999998</v>
      </c>
      <c r="M193" s="162">
        <f>L193*I193</f>
        <v>-33115.991999999998</v>
      </c>
    </row>
    <row r="194" spans="4:14" ht="20.25" customHeight="1" x14ac:dyDescent="0.25">
      <c r="D194" s="158">
        <v>45892</v>
      </c>
      <c r="E194" s="159" t="s">
        <v>223</v>
      </c>
      <c r="F194" s="160" t="s">
        <v>355</v>
      </c>
      <c r="G194" s="160" t="s">
        <v>357</v>
      </c>
      <c r="H194" s="160" t="s">
        <v>57</v>
      </c>
      <c r="I194" s="165">
        <v>-3</v>
      </c>
      <c r="J194" s="211"/>
      <c r="K194" s="211"/>
      <c r="L194" s="161">
        <v>5888.1419999999998</v>
      </c>
      <c r="M194" s="162">
        <f>L194*I194</f>
        <v>-17664.425999999999</v>
      </c>
    </row>
    <row r="195" spans="4:14" ht="20.25" customHeight="1" x14ac:dyDescent="0.25">
      <c r="D195" s="158">
        <v>45906</v>
      </c>
      <c r="E195" s="159" t="s">
        <v>223</v>
      </c>
      <c r="F195" s="160" t="s">
        <v>355</v>
      </c>
      <c r="G195" s="160" t="s">
        <v>357</v>
      </c>
      <c r="H195" s="160" t="s">
        <v>57</v>
      </c>
      <c r="I195" s="165">
        <v>-3</v>
      </c>
      <c r="J195" s="211"/>
      <c r="K195" s="211"/>
      <c r="L195" s="161">
        <v>6097.26</v>
      </c>
      <c r="M195" s="162">
        <f>L195*I195</f>
        <v>-18291.78</v>
      </c>
    </row>
    <row r="196" spans="4:14" ht="19.2" customHeight="1" x14ac:dyDescent="0.25">
      <c r="D196" s="158">
        <v>45941</v>
      </c>
      <c r="E196" s="159" t="s">
        <v>223</v>
      </c>
      <c r="F196" s="160" t="s">
        <v>12183</v>
      </c>
      <c r="G196" s="160" t="s">
        <v>12185</v>
      </c>
      <c r="H196" s="160" t="s">
        <v>57</v>
      </c>
      <c r="I196" s="165">
        <v>-3</v>
      </c>
      <c r="J196" s="211"/>
      <c r="K196" s="211"/>
      <c r="L196" s="161">
        <v>3423.576</v>
      </c>
      <c r="M196" s="162">
        <f>L196*I196</f>
        <v>-10270.727999999999</v>
      </c>
    </row>
    <row r="197" spans="4:14" ht="20.25" customHeight="1" x14ac:dyDescent="0.25">
      <c r="D197" s="158">
        <v>45948</v>
      </c>
      <c r="E197" s="159" t="s">
        <v>223</v>
      </c>
      <c r="F197" s="160" t="s">
        <v>289</v>
      </c>
      <c r="G197" s="160" t="s">
        <v>291</v>
      </c>
      <c r="H197" s="160" t="s">
        <v>0</v>
      </c>
      <c r="I197" s="165">
        <v>15</v>
      </c>
      <c r="J197" s="211"/>
      <c r="K197" s="211"/>
      <c r="L197" s="161">
        <v>1661.712</v>
      </c>
      <c r="M197" s="162">
        <f>L197*I197</f>
        <v>24925.68</v>
      </c>
    </row>
    <row r="198" spans="4:14" ht="20.25" customHeight="1" x14ac:dyDescent="0.25">
      <c r="D198" s="158">
        <v>45948</v>
      </c>
      <c r="E198" s="159" t="s">
        <v>223</v>
      </c>
      <c r="F198" s="160" t="s">
        <v>475</v>
      </c>
      <c r="G198" s="160" t="s">
        <v>477</v>
      </c>
      <c r="H198" s="160" t="s">
        <v>0</v>
      </c>
      <c r="I198" s="165">
        <v>5</v>
      </c>
      <c r="J198" s="211"/>
      <c r="K198" s="211"/>
      <c r="L198" s="161">
        <v>5591.9759999999997</v>
      </c>
      <c r="M198" s="162">
        <f>L198*I198</f>
        <v>27959.879999999997</v>
      </c>
    </row>
    <row r="199" spans="4:14" ht="20.25" customHeight="1" x14ac:dyDescent="0.25">
      <c r="D199" s="158">
        <v>45969</v>
      </c>
      <c r="E199" s="159" t="s">
        <v>223</v>
      </c>
      <c r="F199" s="160" t="s">
        <v>11438</v>
      </c>
      <c r="G199" s="160" t="s">
        <v>11436</v>
      </c>
      <c r="H199" s="160" t="s">
        <v>57</v>
      </c>
      <c r="I199" s="165">
        <v>-50</v>
      </c>
      <c r="J199" s="211"/>
      <c r="K199" s="211"/>
      <c r="L199" s="161">
        <v>310.12799999999999</v>
      </c>
      <c r="M199" s="162">
        <f>L199*I199</f>
        <v>-15506.4</v>
      </c>
    </row>
    <row r="200" spans="4:14" ht="20.25" customHeight="1" x14ac:dyDescent="0.25">
      <c r="D200" s="158">
        <v>45969</v>
      </c>
      <c r="E200" s="159" t="s">
        <v>223</v>
      </c>
      <c r="F200" s="160" t="s">
        <v>12183</v>
      </c>
      <c r="G200" s="160" t="s">
        <v>12185</v>
      </c>
      <c r="H200" s="160" t="s">
        <v>57</v>
      </c>
      <c r="I200" s="165">
        <v>-4</v>
      </c>
      <c r="J200" s="211"/>
      <c r="K200" s="211"/>
      <c r="L200" s="161">
        <v>3068.7539999999999</v>
      </c>
      <c r="M200" s="162">
        <f>L200*I200</f>
        <v>-12275.016</v>
      </c>
    </row>
    <row r="201" spans="4:14" ht="20.25" customHeight="1" x14ac:dyDescent="0.25">
      <c r="D201" s="158">
        <v>45969</v>
      </c>
      <c r="E201" s="159" t="s">
        <v>223</v>
      </c>
      <c r="F201" s="160" t="s">
        <v>355</v>
      </c>
      <c r="G201" s="160" t="s">
        <v>357</v>
      </c>
      <c r="H201" s="160" t="s">
        <v>57</v>
      </c>
      <c r="I201" s="165">
        <v>-4</v>
      </c>
      <c r="J201" s="211"/>
      <c r="K201" s="211"/>
      <c r="L201" s="161">
        <v>7932.2880000000005</v>
      </c>
      <c r="M201" s="162">
        <f>L201*I201</f>
        <v>-31729.152000000002</v>
      </c>
    </row>
    <row r="202" spans="4:14" ht="20.25" customHeight="1" x14ac:dyDescent="0.25">
      <c r="D202" s="158">
        <v>45969</v>
      </c>
      <c r="E202" s="159" t="s">
        <v>223</v>
      </c>
      <c r="F202" s="160" t="s">
        <v>289</v>
      </c>
      <c r="G202" s="160" t="s">
        <v>291</v>
      </c>
      <c r="H202" s="160" t="s">
        <v>57</v>
      </c>
      <c r="I202" s="165">
        <v>-15</v>
      </c>
      <c r="J202" s="211"/>
      <c r="K202" s="211"/>
      <c r="L202" s="161">
        <v>1906.3979999999999</v>
      </c>
      <c r="M202" s="162">
        <f>L202*I202</f>
        <v>-28595.969999999998</v>
      </c>
    </row>
    <row r="203" spans="4:14" ht="20.25" customHeight="1" x14ac:dyDescent="0.25">
      <c r="D203" s="158">
        <v>45969</v>
      </c>
      <c r="E203" s="159" t="s">
        <v>223</v>
      </c>
      <c r="F203" s="160" t="s">
        <v>475</v>
      </c>
      <c r="G203" s="160" t="s">
        <v>477</v>
      </c>
      <c r="H203" s="160" t="s">
        <v>57</v>
      </c>
      <c r="I203" s="165">
        <v>-5</v>
      </c>
      <c r="J203" s="211"/>
      <c r="K203" s="211"/>
      <c r="L203" s="161">
        <v>4849.3379999999997</v>
      </c>
      <c r="M203" s="162">
        <f>L203*I203</f>
        <v>-24246.69</v>
      </c>
    </row>
    <row r="204" spans="4:14" ht="19.2" customHeight="1" x14ac:dyDescent="0.25">
      <c r="D204" s="34">
        <v>45521</v>
      </c>
      <c r="E204" s="47" t="s">
        <v>223</v>
      </c>
      <c r="F204" s="35" t="s">
        <v>217</v>
      </c>
      <c r="G204" s="35" t="s">
        <v>219</v>
      </c>
      <c r="H204" s="35" t="s">
        <v>0</v>
      </c>
      <c r="I204" s="208">
        <v>21</v>
      </c>
      <c r="J204" s="15"/>
      <c r="K204" s="15"/>
      <c r="L204" s="131">
        <v>1685.7360000000001</v>
      </c>
      <c r="M204" s="46">
        <f>L204*I204</f>
        <v>35400.456000000006</v>
      </c>
      <c r="N204" t="str">
        <f>VLOOKUP(G204,$G$238:$H$241,2,FALSE)</f>
        <v>持有</v>
      </c>
    </row>
    <row r="205" spans="4:14" ht="20.25" customHeight="1" x14ac:dyDescent="0.25">
      <c r="D205" s="34">
        <v>45584</v>
      </c>
      <c r="E205" s="47" t="s">
        <v>223</v>
      </c>
      <c r="F205" s="35" t="s">
        <v>217</v>
      </c>
      <c r="G205" s="35" t="s">
        <v>219</v>
      </c>
      <c r="H205" s="35" t="s">
        <v>0</v>
      </c>
      <c r="I205" s="208">
        <v>110</v>
      </c>
      <c r="J205" s="15"/>
      <c r="K205" s="15"/>
      <c r="L205" s="131">
        <v>1721.4599999999998</v>
      </c>
      <c r="M205" s="46">
        <f>L205*I205</f>
        <v>189360.59999999998</v>
      </c>
      <c r="N205" t="str">
        <f>VLOOKUP(G205,$G$238:$H$241,2,FALSE)</f>
        <v>持有</v>
      </c>
    </row>
    <row r="206" spans="4:14" ht="20.25" customHeight="1" x14ac:dyDescent="0.25">
      <c r="D206" s="34">
        <v>45591</v>
      </c>
      <c r="E206" s="47" t="s">
        <v>223</v>
      </c>
      <c r="F206" s="35" t="s">
        <v>217</v>
      </c>
      <c r="G206" s="35" t="s">
        <v>219</v>
      </c>
      <c r="H206" s="35" t="s">
        <v>57</v>
      </c>
      <c r="I206" s="208">
        <v>-65</v>
      </c>
      <c r="J206" s="15"/>
      <c r="K206" s="15"/>
      <c r="L206" s="131">
        <v>2099.6819999999998</v>
      </c>
      <c r="M206" s="46">
        <f>L206*I206</f>
        <v>-136479.32999999999</v>
      </c>
      <c r="N206" t="str">
        <f>VLOOKUP(G206,$G$238:$H$241,2,FALSE)</f>
        <v>持有</v>
      </c>
    </row>
    <row r="207" spans="4:14" ht="20.25" customHeight="1" x14ac:dyDescent="0.25">
      <c r="D207" s="34">
        <v>45605</v>
      </c>
      <c r="E207" s="47" t="s">
        <v>223</v>
      </c>
      <c r="F207" s="35" t="s">
        <v>217</v>
      </c>
      <c r="G207" s="35" t="s">
        <v>219</v>
      </c>
      <c r="H207" s="35" t="s">
        <v>12047</v>
      </c>
      <c r="I207" s="208">
        <v>-26</v>
      </c>
      <c r="J207" s="15"/>
      <c r="K207" s="15"/>
      <c r="L207" s="131">
        <v>2505.5160000000001</v>
      </c>
      <c r="M207" s="46">
        <f>L207*I207</f>
        <v>-65143.416000000005</v>
      </c>
      <c r="N207" t="str">
        <f>VLOOKUP(G207,$G$238:$H$241,2,FALSE)</f>
        <v>持有</v>
      </c>
    </row>
    <row r="208" spans="4:14" ht="20.25" customHeight="1" x14ac:dyDescent="0.25">
      <c r="D208" s="34">
        <v>45612</v>
      </c>
      <c r="E208" s="47" t="s">
        <v>223</v>
      </c>
      <c r="F208" s="35" t="s">
        <v>217</v>
      </c>
      <c r="G208" s="35" t="s">
        <v>219</v>
      </c>
      <c r="H208" s="35" t="s">
        <v>57</v>
      </c>
      <c r="I208" s="208">
        <v>-10</v>
      </c>
      <c r="J208" s="15"/>
      <c r="K208" s="15"/>
      <c r="L208" s="131">
        <v>2501.616</v>
      </c>
      <c r="M208" s="46">
        <f>L208*I208</f>
        <v>-25016.16</v>
      </c>
      <c r="N208" t="str">
        <f>VLOOKUP(G208,$G$238:$H$241,2,FALSE)</f>
        <v>持有</v>
      </c>
    </row>
    <row r="209" spans="4:14" ht="20.25" customHeight="1" x14ac:dyDescent="0.25">
      <c r="D209" s="34">
        <v>45703</v>
      </c>
      <c r="E209" s="47" t="s">
        <v>223</v>
      </c>
      <c r="F209" s="35" t="s">
        <v>217</v>
      </c>
      <c r="G209" s="35" t="s">
        <v>219</v>
      </c>
      <c r="H209" s="35" t="s">
        <v>57</v>
      </c>
      <c r="I209" s="208">
        <v>-10</v>
      </c>
      <c r="J209" s="15"/>
      <c r="K209" s="15"/>
      <c r="L209" s="131">
        <v>2775.5519999999997</v>
      </c>
      <c r="M209" s="46">
        <f>L209*I209</f>
        <v>-27755.519999999997</v>
      </c>
      <c r="N209" t="str">
        <f>VLOOKUP(G209,$G$238:$H$241,2,FALSE)</f>
        <v>持有</v>
      </c>
    </row>
    <row r="210" spans="4:14" ht="20.25" customHeight="1" x14ac:dyDescent="0.25">
      <c r="D210" s="34">
        <v>45710</v>
      </c>
      <c r="E210" s="47" t="s">
        <v>223</v>
      </c>
      <c r="F210" s="35" t="s">
        <v>217</v>
      </c>
      <c r="G210" s="35" t="s">
        <v>219</v>
      </c>
      <c r="H210" s="35" t="s">
        <v>0</v>
      </c>
      <c r="I210" s="208">
        <v>20</v>
      </c>
      <c r="J210" s="15"/>
      <c r="K210" s="15"/>
      <c r="L210" s="131">
        <v>2634.84</v>
      </c>
      <c r="M210" s="46">
        <f>L210*I210</f>
        <v>52696.800000000003</v>
      </c>
      <c r="N210" t="str">
        <f>VLOOKUP(G210,$G$238:$H$241,2,FALSE)</f>
        <v>持有</v>
      </c>
    </row>
    <row r="211" spans="4:14" ht="20.25" customHeight="1" x14ac:dyDescent="0.25">
      <c r="D211" s="34">
        <v>45717</v>
      </c>
      <c r="E211" s="47" t="s">
        <v>223</v>
      </c>
      <c r="F211" s="35" t="s">
        <v>217</v>
      </c>
      <c r="G211" s="35" t="s">
        <v>219</v>
      </c>
      <c r="H211" s="35" t="s">
        <v>0</v>
      </c>
      <c r="I211" s="208">
        <v>8</v>
      </c>
      <c r="J211" s="15"/>
      <c r="K211" s="15"/>
      <c r="L211" s="131">
        <v>2285.2440000000001</v>
      </c>
      <c r="M211" s="46">
        <f t="shared" si="5"/>
        <v>18281.952000000001</v>
      </c>
      <c r="N211" t="str">
        <f>VLOOKUP(G211,$G$238:$H$241,2,FALSE)</f>
        <v>持有</v>
      </c>
    </row>
    <row r="212" spans="4:14" ht="20.25" customHeight="1" x14ac:dyDescent="0.25">
      <c r="D212" s="34">
        <v>45717</v>
      </c>
      <c r="E212" s="47" t="s">
        <v>223</v>
      </c>
      <c r="F212" s="35" t="s">
        <v>246</v>
      </c>
      <c r="G212" s="35" t="s">
        <v>248</v>
      </c>
      <c r="H212" s="35" t="s">
        <v>40</v>
      </c>
      <c r="I212" s="208">
        <v>5</v>
      </c>
      <c r="J212" s="15"/>
      <c r="K212" s="15"/>
      <c r="L212" s="131">
        <v>974.37599999999998</v>
      </c>
      <c r="M212" s="46">
        <f t="shared" si="5"/>
        <v>4871.88</v>
      </c>
      <c r="N212" t="str">
        <f>VLOOKUP(G212,$G$238:$H$241,2,FALSE)</f>
        <v>持有</v>
      </c>
    </row>
    <row r="213" spans="4:14" ht="20.25" customHeight="1" x14ac:dyDescent="0.25">
      <c r="D213" s="34">
        <v>45724</v>
      </c>
      <c r="E213" s="47" t="s">
        <v>223</v>
      </c>
      <c r="F213" s="35" t="s">
        <v>217</v>
      </c>
      <c r="G213" s="35" t="s">
        <v>219</v>
      </c>
      <c r="H213" s="35" t="s">
        <v>40</v>
      </c>
      <c r="I213" s="208">
        <v>5</v>
      </c>
      <c r="J213" s="15"/>
      <c r="K213" s="15"/>
      <c r="L213" s="131">
        <v>2048.826</v>
      </c>
      <c r="M213" s="46">
        <f t="shared" si="5"/>
        <v>10244.130000000001</v>
      </c>
      <c r="N213" t="str">
        <f>VLOOKUP(G213,$G$238:$H$241,2,FALSE)</f>
        <v>持有</v>
      </c>
    </row>
    <row r="214" spans="4:14" ht="20.25" customHeight="1" x14ac:dyDescent="0.25">
      <c r="D214" s="34">
        <v>45724</v>
      </c>
      <c r="E214" s="47" t="s">
        <v>223</v>
      </c>
      <c r="F214" s="35" t="s">
        <v>246</v>
      </c>
      <c r="G214" s="35" t="s">
        <v>248</v>
      </c>
      <c r="H214" s="35" t="s">
        <v>40</v>
      </c>
      <c r="I214" s="208">
        <v>10</v>
      </c>
      <c r="J214" s="15"/>
      <c r="K214" s="15"/>
      <c r="L214" s="131">
        <v>878.98199999999997</v>
      </c>
      <c r="M214" s="46">
        <f t="shared" si="5"/>
        <v>8789.82</v>
      </c>
      <c r="N214" t="str">
        <f>VLOOKUP(G214,$G$238:$H$241,2,FALSE)</f>
        <v>持有</v>
      </c>
    </row>
    <row r="215" spans="4:14" ht="20.25" customHeight="1" x14ac:dyDescent="0.25">
      <c r="D215" s="34">
        <v>45731</v>
      </c>
      <c r="E215" s="47" t="s">
        <v>223</v>
      </c>
      <c r="F215" s="35" t="s">
        <v>217</v>
      </c>
      <c r="G215" s="35" t="s">
        <v>219</v>
      </c>
      <c r="H215" s="35" t="s">
        <v>40</v>
      </c>
      <c r="I215" s="208">
        <v>10</v>
      </c>
      <c r="J215" s="15"/>
      <c r="K215" s="15"/>
      <c r="L215" s="131">
        <v>1949.8439999999998</v>
      </c>
      <c r="M215" s="46">
        <f t="shared" si="5"/>
        <v>19498.439999999999</v>
      </c>
      <c r="N215" t="str">
        <f>VLOOKUP(G215,$G$238:$H$241,2,FALSE)</f>
        <v>持有</v>
      </c>
    </row>
    <row r="216" spans="4:14" ht="20.25" customHeight="1" x14ac:dyDescent="0.25">
      <c r="D216" s="34">
        <v>45745</v>
      </c>
      <c r="E216" s="47" t="s">
        <v>223</v>
      </c>
      <c r="F216" s="35" t="s">
        <v>246</v>
      </c>
      <c r="G216" s="35" t="s">
        <v>248</v>
      </c>
      <c r="H216" s="35" t="s">
        <v>40</v>
      </c>
      <c r="I216" s="208">
        <v>20</v>
      </c>
      <c r="J216" s="15"/>
      <c r="K216" s="15"/>
      <c r="L216" s="131">
        <v>855.42600000000004</v>
      </c>
      <c r="M216" s="46">
        <f t="shared" si="5"/>
        <v>17108.52</v>
      </c>
      <c r="N216" t="str">
        <f>VLOOKUP(G216,$G$238:$H$241,2,FALSE)</f>
        <v>持有</v>
      </c>
    </row>
    <row r="217" spans="4:14" ht="20.25" customHeight="1" x14ac:dyDescent="0.25">
      <c r="D217" s="34">
        <v>45752</v>
      </c>
      <c r="E217" s="47" t="s">
        <v>223</v>
      </c>
      <c r="F217" s="35" t="s">
        <v>246</v>
      </c>
      <c r="G217" s="35" t="s">
        <v>248</v>
      </c>
      <c r="H217" s="35" t="s">
        <v>40</v>
      </c>
      <c r="I217" s="208">
        <v>20</v>
      </c>
      <c r="J217" s="15"/>
      <c r="K217" s="15"/>
      <c r="L217" s="131">
        <v>735.61800000000005</v>
      </c>
      <c r="M217" s="46">
        <f>L217*I217</f>
        <v>14712.36</v>
      </c>
      <c r="N217" t="str">
        <f>VLOOKUP(G217,$G$238:$H$241,2,FALSE)</f>
        <v>持有</v>
      </c>
    </row>
    <row r="218" spans="4:14" ht="20.25" customHeight="1" x14ac:dyDescent="0.25">
      <c r="D218" s="34">
        <v>45801</v>
      </c>
      <c r="E218" s="47" t="s">
        <v>223</v>
      </c>
      <c r="F218" s="35" t="s">
        <v>217</v>
      </c>
      <c r="G218" s="35" t="s">
        <v>219</v>
      </c>
      <c r="H218" s="35" t="s">
        <v>57</v>
      </c>
      <c r="I218" s="208">
        <v>-23</v>
      </c>
      <c r="J218" s="15"/>
      <c r="K218" s="15"/>
      <c r="L218" s="131">
        <v>2646.8519999999999</v>
      </c>
      <c r="M218" s="46">
        <f t="shared" si="5"/>
        <v>-60877.595999999998</v>
      </c>
      <c r="N218" t="str">
        <f>VLOOKUP(G218,$G$238:$H$241,2,FALSE)</f>
        <v>持有</v>
      </c>
    </row>
    <row r="219" spans="4:14" ht="20.25" customHeight="1" x14ac:dyDescent="0.25">
      <c r="D219" s="34">
        <v>45801</v>
      </c>
      <c r="E219" s="47" t="s">
        <v>223</v>
      </c>
      <c r="F219" s="35" t="s">
        <v>246</v>
      </c>
      <c r="G219" s="35" t="s">
        <v>248</v>
      </c>
      <c r="H219" s="35" t="s">
        <v>57</v>
      </c>
      <c r="I219" s="208">
        <v>-20</v>
      </c>
      <c r="J219" s="15"/>
      <c r="K219" s="15"/>
      <c r="L219" s="131">
        <v>1024.0619999999999</v>
      </c>
      <c r="M219" s="46">
        <f t="shared" si="5"/>
        <v>-20481.239999999998</v>
      </c>
      <c r="N219" t="str">
        <f>VLOOKUP(G219,$G$238:$H$241,2,FALSE)</f>
        <v>持有</v>
      </c>
    </row>
    <row r="220" spans="4:14" ht="20.25" customHeight="1" x14ac:dyDescent="0.25">
      <c r="D220" s="34">
        <v>45815</v>
      </c>
      <c r="E220" s="47" t="s">
        <v>223</v>
      </c>
      <c r="F220" s="35" t="s">
        <v>217</v>
      </c>
      <c r="G220" s="35" t="s">
        <v>219</v>
      </c>
      <c r="H220" s="35" t="s">
        <v>0</v>
      </c>
      <c r="I220" s="208">
        <v>20</v>
      </c>
      <c r="J220" s="15"/>
      <c r="K220" s="15"/>
      <c r="L220" s="131">
        <v>2302.0919999999996</v>
      </c>
      <c r="M220" s="46">
        <f t="shared" si="5"/>
        <v>46041.84</v>
      </c>
      <c r="N220" t="str">
        <f>VLOOKUP(G220,$G$238:$H$241,2,FALSE)</f>
        <v>持有</v>
      </c>
    </row>
    <row r="221" spans="4:14" ht="20.25" customHeight="1" x14ac:dyDescent="0.25">
      <c r="D221" s="34">
        <v>45864</v>
      </c>
      <c r="E221" s="47" t="s">
        <v>223</v>
      </c>
      <c r="F221" s="35" t="s">
        <v>246</v>
      </c>
      <c r="G221" s="35" t="s">
        <v>248</v>
      </c>
      <c r="H221" s="35" t="s">
        <v>57</v>
      </c>
      <c r="I221" s="208">
        <v>-15</v>
      </c>
      <c r="J221" s="15"/>
      <c r="K221" s="15"/>
      <c r="L221" s="131">
        <v>1353.3</v>
      </c>
      <c r="M221" s="46">
        <f t="shared" si="5"/>
        <v>-20299.5</v>
      </c>
      <c r="N221" t="str">
        <f>VLOOKUP(G221,$G$238:$H$241,2,FALSE)</f>
        <v>持有</v>
      </c>
    </row>
    <row r="222" spans="4:14" ht="20.25" customHeight="1" x14ac:dyDescent="0.25">
      <c r="D222" s="34">
        <v>45892</v>
      </c>
      <c r="E222" s="47" t="s">
        <v>223</v>
      </c>
      <c r="F222" s="35" t="s">
        <v>217</v>
      </c>
      <c r="G222" s="35" t="s">
        <v>219</v>
      </c>
      <c r="H222" s="35" t="s">
        <v>57</v>
      </c>
      <c r="I222" s="208">
        <v>-25</v>
      </c>
      <c r="J222" s="15"/>
      <c r="K222" s="15"/>
      <c r="L222" s="131">
        <v>2652.078</v>
      </c>
      <c r="M222" s="46">
        <f t="shared" si="5"/>
        <v>-66301.95</v>
      </c>
      <c r="N222" t="str">
        <f>VLOOKUP(G222,$G$238:$H$241,2,FALSE)</f>
        <v>持有</v>
      </c>
    </row>
    <row r="223" spans="4:14" ht="20.25" customHeight="1" x14ac:dyDescent="0.25">
      <c r="D223" s="34">
        <v>45892</v>
      </c>
      <c r="E223" s="47" t="s">
        <v>223</v>
      </c>
      <c r="F223" s="35" t="s">
        <v>246</v>
      </c>
      <c r="G223" s="35" t="s">
        <v>248</v>
      </c>
      <c r="H223" s="35" t="s">
        <v>57</v>
      </c>
      <c r="I223" s="208">
        <v>-5</v>
      </c>
      <c r="J223" s="15"/>
      <c r="K223" s="15"/>
      <c r="L223" s="131">
        <v>1388.3220000000001</v>
      </c>
      <c r="M223" s="46">
        <f t="shared" si="5"/>
        <v>-6941.6100000000006</v>
      </c>
      <c r="N223" t="str">
        <f>VLOOKUP(G223,$G$238:$H$241,2,FALSE)</f>
        <v>持有</v>
      </c>
    </row>
    <row r="224" spans="4:14" ht="20.25" customHeight="1" x14ac:dyDescent="0.25">
      <c r="D224" s="34">
        <v>45941</v>
      </c>
      <c r="E224" s="47" t="s">
        <v>223</v>
      </c>
      <c r="F224" s="35" t="s">
        <v>246</v>
      </c>
      <c r="G224" s="35" t="s">
        <v>248</v>
      </c>
      <c r="H224" s="35" t="s">
        <v>57</v>
      </c>
      <c r="I224" s="208">
        <v>-5</v>
      </c>
      <c r="J224" s="15"/>
      <c r="K224" s="15"/>
      <c r="L224" s="131">
        <v>1428.6479999999999</v>
      </c>
      <c r="M224" s="46">
        <f t="shared" si="5"/>
        <v>-7143.24</v>
      </c>
      <c r="N224" t="str">
        <f>VLOOKUP(G224,$G$238:$H$241,2,FALSE)</f>
        <v>持有</v>
      </c>
    </row>
    <row r="225" spans="4:14" ht="20.25" customHeight="1" x14ac:dyDescent="0.25">
      <c r="D225" s="34">
        <v>45941</v>
      </c>
      <c r="E225" s="47" t="s">
        <v>223</v>
      </c>
      <c r="F225" s="35" t="s">
        <v>217</v>
      </c>
      <c r="G225" s="35" t="s">
        <v>219</v>
      </c>
      <c r="H225" s="35" t="s">
        <v>57</v>
      </c>
      <c r="I225" s="208">
        <v>-15</v>
      </c>
      <c r="J225" s="15"/>
      <c r="K225" s="15"/>
      <c r="L225" s="131">
        <v>3225.2220000000002</v>
      </c>
      <c r="M225" s="46">
        <f t="shared" si="5"/>
        <v>-48378.33</v>
      </c>
      <c r="N225" t="str">
        <f>VLOOKUP(G225,$G$238:$H$241,2,FALSE)</f>
        <v>持有</v>
      </c>
    </row>
    <row r="226" spans="4:14" ht="20.25" customHeight="1" x14ac:dyDescent="0.25">
      <c r="D226" s="34">
        <v>45948</v>
      </c>
      <c r="E226" s="47" t="s">
        <v>223</v>
      </c>
      <c r="F226" s="35" t="s">
        <v>12604</v>
      </c>
      <c r="G226" s="35" t="s">
        <v>11365</v>
      </c>
      <c r="H226" s="35" t="s">
        <v>0</v>
      </c>
      <c r="I226" s="208">
        <v>100</v>
      </c>
      <c r="J226" s="15"/>
      <c r="K226" s="15"/>
      <c r="L226" s="131">
        <v>530.24400000000003</v>
      </c>
      <c r="M226" s="46">
        <f t="shared" si="5"/>
        <v>53024.4</v>
      </c>
      <c r="N226" t="str">
        <f>VLOOKUP(G226,$G$238:$H$241,2,FALSE)</f>
        <v>持有</v>
      </c>
    </row>
    <row r="227" spans="4:14" ht="20.25" customHeight="1" x14ac:dyDescent="0.25">
      <c r="D227" s="34">
        <v>45969</v>
      </c>
      <c r="E227" s="47" t="s">
        <v>223</v>
      </c>
      <c r="F227" s="35" t="s">
        <v>217</v>
      </c>
      <c r="G227" s="35" t="s">
        <v>219</v>
      </c>
      <c r="H227" s="35" t="s">
        <v>57</v>
      </c>
      <c r="I227" s="208">
        <v>-8</v>
      </c>
      <c r="J227" s="15"/>
      <c r="K227" s="15"/>
      <c r="L227" s="131">
        <v>3350.2559999999999</v>
      </c>
      <c r="M227" s="46">
        <f t="shared" si="5"/>
        <v>-26802.047999999999</v>
      </c>
      <c r="N227" t="str">
        <f>VLOOKUP(G227,$G$238:$H$241,2,FALSE)</f>
        <v>持有</v>
      </c>
    </row>
    <row r="228" spans="4:14" ht="20.25" customHeight="1" x14ac:dyDescent="0.25">
      <c r="D228" s="34">
        <v>45969</v>
      </c>
      <c r="E228" s="47" t="s">
        <v>223</v>
      </c>
      <c r="F228" s="35" t="s">
        <v>12390</v>
      </c>
      <c r="G228" s="35" t="s">
        <v>12695</v>
      </c>
      <c r="H228" s="35" t="s">
        <v>0</v>
      </c>
      <c r="I228" s="208">
        <v>100</v>
      </c>
      <c r="J228" s="15"/>
      <c r="K228" s="15"/>
      <c r="L228" s="131">
        <v>53.429999999999993</v>
      </c>
      <c r="M228" s="46">
        <f t="shared" si="5"/>
        <v>5342.9999999999991</v>
      </c>
      <c r="N228" t="str">
        <f>VLOOKUP(G228,$G$238:$H$241,2,FALSE)</f>
        <v>持有</v>
      </c>
    </row>
    <row r="229" spans="4:14" ht="20.25" customHeight="1" x14ac:dyDescent="0.25">
      <c r="D229" s="34">
        <v>46011</v>
      </c>
      <c r="E229" s="47" t="s">
        <v>223</v>
      </c>
      <c r="F229" s="35" t="s">
        <v>11477</v>
      </c>
      <c r="G229" s="35" t="s">
        <v>11475</v>
      </c>
      <c r="H229" s="35" t="s">
        <v>0</v>
      </c>
      <c r="I229" s="208">
        <v>15</v>
      </c>
      <c r="J229" s="15"/>
      <c r="K229" s="15"/>
      <c r="L229" s="131">
        <v>2654.808</v>
      </c>
      <c r="M229" s="46">
        <f t="shared" si="5"/>
        <v>39822.120000000003</v>
      </c>
    </row>
    <row r="230" spans="4:14" ht="20.25" customHeight="1" x14ac:dyDescent="0.25">
      <c r="D230" s="34">
        <v>46011</v>
      </c>
      <c r="E230" s="47" t="s">
        <v>223</v>
      </c>
      <c r="F230" s="35" t="s">
        <v>11483</v>
      </c>
      <c r="G230" s="35" t="s">
        <v>11485</v>
      </c>
      <c r="H230" s="35" t="s">
        <v>0</v>
      </c>
      <c r="I230" s="208">
        <v>15</v>
      </c>
      <c r="J230" s="15"/>
      <c r="K230" s="15"/>
      <c r="L230" s="131">
        <v>2253.81</v>
      </c>
      <c r="M230" s="46">
        <f t="shared" si="5"/>
        <v>33807.15</v>
      </c>
    </row>
    <row r="231" spans="4:14" ht="20.25" customHeight="1" x14ac:dyDescent="0.25">
      <c r="D231" s="34">
        <v>46011</v>
      </c>
      <c r="E231" s="47" t="s">
        <v>223</v>
      </c>
      <c r="F231" s="35" t="s">
        <v>12604</v>
      </c>
      <c r="G231" s="35" t="s">
        <v>11365</v>
      </c>
      <c r="H231" s="35" t="s">
        <v>0</v>
      </c>
      <c r="I231" s="208">
        <v>100</v>
      </c>
      <c r="J231" s="15"/>
      <c r="K231" s="15"/>
      <c r="L231" s="131">
        <v>530.63400000000001</v>
      </c>
      <c r="M231" s="46">
        <f t="shared" si="5"/>
        <v>53063.4</v>
      </c>
    </row>
    <row r="232" spans="4:14" ht="20.25" customHeight="1" x14ac:dyDescent="0.25">
      <c r="D232" s="34">
        <v>46011</v>
      </c>
      <c r="E232" s="47" t="s">
        <v>223</v>
      </c>
      <c r="F232" s="35" t="s">
        <v>355</v>
      </c>
      <c r="G232" s="35" t="s">
        <v>357</v>
      </c>
      <c r="H232" s="35" t="s">
        <v>0</v>
      </c>
      <c r="I232" s="208">
        <v>5</v>
      </c>
      <c r="J232" s="15"/>
      <c r="K232" s="15"/>
      <c r="L232" s="131">
        <v>8236.9560000000001</v>
      </c>
      <c r="M232" s="46">
        <f t="shared" si="5"/>
        <v>41184.78</v>
      </c>
    </row>
    <row r="233" spans="4:14" ht="20.25" customHeight="1" x14ac:dyDescent="0.25">
      <c r="D233" s="34"/>
      <c r="E233" s="47"/>
      <c r="F233" s="35"/>
      <c r="G233" s="35"/>
      <c r="H233" s="35"/>
      <c r="I233" s="208"/>
      <c r="J233" s="15"/>
      <c r="K233" s="15"/>
      <c r="L233" s="131"/>
      <c r="M233" s="46">
        <f t="shared" si="5"/>
        <v>0</v>
      </c>
    </row>
    <row r="234" spans="4:14" ht="20.25" customHeight="1" x14ac:dyDescent="0.25">
      <c r="D234" s="34"/>
      <c r="E234" s="47"/>
      <c r="F234" s="35"/>
      <c r="G234" s="35"/>
      <c r="H234" s="35"/>
      <c r="I234" s="208"/>
      <c r="J234" s="15"/>
      <c r="K234" s="15"/>
      <c r="L234" s="131"/>
      <c r="M234" s="46">
        <f t="shared" si="5"/>
        <v>0</v>
      </c>
    </row>
    <row r="235" spans="4:14" ht="19.95" customHeight="1" x14ac:dyDescent="0.25">
      <c r="D235" s="34"/>
      <c r="E235" s="47"/>
      <c r="F235" s="35"/>
      <c r="G235" s="35"/>
      <c r="H235" s="35"/>
      <c r="I235" s="208"/>
      <c r="J235" s="15"/>
      <c r="K235" s="15"/>
      <c r="L235" s="131"/>
      <c r="M235" s="46">
        <f t="shared" si="5"/>
        <v>0</v>
      </c>
    </row>
    <row r="236" spans="4:14" ht="20.25" customHeight="1" thickBot="1" x14ac:dyDescent="0.3">
      <c r="D236" s="9" t="s">
        <v>41</v>
      </c>
      <c r="E236" s="20"/>
      <c r="F236" s="20"/>
      <c r="G236" s="20"/>
      <c r="H236" s="20"/>
      <c r="I236" s="20"/>
      <c r="J236" s="20"/>
      <c r="K236" s="20"/>
      <c r="L236" s="20"/>
      <c r="M236" s="21">
        <f>SUM(M3:M235)</f>
        <v>-51979.408000000054</v>
      </c>
    </row>
    <row r="237" spans="4:14" ht="20.25" customHeight="1" thickBot="1" x14ac:dyDescent="0.3">
      <c r="D237" s="2" t="s">
        <v>3</v>
      </c>
      <c r="E237" s="3" t="s">
        <v>32</v>
      </c>
      <c r="F237" s="3" t="s">
        <v>18</v>
      </c>
      <c r="G237" s="3" t="s">
        <v>19</v>
      </c>
      <c r="H237" s="3" t="s">
        <v>83</v>
      </c>
      <c r="I237" s="3" t="s">
        <v>1</v>
      </c>
      <c r="J237" s="3" t="s">
        <v>10</v>
      </c>
      <c r="K237" s="3" t="s">
        <v>17</v>
      </c>
      <c r="L237" s="3" t="s">
        <v>12362</v>
      </c>
      <c r="M237" s="13" t="s">
        <v>4</v>
      </c>
    </row>
    <row r="238" spans="4:14" ht="20.25" customHeight="1" thickTop="1" x14ac:dyDescent="0.25">
      <c r="D238" s="51">
        <f>全班!$R$1</f>
        <v>46011</v>
      </c>
      <c r="E238" s="52" t="s">
        <v>223</v>
      </c>
      <c r="F238" s="38" t="s">
        <v>217</v>
      </c>
      <c r="G238" s="38" t="s">
        <v>219</v>
      </c>
      <c r="H238" s="38" t="s">
        <v>75</v>
      </c>
      <c r="I238" s="38">
        <f>SUMIFS($I$204:$I$236,$G$204:$G$236,G238)</f>
        <v>12</v>
      </c>
      <c r="J238" s="39">
        <f>K238/I238</f>
        <v>-7102.5109999999995</v>
      </c>
      <c r="K238" s="64">
        <f>SUMIFS($M$204:$M$236,$G$204:$G$236,G238)</f>
        <v>-85230.131999999998</v>
      </c>
      <c r="L238" s="88">
        <f>VLOOKUP(G238,股价!C:D,2,FALSE)</f>
        <v>3753.3599999999997</v>
      </c>
      <c r="M238" s="41">
        <f>IFERROR(I238*L238,0)</f>
        <v>45040.319999999992</v>
      </c>
    </row>
    <row r="239" spans="4:14" ht="20.25" customHeight="1" x14ac:dyDescent="0.25">
      <c r="D239" s="51">
        <f>全班!$R$1</f>
        <v>46011</v>
      </c>
      <c r="E239" s="52" t="s">
        <v>223</v>
      </c>
      <c r="F239" s="53" t="s">
        <v>246</v>
      </c>
      <c r="G239" s="53" t="s">
        <v>248</v>
      </c>
      <c r="H239" s="38" t="s">
        <v>75</v>
      </c>
      <c r="I239" s="38">
        <f t="shared" ref="I239:I245" si="11">SUMIFS($I$204:$I$236,$G$204:$G$236,G239)</f>
        <v>10</v>
      </c>
      <c r="J239" s="302">
        <f t="shared" ref="J239:J245" si="12">K239/I239</f>
        <v>-938.3009999999997</v>
      </c>
      <c r="K239" s="64">
        <f t="shared" ref="K239:K245" si="13">SUMIFS($M$204:$M$236,$G$204:$G$236,G239)</f>
        <v>-9383.0099999999966</v>
      </c>
      <c r="L239" s="88">
        <f>VLOOKUP(G239,股价!C:D,2,FALSE)</f>
        <v>1411.722</v>
      </c>
      <c r="M239" s="41">
        <f t="shared" ref="M239:M245" si="14">IFERROR(I239*L239,0)</f>
        <v>14117.22</v>
      </c>
    </row>
    <row r="240" spans="4:14" ht="20.25" customHeight="1" x14ac:dyDescent="0.25">
      <c r="D240" s="51">
        <f>全班!$R$1</f>
        <v>46011</v>
      </c>
      <c r="E240" s="52" t="s">
        <v>223</v>
      </c>
      <c r="F240" s="53" t="s">
        <v>12604</v>
      </c>
      <c r="G240" s="53" t="s">
        <v>11365</v>
      </c>
      <c r="H240" s="38" t="s">
        <v>75</v>
      </c>
      <c r="I240" s="38">
        <f t="shared" si="11"/>
        <v>200</v>
      </c>
      <c r="J240" s="39">
        <f t="shared" si="12"/>
        <v>530.43899999999996</v>
      </c>
      <c r="K240" s="64">
        <f t="shared" si="13"/>
        <v>106087.8</v>
      </c>
      <c r="L240" s="88">
        <f>VLOOKUP(G240,股价!C:D,2,FALSE)</f>
        <v>530.63400000000001</v>
      </c>
      <c r="M240" s="41">
        <f t="shared" si="14"/>
        <v>106126.8</v>
      </c>
    </row>
    <row r="241" spans="4:13" ht="20.25" customHeight="1" x14ac:dyDescent="0.25">
      <c r="D241" s="51">
        <f>全班!$R$1</f>
        <v>46011</v>
      </c>
      <c r="E241" s="52" t="s">
        <v>223</v>
      </c>
      <c r="F241" s="53" t="s">
        <v>12390</v>
      </c>
      <c r="G241" s="53" t="s">
        <v>12695</v>
      </c>
      <c r="H241" s="38" t="s">
        <v>75</v>
      </c>
      <c r="I241" s="38">
        <f t="shared" si="11"/>
        <v>100</v>
      </c>
      <c r="J241" s="39">
        <f t="shared" si="12"/>
        <v>53.429999999999993</v>
      </c>
      <c r="K241" s="64">
        <f t="shared" si="13"/>
        <v>5342.9999999999991</v>
      </c>
      <c r="L241" s="88">
        <f>VLOOKUP(G241,股价!C:D,2,FALSE)</f>
        <v>58.5</v>
      </c>
      <c r="M241" s="41">
        <f t="shared" si="14"/>
        <v>5850</v>
      </c>
    </row>
    <row r="242" spans="4:13" ht="20.25" customHeight="1" x14ac:dyDescent="0.25">
      <c r="D242" s="51">
        <f>全班!$R$1</f>
        <v>46011</v>
      </c>
      <c r="E242" s="52" t="s">
        <v>223</v>
      </c>
      <c r="F242" s="53" t="s">
        <v>11477</v>
      </c>
      <c r="G242" s="53" t="s">
        <v>11475</v>
      </c>
      <c r="H242" s="38" t="s">
        <v>75</v>
      </c>
      <c r="I242" s="38">
        <f t="shared" si="11"/>
        <v>15</v>
      </c>
      <c r="J242" s="39">
        <f t="shared" si="12"/>
        <v>2654.808</v>
      </c>
      <c r="K242" s="64">
        <f t="shared" si="13"/>
        <v>39822.120000000003</v>
      </c>
      <c r="L242" s="88">
        <f>VLOOKUP(G242,股价!C:D,2,FALSE)</f>
        <v>2654.808</v>
      </c>
      <c r="M242" s="41">
        <f t="shared" si="14"/>
        <v>39822.120000000003</v>
      </c>
    </row>
    <row r="243" spans="4:13" ht="20.25" customHeight="1" x14ac:dyDescent="0.25">
      <c r="D243" s="51">
        <f>全班!$R$1</f>
        <v>46011</v>
      </c>
      <c r="E243" s="52" t="s">
        <v>223</v>
      </c>
      <c r="F243" s="53" t="s">
        <v>11483</v>
      </c>
      <c r="G243" s="53" t="s">
        <v>11485</v>
      </c>
      <c r="H243" s="38" t="s">
        <v>75</v>
      </c>
      <c r="I243" s="38">
        <f t="shared" si="11"/>
        <v>15</v>
      </c>
      <c r="J243" s="39">
        <f t="shared" si="12"/>
        <v>2253.81</v>
      </c>
      <c r="K243" s="64">
        <f t="shared" si="13"/>
        <v>33807.15</v>
      </c>
      <c r="L243" s="88">
        <f>VLOOKUP(G243,股价!C:D,2,FALSE)</f>
        <v>2253.81</v>
      </c>
      <c r="M243" s="41">
        <f t="shared" si="14"/>
        <v>33807.15</v>
      </c>
    </row>
    <row r="244" spans="4:13" ht="20.25" customHeight="1" x14ac:dyDescent="0.25">
      <c r="D244" s="51">
        <f>全班!$R$1</f>
        <v>46011</v>
      </c>
      <c r="E244" s="52" t="s">
        <v>223</v>
      </c>
      <c r="F244" s="53" t="s">
        <v>355</v>
      </c>
      <c r="G244" s="53" t="s">
        <v>357</v>
      </c>
      <c r="H244" s="38" t="s">
        <v>75</v>
      </c>
      <c r="I244" s="38">
        <f t="shared" si="11"/>
        <v>5</v>
      </c>
      <c r="J244" s="39">
        <f t="shared" si="12"/>
        <v>8236.9560000000001</v>
      </c>
      <c r="K244" s="64">
        <f t="shared" si="13"/>
        <v>41184.78</v>
      </c>
      <c r="L244" s="88">
        <f>VLOOKUP(G244,股价!C:D,2,FALSE)</f>
        <v>8236.9560000000001</v>
      </c>
      <c r="M244" s="41">
        <f t="shared" si="14"/>
        <v>41184.78</v>
      </c>
    </row>
    <row r="245" spans="4:13" ht="20.25" customHeight="1" x14ac:dyDescent="0.25">
      <c r="D245" s="51">
        <f>全班!$R$1</f>
        <v>46011</v>
      </c>
      <c r="E245" s="52"/>
      <c r="F245" s="53"/>
      <c r="G245" s="53"/>
      <c r="H245" s="38" t="s">
        <v>75</v>
      </c>
      <c r="I245" s="38">
        <f t="shared" si="11"/>
        <v>0</v>
      </c>
      <c r="J245" s="39" t="e">
        <f t="shared" si="12"/>
        <v>#DIV/0!</v>
      </c>
      <c r="K245" s="64">
        <f t="shared" si="13"/>
        <v>0</v>
      </c>
      <c r="L245" s="88" t="e">
        <f>VLOOKUP(G245,股价!C:D,2,FALSE)</f>
        <v>#N/A</v>
      </c>
      <c r="M245" s="41">
        <f t="shared" si="14"/>
        <v>0</v>
      </c>
    </row>
    <row r="246" spans="4:13" ht="20.25" customHeight="1" x14ac:dyDescent="0.25">
      <c r="D246" s="42"/>
      <c r="E246" s="48"/>
      <c r="F246" s="43"/>
      <c r="G246" s="43"/>
      <c r="H246" s="43"/>
      <c r="I246" s="43"/>
      <c r="J246" s="43"/>
      <c r="K246" s="43"/>
      <c r="L246" s="44"/>
      <c r="M246" s="45"/>
    </row>
    <row r="247" spans="4:13" ht="20.25" customHeight="1" x14ac:dyDescent="0.25">
      <c r="D247" s="10" t="s">
        <v>11</v>
      </c>
      <c r="E247" s="15"/>
      <c r="F247" s="7"/>
      <c r="G247" s="7"/>
      <c r="H247" s="7"/>
      <c r="I247" s="8"/>
      <c r="J247" s="8"/>
      <c r="K247" s="8"/>
      <c r="L247" s="7"/>
      <c r="M247" s="90">
        <f>SUM(M238:M246)</f>
        <v>285948.39</v>
      </c>
    </row>
    <row r="248" spans="4:13" ht="20.25" customHeight="1" x14ac:dyDescent="0.25">
      <c r="D248" s="78" t="s">
        <v>86</v>
      </c>
      <c r="E248" s="79"/>
      <c r="F248" s="80"/>
      <c r="G248" s="80"/>
      <c r="H248" s="80"/>
      <c r="I248" s="77"/>
      <c r="J248" s="77"/>
      <c r="K248" s="77"/>
      <c r="L248" s="80"/>
      <c r="M248" s="91">
        <f>L265</f>
        <v>755.63699999999994</v>
      </c>
    </row>
    <row r="249" spans="4:13" ht="20.25" customHeight="1" x14ac:dyDescent="0.25">
      <c r="D249" s="10" t="s">
        <v>12</v>
      </c>
      <c r="E249" s="15"/>
      <c r="F249" s="11"/>
      <c r="G249" s="11"/>
      <c r="H249" s="7"/>
      <c r="I249" s="8"/>
      <c r="J249" s="8"/>
      <c r="K249" s="8"/>
      <c r="L249" s="7"/>
      <c r="M249" s="90">
        <f>M254-M236+M248</f>
        <v>1052735.0450000002</v>
      </c>
    </row>
    <row r="250" spans="4:13" ht="20.25" customHeight="1" thickBot="1" x14ac:dyDescent="0.3">
      <c r="D250" s="9" t="s">
        <v>14</v>
      </c>
      <c r="E250" s="20"/>
      <c r="F250" s="23"/>
      <c r="G250" s="23"/>
      <c r="H250" s="24"/>
      <c r="I250" s="20"/>
      <c r="J250" s="20"/>
      <c r="K250" s="20"/>
      <c r="L250" s="24"/>
      <c r="M250" s="92">
        <f>M247+M249</f>
        <v>1338683.4350000001</v>
      </c>
    </row>
    <row r="251" spans="4:13" ht="20.25" customHeight="1" x14ac:dyDescent="0.25">
      <c r="D251" s="10" t="s">
        <v>13</v>
      </c>
      <c r="E251" s="15"/>
      <c r="F251" s="14"/>
      <c r="G251" s="14"/>
      <c r="H251" s="7"/>
      <c r="I251" s="8"/>
      <c r="J251" s="8"/>
      <c r="K251" s="8"/>
      <c r="L251" s="7"/>
      <c r="M251" s="90">
        <f>M250-M254</f>
        <v>338683.43500000006</v>
      </c>
    </row>
    <row r="252" spans="4:13" ht="20.25" customHeight="1" thickBot="1" x14ac:dyDescent="0.3">
      <c r="D252" s="9" t="s">
        <v>6</v>
      </c>
      <c r="E252" s="20"/>
      <c r="F252" s="16"/>
      <c r="G252" s="16"/>
      <c r="H252" s="5"/>
      <c r="I252" s="6"/>
      <c r="J252" s="6"/>
      <c r="K252" s="6"/>
      <c r="L252" s="5"/>
      <c r="M252" s="22">
        <f>M251/M254</f>
        <v>0.33868343500000003</v>
      </c>
    </row>
    <row r="253" spans="4:13" ht="20.25" customHeight="1" x14ac:dyDescent="0.25"/>
    <row r="254" spans="4:13" ht="20.25" customHeight="1" thickBot="1" x14ac:dyDescent="0.3">
      <c r="D254" s="15" t="s">
        <v>8</v>
      </c>
      <c r="E254" s="15"/>
      <c r="F254" s="18"/>
      <c r="G254" s="18"/>
      <c r="L254" s="18"/>
      <c r="M254" s="18">
        <f>本金与余额!D24</f>
        <v>1000000</v>
      </c>
    </row>
    <row r="255" spans="4:13" ht="18" customHeight="1" thickBot="1" x14ac:dyDescent="0.3">
      <c r="D255" s="2" t="s">
        <v>90</v>
      </c>
      <c r="E255" s="3" t="s">
        <v>32</v>
      </c>
      <c r="F255" s="3" t="s">
        <v>18</v>
      </c>
      <c r="G255" s="3" t="s">
        <v>19</v>
      </c>
      <c r="H255" s="3" t="s">
        <v>83</v>
      </c>
      <c r="I255" s="3" t="s">
        <v>1</v>
      </c>
      <c r="J255" s="3" t="s">
        <v>87</v>
      </c>
      <c r="K255" s="3" t="s">
        <v>84</v>
      </c>
      <c r="L255" s="3" t="s">
        <v>85</v>
      </c>
      <c r="M255" s="13" t="s">
        <v>91</v>
      </c>
    </row>
    <row r="256" spans="4:13" ht="18" customHeight="1" thickTop="1" x14ac:dyDescent="0.25">
      <c r="D256" s="34">
        <v>45462</v>
      </c>
      <c r="E256" s="47" t="s">
        <v>234</v>
      </c>
      <c r="F256" s="8" t="s">
        <v>11002</v>
      </c>
      <c r="G256" s="8" t="s">
        <v>11001</v>
      </c>
      <c r="H256" s="8" t="s">
        <v>11744</v>
      </c>
      <c r="I256" s="8">
        <v>2000</v>
      </c>
      <c r="J256" s="70" t="s">
        <v>11754</v>
      </c>
      <c r="K256" s="70" t="s">
        <v>11754</v>
      </c>
      <c r="L256" s="7">
        <f>I256*0.15</f>
        <v>300</v>
      </c>
      <c r="M256" s="76">
        <v>45463</v>
      </c>
    </row>
    <row r="257" spans="4:13" ht="18" customHeight="1" x14ac:dyDescent="0.25">
      <c r="D257" s="34">
        <v>45566</v>
      </c>
      <c r="E257" s="47" t="s">
        <v>223</v>
      </c>
      <c r="F257" s="8" t="s">
        <v>11438</v>
      </c>
      <c r="G257" s="8" t="s">
        <v>11436</v>
      </c>
      <c r="H257" s="8" t="s">
        <v>11802</v>
      </c>
      <c r="I257" s="8">
        <v>20</v>
      </c>
      <c r="J257" s="70" t="s">
        <v>11720</v>
      </c>
      <c r="K257" s="70">
        <f>I257*10</f>
        <v>200</v>
      </c>
      <c r="L257" s="7"/>
      <c r="M257" s="76">
        <v>45566</v>
      </c>
    </row>
    <row r="258" spans="4:13" ht="18" customHeight="1" x14ac:dyDescent="0.25">
      <c r="D258" s="34">
        <v>45699</v>
      </c>
      <c r="E258" s="47" t="s">
        <v>223</v>
      </c>
      <c r="F258" s="35" t="s">
        <v>355</v>
      </c>
      <c r="G258" s="35" t="s">
        <v>357</v>
      </c>
      <c r="H258" s="8" t="s">
        <v>11744</v>
      </c>
      <c r="I258" s="8">
        <v>30</v>
      </c>
      <c r="J258" s="70" t="s">
        <v>12164</v>
      </c>
      <c r="K258" s="70" t="s">
        <v>12164</v>
      </c>
      <c r="L258" s="7">
        <f>30*1.335*7.8</f>
        <v>312.39</v>
      </c>
      <c r="M258" s="76">
        <v>45699</v>
      </c>
    </row>
    <row r="259" spans="4:13" ht="18" customHeight="1" x14ac:dyDescent="0.25">
      <c r="D259" s="34">
        <v>45819</v>
      </c>
      <c r="E259" s="47" t="s">
        <v>223</v>
      </c>
      <c r="F259" s="35" t="s">
        <v>246</v>
      </c>
      <c r="G259" s="35" t="s">
        <v>248</v>
      </c>
      <c r="H259" s="8" t="s">
        <v>11744</v>
      </c>
      <c r="I259" s="8">
        <v>35</v>
      </c>
      <c r="J259" s="70" t="s">
        <v>12323</v>
      </c>
      <c r="K259" s="70" t="s">
        <v>12323</v>
      </c>
      <c r="L259" s="7">
        <f>I259*0.01*7.8</f>
        <v>2.73</v>
      </c>
      <c r="M259" s="71">
        <v>45819</v>
      </c>
    </row>
    <row r="260" spans="4:13" ht="18" customHeight="1" x14ac:dyDescent="0.25">
      <c r="D260" s="34">
        <v>45820</v>
      </c>
      <c r="E260" s="47" t="s">
        <v>223</v>
      </c>
      <c r="F260" s="8" t="s">
        <v>11483</v>
      </c>
      <c r="G260" s="8" t="s">
        <v>11485</v>
      </c>
      <c r="H260" s="8" t="s">
        <v>11752</v>
      </c>
      <c r="I260" s="8">
        <v>10</v>
      </c>
      <c r="J260" s="70" t="s">
        <v>12328</v>
      </c>
      <c r="K260" s="70" t="s">
        <v>12328</v>
      </c>
      <c r="L260" s="278">
        <f>I260*0.594*7.8</f>
        <v>46.331999999999994</v>
      </c>
      <c r="M260" s="76">
        <v>45820</v>
      </c>
    </row>
    <row r="261" spans="4:13" ht="18" customHeight="1" x14ac:dyDescent="0.25">
      <c r="D261" s="34">
        <v>45806</v>
      </c>
      <c r="E261" s="47" t="s">
        <v>223</v>
      </c>
      <c r="F261" s="8" t="s">
        <v>475</v>
      </c>
      <c r="G261" s="8" t="s">
        <v>477</v>
      </c>
      <c r="H261" s="8" t="s">
        <v>11752</v>
      </c>
      <c r="I261" s="8">
        <v>23</v>
      </c>
      <c r="J261" s="70" t="s">
        <v>12326</v>
      </c>
      <c r="K261" s="70" t="s">
        <v>12326</v>
      </c>
      <c r="L261" s="237">
        <f>I261*0.525*7.8</f>
        <v>94.185000000000002</v>
      </c>
      <c r="M261" s="76">
        <v>45824</v>
      </c>
    </row>
    <row r="262" spans="4:13" ht="18" customHeight="1" x14ac:dyDescent="0.25">
      <c r="D262" s="34"/>
      <c r="E262" s="47"/>
      <c r="F262" s="35"/>
      <c r="G262" s="35"/>
      <c r="H262" s="8"/>
      <c r="I262" s="8"/>
      <c r="J262" s="70"/>
      <c r="K262" s="70"/>
      <c r="L262" s="7"/>
      <c r="M262" s="71"/>
    </row>
    <row r="263" spans="4:13" ht="18" customHeight="1" x14ac:dyDescent="0.25">
      <c r="D263" s="34"/>
      <c r="E263" s="47"/>
      <c r="F263" s="35"/>
      <c r="G263" s="35"/>
      <c r="H263" s="8"/>
      <c r="I263" s="8"/>
      <c r="J263" s="70"/>
      <c r="K263" s="70"/>
      <c r="L263" s="7"/>
      <c r="M263" s="71"/>
    </row>
    <row r="264" spans="4:13" ht="18" customHeight="1" x14ac:dyDescent="0.25">
      <c r="D264" s="34"/>
      <c r="E264" s="47"/>
      <c r="F264" s="35"/>
      <c r="G264" s="35"/>
      <c r="H264" s="8"/>
      <c r="I264" s="8"/>
      <c r="J264" s="70"/>
      <c r="K264" s="70"/>
      <c r="M264" s="76"/>
    </row>
    <row r="265" spans="4:13" ht="18" customHeight="1" thickBot="1" x14ac:dyDescent="0.3">
      <c r="D265" s="62" t="s">
        <v>86</v>
      </c>
      <c r="E265" s="4"/>
      <c r="F265" s="4"/>
      <c r="G265" s="4"/>
      <c r="H265" s="4"/>
      <c r="I265" s="73"/>
      <c r="J265" s="4"/>
      <c r="K265" s="74"/>
      <c r="L265" s="75">
        <f>SUM(L256:L264)</f>
        <v>755.63699999999994</v>
      </c>
      <c r="M265" s="63"/>
    </row>
    <row r="267" spans="4:13" ht="18" customHeight="1" x14ac:dyDescent="0.25">
      <c r="D267" s="35"/>
    </row>
    <row r="268" spans="4:13" ht="18" customHeight="1" x14ac:dyDescent="0.25">
      <c r="D268" s="35"/>
    </row>
    <row r="269" spans="4:13" ht="18" customHeight="1" x14ac:dyDescent="0.25">
      <c r="D269" s="35"/>
    </row>
    <row r="270" spans="4:13" ht="18" customHeight="1" x14ac:dyDescent="0.25">
      <c r="D270" s="35"/>
    </row>
    <row r="271" spans="4:13" ht="18" customHeight="1" x14ac:dyDescent="0.25">
      <c r="D271" s="35"/>
    </row>
    <row r="272" spans="4:13" ht="18" customHeight="1" x14ac:dyDescent="0.25">
      <c r="D272" s="35"/>
    </row>
  </sheetData>
  <phoneticPr fontId="2" type="noConversion"/>
  <conditionalFormatting sqref="I3:M235">
    <cfRule type="cellIs" dxfId="61" priority="1" operator="lessThan">
      <formula>0</formula>
    </cfRule>
  </conditionalFormatting>
  <conditionalFormatting sqref="M251">
    <cfRule type="cellIs" dxfId="60" priority="5" operator="lessThanOrEqual">
      <formula>0</formula>
    </cfRule>
  </conditionalFormatting>
  <conditionalFormatting sqref="M252">
    <cfRule type="cellIs" dxfId="59" priority="4" operator="lessThan">
      <formula>0</formula>
    </cfRule>
  </conditionalFormatting>
  <hyperlinks>
    <hyperlink ref="A1" location="全班!A1" display="back" xr:uid="{00000000-0004-0000-1D00-000000000000}"/>
  </hyperlink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M48"/>
  <sheetViews>
    <sheetView showGridLines="0" topLeftCell="A19" zoomScale="90" zoomScaleNormal="90" workbookViewId="0">
      <selection activeCell="Q12" sqref="P12:Q12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3" style="1" bestFit="1" customWidth="1"/>
    <col min="10" max="10" width="10.77734375" customWidth="1"/>
    <col min="11" max="11" width="13" style="12" bestFit="1" customWidth="1"/>
    <col min="12" max="12" width="10.77734375" customWidth="1"/>
    <col min="13" max="13" width="14.777343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197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3</v>
      </c>
      <c r="D3" s="158">
        <v>45136</v>
      </c>
      <c r="E3" s="159" t="s">
        <v>325</v>
      </c>
      <c r="F3" s="160" t="s">
        <v>313</v>
      </c>
      <c r="G3" s="160" t="s">
        <v>319</v>
      </c>
      <c r="H3" s="160" t="s">
        <v>40</v>
      </c>
      <c r="I3" s="222">
        <v>4000</v>
      </c>
      <c r="J3" s="228"/>
      <c r="K3" s="228"/>
      <c r="L3" s="161">
        <v>31.82</v>
      </c>
      <c r="M3" s="162">
        <f t="shared" ref="M3:M8" si="0">L3*I3</f>
        <v>127280</v>
      </c>
    </row>
    <row r="4" spans="1:13" ht="20.25" customHeight="1" x14ac:dyDescent="0.25">
      <c r="C4">
        <v>4</v>
      </c>
      <c r="D4" s="158">
        <v>45136</v>
      </c>
      <c r="E4" s="159" t="s">
        <v>326</v>
      </c>
      <c r="F4" s="160" t="s">
        <v>315</v>
      </c>
      <c r="G4" s="160" t="s">
        <v>321</v>
      </c>
      <c r="H4" s="160" t="s">
        <v>40</v>
      </c>
      <c r="I4" s="222">
        <v>5000</v>
      </c>
      <c r="J4" s="228"/>
      <c r="K4" s="228"/>
      <c r="L4" s="161">
        <v>29.42</v>
      </c>
      <c r="M4" s="162">
        <f t="shared" si="0"/>
        <v>147100</v>
      </c>
    </row>
    <row r="5" spans="1:13" ht="20.25" customHeight="1" x14ac:dyDescent="0.25">
      <c r="C5">
        <v>5</v>
      </c>
      <c r="D5" s="158">
        <v>45171</v>
      </c>
      <c r="E5" s="159" t="s">
        <v>498</v>
      </c>
      <c r="F5" s="160" t="s">
        <v>496</v>
      </c>
      <c r="G5" s="160">
        <v>1093</v>
      </c>
      <c r="H5" s="160" t="s">
        <v>499</v>
      </c>
      <c r="I5" s="222">
        <v>50000</v>
      </c>
      <c r="J5" s="228"/>
      <c r="K5" s="228"/>
      <c r="L5" s="161">
        <v>5.9</v>
      </c>
      <c r="M5" s="162">
        <f t="shared" si="0"/>
        <v>295000</v>
      </c>
    </row>
    <row r="6" spans="1:13" ht="20.25" customHeight="1" x14ac:dyDescent="0.25">
      <c r="D6" s="158">
        <v>45402</v>
      </c>
      <c r="E6" s="159" t="s">
        <v>47</v>
      </c>
      <c r="F6" s="160" t="s">
        <v>496</v>
      </c>
      <c r="G6" s="160">
        <v>1093</v>
      </c>
      <c r="H6" s="160" t="s">
        <v>57</v>
      </c>
      <c r="I6" s="222">
        <v>-50000</v>
      </c>
      <c r="J6" s="228"/>
      <c r="K6" s="228"/>
      <c r="L6" s="161">
        <v>5.77</v>
      </c>
      <c r="M6" s="162">
        <f t="shared" si="0"/>
        <v>-288500</v>
      </c>
    </row>
    <row r="7" spans="1:13" ht="20.25" customHeight="1" x14ac:dyDescent="0.25">
      <c r="D7" s="158">
        <v>45402</v>
      </c>
      <c r="E7" s="159" t="s">
        <v>234</v>
      </c>
      <c r="F7" s="160" t="s">
        <v>313</v>
      </c>
      <c r="G7" s="160" t="s">
        <v>319</v>
      </c>
      <c r="H7" s="160" t="s">
        <v>57</v>
      </c>
      <c r="I7" s="222">
        <v>-4000</v>
      </c>
      <c r="J7" s="228"/>
      <c r="K7" s="228"/>
      <c r="L7" s="161">
        <v>26.39</v>
      </c>
      <c r="M7" s="162">
        <f t="shared" si="0"/>
        <v>-105560</v>
      </c>
    </row>
    <row r="8" spans="1:13" ht="20.25" customHeight="1" x14ac:dyDescent="0.25">
      <c r="D8" s="158">
        <v>45402</v>
      </c>
      <c r="E8" s="159" t="s">
        <v>234</v>
      </c>
      <c r="F8" s="160" t="s">
        <v>315</v>
      </c>
      <c r="G8" s="160" t="s">
        <v>321</v>
      </c>
      <c r="H8" s="160" t="s">
        <v>57</v>
      </c>
      <c r="I8" s="222">
        <v>-5000</v>
      </c>
      <c r="J8" s="228"/>
      <c r="K8" s="228"/>
      <c r="L8" s="161">
        <v>10.38</v>
      </c>
      <c r="M8" s="162">
        <f t="shared" si="0"/>
        <v>-51900.000000000007</v>
      </c>
    </row>
    <row r="9" spans="1:13" ht="20.25" customHeight="1" x14ac:dyDescent="0.25">
      <c r="C9">
        <v>8</v>
      </c>
      <c r="D9" s="158">
        <v>45402</v>
      </c>
      <c r="E9" s="159" t="s">
        <v>224</v>
      </c>
      <c r="F9" s="160" t="s">
        <v>217</v>
      </c>
      <c r="G9" s="160" t="s">
        <v>219</v>
      </c>
      <c r="H9" s="160" t="s">
        <v>0</v>
      </c>
      <c r="I9" s="222">
        <v>387</v>
      </c>
      <c r="J9" s="228"/>
      <c r="K9" s="228"/>
      <c r="L9" s="161">
        <v>1146.99</v>
      </c>
      <c r="M9" s="162">
        <f>L9*I9</f>
        <v>443885.13</v>
      </c>
    </row>
    <row r="10" spans="1:13" ht="20.25" customHeight="1" x14ac:dyDescent="0.25">
      <c r="D10" s="158">
        <v>45493</v>
      </c>
      <c r="E10" s="159" t="s">
        <v>223</v>
      </c>
      <c r="F10" s="160" t="s">
        <v>217</v>
      </c>
      <c r="G10" s="160" t="s">
        <v>219</v>
      </c>
      <c r="H10" s="160" t="s">
        <v>57</v>
      </c>
      <c r="I10" s="222">
        <v>-387</v>
      </c>
      <c r="J10" s="228"/>
      <c r="K10" s="228"/>
      <c r="L10" s="161">
        <v>1865.7599999999998</v>
      </c>
      <c r="M10" s="162">
        <f>L10*I10</f>
        <v>-722049.11999999988</v>
      </c>
    </row>
    <row r="11" spans="1:13" ht="20.25" customHeight="1" x14ac:dyDescent="0.25">
      <c r="C11">
        <v>1</v>
      </c>
      <c r="D11" s="34">
        <v>45136</v>
      </c>
      <c r="E11" s="47" t="s">
        <v>323</v>
      </c>
      <c r="F11" s="35" t="s">
        <v>309</v>
      </c>
      <c r="G11" s="35" t="s">
        <v>1880</v>
      </c>
      <c r="H11" s="35" t="s">
        <v>327</v>
      </c>
      <c r="I11" s="223">
        <v>5000</v>
      </c>
      <c r="J11" s="216"/>
      <c r="K11" s="216"/>
      <c r="L11" s="97">
        <v>29.5</v>
      </c>
      <c r="M11" s="36">
        <f t="shared" ref="M11:M16" si="1">L11*I11</f>
        <v>147500</v>
      </c>
    </row>
    <row r="12" spans="1:13" ht="20.25" customHeight="1" x14ac:dyDescent="0.25">
      <c r="C12">
        <v>2</v>
      </c>
      <c r="D12" s="34">
        <v>45136</v>
      </c>
      <c r="E12" s="47" t="s">
        <v>324</v>
      </c>
      <c r="F12" s="35" t="s">
        <v>311</v>
      </c>
      <c r="G12" s="35" t="s">
        <v>317</v>
      </c>
      <c r="H12" s="35" t="s">
        <v>40</v>
      </c>
      <c r="I12" s="223">
        <v>3000</v>
      </c>
      <c r="J12" s="216"/>
      <c r="K12" s="216"/>
      <c r="L12" s="97">
        <v>35.520000000000003</v>
      </c>
      <c r="M12" s="36">
        <f t="shared" si="1"/>
        <v>106560.00000000001</v>
      </c>
    </row>
    <row r="13" spans="1:13" ht="20.25" customHeight="1" x14ac:dyDescent="0.25">
      <c r="C13">
        <v>6</v>
      </c>
      <c r="D13" s="34">
        <v>45178</v>
      </c>
      <c r="E13" s="47" t="s">
        <v>564</v>
      </c>
      <c r="F13" s="35" t="s">
        <v>562</v>
      </c>
      <c r="G13" s="35" t="s">
        <v>11983</v>
      </c>
      <c r="H13" s="35" t="s">
        <v>40</v>
      </c>
      <c r="I13" s="223">
        <v>10000</v>
      </c>
      <c r="J13" s="216"/>
      <c r="K13" s="216"/>
      <c r="L13" s="97">
        <v>3.8090000000000002</v>
      </c>
      <c r="M13" s="36">
        <f t="shared" si="1"/>
        <v>38090</v>
      </c>
    </row>
    <row r="14" spans="1:13" ht="20.25" customHeight="1" x14ac:dyDescent="0.25">
      <c r="C14">
        <v>7</v>
      </c>
      <c r="D14" s="34">
        <v>45402</v>
      </c>
      <c r="E14" s="47" t="s">
        <v>235</v>
      </c>
      <c r="F14" s="35" t="s">
        <v>275</v>
      </c>
      <c r="G14" s="50" t="s">
        <v>9146</v>
      </c>
      <c r="H14" s="35" t="s">
        <v>40</v>
      </c>
      <c r="I14" s="216">
        <v>500</v>
      </c>
      <c r="J14" s="216"/>
      <c r="K14" s="216"/>
      <c r="L14" s="216">
        <v>279.5</v>
      </c>
      <c r="M14" s="36">
        <f t="shared" si="1"/>
        <v>139750</v>
      </c>
    </row>
    <row r="15" spans="1:13" ht="20.25" customHeight="1" x14ac:dyDescent="0.25">
      <c r="C15">
        <v>9</v>
      </c>
      <c r="D15" s="34">
        <v>45416</v>
      </c>
      <c r="E15" s="47" t="s">
        <v>234</v>
      </c>
      <c r="F15" s="35" t="s">
        <v>275</v>
      </c>
      <c r="G15" s="35" t="s">
        <v>9146</v>
      </c>
      <c r="H15" s="35" t="s">
        <v>11613</v>
      </c>
      <c r="I15" s="216">
        <v>200</v>
      </c>
      <c r="J15" s="216"/>
      <c r="K15" s="216"/>
      <c r="L15" s="216"/>
      <c r="M15" s="36">
        <f t="shared" si="1"/>
        <v>0</v>
      </c>
    </row>
    <row r="16" spans="1:13" ht="20.25" customHeight="1" x14ac:dyDescent="0.25">
      <c r="C16">
        <v>10</v>
      </c>
      <c r="D16" s="34"/>
      <c r="E16" s="47"/>
      <c r="F16" s="35"/>
      <c r="G16" s="35"/>
      <c r="H16" s="35"/>
      <c r="I16" s="216"/>
      <c r="J16" s="216"/>
      <c r="K16" s="216"/>
      <c r="L16" s="216"/>
      <c r="M16" s="36">
        <f t="shared" si="1"/>
        <v>0</v>
      </c>
    </row>
    <row r="17" spans="4:13" ht="20.25" customHeight="1" thickBot="1" x14ac:dyDescent="0.3">
      <c r="D17" s="9" t="s">
        <v>41</v>
      </c>
      <c r="E17" s="20"/>
      <c r="F17" s="20"/>
      <c r="G17" s="20"/>
      <c r="H17" s="20"/>
      <c r="I17" s="20"/>
      <c r="J17" s="20"/>
      <c r="K17" s="20"/>
      <c r="L17" s="20"/>
      <c r="M17" s="21">
        <f>SUM(M3:M16)</f>
        <v>277156.01000000013</v>
      </c>
    </row>
    <row r="18" spans="4:13" ht="20.25" customHeight="1" thickBot="1" x14ac:dyDescent="0.3">
      <c r="D18" s="2" t="s">
        <v>3</v>
      </c>
      <c r="E18" s="3" t="s">
        <v>32</v>
      </c>
      <c r="F18" s="3" t="s">
        <v>18</v>
      </c>
      <c r="G18" s="3" t="s">
        <v>19</v>
      </c>
      <c r="H18" s="3" t="s">
        <v>83</v>
      </c>
      <c r="I18" s="3" t="s">
        <v>1</v>
      </c>
      <c r="J18" s="3" t="s">
        <v>10</v>
      </c>
      <c r="K18" s="3" t="s">
        <v>17</v>
      </c>
      <c r="L18" s="3" t="s">
        <v>12362</v>
      </c>
      <c r="M18" s="13" t="s">
        <v>4</v>
      </c>
    </row>
    <row r="19" spans="4:13" ht="20.25" customHeight="1" thickTop="1" x14ac:dyDescent="0.25">
      <c r="D19" s="51">
        <f>全班!$R$1</f>
        <v>46011</v>
      </c>
      <c r="E19" s="52" t="s">
        <v>234</v>
      </c>
      <c r="F19" s="38" t="s">
        <v>309</v>
      </c>
      <c r="G19" s="38" t="s">
        <v>1880</v>
      </c>
      <c r="H19" s="38" t="s">
        <v>500</v>
      </c>
      <c r="I19" s="219">
        <f>SUMIFS($I$11:$I$17,$G$11:$G$17,G19)</f>
        <v>5000</v>
      </c>
      <c r="J19" s="215">
        <f t="shared" ref="J19" si="2">K19/I19</f>
        <v>29.5</v>
      </c>
      <c r="K19" s="64">
        <f>SUMIFS($M$11:$M$16,$G$11:$G$16,G19)</f>
        <v>147500</v>
      </c>
      <c r="L19" s="225">
        <f>VLOOKUP(G19,股价!C:D,2,FALSE)</f>
        <v>18.079999999999998</v>
      </c>
      <c r="M19" s="41">
        <f>IFERROR(I19*L19,0)</f>
        <v>90399.999999999985</v>
      </c>
    </row>
    <row r="20" spans="4:13" ht="20.25" customHeight="1" x14ac:dyDescent="0.25">
      <c r="D20" s="51">
        <f>全班!$R$1</f>
        <v>46011</v>
      </c>
      <c r="E20" s="52" t="s">
        <v>234</v>
      </c>
      <c r="F20" s="53" t="s">
        <v>311</v>
      </c>
      <c r="G20" s="53" t="s">
        <v>317</v>
      </c>
      <c r="H20" s="38" t="s">
        <v>75</v>
      </c>
      <c r="I20" s="219">
        <f t="shared" ref="I20:I22" si="3">SUMIFS($I$11:$I$17,$G$11:$G$17,G20)</f>
        <v>3000</v>
      </c>
      <c r="J20" s="215">
        <f t="shared" ref="J20:J22" si="4">K20/I20</f>
        <v>35.520000000000003</v>
      </c>
      <c r="K20" s="64">
        <f t="shared" ref="K20:K22" si="5">SUMIFS($M$11:$M$16,$G$11:$G$16,G20)</f>
        <v>106560.00000000001</v>
      </c>
      <c r="L20" s="225">
        <f>VLOOKUP(G20,股价!C:D,2,FALSE)</f>
        <v>29.19</v>
      </c>
      <c r="M20" s="41">
        <f t="shared" ref="M20:M22" si="6">IFERROR(I20*L20,0)</f>
        <v>87570</v>
      </c>
    </row>
    <row r="21" spans="4:13" ht="20.25" customHeight="1" x14ac:dyDescent="0.25">
      <c r="D21" s="51">
        <f>全班!$R$1</f>
        <v>46011</v>
      </c>
      <c r="E21" s="52" t="s">
        <v>234</v>
      </c>
      <c r="F21" s="53" t="s">
        <v>562</v>
      </c>
      <c r="G21" s="53" t="s">
        <v>11983</v>
      </c>
      <c r="H21" s="38" t="s">
        <v>75</v>
      </c>
      <c r="I21" s="219">
        <f t="shared" si="3"/>
        <v>10000</v>
      </c>
      <c r="J21" s="215">
        <f t="shared" si="4"/>
        <v>3.8090000000000002</v>
      </c>
      <c r="K21" s="64">
        <f t="shared" si="5"/>
        <v>38090</v>
      </c>
      <c r="L21" s="225">
        <f>VLOOKUP(G21,股价!C:D,2,FALSE)</f>
        <v>4.6879999999999997</v>
      </c>
      <c r="M21" s="41">
        <f t="shared" si="6"/>
        <v>46880</v>
      </c>
    </row>
    <row r="22" spans="4:13" ht="20.25" customHeight="1" x14ac:dyDescent="0.25">
      <c r="D22" s="51">
        <f>全班!$R$1</f>
        <v>46011</v>
      </c>
      <c r="E22" s="52" t="s">
        <v>234</v>
      </c>
      <c r="F22" s="53" t="s">
        <v>275</v>
      </c>
      <c r="G22" s="53" t="s">
        <v>9146</v>
      </c>
      <c r="H22" s="38" t="s">
        <v>75</v>
      </c>
      <c r="I22" s="219">
        <f t="shared" si="3"/>
        <v>700</v>
      </c>
      <c r="J22" s="215">
        <f t="shared" si="4"/>
        <v>199.64285714285714</v>
      </c>
      <c r="K22" s="64">
        <f t="shared" si="5"/>
        <v>139750</v>
      </c>
      <c r="L22" s="225">
        <f>VLOOKUP(G22,股价!C:D,2,FALSE)</f>
        <v>145.80000000000001</v>
      </c>
      <c r="M22" s="41">
        <f t="shared" si="6"/>
        <v>102060.00000000001</v>
      </c>
    </row>
    <row r="23" spans="4:13" ht="20.25" customHeight="1" x14ac:dyDescent="0.25">
      <c r="D23" s="51"/>
      <c r="E23" s="52"/>
      <c r="F23" s="53"/>
      <c r="G23" s="53"/>
      <c r="H23" s="38"/>
      <c r="I23" s="219"/>
      <c r="J23" s="215"/>
      <c r="K23" s="64"/>
      <c r="L23" s="225"/>
      <c r="M23" s="41"/>
    </row>
    <row r="24" spans="4:13" ht="20.25" customHeight="1" x14ac:dyDescent="0.25">
      <c r="D24" s="51"/>
      <c r="E24" s="52"/>
      <c r="F24" s="53"/>
      <c r="G24" s="53"/>
      <c r="H24" s="38"/>
      <c r="I24" s="219"/>
      <c r="J24" s="215"/>
      <c r="K24" s="64"/>
      <c r="L24" s="225"/>
      <c r="M24" s="41"/>
    </row>
    <row r="25" spans="4:13" ht="20.25" customHeight="1" x14ac:dyDescent="0.25">
      <c r="D25" s="42"/>
      <c r="E25" s="48"/>
      <c r="F25" s="43"/>
      <c r="G25" s="43"/>
      <c r="H25" s="43"/>
      <c r="I25" s="43"/>
      <c r="J25" s="43"/>
      <c r="K25" s="43"/>
      <c r="L25" s="44"/>
      <c r="M25" s="45"/>
    </row>
    <row r="26" spans="4:13" ht="20.25" customHeight="1" x14ac:dyDescent="0.25">
      <c r="D26" s="10" t="s">
        <v>11</v>
      </c>
      <c r="E26" s="15"/>
      <c r="F26" s="7"/>
      <c r="G26" s="7"/>
      <c r="H26" s="7"/>
      <c r="I26" s="8"/>
      <c r="J26" s="8"/>
      <c r="K26" s="8"/>
      <c r="L26" s="7"/>
      <c r="M26" s="90">
        <f>SUM(M19:M25)</f>
        <v>326910</v>
      </c>
    </row>
    <row r="27" spans="4:13" ht="20.25" customHeight="1" x14ac:dyDescent="0.25">
      <c r="D27" s="78" t="s">
        <v>86</v>
      </c>
      <c r="E27" s="79"/>
      <c r="F27" s="80"/>
      <c r="G27" s="80"/>
      <c r="H27" s="80"/>
      <c r="I27" s="77"/>
      <c r="J27" s="77"/>
      <c r="K27" s="77"/>
      <c r="L27" s="80"/>
      <c r="M27" s="91">
        <f>L40</f>
        <v>1165</v>
      </c>
    </row>
    <row r="28" spans="4:13" ht="20.25" customHeight="1" x14ac:dyDescent="0.25">
      <c r="D28" s="10" t="s">
        <v>12</v>
      </c>
      <c r="E28" s="15"/>
      <c r="F28" s="11"/>
      <c r="G28" s="11"/>
      <c r="H28" s="7"/>
      <c r="I28" s="8"/>
      <c r="J28" s="8"/>
      <c r="K28" s="8"/>
      <c r="L28" s="7"/>
      <c r="M28" s="90">
        <f>M33-M17+M27</f>
        <v>724008.98999999987</v>
      </c>
    </row>
    <row r="29" spans="4:13" ht="20.25" customHeight="1" thickBot="1" x14ac:dyDescent="0.3">
      <c r="D29" s="9" t="s">
        <v>14</v>
      </c>
      <c r="E29" s="20"/>
      <c r="F29" s="23"/>
      <c r="G29" s="23"/>
      <c r="H29" s="24"/>
      <c r="I29" s="20"/>
      <c r="J29" s="20"/>
      <c r="K29" s="20"/>
      <c r="L29" s="24"/>
      <c r="M29" s="92">
        <f>M26+M28</f>
        <v>1050918.9899999998</v>
      </c>
    </row>
    <row r="30" spans="4:13" ht="20.25" customHeight="1" x14ac:dyDescent="0.25">
      <c r="D30" s="10" t="s">
        <v>13</v>
      </c>
      <c r="E30" s="15"/>
      <c r="F30" s="14"/>
      <c r="G30" s="14"/>
      <c r="H30" s="7"/>
      <c r="I30" s="8"/>
      <c r="J30" s="8"/>
      <c r="K30" s="8"/>
      <c r="L30" s="7"/>
      <c r="M30" s="90">
        <f>M29-M33</f>
        <v>50918.989999999758</v>
      </c>
    </row>
    <row r="31" spans="4:13" ht="20.25" customHeight="1" thickBot="1" x14ac:dyDescent="0.3">
      <c r="D31" s="9" t="s">
        <v>6</v>
      </c>
      <c r="E31" s="20"/>
      <c r="F31" s="16"/>
      <c r="G31" s="16"/>
      <c r="H31" s="5"/>
      <c r="I31" s="6"/>
      <c r="J31" s="6"/>
      <c r="K31" s="6"/>
      <c r="L31" s="5"/>
      <c r="M31" s="22">
        <f>M30/M33</f>
        <v>5.0918989999999754E-2</v>
      </c>
    </row>
    <row r="32" spans="4:13" ht="20.25" customHeight="1" x14ac:dyDescent="0.25"/>
    <row r="33" spans="4:13" ht="20.25" customHeight="1" thickBot="1" x14ac:dyDescent="0.3">
      <c r="D33" s="15" t="s">
        <v>8</v>
      </c>
      <c r="E33" s="15"/>
      <c r="F33" s="18"/>
      <c r="G33" s="18"/>
      <c r="L33" s="18"/>
      <c r="M33" s="18">
        <f>本金与余额!D26</f>
        <v>1000000</v>
      </c>
    </row>
    <row r="34" spans="4:13" ht="18" customHeight="1" thickBot="1" x14ac:dyDescent="0.3">
      <c r="D34" s="2" t="s">
        <v>90</v>
      </c>
      <c r="E34" s="3" t="s">
        <v>32</v>
      </c>
      <c r="F34" s="3" t="s">
        <v>18</v>
      </c>
      <c r="G34" s="3" t="s">
        <v>19</v>
      </c>
      <c r="H34" s="3" t="s">
        <v>83</v>
      </c>
      <c r="I34" s="3" t="s">
        <v>1</v>
      </c>
      <c r="J34" s="3" t="s">
        <v>87</v>
      </c>
      <c r="K34" s="3" t="s">
        <v>84</v>
      </c>
      <c r="L34" s="3" t="s">
        <v>85</v>
      </c>
      <c r="M34" s="13" t="s">
        <v>91</v>
      </c>
    </row>
    <row r="35" spans="4:13" ht="18" customHeight="1" thickTop="1" x14ac:dyDescent="0.25">
      <c r="D35" s="34">
        <v>45408</v>
      </c>
      <c r="E35" s="47" t="s">
        <v>235</v>
      </c>
      <c r="F35" s="8" t="s">
        <v>275</v>
      </c>
      <c r="G35" s="8">
        <v>300896</v>
      </c>
      <c r="H35" s="8" t="s">
        <v>5</v>
      </c>
      <c r="I35" s="8">
        <v>500</v>
      </c>
      <c r="J35" s="70" t="s">
        <v>11597</v>
      </c>
      <c r="K35" s="70"/>
      <c r="L35" s="7">
        <f>I35/10*23.3</f>
        <v>1165</v>
      </c>
      <c r="M35" s="76"/>
    </row>
    <row r="36" spans="4:13" ht="18" customHeight="1" x14ac:dyDescent="0.25">
      <c r="D36" s="106">
        <v>45408</v>
      </c>
      <c r="E36" s="107" t="s">
        <v>235</v>
      </c>
      <c r="F36" s="77" t="s">
        <v>275</v>
      </c>
      <c r="G36" s="77">
        <v>300896</v>
      </c>
      <c r="H36" s="77" t="s">
        <v>5</v>
      </c>
      <c r="I36" s="77">
        <v>500</v>
      </c>
      <c r="J36" s="108" t="s">
        <v>11599</v>
      </c>
      <c r="K36" s="108">
        <f>500/10*4</f>
        <v>200</v>
      </c>
      <c r="L36" s="80"/>
      <c r="M36" s="110"/>
    </row>
    <row r="37" spans="4:13" ht="18" customHeight="1" x14ac:dyDescent="0.25">
      <c r="D37" s="34"/>
      <c r="E37" s="47"/>
      <c r="F37" s="35"/>
      <c r="G37" s="35"/>
      <c r="H37" s="8"/>
      <c r="I37" s="8"/>
      <c r="J37" s="70"/>
      <c r="K37" s="70"/>
      <c r="L37" s="7"/>
      <c r="M37" s="71"/>
    </row>
    <row r="38" spans="4:13" ht="18" customHeight="1" x14ac:dyDescent="0.25">
      <c r="D38" s="34"/>
      <c r="E38" s="47"/>
      <c r="F38" s="35"/>
      <c r="G38" s="35"/>
      <c r="H38" s="8"/>
      <c r="I38" s="8"/>
      <c r="J38" s="70"/>
      <c r="K38" s="70"/>
      <c r="L38" s="7"/>
      <c r="M38" s="71"/>
    </row>
    <row r="39" spans="4:13" ht="18" customHeight="1" x14ac:dyDescent="0.25">
      <c r="D39" s="34"/>
      <c r="E39" s="47"/>
      <c r="F39" s="35"/>
      <c r="G39" s="35"/>
      <c r="H39" s="8"/>
      <c r="I39" s="8"/>
      <c r="J39" s="70"/>
      <c r="K39" s="70"/>
      <c r="M39" s="76"/>
    </row>
    <row r="40" spans="4:13" ht="18" customHeight="1" thickBot="1" x14ac:dyDescent="0.3">
      <c r="D40" s="62" t="s">
        <v>86</v>
      </c>
      <c r="E40" s="4"/>
      <c r="F40" s="4"/>
      <c r="G40" s="4"/>
      <c r="H40" s="4"/>
      <c r="I40" s="73"/>
      <c r="J40" s="4"/>
      <c r="K40" s="74"/>
      <c r="L40" s="75">
        <f>SUM(L35:L39)</f>
        <v>1165</v>
      </c>
      <c r="M40" s="63"/>
    </row>
    <row r="42" spans="4:13" ht="18" customHeight="1" x14ac:dyDescent="0.25">
      <c r="D42" s="82"/>
    </row>
    <row r="43" spans="4:13" ht="18" customHeight="1" x14ac:dyDescent="0.25">
      <c r="D43" s="35"/>
    </row>
    <row r="44" spans="4:13" ht="18" customHeight="1" x14ac:dyDescent="0.25">
      <c r="D44" s="35"/>
    </row>
    <row r="45" spans="4:13" ht="18" customHeight="1" x14ac:dyDescent="0.25">
      <c r="D45" s="35"/>
    </row>
    <row r="46" spans="4:13" ht="18" customHeight="1" x14ac:dyDescent="0.25">
      <c r="D46" s="35"/>
    </row>
    <row r="47" spans="4:13" ht="18" customHeight="1" x14ac:dyDescent="0.25">
      <c r="D47" s="35"/>
    </row>
    <row r="48" spans="4:13" ht="18" customHeight="1" x14ac:dyDescent="0.25">
      <c r="D48" s="35"/>
    </row>
  </sheetData>
  <phoneticPr fontId="2" type="noConversion"/>
  <conditionalFormatting sqref="I3:M16 M31">
    <cfRule type="cellIs" dxfId="58" priority="2" operator="lessThan">
      <formula>0</formula>
    </cfRule>
  </conditionalFormatting>
  <conditionalFormatting sqref="M30">
    <cfRule type="cellIs" dxfId="57" priority="3" operator="lessThanOrEqual">
      <formula>0</formula>
    </cfRule>
  </conditionalFormatting>
  <hyperlinks>
    <hyperlink ref="A1" location="全班汇总!A1" display="back" xr:uid="{00000000-0004-0000-1F00-000000000000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O73"/>
  <sheetViews>
    <sheetView showGridLines="0" topLeftCell="B35" zoomScale="90" zoomScaleNormal="90" workbookViewId="0">
      <selection activeCell="D40" sqref="D40:M56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1.21875" style="1" bestFit="1" customWidth="1"/>
    <col min="10" max="10" width="10.77734375" customWidth="1"/>
    <col min="11" max="11" width="14.21875" style="12" bestFit="1" customWidth="1"/>
    <col min="12" max="12" width="10.77734375" customWidth="1"/>
    <col min="13" max="13" width="14.777343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195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6</v>
      </c>
      <c r="D3" s="158">
        <v>45213</v>
      </c>
      <c r="E3" s="159" t="s">
        <v>11239</v>
      </c>
      <c r="F3" s="160" t="s">
        <v>9661</v>
      </c>
      <c r="G3" s="160" t="s">
        <v>9660</v>
      </c>
      <c r="H3" s="160" t="s">
        <v>40</v>
      </c>
      <c r="I3" s="165">
        <v>50000</v>
      </c>
      <c r="J3" s="160"/>
      <c r="K3" s="160"/>
      <c r="L3" s="161">
        <v>3.91</v>
      </c>
      <c r="M3" s="162">
        <f t="shared" ref="M3:M11" si="0">L3*I3</f>
        <v>195500</v>
      </c>
    </row>
    <row r="4" spans="1:13" ht="20.25" customHeight="1" x14ac:dyDescent="0.25">
      <c r="D4" s="158">
        <v>45409</v>
      </c>
      <c r="E4" s="159" t="s">
        <v>234</v>
      </c>
      <c r="F4" s="160" t="s">
        <v>9661</v>
      </c>
      <c r="G4" s="160" t="s">
        <v>9660</v>
      </c>
      <c r="H4" s="160" t="s">
        <v>57</v>
      </c>
      <c r="I4" s="165">
        <v>-75000</v>
      </c>
      <c r="J4" s="160"/>
      <c r="K4" s="269"/>
      <c r="L4" s="161">
        <v>1.26</v>
      </c>
      <c r="M4" s="162">
        <f t="shared" si="0"/>
        <v>-94500</v>
      </c>
    </row>
    <row r="5" spans="1:13" ht="20.25" customHeight="1" x14ac:dyDescent="0.25">
      <c r="C5">
        <v>8</v>
      </c>
      <c r="D5" s="158">
        <v>45381</v>
      </c>
      <c r="E5" s="159" t="s">
        <v>234</v>
      </c>
      <c r="F5" s="160" t="s">
        <v>9661</v>
      </c>
      <c r="G5" s="160" t="s">
        <v>9660</v>
      </c>
      <c r="H5" s="160" t="s">
        <v>40</v>
      </c>
      <c r="I5" s="165">
        <v>25000</v>
      </c>
      <c r="J5" s="160"/>
      <c r="K5" s="160"/>
      <c r="L5" s="161">
        <v>1.92</v>
      </c>
      <c r="M5" s="162">
        <f t="shared" si="0"/>
        <v>48000</v>
      </c>
    </row>
    <row r="6" spans="1:13" ht="20.25" customHeight="1" x14ac:dyDescent="0.25">
      <c r="C6">
        <v>4</v>
      </c>
      <c r="D6" s="158">
        <v>45178</v>
      </c>
      <c r="E6" s="159" t="s">
        <v>559</v>
      </c>
      <c r="F6" s="160" t="s">
        <v>557</v>
      </c>
      <c r="G6" s="160" t="s">
        <v>11909</v>
      </c>
      <c r="H6" s="160" t="s">
        <v>40</v>
      </c>
      <c r="I6" s="165">
        <v>100000</v>
      </c>
      <c r="J6" s="160"/>
      <c r="K6" s="160"/>
      <c r="L6" s="161">
        <v>0.68100000000000005</v>
      </c>
      <c r="M6" s="162">
        <f t="shared" si="0"/>
        <v>68100</v>
      </c>
    </row>
    <row r="7" spans="1:13" ht="20.25" customHeight="1" x14ac:dyDescent="0.25">
      <c r="D7" s="158">
        <v>45577</v>
      </c>
      <c r="E7" s="159" t="s">
        <v>234</v>
      </c>
      <c r="F7" s="160" t="s">
        <v>557</v>
      </c>
      <c r="G7" s="160" t="s">
        <v>11909</v>
      </c>
      <c r="H7" s="160" t="s">
        <v>57</v>
      </c>
      <c r="I7" s="165">
        <v>-100000</v>
      </c>
      <c r="J7" s="160"/>
      <c r="K7" s="160"/>
      <c r="L7" s="161">
        <v>0.59399999999999997</v>
      </c>
      <c r="M7" s="162">
        <f t="shared" si="0"/>
        <v>-59400</v>
      </c>
    </row>
    <row r="8" spans="1:13" ht="20.25" customHeight="1" x14ac:dyDescent="0.25">
      <c r="C8">
        <v>5</v>
      </c>
      <c r="D8" s="158">
        <v>45178</v>
      </c>
      <c r="E8" s="159" t="s">
        <v>585</v>
      </c>
      <c r="F8" s="160" t="s">
        <v>560</v>
      </c>
      <c r="G8" s="160">
        <v>2411</v>
      </c>
      <c r="H8" s="160" t="s">
        <v>0</v>
      </c>
      <c r="I8" s="165">
        <v>20000</v>
      </c>
      <c r="J8" s="160"/>
      <c r="K8" s="160"/>
      <c r="L8" s="161">
        <v>5.53</v>
      </c>
      <c r="M8" s="162">
        <f t="shared" si="0"/>
        <v>110600</v>
      </c>
    </row>
    <row r="9" spans="1:13" ht="20.25" customHeight="1" x14ac:dyDescent="0.25">
      <c r="C9">
        <v>7</v>
      </c>
      <c r="D9" s="158">
        <v>45381</v>
      </c>
      <c r="E9" s="159" t="s">
        <v>47</v>
      </c>
      <c r="F9" s="160" t="s">
        <v>560</v>
      </c>
      <c r="G9" s="160">
        <v>2411</v>
      </c>
      <c r="H9" s="160" t="s">
        <v>0</v>
      </c>
      <c r="I9" s="165">
        <v>25000</v>
      </c>
      <c r="J9" s="160"/>
      <c r="K9" s="160"/>
      <c r="L9" s="161">
        <v>3.28</v>
      </c>
      <c r="M9" s="162">
        <f t="shared" si="0"/>
        <v>82000</v>
      </c>
    </row>
    <row r="10" spans="1:13" ht="20.25" customHeight="1" x14ac:dyDescent="0.25">
      <c r="D10" s="158">
        <v>45409</v>
      </c>
      <c r="E10" s="159" t="s">
        <v>47</v>
      </c>
      <c r="F10" s="160" t="s">
        <v>560</v>
      </c>
      <c r="G10" s="160">
        <v>2411</v>
      </c>
      <c r="H10" s="160" t="s">
        <v>57</v>
      </c>
      <c r="I10" s="165">
        <v>-45000</v>
      </c>
      <c r="J10" s="160"/>
      <c r="K10" s="160"/>
      <c r="L10" s="161">
        <v>3.16</v>
      </c>
      <c r="M10" s="162">
        <f t="shared" si="0"/>
        <v>-142200</v>
      </c>
    </row>
    <row r="11" spans="1:13" ht="20.25" customHeight="1" x14ac:dyDescent="0.25">
      <c r="C11">
        <v>1</v>
      </c>
      <c r="D11" s="34">
        <v>45171</v>
      </c>
      <c r="E11" s="47" t="s">
        <v>515</v>
      </c>
      <c r="F11" s="35" t="s">
        <v>283</v>
      </c>
      <c r="G11" s="35" t="s">
        <v>55</v>
      </c>
      <c r="H11" s="35" t="s">
        <v>516</v>
      </c>
      <c r="I11" s="141">
        <v>500</v>
      </c>
      <c r="J11" s="35"/>
      <c r="K11" s="35"/>
      <c r="L11" s="97">
        <v>325</v>
      </c>
      <c r="M11" s="36">
        <f t="shared" si="0"/>
        <v>162500</v>
      </c>
    </row>
    <row r="12" spans="1:13" ht="20.25" customHeight="1" x14ac:dyDescent="0.25">
      <c r="C12">
        <v>2</v>
      </c>
      <c r="D12" s="34">
        <v>45171</v>
      </c>
      <c r="E12" s="47" t="s">
        <v>517</v>
      </c>
      <c r="F12" s="35" t="s">
        <v>228</v>
      </c>
      <c r="G12" s="35" t="s">
        <v>397</v>
      </c>
      <c r="H12" s="35" t="s">
        <v>40</v>
      </c>
      <c r="I12" s="141">
        <v>500</v>
      </c>
      <c r="J12" s="35"/>
      <c r="K12" s="35"/>
      <c r="L12" s="97">
        <v>249.12</v>
      </c>
      <c r="M12" s="36">
        <f t="shared" ref="M12:M13" si="1">L12*I12</f>
        <v>124560</v>
      </c>
    </row>
    <row r="13" spans="1:13" ht="20.25" customHeight="1" x14ac:dyDescent="0.25">
      <c r="C13">
        <v>3</v>
      </c>
      <c r="D13" s="34">
        <v>45171</v>
      </c>
      <c r="E13" s="47" t="s">
        <v>47</v>
      </c>
      <c r="F13" s="35" t="s">
        <v>35</v>
      </c>
      <c r="G13" s="35" t="s">
        <v>11843</v>
      </c>
      <c r="H13" s="35" t="s">
        <v>40</v>
      </c>
      <c r="I13" s="141">
        <v>1000</v>
      </c>
      <c r="J13" s="35"/>
      <c r="K13" s="35"/>
      <c r="L13" s="97">
        <v>19.7</v>
      </c>
      <c r="M13" s="36">
        <f t="shared" si="1"/>
        <v>19700</v>
      </c>
    </row>
    <row r="14" spans="1:13" ht="20.25" customHeight="1" x14ac:dyDescent="0.25">
      <c r="C14">
        <v>9</v>
      </c>
      <c r="D14" s="34">
        <v>45381</v>
      </c>
      <c r="E14" s="47" t="s">
        <v>234</v>
      </c>
      <c r="F14" s="35" t="s">
        <v>228</v>
      </c>
      <c r="G14" s="35" t="s">
        <v>397</v>
      </c>
      <c r="H14" s="35" t="s">
        <v>40</v>
      </c>
      <c r="I14" s="141">
        <v>300</v>
      </c>
      <c r="J14" s="35"/>
      <c r="K14" s="35"/>
      <c r="L14" s="131">
        <v>203.06</v>
      </c>
      <c r="M14" s="36">
        <f>L14*I14</f>
        <v>60918</v>
      </c>
    </row>
    <row r="15" spans="1:13" ht="20.25" customHeight="1" x14ac:dyDescent="0.25">
      <c r="D15" s="34">
        <v>45381</v>
      </c>
      <c r="E15" s="47" t="s">
        <v>47</v>
      </c>
      <c r="F15" s="35" t="s">
        <v>35</v>
      </c>
      <c r="G15" s="35" t="s">
        <v>11843</v>
      </c>
      <c r="H15" s="35" t="s">
        <v>40</v>
      </c>
      <c r="I15" s="141">
        <v>5000</v>
      </c>
      <c r="J15" s="35"/>
      <c r="K15" s="35"/>
      <c r="L15" s="131">
        <v>15.16</v>
      </c>
      <c r="M15" s="36">
        <f>L15*I15</f>
        <v>75800</v>
      </c>
    </row>
    <row r="16" spans="1:13" ht="20.25" customHeight="1" x14ac:dyDescent="0.25">
      <c r="D16" s="34">
        <v>45409</v>
      </c>
      <c r="E16" s="47" t="s">
        <v>223</v>
      </c>
      <c r="F16" s="35" t="s">
        <v>217</v>
      </c>
      <c r="G16" s="35" t="s">
        <v>219</v>
      </c>
      <c r="H16" s="35" t="s">
        <v>40</v>
      </c>
      <c r="I16" s="141">
        <v>220</v>
      </c>
      <c r="J16" s="35"/>
      <c r="K16" s="35"/>
      <c r="L16" s="131">
        <v>1312.6619999999998</v>
      </c>
      <c r="M16" s="36">
        <f t="shared" ref="M16:M37" si="2">L16*I16</f>
        <v>288785.63999999996</v>
      </c>
    </row>
    <row r="17" spans="4:13" ht="20.25" customHeight="1" x14ac:dyDescent="0.25">
      <c r="D17" s="34">
        <v>45577</v>
      </c>
      <c r="E17" s="47" t="s">
        <v>234</v>
      </c>
      <c r="F17" s="35" t="s">
        <v>10373</v>
      </c>
      <c r="G17" s="35" t="s">
        <v>10372</v>
      </c>
      <c r="H17" s="35" t="s">
        <v>40</v>
      </c>
      <c r="I17" s="141">
        <v>2117</v>
      </c>
      <c r="J17" s="35"/>
      <c r="K17" s="35"/>
      <c r="L17" s="131">
        <v>28.17</v>
      </c>
      <c r="M17" s="36">
        <f t="shared" si="2"/>
        <v>59635.890000000007</v>
      </c>
    </row>
    <row r="18" spans="4:13" ht="20.25" customHeight="1" x14ac:dyDescent="0.25">
      <c r="D18" s="34">
        <v>45619</v>
      </c>
      <c r="E18" s="47" t="s">
        <v>223</v>
      </c>
      <c r="F18" s="35" t="s">
        <v>217</v>
      </c>
      <c r="G18" s="35" t="s">
        <v>219</v>
      </c>
      <c r="H18" s="35" t="s">
        <v>57</v>
      </c>
      <c r="I18" s="141">
        <v>-110</v>
      </c>
      <c r="J18" s="35"/>
      <c r="K18" s="35"/>
      <c r="L18" s="131">
        <v>2749.9679999999998</v>
      </c>
      <c r="M18" s="36">
        <f t="shared" si="2"/>
        <v>-302496.48</v>
      </c>
    </row>
    <row r="19" spans="4:13" ht="20.25" customHeight="1" x14ac:dyDescent="0.25">
      <c r="D19" s="34">
        <v>45619</v>
      </c>
      <c r="E19" s="47" t="s">
        <v>234</v>
      </c>
      <c r="F19" s="35" t="s">
        <v>9661</v>
      </c>
      <c r="G19" s="35" t="s">
        <v>9660</v>
      </c>
      <c r="H19" s="35" t="s">
        <v>40</v>
      </c>
      <c r="I19" s="141">
        <v>112035</v>
      </c>
      <c r="J19" s="35"/>
      <c r="K19" s="35"/>
      <c r="L19" s="131">
        <v>2.7</v>
      </c>
      <c r="M19" s="36">
        <f t="shared" si="2"/>
        <v>302494.5</v>
      </c>
    </row>
    <row r="20" spans="4:13" ht="20.25" customHeight="1" x14ac:dyDescent="0.25">
      <c r="D20" s="34">
        <v>45717</v>
      </c>
      <c r="E20" s="47" t="s">
        <v>234</v>
      </c>
      <c r="F20" s="35" t="s">
        <v>10373</v>
      </c>
      <c r="G20" s="35" t="s">
        <v>10372</v>
      </c>
      <c r="H20" s="35" t="s">
        <v>57</v>
      </c>
      <c r="I20" s="141">
        <v>-2117</v>
      </c>
      <c r="J20" s="35"/>
      <c r="K20" s="35"/>
      <c r="L20" s="131">
        <v>27.33</v>
      </c>
      <c r="M20" s="36">
        <f t="shared" si="2"/>
        <v>-57857.609999999993</v>
      </c>
    </row>
    <row r="21" spans="4:13" ht="20.25" customHeight="1" x14ac:dyDescent="0.25">
      <c r="D21" s="34">
        <v>45717</v>
      </c>
      <c r="E21" s="47" t="s">
        <v>223</v>
      </c>
      <c r="F21" s="35" t="s">
        <v>246</v>
      </c>
      <c r="G21" s="35" t="s">
        <v>248</v>
      </c>
      <c r="H21" s="35" t="s">
        <v>40</v>
      </c>
      <c r="I21" s="141">
        <v>59</v>
      </c>
      <c r="J21" s="35"/>
      <c r="K21" s="35"/>
      <c r="L21" s="131">
        <v>974.37599999999998</v>
      </c>
      <c r="M21" s="36">
        <f t="shared" si="2"/>
        <v>57488.184000000001</v>
      </c>
    </row>
    <row r="22" spans="4:13" ht="20.25" customHeight="1" x14ac:dyDescent="0.25">
      <c r="D22" s="34">
        <v>45867</v>
      </c>
      <c r="E22" s="47" t="s">
        <v>234</v>
      </c>
      <c r="F22" s="35" t="s">
        <v>228</v>
      </c>
      <c r="G22" s="35" t="s">
        <v>397</v>
      </c>
      <c r="H22" s="35" t="s">
        <v>12430</v>
      </c>
      <c r="I22" s="141">
        <f>800/10*20</f>
        <v>1600</v>
      </c>
      <c r="J22" s="35"/>
      <c r="K22" s="35"/>
      <c r="L22" s="131">
        <v>0</v>
      </c>
      <c r="M22" s="36">
        <f t="shared" si="2"/>
        <v>0</v>
      </c>
    </row>
    <row r="23" spans="4:13" ht="20.25" customHeight="1" x14ac:dyDescent="0.25">
      <c r="D23" s="34">
        <v>45976</v>
      </c>
      <c r="E23" s="47" t="s">
        <v>234</v>
      </c>
      <c r="F23" s="35" t="s">
        <v>228</v>
      </c>
      <c r="G23" s="35" t="s">
        <v>397</v>
      </c>
      <c r="H23" s="35" t="s">
        <v>57</v>
      </c>
      <c r="I23" s="141">
        <v>-1400</v>
      </c>
      <c r="J23" s="35"/>
      <c r="K23" s="35"/>
      <c r="L23" s="131">
        <v>98.37</v>
      </c>
      <c r="M23" s="36">
        <f t="shared" si="2"/>
        <v>-137718</v>
      </c>
    </row>
    <row r="24" spans="4:13" ht="20.25" customHeight="1" x14ac:dyDescent="0.25">
      <c r="D24" s="34">
        <v>45976</v>
      </c>
      <c r="E24" s="47" t="s">
        <v>47</v>
      </c>
      <c r="F24" s="35" t="s">
        <v>110</v>
      </c>
      <c r="G24" s="35" t="s">
        <v>11877</v>
      </c>
      <c r="H24" s="35" t="s">
        <v>40</v>
      </c>
      <c r="I24" s="141">
        <v>912</v>
      </c>
      <c r="J24" s="35"/>
      <c r="K24" s="35"/>
      <c r="L24" s="131">
        <v>154.9</v>
      </c>
      <c r="M24" s="36">
        <f t="shared" si="2"/>
        <v>141268.80000000002</v>
      </c>
    </row>
    <row r="25" spans="4:13" ht="20.25" customHeight="1" x14ac:dyDescent="0.25">
      <c r="D25" s="34">
        <v>45983</v>
      </c>
      <c r="E25" s="47" t="s">
        <v>47</v>
      </c>
      <c r="F25" s="35" t="s">
        <v>283</v>
      </c>
      <c r="G25" s="35" t="s">
        <v>55</v>
      </c>
      <c r="H25" s="35" t="s">
        <v>57</v>
      </c>
      <c r="I25" s="141">
        <v>-250</v>
      </c>
      <c r="J25" s="35"/>
      <c r="K25" s="35"/>
      <c r="L25" s="131">
        <v>610</v>
      </c>
      <c r="M25" s="36">
        <f t="shared" si="2"/>
        <v>-152500</v>
      </c>
    </row>
    <row r="26" spans="4:13" ht="20.25" customHeight="1" x14ac:dyDescent="0.25">
      <c r="D26" s="34">
        <v>45983</v>
      </c>
      <c r="E26" s="47" t="s">
        <v>234</v>
      </c>
      <c r="F26" s="35" t="s">
        <v>228</v>
      </c>
      <c r="G26" s="35" t="s">
        <v>397</v>
      </c>
      <c r="H26" s="35" t="s">
        <v>57</v>
      </c>
      <c r="I26" s="141">
        <v>-500</v>
      </c>
      <c r="J26" s="35"/>
      <c r="K26" s="35"/>
      <c r="L26" s="131">
        <v>92.7</v>
      </c>
      <c r="M26" s="36">
        <f t="shared" si="2"/>
        <v>-46350</v>
      </c>
    </row>
    <row r="27" spans="4:13" ht="20.25" customHeight="1" x14ac:dyDescent="0.25">
      <c r="D27" s="34">
        <v>45983</v>
      </c>
      <c r="E27" s="47" t="s">
        <v>47</v>
      </c>
      <c r="F27" s="35" t="s">
        <v>35</v>
      </c>
      <c r="G27" s="35" t="s">
        <v>11843</v>
      </c>
      <c r="H27" s="35" t="s">
        <v>57</v>
      </c>
      <c r="I27" s="141">
        <v>-3000</v>
      </c>
      <c r="J27" s="35"/>
      <c r="K27" s="35"/>
      <c r="L27" s="131">
        <v>68.8</v>
      </c>
      <c r="M27" s="36">
        <f t="shared" si="2"/>
        <v>-206400</v>
      </c>
    </row>
    <row r="28" spans="4:13" ht="20.25" customHeight="1" x14ac:dyDescent="0.25">
      <c r="D28" s="34">
        <v>45983</v>
      </c>
      <c r="E28" s="47" t="s">
        <v>223</v>
      </c>
      <c r="F28" s="35" t="s">
        <v>246</v>
      </c>
      <c r="G28" s="35" t="s">
        <v>248</v>
      </c>
      <c r="H28" s="35" t="s">
        <v>57</v>
      </c>
      <c r="I28" s="141">
        <v>-29</v>
      </c>
      <c r="J28" s="35"/>
      <c r="K28" s="35"/>
      <c r="L28" s="131">
        <v>1395.2639999999999</v>
      </c>
      <c r="M28" s="36">
        <f t="shared" si="2"/>
        <v>-40462.655999999995</v>
      </c>
    </row>
    <row r="29" spans="4:13" ht="20.25" customHeight="1" x14ac:dyDescent="0.25">
      <c r="D29" s="34">
        <v>45983</v>
      </c>
      <c r="E29" s="47" t="s">
        <v>223</v>
      </c>
      <c r="F29" s="35" t="s">
        <v>217</v>
      </c>
      <c r="G29" s="35" t="s">
        <v>219</v>
      </c>
      <c r="H29" s="35" t="s">
        <v>57</v>
      </c>
      <c r="I29" s="141">
        <v>-55</v>
      </c>
      <c r="J29" s="35"/>
      <c r="K29" s="35"/>
      <c r="L29" s="131">
        <v>3050.502</v>
      </c>
      <c r="M29" s="36">
        <f t="shared" si="2"/>
        <v>-167777.61</v>
      </c>
    </row>
    <row r="30" spans="4:13" ht="20.25" customHeight="1" x14ac:dyDescent="0.25">
      <c r="D30" s="34">
        <v>45983</v>
      </c>
      <c r="E30" s="47" t="s">
        <v>234</v>
      </c>
      <c r="F30" s="35" t="s">
        <v>9661</v>
      </c>
      <c r="G30" s="35" t="s">
        <v>9660</v>
      </c>
      <c r="H30" s="35" t="s">
        <v>57</v>
      </c>
      <c r="I30" s="141">
        <v>-56017</v>
      </c>
      <c r="J30" s="35"/>
      <c r="K30" s="35"/>
      <c r="L30" s="131">
        <v>3.08</v>
      </c>
      <c r="M30" s="36">
        <f t="shared" si="2"/>
        <v>-172532.36000000002</v>
      </c>
    </row>
    <row r="31" spans="4:13" ht="20.25" customHeight="1" x14ac:dyDescent="0.25">
      <c r="D31" s="34">
        <v>45983</v>
      </c>
      <c r="E31" s="47" t="s">
        <v>47</v>
      </c>
      <c r="F31" s="35" t="s">
        <v>110</v>
      </c>
      <c r="G31" s="35" t="s">
        <v>11877</v>
      </c>
      <c r="H31" s="35" t="s">
        <v>57</v>
      </c>
      <c r="I31" s="141">
        <v>-456</v>
      </c>
      <c r="J31" s="35"/>
      <c r="K31" s="35"/>
      <c r="L31" s="131">
        <v>147.6</v>
      </c>
      <c r="M31" s="36">
        <f t="shared" si="2"/>
        <v>-67305.599999999991</v>
      </c>
    </row>
    <row r="32" spans="4:13" ht="20.25" customHeight="1" x14ac:dyDescent="0.25">
      <c r="D32" s="34">
        <v>45990</v>
      </c>
      <c r="E32" s="47" t="s">
        <v>47</v>
      </c>
      <c r="F32" s="35" t="s">
        <v>110</v>
      </c>
      <c r="G32" s="35" t="s">
        <v>11877</v>
      </c>
      <c r="H32" s="35" t="s">
        <v>40</v>
      </c>
      <c r="I32" s="141">
        <v>1044</v>
      </c>
      <c r="J32" s="35"/>
      <c r="K32" s="35"/>
      <c r="L32" s="131">
        <v>151.5</v>
      </c>
      <c r="M32" s="36">
        <f t="shared" si="2"/>
        <v>158166</v>
      </c>
    </row>
    <row r="33" spans="3:13" ht="20.25" customHeight="1" x14ac:dyDescent="0.25">
      <c r="D33" s="34">
        <v>46004</v>
      </c>
      <c r="E33" s="47" t="s">
        <v>234</v>
      </c>
      <c r="F33" s="35" t="s">
        <v>799</v>
      </c>
      <c r="G33" s="35" t="s">
        <v>798</v>
      </c>
      <c r="H33" s="35" t="s">
        <v>40</v>
      </c>
      <c r="I33" s="141">
        <v>100</v>
      </c>
      <c r="J33" s="35"/>
      <c r="K33" s="35"/>
      <c r="L33" s="131">
        <v>1420.65</v>
      </c>
      <c r="M33" s="36">
        <f t="shared" si="2"/>
        <v>142065</v>
      </c>
    </row>
    <row r="34" spans="3:13" ht="20.25" customHeight="1" x14ac:dyDescent="0.25">
      <c r="D34" s="34">
        <v>46011</v>
      </c>
      <c r="E34" s="47" t="s">
        <v>234</v>
      </c>
      <c r="F34" s="35" t="s">
        <v>230</v>
      </c>
      <c r="G34" s="35" t="s">
        <v>1725</v>
      </c>
      <c r="H34" s="35" t="s">
        <v>40</v>
      </c>
      <c r="I34" s="141">
        <v>200</v>
      </c>
      <c r="J34" s="35"/>
      <c r="K34" s="35"/>
      <c r="L34" s="131">
        <v>374</v>
      </c>
      <c r="M34" s="36">
        <f t="shared" si="2"/>
        <v>74800</v>
      </c>
    </row>
    <row r="35" spans="3:13" ht="20.25" customHeight="1" x14ac:dyDescent="0.25">
      <c r="D35" s="34"/>
      <c r="E35" s="47"/>
      <c r="F35" s="35"/>
      <c r="G35" s="35"/>
      <c r="H35" s="35"/>
      <c r="I35" s="141"/>
      <c r="J35" s="35"/>
      <c r="K35" s="35"/>
      <c r="L35" s="131"/>
      <c r="M35" s="36">
        <f t="shared" si="2"/>
        <v>0</v>
      </c>
    </row>
    <row r="36" spans="3:13" ht="20.25" customHeight="1" x14ac:dyDescent="0.25">
      <c r="D36" s="34"/>
      <c r="E36" s="47"/>
      <c r="F36" s="35"/>
      <c r="G36" s="35"/>
      <c r="H36" s="35"/>
      <c r="I36" s="141"/>
      <c r="J36" s="35"/>
      <c r="K36" s="35"/>
      <c r="L36" s="131"/>
      <c r="M36" s="36">
        <f t="shared" si="2"/>
        <v>0</v>
      </c>
    </row>
    <row r="37" spans="3:13" ht="20.25" customHeight="1" x14ac:dyDescent="0.25">
      <c r="D37" s="34"/>
      <c r="E37" s="47"/>
      <c r="F37" s="35"/>
      <c r="G37" s="35"/>
      <c r="H37" s="35"/>
      <c r="I37" s="141"/>
      <c r="J37" s="35"/>
      <c r="K37" s="35"/>
      <c r="L37" s="131"/>
      <c r="M37" s="36">
        <f t="shared" si="2"/>
        <v>0</v>
      </c>
    </row>
    <row r="38" spans="3:13" ht="20.25" customHeight="1" x14ac:dyDescent="0.25">
      <c r="C38">
        <v>10</v>
      </c>
      <c r="D38" s="34"/>
      <c r="E38" s="47"/>
      <c r="F38" s="35"/>
      <c r="G38" s="35"/>
      <c r="H38" s="35"/>
      <c r="I38" s="141"/>
      <c r="J38" s="35"/>
      <c r="K38" s="35"/>
      <c r="L38" s="131"/>
      <c r="M38" s="36">
        <f>L38*I38</f>
        <v>0</v>
      </c>
    </row>
    <row r="39" spans="3:13" ht="20.25" customHeight="1" thickBot="1" x14ac:dyDescent="0.3">
      <c r="D39" s="9" t="s">
        <v>41</v>
      </c>
      <c r="E39" s="20"/>
      <c r="F39" s="20"/>
      <c r="G39" s="20"/>
      <c r="H39" s="20"/>
      <c r="I39" s="20"/>
      <c r="J39" s="20"/>
      <c r="K39" s="20"/>
      <c r="L39" s="20"/>
      <c r="M39" s="21">
        <f>SUM(M3:M38)</f>
        <v>524881.69800000009</v>
      </c>
    </row>
    <row r="40" spans="3:13" ht="20.25" customHeight="1" thickBot="1" x14ac:dyDescent="0.3">
      <c r="D40" s="264" t="s">
        <v>3</v>
      </c>
      <c r="E40" s="265" t="s">
        <v>32</v>
      </c>
      <c r="F40" s="265" t="s">
        <v>18</v>
      </c>
      <c r="G40" s="265" t="s">
        <v>19</v>
      </c>
      <c r="H40" s="265" t="s">
        <v>83</v>
      </c>
      <c r="I40" s="265" t="s">
        <v>1</v>
      </c>
      <c r="J40" s="265" t="s">
        <v>10</v>
      </c>
      <c r="K40" s="265" t="s">
        <v>17</v>
      </c>
      <c r="L40" s="3" t="s">
        <v>12362</v>
      </c>
      <c r="M40" s="266" t="s">
        <v>4</v>
      </c>
    </row>
    <row r="41" spans="3:13" ht="20.25" customHeight="1" x14ac:dyDescent="0.25">
      <c r="D41" s="51">
        <f>全班!$R$1</f>
        <v>46011</v>
      </c>
      <c r="E41" s="52" t="s">
        <v>47</v>
      </c>
      <c r="F41" s="38" t="s">
        <v>283</v>
      </c>
      <c r="G41" s="38" t="s">
        <v>55</v>
      </c>
      <c r="H41" s="38" t="s">
        <v>518</v>
      </c>
      <c r="I41" s="38">
        <f t="shared" ref="I41:I46" si="3">SUMIFS($I$11:$I$39,$G$11:$G$39,G41)</f>
        <v>250</v>
      </c>
      <c r="J41" s="39">
        <f t="shared" ref="J41:J45" si="4">K41/I41</f>
        <v>40</v>
      </c>
      <c r="K41" s="64">
        <f t="shared" ref="K41:K46" si="5">SUMIFS($M$11:$M$39,$G$11:$G$39,G41)</f>
        <v>10000</v>
      </c>
      <c r="L41" s="88">
        <f>VLOOKUP(G41,股价!C:D,2,FALSE)</f>
        <v>614</v>
      </c>
      <c r="M41" s="41">
        <f t="shared" ref="M41:M45" si="6">IFERROR(I41*L41,0)</f>
        <v>153500</v>
      </c>
    </row>
    <row r="42" spans="3:13" ht="20.25" customHeight="1" x14ac:dyDescent="0.25">
      <c r="D42" s="51">
        <f>全班!$R$1</f>
        <v>46011</v>
      </c>
      <c r="E42" s="52" t="s">
        <v>234</v>
      </c>
      <c r="F42" s="53" t="s">
        <v>228</v>
      </c>
      <c r="G42" s="53" t="s">
        <v>397</v>
      </c>
      <c r="H42" s="38" t="s">
        <v>75</v>
      </c>
      <c r="I42" s="38">
        <f t="shared" si="3"/>
        <v>500</v>
      </c>
      <c r="J42" s="39">
        <f t="shared" si="4"/>
        <v>2.82</v>
      </c>
      <c r="K42" s="64">
        <f t="shared" si="5"/>
        <v>1410</v>
      </c>
      <c r="L42" s="88">
        <f>VLOOKUP(G42,股价!C:D,2,FALSE)</f>
        <v>94.23</v>
      </c>
      <c r="M42" s="41">
        <f t="shared" si="6"/>
        <v>47115</v>
      </c>
    </row>
    <row r="43" spans="3:13" ht="20.25" customHeight="1" x14ac:dyDescent="0.25">
      <c r="D43" s="51">
        <f>全班!$R$1</f>
        <v>46011</v>
      </c>
      <c r="E43" s="52" t="s">
        <v>47</v>
      </c>
      <c r="F43" s="53" t="s">
        <v>35</v>
      </c>
      <c r="G43" s="261" t="s">
        <v>11844</v>
      </c>
      <c r="H43" s="38" t="s">
        <v>75</v>
      </c>
      <c r="I43" s="38">
        <f t="shared" si="3"/>
        <v>3000</v>
      </c>
      <c r="J43" s="39">
        <f t="shared" si="4"/>
        <v>-36.966666666666669</v>
      </c>
      <c r="K43" s="64">
        <f t="shared" si="5"/>
        <v>-110900</v>
      </c>
      <c r="L43" s="88">
        <f>VLOOKUP(G43,股价!C:D,2,FALSE)</f>
        <v>65.05</v>
      </c>
      <c r="M43" s="41">
        <f t="shared" si="6"/>
        <v>195150</v>
      </c>
    </row>
    <row r="44" spans="3:13" ht="20.25" customHeight="1" x14ac:dyDescent="0.25">
      <c r="D44" s="51">
        <f>全班!$R$1</f>
        <v>46011</v>
      </c>
      <c r="E44" s="52" t="s">
        <v>223</v>
      </c>
      <c r="F44" s="53" t="s">
        <v>246</v>
      </c>
      <c r="G44" s="53" t="s">
        <v>248</v>
      </c>
      <c r="H44" s="38" t="s">
        <v>75</v>
      </c>
      <c r="I44" s="38">
        <f t="shared" si="3"/>
        <v>30</v>
      </c>
      <c r="J44" s="39">
        <f t="shared" si="4"/>
        <v>567.51760000000024</v>
      </c>
      <c r="K44" s="39">
        <f t="shared" si="5"/>
        <v>17025.528000000006</v>
      </c>
      <c r="L44" s="40">
        <f>VLOOKUP(G44,股价!C:D,2,FALSE)</f>
        <v>1411.722</v>
      </c>
      <c r="M44" s="41">
        <f t="shared" si="6"/>
        <v>42351.659999999996</v>
      </c>
    </row>
    <row r="45" spans="3:13" ht="20.25" customHeight="1" x14ac:dyDescent="0.25">
      <c r="D45" s="51">
        <f>全班!$R$1</f>
        <v>46011</v>
      </c>
      <c r="E45" s="52" t="s">
        <v>223</v>
      </c>
      <c r="F45" s="53" t="s">
        <v>217</v>
      </c>
      <c r="G45" s="53" t="s">
        <v>219</v>
      </c>
      <c r="H45" s="38" t="s">
        <v>75</v>
      </c>
      <c r="I45" s="38">
        <f t="shared" si="3"/>
        <v>55</v>
      </c>
      <c r="J45" s="39">
        <f t="shared" si="4"/>
        <v>-3299.7900000000004</v>
      </c>
      <c r="K45" s="39">
        <f t="shared" si="5"/>
        <v>-181488.45</v>
      </c>
      <c r="L45" s="40">
        <f>VLOOKUP(G45,股价!C:D,2,FALSE)</f>
        <v>3753.3599999999997</v>
      </c>
      <c r="M45" s="41">
        <f t="shared" si="6"/>
        <v>206434.8</v>
      </c>
    </row>
    <row r="46" spans="3:13" ht="20.25" customHeight="1" x14ac:dyDescent="0.25">
      <c r="D46" s="51">
        <f>全班!$R$1</f>
        <v>46011</v>
      </c>
      <c r="E46" s="52" t="s">
        <v>234</v>
      </c>
      <c r="F46" s="53" t="s">
        <v>9661</v>
      </c>
      <c r="G46" s="53" t="s">
        <v>9660</v>
      </c>
      <c r="H46" s="38" t="s">
        <v>75</v>
      </c>
      <c r="I46" s="38">
        <f t="shared" si="3"/>
        <v>56018</v>
      </c>
      <c r="J46" s="39">
        <f t="shared" ref="J46" si="7">K46/I46</f>
        <v>2.3200067835338638</v>
      </c>
      <c r="K46" s="39">
        <f t="shared" si="5"/>
        <v>129962.13999999998</v>
      </c>
      <c r="L46" s="40">
        <f>VLOOKUP(G46,股价!C:D,2,FALSE)</f>
        <v>3.12</v>
      </c>
      <c r="M46" s="41">
        <f t="shared" ref="M46" si="8">IFERROR(I46*L46,0)</f>
        <v>174776.16</v>
      </c>
    </row>
    <row r="47" spans="3:13" ht="20.25" customHeight="1" x14ac:dyDescent="0.25">
      <c r="D47" s="51">
        <f>全班!$R$1</f>
        <v>46011</v>
      </c>
      <c r="E47" s="52" t="s">
        <v>39</v>
      </c>
      <c r="F47" s="53" t="s">
        <v>110</v>
      </c>
      <c r="G47" s="53" t="s">
        <v>11877</v>
      </c>
      <c r="H47" s="38" t="s">
        <v>75</v>
      </c>
      <c r="I47" s="38">
        <f t="shared" ref="I47" si="9">SUMIFS($I$11:$I$39,$G$11:$G$39,G47)</f>
        <v>1500</v>
      </c>
      <c r="J47" s="39">
        <f t="shared" ref="J47" si="10">K47/I47</f>
        <v>154.75280000000001</v>
      </c>
      <c r="K47" s="39">
        <f t="shared" ref="K47" si="11">SUMIFS($M$11:$M$39,$G$11:$G$39,G47)</f>
        <v>232129.2</v>
      </c>
      <c r="L47" s="40">
        <f>VLOOKUP(G47,股价!C:D,2,FALSE)</f>
        <v>145.30000000000001</v>
      </c>
      <c r="M47" s="41">
        <f t="shared" ref="M47" si="12">IFERROR(I47*L47,0)</f>
        <v>217950.00000000003</v>
      </c>
    </row>
    <row r="48" spans="3:13" ht="20.25" customHeight="1" x14ac:dyDescent="0.25">
      <c r="D48" s="51">
        <f>全班!$R$1</f>
        <v>46011</v>
      </c>
      <c r="E48" s="52" t="s">
        <v>234</v>
      </c>
      <c r="F48" s="53" t="s">
        <v>799</v>
      </c>
      <c r="G48" s="53" t="s">
        <v>798</v>
      </c>
      <c r="H48" s="38" t="s">
        <v>75</v>
      </c>
      <c r="I48" s="38">
        <f t="shared" ref="I48" si="13">SUMIFS($I$11:$I$39,$G$11:$G$39,G48)</f>
        <v>100</v>
      </c>
      <c r="J48" s="39">
        <f t="shared" ref="J48" si="14">K48/I48</f>
        <v>1420.65</v>
      </c>
      <c r="K48" s="39">
        <f t="shared" ref="K48" si="15">SUMIFS($M$11:$M$39,$G$11:$G$39,G48)</f>
        <v>142065</v>
      </c>
      <c r="L48" s="40">
        <f>VLOOKUP(G48,股价!C:D,2,FALSE)</f>
        <v>1410</v>
      </c>
      <c r="M48" s="41">
        <f t="shared" ref="M48" si="16">IFERROR(I48*L48,0)</f>
        <v>141000</v>
      </c>
    </row>
    <row r="49" spans="4:15" ht="20.25" customHeight="1" x14ac:dyDescent="0.25">
      <c r="D49" s="51">
        <f>全班!$R$1</f>
        <v>46011</v>
      </c>
      <c r="E49" s="52" t="s">
        <v>234</v>
      </c>
      <c r="F49" s="53" t="s">
        <v>230</v>
      </c>
      <c r="G49" s="53" t="s">
        <v>1725</v>
      </c>
      <c r="H49" s="38" t="s">
        <v>75</v>
      </c>
      <c r="I49" s="38">
        <f t="shared" ref="I49" si="17">SUMIFS($I$11:$I$39,$G$11:$G$39,G49)</f>
        <v>200</v>
      </c>
      <c r="J49" s="39">
        <f t="shared" ref="J49" si="18">K49/I49</f>
        <v>374</v>
      </c>
      <c r="K49" s="39">
        <f t="shared" ref="K49" si="19">SUMIFS($M$11:$M$39,$G$11:$G$39,G49)</f>
        <v>74800</v>
      </c>
      <c r="L49" s="40">
        <f>VLOOKUP(G49,股价!C:D,2,FALSE)</f>
        <v>374</v>
      </c>
      <c r="M49" s="41">
        <f t="shared" ref="M49" si="20">IFERROR(I49*L49,0)</f>
        <v>74800</v>
      </c>
    </row>
    <row r="50" spans="4:15" ht="20.25" customHeight="1" x14ac:dyDescent="0.25">
      <c r="D50" s="42"/>
      <c r="E50" s="48"/>
      <c r="F50" s="43"/>
      <c r="G50" s="43"/>
      <c r="H50" s="43"/>
      <c r="I50" s="43"/>
      <c r="J50" s="43"/>
      <c r="K50" s="43"/>
      <c r="L50" s="44"/>
      <c r="M50" s="45"/>
    </row>
    <row r="51" spans="4:15" ht="20.25" customHeight="1" x14ac:dyDescent="0.25">
      <c r="D51" s="10" t="s">
        <v>11</v>
      </c>
      <c r="E51" s="15"/>
      <c r="F51" s="7"/>
      <c r="G51" s="7"/>
      <c r="H51" s="7"/>
      <c r="I51" s="8"/>
      <c r="J51" s="8"/>
      <c r="K51" s="8"/>
      <c r="L51" s="7"/>
      <c r="M51" s="90">
        <f>SUM(M41:M50)</f>
        <v>1253077.6200000001</v>
      </c>
    </row>
    <row r="52" spans="4:15" ht="20.25" customHeight="1" x14ac:dyDescent="0.25">
      <c r="D52" s="78" t="s">
        <v>86</v>
      </c>
      <c r="E52" s="79"/>
      <c r="F52" s="80"/>
      <c r="G52" s="80"/>
      <c r="H52" s="80"/>
      <c r="I52" s="77"/>
      <c r="J52" s="77"/>
      <c r="K52" s="77"/>
      <c r="L52" s="80"/>
      <c r="M52" s="91">
        <f>L65</f>
        <v>3183.8020000000001</v>
      </c>
    </row>
    <row r="53" spans="4:15" ht="20.25" customHeight="1" x14ac:dyDescent="0.25">
      <c r="D53" s="10" t="s">
        <v>12</v>
      </c>
      <c r="E53" s="15"/>
      <c r="F53" s="11"/>
      <c r="G53" s="11"/>
      <c r="H53" s="7"/>
      <c r="I53" s="8"/>
      <c r="J53" s="8"/>
      <c r="K53" s="8"/>
      <c r="L53" s="7"/>
      <c r="M53" s="90">
        <f>M58-M39+M52</f>
        <v>478302.10399999993</v>
      </c>
      <c r="O53" s="231"/>
    </row>
    <row r="54" spans="4:15" ht="20.25" customHeight="1" thickBot="1" x14ac:dyDescent="0.3">
      <c r="D54" s="9" t="s">
        <v>14</v>
      </c>
      <c r="E54" s="20"/>
      <c r="F54" s="23"/>
      <c r="G54" s="23"/>
      <c r="H54" s="24"/>
      <c r="I54" s="20"/>
      <c r="J54" s="20"/>
      <c r="K54" s="20"/>
      <c r="L54" s="24"/>
      <c r="M54" s="92">
        <f>M51+M53</f>
        <v>1731379.7239999999</v>
      </c>
    </row>
    <row r="55" spans="4:15" ht="20.25" customHeight="1" x14ac:dyDescent="0.25">
      <c r="D55" s="10" t="s">
        <v>13</v>
      </c>
      <c r="E55" s="15"/>
      <c r="F55" s="14"/>
      <c r="G55" s="14"/>
      <c r="H55" s="7"/>
      <c r="I55" s="8"/>
      <c r="J55" s="8"/>
      <c r="K55" s="8"/>
      <c r="L55" s="7"/>
      <c r="M55" s="90">
        <f>M54-M58</f>
        <v>731379.72399999993</v>
      </c>
    </row>
    <row r="56" spans="4:15" ht="20.25" customHeight="1" thickBot="1" x14ac:dyDescent="0.3">
      <c r="D56" s="9" t="s">
        <v>6</v>
      </c>
      <c r="E56" s="20"/>
      <c r="F56" s="16"/>
      <c r="G56" s="16"/>
      <c r="H56" s="5"/>
      <c r="I56" s="6"/>
      <c r="J56" s="6"/>
      <c r="K56" s="6"/>
      <c r="L56" s="5"/>
      <c r="M56" s="22">
        <f>M55/M58</f>
        <v>0.73137972399999995</v>
      </c>
    </row>
    <row r="57" spans="4:15" ht="20.25" customHeight="1" x14ac:dyDescent="0.25"/>
    <row r="58" spans="4:15" ht="20.25" customHeight="1" thickBot="1" x14ac:dyDescent="0.3">
      <c r="D58" s="15" t="s">
        <v>8</v>
      </c>
      <c r="E58" s="15"/>
      <c r="F58" s="18"/>
      <c r="G58" s="18"/>
      <c r="L58" s="18"/>
      <c r="M58" s="18">
        <f>本金与余额!D27</f>
        <v>1000000</v>
      </c>
    </row>
    <row r="59" spans="4:15" ht="18" customHeight="1" thickBot="1" x14ac:dyDescent="0.3">
      <c r="D59" s="2" t="s">
        <v>90</v>
      </c>
      <c r="E59" s="3" t="s">
        <v>32</v>
      </c>
      <c r="F59" s="3" t="s">
        <v>18</v>
      </c>
      <c r="G59" s="3" t="s">
        <v>19</v>
      </c>
      <c r="H59" s="3" t="s">
        <v>83</v>
      </c>
      <c r="I59" s="3" t="s">
        <v>1</v>
      </c>
      <c r="J59" s="3" t="s">
        <v>87</v>
      </c>
      <c r="K59" s="3" t="s">
        <v>84</v>
      </c>
      <c r="L59" s="3" t="s">
        <v>85</v>
      </c>
      <c r="M59" s="13" t="s">
        <v>91</v>
      </c>
    </row>
    <row r="60" spans="4:15" ht="18" customHeight="1" thickTop="1" x14ac:dyDescent="0.25">
      <c r="D60" s="34">
        <v>45819</v>
      </c>
      <c r="E60" s="47" t="s">
        <v>223</v>
      </c>
      <c r="F60" s="8" t="s">
        <v>246</v>
      </c>
      <c r="G60" s="8" t="s">
        <v>248</v>
      </c>
      <c r="H60" s="8" t="s">
        <v>11744</v>
      </c>
      <c r="I60" s="8">
        <v>59</v>
      </c>
      <c r="J60" s="70" t="s">
        <v>12323</v>
      </c>
      <c r="K60" s="70" t="s">
        <v>12323</v>
      </c>
      <c r="L60" s="7">
        <f>I60*0.01*7.8</f>
        <v>4.6019999999999994</v>
      </c>
      <c r="M60" s="76">
        <v>45819</v>
      </c>
    </row>
    <row r="61" spans="4:15" ht="18" customHeight="1" x14ac:dyDescent="0.25">
      <c r="D61" s="34">
        <v>45859</v>
      </c>
      <c r="E61" s="47" t="s">
        <v>234</v>
      </c>
      <c r="F61" s="35" t="s">
        <v>228</v>
      </c>
      <c r="G61" s="35" t="s">
        <v>397</v>
      </c>
      <c r="H61" s="8" t="s">
        <v>11745</v>
      </c>
      <c r="I61" s="8">
        <v>800</v>
      </c>
      <c r="J61" s="70" t="s">
        <v>12427</v>
      </c>
      <c r="K61" s="70" t="s">
        <v>12427</v>
      </c>
      <c r="L61" s="7">
        <f>I61/10*39.74</f>
        <v>3179.2000000000003</v>
      </c>
      <c r="M61" s="76">
        <v>45867</v>
      </c>
    </row>
    <row r="62" spans="4:15" ht="18" customHeight="1" x14ac:dyDescent="0.25">
      <c r="D62" s="34">
        <v>45859</v>
      </c>
      <c r="E62" s="47" t="s">
        <v>234</v>
      </c>
      <c r="F62" s="35" t="s">
        <v>228</v>
      </c>
      <c r="G62" s="35" t="s">
        <v>397</v>
      </c>
      <c r="H62" s="8" t="s">
        <v>12428</v>
      </c>
      <c r="I62" s="8">
        <v>800</v>
      </c>
      <c r="J62" s="70" t="s">
        <v>12429</v>
      </c>
      <c r="K62" s="70" t="s">
        <v>12429</v>
      </c>
      <c r="L62" s="7"/>
      <c r="M62" s="71">
        <v>45867</v>
      </c>
    </row>
    <row r="63" spans="4:15" ht="18" customHeight="1" x14ac:dyDescent="0.25">
      <c r="D63" s="34"/>
      <c r="E63" s="47"/>
      <c r="F63" s="35"/>
      <c r="G63" s="35"/>
      <c r="H63" s="8"/>
      <c r="I63" s="8"/>
      <c r="J63" s="70"/>
      <c r="K63" s="70"/>
      <c r="L63" s="7"/>
      <c r="M63" s="71"/>
    </row>
    <row r="64" spans="4:15" ht="18" customHeight="1" x14ac:dyDescent="0.25">
      <c r="D64" s="34"/>
      <c r="E64" s="47"/>
      <c r="F64" s="35"/>
      <c r="G64" s="35"/>
      <c r="H64" s="8"/>
      <c r="I64" s="8"/>
      <c r="J64" s="70"/>
      <c r="K64" s="70"/>
      <c r="M64" s="76"/>
    </row>
    <row r="65" spans="4:13" ht="18" customHeight="1" thickBot="1" x14ac:dyDescent="0.3">
      <c r="D65" s="62" t="s">
        <v>86</v>
      </c>
      <c r="E65" s="4"/>
      <c r="F65" s="4"/>
      <c r="G65" s="4"/>
      <c r="H65" s="4"/>
      <c r="I65" s="73"/>
      <c r="J65" s="4"/>
      <c r="K65" s="74"/>
      <c r="L65" s="75">
        <f>SUM(L60:L64)</f>
        <v>3183.8020000000001</v>
      </c>
      <c r="M65" s="63"/>
    </row>
    <row r="67" spans="4:13" ht="18" customHeight="1" x14ac:dyDescent="0.25">
      <c r="D67" s="82"/>
      <c r="M67" s="17">
        <f>M53/L45</f>
        <v>127.4330477225739</v>
      </c>
    </row>
    <row r="68" spans="4:13" ht="18" customHeight="1" x14ac:dyDescent="0.25">
      <c r="D68" s="35"/>
    </row>
    <row r="69" spans="4:13" ht="18" customHeight="1" x14ac:dyDescent="0.25">
      <c r="D69" s="35"/>
    </row>
    <row r="70" spans="4:13" ht="18" customHeight="1" x14ac:dyDescent="0.25">
      <c r="D70" s="35"/>
    </row>
    <row r="71" spans="4:13" ht="18" customHeight="1" x14ac:dyDescent="0.25">
      <c r="D71" s="35"/>
    </row>
    <row r="72" spans="4:13" ht="18" customHeight="1" x14ac:dyDescent="0.25">
      <c r="D72" s="35"/>
    </row>
    <row r="73" spans="4:13" ht="18" customHeight="1" x14ac:dyDescent="0.25">
      <c r="D73" s="35"/>
    </row>
  </sheetData>
  <phoneticPr fontId="2" type="noConversion"/>
  <conditionalFormatting sqref="M3:M16 I3:I38">
    <cfRule type="cellIs" dxfId="56" priority="3" operator="lessThan">
      <formula>0</formula>
    </cfRule>
  </conditionalFormatting>
  <conditionalFormatting sqref="M18:M38">
    <cfRule type="cellIs" dxfId="55" priority="1" operator="lessThan">
      <formula>0</formula>
    </cfRule>
  </conditionalFormatting>
  <conditionalFormatting sqref="M55">
    <cfRule type="cellIs" dxfId="54" priority="5" operator="lessThanOrEqual">
      <formula>0</formula>
    </cfRule>
  </conditionalFormatting>
  <conditionalFormatting sqref="M56">
    <cfRule type="cellIs" dxfId="53" priority="4" operator="lessThan">
      <formula>0</formula>
    </cfRule>
  </conditionalFormatting>
  <hyperlinks>
    <hyperlink ref="A1" location="全班!A1" display="back" xr:uid="{00000000-0004-0000-2000-000000000000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M222"/>
  <sheetViews>
    <sheetView showGridLines="0" topLeftCell="A188" zoomScale="90" zoomScaleNormal="90" workbookViewId="0">
      <selection activeCell="D192" sqref="D192:M205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88671875" bestFit="1" customWidth="1"/>
    <col min="6" max="6" width="17.109375" bestFit="1" customWidth="1"/>
    <col min="7" max="7" width="25.21875" bestFit="1" customWidth="1"/>
    <col min="8" max="8" width="5.88671875" bestFit="1" customWidth="1"/>
    <col min="9" max="9" width="10.6640625" style="1"/>
    <col min="10" max="10" width="10.77734375" customWidth="1"/>
    <col min="11" max="11" width="14.21875" style="12" bestFit="1" customWidth="1"/>
    <col min="12" max="12" width="10.77734375" customWidth="1"/>
    <col min="13" max="13" width="14.218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198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hidden="1" customHeight="1" thickTop="1" x14ac:dyDescent="0.25">
      <c r="C3">
        <v>1</v>
      </c>
      <c r="D3" s="201">
        <v>45164</v>
      </c>
      <c r="E3" s="202" t="s">
        <v>465</v>
      </c>
      <c r="F3" s="203" t="s">
        <v>456</v>
      </c>
      <c r="G3" s="203">
        <v>300457</v>
      </c>
      <c r="H3" s="203" t="s">
        <v>464</v>
      </c>
      <c r="I3" s="203">
        <v>1000</v>
      </c>
      <c r="J3" s="204"/>
      <c r="K3" s="204"/>
      <c r="L3" s="205">
        <v>28.88</v>
      </c>
      <c r="M3" s="206">
        <f>L3*I3</f>
        <v>28880</v>
      </c>
    </row>
    <row r="4" spans="1:13" ht="20.25" hidden="1" customHeight="1" x14ac:dyDescent="0.25">
      <c r="C4">
        <v>2</v>
      </c>
      <c r="D4" s="201">
        <v>45164</v>
      </c>
      <c r="E4" s="202" t="s">
        <v>234</v>
      </c>
      <c r="F4" s="203" t="s">
        <v>466</v>
      </c>
      <c r="G4" s="203">
        <v>301288</v>
      </c>
      <c r="H4" s="203" t="s">
        <v>40</v>
      </c>
      <c r="I4" s="203">
        <v>1000</v>
      </c>
      <c r="J4" s="204"/>
      <c r="K4" s="204"/>
      <c r="L4" s="205">
        <v>27.77</v>
      </c>
      <c r="M4" s="206">
        <f>L4*I4</f>
        <v>27770</v>
      </c>
    </row>
    <row r="5" spans="1:13" ht="20.25" hidden="1" customHeight="1" x14ac:dyDescent="0.25">
      <c r="C5">
        <v>3</v>
      </c>
      <c r="D5" s="201">
        <v>45171</v>
      </c>
      <c r="E5" s="202" t="s">
        <v>234</v>
      </c>
      <c r="F5" s="203" t="s">
        <v>456</v>
      </c>
      <c r="G5" s="203">
        <v>300457</v>
      </c>
      <c r="H5" s="203" t="s">
        <v>535</v>
      </c>
      <c r="I5" s="203">
        <v>-800</v>
      </c>
      <c r="J5" s="204"/>
      <c r="K5" s="204"/>
      <c r="L5" s="205">
        <v>22.38</v>
      </c>
      <c r="M5" s="206">
        <f>L5*I5</f>
        <v>-17904</v>
      </c>
    </row>
    <row r="6" spans="1:13" ht="20.25" hidden="1" customHeight="1" x14ac:dyDescent="0.25">
      <c r="C6">
        <v>4</v>
      </c>
      <c r="D6" s="201">
        <v>45171</v>
      </c>
      <c r="E6" s="202" t="s">
        <v>234</v>
      </c>
      <c r="F6" s="203" t="s">
        <v>466</v>
      </c>
      <c r="G6" s="203">
        <v>301288</v>
      </c>
      <c r="H6" s="203" t="s">
        <v>536</v>
      </c>
      <c r="I6" s="203">
        <v>-800</v>
      </c>
      <c r="J6" s="204"/>
      <c r="K6" s="204"/>
      <c r="L6" s="205">
        <v>24.12</v>
      </c>
      <c r="M6" s="206">
        <f>L6*I6</f>
        <v>-19296</v>
      </c>
    </row>
    <row r="7" spans="1:13" ht="20.25" hidden="1" customHeight="1" x14ac:dyDescent="0.25">
      <c r="C7">
        <v>5</v>
      </c>
      <c r="D7" s="201">
        <v>45178</v>
      </c>
      <c r="E7" s="202" t="s">
        <v>234</v>
      </c>
      <c r="F7" s="203" t="s">
        <v>456</v>
      </c>
      <c r="G7" s="207">
        <v>300457</v>
      </c>
      <c r="H7" s="203" t="s">
        <v>396</v>
      </c>
      <c r="I7" s="203">
        <v>150</v>
      </c>
      <c r="J7" s="204"/>
      <c r="K7" s="204"/>
      <c r="L7" s="205">
        <v>19.600000000000001</v>
      </c>
      <c r="M7" s="206">
        <f t="shared" ref="M7:M12" si="0">L7*I7</f>
        <v>2940</v>
      </c>
    </row>
    <row r="8" spans="1:13" ht="20.25" hidden="1" customHeight="1" x14ac:dyDescent="0.25">
      <c r="C8">
        <v>6</v>
      </c>
      <c r="D8" s="201">
        <v>45241</v>
      </c>
      <c r="E8" s="202" t="s">
        <v>234</v>
      </c>
      <c r="F8" s="203" t="s">
        <v>456</v>
      </c>
      <c r="G8" s="203">
        <v>300457</v>
      </c>
      <c r="H8" s="203" t="s">
        <v>11344</v>
      </c>
      <c r="I8" s="203">
        <v>-350</v>
      </c>
      <c r="J8" s="204"/>
      <c r="K8" s="204"/>
      <c r="L8" s="205">
        <v>19.68</v>
      </c>
      <c r="M8" s="206">
        <f t="shared" si="0"/>
        <v>-6888</v>
      </c>
    </row>
    <row r="9" spans="1:13" ht="20.25" hidden="1" customHeight="1" x14ac:dyDescent="0.25">
      <c r="C9">
        <v>7</v>
      </c>
      <c r="D9" s="201">
        <v>45241</v>
      </c>
      <c r="E9" s="202" t="s">
        <v>234</v>
      </c>
      <c r="F9" s="203" t="s">
        <v>466</v>
      </c>
      <c r="G9" s="203">
        <v>301288</v>
      </c>
      <c r="H9" s="203" t="s">
        <v>11344</v>
      </c>
      <c r="I9" s="203">
        <v>-200</v>
      </c>
      <c r="J9" s="204"/>
      <c r="K9" s="204"/>
      <c r="L9" s="205">
        <v>20.68</v>
      </c>
      <c r="M9" s="206">
        <f t="shared" si="0"/>
        <v>-4136</v>
      </c>
    </row>
    <row r="10" spans="1:13" ht="20.25" hidden="1" customHeight="1" x14ac:dyDescent="0.25">
      <c r="C10">
        <v>8</v>
      </c>
      <c r="D10" s="167">
        <v>45185</v>
      </c>
      <c r="E10" s="168" t="s">
        <v>47</v>
      </c>
      <c r="F10" s="169" t="s">
        <v>560</v>
      </c>
      <c r="G10" s="169">
        <v>2411</v>
      </c>
      <c r="H10" s="169" t="s">
        <v>53</v>
      </c>
      <c r="I10" s="169">
        <v>300</v>
      </c>
      <c r="J10" s="212"/>
      <c r="K10" s="212"/>
      <c r="L10" s="170">
        <v>5.96</v>
      </c>
      <c r="M10" s="171">
        <f t="shared" si="0"/>
        <v>1788</v>
      </c>
    </row>
    <row r="11" spans="1:13" ht="20.25" hidden="1" customHeight="1" x14ac:dyDescent="0.25">
      <c r="C11">
        <v>9</v>
      </c>
      <c r="D11" s="167">
        <v>45213</v>
      </c>
      <c r="E11" s="168" t="s">
        <v>47</v>
      </c>
      <c r="F11" s="169" t="s">
        <v>560</v>
      </c>
      <c r="G11" s="169">
        <v>2411</v>
      </c>
      <c r="H11" s="169" t="s">
        <v>40</v>
      </c>
      <c r="I11" s="169">
        <v>800</v>
      </c>
      <c r="J11" s="212"/>
      <c r="K11" s="212"/>
      <c r="L11" s="170">
        <v>6</v>
      </c>
      <c r="M11" s="171">
        <f t="shared" si="0"/>
        <v>4800</v>
      </c>
    </row>
    <row r="12" spans="1:13" ht="20.25" hidden="1" customHeight="1" x14ac:dyDescent="0.25">
      <c r="C12">
        <v>10</v>
      </c>
      <c r="D12" s="167">
        <v>45247</v>
      </c>
      <c r="E12" s="168" t="s">
        <v>47</v>
      </c>
      <c r="F12" s="169" t="s">
        <v>560</v>
      </c>
      <c r="G12" s="169">
        <v>2411</v>
      </c>
      <c r="H12" s="169" t="s">
        <v>11353</v>
      </c>
      <c r="I12" s="169">
        <v>-1100</v>
      </c>
      <c r="J12" s="212"/>
      <c r="K12" s="212"/>
      <c r="L12" s="170">
        <v>6.37</v>
      </c>
      <c r="M12" s="171">
        <f t="shared" si="0"/>
        <v>-7007</v>
      </c>
    </row>
    <row r="13" spans="1:13" ht="20.25" hidden="1" customHeight="1" x14ac:dyDescent="0.25">
      <c r="C13">
        <v>11</v>
      </c>
      <c r="D13" s="167">
        <v>45234</v>
      </c>
      <c r="E13" s="168" t="s">
        <v>234</v>
      </c>
      <c r="F13" s="169" t="s">
        <v>3405</v>
      </c>
      <c r="G13" s="169" t="s">
        <v>3404</v>
      </c>
      <c r="H13" s="169" t="s">
        <v>11390</v>
      </c>
      <c r="I13" s="169">
        <v>3000</v>
      </c>
      <c r="J13" s="212"/>
      <c r="K13" s="212"/>
      <c r="L13" s="170">
        <v>8</v>
      </c>
      <c r="M13" s="171">
        <f t="shared" ref="M13:M21" si="1">L13*I13</f>
        <v>24000</v>
      </c>
    </row>
    <row r="14" spans="1:13" ht="20.25" hidden="1" customHeight="1" x14ac:dyDescent="0.25">
      <c r="C14">
        <v>12</v>
      </c>
      <c r="D14" s="167">
        <v>45247</v>
      </c>
      <c r="E14" s="168" t="s">
        <v>234</v>
      </c>
      <c r="F14" s="169" t="s">
        <v>3405</v>
      </c>
      <c r="G14" s="169" t="s">
        <v>3404</v>
      </c>
      <c r="H14" s="169" t="s">
        <v>53</v>
      </c>
      <c r="I14" s="169">
        <v>1000</v>
      </c>
      <c r="J14" s="212"/>
      <c r="K14" s="212"/>
      <c r="L14" s="170">
        <v>11.85</v>
      </c>
      <c r="M14" s="171">
        <f t="shared" si="1"/>
        <v>11850</v>
      </c>
    </row>
    <row r="15" spans="1:13" ht="20.25" hidden="1" customHeight="1" x14ac:dyDescent="0.25">
      <c r="C15">
        <v>13</v>
      </c>
      <c r="D15" s="167">
        <v>45269</v>
      </c>
      <c r="E15" s="168" t="s">
        <v>234</v>
      </c>
      <c r="F15" s="169" t="s">
        <v>3405</v>
      </c>
      <c r="G15" s="169" t="s">
        <v>3404</v>
      </c>
      <c r="H15" s="169" t="s">
        <v>67</v>
      </c>
      <c r="I15" s="169">
        <v>-4000</v>
      </c>
      <c r="J15" s="212"/>
      <c r="K15" s="212"/>
      <c r="L15" s="170">
        <v>8.36</v>
      </c>
      <c r="M15" s="171">
        <f t="shared" si="1"/>
        <v>-33440</v>
      </c>
    </row>
    <row r="16" spans="1:13" ht="20.25" hidden="1" customHeight="1" x14ac:dyDescent="0.25">
      <c r="C16">
        <v>14</v>
      </c>
      <c r="D16" s="167">
        <v>45171</v>
      </c>
      <c r="E16" s="168" t="s">
        <v>537</v>
      </c>
      <c r="F16" s="169" t="s">
        <v>436</v>
      </c>
      <c r="G16" s="169">
        <v>9868</v>
      </c>
      <c r="H16" s="169" t="s">
        <v>0</v>
      </c>
      <c r="I16" s="169">
        <v>500</v>
      </c>
      <c r="J16" s="212"/>
      <c r="K16" s="212"/>
      <c r="L16" s="170">
        <v>73.55</v>
      </c>
      <c r="M16" s="171">
        <f t="shared" si="1"/>
        <v>36775</v>
      </c>
    </row>
    <row r="17" spans="3:13" ht="20.25" hidden="1" customHeight="1" x14ac:dyDescent="0.25">
      <c r="C17">
        <v>15</v>
      </c>
      <c r="D17" s="167">
        <v>45178</v>
      </c>
      <c r="E17" s="168" t="s">
        <v>47</v>
      </c>
      <c r="F17" s="169" t="s">
        <v>436</v>
      </c>
      <c r="G17" s="169">
        <v>9868</v>
      </c>
      <c r="H17" s="169" t="s">
        <v>57</v>
      </c>
      <c r="I17" s="169">
        <v>-180</v>
      </c>
      <c r="J17" s="212"/>
      <c r="K17" s="212"/>
      <c r="L17" s="170">
        <v>73.099999999999994</v>
      </c>
      <c r="M17" s="171">
        <f t="shared" si="1"/>
        <v>-13157.999999999998</v>
      </c>
    </row>
    <row r="18" spans="3:13" ht="20.25" customHeight="1" thickTop="1" x14ac:dyDescent="0.25">
      <c r="C18">
        <v>16</v>
      </c>
      <c r="D18" s="167">
        <v>45353</v>
      </c>
      <c r="E18" s="168" t="s">
        <v>47</v>
      </c>
      <c r="F18" s="169" t="s">
        <v>436</v>
      </c>
      <c r="G18" s="169">
        <v>9868</v>
      </c>
      <c r="H18" s="169" t="s">
        <v>57</v>
      </c>
      <c r="I18" s="169">
        <v>-320</v>
      </c>
      <c r="J18" s="212"/>
      <c r="K18" s="212"/>
      <c r="L18" s="170">
        <v>38.85</v>
      </c>
      <c r="M18" s="171">
        <f t="shared" si="1"/>
        <v>-12432</v>
      </c>
    </row>
    <row r="19" spans="3:13" ht="19.2" customHeight="1" x14ac:dyDescent="0.25">
      <c r="C19">
        <v>17</v>
      </c>
      <c r="D19" s="167">
        <v>45247</v>
      </c>
      <c r="E19" s="168" t="s">
        <v>234</v>
      </c>
      <c r="F19" s="169" t="s">
        <v>1389</v>
      </c>
      <c r="G19" s="169" t="s">
        <v>1388</v>
      </c>
      <c r="H19" s="169" t="s">
        <v>0</v>
      </c>
      <c r="I19" s="169">
        <v>3000</v>
      </c>
      <c r="J19" s="212"/>
      <c r="K19" s="212"/>
      <c r="L19" s="170">
        <v>28.25</v>
      </c>
      <c r="M19" s="171">
        <f t="shared" si="1"/>
        <v>84750</v>
      </c>
    </row>
    <row r="20" spans="3:13" ht="20.25" customHeight="1" x14ac:dyDescent="0.25">
      <c r="C20">
        <v>18</v>
      </c>
      <c r="D20" s="167">
        <v>45255</v>
      </c>
      <c r="E20" s="168" t="s">
        <v>234</v>
      </c>
      <c r="F20" s="169" t="s">
        <v>1389</v>
      </c>
      <c r="G20" s="169" t="s">
        <v>1388</v>
      </c>
      <c r="H20" s="169" t="s">
        <v>0</v>
      </c>
      <c r="I20" s="169">
        <v>500</v>
      </c>
      <c r="J20" s="212"/>
      <c r="K20" s="212"/>
      <c r="L20" s="170">
        <v>33.75</v>
      </c>
      <c r="M20" s="171">
        <f t="shared" si="1"/>
        <v>16875</v>
      </c>
    </row>
    <row r="21" spans="3:13" ht="20.25" customHeight="1" x14ac:dyDescent="0.25">
      <c r="C21">
        <v>19</v>
      </c>
      <c r="D21" s="167">
        <v>45353</v>
      </c>
      <c r="E21" s="168" t="s">
        <v>234</v>
      </c>
      <c r="F21" s="169" t="s">
        <v>1389</v>
      </c>
      <c r="G21" s="169" t="s">
        <v>1388</v>
      </c>
      <c r="H21" s="169" t="s">
        <v>57</v>
      </c>
      <c r="I21" s="169">
        <v>-3500</v>
      </c>
      <c r="J21" s="212"/>
      <c r="K21" s="212"/>
      <c r="L21" s="170">
        <v>30.4</v>
      </c>
      <c r="M21" s="171">
        <f t="shared" si="1"/>
        <v>-106400</v>
      </c>
    </row>
    <row r="22" spans="3:13" ht="20.25" customHeight="1" x14ac:dyDescent="0.25">
      <c r="C22">
        <v>20</v>
      </c>
      <c r="D22" s="167">
        <v>45374</v>
      </c>
      <c r="E22" s="168" t="s">
        <v>234</v>
      </c>
      <c r="F22" s="169" t="s">
        <v>533</v>
      </c>
      <c r="G22" s="169">
        <v>600801</v>
      </c>
      <c r="H22" s="169" t="s">
        <v>57</v>
      </c>
      <c r="I22" s="169">
        <v>-600</v>
      </c>
      <c r="J22" s="212"/>
      <c r="K22" s="212"/>
      <c r="L22" s="170">
        <v>13.16</v>
      </c>
      <c r="M22" s="171">
        <f t="shared" ref="M22:M57" si="2">L22*I22</f>
        <v>-7896</v>
      </c>
    </row>
    <row r="23" spans="3:13" ht="20.25" customHeight="1" x14ac:dyDescent="0.25">
      <c r="C23">
        <v>21</v>
      </c>
      <c r="D23" s="167">
        <v>45171</v>
      </c>
      <c r="E23" s="168" t="s">
        <v>522</v>
      </c>
      <c r="F23" s="169" t="s">
        <v>533</v>
      </c>
      <c r="G23" s="169">
        <v>600801</v>
      </c>
      <c r="H23" s="169" t="s">
        <v>0</v>
      </c>
      <c r="I23" s="169">
        <v>600</v>
      </c>
      <c r="J23" s="212"/>
      <c r="K23" s="212"/>
      <c r="L23" s="170">
        <v>13.55</v>
      </c>
      <c r="M23" s="171">
        <f t="shared" si="2"/>
        <v>8130</v>
      </c>
    </row>
    <row r="24" spans="3:13" ht="20.25" customHeight="1" x14ac:dyDescent="0.25">
      <c r="C24">
        <v>56</v>
      </c>
      <c r="D24" s="167">
        <v>45395</v>
      </c>
      <c r="E24" s="168" t="s">
        <v>235</v>
      </c>
      <c r="F24" s="169" t="s">
        <v>10534</v>
      </c>
      <c r="G24" s="169" t="s">
        <v>10533</v>
      </c>
      <c r="H24" s="169" t="s">
        <v>0</v>
      </c>
      <c r="I24" s="169">
        <v>2000</v>
      </c>
      <c r="J24" s="212"/>
      <c r="K24" s="212"/>
      <c r="L24" s="170">
        <v>2.09</v>
      </c>
      <c r="M24" s="171">
        <f t="shared" ref="M24:M37" si="3">L24*I24</f>
        <v>4180</v>
      </c>
    </row>
    <row r="25" spans="3:13" ht="20.25" customHeight="1" x14ac:dyDescent="0.25">
      <c r="C25">
        <v>57</v>
      </c>
      <c r="D25" s="167">
        <v>45402</v>
      </c>
      <c r="E25" s="168" t="s">
        <v>235</v>
      </c>
      <c r="F25" s="169" t="s">
        <v>10534</v>
      </c>
      <c r="G25" s="169" t="s">
        <v>10533</v>
      </c>
      <c r="H25" s="169" t="s">
        <v>0</v>
      </c>
      <c r="I25" s="169">
        <v>1000</v>
      </c>
      <c r="J25" s="212"/>
      <c r="K25" s="212"/>
      <c r="L25" s="170">
        <v>1.91</v>
      </c>
      <c r="M25" s="171">
        <f t="shared" si="3"/>
        <v>1910</v>
      </c>
    </row>
    <row r="26" spans="3:13" ht="20.25" customHeight="1" x14ac:dyDescent="0.25">
      <c r="D26" s="167">
        <v>45416</v>
      </c>
      <c r="E26" s="168" t="s">
        <v>235</v>
      </c>
      <c r="F26" s="169" t="s">
        <v>10534</v>
      </c>
      <c r="G26" s="169" t="s">
        <v>10533</v>
      </c>
      <c r="H26" s="169" t="s">
        <v>57</v>
      </c>
      <c r="I26" s="169">
        <v>-3000</v>
      </c>
      <c r="J26" s="212"/>
      <c r="K26" s="212"/>
      <c r="L26" s="170">
        <v>1.99</v>
      </c>
      <c r="M26" s="171">
        <f t="shared" si="3"/>
        <v>-5970</v>
      </c>
    </row>
    <row r="27" spans="3:13" ht="20.25" customHeight="1" x14ac:dyDescent="0.25">
      <c r="C27">
        <v>25</v>
      </c>
      <c r="D27" s="167">
        <v>45234</v>
      </c>
      <c r="E27" s="168" t="s">
        <v>224</v>
      </c>
      <c r="F27" s="169" t="s">
        <v>545</v>
      </c>
      <c r="G27" s="169" t="s">
        <v>547</v>
      </c>
      <c r="H27" s="169" t="s">
        <v>0</v>
      </c>
      <c r="I27" s="169">
        <v>200</v>
      </c>
      <c r="J27" s="212"/>
      <c r="K27" s="212"/>
      <c r="L27" s="170">
        <v>263.56200000000001</v>
      </c>
      <c r="M27" s="171">
        <f t="shared" si="3"/>
        <v>52712.4</v>
      </c>
    </row>
    <row r="28" spans="3:13" ht="20.25" customHeight="1" x14ac:dyDescent="0.25">
      <c r="C28">
        <v>26</v>
      </c>
      <c r="D28" s="167">
        <v>45234</v>
      </c>
      <c r="E28" s="168" t="s">
        <v>224</v>
      </c>
      <c r="F28" s="169" t="s">
        <v>545</v>
      </c>
      <c r="G28" s="169" t="s">
        <v>547</v>
      </c>
      <c r="H28" s="169" t="s">
        <v>0</v>
      </c>
      <c r="I28" s="169">
        <v>100</v>
      </c>
      <c r="J28" s="212"/>
      <c r="K28" s="212"/>
      <c r="L28" s="170">
        <v>251.31599999999997</v>
      </c>
      <c r="M28" s="171">
        <f t="shared" si="3"/>
        <v>25131.599999999999</v>
      </c>
    </row>
    <row r="29" spans="3:13" ht="20.25" customHeight="1" x14ac:dyDescent="0.25">
      <c r="C29">
        <v>27</v>
      </c>
      <c r="D29" s="167">
        <v>45247</v>
      </c>
      <c r="E29" s="168" t="s">
        <v>224</v>
      </c>
      <c r="F29" s="169" t="s">
        <v>545</v>
      </c>
      <c r="G29" s="169" t="s">
        <v>547</v>
      </c>
      <c r="H29" s="169" t="s">
        <v>0</v>
      </c>
      <c r="I29" s="169">
        <v>200</v>
      </c>
      <c r="J29" s="212"/>
      <c r="K29" s="212"/>
      <c r="L29" s="170">
        <v>238.91399999999999</v>
      </c>
      <c r="M29" s="171">
        <f t="shared" si="3"/>
        <v>47782.799999999996</v>
      </c>
    </row>
    <row r="30" spans="3:13" ht="20.25" customHeight="1" x14ac:dyDescent="0.25">
      <c r="C30">
        <v>28</v>
      </c>
      <c r="D30" s="167">
        <v>45255</v>
      </c>
      <c r="E30" s="168" t="s">
        <v>224</v>
      </c>
      <c r="F30" s="169" t="s">
        <v>545</v>
      </c>
      <c r="G30" s="169" t="s">
        <v>547</v>
      </c>
      <c r="H30" s="169" t="s">
        <v>0</v>
      </c>
      <c r="I30" s="169">
        <v>200</v>
      </c>
      <c r="J30" s="212"/>
      <c r="K30" s="212"/>
      <c r="L30" s="170">
        <v>264.73199999999997</v>
      </c>
      <c r="M30" s="171">
        <f t="shared" si="3"/>
        <v>52946.399999999994</v>
      </c>
    </row>
    <row r="31" spans="3:13" ht="20.25" customHeight="1" x14ac:dyDescent="0.25">
      <c r="C31">
        <v>29</v>
      </c>
      <c r="D31" s="167">
        <v>45261</v>
      </c>
      <c r="E31" s="168" t="s">
        <v>224</v>
      </c>
      <c r="F31" s="169" t="s">
        <v>545</v>
      </c>
      <c r="G31" s="169" t="s">
        <v>547</v>
      </c>
      <c r="H31" s="169" t="s">
        <v>0</v>
      </c>
      <c r="I31" s="169">
        <v>50</v>
      </c>
      <c r="J31" s="212"/>
      <c r="K31" s="212"/>
      <c r="L31" s="170">
        <v>251.39399999999998</v>
      </c>
      <c r="M31" s="171">
        <f t="shared" si="3"/>
        <v>12569.699999999999</v>
      </c>
    </row>
    <row r="32" spans="3:13" ht="20.25" customHeight="1" x14ac:dyDescent="0.25">
      <c r="C32">
        <v>32</v>
      </c>
      <c r="D32" s="167">
        <v>45304</v>
      </c>
      <c r="E32" s="168" t="s">
        <v>224</v>
      </c>
      <c r="F32" s="169" t="s">
        <v>545</v>
      </c>
      <c r="G32" s="169" t="s">
        <v>547</v>
      </c>
      <c r="H32" s="169" t="s">
        <v>0</v>
      </c>
      <c r="I32" s="169">
        <v>120</v>
      </c>
      <c r="J32" s="212"/>
      <c r="K32" s="212"/>
      <c r="L32" s="170">
        <v>200.38200000000001</v>
      </c>
      <c r="M32" s="171">
        <f t="shared" si="3"/>
        <v>24045.84</v>
      </c>
    </row>
    <row r="33" spans="3:13" ht="20.25" customHeight="1" x14ac:dyDescent="0.25">
      <c r="C33">
        <v>36</v>
      </c>
      <c r="D33" s="167">
        <v>45346</v>
      </c>
      <c r="E33" s="168" t="s">
        <v>224</v>
      </c>
      <c r="F33" s="169" t="s">
        <v>545</v>
      </c>
      <c r="G33" s="169" t="s">
        <v>547</v>
      </c>
      <c r="H33" s="169" t="s">
        <v>0</v>
      </c>
      <c r="I33" s="169">
        <v>50</v>
      </c>
      <c r="J33" s="212"/>
      <c r="K33" s="212"/>
      <c r="L33" s="170">
        <v>185.328</v>
      </c>
      <c r="M33" s="171">
        <f t="shared" si="3"/>
        <v>9266.4</v>
      </c>
    </row>
    <row r="34" spans="3:13" ht="20.25" customHeight="1" x14ac:dyDescent="0.25">
      <c r="C34">
        <v>37</v>
      </c>
      <c r="D34" s="167">
        <v>45353</v>
      </c>
      <c r="E34" s="168" t="s">
        <v>224</v>
      </c>
      <c r="F34" s="169" t="s">
        <v>545</v>
      </c>
      <c r="G34" s="169" t="s">
        <v>547</v>
      </c>
      <c r="H34" s="169" t="s">
        <v>57</v>
      </c>
      <c r="I34" s="169">
        <v>-80</v>
      </c>
      <c r="J34" s="212"/>
      <c r="K34" s="212"/>
      <c r="L34" s="170">
        <v>169.10399999999998</v>
      </c>
      <c r="M34" s="171">
        <f t="shared" si="3"/>
        <v>-13528.32</v>
      </c>
    </row>
    <row r="35" spans="3:13" ht="20.25" customHeight="1" x14ac:dyDescent="0.25">
      <c r="C35">
        <v>43</v>
      </c>
      <c r="D35" s="167">
        <v>45360</v>
      </c>
      <c r="E35" s="168" t="s">
        <v>224</v>
      </c>
      <c r="F35" s="169" t="s">
        <v>545</v>
      </c>
      <c r="G35" s="169" t="s">
        <v>547</v>
      </c>
      <c r="H35" s="169" t="s">
        <v>57</v>
      </c>
      <c r="I35" s="169">
        <v>-240</v>
      </c>
      <c r="J35" s="212"/>
      <c r="K35" s="212"/>
      <c r="L35" s="170">
        <v>155.376</v>
      </c>
      <c r="M35" s="171">
        <f t="shared" si="3"/>
        <v>-37290.239999999998</v>
      </c>
    </row>
    <row r="36" spans="3:13" ht="20.25" customHeight="1" x14ac:dyDescent="0.25">
      <c r="C36">
        <v>55</v>
      </c>
      <c r="D36" s="167">
        <v>45395</v>
      </c>
      <c r="E36" s="168" t="s">
        <v>224</v>
      </c>
      <c r="F36" s="169" t="s">
        <v>545</v>
      </c>
      <c r="G36" s="169" t="s">
        <v>547</v>
      </c>
      <c r="H36" s="169" t="s">
        <v>57</v>
      </c>
      <c r="I36" s="169">
        <v>-400</v>
      </c>
      <c r="J36" s="212"/>
      <c r="K36" s="212"/>
      <c r="L36" s="170">
        <v>187.2</v>
      </c>
      <c r="M36" s="171">
        <f t="shared" si="3"/>
        <v>-74880</v>
      </c>
    </row>
    <row r="37" spans="3:13" ht="20.25" customHeight="1" x14ac:dyDescent="0.25">
      <c r="D37" s="167">
        <v>45423</v>
      </c>
      <c r="E37" s="168" t="s">
        <v>224</v>
      </c>
      <c r="F37" s="169" t="s">
        <v>545</v>
      </c>
      <c r="G37" s="169" t="s">
        <v>547</v>
      </c>
      <c r="H37" s="169" t="s">
        <v>57</v>
      </c>
      <c r="I37" s="169">
        <v>-200</v>
      </c>
      <c r="J37" s="212"/>
      <c r="K37" s="212"/>
      <c r="L37" s="170">
        <v>162.708</v>
      </c>
      <c r="M37" s="171">
        <f t="shared" si="3"/>
        <v>-32541.599999999999</v>
      </c>
    </row>
    <row r="38" spans="3:13" ht="20.25" customHeight="1" x14ac:dyDescent="0.25">
      <c r="D38" s="167">
        <v>45430</v>
      </c>
      <c r="E38" s="168" t="s">
        <v>235</v>
      </c>
      <c r="F38" s="169" t="s">
        <v>4468</v>
      </c>
      <c r="G38" s="169" t="s">
        <v>4467</v>
      </c>
      <c r="H38" s="169" t="s">
        <v>0</v>
      </c>
      <c r="I38" s="169">
        <v>800</v>
      </c>
      <c r="J38" s="212"/>
      <c r="K38" s="212"/>
      <c r="L38" s="170">
        <v>5.35</v>
      </c>
      <c r="M38" s="171">
        <f t="shared" ref="M38:M47" si="4">L38*I38</f>
        <v>4280</v>
      </c>
    </row>
    <row r="39" spans="3:13" ht="20.25" customHeight="1" x14ac:dyDescent="0.25">
      <c r="D39" s="167">
        <v>45444</v>
      </c>
      <c r="E39" s="168" t="s">
        <v>235</v>
      </c>
      <c r="F39" s="169" t="s">
        <v>4468</v>
      </c>
      <c r="G39" s="169" t="s">
        <v>4467</v>
      </c>
      <c r="H39" s="169" t="s">
        <v>0</v>
      </c>
      <c r="I39" s="169">
        <v>300</v>
      </c>
      <c r="J39" s="212"/>
      <c r="K39" s="212"/>
      <c r="L39" s="170">
        <v>5.24</v>
      </c>
      <c r="M39" s="171">
        <f t="shared" si="4"/>
        <v>1572</v>
      </c>
    </row>
    <row r="40" spans="3:13" ht="20.25" customHeight="1" x14ac:dyDescent="0.25">
      <c r="D40" s="167">
        <v>45451</v>
      </c>
      <c r="E40" s="168" t="s">
        <v>235</v>
      </c>
      <c r="F40" s="169" t="s">
        <v>4468</v>
      </c>
      <c r="G40" s="169" t="s">
        <v>4467</v>
      </c>
      <c r="H40" s="169" t="s">
        <v>0</v>
      </c>
      <c r="I40" s="169">
        <v>500</v>
      </c>
      <c r="J40" s="212"/>
      <c r="K40" s="212"/>
      <c r="L40" s="170">
        <v>5.2</v>
      </c>
      <c r="M40" s="171">
        <f t="shared" si="4"/>
        <v>2600</v>
      </c>
    </row>
    <row r="41" spans="3:13" ht="20.25" customHeight="1" x14ac:dyDescent="0.25">
      <c r="D41" s="167">
        <v>45479</v>
      </c>
      <c r="E41" s="168" t="s">
        <v>235</v>
      </c>
      <c r="F41" s="169" t="s">
        <v>4468</v>
      </c>
      <c r="G41" s="169" t="s">
        <v>4467</v>
      </c>
      <c r="H41" s="169" t="s">
        <v>57</v>
      </c>
      <c r="I41" s="169">
        <v>-1600</v>
      </c>
      <c r="J41" s="212"/>
      <c r="K41" s="212"/>
      <c r="L41" s="170">
        <v>4.96</v>
      </c>
      <c r="M41" s="171">
        <f t="shared" si="4"/>
        <v>-7936</v>
      </c>
    </row>
    <row r="42" spans="3:13" ht="20.25" customHeight="1" x14ac:dyDescent="0.25">
      <c r="D42" s="167">
        <v>45430</v>
      </c>
      <c r="E42" s="168" t="s">
        <v>39</v>
      </c>
      <c r="F42" s="169" t="s">
        <v>4020</v>
      </c>
      <c r="G42" s="169">
        <v>3759</v>
      </c>
      <c r="H42" s="169" t="s">
        <v>0</v>
      </c>
      <c r="I42" s="169">
        <v>1000</v>
      </c>
      <c r="J42" s="212"/>
      <c r="K42" s="212"/>
      <c r="L42" s="170">
        <v>11.28</v>
      </c>
      <c r="M42" s="171">
        <f t="shared" si="4"/>
        <v>11280</v>
      </c>
    </row>
    <row r="43" spans="3:13" ht="20.25" customHeight="1" x14ac:dyDescent="0.25">
      <c r="D43" s="167">
        <v>45437</v>
      </c>
      <c r="E43" s="168" t="s">
        <v>39</v>
      </c>
      <c r="F43" s="169" t="s">
        <v>4020</v>
      </c>
      <c r="G43" s="169">
        <v>3759</v>
      </c>
      <c r="H43" s="169" t="s">
        <v>0</v>
      </c>
      <c r="I43" s="169">
        <v>200</v>
      </c>
      <c r="J43" s="212"/>
      <c r="K43" s="212"/>
      <c r="L43" s="170">
        <v>10.24</v>
      </c>
      <c r="M43" s="171">
        <f t="shared" si="4"/>
        <v>2048</v>
      </c>
    </row>
    <row r="44" spans="3:13" ht="20.25" customHeight="1" x14ac:dyDescent="0.25">
      <c r="D44" s="167">
        <v>45444</v>
      </c>
      <c r="E44" s="168" t="s">
        <v>39</v>
      </c>
      <c r="F44" s="169" t="s">
        <v>4020</v>
      </c>
      <c r="G44" s="169">
        <v>3759</v>
      </c>
      <c r="H44" s="169" t="s">
        <v>57</v>
      </c>
      <c r="I44" s="169">
        <v>-1200</v>
      </c>
      <c r="J44" s="212"/>
      <c r="K44" s="212"/>
      <c r="L44" s="170">
        <v>9.83</v>
      </c>
      <c r="M44" s="171">
        <f t="shared" si="4"/>
        <v>-11796</v>
      </c>
    </row>
    <row r="45" spans="3:13" ht="20.399999999999999" customHeight="1" x14ac:dyDescent="0.25">
      <c r="D45" s="167">
        <v>45444</v>
      </c>
      <c r="E45" s="168" t="s">
        <v>235</v>
      </c>
      <c r="F45" s="169" t="s">
        <v>3948</v>
      </c>
      <c r="G45" s="169" t="s">
        <v>3947</v>
      </c>
      <c r="H45" s="169" t="s">
        <v>0</v>
      </c>
      <c r="I45" s="169">
        <v>200</v>
      </c>
      <c r="J45" s="212"/>
      <c r="K45" s="212"/>
      <c r="L45" s="170">
        <v>4.8</v>
      </c>
      <c r="M45" s="171">
        <f t="shared" si="4"/>
        <v>960</v>
      </c>
    </row>
    <row r="46" spans="3:13" ht="20.399999999999999" customHeight="1" x14ac:dyDescent="0.25">
      <c r="D46" s="167">
        <v>45437</v>
      </c>
      <c r="E46" s="168" t="s">
        <v>235</v>
      </c>
      <c r="F46" s="169" t="s">
        <v>3948</v>
      </c>
      <c r="G46" s="169" t="s">
        <v>3947</v>
      </c>
      <c r="H46" s="169" t="s">
        <v>0</v>
      </c>
      <c r="I46" s="169">
        <v>500</v>
      </c>
      <c r="J46" s="212"/>
      <c r="K46" s="212"/>
      <c r="L46" s="170">
        <v>5.22</v>
      </c>
      <c r="M46" s="171">
        <f t="shared" si="4"/>
        <v>2610</v>
      </c>
    </row>
    <row r="47" spans="3:13" ht="20.25" customHeight="1" x14ac:dyDescent="0.25">
      <c r="D47" s="167">
        <v>45451</v>
      </c>
      <c r="E47" s="168" t="s">
        <v>235</v>
      </c>
      <c r="F47" s="169" t="s">
        <v>3948</v>
      </c>
      <c r="G47" s="169" t="s">
        <v>3947</v>
      </c>
      <c r="H47" s="169" t="s">
        <v>57</v>
      </c>
      <c r="I47" s="169">
        <v>-700</v>
      </c>
      <c r="J47" s="212"/>
      <c r="K47" s="212"/>
      <c r="L47" s="170">
        <v>4.41</v>
      </c>
      <c r="M47" s="171">
        <f t="shared" si="4"/>
        <v>-3087</v>
      </c>
    </row>
    <row r="48" spans="3:13" ht="20.25" customHeight="1" x14ac:dyDescent="0.25">
      <c r="C48">
        <v>22</v>
      </c>
      <c r="D48" s="167">
        <v>45171</v>
      </c>
      <c r="E48" s="168" t="s">
        <v>224</v>
      </c>
      <c r="F48" s="169" t="s">
        <v>110</v>
      </c>
      <c r="G48" s="169" t="s">
        <v>293</v>
      </c>
      <c r="H48" s="169" t="s">
        <v>0</v>
      </c>
      <c r="I48" s="169">
        <v>100</v>
      </c>
      <c r="J48" s="212"/>
      <c r="K48" s="212"/>
      <c r="L48" s="170">
        <v>741.07799999999997</v>
      </c>
      <c r="M48" s="171">
        <f t="shared" si="2"/>
        <v>74107.8</v>
      </c>
    </row>
    <row r="49" spans="3:13" ht="20.25" customHeight="1" x14ac:dyDescent="0.25">
      <c r="C49">
        <v>23</v>
      </c>
      <c r="D49" s="167">
        <v>45178</v>
      </c>
      <c r="E49" s="168" t="s">
        <v>224</v>
      </c>
      <c r="F49" s="169" t="s">
        <v>110</v>
      </c>
      <c r="G49" s="169" t="s">
        <v>293</v>
      </c>
      <c r="H49" s="169" t="s">
        <v>57</v>
      </c>
      <c r="I49" s="169">
        <v>-20</v>
      </c>
      <c r="J49" s="212"/>
      <c r="K49" s="212"/>
      <c r="L49" s="170">
        <v>702.39</v>
      </c>
      <c r="M49" s="171">
        <f t="shared" si="2"/>
        <v>-14047.8</v>
      </c>
    </row>
    <row r="50" spans="3:13" ht="20.25" customHeight="1" x14ac:dyDescent="0.25">
      <c r="C50">
        <v>49</v>
      </c>
      <c r="D50" s="167">
        <v>45374</v>
      </c>
      <c r="E50" s="168" t="s">
        <v>224</v>
      </c>
      <c r="F50" s="169" t="s">
        <v>110</v>
      </c>
      <c r="G50" s="169" t="s">
        <v>293</v>
      </c>
      <c r="H50" s="169" t="s">
        <v>57</v>
      </c>
      <c r="I50" s="169">
        <v>-20</v>
      </c>
      <c r="J50" s="212"/>
      <c r="K50" s="212"/>
      <c r="L50" s="170">
        <v>562.61399999999992</v>
      </c>
      <c r="M50" s="171">
        <f t="shared" ref="M50:M56" si="5">L50*I50</f>
        <v>-11252.279999999999</v>
      </c>
    </row>
    <row r="51" spans="3:13" ht="20.25" customHeight="1" x14ac:dyDescent="0.25">
      <c r="C51">
        <v>50</v>
      </c>
      <c r="D51" s="167">
        <v>45381</v>
      </c>
      <c r="E51" s="168" t="s">
        <v>224</v>
      </c>
      <c r="F51" s="169" t="s">
        <v>110</v>
      </c>
      <c r="G51" s="169" t="s">
        <v>293</v>
      </c>
      <c r="H51" s="169" t="s">
        <v>57</v>
      </c>
      <c r="I51" s="169">
        <v>-20</v>
      </c>
      <c r="J51" s="212"/>
      <c r="K51" s="212"/>
      <c r="L51" s="170">
        <v>564.40800000000002</v>
      </c>
      <c r="M51" s="171">
        <f t="shared" si="5"/>
        <v>-11288.16</v>
      </c>
    </row>
    <row r="52" spans="3:13" ht="20.25" customHeight="1" x14ac:dyDescent="0.25">
      <c r="C52">
        <v>52</v>
      </c>
      <c r="D52" s="167">
        <v>45388</v>
      </c>
      <c r="E52" s="168" t="s">
        <v>224</v>
      </c>
      <c r="F52" s="169" t="s">
        <v>110</v>
      </c>
      <c r="G52" s="169" t="s">
        <v>293</v>
      </c>
      <c r="H52" s="169" t="s">
        <v>57</v>
      </c>
      <c r="I52" s="169">
        <v>-40</v>
      </c>
      <c r="J52" s="212"/>
      <c r="K52" s="212"/>
      <c r="L52" s="170">
        <v>558.94799999999998</v>
      </c>
      <c r="M52" s="171">
        <f t="shared" si="5"/>
        <v>-22357.919999999998</v>
      </c>
    </row>
    <row r="53" spans="3:13" ht="20.25" customHeight="1" x14ac:dyDescent="0.25">
      <c r="D53" s="167">
        <v>45416</v>
      </c>
      <c r="E53" s="168" t="s">
        <v>235</v>
      </c>
      <c r="F53" s="169" t="s">
        <v>36</v>
      </c>
      <c r="G53" s="169" t="s">
        <v>37</v>
      </c>
      <c r="H53" s="169" t="s">
        <v>0</v>
      </c>
      <c r="I53" s="169">
        <v>100</v>
      </c>
      <c r="J53" s="212"/>
      <c r="K53" s="212"/>
      <c r="L53" s="170">
        <v>42.12</v>
      </c>
      <c r="M53" s="171">
        <f t="shared" si="5"/>
        <v>4212</v>
      </c>
    </row>
    <row r="54" spans="3:13" ht="20.25" customHeight="1" x14ac:dyDescent="0.25">
      <c r="D54" s="167">
        <v>45423</v>
      </c>
      <c r="E54" s="168" t="s">
        <v>235</v>
      </c>
      <c r="F54" s="169" t="s">
        <v>36</v>
      </c>
      <c r="G54" s="169" t="s">
        <v>37</v>
      </c>
      <c r="H54" s="169" t="s">
        <v>0</v>
      </c>
      <c r="I54" s="169">
        <v>50</v>
      </c>
      <c r="J54" s="212"/>
      <c r="K54" s="212"/>
      <c r="L54" s="170">
        <v>43.22</v>
      </c>
      <c r="M54" s="171">
        <f t="shared" si="5"/>
        <v>2161</v>
      </c>
    </row>
    <row r="55" spans="3:13" ht="20.25" customHeight="1" x14ac:dyDescent="0.25">
      <c r="D55" s="167">
        <v>45430</v>
      </c>
      <c r="E55" s="168" t="s">
        <v>235</v>
      </c>
      <c r="F55" s="169" t="s">
        <v>36</v>
      </c>
      <c r="G55" s="169" t="s">
        <v>37</v>
      </c>
      <c r="H55" s="169" t="s">
        <v>0</v>
      </c>
      <c r="I55" s="169">
        <v>50</v>
      </c>
      <c r="J55" s="212"/>
      <c r="K55" s="212"/>
      <c r="L55" s="170">
        <v>42.25</v>
      </c>
      <c r="M55" s="171">
        <f t="shared" si="5"/>
        <v>2112.5</v>
      </c>
    </row>
    <row r="56" spans="3:13" ht="20.25" customHeight="1" x14ac:dyDescent="0.25">
      <c r="D56" s="167">
        <v>45444</v>
      </c>
      <c r="E56" s="168" t="s">
        <v>235</v>
      </c>
      <c r="F56" s="169" t="s">
        <v>36</v>
      </c>
      <c r="G56" s="169" t="s">
        <v>37</v>
      </c>
      <c r="H56" s="169" t="s">
        <v>57</v>
      </c>
      <c r="I56" s="169">
        <v>-200</v>
      </c>
      <c r="J56" s="212"/>
      <c r="K56" s="212"/>
      <c r="L56" s="170">
        <v>40.700000000000003</v>
      </c>
      <c r="M56" s="171">
        <f t="shared" si="5"/>
        <v>-8140.0000000000009</v>
      </c>
    </row>
    <row r="57" spans="3:13" ht="20.25" customHeight="1" x14ac:dyDescent="0.25">
      <c r="C57">
        <v>24</v>
      </c>
      <c r="D57" s="167">
        <v>45227</v>
      </c>
      <c r="E57" s="168" t="s">
        <v>235</v>
      </c>
      <c r="F57" s="169" t="s">
        <v>533</v>
      </c>
      <c r="G57" s="169">
        <v>600801</v>
      </c>
      <c r="H57" s="169" t="s">
        <v>0</v>
      </c>
      <c r="I57" s="169">
        <v>500</v>
      </c>
      <c r="J57" s="212"/>
      <c r="K57" s="212"/>
      <c r="L57" s="170">
        <v>14.56</v>
      </c>
      <c r="M57" s="171">
        <f t="shared" si="2"/>
        <v>7280</v>
      </c>
    </row>
    <row r="58" spans="3:13" ht="20.25" customHeight="1" x14ac:dyDescent="0.25">
      <c r="C58">
        <v>39</v>
      </c>
      <c r="D58" s="167">
        <v>45353</v>
      </c>
      <c r="E58" s="168" t="s">
        <v>235</v>
      </c>
      <c r="F58" s="169" t="s">
        <v>533</v>
      </c>
      <c r="G58" s="169">
        <v>600801</v>
      </c>
      <c r="H58" s="169" t="s">
        <v>57</v>
      </c>
      <c r="I58" s="169">
        <v>-500</v>
      </c>
      <c r="J58" s="212"/>
      <c r="K58" s="212"/>
      <c r="L58" s="170">
        <v>13.65</v>
      </c>
      <c r="M58" s="171">
        <f>L58*I58</f>
        <v>-6825</v>
      </c>
    </row>
    <row r="59" spans="3:13" ht="20.25" customHeight="1" x14ac:dyDescent="0.25">
      <c r="C59">
        <v>30</v>
      </c>
      <c r="D59" s="167">
        <v>45261</v>
      </c>
      <c r="E59" s="168" t="s">
        <v>235</v>
      </c>
      <c r="F59" s="169" t="s">
        <v>11384</v>
      </c>
      <c r="G59" s="169" t="s">
        <v>11386</v>
      </c>
      <c r="H59" s="169" t="s">
        <v>0</v>
      </c>
      <c r="I59" s="169">
        <v>5000</v>
      </c>
      <c r="J59" s="212"/>
      <c r="K59" s="212"/>
      <c r="L59" s="170">
        <v>0.98399999999999999</v>
      </c>
      <c r="M59" s="171">
        <f t="shared" ref="M59:M190" si="6">L59*I59</f>
        <v>4920</v>
      </c>
    </row>
    <row r="60" spans="3:13" ht="20.25" customHeight="1" x14ac:dyDescent="0.25">
      <c r="C60">
        <v>31</v>
      </c>
      <c r="D60" s="167">
        <v>45269</v>
      </c>
      <c r="E60" s="168" t="s">
        <v>235</v>
      </c>
      <c r="F60" s="169" t="s">
        <v>11384</v>
      </c>
      <c r="G60" s="169" t="s">
        <v>11386</v>
      </c>
      <c r="H60" s="169" t="s">
        <v>0</v>
      </c>
      <c r="I60" s="169">
        <v>5000</v>
      </c>
      <c r="J60" s="212"/>
      <c r="K60" s="212"/>
      <c r="L60" s="170">
        <v>0.95699999999999996</v>
      </c>
      <c r="M60" s="171">
        <f t="shared" si="6"/>
        <v>4785</v>
      </c>
    </row>
    <row r="61" spans="3:13" ht="20.25" customHeight="1" x14ac:dyDescent="0.25">
      <c r="C61">
        <v>51</v>
      </c>
      <c r="D61" s="167">
        <v>45381</v>
      </c>
      <c r="E61" s="168" t="s">
        <v>235</v>
      </c>
      <c r="F61" s="169" t="s">
        <v>11384</v>
      </c>
      <c r="G61" s="169" t="s">
        <v>11386</v>
      </c>
      <c r="H61" s="169" t="s">
        <v>57</v>
      </c>
      <c r="I61" s="169">
        <v>-10000</v>
      </c>
      <c r="J61" s="212"/>
      <c r="K61" s="212"/>
      <c r="L61" s="170">
        <v>0.77200000000000002</v>
      </c>
      <c r="M61" s="171">
        <f>L61*I61</f>
        <v>-7720</v>
      </c>
    </row>
    <row r="62" spans="3:13" ht="20.25" customHeight="1" x14ac:dyDescent="0.25">
      <c r="C62">
        <v>38</v>
      </c>
      <c r="D62" s="167">
        <v>45353</v>
      </c>
      <c r="E62" s="168" t="s">
        <v>39</v>
      </c>
      <c r="F62" s="169" t="s">
        <v>77</v>
      </c>
      <c r="G62" s="169">
        <v>1810</v>
      </c>
      <c r="H62" s="169" t="s">
        <v>0</v>
      </c>
      <c r="I62" s="169">
        <v>500</v>
      </c>
      <c r="J62" s="212"/>
      <c r="K62" s="212"/>
      <c r="L62" s="170">
        <v>13.32</v>
      </c>
      <c r="M62" s="171">
        <f>L62*I62</f>
        <v>6660</v>
      </c>
    </row>
    <row r="63" spans="3:13" ht="20.25" customHeight="1" x14ac:dyDescent="0.25">
      <c r="C63">
        <v>42</v>
      </c>
      <c r="D63" s="167">
        <v>45360</v>
      </c>
      <c r="E63" s="168" t="s">
        <v>39</v>
      </c>
      <c r="F63" s="169" t="s">
        <v>77</v>
      </c>
      <c r="G63" s="169">
        <v>1810</v>
      </c>
      <c r="H63" s="169" t="s">
        <v>0</v>
      </c>
      <c r="I63" s="169">
        <v>200</v>
      </c>
      <c r="J63" s="212"/>
      <c r="K63" s="212"/>
      <c r="L63" s="170">
        <v>13.08</v>
      </c>
      <c r="M63" s="171">
        <f>L63*I63</f>
        <v>2616</v>
      </c>
    </row>
    <row r="64" spans="3:13" ht="20.25" customHeight="1" x14ac:dyDescent="0.25">
      <c r="C64">
        <v>54</v>
      </c>
      <c r="D64" s="167">
        <v>45388</v>
      </c>
      <c r="E64" s="168" t="s">
        <v>39</v>
      </c>
      <c r="F64" s="169" t="s">
        <v>77</v>
      </c>
      <c r="G64" s="169">
        <v>1810</v>
      </c>
      <c r="H64" s="169" t="s">
        <v>57</v>
      </c>
      <c r="I64" s="169">
        <v>-700</v>
      </c>
      <c r="J64" s="212"/>
      <c r="K64" s="212"/>
      <c r="L64" s="170">
        <v>15.54</v>
      </c>
      <c r="M64" s="171">
        <f>L64*I64</f>
        <v>-10878</v>
      </c>
    </row>
    <row r="65" spans="3:13" ht="20.25" customHeight="1" x14ac:dyDescent="0.25">
      <c r="C65">
        <v>33</v>
      </c>
      <c r="D65" s="167">
        <v>45311</v>
      </c>
      <c r="E65" s="168" t="s">
        <v>224</v>
      </c>
      <c r="F65" s="169" t="s">
        <v>11424</v>
      </c>
      <c r="G65" s="169" t="s">
        <v>11433</v>
      </c>
      <c r="H65" s="169" t="s">
        <v>0</v>
      </c>
      <c r="I65" s="169">
        <v>200</v>
      </c>
      <c r="J65" s="212"/>
      <c r="K65" s="212"/>
      <c r="L65" s="170">
        <v>220.27199999999999</v>
      </c>
      <c r="M65" s="171">
        <f t="shared" si="6"/>
        <v>44054.400000000001</v>
      </c>
    </row>
    <row r="66" spans="3:13" ht="20.25" customHeight="1" x14ac:dyDescent="0.25">
      <c r="C66">
        <v>44</v>
      </c>
      <c r="D66" s="167">
        <v>45360</v>
      </c>
      <c r="E66" s="168" t="s">
        <v>224</v>
      </c>
      <c r="F66" s="169" t="s">
        <v>11424</v>
      </c>
      <c r="G66" s="169" t="s">
        <v>11433</v>
      </c>
      <c r="H66" s="169" t="s">
        <v>0</v>
      </c>
      <c r="I66" s="169">
        <v>200</v>
      </c>
      <c r="J66" s="212"/>
      <c r="K66" s="212"/>
      <c r="L66" s="170">
        <v>283.452</v>
      </c>
      <c r="M66" s="171">
        <f t="shared" ref="M66:M81" si="7">L66*I66</f>
        <v>56690.400000000001</v>
      </c>
    </row>
    <row r="67" spans="3:13" ht="20.25" customHeight="1" x14ac:dyDescent="0.25">
      <c r="C67">
        <v>53</v>
      </c>
      <c r="D67" s="167">
        <v>45388</v>
      </c>
      <c r="E67" s="168" t="s">
        <v>224</v>
      </c>
      <c r="F67" s="169" t="s">
        <v>11424</v>
      </c>
      <c r="G67" s="169" t="s">
        <v>11433</v>
      </c>
      <c r="H67" s="169" t="s">
        <v>57</v>
      </c>
      <c r="I67" s="169">
        <v>-400</v>
      </c>
      <c r="J67" s="212"/>
      <c r="K67" s="212"/>
      <c r="L67" s="170">
        <v>232.67399999999998</v>
      </c>
      <c r="M67" s="171">
        <f t="shared" si="7"/>
        <v>-93069.599999999991</v>
      </c>
    </row>
    <row r="68" spans="3:13" ht="20.25" customHeight="1" x14ac:dyDescent="0.25">
      <c r="C68">
        <v>35</v>
      </c>
      <c r="D68" s="167">
        <v>45346</v>
      </c>
      <c r="E68" s="168" t="s">
        <v>224</v>
      </c>
      <c r="F68" s="169" t="s">
        <v>289</v>
      </c>
      <c r="G68" s="169" t="s">
        <v>291</v>
      </c>
      <c r="H68" s="169" t="s">
        <v>0</v>
      </c>
      <c r="I68" s="169">
        <v>30</v>
      </c>
      <c r="J68" s="212"/>
      <c r="K68" s="212"/>
      <c r="L68" s="170">
        <v>1364.922</v>
      </c>
      <c r="M68" s="171">
        <f t="shared" si="7"/>
        <v>40947.660000000003</v>
      </c>
    </row>
    <row r="69" spans="3:13" ht="20.25" customHeight="1" x14ac:dyDescent="0.25">
      <c r="C69">
        <v>41</v>
      </c>
      <c r="D69" s="167">
        <v>45353</v>
      </c>
      <c r="E69" s="168" t="s">
        <v>224</v>
      </c>
      <c r="F69" s="169" t="s">
        <v>289</v>
      </c>
      <c r="G69" s="169" t="s">
        <v>291</v>
      </c>
      <c r="H69" s="169" t="s">
        <v>0</v>
      </c>
      <c r="I69" s="169">
        <v>20</v>
      </c>
      <c r="J69" s="212"/>
      <c r="K69" s="212"/>
      <c r="L69" s="170">
        <v>1390.116</v>
      </c>
      <c r="M69" s="171">
        <f t="shared" si="7"/>
        <v>27802.32</v>
      </c>
    </row>
    <row r="70" spans="3:13" ht="20.25" customHeight="1" x14ac:dyDescent="0.25">
      <c r="C70">
        <v>45</v>
      </c>
      <c r="D70" s="167">
        <v>45374</v>
      </c>
      <c r="E70" s="168" t="s">
        <v>224</v>
      </c>
      <c r="F70" s="169" t="s">
        <v>359</v>
      </c>
      <c r="G70" s="169" t="s">
        <v>361</v>
      </c>
      <c r="H70" s="169" t="s">
        <v>0</v>
      </c>
      <c r="I70" s="169">
        <v>15</v>
      </c>
      <c r="J70" s="212"/>
      <c r="K70" s="212"/>
      <c r="L70" s="170">
        <v>1343.7839999999999</v>
      </c>
      <c r="M70" s="171">
        <f t="shared" si="7"/>
        <v>20156.759999999998</v>
      </c>
    </row>
    <row r="71" spans="3:13" ht="20.25" customHeight="1" x14ac:dyDescent="0.25">
      <c r="D71" s="167">
        <v>45430</v>
      </c>
      <c r="E71" s="168" t="s">
        <v>235</v>
      </c>
      <c r="F71" s="169" t="s">
        <v>4118</v>
      </c>
      <c r="G71" s="169" t="s">
        <v>4117</v>
      </c>
      <c r="H71" s="169" t="s">
        <v>0</v>
      </c>
      <c r="I71" s="169">
        <v>300</v>
      </c>
      <c r="J71" s="212"/>
      <c r="K71" s="212"/>
      <c r="L71" s="170">
        <v>36.799999999999997</v>
      </c>
      <c r="M71" s="171">
        <f t="shared" si="7"/>
        <v>11040</v>
      </c>
    </row>
    <row r="72" spans="3:13" ht="20.25" customHeight="1" x14ac:dyDescent="0.25">
      <c r="D72" s="167">
        <v>45437</v>
      </c>
      <c r="E72" s="168" t="s">
        <v>235</v>
      </c>
      <c r="F72" s="169" t="s">
        <v>4118</v>
      </c>
      <c r="G72" s="169" t="s">
        <v>4117</v>
      </c>
      <c r="H72" s="169" t="s">
        <v>0</v>
      </c>
      <c r="I72" s="169">
        <v>200</v>
      </c>
      <c r="J72" s="212"/>
      <c r="K72" s="212"/>
      <c r="L72" s="170">
        <v>35.74</v>
      </c>
      <c r="M72" s="171">
        <f t="shared" si="7"/>
        <v>7148</v>
      </c>
    </row>
    <row r="73" spans="3:13" ht="20.25" customHeight="1" x14ac:dyDescent="0.25">
      <c r="D73" s="167">
        <v>45472</v>
      </c>
      <c r="E73" s="168" t="s">
        <v>224</v>
      </c>
      <c r="F73" s="169" t="s">
        <v>359</v>
      </c>
      <c r="G73" s="169" t="s">
        <v>361</v>
      </c>
      <c r="H73" s="169" t="s">
        <v>0</v>
      </c>
      <c r="I73" s="169">
        <v>5</v>
      </c>
      <c r="J73" s="212"/>
      <c r="K73" s="212"/>
      <c r="L73" s="170">
        <v>1642.836</v>
      </c>
      <c r="M73" s="171">
        <f t="shared" si="7"/>
        <v>8214.18</v>
      </c>
    </row>
    <row r="74" spans="3:13" ht="20.25" customHeight="1" x14ac:dyDescent="0.25">
      <c r="D74" s="167">
        <v>45521</v>
      </c>
      <c r="E74" s="168" t="s">
        <v>224</v>
      </c>
      <c r="F74" s="169" t="s">
        <v>359</v>
      </c>
      <c r="G74" s="169" t="s">
        <v>361</v>
      </c>
      <c r="H74" s="169" t="s">
        <v>57</v>
      </c>
      <c r="I74" s="169">
        <v>-20</v>
      </c>
      <c r="J74" s="212"/>
      <c r="K74" s="212"/>
      <c r="L74" s="170">
        <v>1763.19</v>
      </c>
      <c r="M74" s="171">
        <f t="shared" si="7"/>
        <v>-35263.800000000003</v>
      </c>
    </row>
    <row r="75" spans="3:13" ht="20.25" customHeight="1" x14ac:dyDescent="0.25">
      <c r="D75" s="167">
        <v>45521</v>
      </c>
      <c r="E75" s="168" t="s">
        <v>224</v>
      </c>
      <c r="F75" s="169" t="s">
        <v>289</v>
      </c>
      <c r="G75" s="169" t="s">
        <v>291</v>
      </c>
      <c r="H75" s="169" t="s">
        <v>57</v>
      </c>
      <c r="I75" s="169">
        <v>-50</v>
      </c>
      <c r="J75" s="212"/>
      <c r="K75" s="212"/>
      <c r="L75" s="170">
        <v>1381.068</v>
      </c>
      <c r="M75" s="171">
        <f t="shared" si="7"/>
        <v>-69053.399999999994</v>
      </c>
    </row>
    <row r="76" spans="3:13" ht="20.25" customHeight="1" x14ac:dyDescent="0.25">
      <c r="D76" s="167">
        <v>45521</v>
      </c>
      <c r="E76" s="168" t="s">
        <v>235</v>
      </c>
      <c r="F76" s="169" t="s">
        <v>4118</v>
      </c>
      <c r="G76" s="169" t="s">
        <v>4117</v>
      </c>
      <c r="H76" s="169" t="s">
        <v>57</v>
      </c>
      <c r="I76" s="169">
        <v>-500</v>
      </c>
      <c r="J76" s="212"/>
      <c r="K76" s="212"/>
      <c r="L76" s="170">
        <v>26.84</v>
      </c>
      <c r="M76" s="171">
        <f t="shared" si="7"/>
        <v>-13420</v>
      </c>
    </row>
    <row r="77" spans="3:13" ht="20.25" customHeight="1" x14ac:dyDescent="0.25">
      <c r="D77" s="167">
        <v>45535</v>
      </c>
      <c r="E77" s="168" t="s">
        <v>234</v>
      </c>
      <c r="F77" s="169" t="s">
        <v>7092</v>
      </c>
      <c r="G77" s="169" t="s">
        <v>7091</v>
      </c>
      <c r="H77" s="169" t="s">
        <v>40</v>
      </c>
      <c r="I77" s="169">
        <v>2662</v>
      </c>
      <c r="J77" s="212"/>
      <c r="K77" s="212"/>
      <c r="L77" s="170">
        <v>102.91</v>
      </c>
      <c r="M77" s="171">
        <f>L77*I77</f>
        <v>273946.42</v>
      </c>
    </row>
    <row r="78" spans="3:13" ht="20.25" customHeight="1" x14ac:dyDescent="0.25">
      <c r="D78" s="167">
        <v>45542</v>
      </c>
      <c r="E78" s="168" t="s">
        <v>234</v>
      </c>
      <c r="F78" s="169" t="s">
        <v>7092</v>
      </c>
      <c r="G78" s="169" t="s">
        <v>7091</v>
      </c>
      <c r="H78" s="169" t="s">
        <v>57</v>
      </c>
      <c r="I78" s="169">
        <v>-1000</v>
      </c>
      <c r="J78" s="212"/>
      <c r="K78" s="212"/>
      <c r="L78" s="170">
        <v>99.6</v>
      </c>
      <c r="M78" s="171">
        <f>L78*I78</f>
        <v>-99600</v>
      </c>
    </row>
    <row r="79" spans="3:13" ht="20.25" customHeight="1" x14ac:dyDescent="0.25">
      <c r="D79" s="167">
        <v>45556</v>
      </c>
      <c r="E79" s="168" t="s">
        <v>234</v>
      </c>
      <c r="F79" s="169" t="s">
        <v>7092</v>
      </c>
      <c r="G79" s="169" t="s">
        <v>7091</v>
      </c>
      <c r="H79" s="169" t="s">
        <v>57</v>
      </c>
      <c r="I79" s="169">
        <v>-1662</v>
      </c>
      <c r="J79" s="212"/>
      <c r="K79" s="212"/>
      <c r="L79" s="170">
        <v>103.05</v>
      </c>
      <c r="M79" s="171">
        <f>L79*I79</f>
        <v>-171269.1</v>
      </c>
    </row>
    <row r="80" spans="3:13" ht="20.25" customHeight="1" x14ac:dyDescent="0.25">
      <c r="C80">
        <v>34</v>
      </c>
      <c r="D80" s="167">
        <v>45346</v>
      </c>
      <c r="E80" s="168" t="s">
        <v>224</v>
      </c>
      <c r="F80" s="169" t="s">
        <v>11449</v>
      </c>
      <c r="G80" s="169" t="s">
        <v>11447</v>
      </c>
      <c r="H80" s="169" t="s">
        <v>0</v>
      </c>
      <c r="I80" s="169">
        <v>30</v>
      </c>
      <c r="J80" s="212"/>
      <c r="K80" s="212"/>
      <c r="L80" s="170">
        <v>957.99599999999998</v>
      </c>
      <c r="M80" s="171">
        <f t="shared" si="7"/>
        <v>28739.88</v>
      </c>
    </row>
    <row r="81" spans="3:13" ht="20.25" customHeight="1" x14ac:dyDescent="0.25">
      <c r="C81">
        <v>40</v>
      </c>
      <c r="D81" s="167">
        <v>45353</v>
      </c>
      <c r="E81" s="168" t="s">
        <v>224</v>
      </c>
      <c r="F81" s="169" t="s">
        <v>11449</v>
      </c>
      <c r="G81" s="169" t="s">
        <v>11447</v>
      </c>
      <c r="H81" s="169" t="s">
        <v>0</v>
      </c>
      <c r="I81" s="169">
        <v>20</v>
      </c>
      <c r="J81" s="212"/>
      <c r="K81" s="212"/>
      <c r="L81" s="170">
        <v>1024.6859999999999</v>
      </c>
      <c r="M81" s="171">
        <f t="shared" si="7"/>
        <v>20493.719999999998</v>
      </c>
    </row>
    <row r="82" spans="3:13" ht="20.25" customHeight="1" x14ac:dyDescent="0.25">
      <c r="C82">
        <v>47</v>
      </c>
      <c r="D82" s="167">
        <v>45374</v>
      </c>
      <c r="E82" s="168" t="s">
        <v>223</v>
      </c>
      <c r="F82" s="169" t="s">
        <v>11483</v>
      </c>
      <c r="G82" s="169" t="s">
        <v>11485</v>
      </c>
      <c r="H82" s="169" t="s">
        <v>0</v>
      </c>
      <c r="I82" s="169">
        <v>20</v>
      </c>
      <c r="J82" s="212"/>
      <c r="K82" s="212"/>
      <c r="L82" s="170">
        <v>1096.212</v>
      </c>
      <c r="M82" s="171">
        <f t="shared" si="6"/>
        <v>21924.239999999998</v>
      </c>
    </row>
    <row r="83" spans="3:13" ht="20.25" customHeight="1" x14ac:dyDescent="0.25">
      <c r="C83">
        <v>48</v>
      </c>
      <c r="D83" s="167">
        <v>45374</v>
      </c>
      <c r="E83" s="168" t="s">
        <v>223</v>
      </c>
      <c r="F83" s="169" t="s">
        <v>621</v>
      </c>
      <c r="G83" s="169" t="s">
        <v>622</v>
      </c>
      <c r="H83" s="169" t="s">
        <v>0</v>
      </c>
      <c r="I83" s="169">
        <v>20</v>
      </c>
      <c r="J83" s="212"/>
      <c r="K83" s="212"/>
      <c r="L83" s="170">
        <v>1004.3279999999999</v>
      </c>
      <c r="M83" s="171">
        <f t="shared" si="6"/>
        <v>20086.559999999998</v>
      </c>
    </row>
    <row r="84" spans="3:13" ht="20.25" customHeight="1" x14ac:dyDescent="0.25">
      <c r="D84" s="167">
        <v>45416</v>
      </c>
      <c r="E84" s="168" t="s">
        <v>223</v>
      </c>
      <c r="F84" s="169" t="s">
        <v>621</v>
      </c>
      <c r="G84" s="169" t="s">
        <v>622</v>
      </c>
      <c r="H84" s="169" t="s">
        <v>57</v>
      </c>
      <c r="I84" s="169">
        <v>-10</v>
      </c>
      <c r="J84" s="212"/>
      <c r="K84" s="212"/>
      <c r="L84" s="170">
        <v>959.79</v>
      </c>
      <c r="M84" s="171">
        <f t="shared" ref="M84:M141" si="8">L84*I84</f>
        <v>-9597.9</v>
      </c>
    </row>
    <row r="85" spans="3:13" ht="20.25" customHeight="1" x14ac:dyDescent="0.25">
      <c r="D85" s="167">
        <v>45430</v>
      </c>
      <c r="E85" s="168" t="s">
        <v>223</v>
      </c>
      <c r="F85" s="169" t="s">
        <v>621</v>
      </c>
      <c r="G85" s="169" t="s">
        <v>622</v>
      </c>
      <c r="H85" s="169" t="s">
        <v>0</v>
      </c>
      <c r="I85" s="169">
        <v>10</v>
      </c>
      <c r="J85" s="212"/>
      <c r="K85" s="212"/>
      <c r="L85" s="170">
        <v>1028.742</v>
      </c>
      <c r="M85" s="171">
        <f t="shared" si="8"/>
        <v>10287.42</v>
      </c>
    </row>
    <row r="86" spans="3:13" ht="20.25" customHeight="1" x14ac:dyDescent="0.25">
      <c r="D86" s="167">
        <v>45437</v>
      </c>
      <c r="E86" s="168" t="s">
        <v>223</v>
      </c>
      <c r="F86" s="169" t="s">
        <v>621</v>
      </c>
      <c r="G86" s="169" t="s">
        <v>622</v>
      </c>
      <c r="H86" s="169" t="s">
        <v>0</v>
      </c>
      <c r="I86" s="169">
        <v>15</v>
      </c>
      <c r="J86" s="212"/>
      <c r="K86" s="212"/>
      <c r="L86" s="170">
        <v>1061.1119999999999</v>
      </c>
      <c r="M86" s="171">
        <f t="shared" si="8"/>
        <v>15916.679999999998</v>
      </c>
    </row>
    <row r="87" spans="3:13" ht="20.25" customHeight="1" x14ac:dyDescent="0.25">
      <c r="D87" s="167">
        <v>45444</v>
      </c>
      <c r="E87" s="168" t="s">
        <v>223</v>
      </c>
      <c r="F87" s="169" t="s">
        <v>621</v>
      </c>
      <c r="G87" s="169" t="s">
        <v>622</v>
      </c>
      <c r="H87" s="169" t="s">
        <v>0</v>
      </c>
      <c r="I87" s="169">
        <v>10</v>
      </c>
      <c r="J87" s="212"/>
      <c r="K87" s="212"/>
      <c r="L87" s="170">
        <v>1055.184</v>
      </c>
      <c r="M87" s="171">
        <f t="shared" si="8"/>
        <v>10551.84</v>
      </c>
    </row>
    <row r="88" spans="3:13" ht="20.25" customHeight="1" x14ac:dyDescent="0.25">
      <c r="D88" s="167">
        <v>45444</v>
      </c>
      <c r="E88" s="168" t="s">
        <v>223</v>
      </c>
      <c r="F88" s="169" t="s">
        <v>11483</v>
      </c>
      <c r="G88" s="169" t="s">
        <v>11485</v>
      </c>
      <c r="H88" s="169" t="s">
        <v>0</v>
      </c>
      <c r="I88" s="169">
        <v>5</v>
      </c>
      <c r="J88" s="212"/>
      <c r="K88" s="212"/>
      <c r="L88" s="170">
        <v>1178.1119999999999</v>
      </c>
      <c r="M88" s="171">
        <f t="shared" si="8"/>
        <v>5890.5599999999995</v>
      </c>
    </row>
    <row r="89" spans="3:13" ht="20.25" customHeight="1" x14ac:dyDescent="0.25">
      <c r="D89" s="167">
        <v>45451</v>
      </c>
      <c r="E89" s="168" t="s">
        <v>223</v>
      </c>
      <c r="F89" s="169" t="s">
        <v>621</v>
      </c>
      <c r="G89" s="169" t="s">
        <v>622</v>
      </c>
      <c r="H89" s="169" t="s">
        <v>0</v>
      </c>
      <c r="I89" s="169">
        <v>45</v>
      </c>
      <c r="J89" s="212"/>
      <c r="K89" s="212"/>
      <c r="L89" s="170">
        <v>1114.4639999999999</v>
      </c>
      <c r="M89" s="171">
        <f t="shared" si="8"/>
        <v>50150.879999999997</v>
      </c>
    </row>
    <row r="90" spans="3:13" ht="20.25" customHeight="1" x14ac:dyDescent="0.25">
      <c r="D90" s="167">
        <v>45458</v>
      </c>
      <c r="E90" s="168" t="s">
        <v>223</v>
      </c>
      <c r="F90" s="169" t="s">
        <v>11483</v>
      </c>
      <c r="G90" s="169" t="s">
        <v>11485</v>
      </c>
      <c r="H90" s="169" t="s">
        <v>0</v>
      </c>
      <c r="I90" s="169">
        <v>5</v>
      </c>
      <c r="J90" s="212"/>
      <c r="K90" s="212"/>
      <c r="L90" s="170">
        <v>1345.578</v>
      </c>
      <c r="M90" s="171">
        <f t="shared" si="8"/>
        <v>6727.8899999999994</v>
      </c>
    </row>
    <row r="91" spans="3:13" ht="20.25" customHeight="1" x14ac:dyDescent="0.25">
      <c r="D91" s="167">
        <v>45458</v>
      </c>
      <c r="E91" s="168" t="s">
        <v>223</v>
      </c>
      <c r="F91" s="169" t="s">
        <v>621</v>
      </c>
      <c r="G91" s="169" t="s">
        <v>622</v>
      </c>
      <c r="H91" s="169" t="s">
        <v>0</v>
      </c>
      <c r="I91" s="169">
        <v>10</v>
      </c>
      <c r="J91" s="212"/>
      <c r="K91" s="212"/>
      <c r="L91" s="170">
        <v>1111.5</v>
      </c>
      <c r="M91" s="171">
        <f t="shared" si="8"/>
        <v>11115</v>
      </c>
    </row>
    <row r="92" spans="3:13" ht="20.25" customHeight="1" x14ac:dyDescent="0.25">
      <c r="D92" s="167">
        <v>45465</v>
      </c>
      <c r="E92" s="168" t="s">
        <v>223</v>
      </c>
      <c r="F92" s="169" t="s">
        <v>475</v>
      </c>
      <c r="G92" s="169" t="s">
        <v>477</v>
      </c>
      <c r="H92" s="169" t="s">
        <v>0</v>
      </c>
      <c r="I92" s="169">
        <v>30</v>
      </c>
      <c r="J92" s="212"/>
      <c r="K92" s="212"/>
      <c r="L92" s="170">
        <v>3859.2839999999997</v>
      </c>
      <c r="M92" s="171">
        <f t="shared" si="8"/>
        <v>115778.51999999999</v>
      </c>
    </row>
    <row r="93" spans="3:13" ht="20.25" customHeight="1" x14ac:dyDescent="0.25">
      <c r="D93" s="167">
        <v>45472</v>
      </c>
      <c r="E93" s="168" t="s">
        <v>223</v>
      </c>
      <c r="F93" s="169" t="s">
        <v>475</v>
      </c>
      <c r="G93" s="169" t="s">
        <v>477</v>
      </c>
      <c r="H93" s="169" t="s">
        <v>0</v>
      </c>
      <c r="I93" s="169">
        <v>5</v>
      </c>
      <c r="J93" s="212"/>
      <c r="K93" s="212"/>
      <c r="L93" s="170">
        <v>3932.9160000000002</v>
      </c>
      <c r="M93" s="171">
        <f t="shared" si="8"/>
        <v>19664.580000000002</v>
      </c>
    </row>
    <row r="94" spans="3:13" ht="20.25" customHeight="1" x14ac:dyDescent="0.25">
      <c r="D94" s="167">
        <v>45472</v>
      </c>
      <c r="E94" s="168" t="s">
        <v>223</v>
      </c>
      <c r="F94" s="169" t="s">
        <v>621</v>
      </c>
      <c r="G94" s="169" t="s">
        <v>622</v>
      </c>
      <c r="H94" s="169" t="s">
        <v>0</v>
      </c>
      <c r="I94" s="169">
        <v>10</v>
      </c>
      <c r="J94" s="212"/>
      <c r="K94" s="212"/>
      <c r="L94" s="170">
        <v>1113.3720000000001</v>
      </c>
      <c r="M94" s="171">
        <f t="shared" si="8"/>
        <v>11133.720000000001</v>
      </c>
    </row>
    <row r="95" spans="3:13" ht="20.25" customHeight="1" x14ac:dyDescent="0.25">
      <c r="D95" s="167">
        <v>45479</v>
      </c>
      <c r="E95" s="168" t="s">
        <v>223</v>
      </c>
      <c r="F95" s="169" t="s">
        <v>11449</v>
      </c>
      <c r="G95" s="169" t="s">
        <v>11447</v>
      </c>
      <c r="H95" s="169" t="s">
        <v>40</v>
      </c>
      <c r="I95" s="169">
        <v>10</v>
      </c>
      <c r="J95" s="212"/>
      <c r="K95" s="212"/>
      <c r="L95" s="170">
        <v>1338.0119999999999</v>
      </c>
      <c r="M95" s="171">
        <f t="shared" si="8"/>
        <v>13380.119999999999</v>
      </c>
    </row>
    <row r="96" spans="3:13" ht="20.25" customHeight="1" x14ac:dyDescent="0.25">
      <c r="D96" s="167">
        <v>45486</v>
      </c>
      <c r="E96" s="168" t="s">
        <v>223</v>
      </c>
      <c r="F96" s="169" t="s">
        <v>475</v>
      </c>
      <c r="G96" s="169" t="s">
        <v>477</v>
      </c>
      <c r="H96" s="169" t="s">
        <v>40</v>
      </c>
      <c r="I96" s="169">
        <v>5</v>
      </c>
      <c r="J96" s="212"/>
      <c r="K96" s="212"/>
      <c r="L96" s="170">
        <v>3891.1860000000001</v>
      </c>
      <c r="M96" s="171">
        <f t="shared" si="8"/>
        <v>19455.93</v>
      </c>
    </row>
    <row r="97" spans="4:13" ht="20.25" customHeight="1" x14ac:dyDescent="0.25">
      <c r="D97" s="167">
        <v>45486</v>
      </c>
      <c r="E97" s="168" t="s">
        <v>223</v>
      </c>
      <c r="F97" s="169" t="s">
        <v>11795</v>
      </c>
      <c r="G97" s="169" t="s">
        <v>11797</v>
      </c>
      <c r="H97" s="169" t="s">
        <v>40</v>
      </c>
      <c r="I97" s="169">
        <v>10</v>
      </c>
      <c r="J97" s="212"/>
      <c r="K97" s="212"/>
      <c r="L97" s="170">
        <v>1598.5319999999999</v>
      </c>
      <c r="M97" s="171">
        <f t="shared" si="8"/>
        <v>15985.32</v>
      </c>
    </row>
    <row r="98" spans="4:13" ht="20.25" customHeight="1" x14ac:dyDescent="0.25">
      <c r="D98" s="167">
        <v>45493</v>
      </c>
      <c r="E98" s="168" t="s">
        <v>223</v>
      </c>
      <c r="F98" s="169" t="s">
        <v>475</v>
      </c>
      <c r="G98" s="169" t="s">
        <v>477</v>
      </c>
      <c r="H98" s="169" t="s">
        <v>40</v>
      </c>
      <c r="I98" s="169">
        <v>30</v>
      </c>
      <c r="J98" s="212"/>
      <c r="K98" s="212"/>
      <c r="L98" s="170">
        <v>3718.962</v>
      </c>
      <c r="M98" s="171">
        <f t="shared" si="8"/>
        <v>111568.86</v>
      </c>
    </row>
    <row r="99" spans="4:13" ht="20.25" customHeight="1" x14ac:dyDescent="0.25">
      <c r="D99" s="167">
        <v>45493</v>
      </c>
      <c r="E99" s="168" t="s">
        <v>223</v>
      </c>
      <c r="F99" s="169" t="s">
        <v>11795</v>
      </c>
      <c r="G99" s="169" t="s">
        <v>11797</v>
      </c>
      <c r="H99" s="169" t="s">
        <v>40</v>
      </c>
      <c r="I99" s="169">
        <v>10</v>
      </c>
      <c r="J99" s="212"/>
      <c r="K99" s="212"/>
      <c r="L99" s="170">
        <v>1636.2839999999999</v>
      </c>
      <c r="M99" s="171">
        <f t="shared" si="8"/>
        <v>16362.839999999998</v>
      </c>
    </row>
    <row r="100" spans="4:13" ht="20.25" customHeight="1" x14ac:dyDescent="0.25">
      <c r="D100" s="167">
        <v>45521</v>
      </c>
      <c r="E100" s="168" t="s">
        <v>223</v>
      </c>
      <c r="F100" s="169" t="s">
        <v>215</v>
      </c>
      <c r="G100" s="169" t="s">
        <v>221</v>
      </c>
      <c r="H100" s="169" t="s">
        <v>40</v>
      </c>
      <c r="I100" s="169">
        <v>10</v>
      </c>
      <c r="J100" s="212"/>
      <c r="K100" s="212"/>
      <c r="L100" s="170">
        <v>1164.462</v>
      </c>
      <c r="M100" s="171">
        <f t="shared" si="8"/>
        <v>11644.619999999999</v>
      </c>
    </row>
    <row r="101" spans="4:13" ht="20.25" customHeight="1" x14ac:dyDescent="0.25">
      <c r="D101" s="167">
        <v>45528</v>
      </c>
      <c r="E101" s="168" t="s">
        <v>223</v>
      </c>
      <c r="F101" s="169" t="s">
        <v>11795</v>
      </c>
      <c r="G101" s="169" t="s">
        <v>11797</v>
      </c>
      <c r="H101" s="169" t="s">
        <v>57</v>
      </c>
      <c r="I101" s="169">
        <v>-20</v>
      </c>
      <c r="J101" s="212"/>
      <c r="K101" s="212"/>
      <c r="L101" s="170">
        <v>1702.818</v>
      </c>
      <c r="M101" s="171">
        <f t="shared" si="8"/>
        <v>-34056.36</v>
      </c>
    </row>
    <row r="102" spans="4:13" ht="20.25" customHeight="1" x14ac:dyDescent="0.25">
      <c r="D102" s="167">
        <v>45528</v>
      </c>
      <c r="E102" s="168" t="s">
        <v>223</v>
      </c>
      <c r="F102" s="169" t="s">
        <v>621</v>
      </c>
      <c r="G102" s="169" t="s">
        <v>622</v>
      </c>
      <c r="H102" s="169" t="s">
        <v>57</v>
      </c>
      <c r="I102" s="169">
        <v>-110</v>
      </c>
      <c r="J102" s="212"/>
      <c r="K102" s="212"/>
      <c r="L102" s="170">
        <v>1068.366</v>
      </c>
      <c r="M102" s="171">
        <f t="shared" si="8"/>
        <v>-117520.26</v>
      </c>
    </row>
    <row r="103" spans="4:13" ht="20.25" customHeight="1" x14ac:dyDescent="0.25">
      <c r="D103" s="167">
        <v>45528</v>
      </c>
      <c r="E103" s="168" t="s">
        <v>223</v>
      </c>
      <c r="F103" s="169" t="s">
        <v>215</v>
      </c>
      <c r="G103" s="169" t="s">
        <v>221</v>
      </c>
      <c r="H103" s="169" t="s">
        <v>40</v>
      </c>
      <c r="I103" s="169">
        <v>20</v>
      </c>
      <c r="J103" s="212"/>
      <c r="K103" s="212"/>
      <c r="L103" s="170">
        <v>1090.9860000000001</v>
      </c>
      <c r="M103" s="171">
        <f t="shared" si="8"/>
        <v>21819.72</v>
      </c>
    </row>
    <row r="104" spans="4:13" ht="20.25" customHeight="1" x14ac:dyDescent="0.25">
      <c r="D104" s="167">
        <v>45535</v>
      </c>
      <c r="E104" s="168" t="s">
        <v>223</v>
      </c>
      <c r="F104" s="169" t="s">
        <v>215</v>
      </c>
      <c r="G104" s="169" t="s">
        <v>221</v>
      </c>
      <c r="H104" s="169" t="s">
        <v>57</v>
      </c>
      <c r="I104" s="169">
        <v>-30</v>
      </c>
      <c r="J104" s="212"/>
      <c r="K104" s="212"/>
      <c r="L104" s="170">
        <v>749.65800000000002</v>
      </c>
      <c r="M104" s="171">
        <f t="shared" si="8"/>
        <v>-22489.74</v>
      </c>
    </row>
    <row r="105" spans="4:13" ht="20.25" customHeight="1" x14ac:dyDescent="0.25">
      <c r="D105" s="167">
        <v>45535</v>
      </c>
      <c r="E105" s="168" t="s">
        <v>223</v>
      </c>
      <c r="F105" s="169" t="s">
        <v>475</v>
      </c>
      <c r="G105" s="169" t="s">
        <v>477</v>
      </c>
      <c r="H105" s="169" t="s">
        <v>57</v>
      </c>
      <c r="I105" s="169">
        <v>-70</v>
      </c>
      <c r="J105" s="212"/>
      <c r="K105" s="212"/>
      <c r="L105" s="170">
        <v>4066.2179999999994</v>
      </c>
      <c r="M105" s="171">
        <f t="shared" si="8"/>
        <v>-284635.25999999995</v>
      </c>
    </row>
    <row r="106" spans="4:13" ht="20.25" customHeight="1" x14ac:dyDescent="0.25">
      <c r="D106" s="167">
        <v>45535</v>
      </c>
      <c r="E106" s="168" t="s">
        <v>223</v>
      </c>
      <c r="F106" s="169" t="s">
        <v>11483</v>
      </c>
      <c r="G106" s="169" t="s">
        <v>11485</v>
      </c>
      <c r="H106" s="169" t="s">
        <v>57</v>
      </c>
      <c r="I106" s="169">
        <v>-30</v>
      </c>
      <c r="J106" s="212"/>
      <c r="K106" s="212"/>
      <c r="L106" s="170">
        <v>1339.26</v>
      </c>
      <c r="M106" s="171">
        <f t="shared" si="8"/>
        <v>-40177.800000000003</v>
      </c>
    </row>
    <row r="107" spans="4:13" ht="20.25" customHeight="1" x14ac:dyDescent="0.25">
      <c r="D107" s="167">
        <v>45542</v>
      </c>
      <c r="E107" s="168" t="s">
        <v>223</v>
      </c>
      <c r="F107" s="169" t="s">
        <v>11449</v>
      </c>
      <c r="G107" s="169" t="s">
        <v>11447</v>
      </c>
      <c r="H107" s="169" t="s">
        <v>57</v>
      </c>
      <c r="I107" s="169">
        <v>-60</v>
      </c>
      <c r="J107" s="212"/>
      <c r="K107" s="212"/>
      <c r="L107" s="170">
        <v>1021.254</v>
      </c>
      <c r="M107" s="171">
        <f t="shared" si="8"/>
        <v>-61275.24</v>
      </c>
    </row>
    <row r="108" spans="4:13" ht="20.25" customHeight="1" x14ac:dyDescent="0.25">
      <c r="D108" s="167">
        <v>45563</v>
      </c>
      <c r="E108" s="168" t="s">
        <v>234</v>
      </c>
      <c r="F108" s="169" t="s">
        <v>7106</v>
      </c>
      <c r="G108" s="169" t="s">
        <v>7105</v>
      </c>
      <c r="H108" s="169" t="s">
        <v>0</v>
      </c>
      <c r="I108" s="169">
        <v>2000</v>
      </c>
      <c r="J108" s="212"/>
      <c r="K108" s="212"/>
      <c r="L108" s="170">
        <v>27.34</v>
      </c>
      <c r="M108" s="171">
        <f t="shared" ref="M108:M115" si="9">L108*I108</f>
        <v>54680</v>
      </c>
    </row>
    <row r="109" spans="4:13" ht="20.25" customHeight="1" x14ac:dyDescent="0.25">
      <c r="D109" s="167">
        <v>45563</v>
      </c>
      <c r="E109" s="168" t="s">
        <v>234</v>
      </c>
      <c r="F109" s="169" t="s">
        <v>1385</v>
      </c>
      <c r="G109" s="169" t="s">
        <v>1384</v>
      </c>
      <c r="H109" s="169" t="s">
        <v>0</v>
      </c>
      <c r="I109" s="169">
        <v>58731</v>
      </c>
      <c r="J109" s="212"/>
      <c r="K109" s="212"/>
      <c r="L109" s="170">
        <v>1.79</v>
      </c>
      <c r="M109" s="171">
        <f t="shared" si="9"/>
        <v>105128.49</v>
      </c>
    </row>
    <row r="110" spans="4:13" ht="20.25" customHeight="1" x14ac:dyDescent="0.25">
      <c r="D110" s="167">
        <v>45535</v>
      </c>
      <c r="E110" s="168" t="s">
        <v>235</v>
      </c>
      <c r="F110" s="169" t="s">
        <v>6641</v>
      </c>
      <c r="G110" s="169" t="s">
        <v>6640</v>
      </c>
      <c r="H110" s="169" t="s">
        <v>0</v>
      </c>
      <c r="I110" s="169">
        <v>2000</v>
      </c>
      <c r="J110" s="212"/>
      <c r="K110" s="212"/>
      <c r="L110" s="170">
        <v>20.11</v>
      </c>
      <c r="M110" s="171">
        <f t="shared" si="9"/>
        <v>40220</v>
      </c>
    </row>
    <row r="111" spans="4:13" ht="20.25" customHeight="1" x14ac:dyDescent="0.25">
      <c r="D111" s="167">
        <v>45542</v>
      </c>
      <c r="E111" s="168" t="s">
        <v>234</v>
      </c>
      <c r="F111" s="169" t="s">
        <v>6641</v>
      </c>
      <c r="G111" s="169" t="s">
        <v>6640</v>
      </c>
      <c r="H111" s="169" t="s">
        <v>0</v>
      </c>
      <c r="I111" s="169">
        <v>7163</v>
      </c>
      <c r="J111" s="212"/>
      <c r="K111" s="212"/>
      <c r="L111" s="170">
        <v>22.47</v>
      </c>
      <c r="M111" s="171">
        <f t="shared" si="9"/>
        <v>160952.60999999999</v>
      </c>
    </row>
    <row r="112" spans="4:13" ht="20.25" customHeight="1" x14ac:dyDescent="0.25">
      <c r="D112" s="167">
        <v>45556</v>
      </c>
      <c r="E112" s="168" t="s">
        <v>234</v>
      </c>
      <c r="F112" s="169" t="s">
        <v>6641</v>
      </c>
      <c r="G112" s="169" t="s">
        <v>6640</v>
      </c>
      <c r="H112" s="169" t="s">
        <v>57</v>
      </c>
      <c r="I112" s="169">
        <v>-4163</v>
      </c>
      <c r="J112" s="212"/>
      <c r="K112" s="212"/>
      <c r="L112" s="170">
        <v>21.86</v>
      </c>
      <c r="M112" s="171">
        <f t="shared" si="9"/>
        <v>-91003.18</v>
      </c>
    </row>
    <row r="113" spans="4:13" ht="20.25" customHeight="1" x14ac:dyDescent="0.25">
      <c r="D113" s="167">
        <v>45577</v>
      </c>
      <c r="E113" s="168" t="s">
        <v>234</v>
      </c>
      <c r="F113" s="169" t="s">
        <v>7106</v>
      </c>
      <c r="G113" s="169" t="s">
        <v>7105</v>
      </c>
      <c r="H113" s="169" t="s">
        <v>57</v>
      </c>
      <c r="I113" s="169">
        <v>-2000</v>
      </c>
      <c r="J113" s="212"/>
      <c r="K113" s="212"/>
      <c r="L113" s="170">
        <v>32</v>
      </c>
      <c r="M113" s="171">
        <f t="shared" si="9"/>
        <v>-64000</v>
      </c>
    </row>
    <row r="114" spans="4:13" ht="20.25" customHeight="1" x14ac:dyDescent="0.25">
      <c r="D114" s="167">
        <v>45577</v>
      </c>
      <c r="E114" s="168" t="s">
        <v>234</v>
      </c>
      <c r="F114" s="169" t="s">
        <v>1385</v>
      </c>
      <c r="G114" s="169" t="s">
        <v>1384</v>
      </c>
      <c r="H114" s="169" t="s">
        <v>57</v>
      </c>
      <c r="I114" s="169">
        <v>-58731</v>
      </c>
      <c r="J114" s="212"/>
      <c r="K114" s="212"/>
      <c r="L114" s="170">
        <v>1.6</v>
      </c>
      <c r="M114" s="171">
        <f t="shared" si="9"/>
        <v>-93969.600000000006</v>
      </c>
    </row>
    <row r="115" spans="4:13" ht="20.25" customHeight="1" x14ac:dyDescent="0.25">
      <c r="D115" s="167">
        <v>45577</v>
      </c>
      <c r="E115" s="168" t="s">
        <v>234</v>
      </c>
      <c r="F115" s="169" t="s">
        <v>6641</v>
      </c>
      <c r="G115" s="169" t="s">
        <v>6640</v>
      </c>
      <c r="H115" s="169" t="s">
        <v>57</v>
      </c>
      <c r="I115" s="169">
        <v>-5000</v>
      </c>
      <c r="J115" s="212"/>
      <c r="K115" s="212"/>
      <c r="L115" s="170">
        <v>27.41</v>
      </c>
      <c r="M115" s="171">
        <f t="shared" si="9"/>
        <v>-137050</v>
      </c>
    </row>
    <row r="116" spans="4:13" ht="20.25" customHeight="1" x14ac:dyDescent="0.25">
      <c r="D116" s="167">
        <v>45605</v>
      </c>
      <c r="E116" s="168" t="s">
        <v>234</v>
      </c>
      <c r="F116" s="169" t="s">
        <v>1385</v>
      </c>
      <c r="G116" s="169" t="s">
        <v>1384</v>
      </c>
      <c r="H116" s="169" t="s">
        <v>0</v>
      </c>
      <c r="I116" s="169">
        <v>1000</v>
      </c>
      <c r="J116" s="212"/>
      <c r="K116" s="212"/>
      <c r="L116" s="170">
        <v>3.33</v>
      </c>
      <c r="M116" s="171">
        <f>L116*I116</f>
        <v>3330</v>
      </c>
    </row>
    <row r="117" spans="4:13" ht="20.25" customHeight="1" x14ac:dyDescent="0.25">
      <c r="D117" s="167">
        <v>45605</v>
      </c>
      <c r="E117" s="168" t="s">
        <v>234</v>
      </c>
      <c r="F117" s="169" t="s">
        <v>7014</v>
      </c>
      <c r="G117" s="169" t="s">
        <v>7013</v>
      </c>
      <c r="H117" s="169" t="s">
        <v>0</v>
      </c>
      <c r="I117" s="169">
        <v>5000</v>
      </c>
      <c r="J117" s="212"/>
      <c r="K117" s="212"/>
      <c r="L117" s="170">
        <v>9.83</v>
      </c>
      <c r="M117" s="171">
        <f>L117*I117</f>
        <v>49150</v>
      </c>
    </row>
    <row r="118" spans="4:13" ht="20.25" customHeight="1" x14ac:dyDescent="0.25">
      <c r="D118" s="167">
        <v>45591</v>
      </c>
      <c r="E118" s="168" t="s">
        <v>234</v>
      </c>
      <c r="F118" s="169" t="s">
        <v>12012</v>
      </c>
      <c r="G118" s="169" t="s">
        <v>12014</v>
      </c>
      <c r="H118" s="169" t="s">
        <v>0</v>
      </c>
      <c r="I118" s="169">
        <v>3000</v>
      </c>
      <c r="J118" s="212"/>
      <c r="K118" s="212"/>
      <c r="L118" s="170">
        <v>2.198</v>
      </c>
      <c r="M118" s="171">
        <f>L118*I118</f>
        <v>6594</v>
      </c>
    </row>
    <row r="119" spans="4:13" ht="20.25" customHeight="1" x14ac:dyDescent="0.25">
      <c r="D119" s="167">
        <v>45619</v>
      </c>
      <c r="E119" s="168" t="s">
        <v>234</v>
      </c>
      <c r="F119" s="169" t="s">
        <v>7014</v>
      </c>
      <c r="G119" s="169" t="s">
        <v>7013</v>
      </c>
      <c r="H119" s="169" t="s">
        <v>57</v>
      </c>
      <c r="I119" s="169">
        <v>-5000</v>
      </c>
      <c r="J119" s="212"/>
      <c r="K119" s="212"/>
      <c r="L119" s="170">
        <v>7.01</v>
      </c>
      <c r="M119" s="171">
        <f t="shared" ref="M119:M121" si="10">L119*I119</f>
        <v>-35050</v>
      </c>
    </row>
    <row r="120" spans="4:13" ht="20.25" customHeight="1" x14ac:dyDescent="0.25">
      <c r="D120" s="167">
        <v>45619</v>
      </c>
      <c r="E120" s="168" t="s">
        <v>234</v>
      </c>
      <c r="F120" s="169" t="s">
        <v>1385</v>
      </c>
      <c r="G120" s="169" t="s">
        <v>1384</v>
      </c>
      <c r="H120" s="169" t="s">
        <v>57</v>
      </c>
      <c r="I120" s="169">
        <v>-1000</v>
      </c>
      <c r="J120" s="212"/>
      <c r="K120" s="212"/>
      <c r="L120" s="170">
        <v>2.6</v>
      </c>
      <c r="M120" s="171">
        <f t="shared" si="10"/>
        <v>-2600</v>
      </c>
    </row>
    <row r="121" spans="4:13" ht="20.25" customHeight="1" x14ac:dyDescent="0.25">
      <c r="D121" s="167">
        <v>45619</v>
      </c>
      <c r="E121" s="168" t="s">
        <v>234</v>
      </c>
      <c r="F121" s="169" t="s">
        <v>12012</v>
      </c>
      <c r="G121" s="169" t="s">
        <v>12014</v>
      </c>
      <c r="H121" s="169" t="s">
        <v>57</v>
      </c>
      <c r="I121" s="169">
        <v>-3000</v>
      </c>
      <c r="J121" s="212"/>
      <c r="K121" s="212"/>
      <c r="L121" s="170">
        <v>2.13</v>
      </c>
      <c r="M121" s="171">
        <f t="shared" si="10"/>
        <v>-6390</v>
      </c>
    </row>
    <row r="122" spans="4:13" ht="20.25" customHeight="1" x14ac:dyDescent="0.25">
      <c r="D122" s="167">
        <v>45556</v>
      </c>
      <c r="E122" s="168" t="s">
        <v>234</v>
      </c>
      <c r="F122" s="169" t="s">
        <v>11939</v>
      </c>
      <c r="G122" s="169" t="s">
        <v>11941</v>
      </c>
      <c r="H122" s="169" t="s">
        <v>0</v>
      </c>
      <c r="I122" s="169">
        <v>3000</v>
      </c>
      <c r="J122" s="212"/>
      <c r="K122" s="212"/>
      <c r="L122" s="170">
        <v>5.6029999999999998</v>
      </c>
      <c r="M122" s="171">
        <f t="shared" ref="M122:M133" si="11">L122*I122</f>
        <v>16809</v>
      </c>
    </row>
    <row r="123" spans="4:13" ht="20.25" customHeight="1" x14ac:dyDescent="0.25">
      <c r="D123" s="167">
        <v>45563</v>
      </c>
      <c r="E123" s="168" t="s">
        <v>234</v>
      </c>
      <c r="F123" s="169" t="s">
        <v>11939</v>
      </c>
      <c r="G123" s="169" t="s">
        <v>11941</v>
      </c>
      <c r="H123" s="169" t="s">
        <v>57</v>
      </c>
      <c r="I123" s="169">
        <v>-3000</v>
      </c>
      <c r="J123" s="212"/>
      <c r="K123" s="212"/>
      <c r="L123" s="170">
        <v>5.7080000000000002</v>
      </c>
      <c r="M123" s="171">
        <f t="shared" si="11"/>
        <v>-17124</v>
      </c>
    </row>
    <row r="124" spans="4:13" ht="20.25" customHeight="1" x14ac:dyDescent="0.25">
      <c r="D124" s="167">
        <v>45584</v>
      </c>
      <c r="E124" s="168" t="s">
        <v>11988</v>
      </c>
      <c r="F124" s="169" t="s">
        <v>7150</v>
      </c>
      <c r="G124" s="169" t="s">
        <v>7149</v>
      </c>
      <c r="H124" s="169" t="s">
        <v>0</v>
      </c>
      <c r="I124" s="169">
        <v>500</v>
      </c>
      <c r="J124" s="212"/>
      <c r="K124" s="212"/>
      <c r="L124" s="170">
        <v>22.14</v>
      </c>
      <c r="M124" s="171">
        <f t="shared" si="11"/>
        <v>11070</v>
      </c>
    </row>
    <row r="125" spans="4:13" ht="20.25" customHeight="1" x14ac:dyDescent="0.25">
      <c r="D125" s="167">
        <v>45591</v>
      </c>
      <c r="E125" s="168" t="s">
        <v>234</v>
      </c>
      <c r="F125" s="169" t="s">
        <v>7150</v>
      </c>
      <c r="G125" s="169" t="s">
        <v>7149</v>
      </c>
      <c r="H125" s="169" t="s">
        <v>0</v>
      </c>
      <c r="I125" s="169">
        <v>1000</v>
      </c>
      <c r="J125" s="212"/>
      <c r="K125" s="212"/>
      <c r="L125" s="170">
        <v>23.94</v>
      </c>
      <c r="M125" s="171">
        <f t="shared" si="11"/>
        <v>23940</v>
      </c>
    </row>
    <row r="126" spans="4:13" ht="20.25" customHeight="1" x14ac:dyDescent="0.25">
      <c r="D126" s="167">
        <v>45640</v>
      </c>
      <c r="E126" s="168" t="s">
        <v>234</v>
      </c>
      <c r="F126" s="169" t="s">
        <v>7150</v>
      </c>
      <c r="G126" s="169" t="s">
        <v>7149</v>
      </c>
      <c r="H126" s="169" t="s">
        <v>0</v>
      </c>
      <c r="I126" s="169">
        <v>500</v>
      </c>
      <c r="J126" s="212"/>
      <c r="K126" s="212"/>
      <c r="L126" s="170">
        <v>21.53</v>
      </c>
      <c r="M126" s="171">
        <f t="shared" si="11"/>
        <v>10765</v>
      </c>
    </row>
    <row r="127" spans="4:13" ht="20.25" customHeight="1" x14ac:dyDescent="0.25">
      <c r="D127" s="167">
        <v>45647</v>
      </c>
      <c r="E127" s="168" t="s">
        <v>234</v>
      </c>
      <c r="F127" s="169" t="s">
        <v>7150</v>
      </c>
      <c r="G127" s="169" t="s">
        <v>7149</v>
      </c>
      <c r="H127" s="169" t="s">
        <v>57</v>
      </c>
      <c r="I127" s="169">
        <v>-2000</v>
      </c>
      <c r="J127" s="212"/>
      <c r="K127" s="212"/>
      <c r="L127" s="170">
        <v>21.32</v>
      </c>
      <c r="M127" s="171">
        <f t="shared" si="11"/>
        <v>-42640</v>
      </c>
    </row>
    <row r="128" spans="4:13" ht="20.25" customHeight="1" x14ac:dyDescent="0.25">
      <c r="D128" s="167">
        <v>45647</v>
      </c>
      <c r="E128" s="168" t="s">
        <v>234</v>
      </c>
      <c r="F128" s="169" t="s">
        <v>1385</v>
      </c>
      <c r="G128" s="169" t="s">
        <v>1384</v>
      </c>
      <c r="H128" s="169" t="s">
        <v>0</v>
      </c>
      <c r="I128" s="169">
        <v>5000</v>
      </c>
      <c r="J128" s="212"/>
      <c r="K128" s="212"/>
      <c r="L128" s="170">
        <v>3.19</v>
      </c>
      <c r="M128" s="171">
        <f t="shared" si="11"/>
        <v>15950</v>
      </c>
    </row>
    <row r="129" spans="3:13" ht="20.25" customHeight="1" x14ac:dyDescent="0.25">
      <c r="D129" s="167">
        <v>45654</v>
      </c>
      <c r="E129" s="168" t="s">
        <v>234</v>
      </c>
      <c r="F129" s="169" t="s">
        <v>1385</v>
      </c>
      <c r="G129" s="169" t="s">
        <v>1384</v>
      </c>
      <c r="H129" s="169" t="s">
        <v>0</v>
      </c>
      <c r="I129" s="169">
        <v>3000</v>
      </c>
      <c r="J129" s="212"/>
      <c r="K129" s="212"/>
      <c r="L129" s="170">
        <v>2.78</v>
      </c>
      <c r="M129" s="171">
        <f t="shared" si="11"/>
        <v>8340</v>
      </c>
    </row>
    <row r="130" spans="3:13" ht="20.25" customHeight="1" x14ac:dyDescent="0.25">
      <c r="D130" s="167">
        <v>45661</v>
      </c>
      <c r="E130" s="168" t="s">
        <v>234</v>
      </c>
      <c r="F130" s="169" t="s">
        <v>1385</v>
      </c>
      <c r="G130" s="169" t="s">
        <v>1384</v>
      </c>
      <c r="H130" s="169" t="s">
        <v>0</v>
      </c>
      <c r="I130" s="169">
        <v>3000</v>
      </c>
      <c r="J130" s="212"/>
      <c r="K130" s="212"/>
      <c r="L130" s="170">
        <v>2.42</v>
      </c>
      <c r="M130" s="171">
        <f t="shared" si="11"/>
        <v>7260</v>
      </c>
    </row>
    <row r="131" spans="3:13" ht="20.25" customHeight="1" x14ac:dyDescent="0.25">
      <c r="D131" s="167">
        <v>45675</v>
      </c>
      <c r="E131" s="168" t="s">
        <v>234</v>
      </c>
      <c r="F131" s="169" t="s">
        <v>1385</v>
      </c>
      <c r="G131" s="169" t="s">
        <v>1384</v>
      </c>
      <c r="H131" s="169" t="s">
        <v>57</v>
      </c>
      <c r="I131" s="169">
        <v>-5000</v>
      </c>
      <c r="J131" s="212"/>
      <c r="K131" s="212"/>
      <c r="L131" s="170">
        <v>2.62</v>
      </c>
      <c r="M131" s="171">
        <f t="shared" si="11"/>
        <v>-13100</v>
      </c>
    </row>
    <row r="132" spans="3:13" ht="20.25" customHeight="1" x14ac:dyDescent="0.25">
      <c r="D132" s="167">
        <v>45703</v>
      </c>
      <c r="E132" s="168" t="s">
        <v>234</v>
      </c>
      <c r="F132" s="169" t="s">
        <v>1385</v>
      </c>
      <c r="G132" s="169" t="s">
        <v>1384</v>
      </c>
      <c r="H132" s="169" t="s">
        <v>57</v>
      </c>
      <c r="I132" s="169">
        <v>-2000</v>
      </c>
      <c r="J132" s="212"/>
      <c r="K132" s="212"/>
      <c r="L132" s="170">
        <v>2.8</v>
      </c>
      <c r="M132" s="171">
        <f t="shared" si="11"/>
        <v>-5600</v>
      </c>
    </row>
    <row r="133" spans="3:13" ht="20.25" customHeight="1" x14ac:dyDescent="0.25">
      <c r="D133" s="167">
        <v>45710</v>
      </c>
      <c r="E133" s="168" t="s">
        <v>234</v>
      </c>
      <c r="F133" s="169" t="s">
        <v>1385</v>
      </c>
      <c r="G133" s="169" t="s">
        <v>1384</v>
      </c>
      <c r="H133" s="169" t="s">
        <v>57</v>
      </c>
      <c r="I133" s="169">
        <v>-4000</v>
      </c>
      <c r="J133" s="212"/>
      <c r="K133" s="212"/>
      <c r="L133" s="170">
        <v>3</v>
      </c>
      <c r="M133" s="171">
        <f t="shared" si="11"/>
        <v>-12000</v>
      </c>
    </row>
    <row r="134" spans="3:13" ht="20.25" customHeight="1" x14ac:dyDescent="0.25">
      <c r="D134" s="167">
        <v>45647</v>
      </c>
      <c r="E134" s="168" t="s">
        <v>223</v>
      </c>
      <c r="F134" s="169" t="s">
        <v>228</v>
      </c>
      <c r="G134" s="169" t="s">
        <v>11984</v>
      </c>
      <c r="H134" s="169" t="s">
        <v>57</v>
      </c>
      <c r="I134" s="169">
        <v>-15</v>
      </c>
      <c r="J134" s="212"/>
      <c r="K134" s="212"/>
      <c r="L134" s="170">
        <v>538.9799999999999</v>
      </c>
      <c r="M134" s="171">
        <f t="shared" ref="M134:M140" si="12">L134*I134</f>
        <v>-8084.6999999999989</v>
      </c>
    </row>
    <row r="135" spans="3:13" ht="20.25" customHeight="1" x14ac:dyDescent="0.25">
      <c r="D135" s="167">
        <v>45584</v>
      </c>
      <c r="E135" s="168" t="s">
        <v>223</v>
      </c>
      <c r="F135" s="169" t="s">
        <v>228</v>
      </c>
      <c r="G135" s="169" t="s">
        <v>11984</v>
      </c>
      <c r="H135" s="169" t="s">
        <v>0</v>
      </c>
      <c r="I135" s="169">
        <v>15</v>
      </c>
      <c r="J135" s="212"/>
      <c r="K135" s="212"/>
      <c r="L135" s="170">
        <v>574.00200000000007</v>
      </c>
      <c r="M135" s="171">
        <f t="shared" si="12"/>
        <v>8610.0300000000007</v>
      </c>
    </row>
    <row r="136" spans="3:13" ht="20.25" customHeight="1" x14ac:dyDescent="0.25">
      <c r="D136" s="167">
        <v>45605</v>
      </c>
      <c r="E136" s="168" t="s">
        <v>223</v>
      </c>
      <c r="F136" s="169" t="s">
        <v>11449</v>
      </c>
      <c r="G136" s="169" t="s">
        <v>11447</v>
      </c>
      <c r="H136" s="169" t="s">
        <v>0</v>
      </c>
      <c r="I136" s="169">
        <v>20</v>
      </c>
      <c r="J136" s="212"/>
      <c r="K136" s="212"/>
      <c r="L136" s="170">
        <v>1122.9659999999999</v>
      </c>
      <c r="M136" s="171">
        <f t="shared" si="12"/>
        <v>22459.32</v>
      </c>
    </row>
    <row r="137" spans="3:13" ht="20.25" customHeight="1" x14ac:dyDescent="0.25">
      <c r="D137" s="167">
        <v>45710</v>
      </c>
      <c r="E137" s="168" t="s">
        <v>223</v>
      </c>
      <c r="F137" s="169" t="s">
        <v>11449</v>
      </c>
      <c r="G137" s="169" t="s">
        <v>11447</v>
      </c>
      <c r="H137" s="169" t="s">
        <v>0</v>
      </c>
      <c r="I137" s="169">
        <v>5</v>
      </c>
      <c r="J137" s="212"/>
      <c r="K137" s="212"/>
      <c r="L137" s="170">
        <v>780.85799999999995</v>
      </c>
      <c r="M137" s="171">
        <f t="shared" si="12"/>
        <v>3904.29</v>
      </c>
    </row>
    <row r="138" spans="3:13" ht="20.25" customHeight="1" x14ac:dyDescent="0.25">
      <c r="D138" s="167">
        <v>45941</v>
      </c>
      <c r="E138" s="168" t="s">
        <v>223</v>
      </c>
      <c r="F138" s="169" t="s">
        <v>11449</v>
      </c>
      <c r="G138" s="169" t="s">
        <v>11447</v>
      </c>
      <c r="H138" s="169" t="s">
        <v>57</v>
      </c>
      <c r="I138" s="169">
        <v>-25</v>
      </c>
      <c r="J138" s="212"/>
      <c r="K138" s="212"/>
      <c r="L138" s="170">
        <v>572.20799999999997</v>
      </c>
      <c r="M138" s="171">
        <f t="shared" si="12"/>
        <v>-14305.199999999999</v>
      </c>
    </row>
    <row r="139" spans="3:13" ht="20.25" customHeight="1" x14ac:dyDescent="0.25">
      <c r="D139" s="167">
        <v>45563</v>
      </c>
      <c r="E139" s="168" t="s">
        <v>223</v>
      </c>
      <c r="F139" s="169" t="s">
        <v>11483</v>
      </c>
      <c r="G139" s="169" t="s">
        <v>11485</v>
      </c>
      <c r="H139" s="169" t="s">
        <v>0</v>
      </c>
      <c r="I139" s="169">
        <v>20</v>
      </c>
      <c r="J139" s="212"/>
      <c r="K139" s="212"/>
      <c r="L139" s="170">
        <v>1388.1659999999999</v>
      </c>
      <c r="M139" s="171">
        <f t="shared" si="12"/>
        <v>27763.32</v>
      </c>
    </row>
    <row r="140" spans="3:13" ht="20.25" customHeight="1" x14ac:dyDescent="0.25">
      <c r="D140" s="167">
        <v>45941</v>
      </c>
      <c r="E140" s="168" t="s">
        <v>223</v>
      </c>
      <c r="F140" s="169" t="s">
        <v>11483</v>
      </c>
      <c r="G140" s="169" t="s">
        <v>11485</v>
      </c>
      <c r="H140" s="169" t="s">
        <v>57</v>
      </c>
      <c r="I140" s="169">
        <v>-20</v>
      </c>
      <c r="J140" s="212"/>
      <c r="K140" s="212"/>
      <c r="L140" s="170">
        <v>2189.1480000000001</v>
      </c>
      <c r="M140" s="171">
        <f t="shared" si="12"/>
        <v>-43782.960000000006</v>
      </c>
    </row>
    <row r="141" spans="3:13" ht="20.25" customHeight="1" x14ac:dyDescent="0.25">
      <c r="C141">
        <v>46</v>
      </c>
      <c r="D141" s="34">
        <v>45374</v>
      </c>
      <c r="E141" s="47" t="s">
        <v>223</v>
      </c>
      <c r="F141" s="35" t="s">
        <v>246</v>
      </c>
      <c r="G141" s="35" t="s">
        <v>248</v>
      </c>
      <c r="H141" s="35" t="s">
        <v>0</v>
      </c>
      <c r="I141" s="35">
        <v>50</v>
      </c>
      <c r="J141" s="15"/>
      <c r="K141" s="15"/>
      <c r="L141" s="131">
        <v>7354.5419999999995</v>
      </c>
      <c r="M141" s="46">
        <f t="shared" si="8"/>
        <v>367727.1</v>
      </c>
    </row>
    <row r="142" spans="3:13" ht="20.25" customHeight="1" x14ac:dyDescent="0.25">
      <c r="C142">
        <v>58</v>
      </c>
      <c r="D142" s="34">
        <v>45402</v>
      </c>
      <c r="E142" s="47" t="s">
        <v>223</v>
      </c>
      <c r="F142" s="35" t="s">
        <v>217</v>
      </c>
      <c r="G142" s="35" t="s">
        <v>219</v>
      </c>
      <c r="H142" s="35" t="s">
        <v>0</v>
      </c>
      <c r="I142" s="35">
        <v>100</v>
      </c>
      <c r="J142" s="15"/>
      <c r="K142" s="15"/>
      <c r="L142" s="131">
        <v>1146.99</v>
      </c>
      <c r="M142" s="46">
        <f t="shared" si="6"/>
        <v>114699</v>
      </c>
    </row>
    <row r="143" spans="3:13" ht="20.25" customHeight="1" x14ac:dyDescent="0.25">
      <c r="C143">
        <v>59</v>
      </c>
      <c r="D143" s="34">
        <v>45409</v>
      </c>
      <c r="E143" s="47" t="s">
        <v>223</v>
      </c>
      <c r="F143" s="35" t="s">
        <v>217</v>
      </c>
      <c r="G143" s="35" t="s">
        <v>219</v>
      </c>
      <c r="H143" s="35" t="s">
        <v>0</v>
      </c>
      <c r="I143" s="35">
        <v>20</v>
      </c>
      <c r="J143" s="15"/>
      <c r="K143" s="15"/>
      <c r="L143" s="131">
        <v>1312.6619999999998</v>
      </c>
      <c r="M143" s="46">
        <f t="shared" si="6"/>
        <v>26253.239999999998</v>
      </c>
    </row>
    <row r="144" spans="3:13" ht="20.25" customHeight="1" x14ac:dyDescent="0.25">
      <c r="D144" s="34">
        <v>45416</v>
      </c>
      <c r="E144" s="47" t="s">
        <v>223</v>
      </c>
      <c r="F144" s="35" t="s">
        <v>217</v>
      </c>
      <c r="G144" s="35" t="s">
        <v>219</v>
      </c>
      <c r="H144" s="35" t="s">
        <v>0</v>
      </c>
      <c r="I144" s="35">
        <v>10</v>
      </c>
      <c r="J144" s="15"/>
      <c r="K144" s="15"/>
      <c r="L144" s="131">
        <v>1413.2819999999999</v>
      </c>
      <c r="M144" s="46">
        <f t="shared" si="6"/>
        <v>14132.82</v>
      </c>
    </row>
    <row r="145" spans="4:13" ht="20.25" customHeight="1" x14ac:dyDescent="0.25">
      <c r="D145" s="34">
        <v>45423</v>
      </c>
      <c r="E145" s="47" t="s">
        <v>223</v>
      </c>
      <c r="F145" s="35" t="s">
        <v>217</v>
      </c>
      <c r="G145" s="35" t="s">
        <v>219</v>
      </c>
      <c r="H145" s="35" t="s">
        <v>57</v>
      </c>
      <c r="I145" s="35">
        <v>-30</v>
      </c>
      <c r="J145" s="15"/>
      <c r="K145" s="15"/>
      <c r="L145" s="131">
        <v>1314.066</v>
      </c>
      <c r="M145" s="46">
        <f t="shared" si="6"/>
        <v>-39421.980000000003</v>
      </c>
    </row>
    <row r="146" spans="4:13" ht="20.25" customHeight="1" x14ac:dyDescent="0.25">
      <c r="D146" s="34">
        <v>45430</v>
      </c>
      <c r="E146" s="47" t="s">
        <v>223</v>
      </c>
      <c r="F146" s="35" t="s">
        <v>217</v>
      </c>
      <c r="G146" s="35" t="s">
        <v>219</v>
      </c>
      <c r="H146" s="35" t="s">
        <v>0</v>
      </c>
      <c r="I146" s="35">
        <v>10</v>
      </c>
      <c r="J146" s="15"/>
      <c r="K146" s="15"/>
      <c r="L146" s="131">
        <v>1384.1880000000001</v>
      </c>
      <c r="M146" s="46">
        <f t="shared" si="6"/>
        <v>13841.880000000001</v>
      </c>
    </row>
    <row r="147" spans="4:13" ht="20.25" customHeight="1" x14ac:dyDescent="0.25">
      <c r="D147" s="34">
        <v>45437</v>
      </c>
      <c r="E147" s="47" t="s">
        <v>223</v>
      </c>
      <c r="F147" s="35" t="s">
        <v>217</v>
      </c>
      <c r="G147" s="35" t="s">
        <v>219</v>
      </c>
      <c r="H147" s="35" t="s">
        <v>57</v>
      </c>
      <c r="I147" s="35">
        <v>-20</v>
      </c>
      <c r="J147" s="15"/>
      <c r="K147" s="15"/>
      <c r="L147" s="131">
        <v>1398.0720000000001</v>
      </c>
      <c r="M147" s="46">
        <f t="shared" ref="M147:M155" si="13">L147*I147</f>
        <v>-27961.440000000002</v>
      </c>
    </row>
    <row r="148" spans="4:13" ht="20.25" customHeight="1" x14ac:dyDescent="0.25">
      <c r="D148" s="34">
        <v>45451</v>
      </c>
      <c r="E148" s="47" t="s">
        <v>223</v>
      </c>
      <c r="F148" s="35" t="s">
        <v>217</v>
      </c>
      <c r="G148" s="35" t="s">
        <v>219</v>
      </c>
      <c r="H148" s="35" t="s">
        <v>0</v>
      </c>
      <c r="I148" s="35">
        <v>30</v>
      </c>
      <c r="J148" s="15"/>
      <c r="K148" s="15"/>
      <c r="L148" s="131">
        <v>1384.3439999999998</v>
      </c>
      <c r="M148" s="46">
        <f t="shared" si="13"/>
        <v>41530.319999999992</v>
      </c>
    </row>
    <row r="149" spans="4:13" ht="20.25" customHeight="1" x14ac:dyDescent="0.25">
      <c r="D149" s="34">
        <f>全班!$R$1</f>
        <v>46011</v>
      </c>
      <c r="E149" s="47" t="s">
        <v>223</v>
      </c>
      <c r="F149" s="35" t="s">
        <v>246</v>
      </c>
      <c r="G149" s="35" t="s">
        <v>248</v>
      </c>
      <c r="H149" s="35" t="s">
        <v>57</v>
      </c>
      <c r="I149" s="35">
        <v>-10</v>
      </c>
      <c r="J149" s="15"/>
      <c r="K149" s="15"/>
      <c r="L149" s="131">
        <v>9429.264000000001</v>
      </c>
      <c r="M149" s="46">
        <f t="shared" si="13"/>
        <v>-94292.640000000014</v>
      </c>
    </row>
    <row r="150" spans="4:13" ht="20.25" customHeight="1" x14ac:dyDescent="0.25">
      <c r="D150" s="34">
        <v>45458</v>
      </c>
      <c r="E150" s="47" t="s">
        <v>223</v>
      </c>
      <c r="F150" s="35" t="s">
        <v>246</v>
      </c>
      <c r="G150" s="35" t="s">
        <v>248</v>
      </c>
      <c r="H150" s="35" t="s">
        <v>11721</v>
      </c>
      <c r="I150" s="35">
        <v>360</v>
      </c>
      <c r="J150" s="15"/>
      <c r="K150" s="15"/>
      <c r="L150" s="131">
        <v>0</v>
      </c>
      <c r="M150" s="46">
        <f t="shared" si="13"/>
        <v>0</v>
      </c>
    </row>
    <row r="151" spans="4:13" ht="20.25" customHeight="1" x14ac:dyDescent="0.25">
      <c r="D151" s="34">
        <v>45465</v>
      </c>
      <c r="E151" s="47" t="s">
        <v>223</v>
      </c>
      <c r="F151" s="35" t="s">
        <v>246</v>
      </c>
      <c r="G151" s="35" t="s">
        <v>248</v>
      </c>
      <c r="H151" s="35" t="s">
        <v>57</v>
      </c>
      <c r="I151" s="35">
        <v>-150</v>
      </c>
      <c r="J151" s="15"/>
      <c r="K151" s="15"/>
      <c r="L151" s="131">
        <v>987.24599999999998</v>
      </c>
      <c r="M151" s="46">
        <f t="shared" si="13"/>
        <v>-148086.9</v>
      </c>
    </row>
    <row r="152" spans="4:13" ht="20.25" customHeight="1" x14ac:dyDescent="0.25">
      <c r="D152" s="34">
        <v>45472</v>
      </c>
      <c r="E152" s="47" t="s">
        <v>223</v>
      </c>
      <c r="F152" s="35" t="s">
        <v>246</v>
      </c>
      <c r="G152" s="35" t="s">
        <v>248</v>
      </c>
      <c r="H152" s="35" t="s">
        <v>0</v>
      </c>
      <c r="I152" s="35">
        <v>10</v>
      </c>
      <c r="J152" s="15"/>
      <c r="K152" s="15"/>
      <c r="L152" s="131">
        <v>963.61200000000008</v>
      </c>
      <c r="M152" s="46">
        <f t="shared" si="13"/>
        <v>9636.1200000000008</v>
      </c>
    </row>
    <row r="153" spans="4:13" ht="20.25" customHeight="1" x14ac:dyDescent="0.25">
      <c r="D153" s="34">
        <v>45479</v>
      </c>
      <c r="E153" s="47" t="s">
        <v>223</v>
      </c>
      <c r="F153" s="35" t="s">
        <v>246</v>
      </c>
      <c r="G153" s="35" t="s">
        <v>248</v>
      </c>
      <c r="H153" s="35" t="s">
        <v>0</v>
      </c>
      <c r="I153" s="35">
        <v>10</v>
      </c>
      <c r="J153" s="15"/>
      <c r="K153" s="15"/>
      <c r="L153" s="131">
        <v>981.47399999999993</v>
      </c>
      <c r="M153" s="46">
        <f t="shared" si="13"/>
        <v>9814.74</v>
      </c>
    </row>
    <row r="154" spans="4:13" ht="20.25" customHeight="1" x14ac:dyDescent="0.25">
      <c r="D154" s="34">
        <v>45493</v>
      </c>
      <c r="E154" s="47" t="s">
        <v>223</v>
      </c>
      <c r="F154" s="35" t="s">
        <v>217</v>
      </c>
      <c r="G154" s="35" t="s">
        <v>219</v>
      </c>
      <c r="H154" s="35" t="s">
        <v>57</v>
      </c>
      <c r="I154" s="35">
        <v>-30</v>
      </c>
      <c r="J154" s="15"/>
      <c r="K154" s="15"/>
      <c r="L154" s="131">
        <v>1865.7599999999998</v>
      </c>
      <c r="M154" s="46">
        <f t="shared" si="13"/>
        <v>-55972.799999999996</v>
      </c>
    </row>
    <row r="155" spans="4:13" ht="20.25" customHeight="1" x14ac:dyDescent="0.25">
      <c r="D155" s="34">
        <v>45514</v>
      </c>
      <c r="E155" s="47" t="s">
        <v>223</v>
      </c>
      <c r="F155" s="35" t="s">
        <v>246</v>
      </c>
      <c r="G155" s="35" t="s">
        <v>248</v>
      </c>
      <c r="H155" s="35" t="s">
        <v>40</v>
      </c>
      <c r="I155" s="35">
        <v>29</v>
      </c>
      <c r="J155" s="15"/>
      <c r="K155" s="15"/>
      <c r="L155" s="131">
        <v>817.05</v>
      </c>
      <c r="M155" s="46">
        <f t="shared" si="13"/>
        <v>23694.449999999997</v>
      </c>
    </row>
    <row r="156" spans="4:13" ht="20.25" customHeight="1" x14ac:dyDescent="0.25">
      <c r="D156" s="34">
        <v>45521</v>
      </c>
      <c r="E156" s="47" t="s">
        <v>223</v>
      </c>
      <c r="F156" s="35" t="s">
        <v>246</v>
      </c>
      <c r="G156" s="35" t="s">
        <v>248</v>
      </c>
      <c r="H156" s="35" t="s">
        <v>40</v>
      </c>
      <c r="I156" s="35">
        <v>109</v>
      </c>
      <c r="J156" s="15"/>
      <c r="K156" s="15"/>
      <c r="L156" s="131">
        <v>971.72399999999993</v>
      </c>
      <c r="M156" s="46">
        <f t="shared" si="6"/>
        <v>105917.916</v>
      </c>
    </row>
    <row r="157" spans="4:13" ht="20.25" customHeight="1" x14ac:dyDescent="0.25">
      <c r="D157" s="34">
        <v>45528</v>
      </c>
      <c r="E157" s="47" t="s">
        <v>223</v>
      </c>
      <c r="F157" s="35" t="s">
        <v>246</v>
      </c>
      <c r="G157" s="35" t="s">
        <v>248</v>
      </c>
      <c r="H157" s="35" t="s">
        <v>40</v>
      </c>
      <c r="I157" s="35">
        <v>129</v>
      </c>
      <c r="J157" s="15"/>
      <c r="K157" s="15"/>
      <c r="L157" s="131">
        <v>1009.086</v>
      </c>
      <c r="M157" s="46">
        <f t="shared" si="6"/>
        <v>130172.094</v>
      </c>
    </row>
    <row r="158" spans="4:13" ht="20.25" customHeight="1" x14ac:dyDescent="0.25">
      <c r="D158" s="34">
        <v>45535</v>
      </c>
      <c r="E158" s="47" t="s">
        <v>223</v>
      </c>
      <c r="F158" s="35" t="s">
        <v>217</v>
      </c>
      <c r="G158" s="35" t="s">
        <v>219</v>
      </c>
      <c r="H158" s="35" t="s">
        <v>40</v>
      </c>
      <c r="I158" s="35">
        <v>20</v>
      </c>
      <c r="J158" s="15"/>
      <c r="K158" s="15"/>
      <c r="L158" s="131">
        <v>1670.058</v>
      </c>
      <c r="M158" s="46">
        <f t="shared" si="6"/>
        <v>33401.160000000003</v>
      </c>
    </row>
    <row r="159" spans="4:13" ht="20.25" customHeight="1" x14ac:dyDescent="0.25">
      <c r="D159" s="34">
        <v>45556</v>
      </c>
      <c r="E159" s="47" t="s">
        <v>223</v>
      </c>
      <c r="F159" s="35" t="s">
        <v>246</v>
      </c>
      <c r="G159" s="35" t="s">
        <v>248</v>
      </c>
      <c r="H159" s="35" t="s">
        <v>40</v>
      </c>
      <c r="I159" s="35">
        <v>50</v>
      </c>
      <c r="J159" s="15"/>
      <c r="K159" s="15"/>
      <c r="L159" s="131">
        <v>904.8</v>
      </c>
      <c r="M159" s="46">
        <f t="shared" si="6"/>
        <v>45240</v>
      </c>
    </row>
    <row r="160" spans="4:13" ht="20.25" customHeight="1" x14ac:dyDescent="0.25">
      <c r="D160" s="34">
        <v>45563</v>
      </c>
      <c r="E160" s="47" t="s">
        <v>223</v>
      </c>
      <c r="F160" s="35" t="s">
        <v>246</v>
      </c>
      <c r="G160" s="35" t="s">
        <v>248</v>
      </c>
      <c r="H160" s="35" t="s">
        <v>0</v>
      </c>
      <c r="I160" s="35">
        <v>10</v>
      </c>
      <c r="J160" s="15"/>
      <c r="K160" s="15"/>
      <c r="L160" s="131">
        <v>946.92000000000007</v>
      </c>
      <c r="M160" s="46">
        <f t="shared" si="6"/>
        <v>9469.2000000000007</v>
      </c>
    </row>
    <row r="161" spans="4:13" ht="20.25" customHeight="1" x14ac:dyDescent="0.25">
      <c r="D161" s="34">
        <v>45563</v>
      </c>
      <c r="E161" s="47" t="s">
        <v>223</v>
      </c>
      <c r="F161" s="35" t="s">
        <v>217</v>
      </c>
      <c r="G161" s="35" t="s">
        <v>219</v>
      </c>
      <c r="H161" s="35" t="s">
        <v>0</v>
      </c>
      <c r="I161" s="35">
        <v>10</v>
      </c>
      <c r="J161" s="15"/>
      <c r="K161" s="15"/>
      <c r="L161" s="131">
        <v>2031.5879999999997</v>
      </c>
      <c r="M161" s="46">
        <f t="shared" si="6"/>
        <v>20315.879999999997</v>
      </c>
    </row>
    <row r="162" spans="4:13" ht="20.25" customHeight="1" x14ac:dyDescent="0.25">
      <c r="D162" s="34">
        <v>45577</v>
      </c>
      <c r="E162" s="47" t="s">
        <v>223</v>
      </c>
      <c r="F162" s="35" t="s">
        <v>217</v>
      </c>
      <c r="G162" s="35" t="s">
        <v>219</v>
      </c>
      <c r="H162" s="35" t="s">
        <v>0</v>
      </c>
      <c r="I162" s="35">
        <v>10</v>
      </c>
      <c r="J162" s="15"/>
      <c r="K162" s="15"/>
      <c r="L162" s="131">
        <v>1698.8400000000001</v>
      </c>
      <c r="M162" s="46">
        <f t="shared" si="6"/>
        <v>16988.400000000001</v>
      </c>
    </row>
    <row r="163" spans="4:13" ht="20.25" customHeight="1" x14ac:dyDescent="0.25">
      <c r="D163" s="34">
        <v>45584</v>
      </c>
      <c r="E163" s="47" t="s">
        <v>223</v>
      </c>
      <c r="F163" s="35" t="s">
        <v>621</v>
      </c>
      <c r="G163" s="35" t="s">
        <v>622</v>
      </c>
      <c r="H163" s="35" t="s">
        <v>0</v>
      </c>
      <c r="I163" s="35">
        <v>10</v>
      </c>
      <c r="J163" s="15"/>
      <c r="K163" s="15"/>
      <c r="L163" s="131">
        <v>921.10199999999998</v>
      </c>
      <c r="M163" s="46">
        <f t="shared" si="6"/>
        <v>9211.02</v>
      </c>
    </row>
    <row r="164" spans="4:13" ht="20.25" customHeight="1" x14ac:dyDescent="0.25">
      <c r="D164" s="34">
        <v>45605</v>
      </c>
      <c r="E164" s="47" t="s">
        <v>223</v>
      </c>
      <c r="F164" s="35" t="s">
        <v>217</v>
      </c>
      <c r="G164" s="35" t="s">
        <v>219</v>
      </c>
      <c r="H164" s="35" t="s">
        <v>0</v>
      </c>
      <c r="I164" s="35">
        <v>50</v>
      </c>
      <c r="J164" s="15"/>
      <c r="K164" s="15"/>
      <c r="L164" s="131">
        <v>2505.5160000000001</v>
      </c>
      <c r="M164" s="46">
        <f t="shared" si="6"/>
        <v>125275.8</v>
      </c>
    </row>
    <row r="165" spans="4:13" ht="20.25" customHeight="1" x14ac:dyDescent="0.25">
      <c r="D165" s="34">
        <v>45605</v>
      </c>
      <c r="E165" s="47" t="s">
        <v>223</v>
      </c>
      <c r="F165" s="35" t="s">
        <v>621</v>
      </c>
      <c r="G165" s="35" t="s">
        <v>622</v>
      </c>
      <c r="H165" s="35" t="s">
        <v>0</v>
      </c>
      <c r="I165" s="35">
        <v>10</v>
      </c>
      <c r="J165" s="15"/>
      <c r="K165" s="15"/>
      <c r="L165" s="131">
        <v>836.16</v>
      </c>
      <c r="M165" s="46">
        <f t="shared" si="6"/>
        <v>8361.6</v>
      </c>
    </row>
    <row r="166" spans="4:13" ht="20.25" customHeight="1" x14ac:dyDescent="0.25">
      <c r="D166" s="34">
        <v>45619</v>
      </c>
      <c r="E166" s="47" t="s">
        <v>223</v>
      </c>
      <c r="F166" s="35" t="s">
        <v>11438</v>
      </c>
      <c r="G166" s="35" t="s">
        <v>11436</v>
      </c>
      <c r="H166" s="35" t="s">
        <v>0</v>
      </c>
      <c r="I166" s="35">
        <v>120</v>
      </c>
      <c r="J166" s="15"/>
      <c r="K166" s="15"/>
      <c r="L166" s="131">
        <v>258.57</v>
      </c>
      <c r="M166" s="46">
        <f t="shared" si="6"/>
        <v>31028.399999999998</v>
      </c>
    </row>
    <row r="167" spans="4:13" ht="20.25" customHeight="1" x14ac:dyDescent="0.25">
      <c r="D167" s="34">
        <v>45619</v>
      </c>
      <c r="E167" s="47" t="s">
        <v>223</v>
      </c>
      <c r="F167" s="35" t="s">
        <v>217</v>
      </c>
      <c r="G167" s="35" t="s">
        <v>219</v>
      </c>
      <c r="H167" s="35" t="s">
        <v>12068</v>
      </c>
      <c r="I167" s="35">
        <v>-5</v>
      </c>
      <c r="J167" s="15"/>
      <c r="K167" s="15"/>
      <c r="L167" s="131">
        <v>2749.9679999999998</v>
      </c>
      <c r="M167" s="46">
        <f t="shared" si="6"/>
        <v>-13749.84</v>
      </c>
    </row>
    <row r="168" spans="4:13" ht="20.25" customHeight="1" x14ac:dyDescent="0.25">
      <c r="D168" s="34">
        <v>45619</v>
      </c>
      <c r="E168" s="47" t="s">
        <v>223</v>
      </c>
      <c r="F168" s="35" t="s">
        <v>246</v>
      </c>
      <c r="G168" s="35" t="s">
        <v>248</v>
      </c>
      <c r="H168" s="35" t="s">
        <v>0</v>
      </c>
      <c r="I168" s="35">
        <v>10</v>
      </c>
      <c r="J168" s="15"/>
      <c r="K168" s="15"/>
      <c r="L168" s="131">
        <v>1107.2099999999998</v>
      </c>
      <c r="M168" s="46">
        <f t="shared" si="6"/>
        <v>11072.099999999999</v>
      </c>
    </row>
    <row r="169" spans="4:13" ht="20.25" customHeight="1" x14ac:dyDescent="0.25">
      <c r="D169" s="34">
        <v>45619</v>
      </c>
      <c r="E169" s="47" t="s">
        <v>223</v>
      </c>
      <c r="F169" s="35" t="s">
        <v>621</v>
      </c>
      <c r="G169" s="35" t="s">
        <v>622</v>
      </c>
      <c r="H169" s="35" t="s">
        <v>0</v>
      </c>
      <c r="I169" s="35">
        <v>20</v>
      </c>
      <c r="J169" s="15"/>
      <c r="K169" s="15"/>
      <c r="L169" s="131">
        <v>819.46799999999996</v>
      </c>
      <c r="M169" s="46">
        <f t="shared" si="6"/>
        <v>16389.36</v>
      </c>
    </row>
    <row r="170" spans="4:13" ht="20.25" customHeight="1" x14ac:dyDescent="0.25">
      <c r="D170" s="34">
        <v>45633</v>
      </c>
      <c r="E170" s="47" t="s">
        <v>223</v>
      </c>
      <c r="F170" s="35" t="s">
        <v>217</v>
      </c>
      <c r="G170" s="35" t="s">
        <v>219</v>
      </c>
      <c r="H170" s="35" t="s">
        <v>57</v>
      </c>
      <c r="I170" s="35">
        <v>-5</v>
      </c>
      <c r="J170" s="15"/>
      <c r="K170" s="15"/>
      <c r="L170" s="131">
        <v>3035.9160000000002</v>
      </c>
      <c r="M170" s="46">
        <f t="shared" si="6"/>
        <v>-15179.580000000002</v>
      </c>
    </row>
    <row r="171" spans="4:13" ht="20.25" customHeight="1" x14ac:dyDescent="0.25">
      <c r="D171" s="34">
        <v>45633</v>
      </c>
      <c r="E171" s="47" t="s">
        <v>223</v>
      </c>
      <c r="F171" s="35" t="s">
        <v>11438</v>
      </c>
      <c r="G171" s="35" t="s">
        <v>11436</v>
      </c>
      <c r="H171" s="35" t="s">
        <v>0</v>
      </c>
      <c r="I171" s="35">
        <v>5</v>
      </c>
      <c r="J171" s="15"/>
      <c r="K171" s="15"/>
      <c r="L171" s="131">
        <v>342.654</v>
      </c>
      <c r="M171" s="46">
        <f t="shared" si="6"/>
        <v>1713.27</v>
      </c>
    </row>
    <row r="172" spans="4:13" ht="20.25" customHeight="1" x14ac:dyDescent="0.25">
      <c r="D172" s="34">
        <v>45640</v>
      </c>
      <c r="E172" s="47" t="s">
        <v>223</v>
      </c>
      <c r="F172" s="35" t="s">
        <v>621</v>
      </c>
      <c r="G172" s="35" t="s">
        <v>622</v>
      </c>
      <c r="H172" s="35" t="s">
        <v>0</v>
      </c>
      <c r="I172" s="35">
        <v>5</v>
      </c>
      <c r="J172" s="15"/>
      <c r="K172" s="15"/>
      <c r="L172" s="131">
        <v>834.21</v>
      </c>
      <c r="M172" s="46">
        <f t="shared" si="6"/>
        <v>4171.05</v>
      </c>
    </row>
    <row r="173" spans="4:13" ht="20.25" customHeight="1" x14ac:dyDescent="0.25">
      <c r="D173" s="34">
        <v>45640</v>
      </c>
      <c r="E173" s="47" t="s">
        <v>223</v>
      </c>
      <c r="F173" s="35" t="s">
        <v>215</v>
      </c>
      <c r="G173" s="35" t="s">
        <v>221</v>
      </c>
      <c r="H173" s="35" t="s">
        <v>0</v>
      </c>
      <c r="I173" s="35">
        <v>8</v>
      </c>
      <c r="J173" s="15"/>
      <c r="K173" s="15"/>
      <c r="L173" s="131">
        <v>797.7059999999999</v>
      </c>
      <c r="M173" s="46">
        <f t="shared" si="6"/>
        <v>6381.6479999999992</v>
      </c>
    </row>
    <row r="174" spans="4:13" ht="20.25" customHeight="1" x14ac:dyDescent="0.25">
      <c r="D174" s="34">
        <v>45647</v>
      </c>
      <c r="E174" s="47" t="s">
        <v>223</v>
      </c>
      <c r="F174" s="35" t="s">
        <v>621</v>
      </c>
      <c r="G174" s="35" t="s">
        <v>622</v>
      </c>
      <c r="H174" s="35" t="s">
        <v>0</v>
      </c>
      <c r="I174" s="35">
        <v>10</v>
      </c>
      <c r="J174" s="15"/>
      <c r="K174" s="15"/>
      <c r="L174" s="131">
        <v>663</v>
      </c>
      <c r="M174" s="46">
        <f>L174*I174</f>
        <v>6630</v>
      </c>
    </row>
    <row r="175" spans="4:13" ht="20.25" customHeight="1" x14ac:dyDescent="0.25">
      <c r="D175" s="34">
        <v>45654</v>
      </c>
      <c r="E175" s="47" t="s">
        <v>223</v>
      </c>
      <c r="F175" s="35" t="s">
        <v>11438</v>
      </c>
      <c r="G175" s="35" t="s">
        <v>11436</v>
      </c>
      <c r="H175" s="35" t="s">
        <v>57</v>
      </c>
      <c r="I175" s="35">
        <v>-50</v>
      </c>
      <c r="J175" s="15"/>
      <c r="K175" s="15"/>
      <c r="L175" s="131">
        <v>249.44399999999999</v>
      </c>
      <c r="M175" s="46">
        <f t="shared" si="6"/>
        <v>-12472.199999999999</v>
      </c>
    </row>
    <row r="176" spans="4:13" ht="20.25" customHeight="1" x14ac:dyDescent="0.25">
      <c r="D176" s="34">
        <v>45675</v>
      </c>
      <c r="E176" s="47" t="s">
        <v>223</v>
      </c>
      <c r="F176" s="35" t="s">
        <v>215</v>
      </c>
      <c r="G176" s="35" t="s">
        <v>221</v>
      </c>
      <c r="H176" s="35" t="s">
        <v>0</v>
      </c>
      <c r="I176" s="35">
        <v>5</v>
      </c>
      <c r="J176" s="15"/>
      <c r="K176" s="15"/>
      <c r="L176" s="131">
        <v>823.44599999999991</v>
      </c>
      <c r="M176" s="46">
        <f t="shared" si="6"/>
        <v>4117.2299999999996</v>
      </c>
    </row>
    <row r="177" spans="4:13" ht="20.25" customHeight="1" x14ac:dyDescent="0.25">
      <c r="D177" s="34">
        <v>45675</v>
      </c>
      <c r="E177" s="47" t="s">
        <v>223</v>
      </c>
      <c r="F177" s="35" t="s">
        <v>621</v>
      </c>
      <c r="G177" s="35" t="s">
        <v>622</v>
      </c>
      <c r="H177" s="35" t="s">
        <v>0</v>
      </c>
      <c r="I177" s="35">
        <v>5</v>
      </c>
      <c r="J177" s="15"/>
      <c r="K177" s="15"/>
      <c r="L177" s="131">
        <v>613.78199999999993</v>
      </c>
      <c r="M177" s="46">
        <f t="shared" si="6"/>
        <v>3068.91</v>
      </c>
    </row>
    <row r="178" spans="4:13" ht="20.25" customHeight="1" x14ac:dyDescent="0.25">
      <c r="D178" s="34">
        <v>45703</v>
      </c>
      <c r="E178" s="47" t="s">
        <v>223</v>
      </c>
      <c r="F178" s="35" t="s">
        <v>217</v>
      </c>
      <c r="G178" s="35" t="s">
        <v>219</v>
      </c>
      <c r="H178" s="35" t="s">
        <v>57</v>
      </c>
      <c r="I178" s="35">
        <v>-10</v>
      </c>
      <c r="J178" s="15"/>
      <c r="K178" s="15"/>
      <c r="L178" s="131">
        <v>2775.5519999999997</v>
      </c>
      <c r="M178" s="46">
        <f t="shared" si="6"/>
        <v>-27755.519999999997</v>
      </c>
    </row>
    <row r="179" spans="4:13" ht="20.25" customHeight="1" x14ac:dyDescent="0.25">
      <c r="D179" s="34">
        <v>45703</v>
      </c>
      <c r="E179" s="47" t="s">
        <v>223</v>
      </c>
      <c r="F179" s="35" t="s">
        <v>621</v>
      </c>
      <c r="G179" s="35" t="s">
        <v>622</v>
      </c>
      <c r="H179" s="35" t="s">
        <v>0</v>
      </c>
      <c r="I179" s="35">
        <v>5</v>
      </c>
      <c r="J179" s="15"/>
      <c r="K179" s="15"/>
      <c r="L179" s="131">
        <v>607.38599999999997</v>
      </c>
      <c r="M179" s="46">
        <f t="shared" si="6"/>
        <v>3036.93</v>
      </c>
    </row>
    <row r="180" spans="4:13" ht="20.25" customHeight="1" x14ac:dyDescent="0.25">
      <c r="D180" s="34">
        <v>45703</v>
      </c>
      <c r="E180" s="47" t="s">
        <v>223</v>
      </c>
      <c r="F180" s="35" t="s">
        <v>215</v>
      </c>
      <c r="G180" s="35" t="s">
        <v>221</v>
      </c>
      <c r="H180" s="35" t="s">
        <v>0</v>
      </c>
      <c r="I180" s="35">
        <v>5</v>
      </c>
      <c r="J180" s="15"/>
      <c r="K180" s="15"/>
      <c r="L180" s="131">
        <v>968.44799999999998</v>
      </c>
      <c r="M180" s="46">
        <f t="shared" si="6"/>
        <v>4842.24</v>
      </c>
    </row>
    <row r="181" spans="4:13" ht="20.25" customHeight="1" x14ac:dyDescent="0.25">
      <c r="D181" s="34">
        <v>45710</v>
      </c>
      <c r="E181" s="47" t="s">
        <v>223</v>
      </c>
      <c r="F181" s="35" t="s">
        <v>215</v>
      </c>
      <c r="G181" s="35" t="s">
        <v>221</v>
      </c>
      <c r="H181" s="35" t="s">
        <v>0</v>
      </c>
      <c r="I181" s="35">
        <v>5</v>
      </c>
      <c r="J181" s="15"/>
      <c r="K181" s="15"/>
      <c r="L181" s="131">
        <v>1024.452</v>
      </c>
      <c r="M181" s="46">
        <f t="shared" si="6"/>
        <v>5122.26</v>
      </c>
    </row>
    <row r="182" spans="4:13" ht="20.25" customHeight="1" x14ac:dyDescent="0.25">
      <c r="D182" s="34">
        <v>45731</v>
      </c>
      <c r="E182" s="47" t="s">
        <v>223</v>
      </c>
      <c r="F182" s="35" t="s">
        <v>11438</v>
      </c>
      <c r="G182" s="35" t="s">
        <v>11436</v>
      </c>
      <c r="H182" s="35" t="s">
        <v>0</v>
      </c>
      <c r="I182" s="35">
        <v>15</v>
      </c>
      <c r="J182" s="15"/>
      <c r="K182" s="15"/>
      <c r="L182" s="131">
        <v>955.81200000000001</v>
      </c>
      <c r="M182" s="46">
        <f t="shared" si="6"/>
        <v>14337.18</v>
      </c>
    </row>
    <row r="183" spans="4:13" ht="20.25" customHeight="1" x14ac:dyDescent="0.25">
      <c r="D183" s="34">
        <v>45731</v>
      </c>
      <c r="E183" s="47" t="s">
        <v>223</v>
      </c>
      <c r="F183" s="35" t="s">
        <v>246</v>
      </c>
      <c r="G183" s="35" t="s">
        <v>248</v>
      </c>
      <c r="H183" s="35" t="s">
        <v>0</v>
      </c>
      <c r="I183" s="35">
        <v>10</v>
      </c>
      <c r="J183" s="15"/>
      <c r="K183" s="15"/>
      <c r="L183" s="131">
        <v>949.02599999999995</v>
      </c>
      <c r="M183" s="46">
        <f t="shared" si="6"/>
        <v>9490.26</v>
      </c>
    </row>
    <row r="184" spans="4:13" ht="20.25" customHeight="1" x14ac:dyDescent="0.25">
      <c r="D184" s="34">
        <v>45941</v>
      </c>
      <c r="E184" s="47" t="s">
        <v>223</v>
      </c>
      <c r="F184" s="35" t="s">
        <v>246</v>
      </c>
      <c r="G184" s="35" t="s">
        <v>248</v>
      </c>
      <c r="H184" s="35" t="s">
        <v>57</v>
      </c>
      <c r="I184" s="35">
        <v>-550</v>
      </c>
      <c r="J184" s="15"/>
      <c r="K184" s="15"/>
      <c r="L184" s="131">
        <v>1428.6479999999999</v>
      </c>
      <c r="M184" s="46">
        <f t="shared" si="6"/>
        <v>-785756.39999999991</v>
      </c>
    </row>
    <row r="185" spans="4:13" ht="20.25" customHeight="1" x14ac:dyDescent="0.25">
      <c r="D185" s="34">
        <v>45941</v>
      </c>
      <c r="E185" s="47" t="s">
        <v>223</v>
      </c>
      <c r="F185" s="35" t="s">
        <v>217</v>
      </c>
      <c r="G185" s="35" t="s">
        <v>219</v>
      </c>
      <c r="H185" s="35" t="s">
        <v>57</v>
      </c>
      <c r="I185" s="35">
        <v>-130</v>
      </c>
      <c r="J185" s="15"/>
      <c r="K185" s="15"/>
      <c r="L185" s="131">
        <v>3225.2220000000002</v>
      </c>
      <c r="M185" s="46">
        <f t="shared" si="6"/>
        <v>-419278.86000000004</v>
      </c>
    </row>
    <row r="186" spans="4:13" ht="20.25" customHeight="1" x14ac:dyDescent="0.25">
      <c r="D186" s="34">
        <v>45941</v>
      </c>
      <c r="E186" s="47" t="s">
        <v>223</v>
      </c>
      <c r="F186" s="35" t="s">
        <v>11438</v>
      </c>
      <c r="G186" s="35" t="s">
        <v>11436</v>
      </c>
      <c r="H186" s="35" t="s">
        <v>57</v>
      </c>
      <c r="I186" s="35">
        <v>-85</v>
      </c>
      <c r="J186" s="15"/>
      <c r="K186" s="15"/>
      <c r="L186" s="131">
        <v>412.30799999999999</v>
      </c>
      <c r="M186" s="46">
        <f t="shared" si="6"/>
        <v>-35046.18</v>
      </c>
    </row>
    <row r="187" spans="4:13" ht="20.25" customHeight="1" x14ac:dyDescent="0.25">
      <c r="D187" s="34">
        <v>45941</v>
      </c>
      <c r="E187" s="47" t="s">
        <v>223</v>
      </c>
      <c r="F187" s="35" t="s">
        <v>621</v>
      </c>
      <c r="G187" s="35" t="s">
        <v>622</v>
      </c>
      <c r="H187" s="35" t="s">
        <v>57</v>
      </c>
      <c r="I187" s="35">
        <v>-50</v>
      </c>
      <c r="J187" s="15"/>
      <c r="K187" s="15"/>
      <c r="L187" s="131">
        <v>444.05399999999997</v>
      </c>
      <c r="M187" s="46">
        <f t="shared" si="6"/>
        <v>-22202.699999999997</v>
      </c>
    </row>
    <row r="188" spans="4:13" ht="20.25" customHeight="1" x14ac:dyDescent="0.25">
      <c r="D188" s="34">
        <v>46004</v>
      </c>
      <c r="E188" s="47" t="s">
        <v>223</v>
      </c>
      <c r="F188" s="35" t="s">
        <v>12344</v>
      </c>
      <c r="G188" s="35" t="s">
        <v>12912</v>
      </c>
      <c r="H188" s="35" t="s">
        <v>0</v>
      </c>
      <c r="I188" s="35">
        <v>50</v>
      </c>
      <c r="J188" s="15"/>
      <c r="K188" s="15"/>
      <c r="L188" s="131">
        <v>128.31</v>
      </c>
      <c r="M188" s="46">
        <f t="shared" si="6"/>
        <v>6415.5</v>
      </c>
    </row>
    <row r="189" spans="4:13" ht="20.25" customHeight="1" x14ac:dyDescent="0.25">
      <c r="D189" s="34"/>
      <c r="E189" s="47"/>
      <c r="F189" s="35"/>
      <c r="G189" s="35"/>
      <c r="H189" s="35"/>
      <c r="I189" s="35"/>
      <c r="J189" s="15"/>
      <c r="K189" s="15"/>
      <c r="L189" s="131"/>
      <c r="M189" s="46">
        <f t="shared" si="6"/>
        <v>0</v>
      </c>
    </row>
    <row r="190" spans="4:13" ht="20.25" customHeight="1" x14ac:dyDescent="0.25">
      <c r="D190" s="34"/>
      <c r="E190" s="47"/>
      <c r="F190" s="35"/>
      <c r="G190" s="35"/>
      <c r="H190" s="35"/>
      <c r="I190" s="35"/>
      <c r="J190" s="15"/>
      <c r="K190" s="15"/>
      <c r="L190" s="131"/>
      <c r="M190" s="46">
        <f t="shared" si="6"/>
        <v>0</v>
      </c>
    </row>
    <row r="191" spans="4:13" ht="20.25" customHeight="1" thickBot="1" x14ac:dyDescent="0.3">
      <c r="D191" s="9" t="s">
        <v>41</v>
      </c>
      <c r="E191" s="20"/>
      <c r="F191" s="20"/>
      <c r="G191" s="20"/>
      <c r="H191" s="20"/>
      <c r="I191" s="20"/>
      <c r="J191" s="20"/>
      <c r="K191" s="20"/>
      <c r="L191" s="20"/>
      <c r="M191" s="21">
        <f>SUM(M3:M190)</f>
        <v>-350988.84199999965</v>
      </c>
    </row>
    <row r="192" spans="4:13" ht="20.25" customHeight="1" thickBot="1" x14ac:dyDescent="0.3">
      <c r="D192" s="2" t="s">
        <v>3</v>
      </c>
      <c r="E192" s="3" t="s">
        <v>32</v>
      </c>
      <c r="F192" s="3" t="s">
        <v>18</v>
      </c>
      <c r="G192" s="3" t="s">
        <v>19</v>
      </c>
      <c r="H192" s="3" t="s">
        <v>83</v>
      </c>
      <c r="I192" s="3" t="s">
        <v>1</v>
      </c>
      <c r="J192" s="3" t="s">
        <v>10</v>
      </c>
      <c r="K192" s="3" t="s">
        <v>17</v>
      </c>
      <c r="L192" s="3" t="s">
        <v>12362</v>
      </c>
      <c r="M192" s="13" t="s">
        <v>4</v>
      </c>
    </row>
    <row r="193" spans="4:13" ht="20.25" customHeight="1" thickTop="1" x14ac:dyDescent="0.25">
      <c r="D193" s="51">
        <f>全班!$R$1</f>
        <v>46011</v>
      </c>
      <c r="E193" s="52" t="s">
        <v>223</v>
      </c>
      <c r="F193" s="53" t="s">
        <v>246</v>
      </c>
      <c r="G193" s="53" t="s">
        <v>248</v>
      </c>
      <c r="H193" s="38" t="s">
        <v>75</v>
      </c>
      <c r="I193" s="38">
        <f t="shared" ref="I193:I198" si="14">SUMIFS($I$141:$I$191,$G$141:$G$191,G193)</f>
        <v>67</v>
      </c>
      <c r="J193" s="39">
        <f t="shared" ref="J193" si="15">K193/I193</f>
        <v>-4565.7008955223873</v>
      </c>
      <c r="K193" s="64">
        <f t="shared" ref="K193:K198" si="16">SUMIFS($M$141:$M$191,$G$141:$G$191,G193)</f>
        <v>-305901.95999999996</v>
      </c>
      <c r="L193" s="88">
        <f>VLOOKUP(G193,股价!C:D,2,FALSE)</f>
        <v>1411.722</v>
      </c>
      <c r="M193" s="41">
        <f t="shared" ref="M193" si="17">IFERROR(I193*L193,0)</f>
        <v>94585.373999999996</v>
      </c>
    </row>
    <row r="194" spans="4:13" ht="19.2" customHeight="1" x14ac:dyDescent="0.25">
      <c r="D194" s="51">
        <f>全班!$R$1</f>
        <v>46011</v>
      </c>
      <c r="E194" s="52" t="s">
        <v>223</v>
      </c>
      <c r="F194" s="53" t="s">
        <v>217</v>
      </c>
      <c r="G194" s="53" t="s">
        <v>219</v>
      </c>
      <c r="H194" s="38" t="s">
        <v>75</v>
      </c>
      <c r="I194" s="38">
        <f t="shared" si="14"/>
        <v>30</v>
      </c>
      <c r="J194" s="39">
        <f t="shared" ref="J194:J196" si="18">K194/I194</f>
        <v>-6429.3840000000037</v>
      </c>
      <c r="K194" s="64">
        <f t="shared" si="16"/>
        <v>-192881.52000000011</v>
      </c>
      <c r="L194" s="88">
        <f>VLOOKUP(G194,股价!C:D,2,FALSE)</f>
        <v>3753.3599999999997</v>
      </c>
      <c r="M194" s="41">
        <f t="shared" ref="M194:M196" si="19">IFERROR(I194*L194,0)</f>
        <v>112600.79999999999</v>
      </c>
    </row>
    <row r="195" spans="4:13" ht="19.2" customHeight="1" x14ac:dyDescent="0.25">
      <c r="D195" s="51">
        <f>全班!$R$1</f>
        <v>46011</v>
      </c>
      <c r="E195" s="52" t="s">
        <v>223</v>
      </c>
      <c r="F195" s="53" t="s">
        <v>621</v>
      </c>
      <c r="G195" s="53" t="s">
        <v>622</v>
      </c>
      <c r="H195" s="38" t="s">
        <v>75</v>
      </c>
      <c r="I195" s="38">
        <f t="shared" si="14"/>
        <v>15</v>
      </c>
      <c r="J195" s="39">
        <f t="shared" si="18"/>
        <v>1911.0780000000004</v>
      </c>
      <c r="K195" s="64">
        <f t="shared" si="16"/>
        <v>28666.170000000006</v>
      </c>
      <c r="L195" s="88">
        <f>VLOOKUP(G195,股价!C:D,2,FALSE)</f>
        <v>375.10200000000003</v>
      </c>
      <c r="M195" s="41">
        <f t="shared" si="19"/>
        <v>5626.5300000000007</v>
      </c>
    </row>
    <row r="196" spans="4:13" ht="19.2" customHeight="1" x14ac:dyDescent="0.25">
      <c r="D196" s="51">
        <f>全班!$R$1</f>
        <v>46011</v>
      </c>
      <c r="E196" s="52" t="s">
        <v>223</v>
      </c>
      <c r="F196" s="53" t="s">
        <v>11438</v>
      </c>
      <c r="G196" s="53" t="s">
        <v>11436</v>
      </c>
      <c r="H196" s="38" t="s">
        <v>75</v>
      </c>
      <c r="I196" s="38">
        <f t="shared" si="14"/>
        <v>5</v>
      </c>
      <c r="J196" s="39">
        <f t="shared" si="18"/>
        <v>-87.905999999999764</v>
      </c>
      <c r="K196" s="64">
        <f t="shared" si="16"/>
        <v>-439.52999999999884</v>
      </c>
      <c r="L196" s="88">
        <f>VLOOKUP(G196,股价!C:D,2,FALSE)</f>
        <v>242.65799999999999</v>
      </c>
      <c r="M196" s="41">
        <f t="shared" si="19"/>
        <v>1213.29</v>
      </c>
    </row>
    <row r="197" spans="4:13" ht="19.2" customHeight="1" x14ac:dyDescent="0.25">
      <c r="D197" s="51">
        <f>全班!$R$1</f>
        <v>46011</v>
      </c>
      <c r="E197" s="52" t="s">
        <v>223</v>
      </c>
      <c r="F197" s="53" t="s">
        <v>215</v>
      </c>
      <c r="G197" s="53" t="s">
        <v>221</v>
      </c>
      <c r="H197" s="38" t="s">
        <v>75</v>
      </c>
      <c r="I197" s="38">
        <f t="shared" si="14"/>
        <v>23</v>
      </c>
      <c r="J197" s="39">
        <f t="shared" ref="J197" si="20">K197/I197</f>
        <v>889.7120869565216</v>
      </c>
      <c r="K197" s="64">
        <f t="shared" si="16"/>
        <v>20463.377999999997</v>
      </c>
      <c r="L197" s="88">
        <f>VLOOKUP(G197,股价!C:D,2,FALSE)</f>
        <v>854.178</v>
      </c>
      <c r="M197" s="41">
        <f t="shared" ref="M197" si="21">IFERROR(I197*L197,0)</f>
        <v>19646.094000000001</v>
      </c>
    </row>
    <row r="198" spans="4:13" ht="19.2" customHeight="1" x14ac:dyDescent="0.25">
      <c r="D198" s="51">
        <f>全班!$R$1</f>
        <v>46011</v>
      </c>
      <c r="E198" s="52" t="s">
        <v>223</v>
      </c>
      <c r="F198" s="53" t="s">
        <v>12344</v>
      </c>
      <c r="G198" s="53" t="s">
        <v>12912</v>
      </c>
      <c r="H198" s="38" t="s">
        <v>75</v>
      </c>
      <c r="I198" s="38">
        <f t="shared" si="14"/>
        <v>50</v>
      </c>
      <c r="J198" s="39">
        <f t="shared" ref="J198" si="22">K198/I198</f>
        <v>128.31</v>
      </c>
      <c r="K198" s="64">
        <f t="shared" si="16"/>
        <v>6415.5</v>
      </c>
      <c r="L198" s="88">
        <f>VLOOKUP(G198,股价!C:D,2,FALSE)</f>
        <v>101.79</v>
      </c>
      <c r="M198" s="41">
        <f t="shared" ref="M198" si="23">IFERROR(I198*L198,0)</f>
        <v>5089.5</v>
      </c>
    </row>
    <row r="199" spans="4:13" ht="20.399999999999999" customHeight="1" x14ac:dyDescent="0.25">
      <c r="D199" s="42"/>
      <c r="E199" s="48"/>
      <c r="F199" s="43"/>
      <c r="G199" s="43"/>
      <c r="H199" s="43"/>
      <c r="I199" s="43"/>
      <c r="J199" s="43"/>
      <c r="K199" s="43"/>
      <c r="L199" s="44"/>
      <c r="M199" s="45"/>
    </row>
    <row r="200" spans="4:13" ht="20.25" customHeight="1" x14ac:dyDescent="0.25">
      <c r="D200" s="10" t="s">
        <v>11</v>
      </c>
      <c r="E200" s="15"/>
      <c r="F200" s="7"/>
      <c r="G200" s="7"/>
      <c r="H200" s="7"/>
      <c r="I200" s="8"/>
      <c r="J200" s="8"/>
      <c r="K200" s="8"/>
      <c r="L200" s="7"/>
      <c r="M200" s="90">
        <f>SUM(M193:M199)</f>
        <v>238761.58800000002</v>
      </c>
    </row>
    <row r="201" spans="4:13" ht="20.25" customHeight="1" x14ac:dyDescent="0.25">
      <c r="D201" s="78" t="s">
        <v>86</v>
      </c>
      <c r="E201" s="79"/>
      <c r="F201" s="80"/>
      <c r="G201" s="80"/>
      <c r="H201" s="80"/>
      <c r="I201" s="77"/>
      <c r="J201" s="77"/>
      <c r="K201" s="77"/>
      <c r="L201" s="80"/>
      <c r="M201" s="91">
        <f>L214</f>
        <v>140.79</v>
      </c>
    </row>
    <row r="202" spans="4:13" ht="20.25" customHeight="1" x14ac:dyDescent="0.25">
      <c r="D202" s="10" t="s">
        <v>12</v>
      </c>
      <c r="E202" s="15"/>
      <c r="F202" s="11"/>
      <c r="G202" s="11"/>
      <c r="H202" s="7"/>
      <c r="I202" s="8"/>
      <c r="J202" s="8"/>
      <c r="K202" s="8"/>
      <c r="L202" s="7"/>
      <c r="M202" s="90">
        <f>M207-M191+M201</f>
        <v>1351129.6319999998</v>
      </c>
    </row>
    <row r="203" spans="4:13" ht="20.25" customHeight="1" thickBot="1" x14ac:dyDescent="0.3">
      <c r="D203" s="9" t="s">
        <v>14</v>
      </c>
      <c r="E203" s="20"/>
      <c r="F203" s="23"/>
      <c r="G203" s="23"/>
      <c r="H203" s="24"/>
      <c r="I203" s="20"/>
      <c r="J203" s="20"/>
      <c r="K203" s="20"/>
      <c r="L203" s="24"/>
      <c r="M203" s="92">
        <f>M200+M202</f>
        <v>1589891.2199999997</v>
      </c>
    </row>
    <row r="204" spans="4:13" ht="20.25" customHeight="1" x14ac:dyDescent="0.25">
      <c r="D204" s="10" t="s">
        <v>13</v>
      </c>
      <c r="E204" s="15"/>
      <c r="F204" s="14"/>
      <c r="G204" s="14"/>
      <c r="H204" s="7"/>
      <c r="I204" s="8"/>
      <c r="J204" s="8"/>
      <c r="K204" s="8"/>
      <c r="L204" s="7"/>
      <c r="M204" s="90">
        <f>M203-M207</f>
        <v>589891.21999999974</v>
      </c>
    </row>
    <row r="205" spans="4:13" ht="20.25" customHeight="1" thickBot="1" x14ac:dyDescent="0.3">
      <c r="D205" s="9" t="s">
        <v>6</v>
      </c>
      <c r="E205" s="20"/>
      <c r="F205" s="16"/>
      <c r="G205" s="16"/>
      <c r="H205" s="5"/>
      <c r="I205" s="6"/>
      <c r="J205" s="6"/>
      <c r="K205" s="6"/>
      <c r="L205" s="5"/>
      <c r="M205" s="22">
        <f>M204/M207</f>
        <v>0.58989121999999972</v>
      </c>
    </row>
    <row r="206" spans="4:13" ht="20.25" customHeight="1" x14ac:dyDescent="0.25"/>
    <row r="207" spans="4:13" ht="20.25" customHeight="1" thickBot="1" x14ac:dyDescent="0.3">
      <c r="D207" s="15" t="s">
        <v>8</v>
      </c>
      <c r="E207" s="15"/>
      <c r="F207" s="18"/>
      <c r="G207" s="18"/>
      <c r="L207" s="18"/>
      <c r="M207" s="18">
        <f>本金与余额!D28</f>
        <v>1000000</v>
      </c>
    </row>
    <row r="208" spans="4:13" ht="18" customHeight="1" thickBot="1" x14ac:dyDescent="0.3">
      <c r="D208" s="2" t="s">
        <v>90</v>
      </c>
      <c r="E208" s="3" t="s">
        <v>32</v>
      </c>
      <c r="F208" s="3" t="s">
        <v>18</v>
      </c>
      <c r="G208" s="3" t="s">
        <v>19</v>
      </c>
      <c r="H208" s="3" t="s">
        <v>83</v>
      </c>
      <c r="I208" s="3" t="s">
        <v>1</v>
      </c>
      <c r="J208" s="3" t="s">
        <v>87</v>
      </c>
      <c r="K208" s="3" t="s">
        <v>84</v>
      </c>
      <c r="L208" s="3" t="s">
        <v>85</v>
      </c>
      <c r="M208" s="13" t="s">
        <v>91</v>
      </c>
    </row>
    <row r="209" spans="4:13" ht="18" customHeight="1" thickTop="1" x14ac:dyDescent="0.25">
      <c r="D209" s="34">
        <v>45458</v>
      </c>
      <c r="E209" s="47" t="s">
        <v>223</v>
      </c>
      <c r="F209" s="8" t="s">
        <v>246</v>
      </c>
      <c r="G209" s="8" t="s">
        <v>248</v>
      </c>
      <c r="H209" s="8" t="s">
        <v>11722</v>
      </c>
      <c r="I209" s="8">
        <v>40</v>
      </c>
      <c r="J209" s="70" t="s">
        <v>11720</v>
      </c>
      <c r="K209" s="70">
        <v>400</v>
      </c>
      <c r="L209" s="7"/>
      <c r="M209" s="76"/>
    </row>
    <row r="210" spans="4:13" ht="18" customHeight="1" x14ac:dyDescent="0.25">
      <c r="D210" s="34">
        <v>45819</v>
      </c>
      <c r="E210" s="47" t="s">
        <v>223</v>
      </c>
      <c r="F210" s="35" t="s">
        <v>246</v>
      </c>
      <c r="G210" s="35" t="s">
        <v>248</v>
      </c>
      <c r="H210" s="8" t="s">
        <v>11744</v>
      </c>
      <c r="I210" s="8">
        <v>617</v>
      </c>
      <c r="J210" s="70" t="s">
        <v>12323</v>
      </c>
      <c r="K210" s="70" t="s">
        <v>12323</v>
      </c>
      <c r="L210" s="7">
        <f>I210*0.01*7.8</f>
        <v>48.125999999999998</v>
      </c>
      <c r="M210" s="76">
        <v>45819</v>
      </c>
    </row>
    <row r="211" spans="4:13" ht="18" customHeight="1" x14ac:dyDescent="0.25">
      <c r="D211" s="34">
        <v>45820</v>
      </c>
      <c r="E211" s="47" t="s">
        <v>223</v>
      </c>
      <c r="F211" s="8" t="s">
        <v>11483</v>
      </c>
      <c r="G211" s="8" t="s">
        <v>11485</v>
      </c>
      <c r="H211" s="8" t="s">
        <v>11752</v>
      </c>
      <c r="I211" s="8">
        <v>20</v>
      </c>
      <c r="J211" s="70" t="s">
        <v>12328</v>
      </c>
      <c r="K211" s="70" t="s">
        <v>12328</v>
      </c>
      <c r="L211" s="278">
        <f>I211*0.594*7.8</f>
        <v>92.663999999999987</v>
      </c>
      <c r="M211" s="76">
        <v>45820</v>
      </c>
    </row>
    <row r="212" spans="4:13" ht="18" customHeight="1" x14ac:dyDescent="0.25">
      <c r="D212" s="34"/>
      <c r="E212" s="47"/>
      <c r="F212" s="35"/>
      <c r="G212" s="35"/>
      <c r="H212" s="8"/>
      <c r="I212" s="8"/>
      <c r="J212" s="70"/>
      <c r="K212" s="70"/>
      <c r="L212" s="7"/>
      <c r="M212" s="71"/>
    </row>
    <row r="213" spans="4:13" ht="18" customHeight="1" x14ac:dyDescent="0.25">
      <c r="D213" s="34"/>
      <c r="E213" s="47"/>
      <c r="F213" s="35"/>
      <c r="G213" s="35"/>
      <c r="H213" s="8"/>
      <c r="I213" s="8"/>
      <c r="J213" s="70"/>
      <c r="K213" s="70"/>
      <c r="M213" s="76"/>
    </row>
    <row r="214" spans="4:13" ht="18" customHeight="1" thickBot="1" x14ac:dyDescent="0.3">
      <c r="D214" s="62" t="s">
        <v>86</v>
      </c>
      <c r="E214" s="4"/>
      <c r="F214" s="4"/>
      <c r="G214" s="4"/>
      <c r="H214" s="4"/>
      <c r="I214" s="73"/>
      <c r="J214" s="4"/>
      <c r="K214" s="74"/>
      <c r="L214" s="75">
        <f>SUM(L209:L213)</f>
        <v>140.79</v>
      </c>
      <c r="M214" s="63"/>
    </row>
    <row r="216" spans="4:13" ht="18" customHeight="1" x14ac:dyDescent="0.25">
      <c r="D216" s="82"/>
    </row>
    <row r="217" spans="4:13" ht="18" customHeight="1" x14ac:dyDescent="0.25">
      <c r="D217" s="35"/>
    </row>
    <row r="218" spans="4:13" ht="18" customHeight="1" x14ac:dyDescent="0.25">
      <c r="D218" s="35"/>
    </row>
    <row r="219" spans="4:13" ht="18" customHeight="1" x14ac:dyDescent="0.25">
      <c r="D219" s="35"/>
    </row>
    <row r="220" spans="4:13" ht="18" customHeight="1" x14ac:dyDescent="0.25">
      <c r="D220" s="35"/>
    </row>
    <row r="221" spans="4:13" ht="18" customHeight="1" x14ac:dyDescent="0.25">
      <c r="D221" s="35"/>
    </row>
    <row r="222" spans="4:13" ht="18" customHeight="1" x14ac:dyDescent="0.25">
      <c r="D222" s="35"/>
    </row>
  </sheetData>
  <phoneticPr fontId="2" type="noConversion"/>
  <conditionalFormatting sqref="I3:M190">
    <cfRule type="cellIs" dxfId="52" priority="1" operator="lessThan">
      <formula>0</formula>
    </cfRule>
  </conditionalFormatting>
  <conditionalFormatting sqref="M204">
    <cfRule type="cellIs" dxfId="51" priority="7" operator="lessThanOrEqual">
      <formula>0</formula>
    </cfRule>
  </conditionalFormatting>
  <conditionalFormatting sqref="M205">
    <cfRule type="cellIs" dxfId="50" priority="6" operator="lessThan">
      <formula>0</formula>
    </cfRule>
  </conditionalFormatting>
  <hyperlinks>
    <hyperlink ref="A1" location="全班!A1" display="back" xr:uid="{00000000-0004-0000-2100-000000000000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</sheetPr>
  <dimension ref="A1:X71"/>
  <sheetViews>
    <sheetView showGridLines="0" topLeftCell="A31" zoomScale="90" zoomScaleNormal="90" workbookViewId="0">
      <selection activeCell="G34" sqref="G34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8.109375" bestFit="1" customWidth="1"/>
    <col min="7" max="7" width="12.88671875" customWidth="1"/>
    <col min="8" max="8" width="5.88671875" bestFit="1" customWidth="1"/>
    <col min="9" max="9" width="11.21875" style="1" bestFit="1" customWidth="1"/>
    <col min="10" max="10" width="10.77734375" customWidth="1"/>
    <col min="11" max="11" width="13" style="12" bestFit="1" customWidth="1"/>
    <col min="12" max="12" width="10.77734375" customWidth="1"/>
    <col min="13" max="13" width="14.21875" bestFit="1" customWidth="1"/>
    <col min="14" max="14" width="5.77734375" customWidth="1"/>
    <col min="16" max="16" width="5.88671875" bestFit="1" customWidth="1"/>
    <col min="17" max="17" width="12.88671875" bestFit="1" customWidth="1"/>
    <col min="18" max="18" width="12.88671875" customWidth="1"/>
    <col min="19" max="19" width="5.88671875" bestFit="1" customWidth="1"/>
    <col min="20" max="20" width="10.6640625" style="1"/>
    <col min="21" max="21" width="10.77734375" customWidth="1"/>
    <col min="22" max="22" width="11.6640625" style="12" bestFit="1" customWidth="1"/>
    <col min="23" max="23" width="10.77734375" customWidth="1"/>
    <col min="24" max="24" width="11.6640625" bestFit="1" customWidth="1"/>
  </cols>
  <sheetData>
    <row r="1" spans="1:24" ht="20.25" customHeight="1" thickBot="1" x14ac:dyDescent="0.3">
      <c r="A1" s="104" t="s">
        <v>144</v>
      </c>
      <c r="D1" s="7" t="s">
        <v>258</v>
      </c>
      <c r="E1" s="7"/>
      <c r="K1"/>
      <c r="L1" s="12"/>
      <c r="O1" s="7" t="s">
        <v>200</v>
      </c>
      <c r="P1" s="7"/>
      <c r="V1"/>
      <c r="W1" s="12"/>
    </row>
    <row r="2" spans="1:24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  <c r="O2" s="2" t="s">
        <v>3</v>
      </c>
      <c r="P2" s="3" t="s">
        <v>32</v>
      </c>
      <c r="Q2" s="3" t="s">
        <v>18</v>
      </c>
      <c r="R2" s="3" t="s">
        <v>19</v>
      </c>
      <c r="S2" s="3" t="s">
        <v>2</v>
      </c>
      <c r="T2" s="3" t="s">
        <v>1</v>
      </c>
      <c r="U2" s="3" t="s">
        <v>10</v>
      </c>
      <c r="V2" s="3" t="s">
        <v>17</v>
      </c>
      <c r="W2" s="3" t="s">
        <v>9</v>
      </c>
      <c r="X2" s="13" t="s">
        <v>4</v>
      </c>
    </row>
    <row r="3" spans="1:24" ht="20.25" customHeight="1" thickTop="1" x14ac:dyDescent="0.25">
      <c r="C3">
        <v>6</v>
      </c>
      <c r="D3" s="158">
        <v>45171</v>
      </c>
      <c r="E3" s="159" t="s">
        <v>234</v>
      </c>
      <c r="F3" s="160" t="s">
        <v>482</v>
      </c>
      <c r="G3" s="160">
        <v>512690</v>
      </c>
      <c r="H3" s="160" t="s">
        <v>483</v>
      </c>
      <c r="I3" s="165">
        <v>100000</v>
      </c>
      <c r="J3" s="160"/>
      <c r="K3" s="160"/>
      <c r="L3" s="161">
        <v>0.82099999999999995</v>
      </c>
      <c r="M3" s="162">
        <f>L3*I3</f>
        <v>82100</v>
      </c>
      <c r="O3" s="34"/>
      <c r="P3" s="47"/>
      <c r="Q3" s="35"/>
      <c r="R3" s="35"/>
      <c r="S3" s="35"/>
      <c r="T3" s="35"/>
      <c r="U3" s="35"/>
      <c r="V3" s="35"/>
      <c r="W3" s="35"/>
      <c r="X3" s="36"/>
    </row>
    <row r="4" spans="1:24" ht="20.25" customHeight="1" x14ac:dyDescent="0.25">
      <c r="D4" s="158">
        <v>45261</v>
      </c>
      <c r="E4" s="159" t="s">
        <v>234</v>
      </c>
      <c r="F4" s="160" t="s">
        <v>481</v>
      </c>
      <c r="G4" s="160">
        <v>512690</v>
      </c>
      <c r="H4" s="160" t="s">
        <v>11383</v>
      </c>
      <c r="I4" s="165">
        <v>-100000</v>
      </c>
      <c r="J4" s="160"/>
      <c r="K4" s="160"/>
      <c r="L4" s="161">
        <v>0.72799999999999998</v>
      </c>
      <c r="M4" s="162">
        <f>L4*I4</f>
        <v>-72800</v>
      </c>
      <c r="O4" s="34"/>
      <c r="P4" s="47"/>
      <c r="Q4" s="35"/>
      <c r="R4" s="35"/>
      <c r="S4" s="35"/>
      <c r="T4" s="35"/>
      <c r="U4" s="35"/>
      <c r="V4" s="35"/>
      <c r="W4" s="35"/>
      <c r="X4" s="36"/>
    </row>
    <row r="5" spans="1:24" ht="20.25" customHeight="1" x14ac:dyDescent="0.25">
      <c r="D5" s="158">
        <v>45346</v>
      </c>
      <c r="E5" s="159" t="s">
        <v>234</v>
      </c>
      <c r="F5" s="160" t="s">
        <v>550</v>
      </c>
      <c r="G5" s="160" t="s">
        <v>552</v>
      </c>
      <c r="H5" s="160" t="s">
        <v>0</v>
      </c>
      <c r="I5" s="165">
        <v>5000</v>
      </c>
      <c r="J5" s="160"/>
      <c r="K5" s="160"/>
      <c r="L5" s="161">
        <v>13.08</v>
      </c>
      <c r="M5" s="162">
        <f>L5*I5</f>
        <v>65400</v>
      </c>
      <c r="O5" s="34"/>
      <c r="P5" s="47"/>
      <c r="Q5" s="35"/>
      <c r="R5" s="35"/>
      <c r="S5" s="35"/>
      <c r="T5" s="35"/>
      <c r="U5" s="35"/>
      <c r="V5" s="35"/>
      <c r="W5" s="35"/>
      <c r="X5" s="36"/>
    </row>
    <row r="6" spans="1:24" ht="20.25" customHeight="1" x14ac:dyDescent="0.25">
      <c r="D6" s="158">
        <v>45353</v>
      </c>
      <c r="E6" s="159" t="s">
        <v>234</v>
      </c>
      <c r="F6" s="160" t="s">
        <v>550</v>
      </c>
      <c r="G6" s="160" t="s">
        <v>552</v>
      </c>
      <c r="H6" s="160" t="s">
        <v>57</v>
      </c>
      <c r="I6" s="165">
        <v>-5000</v>
      </c>
      <c r="J6" s="160"/>
      <c r="K6" s="160"/>
      <c r="L6" s="161">
        <v>13.16</v>
      </c>
      <c r="M6" s="162">
        <f>L6*I6</f>
        <v>-65800</v>
      </c>
      <c r="O6" s="34"/>
      <c r="P6" s="47"/>
      <c r="Q6" s="35"/>
      <c r="R6" s="35"/>
      <c r="S6" s="35"/>
      <c r="T6" s="35"/>
      <c r="U6" s="35"/>
      <c r="V6" s="35"/>
      <c r="W6" s="35"/>
      <c r="X6" s="36"/>
    </row>
    <row r="7" spans="1:24" ht="20.25" customHeight="1" x14ac:dyDescent="0.25">
      <c r="C7">
        <v>1</v>
      </c>
      <c r="D7" s="158">
        <v>45136</v>
      </c>
      <c r="E7" s="159" t="s">
        <v>281</v>
      </c>
      <c r="F7" s="160" t="s">
        <v>273</v>
      </c>
      <c r="G7" s="160">
        <v>603019</v>
      </c>
      <c r="H7" s="160" t="s">
        <v>0</v>
      </c>
      <c r="I7" s="165">
        <v>2000</v>
      </c>
      <c r="J7" s="160"/>
      <c r="K7" s="160"/>
      <c r="L7" s="161">
        <v>45.15</v>
      </c>
      <c r="M7" s="162">
        <f t="shared" ref="M7:M37" si="0">L7*I7</f>
        <v>90300</v>
      </c>
      <c r="O7" s="34"/>
      <c r="P7" s="47"/>
      <c r="Q7" s="35"/>
      <c r="R7" s="35"/>
      <c r="S7" s="35"/>
      <c r="T7" s="35"/>
      <c r="U7" s="35"/>
      <c r="V7" s="35"/>
      <c r="W7" s="35"/>
      <c r="X7" s="36">
        <f>W7*T7</f>
        <v>0</v>
      </c>
    </row>
    <row r="8" spans="1:24" ht="20.25" customHeight="1" x14ac:dyDescent="0.25">
      <c r="D8" s="158">
        <v>45346</v>
      </c>
      <c r="E8" s="159" t="s">
        <v>234</v>
      </c>
      <c r="F8" s="160" t="s">
        <v>273</v>
      </c>
      <c r="G8" s="160">
        <v>603019</v>
      </c>
      <c r="H8" s="160" t="s">
        <v>57</v>
      </c>
      <c r="I8" s="165">
        <v>-2000</v>
      </c>
      <c r="J8" s="160"/>
      <c r="K8" s="160"/>
      <c r="L8" s="161">
        <v>39.32</v>
      </c>
      <c r="M8" s="162">
        <f t="shared" ref="M8:M13" si="1">L8*I8</f>
        <v>-78640</v>
      </c>
      <c r="O8" s="34"/>
      <c r="P8" s="47"/>
      <c r="Q8" s="35"/>
      <c r="R8" s="35"/>
      <c r="S8" s="35"/>
      <c r="T8" s="35"/>
      <c r="U8" s="35"/>
      <c r="V8" s="35"/>
      <c r="W8" s="35"/>
      <c r="X8" s="36"/>
    </row>
    <row r="9" spans="1:24" ht="20.25" customHeight="1" x14ac:dyDescent="0.25">
      <c r="C9">
        <v>4</v>
      </c>
      <c r="D9" s="158">
        <v>45136</v>
      </c>
      <c r="E9" s="159" t="s">
        <v>234</v>
      </c>
      <c r="F9" s="160" t="s">
        <v>279</v>
      </c>
      <c r="G9" s="160" t="s">
        <v>11923</v>
      </c>
      <c r="H9" s="160" t="s">
        <v>0</v>
      </c>
      <c r="I9" s="165">
        <v>100000</v>
      </c>
      <c r="J9" s="160"/>
      <c r="K9" s="160"/>
      <c r="L9" s="161">
        <v>1.093</v>
      </c>
      <c r="M9" s="162">
        <f t="shared" si="1"/>
        <v>109300</v>
      </c>
      <c r="O9" s="34"/>
      <c r="P9" s="47"/>
      <c r="Q9" s="35"/>
      <c r="R9" s="35"/>
      <c r="S9" s="35"/>
      <c r="T9" s="35"/>
      <c r="U9" s="35"/>
      <c r="V9" s="35"/>
      <c r="W9" s="35"/>
      <c r="X9" s="36"/>
    </row>
    <row r="10" spans="1:24" ht="20.25" customHeight="1" x14ac:dyDescent="0.25">
      <c r="D10" s="158">
        <v>45269</v>
      </c>
      <c r="E10" s="159" t="s">
        <v>234</v>
      </c>
      <c r="F10" s="160" t="s">
        <v>279</v>
      </c>
      <c r="G10" s="160" t="s">
        <v>11923</v>
      </c>
      <c r="H10" s="160" t="s">
        <v>57</v>
      </c>
      <c r="I10" s="165">
        <v>-50000</v>
      </c>
      <c r="J10" s="160"/>
      <c r="K10" s="160"/>
      <c r="L10" s="161">
        <v>0.95299999999999996</v>
      </c>
      <c r="M10" s="162">
        <f t="shared" si="1"/>
        <v>-47650</v>
      </c>
      <c r="O10" s="34"/>
      <c r="P10" s="47"/>
      <c r="Q10" s="35"/>
      <c r="R10" s="35"/>
      <c r="S10" s="35"/>
      <c r="T10" s="35"/>
      <c r="U10" s="35"/>
      <c r="V10" s="35"/>
      <c r="W10" s="35"/>
      <c r="X10" s="36"/>
    </row>
    <row r="11" spans="1:24" ht="20.25" customHeight="1" x14ac:dyDescent="0.25">
      <c r="D11" s="158">
        <v>45269</v>
      </c>
      <c r="E11" s="159" t="s">
        <v>11396</v>
      </c>
      <c r="F11" s="160" t="s">
        <v>11392</v>
      </c>
      <c r="G11" s="160" t="s">
        <v>11394</v>
      </c>
      <c r="H11" s="160" t="s">
        <v>0</v>
      </c>
      <c r="I11" s="165">
        <v>100000</v>
      </c>
      <c r="J11" s="160"/>
      <c r="K11" s="160"/>
      <c r="L11" s="161">
        <v>0.502</v>
      </c>
      <c r="M11" s="162">
        <f t="shared" si="1"/>
        <v>50200</v>
      </c>
      <c r="O11" s="34"/>
      <c r="P11" s="47"/>
      <c r="Q11" s="35"/>
      <c r="R11" s="35"/>
      <c r="S11" s="35"/>
      <c r="T11" s="35"/>
      <c r="U11" s="35"/>
      <c r="V11" s="35"/>
      <c r="W11" s="35"/>
      <c r="X11" s="36"/>
    </row>
    <row r="12" spans="1:24" ht="20.25" customHeight="1" x14ac:dyDescent="0.25">
      <c r="D12" s="158">
        <v>45605</v>
      </c>
      <c r="E12" s="159" t="s">
        <v>234</v>
      </c>
      <c r="F12" s="160" t="s">
        <v>279</v>
      </c>
      <c r="G12" s="160" t="s">
        <v>11923</v>
      </c>
      <c r="H12" s="160" t="s">
        <v>57</v>
      </c>
      <c r="I12" s="165">
        <v>-50000</v>
      </c>
      <c r="J12" s="160"/>
      <c r="K12" s="160"/>
      <c r="L12" s="161">
        <v>1.2470000000000001</v>
      </c>
      <c r="M12" s="162">
        <f t="shared" si="1"/>
        <v>-62350.000000000007</v>
      </c>
      <c r="O12" s="34"/>
      <c r="P12" s="47"/>
      <c r="Q12" s="35"/>
      <c r="R12" s="35"/>
      <c r="S12" s="35"/>
      <c r="T12" s="35"/>
      <c r="U12" s="35"/>
      <c r="V12" s="35"/>
      <c r="W12" s="35"/>
      <c r="X12" s="36"/>
    </row>
    <row r="13" spans="1:24" ht="20.25" customHeight="1" x14ac:dyDescent="0.25">
      <c r="D13" s="158">
        <v>45605</v>
      </c>
      <c r="E13" s="159" t="s">
        <v>234</v>
      </c>
      <c r="F13" s="160" t="s">
        <v>11392</v>
      </c>
      <c r="G13" s="160" t="s">
        <v>11394</v>
      </c>
      <c r="H13" s="160" t="s">
        <v>57</v>
      </c>
      <c r="I13" s="165">
        <v>-100000</v>
      </c>
      <c r="J13" s="160"/>
      <c r="K13" s="160"/>
      <c r="L13" s="161">
        <v>0.63900000000000001</v>
      </c>
      <c r="M13" s="162">
        <f t="shared" si="1"/>
        <v>-63900</v>
      </c>
      <c r="O13" s="34"/>
      <c r="P13" s="47"/>
      <c r="Q13" s="35"/>
      <c r="R13" s="35"/>
      <c r="S13" s="35"/>
      <c r="T13" s="35"/>
      <c r="U13" s="35"/>
      <c r="V13" s="35"/>
      <c r="W13" s="35"/>
      <c r="X13" s="36"/>
    </row>
    <row r="14" spans="1:24" ht="20.25" customHeight="1" x14ac:dyDescent="0.25">
      <c r="C14">
        <v>2</v>
      </c>
      <c r="D14" s="34">
        <v>45136</v>
      </c>
      <c r="E14" s="47" t="s">
        <v>234</v>
      </c>
      <c r="F14" s="35" t="s">
        <v>275</v>
      </c>
      <c r="G14" s="35" t="s">
        <v>9146</v>
      </c>
      <c r="H14" s="35" t="s">
        <v>40</v>
      </c>
      <c r="I14" s="141">
        <v>200</v>
      </c>
      <c r="J14" s="35"/>
      <c r="K14" s="35"/>
      <c r="L14" s="97">
        <v>484.08</v>
      </c>
      <c r="M14" s="36">
        <f t="shared" si="0"/>
        <v>96816</v>
      </c>
      <c r="O14" s="34"/>
      <c r="P14" s="47"/>
      <c r="Q14" s="35"/>
      <c r="R14" s="35"/>
      <c r="S14" s="35"/>
      <c r="T14" s="35"/>
      <c r="U14" s="35"/>
      <c r="V14" s="35"/>
      <c r="W14" s="35"/>
      <c r="X14" s="36"/>
    </row>
    <row r="15" spans="1:24" ht="20.25" customHeight="1" x14ac:dyDescent="0.25">
      <c r="C15">
        <v>3</v>
      </c>
      <c r="D15" s="34">
        <v>45136</v>
      </c>
      <c r="E15" s="47" t="s">
        <v>234</v>
      </c>
      <c r="F15" s="35" t="s">
        <v>277</v>
      </c>
      <c r="G15" s="35" t="s">
        <v>11097</v>
      </c>
      <c r="H15" s="35" t="s">
        <v>40</v>
      </c>
      <c r="I15" s="141">
        <v>2000</v>
      </c>
      <c r="J15" s="35"/>
      <c r="K15" s="35"/>
      <c r="L15" s="97">
        <v>54.33</v>
      </c>
      <c r="M15" s="36">
        <f t="shared" si="0"/>
        <v>108660</v>
      </c>
      <c r="O15" s="34"/>
      <c r="P15" s="47"/>
      <c r="Q15" s="35"/>
      <c r="R15" s="35"/>
      <c r="S15" s="35"/>
      <c r="T15" s="35"/>
      <c r="U15" s="35"/>
      <c r="V15" s="35"/>
      <c r="W15" s="35"/>
      <c r="X15" s="36"/>
    </row>
    <row r="16" spans="1:24" ht="20.25" customHeight="1" x14ac:dyDescent="0.25">
      <c r="C16">
        <v>5</v>
      </c>
      <c r="D16" s="34">
        <v>45171</v>
      </c>
      <c r="E16" s="47" t="s">
        <v>234</v>
      </c>
      <c r="F16" s="35" t="s">
        <v>275</v>
      </c>
      <c r="G16" s="35" t="s">
        <v>9146</v>
      </c>
      <c r="H16" s="35" t="s">
        <v>480</v>
      </c>
      <c r="I16" s="141">
        <v>100</v>
      </c>
      <c r="J16" s="35"/>
      <c r="K16" s="35"/>
      <c r="L16" s="97">
        <v>439</v>
      </c>
      <c r="M16" s="36">
        <f t="shared" si="0"/>
        <v>43900</v>
      </c>
      <c r="O16" s="34"/>
      <c r="P16" s="47"/>
      <c r="Q16" s="35"/>
      <c r="R16" s="35"/>
      <c r="S16" s="35"/>
      <c r="T16" s="35"/>
      <c r="U16" s="35"/>
      <c r="V16" s="35"/>
      <c r="W16" s="35"/>
      <c r="X16" s="36"/>
    </row>
    <row r="17" spans="3:24" ht="20.25" customHeight="1" x14ac:dyDescent="0.25">
      <c r="C17">
        <v>7</v>
      </c>
      <c r="D17" s="34">
        <v>45185</v>
      </c>
      <c r="E17" s="47" t="s">
        <v>234</v>
      </c>
      <c r="F17" s="35" t="s">
        <v>277</v>
      </c>
      <c r="G17" s="50" t="s">
        <v>11097</v>
      </c>
      <c r="H17" s="35" t="s">
        <v>0</v>
      </c>
      <c r="I17" s="141">
        <v>1000</v>
      </c>
      <c r="J17" s="35"/>
      <c r="K17" s="35"/>
      <c r="L17" s="97">
        <v>46.76</v>
      </c>
      <c r="M17" s="36">
        <f t="shared" si="0"/>
        <v>46760</v>
      </c>
      <c r="O17" s="34"/>
      <c r="P17" s="47"/>
      <c r="Q17" s="35"/>
      <c r="R17" s="50"/>
      <c r="S17" s="35"/>
      <c r="T17" s="35"/>
      <c r="U17" s="35"/>
      <c r="V17" s="35"/>
      <c r="W17" s="35"/>
      <c r="X17" s="36">
        <f>W17*T17</f>
        <v>0</v>
      </c>
    </row>
    <row r="18" spans="3:24" ht="20.25" customHeight="1" x14ac:dyDescent="0.25">
      <c r="C18">
        <v>8</v>
      </c>
      <c r="D18" s="34">
        <v>45192</v>
      </c>
      <c r="E18" s="47" t="s">
        <v>234</v>
      </c>
      <c r="F18" s="35" t="s">
        <v>275</v>
      </c>
      <c r="G18" s="35" t="s">
        <v>9146</v>
      </c>
      <c r="H18" s="35" t="s">
        <v>40</v>
      </c>
      <c r="I18" s="208">
        <v>200</v>
      </c>
      <c r="J18" s="35"/>
      <c r="K18" s="35"/>
      <c r="L18" s="131">
        <v>385.99</v>
      </c>
      <c r="M18" s="36">
        <f t="shared" si="0"/>
        <v>77198</v>
      </c>
      <c r="O18" s="34"/>
      <c r="P18" s="47"/>
      <c r="Q18" s="35"/>
      <c r="R18" s="35"/>
      <c r="S18" s="35"/>
      <c r="T18" s="35"/>
      <c r="U18" s="35"/>
      <c r="V18" s="35"/>
      <c r="W18" s="35"/>
      <c r="X18" s="36">
        <f>W18*T18</f>
        <v>0</v>
      </c>
    </row>
    <row r="19" spans="3:24" ht="20.25" customHeight="1" x14ac:dyDescent="0.25">
      <c r="C19">
        <v>9</v>
      </c>
      <c r="D19" s="34">
        <v>45213</v>
      </c>
      <c r="E19" s="47" t="s">
        <v>234</v>
      </c>
      <c r="F19" s="35" t="s">
        <v>277</v>
      </c>
      <c r="G19" s="35" t="s">
        <v>11097</v>
      </c>
      <c r="H19" s="35" t="s">
        <v>40</v>
      </c>
      <c r="I19" s="141">
        <v>1000</v>
      </c>
      <c r="J19" s="35"/>
      <c r="K19" s="35"/>
      <c r="L19" s="131">
        <v>43.35</v>
      </c>
      <c r="M19" s="36">
        <f t="shared" si="0"/>
        <v>43350</v>
      </c>
      <c r="O19" s="34"/>
      <c r="P19" s="47"/>
      <c r="Q19" s="35"/>
      <c r="R19" s="35"/>
      <c r="S19" s="35"/>
      <c r="T19" s="35"/>
      <c r="U19" s="35"/>
      <c r="V19" s="35"/>
      <c r="W19" s="35"/>
      <c r="X19" s="36">
        <f>W19*T19</f>
        <v>0</v>
      </c>
    </row>
    <row r="20" spans="3:24" ht="20.25" customHeight="1" x14ac:dyDescent="0.25">
      <c r="C20">
        <v>10</v>
      </c>
      <c r="D20" s="34">
        <v>45227</v>
      </c>
      <c r="E20" s="47" t="s">
        <v>234</v>
      </c>
      <c r="F20" s="35" t="s">
        <v>275</v>
      </c>
      <c r="G20" s="35" t="s">
        <v>9146</v>
      </c>
      <c r="H20" s="35" t="s">
        <v>40</v>
      </c>
      <c r="I20" s="141">
        <v>200</v>
      </c>
      <c r="J20" s="35"/>
      <c r="K20" s="35"/>
      <c r="L20" s="131">
        <v>326.72000000000003</v>
      </c>
      <c r="M20" s="36">
        <f t="shared" si="0"/>
        <v>65344.000000000007</v>
      </c>
      <c r="O20" s="34"/>
      <c r="P20" s="47"/>
      <c r="Q20" s="35"/>
      <c r="R20" s="35"/>
      <c r="S20" s="35"/>
      <c r="T20" s="35"/>
      <c r="U20" s="35"/>
      <c r="V20" s="35"/>
      <c r="W20" s="35"/>
      <c r="X20" s="36"/>
    </row>
    <row r="21" spans="3:24" ht="20.25" customHeight="1" x14ac:dyDescent="0.25">
      <c r="C21">
        <v>11</v>
      </c>
      <c r="D21" s="34">
        <v>45234</v>
      </c>
      <c r="E21" s="47" t="s">
        <v>234</v>
      </c>
      <c r="F21" s="35" t="s">
        <v>519</v>
      </c>
      <c r="G21" s="35" t="s">
        <v>646</v>
      </c>
      <c r="H21" s="35" t="s">
        <v>40</v>
      </c>
      <c r="I21" s="141">
        <v>100000</v>
      </c>
      <c r="J21" s="35"/>
      <c r="K21" s="35"/>
      <c r="L21" s="131">
        <v>0.73799999999999999</v>
      </c>
      <c r="M21" s="36">
        <f t="shared" si="0"/>
        <v>73800</v>
      </c>
      <c r="O21" s="34"/>
      <c r="P21" s="47"/>
      <c r="Q21" s="35"/>
      <c r="R21" s="35"/>
      <c r="S21" s="35"/>
      <c r="T21" s="35"/>
      <c r="U21" s="35"/>
      <c r="V21" s="35"/>
      <c r="W21" s="35"/>
      <c r="X21" s="36"/>
    </row>
    <row r="22" spans="3:24" ht="20.25" customHeight="1" x14ac:dyDescent="0.25">
      <c r="D22" s="34">
        <v>45261</v>
      </c>
      <c r="E22" s="47" t="s">
        <v>234</v>
      </c>
      <c r="F22" s="35" t="s">
        <v>275</v>
      </c>
      <c r="G22" s="35" t="s">
        <v>9146</v>
      </c>
      <c r="H22" s="35" t="s">
        <v>40</v>
      </c>
      <c r="I22" s="141">
        <v>100</v>
      </c>
      <c r="J22" s="35"/>
      <c r="K22" s="35"/>
      <c r="L22" s="131">
        <v>298</v>
      </c>
      <c r="M22" s="36">
        <f t="shared" si="0"/>
        <v>29800</v>
      </c>
      <c r="O22" s="34"/>
      <c r="P22" s="47"/>
      <c r="Q22" s="35"/>
      <c r="R22" s="35"/>
      <c r="S22" s="35"/>
      <c r="T22" s="35"/>
      <c r="U22" s="35"/>
      <c r="V22" s="35"/>
      <c r="W22" s="35"/>
      <c r="X22" s="36"/>
    </row>
    <row r="23" spans="3:24" ht="20.25" customHeight="1" x14ac:dyDescent="0.25">
      <c r="D23" s="34">
        <v>45261</v>
      </c>
      <c r="E23" s="47" t="s">
        <v>234</v>
      </c>
      <c r="F23" s="35" t="s">
        <v>277</v>
      </c>
      <c r="G23" s="35" t="s">
        <v>11097</v>
      </c>
      <c r="H23" s="35" t="s">
        <v>40</v>
      </c>
      <c r="I23" s="141">
        <v>1000</v>
      </c>
      <c r="J23" s="35"/>
      <c r="K23" s="35"/>
      <c r="L23" s="131">
        <v>42.38</v>
      </c>
      <c r="M23" s="36">
        <f t="shared" si="0"/>
        <v>42380</v>
      </c>
      <c r="O23" s="34"/>
      <c r="P23" s="47"/>
      <c r="Q23" s="35"/>
      <c r="R23" s="35"/>
      <c r="S23" s="35"/>
      <c r="T23" s="35"/>
      <c r="U23" s="35"/>
      <c r="V23" s="35"/>
      <c r="W23" s="35"/>
      <c r="X23" s="36"/>
    </row>
    <row r="24" spans="3:24" ht="20.25" customHeight="1" x14ac:dyDescent="0.25">
      <c r="D24" s="34">
        <v>45311</v>
      </c>
      <c r="E24" s="47" t="s">
        <v>234</v>
      </c>
      <c r="F24" s="35" t="s">
        <v>277</v>
      </c>
      <c r="G24" s="35" t="s">
        <v>11097</v>
      </c>
      <c r="H24" s="35" t="s">
        <v>40</v>
      </c>
      <c r="I24" s="141">
        <v>2000</v>
      </c>
      <c r="J24" s="35"/>
      <c r="K24" s="35"/>
      <c r="L24" s="131">
        <v>36.979999999999997</v>
      </c>
      <c r="M24" s="36">
        <f t="shared" si="0"/>
        <v>73960</v>
      </c>
      <c r="O24" s="34"/>
      <c r="P24" s="47"/>
      <c r="Q24" s="35"/>
      <c r="R24" s="35"/>
      <c r="S24" s="35"/>
      <c r="T24" s="35"/>
      <c r="U24" s="35"/>
      <c r="V24" s="35"/>
      <c r="W24" s="35"/>
      <c r="X24" s="36"/>
    </row>
    <row r="25" spans="3:24" ht="20.25" customHeight="1" x14ac:dyDescent="0.25">
      <c r="D25" s="34">
        <v>45353</v>
      </c>
      <c r="E25" s="47" t="s">
        <v>234</v>
      </c>
      <c r="F25" s="35" t="s">
        <v>275</v>
      </c>
      <c r="G25" s="35" t="s">
        <v>9146</v>
      </c>
      <c r="H25" s="35" t="s">
        <v>0</v>
      </c>
      <c r="I25" s="141">
        <v>100</v>
      </c>
      <c r="J25" s="35"/>
      <c r="K25" s="35"/>
      <c r="L25" s="131">
        <v>321.22000000000003</v>
      </c>
      <c r="M25" s="36">
        <f t="shared" si="0"/>
        <v>32122.000000000004</v>
      </c>
      <c r="O25" s="34"/>
      <c r="P25" s="47"/>
      <c r="Q25" s="35"/>
      <c r="R25" s="35"/>
      <c r="S25" s="35"/>
      <c r="T25" s="35"/>
      <c r="U25" s="35"/>
      <c r="V25" s="35"/>
      <c r="W25" s="35"/>
      <c r="X25" s="36"/>
    </row>
    <row r="26" spans="3:24" ht="20.25" customHeight="1" x14ac:dyDescent="0.25">
      <c r="D26" s="34">
        <v>45353</v>
      </c>
      <c r="E26" s="47" t="s">
        <v>234</v>
      </c>
      <c r="F26" s="35" t="s">
        <v>484</v>
      </c>
      <c r="G26" s="35" t="s">
        <v>11922</v>
      </c>
      <c r="H26" s="35" t="s">
        <v>0</v>
      </c>
      <c r="I26" s="141">
        <v>100000</v>
      </c>
      <c r="J26" s="35"/>
      <c r="K26" s="35"/>
      <c r="L26" s="131">
        <v>1.0389999999999999</v>
      </c>
      <c r="M26" s="36">
        <f t="shared" si="0"/>
        <v>103899.99999999999</v>
      </c>
      <c r="O26" s="34"/>
      <c r="P26" s="47"/>
      <c r="Q26" s="35"/>
      <c r="R26" s="35"/>
      <c r="S26" s="35"/>
      <c r="T26" s="35"/>
      <c r="U26" s="35"/>
      <c r="V26" s="35"/>
      <c r="W26" s="35"/>
      <c r="X26" s="36"/>
    </row>
    <row r="27" spans="3:24" ht="20.25" customHeight="1" x14ac:dyDescent="0.25">
      <c r="D27" s="34">
        <v>45409</v>
      </c>
      <c r="E27" s="47" t="s">
        <v>234</v>
      </c>
      <c r="F27" s="35" t="s">
        <v>277</v>
      </c>
      <c r="G27" s="35" t="s">
        <v>11097</v>
      </c>
      <c r="H27" s="35" t="s">
        <v>57</v>
      </c>
      <c r="I27" s="141">
        <v>-3000</v>
      </c>
      <c r="J27" s="35"/>
      <c r="K27" s="35"/>
      <c r="L27" s="131">
        <v>48.5</v>
      </c>
      <c r="M27" s="36">
        <f t="shared" si="0"/>
        <v>-145500</v>
      </c>
      <c r="O27" s="34"/>
      <c r="P27" s="47"/>
      <c r="Q27" s="35"/>
      <c r="R27" s="35"/>
      <c r="S27" s="35"/>
      <c r="T27" s="35"/>
      <c r="U27" s="35"/>
      <c r="V27" s="35"/>
      <c r="W27" s="35"/>
      <c r="X27" s="36"/>
    </row>
    <row r="28" spans="3:24" ht="20.25" customHeight="1" x14ac:dyDescent="0.25">
      <c r="D28" s="34">
        <v>45409</v>
      </c>
      <c r="E28" s="47" t="s">
        <v>234</v>
      </c>
      <c r="F28" s="35" t="s">
        <v>273</v>
      </c>
      <c r="G28" s="35" t="s">
        <v>756</v>
      </c>
      <c r="H28" s="35" t="s">
        <v>0</v>
      </c>
      <c r="I28" s="141">
        <v>3000</v>
      </c>
      <c r="J28" s="35"/>
      <c r="K28" s="35"/>
      <c r="L28" s="131">
        <v>46.59</v>
      </c>
      <c r="M28" s="36">
        <f t="shared" si="0"/>
        <v>139770</v>
      </c>
      <c r="O28" s="34"/>
      <c r="P28" s="47"/>
      <c r="Q28" s="35"/>
      <c r="R28" s="35"/>
      <c r="S28" s="35"/>
      <c r="T28" s="35"/>
      <c r="U28" s="35"/>
      <c r="V28" s="35"/>
      <c r="W28" s="35"/>
      <c r="X28" s="36"/>
    </row>
    <row r="29" spans="3:24" ht="20.25" customHeight="1" x14ac:dyDescent="0.25">
      <c r="D29" s="34">
        <v>45423</v>
      </c>
      <c r="E29" s="47" t="s">
        <v>234</v>
      </c>
      <c r="F29" s="35" t="s">
        <v>275</v>
      </c>
      <c r="G29" s="35" t="s">
        <v>9146</v>
      </c>
      <c r="H29" s="35" t="s">
        <v>11627</v>
      </c>
      <c r="I29" s="141">
        <v>360</v>
      </c>
      <c r="J29" s="35"/>
      <c r="K29" s="35"/>
      <c r="L29" s="131">
        <v>0</v>
      </c>
      <c r="M29" s="36">
        <f t="shared" si="0"/>
        <v>0</v>
      </c>
      <c r="O29" s="34"/>
      <c r="P29" s="47"/>
      <c r="Q29" s="35"/>
      <c r="R29" s="35"/>
      <c r="S29" s="35"/>
      <c r="T29" s="35"/>
      <c r="U29" s="35"/>
      <c r="V29" s="35"/>
      <c r="W29" s="35"/>
      <c r="X29" s="36"/>
    </row>
    <row r="30" spans="3:24" ht="20.25" customHeight="1" x14ac:dyDescent="0.25">
      <c r="D30" s="34">
        <v>45430</v>
      </c>
      <c r="E30" s="47" t="s">
        <v>234</v>
      </c>
      <c r="F30" s="35" t="s">
        <v>277</v>
      </c>
      <c r="G30" s="35" t="s">
        <v>11097</v>
      </c>
      <c r="H30" s="35" t="s">
        <v>57</v>
      </c>
      <c r="I30" s="141">
        <v>-2000</v>
      </c>
      <c r="J30" s="35"/>
      <c r="K30" s="35"/>
      <c r="L30" s="131">
        <v>46.32</v>
      </c>
      <c r="M30" s="36">
        <f t="shared" si="0"/>
        <v>-92640</v>
      </c>
      <c r="O30" s="34"/>
      <c r="P30" s="47"/>
      <c r="Q30" s="35"/>
      <c r="R30" s="35"/>
      <c r="S30" s="35"/>
      <c r="T30" s="35"/>
      <c r="U30" s="35"/>
      <c r="V30" s="35"/>
      <c r="W30" s="35"/>
      <c r="X30" s="36"/>
    </row>
    <row r="31" spans="3:24" ht="20.25" customHeight="1" x14ac:dyDescent="0.25">
      <c r="D31" s="34">
        <v>45430</v>
      </c>
      <c r="E31" s="47" t="s">
        <v>234</v>
      </c>
      <c r="F31" s="35" t="s">
        <v>484</v>
      </c>
      <c r="G31" s="35" t="s">
        <v>11922</v>
      </c>
      <c r="H31" s="35" t="s">
        <v>0</v>
      </c>
      <c r="I31" s="141">
        <v>50000</v>
      </c>
      <c r="J31" s="35"/>
      <c r="K31" s="35"/>
      <c r="L31" s="131">
        <v>0.91100000000000003</v>
      </c>
      <c r="M31" s="36">
        <f t="shared" si="0"/>
        <v>45550</v>
      </c>
      <c r="O31" s="34"/>
      <c r="P31" s="47"/>
      <c r="Q31" s="35"/>
      <c r="R31" s="35"/>
      <c r="S31" s="35"/>
      <c r="T31" s="35"/>
      <c r="U31" s="35"/>
      <c r="V31" s="35"/>
      <c r="W31" s="35"/>
      <c r="X31" s="36"/>
    </row>
    <row r="32" spans="3:24" ht="20.25" customHeight="1" x14ac:dyDescent="0.25">
      <c r="D32" s="34">
        <v>45430</v>
      </c>
      <c r="E32" s="47" t="s">
        <v>234</v>
      </c>
      <c r="F32" s="35" t="s">
        <v>275</v>
      </c>
      <c r="G32" s="35" t="s">
        <v>9146</v>
      </c>
      <c r="H32" s="35" t="s">
        <v>0</v>
      </c>
      <c r="I32" s="141">
        <v>240</v>
      </c>
      <c r="J32" s="35"/>
      <c r="K32" s="35"/>
      <c r="L32" s="131">
        <v>218.68</v>
      </c>
      <c r="M32" s="36">
        <f t="shared" si="0"/>
        <v>52483.200000000004</v>
      </c>
      <c r="O32" s="34"/>
      <c r="P32" s="47"/>
      <c r="Q32" s="35"/>
      <c r="R32" s="35"/>
      <c r="S32" s="35"/>
      <c r="T32" s="35"/>
      <c r="U32" s="35"/>
      <c r="V32" s="35"/>
      <c r="W32" s="35"/>
      <c r="X32" s="36"/>
    </row>
    <row r="33" spans="4:24" ht="20.25" customHeight="1" x14ac:dyDescent="0.25">
      <c r="D33" s="34">
        <v>45605</v>
      </c>
      <c r="E33" s="47" t="s">
        <v>234</v>
      </c>
      <c r="F33" s="35" t="s">
        <v>484</v>
      </c>
      <c r="G33" s="35" t="s">
        <v>11922</v>
      </c>
      <c r="H33" s="35" t="s">
        <v>0</v>
      </c>
      <c r="I33" s="141">
        <v>50000</v>
      </c>
      <c r="J33" s="35"/>
      <c r="K33" s="35"/>
      <c r="L33" s="131">
        <v>1.0660000000000001</v>
      </c>
      <c r="M33" s="36">
        <f t="shared" si="0"/>
        <v>53300</v>
      </c>
      <c r="O33" s="34"/>
      <c r="P33" s="47"/>
      <c r="Q33" s="35"/>
      <c r="R33" s="35"/>
      <c r="S33" s="35"/>
      <c r="T33" s="35"/>
      <c r="U33" s="35"/>
      <c r="V33" s="35"/>
      <c r="W33" s="35"/>
      <c r="X33" s="36"/>
    </row>
    <row r="34" spans="4:24" ht="20.25" customHeight="1" x14ac:dyDescent="0.25">
      <c r="D34" s="34">
        <v>45605</v>
      </c>
      <c r="E34" s="47" t="s">
        <v>234</v>
      </c>
      <c r="F34" s="35" t="s">
        <v>12060</v>
      </c>
      <c r="G34" s="35" t="s">
        <v>12061</v>
      </c>
      <c r="H34" s="35" t="s">
        <v>0</v>
      </c>
      <c r="I34" s="141">
        <v>100000</v>
      </c>
      <c r="J34" s="35"/>
      <c r="K34" s="35"/>
      <c r="L34" s="131">
        <v>1.056</v>
      </c>
      <c r="M34" s="36">
        <f t="shared" si="0"/>
        <v>105600</v>
      </c>
      <c r="O34" s="34"/>
      <c r="P34" s="47"/>
      <c r="Q34" s="35"/>
      <c r="R34" s="35"/>
      <c r="S34" s="35"/>
      <c r="T34" s="35"/>
      <c r="U34" s="35"/>
      <c r="V34" s="35"/>
      <c r="W34" s="35"/>
      <c r="X34" s="36"/>
    </row>
    <row r="35" spans="4:24" ht="20.25" customHeight="1" x14ac:dyDescent="0.25">
      <c r="D35" s="34"/>
      <c r="E35" s="47"/>
      <c r="F35" s="35"/>
      <c r="G35" s="35"/>
      <c r="H35" s="35"/>
      <c r="I35" s="141"/>
      <c r="J35" s="35"/>
      <c r="K35" s="35"/>
      <c r="L35" s="131"/>
      <c r="M35" s="36">
        <f t="shared" si="0"/>
        <v>0</v>
      </c>
      <c r="O35" s="34"/>
      <c r="P35" s="47"/>
      <c r="Q35" s="35"/>
      <c r="R35" s="35"/>
      <c r="S35" s="35"/>
      <c r="T35" s="35"/>
      <c r="U35" s="35"/>
      <c r="V35" s="35"/>
      <c r="W35" s="35"/>
      <c r="X35" s="36"/>
    </row>
    <row r="36" spans="4:24" ht="20.25" customHeight="1" x14ac:dyDescent="0.25">
      <c r="D36" s="34"/>
      <c r="E36" s="47"/>
      <c r="F36" s="35"/>
      <c r="G36" s="35"/>
      <c r="H36" s="35"/>
      <c r="I36" s="141"/>
      <c r="J36" s="35"/>
      <c r="K36" s="35"/>
      <c r="L36" s="131"/>
      <c r="M36" s="36">
        <f t="shared" si="0"/>
        <v>0</v>
      </c>
      <c r="O36" s="34"/>
      <c r="P36" s="47"/>
      <c r="Q36" s="35"/>
      <c r="R36" s="35"/>
      <c r="S36" s="35"/>
      <c r="T36" s="35"/>
      <c r="U36" s="35"/>
      <c r="V36" s="35"/>
      <c r="W36" s="35"/>
      <c r="X36" s="36"/>
    </row>
    <row r="37" spans="4:24" ht="20.25" customHeight="1" x14ac:dyDescent="0.25">
      <c r="D37" s="34"/>
      <c r="E37" s="47"/>
      <c r="F37" s="35"/>
      <c r="G37" s="35"/>
      <c r="H37" s="35"/>
      <c r="I37" s="208"/>
      <c r="J37" s="35"/>
      <c r="K37" s="35"/>
      <c r="L37" s="131"/>
      <c r="M37" s="36">
        <f t="shared" si="0"/>
        <v>0</v>
      </c>
      <c r="O37" s="34"/>
      <c r="P37" s="47"/>
      <c r="Q37" s="35"/>
      <c r="R37" s="35"/>
      <c r="S37" s="35"/>
      <c r="T37" s="35"/>
      <c r="U37" s="35"/>
      <c r="V37" s="35"/>
      <c r="W37" s="35"/>
      <c r="X37" s="36">
        <f>W37*T37</f>
        <v>0</v>
      </c>
    </row>
    <row r="38" spans="4:24" ht="20.25" customHeight="1" thickBot="1" x14ac:dyDescent="0.3">
      <c r="D38" s="9" t="s">
        <v>41</v>
      </c>
      <c r="E38" s="20"/>
      <c r="F38" s="20"/>
      <c r="G38" s="20"/>
      <c r="H38" s="20"/>
      <c r="I38" s="214"/>
      <c r="J38" s="20"/>
      <c r="K38" s="20"/>
      <c r="L38" s="20"/>
      <c r="M38" s="21">
        <f>SUM(M7:M37)</f>
        <v>993813.2</v>
      </c>
      <c r="O38" s="9" t="s">
        <v>41</v>
      </c>
      <c r="P38" s="20"/>
      <c r="Q38" s="20"/>
      <c r="R38" s="20"/>
      <c r="S38" s="20"/>
      <c r="T38" s="20"/>
      <c r="U38" s="20"/>
      <c r="V38" s="20"/>
      <c r="W38" s="20"/>
      <c r="X38" s="21">
        <f>SUM(X7:X37)</f>
        <v>0</v>
      </c>
    </row>
    <row r="39" spans="4:24" ht="20.25" customHeight="1" thickBot="1" x14ac:dyDescent="0.3">
      <c r="D39" s="2" t="s">
        <v>3</v>
      </c>
      <c r="E39" s="3" t="s">
        <v>32</v>
      </c>
      <c r="F39" s="3" t="s">
        <v>18</v>
      </c>
      <c r="G39" s="3" t="s">
        <v>19</v>
      </c>
      <c r="H39" s="3" t="s">
        <v>83</v>
      </c>
      <c r="I39" s="3" t="s">
        <v>1</v>
      </c>
      <c r="J39" s="3" t="s">
        <v>10</v>
      </c>
      <c r="K39" s="3" t="s">
        <v>17</v>
      </c>
      <c r="L39" s="3" t="s">
        <v>12362</v>
      </c>
      <c r="M39" s="13" t="s">
        <v>4</v>
      </c>
      <c r="O39" s="2" t="s">
        <v>3</v>
      </c>
      <c r="P39" s="3" t="s">
        <v>32</v>
      </c>
      <c r="Q39" s="3" t="s">
        <v>18</v>
      </c>
      <c r="R39" s="3" t="s">
        <v>19</v>
      </c>
      <c r="S39" s="3" t="s">
        <v>83</v>
      </c>
      <c r="T39" s="3" t="s">
        <v>1</v>
      </c>
      <c r="U39" s="3" t="s">
        <v>10</v>
      </c>
      <c r="V39" s="3" t="s">
        <v>17</v>
      </c>
      <c r="W39" s="3" t="s">
        <v>7</v>
      </c>
      <c r="X39" s="13" t="s">
        <v>4</v>
      </c>
    </row>
    <row r="40" spans="4:24" ht="20.25" customHeight="1" thickTop="1" x14ac:dyDescent="0.25">
      <c r="D40" s="51">
        <f>全班!$R$1</f>
        <v>46011</v>
      </c>
      <c r="E40" s="52" t="s">
        <v>234</v>
      </c>
      <c r="F40" s="53" t="s">
        <v>275</v>
      </c>
      <c r="G40" s="53" t="s">
        <v>9146</v>
      </c>
      <c r="H40" s="38" t="s">
        <v>282</v>
      </c>
      <c r="I40" s="173">
        <f t="shared" ref="I40:I45" si="2">SUMIFS($I$14:$I$38,$G$14:$G$38,G40)</f>
        <v>1500</v>
      </c>
      <c r="J40" s="215">
        <f t="shared" ref="J40" si="3">K40/I40</f>
        <v>265.10880000000003</v>
      </c>
      <c r="K40" s="64">
        <f t="shared" ref="K40:K45" si="4">SUMIFS($M$14:$M$38,$G$14:$G$38,G40)</f>
        <v>397663.2</v>
      </c>
      <c r="L40" s="40">
        <f>VLOOKUP(G40,股价!C:D,2,FALSE)</f>
        <v>145.80000000000001</v>
      </c>
      <c r="M40" s="41">
        <f t="shared" ref="M40" si="5">IFERROR(I40*L40,0)</f>
        <v>218700.00000000003</v>
      </c>
      <c r="O40" s="116">
        <f>全班!$R$1</f>
        <v>46011</v>
      </c>
      <c r="P40" s="117"/>
      <c r="Q40" s="118"/>
      <c r="R40" s="118"/>
      <c r="S40" s="118"/>
      <c r="T40" s="118">
        <f>SUMIFS($I$7:$I$38,$G$7:$G$38,R40)</f>
        <v>0</v>
      </c>
      <c r="U40" s="119" t="e">
        <f>V40/T40</f>
        <v>#DIV/0!</v>
      </c>
      <c r="V40" s="120">
        <f>SUMIFS($X$7:$X$38,$R$7:$R$38,R40)</f>
        <v>0</v>
      </c>
      <c r="W40" s="124" t="e">
        <f>VLOOKUP(R40,股价!C:D,2,FALSE)</f>
        <v>#N/A</v>
      </c>
      <c r="X40" s="122" t="e">
        <f>T40*W40</f>
        <v>#N/A</v>
      </c>
    </row>
    <row r="41" spans="4:24" ht="20.25" customHeight="1" x14ac:dyDescent="0.25">
      <c r="D41" s="51">
        <f>全班!$R$1</f>
        <v>46011</v>
      </c>
      <c r="E41" s="52" t="s">
        <v>234</v>
      </c>
      <c r="F41" s="53" t="s">
        <v>277</v>
      </c>
      <c r="G41" s="53" t="s">
        <v>11097</v>
      </c>
      <c r="H41" s="38" t="s">
        <v>75</v>
      </c>
      <c r="I41" s="173">
        <f t="shared" si="2"/>
        <v>2000</v>
      </c>
      <c r="J41" s="215">
        <f t="shared" ref="J41:J44" si="6">K41/I41</f>
        <v>38.484999999999999</v>
      </c>
      <c r="K41" s="64">
        <f t="shared" si="4"/>
        <v>76970</v>
      </c>
      <c r="L41" s="40">
        <f>VLOOKUP(G41,股价!C:D,2,FALSE)</f>
        <v>47.68</v>
      </c>
      <c r="M41" s="41">
        <f t="shared" ref="M41:M44" si="7">IFERROR(I41*L41,0)</f>
        <v>95360</v>
      </c>
      <c r="O41" s="116"/>
      <c r="P41" s="117"/>
      <c r="Q41" s="123"/>
      <c r="R41" s="123"/>
      <c r="S41" s="118"/>
      <c r="T41" s="118"/>
      <c r="U41" s="119"/>
      <c r="V41" s="119"/>
      <c r="W41" s="124"/>
      <c r="X41" s="122"/>
    </row>
    <row r="42" spans="4:24" ht="20.25" customHeight="1" x14ac:dyDescent="0.25">
      <c r="D42" s="51">
        <f>全班!$R$1</f>
        <v>46011</v>
      </c>
      <c r="E42" s="52" t="s">
        <v>234</v>
      </c>
      <c r="F42" s="53" t="s">
        <v>519</v>
      </c>
      <c r="G42" s="53" t="s">
        <v>646</v>
      </c>
      <c r="H42" s="38" t="s">
        <v>75</v>
      </c>
      <c r="I42" s="173">
        <f t="shared" si="2"/>
        <v>100000</v>
      </c>
      <c r="J42" s="215">
        <f t="shared" si="6"/>
        <v>0.73799999999999999</v>
      </c>
      <c r="K42" s="64">
        <f t="shared" si="4"/>
        <v>73800</v>
      </c>
      <c r="L42" s="40">
        <f>VLOOKUP(G42,股价!C:D,2,FALSE)</f>
        <v>1.476</v>
      </c>
      <c r="M42" s="41">
        <f t="shared" si="7"/>
        <v>147600</v>
      </c>
      <c r="O42" s="116"/>
      <c r="P42" s="117"/>
      <c r="Q42" s="123"/>
      <c r="R42" s="123"/>
      <c r="S42" s="118"/>
      <c r="T42" s="118"/>
      <c r="U42" s="119"/>
      <c r="V42" s="119"/>
      <c r="W42" s="124"/>
      <c r="X42" s="122"/>
    </row>
    <row r="43" spans="4:24" ht="20.25" customHeight="1" x14ac:dyDescent="0.25">
      <c r="D43" s="51">
        <f>全班!$R$1</f>
        <v>46011</v>
      </c>
      <c r="E43" s="52" t="s">
        <v>234</v>
      </c>
      <c r="F43" s="53" t="s">
        <v>484</v>
      </c>
      <c r="G43" s="53" t="s">
        <v>11922</v>
      </c>
      <c r="H43" s="38" t="s">
        <v>75</v>
      </c>
      <c r="I43" s="173">
        <f t="shared" si="2"/>
        <v>200000</v>
      </c>
      <c r="J43" s="215">
        <f t="shared" si="6"/>
        <v>1.0137499999999999</v>
      </c>
      <c r="K43" s="64">
        <f t="shared" si="4"/>
        <v>202750</v>
      </c>
      <c r="L43" s="40">
        <f>VLOOKUP(G43,股价!C:D,2,FALSE)</f>
        <v>1.4390000000000001</v>
      </c>
      <c r="M43" s="41">
        <f t="shared" si="7"/>
        <v>287800</v>
      </c>
      <c r="O43" s="116"/>
      <c r="P43" s="117"/>
      <c r="Q43" s="123"/>
      <c r="R43" s="123"/>
      <c r="S43" s="118"/>
      <c r="T43" s="118"/>
      <c r="U43" s="119"/>
      <c r="V43" s="119"/>
      <c r="W43" s="124"/>
      <c r="X43" s="122"/>
    </row>
    <row r="44" spans="4:24" ht="20.25" customHeight="1" x14ac:dyDescent="0.25">
      <c r="D44" s="51">
        <f>全班!$R$1</f>
        <v>46011</v>
      </c>
      <c r="E44" s="52" t="s">
        <v>234</v>
      </c>
      <c r="F44" s="53" t="s">
        <v>273</v>
      </c>
      <c r="G44" s="53" t="s">
        <v>756</v>
      </c>
      <c r="H44" s="38" t="s">
        <v>75</v>
      </c>
      <c r="I44" s="219">
        <f t="shared" si="2"/>
        <v>3000</v>
      </c>
      <c r="J44" s="215">
        <f t="shared" si="6"/>
        <v>46.59</v>
      </c>
      <c r="K44" s="215">
        <f t="shared" si="4"/>
        <v>139770</v>
      </c>
      <c r="L44" s="40">
        <f>VLOOKUP(G44,股价!C:D,2,FALSE)</f>
        <v>85.85</v>
      </c>
      <c r="M44" s="41">
        <f t="shared" si="7"/>
        <v>257549.99999999997</v>
      </c>
      <c r="O44" s="116"/>
      <c r="P44" s="117"/>
      <c r="Q44" s="123"/>
      <c r="R44" s="123"/>
      <c r="S44" s="118"/>
      <c r="T44" s="118"/>
      <c r="U44" s="119"/>
      <c r="V44" s="119"/>
      <c r="W44" s="124"/>
      <c r="X44" s="122"/>
    </row>
    <row r="45" spans="4:24" ht="20.25" customHeight="1" x14ac:dyDescent="0.25">
      <c r="D45" s="51">
        <f>全班!$R$1</f>
        <v>46011</v>
      </c>
      <c r="E45" s="52" t="s">
        <v>234</v>
      </c>
      <c r="F45" s="53" t="s">
        <v>12060</v>
      </c>
      <c r="G45" s="53" t="s">
        <v>12061</v>
      </c>
      <c r="H45" s="38" t="s">
        <v>75</v>
      </c>
      <c r="I45" s="219">
        <f t="shared" si="2"/>
        <v>100000</v>
      </c>
      <c r="J45" s="215">
        <f t="shared" ref="J45" si="8">K45/I45</f>
        <v>1.056</v>
      </c>
      <c r="K45" s="215">
        <f t="shared" si="4"/>
        <v>105600</v>
      </c>
      <c r="L45" s="40">
        <f>VLOOKUP(G45,股价!C:D,2,FALSE)</f>
        <v>1.3979999999999999</v>
      </c>
      <c r="M45" s="41">
        <f t="shared" ref="M45" si="9">IFERROR(I45*L45,0)</f>
        <v>139800</v>
      </c>
      <c r="O45" s="116"/>
      <c r="P45" s="117"/>
      <c r="Q45" s="123"/>
      <c r="R45" s="123"/>
      <c r="S45" s="118"/>
      <c r="T45" s="118"/>
      <c r="U45" s="119"/>
      <c r="V45" s="119"/>
      <c r="W45" s="124"/>
      <c r="X45" s="122"/>
    </row>
    <row r="46" spans="4:24" ht="20.25" customHeight="1" x14ac:dyDescent="0.25">
      <c r="D46" s="51"/>
      <c r="E46" s="52"/>
      <c r="F46" s="53"/>
      <c r="G46" s="53"/>
      <c r="H46" s="38"/>
      <c r="I46" s="219"/>
      <c r="J46" s="215"/>
      <c r="K46" s="215"/>
      <c r="L46" s="40"/>
      <c r="M46" s="41"/>
      <c r="O46" s="116"/>
      <c r="P46" s="117"/>
      <c r="Q46" s="123"/>
      <c r="R46" s="123"/>
      <c r="S46" s="118"/>
      <c r="T46" s="118"/>
      <c r="U46" s="119"/>
      <c r="V46" s="119"/>
      <c r="W46" s="124"/>
      <c r="X46" s="122"/>
    </row>
    <row r="47" spans="4:24" ht="20.25" customHeight="1" x14ac:dyDescent="0.25">
      <c r="D47" s="51"/>
      <c r="E47" s="52"/>
      <c r="F47" s="53"/>
      <c r="G47" s="53"/>
      <c r="H47" s="38"/>
      <c r="I47" s="38"/>
      <c r="J47" s="39"/>
      <c r="K47" s="39"/>
      <c r="L47" s="40"/>
      <c r="M47" s="41"/>
      <c r="O47" s="116"/>
      <c r="P47" s="117"/>
      <c r="Q47" s="123"/>
      <c r="R47" s="123"/>
      <c r="S47" s="118"/>
      <c r="T47" s="118"/>
      <c r="U47" s="119"/>
      <c r="V47" s="119"/>
      <c r="W47" s="124"/>
      <c r="X47" s="122"/>
    </row>
    <row r="48" spans="4:24" ht="20.25" customHeight="1" x14ac:dyDescent="0.25">
      <c r="D48" s="42"/>
      <c r="E48" s="48"/>
      <c r="F48" s="43"/>
      <c r="G48" s="43"/>
      <c r="H48" s="43"/>
      <c r="I48" s="43"/>
      <c r="J48" s="43"/>
      <c r="K48" s="43"/>
      <c r="L48" s="44"/>
      <c r="M48" s="45"/>
      <c r="O48" s="125"/>
      <c r="P48" s="126"/>
      <c r="Q48" s="127"/>
      <c r="R48" s="127"/>
      <c r="S48" s="127"/>
      <c r="T48" s="127"/>
      <c r="U48" s="127"/>
      <c r="V48" s="127"/>
      <c r="W48" s="128"/>
      <c r="X48" s="129"/>
    </row>
    <row r="49" spans="4:24" ht="20.25" customHeight="1" x14ac:dyDescent="0.25">
      <c r="D49" s="10" t="s">
        <v>11</v>
      </c>
      <c r="E49" s="15"/>
      <c r="F49" s="7"/>
      <c r="G49" s="7"/>
      <c r="H49" s="7"/>
      <c r="I49" s="8"/>
      <c r="J49" s="8"/>
      <c r="K49" s="8"/>
      <c r="L49" s="7"/>
      <c r="M49" s="90">
        <f>SUM(M40:M48)</f>
        <v>1146810</v>
      </c>
      <c r="O49" s="10" t="s">
        <v>11</v>
      </c>
      <c r="P49" s="15"/>
      <c r="Q49" s="7"/>
      <c r="R49" s="7"/>
      <c r="S49" s="7"/>
      <c r="T49" s="8"/>
      <c r="U49" s="8"/>
      <c r="V49" s="8"/>
      <c r="W49" s="7"/>
      <c r="X49" s="90" t="e">
        <f>SUM(X40:X48)</f>
        <v>#N/A</v>
      </c>
    </row>
    <row r="50" spans="4:24" ht="20.25" customHeight="1" x14ac:dyDescent="0.25">
      <c r="D50" s="78" t="s">
        <v>86</v>
      </c>
      <c r="E50" s="79"/>
      <c r="F50" s="80"/>
      <c r="G50" s="80"/>
      <c r="H50" s="80"/>
      <c r="I50" s="77"/>
      <c r="J50" s="77"/>
      <c r="K50" s="77"/>
      <c r="L50" s="80"/>
      <c r="M50" s="91">
        <f>L63</f>
        <v>2097</v>
      </c>
      <c r="O50" s="78" t="s">
        <v>86</v>
      </c>
      <c r="P50" s="79"/>
      <c r="Q50" s="80"/>
      <c r="R50" s="80"/>
      <c r="S50" s="80"/>
      <c r="T50" s="77"/>
      <c r="U50" s="77"/>
      <c r="V50" s="77"/>
      <c r="W50" s="80"/>
      <c r="X50" s="91">
        <f>W63</f>
        <v>0</v>
      </c>
    </row>
    <row r="51" spans="4:24" ht="20.25" customHeight="1" x14ac:dyDescent="0.25">
      <c r="D51" s="10" t="s">
        <v>12</v>
      </c>
      <c r="E51" s="15"/>
      <c r="F51" s="11"/>
      <c r="G51" s="11"/>
      <c r="H51" s="7"/>
      <c r="I51" s="8"/>
      <c r="J51" s="8"/>
      <c r="K51" s="8"/>
      <c r="L51" s="7"/>
      <c r="M51" s="90">
        <f>M56-M38+M50</f>
        <v>8283.8000000000466</v>
      </c>
      <c r="O51" s="10" t="s">
        <v>12</v>
      </c>
      <c r="P51" s="15"/>
      <c r="Q51" s="11"/>
      <c r="R51" s="11"/>
      <c r="S51" s="7"/>
      <c r="T51" s="8"/>
      <c r="U51" s="8"/>
      <c r="V51" s="8"/>
      <c r="W51" s="7"/>
      <c r="X51" s="90" t="e">
        <f>X56-X38+X50</f>
        <v>#REF!</v>
      </c>
    </row>
    <row r="52" spans="4:24" ht="20.25" customHeight="1" thickBot="1" x14ac:dyDescent="0.3">
      <c r="D52" s="9" t="s">
        <v>14</v>
      </c>
      <c r="E52" s="20"/>
      <c r="F52" s="23"/>
      <c r="G52" s="23"/>
      <c r="H52" s="24"/>
      <c r="I52" s="20"/>
      <c r="J52" s="20"/>
      <c r="K52" s="20"/>
      <c r="L52" s="24"/>
      <c r="M52" s="92">
        <f>M49+M51</f>
        <v>1155093.8</v>
      </c>
      <c r="O52" s="9" t="s">
        <v>14</v>
      </c>
      <c r="P52" s="20"/>
      <c r="Q52" s="23"/>
      <c r="R52" s="23"/>
      <c r="S52" s="24"/>
      <c r="T52" s="20"/>
      <c r="U52" s="20"/>
      <c r="V52" s="20"/>
      <c r="W52" s="24"/>
      <c r="X52" s="92" t="e">
        <f>X49+X51</f>
        <v>#N/A</v>
      </c>
    </row>
    <row r="53" spans="4:24" ht="20.25" customHeight="1" x14ac:dyDescent="0.25">
      <c r="D53" s="10" t="s">
        <v>13</v>
      </c>
      <c r="E53" s="15"/>
      <c r="F53" s="14"/>
      <c r="G53" s="14"/>
      <c r="H53" s="7"/>
      <c r="I53" s="8"/>
      <c r="J53" s="8"/>
      <c r="K53" s="8"/>
      <c r="L53" s="7"/>
      <c r="M53" s="90">
        <f>M52-M56</f>
        <v>155093.80000000005</v>
      </c>
      <c r="O53" s="10" t="s">
        <v>13</v>
      </c>
      <c r="P53" s="15"/>
      <c r="Q53" s="14"/>
      <c r="R53" s="14"/>
      <c r="S53" s="7"/>
      <c r="T53" s="8"/>
      <c r="U53" s="8"/>
      <c r="V53" s="8"/>
      <c r="W53" s="7"/>
      <c r="X53" s="90" t="e">
        <f>X52-X56</f>
        <v>#N/A</v>
      </c>
    </row>
    <row r="54" spans="4:24" ht="20.25" customHeight="1" thickBot="1" x14ac:dyDescent="0.3">
      <c r="D54" s="9" t="s">
        <v>6</v>
      </c>
      <c r="E54" s="20"/>
      <c r="F54" s="16"/>
      <c r="G54" s="16"/>
      <c r="H54" s="5"/>
      <c r="I54" s="6"/>
      <c r="J54" s="6"/>
      <c r="K54" s="6"/>
      <c r="L54" s="5"/>
      <c r="M54" s="22">
        <f>M53/M56</f>
        <v>0.15509380000000006</v>
      </c>
      <c r="O54" s="9" t="s">
        <v>6</v>
      </c>
      <c r="P54" s="20"/>
      <c r="Q54" s="16"/>
      <c r="R54" s="16"/>
      <c r="S54" s="5"/>
      <c r="T54" s="6"/>
      <c r="U54" s="6"/>
      <c r="V54" s="6"/>
      <c r="W54" s="5"/>
      <c r="X54" s="22" t="e">
        <f>X53/X56</f>
        <v>#N/A</v>
      </c>
    </row>
    <row r="55" spans="4:24" ht="20.25" customHeight="1" x14ac:dyDescent="0.25"/>
    <row r="56" spans="4:24" ht="20.25" customHeight="1" thickBot="1" x14ac:dyDescent="0.3">
      <c r="D56" s="15" t="s">
        <v>8</v>
      </c>
      <c r="E56" s="15"/>
      <c r="F56" s="18"/>
      <c r="G56" s="18"/>
      <c r="L56" s="18"/>
      <c r="M56" s="18">
        <f>本金与余额!D29</f>
        <v>1000000</v>
      </c>
      <c r="O56" s="15" t="s">
        <v>8</v>
      </c>
      <c r="P56" s="15"/>
      <c r="Q56" s="18"/>
      <c r="R56" s="18"/>
      <c r="W56" s="18"/>
      <c r="X56" s="18" t="e">
        <f>本金与余额!#REF!</f>
        <v>#REF!</v>
      </c>
    </row>
    <row r="57" spans="4:24" ht="18" customHeight="1" thickBot="1" x14ac:dyDescent="0.3">
      <c r="D57" s="2" t="s">
        <v>90</v>
      </c>
      <c r="E57" s="3" t="s">
        <v>32</v>
      </c>
      <c r="F57" s="3" t="s">
        <v>18</v>
      </c>
      <c r="G57" s="3" t="s">
        <v>19</v>
      </c>
      <c r="H57" s="3" t="s">
        <v>83</v>
      </c>
      <c r="I57" s="3" t="s">
        <v>1</v>
      </c>
      <c r="J57" s="3" t="s">
        <v>87</v>
      </c>
      <c r="K57" s="3" t="s">
        <v>84</v>
      </c>
      <c r="L57" s="3" t="s">
        <v>85</v>
      </c>
      <c r="M57" s="13" t="s">
        <v>91</v>
      </c>
      <c r="O57" s="2" t="s">
        <v>90</v>
      </c>
      <c r="P57" s="3" t="s">
        <v>32</v>
      </c>
      <c r="Q57" s="3" t="s">
        <v>18</v>
      </c>
      <c r="R57" s="3" t="s">
        <v>19</v>
      </c>
      <c r="S57" s="3" t="s">
        <v>83</v>
      </c>
      <c r="T57" s="3" t="s">
        <v>1</v>
      </c>
      <c r="U57" s="3" t="s">
        <v>87</v>
      </c>
      <c r="V57" s="3" t="s">
        <v>84</v>
      </c>
      <c r="W57" s="3" t="s">
        <v>85</v>
      </c>
      <c r="X57" s="13" t="s">
        <v>91</v>
      </c>
    </row>
    <row r="58" spans="4:24" ht="18" customHeight="1" thickTop="1" x14ac:dyDescent="0.25">
      <c r="D58" s="34">
        <v>45408</v>
      </c>
      <c r="E58" s="47" t="s">
        <v>235</v>
      </c>
      <c r="F58" s="8" t="s">
        <v>275</v>
      </c>
      <c r="G58" s="8">
        <v>300896</v>
      </c>
      <c r="H58" s="8" t="s">
        <v>5</v>
      </c>
      <c r="I58" s="8">
        <v>900</v>
      </c>
      <c r="J58" s="70" t="s">
        <v>11597</v>
      </c>
      <c r="K58" s="70"/>
      <c r="L58" s="7">
        <f>I58/10*23.3</f>
        <v>2097</v>
      </c>
      <c r="M58" s="76"/>
      <c r="O58" s="34"/>
      <c r="P58" s="47"/>
      <c r="Q58" s="8"/>
      <c r="R58" s="8"/>
      <c r="S58" s="8"/>
      <c r="T58" s="8"/>
      <c r="U58" s="70"/>
      <c r="V58" s="70"/>
      <c r="W58" s="7"/>
      <c r="X58" s="76"/>
    </row>
    <row r="59" spans="4:24" ht="18" customHeight="1" x14ac:dyDescent="0.25">
      <c r="D59" s="106">
        <v>45408</v>
      </c>
      <c r="E59" s="107" t="s">
        <v>235</v>
      </c>
      <c r="F59" s="77" t="s">
        <v>275</v>
      </c>
      <c r="G59" s="77">
        <v>300896</v>
      </c>
      <c r="H59" s="77" t="s">
        <v>5</v>
      </c>
      <c r="I59" s="77">
        <v>900</v>
      </c>
      <c r="J59" s="108" t="s">
        <v>11599</v>
      </c>
      <c r="K59" s="108">
        <f>900/10*4</f>
        <v>360</v>
      </c>
      <c r="L59" s="80"/>
      <c r="M59" s="76"/>
      <c r="O59" s="34"/>
      <c r="P59" s="47"/>
      <c r="Q59" s="35"/>
      <c r="R59" s="35"/>
      <c r="S59" s="8"/>
      <c r="T59" s="8"/>
      <c r="U59" s="70"/>
      <c r="V59" s="70"/>
      <c r="W59" s="7"/>
      <c r="X59" s="76"/>
    </row>
    <row r="60" spans="4:24" ht="18" customHeight="1" x14ac:dyDescent="0.25">
      <c r="D60" s="34"/>
      <c r="E60" s="47"/>
      <c r="F60" s="35"/>
      <c r="G60" s="35"/>
      <c r="H60" s="8"/>
      <c r="I60" s="8"/>
      <c r="J60" s="70"/>
      <c r="K60" s="70"/>
      <c r="L60" s="7"/>
      <c r="M60" s="71"/>
      <c r="O60" s="34"/>
      <c r="P60" s="47"/>
      <c r="Q60" s="35"/>
      <c r="R60" s="35"/>
      <c r="S60" s="8"/>
      <c r="T60" s="8"/>
      <c r="U60" s="70"/>
      <c r="V60" s="70"/>
      <c r="W60" s="7"/>
      <c r="X60" s="71"/>
    </row>
    <row r="61" spans="4:24" ht="18" customHeight="1" x14ac:dyDescent="0.25">
      <c r="D61" s="34"/>
      <c r="E61" s="47"/>
      <c r="F61" s="35"/>
      <c r="G61" s="35"/>
      <c r="H61" s="8"/>
      <c r="I61" s="8"/>
      <c r="J61" s="70"/>
      <c r="K61" s="70"/>
      <c r="L61" s="7"/>
      <c r="M61" s="71"/>
      <c r="O61" s="34"/>
      <c r="P61" s="47"/>
      <c r="Q61" s="35"/>
      <c r="R61" s="35"/>
      <c r="S61" s="8"/>
      <c r="T61" s="8"/>
      <c r="U61" s="70"/>
      <c r="V61" s="70"/>
      <c r="W61" s="7"/>
      <c r="X61" s="71"/>
    </row>
    <row r="62" spans="4:24" ht="18" customHeight="1" x14ac:dyDescent="0.25">
      <c r="D62" s="34"/>
      <c r="E62" s="47"/>
      <c r="F62" s="35"/>
      <c r="G62" s="35"/>
      <c r="H62" s="8"/>
      <c r="I62" s="8"/>
      <c r="J62" s="70"/>
      <c r="K62" s="70"/>
      <c r="M62" s="76"/>
      <c r="O62" s="34"/>
      <c r="P62" s="47"/>
      <c r="Q62" s="35"/>
      <c r="R62" s="35"/>
      <c r="S62" s="8"/>
      <c r="T62" s="8"/>
      <c r="U62" s="70"/>
      <c r="V62" s="70"/>
      <c r="X62" s="76"/>
    </row>
    <row r="63" spans="4:24" ht="18" customHeight="1" thickBot="1" x14ac:dyDescent="0.3">
      <c r="D63" s="62" t="s">
        <v>86</v>
      </c>
      <c r="E63" s="4"/>
      <c r="F63" s="4"/>
      <c r="G63" s="4"/>
      <c r="H63" s="4"/>
      <c r="I63" s="73"/>
      <c r="J63" s="4"/>
      <c r="K63" s="74"/>
      <c r="L63" s="75">
        <f>SUM(L58:L62)</f>
        <v>2097</v>
      </c>
      <c r="M63" s="63"/>
      <c r="O63" s="62" t="s">
        <v>86</v>
      </c>
      <c r="P63" s="4"/>
      <c r="Q63" s="4"/>
      <c r="R63" s="4"/>
      <c r="S63" s="4"/>
      <c r="T63" s="73"/>
      <c r="U63" s="4"/>
      <c r="V63" s="74"/>
      <c r="W63" s="75">
        <f>SUM(W58:W62)</f>
        <v>0</v>
      </c>
      <c r="X63" s="63"/>
    </row>
    <row r="65" spans="4:15" ht="18" customHeight="1" x14ac:dyDescent="0.25">
      <c r="D65" s="82"/>
      <c r="O65" s="82"/>
    </row>
    <row r="66" spans="4:15" ht="18" customHeight="1" x14ac:dyDescent="0.25">
      <c r="D66" s="35"/>
      <c r="O66" s="35"/>
    </row>
    <row r="67" spans="4:15" ht="18" customHeight="1" x14ac:dyDescent="0.25">
      <c r="D67" s="35"/>
      <c r="O67" s="35"/>
    </row>
    <row r="68" spans="4:15" ht="18" customHeight="1" x14ac:dyDescent="0.25">
      <c r="D68" s="35"/>
      <c r="O68" s="35"/>
    </row>
    <row r="69" spans="4:15" ht="18" customHeight="1" x14ac:dyDescent="0.25">
      <c r="D69" s="35"/>
      <c r="O69" s="35"/>
    </row>
    <row r="70" spans="4:15" ht="18" customHeight="1" x14ac:dyDescent="0.25">
      <c r="D70" s="35"/>
      <c r="O70" s="35"/>
    </row>
    <row r="71" spans="4:15" ht="18" customHeight="1" x14ac:dyDescent="0.25">
      <c r="D71" s="35"/>
      <c r="O71" s="35"/>
    </row>
  </sheetData>
  <phoneticPr fontId="2" type="noConversion"/>
  <conditionalFormatting sqref="I3:I38 M3:M38">
    <cfRule type="cellIs" dxfId="49" priority="1" operator="lessThan">
      <formula>0</formula>
    </cfRule>
  </conditionalFormatting>
  <conditionalFormatting sqref="M53">
    <cfRule type="cellIs" dxfId="48" priority="3" operator="lessThanOrEqual">
      <formula>0</formula>
    </cfRule>
  </conditionalFormatting>
  <conditionalFormatting sqref="M54">
    <cfRule type="cellIs" dxfId="47" priority="2" operator="lessThan">
      <formula>0</formula>
    </cfRule>
  </conditionalFormatting>
  <hyperlinks>
    <hyperlink ref="A1" location="全班!A1" display="back" xr:uid="{00000000-0004-0000-2200-000000000000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</sheetPr>
  <dimension ref="A1:M41"/>
  <sheetViews>
    <sheetView showGridLines="0" topLeftCell="A7" zoomScale="90" zoomScaleNormal="90" workbookViewId="0">
      <selection activeCell="R14" sqref="R14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3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12648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34">
        <f>全班!$R$1</f>
        <v>46011</v>
      </c>
      <c r="E3" s="47" t="s">
        <v>235</v>
      </c>
      <c r="F3" s="35" t="s">
        <v>155</v>
      </c>
      <c r="G3" s="35" t="s">
        <v>5564</v>
      </c>
      <c r="H3" s="35" t="s">
        <v>0</v>
      </c>
      <c r="I3" s="35">
        <v>2000</v>
      </c>
      <c r="J3" s="35"/>
      <c r="K3" s="35"/>
      <c r="L3" s="153">
        <v>88.28</v>
      </c>
      <c r="M3" s="36">
        <f>L3*I3</f>
        <v>176560</v>
      </c>
    </row>
    <row r="4" spans="1:13" ht="20.25" customHeight="1" x14ac:dyDescent="0.25">
      <c r="C4">
        <v>2</v>
      </c>
      <c r="D4" s="34">
        <f>全班!$R$1</f>
        <v>46011</v>
      </c>
      <c r="E4" s="47" t="s">
        <v>235</v>
      </c>
      <c r="F4" s="35" t="s">
        <v>8081</v>
      </c>
      <c r="G4" s="35" t="s">
        <v>8080</v>
      </c>
      <c r="H4" s="35" t="s">
        <v>0</v>
      </c>
      <c r="I4" s="35">
        <v>10000</v>
      </c>
      <c r="J4" s="35"/>
      <c r="K4" s="35"/>
      <c r="L4" s="153">
        <v>28.34</v>
      </c>
      <c r="M4" s="36">
        <f t="shared" ref="M4:M10" si="0">L4*I4</f>
        <v>283400</v>
      </c>
    </row>
    <row r="5" spans="1:13" ht="20.25" customHeight="1" x14ac:dyDescent="0.25">
      <c r="C5">
        <v>3</v>
      </c>
      <c r="D5" s="34">
        <f>全班!$R$1</f>
        <v>46011</v>
      </c>
      <c r="E5" s="47" t="s">
        <v>235</v>
      </c>
      <c r="F5" s="35" t="s">
        <v>3073</v>
      </c>
      <c r="G5" s="35" t="s">
        <v>3072</v>
      </c>
      <c r="H5" s="35" t="s">
        <v>0</v>
      </c>
      <c r="I5" s="35">
        <v>3000</v>
      </c>
      <c r="J5" s="35"/>
      <c r="K5" s="35"/>
      <c r="L5" s="35">
        <v>37.71</v>
      </c>
      <c r="M5" s="36">
        <f t="shared" si="0"/>
        <v>113130</v>
      </c>
    </row>
    <row r="6" spans="1:13" ht="20.25" customHeight="1" x14ac:dyDescent="0.25">
      <c r="C6">
        <v>4</v>
      </c>
      <c r="D6" s="34"/>
      <c r="E6" s="47"/>
      <c r="F6" s="35"/>
      <c r="G6" s="35"/>
      <c r="H6" s="35"/>
      <c r="I6" s="35"/>
      <c r="J6" s="35"/>
      <c r="K6" s="35"/>
      <c r="L6" s="35"/>
      <c r="M6" s="36">
        <f t="shared" si="0"/>
        <v>0</v>
      </c>
    </row>
    <row r="7" spans="1:13" ht="20.25" customHeight="1" x14ac:dyDescent="0.25">
      <c r="C7">
        <v>5</v>
      </c>
      <c r="D7" s="34"/>
      <c r="E7" s="47"/>
      <c r="F7" s="35"/>
      <c r="G7" s="35"/>
      <c r="H7" s="35"/>
      <c r="I7" s="35"/>
      <c r="J7" s="35"/>
      <c r="K7" s="35"/>
      <c r="L7" s="35"/>
      <c r="M7" s="36">
        <f t="shared" si="0"/>
        <v>0</v>
      </c>
    </row>
    <row r="8" spans="1:13" ht="20.25" customHeight="1" x14ac:dyDescent="0.25">
      <c r="C8">
        <v>6</v>
      </c>
      <c r="D8" s="34"/>
      <c r="E8" s="47"/>
      <c r="F8" s="35"/>
      <c r="G8" s="35"/>
      <c r="H8" s="35"/>
      <c r="I8" s="35"/>
      <c r="J8" s="35"/>
      <c r="K8" s="35"/>
      <c r="L8" s="35"/>
      <c r="M8" s="36">
        <f t="shared" si="0"/>
        <v>0</v>
      </c>
    </row>
    <row r="9" spans="1:13" ht="20.25" customHeight="1" x14ac:dyDescent="0.25">
      <c r="C9">
        <v>7</v>
      </c>
      <c r="D9" s="34"/>
      <c r="E9" s="47"/>
      <c r="F9" s="35"/>
      <c r="G9" s="50"/>
      <c r="H9" s="35"/>
      <c r="I9" s="35"/>
      <c r="J9" s="35"/>
      <c r="K9" s="35"/>
      <c r="L9" s="35"/>
      <c r="M9" s="36">
        <f t="shared" si="0"/>
        <v>0</v>
      </c>
    </row>
    <row r="10" spans="1:13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35"/>
      <c r="M10" s="36">
        <f t="shared" si="0"/>
        <v>0</v>
      </c>
    </row>
    <row r="11" spans="1:13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35"/>
      <c r="M11" s="36">
        <f>L11*I11</f>
        <v>0</v>
      </c>
    </row>
    <row r="12" spans="1:13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35"/>
      <c r="M12" s="36">
        <f>L12*I12</f>
        <v>0</v>
      </c>
    </row>
    <row r="13" spans="1:13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573090</v>
      </c>
    </row>
    <row r="14" spans="1:13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12362</v>
      </c>
      <c r="M14" s="13" t="s">
        <v>4</v>
      </c>
    </row>
    <row r="15" spans="1:13" ht="20.25" customHeight="1" thickTop="1" x14ac:dyDescent="0.25">
      <c r="D15" s="51">
        <f>全班!$R$1</f>
        <v>46011</v>
      </c>
      <c r="E15" s="52" t="s">
        <v>234</v>
      </c>
      <c r="F15" s="38" t="s">
        <v>155</v>
      </c>
      <c r="G15" s="38" t="s">
        <v>5564</v>
      </c>
      <c r="H15" s="38"/>
      <c r="I15" s="38">
        <f>SUMIFS($I$3:$I$13,$G$3:$G$13,G15)</f>
        <v>2000</v>
      </c>
      <c r="J15" s="39">
        <f>K15/I15</f>
        <v>88.28</v>
      </c>
      <c r="K15" s="64">
        <f>SUMIFS($M$3:$M$13,$G$3:$G$13,G15)</f>
        <v>176560</v>
      </c>
      <c r="L15" s="40">
        <f>VLOOKUP(G15,股价!C:D,2,FALSE)</f>
        <v>82.81</v>
      </c>
      <c r="M15" s="41">
        <f>IFERROR(I15*L15,0)</f>
        <v>165620</v>
      </c>
    </row>
    <row r="16" spans="1:13" ht="20.25" customHeight="1" x14ac:dyDescent="0.25">
      <c r="D16" s="51">
        <f>全班!$R$1</f>
        <v>46011</v>
      </c>
      <c r="E16" s="52" t="s">
        <v>234</v>
      </c>
      <c r="F16" s="53" t="s">
        <v>8081</v>
      </c>
      <c r="G16" s="261" t="s">
        <v>8080</v>
      </c>
      <c r="H16" s="38"/>
      <c r="I16" s="38">
        <f t="shared" ref="I16:I17" si="1">SUMIFS($I$3:$I$13,$G$3:$G$13,G16)</f>
        <v>10000</v>
      </c>
      <c r="J16" s="39">
        <f t="shared" ref="J16:J17" si="2">K16/I16</f>
        <v>28.34</v>
      </c>
      <c r="K16" s="39">
        <f t="shared" ref="K16:K17" si="3">SUMIFS($M$3:$M$13,$G$3:$G$13,G16)</f>
        <v>283400</v>
      </c>
      <c r="L16" s="40">
        <f>VLOOKUP(G16,股价!C:D,2,FALSE)</f>
        <v>27.85</v>
      </c>
      <c r="M16" s="41">
        <f t="shared" ref="M16:M17" si="4">IFERROR(I16*L16,0)</f>
        <v>278500</v>
      </c>
    </row>
    <row r="17" spans="4:13" ht="20.25" customHeight="1" x14ac:dyDescent="0.25">
      <c r="D17" s="51">
        <f>全班!$R$1</f>
        <v>46011</v>
      </c>
      <c r="E17" s="52" t="s">
        <v>234</v>
      </c>
      <c r="F17" s="53" t="s">
        <v>3073</v>
      </c>
      <c r="G17" s="53" t="s">
        <v>3072</v>
      </c>
      <c r="H17" s="38"/>
      <c r="I17" s="38">
        <f t="shared" si="1"/>
        <v>3000</v>
      </c>
      <c r="J17" s="39">
        <f t="shared" si="2"/>
        <v>37.71</v>
      </c>
      <c r="K17" s="39">
        <f t="shared" si="3"/>
        <v>113130</v>
      </c>
      <c r="L17" s="40">
        <f>VLOOKUP(G17,股价!C:D,2,FALSE)</f>
        <v>39.18</v>
      </c>
      <c r="M17" s="41">
        <f t="shared" si="4"/>
        <v>117540</v>
      </c>
    </row>
    <row r="18" spans="4:13" ht="20.25" customHeight="1" x14ac:dyDescent="0.25">
      <c r="D18" s="42"/>
      <c r="E18" s="48"/>
      <c r="F18" s="43"/>
      <c r="G18" s="43"/>
      <c r="H18" s="43"/>
      <c r="I18" s="43"/>
      <c r="J18" s="43"/>
      <c r="K18" s="43"/>
      <c r="L18" s="44"/>
      <c r="M18" s="45"/>
    </row>
    <row r="19" spans="4:13" ht="20.25" customHeight="1" x14ac:dyDescent="0.25">
      <c r="D19" s="10" t="s">
        <v>11</v>
      </c>
      <c r="E19" s="15"/>
      <c r="F19" s="7"/>
      <c r="G19" s="7"/>
      <c r="H19" s="7"/>
      <c r="I19" s="8"/>
      <c r="J19" s="8"/>
      <c r="K19" s="8"/>
      <c r="L19" s="7"/>
      <c r="M19" s="90">
        <f>SUM(M15:M18)</f>
        <v>561660</v>
      </c>
    </row>
    <row r="20" spans="4:13" ht="20.25" customHeight="1" x14ac:dyDescent="0.25">
      <c r="D20" s="78" t="s">
        <v>86</v>
      </c>
      <c r="E20" s="79"/>
      <c r="F20" s="80"/>
      <c r="G20" s="80"/>
      <c r="H20" s="80"/>
      <c r="I20" s="77"/>
      <c r="J20" s="77"/>
      <c r="K20" s="77"/>
      <c r="L20" s="80"/>
      <c r="M20" s="91">
        <f>L33</f>
        <v>0</v>
      </c>
    </row>
    <row r="21" spans="4:13" ht="20.25" customHeight="1" x14ac:dyDescent="0.25">
      <c r="D21" s="10" t="s">
        <v>12</v>
      </c>
      <c r="E21" s="15"/>
      <c r="F21" s="11"/>
      <c r="G21" s="11"/>
      <c r="H21" s="7"/>
      <c r="I21" s="8"/>
      <c r="J21" s="8"/>
      <c r="K21" s="8"/>
      <c r="L21" s="7"/>
      <c r="M21" s="90">
        <f>M26-M13+M20</f>
        <v>426910</v>
      </c>
    </row>
    <row r="22" spans="4:13" ht="20.25" customHeight="1" thickBot="1" x14ac:dyDescent="0.3">
      <c r="D22" s="9" t="s">
        <v>14</v>
      </c>
      <c r="E22" s="20"/>
      <c r="F22" s="23"/>
      <c r="G22" s="23"/>
      <c r="H22" s="24"/>
      <c r="I22" s="20"/>
      <c r="J22" s="20"/>
      <c r="K22" s="20"/>
      <c r="L22" s="24"/>
      <c r="M22" s="92">
        <f>M19+M21</f>
        <v>988570</v>
      </c>
    </row>
    <row r="23" spans="4:13" ht="20.25" customHeight="1" x14ac:dyDescent="0.25">
      <c r="D23" s="10" t="s">
        <v>13</v>
      </c>
      <c r="E23" s="15"/>
      <c r="F23" s="14"/>
      <c r="G23" s="14"/>
      <c r="H23" s="7"/>
      <c r="I23" s="8"/>
      <c r="J23" s="8"/>
      <c r="K23" s="8"/>
      <c r="L23" s="7"/>
      <c r="M23" s="90">
        <f>M22-M26</f>
        <v>-11430</v>
      </c>
    </row>
    <row r="24" spans="4:13" ht="20.25" customHeight="1" thickBot="1" x14ac:dyDescent="0.3">
      <c r="D24" s="9" t="s">
        <v>6</v>
      </c>
      <c r="E24" s="20"/>
      <c r="F24" s="16"/>
      <c r="G24" s="16"/>
      <c r="H24" s="5"/>
      <c r="I24" s="6"/>
      <c r="J24" s="6"/>
      <c r="K24" s="6"/>
      <c r="L24" s="5"/>
      <c r="M24" s="22">
        <f>M23/M26</f>
        <v>-1.1429999999999999E-2</v>
      </c>
    </row>
    <row r="25" spans="4:13" ht="20.25" customHeight="1" x14ac:dyDescent="0.25"/>
    <row r="26" spans="4:13" ht="20.25" customHeight="1" thickBot="1" x14ac:dyDescent="0.3">
      <c r="D26" s="15" t="s">
        <v>8</v>
      </c>
      <c r="E26" s="15"/>
      <c r="F26" s="18"/>
      <c r="G26" s="18"/>
      <c r="L26" s="18"/>
      <c r="M26" s="18">
        <f>本金与余额!D31</f>
        <v>1000000</v>
      </c>
    </row>
    <row r="27" spans="4:13" ht="18" customHeight="1" thickBot="1" x14ac:dyDescent="0.3">
      <c r="D27" s="2" t="s">
        <v>90</v>
      </c>
      <c r="E27" s="3" t="s">
        <v>32</v>
      </c>
      <c r="F27" s="3" t="s">
        <v>18</v>
      </c>
      <c r="G27" s="3" t="s">
        <v>19</v>
      </c>
      <c r="H27" s="3" t="s">
        <v>83</v>
      </c>
      <c r="I27" s="3" t="s">
        <v>1</v>
      </c>
      <c r="J27" s="3" t="s">
        <v>87</v>
      </c>
      <c r="K27" s="3" t="s">
        <v>84</v>
      </c>
      <c r="L27" s="3" t="s">
        <v>85</v>
      </c>
      <c r="M27" s="13" t="s">
        <v>91</v>
      </c>
    </row>
    <row r="28" spans="4:13" ht="18" customHeight="1" thickTop="1" x14ac:dyDescent="0.25">
      <c r="D28" s="34"/>
      <c r="E28" s="47"/>
      <c r="F28" s="8"/>
      <c r="G28" s="8"/>
      <c r="H28" s="8"/>
      <c r="I28" s="8"/>
      <c r="J28" s="70"/>
      <c r="K28" s="70"/>
      <c r="L28" s="7"/>
      <c r="M28" s="76"/>
    </row>
    <row r="29" spans="4:13" ht="18" customHeight="1" x14ac:dyDescent="0.25">
      <c r="D29" s="34"/>
      <c r="E29" s="47"/>
      <c r="F29" s="35"/>
      <c r="G29" s="35"/>
      <c r="H29" s="8"/>
      <c r="I29" s="8"/>
      <c r="J29" s="70"/>
      <c r="K29" s="70"/>
      <c r="L29" s="7"/>
      <c r="M29" s="76"/>
    </row>
    <row r="30" spans="4:13" ht="18" customHeight="1" x14ac:dyDescent="0.25">
      <c r="D30" s="34"/>
      <c r="E30" s="47"/>
      <c r="F30" s="35"/>
      <c r="G30" s="35"/>
      <c r="H30" s="8"/>
      <c r="I30" s="8"/>
      <c r="J30" s="70"/>
      <c r="K30" s="70"/>
      <c r="L30" s="7"/>
      <c r="M30" s="71"/>
    </row>
    <row r="31" spans="4:13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1"/>
    </row>
    <row r="32" spans="4:13" ht="18" customHeight="1" x14ac:dyDescent="0.25">
      <c r="D32" s="34"/>
      <c r="E32" s="47"/>
      <c r="F32" s="35"/>
      <c r="G32" s="35"/>
      <c r="H32" s="8"/>
      <c r="I32" s="8"/>
      <c r="J32" s="70"/>
      <c r="K32" s="70"/>
      <c r="M32" s="76"/>
    </row>
    <row r="33" spans="4:13" ht="18" customHeight="1" thickBot="1" x14ac:dyDescent="0.3">
      <c r="D33" s="62" t="s">
        <v>86</v>
      </c>
      <c r="E33" s="4"/>
      <c r="F33" s="4"/>
      <c r="G33" s="4"/>
      <c r="H33" s="4"/>
      <c r="I33" s="73"/>
      <c r="J33" s="4"/>
      <c r="K33" s="74"/>
      <c r="L33" s="75">
        <f>SUM(L28:L32)</f>
        <v>0</v>
      </c>
      <c r="M33" s="63"/>
    </row>
    <row r="35" spans="4:13" ht="18" customHeight="1" x14ac:dyDescent="0.25">
      <c r="D35" s="82"/>
    </row>
    <row r="36" spans="4:13" ht="18" customHeight="1" x14ac:dyDescent="0.25">
      <c r="D36" s="35"/>
    </row>
    <row r="37" spans="4:13" ht="18" customHeight="1" x14ac:dyDescent="0.25">
      <c r="D37" s="35"/>
    </row>
    <row r="38" spans="4:13" ht="18" customHeight="1" x14ac:dyDescent="0.25">
      <c r="D38" s="35"/>
    </row>
    <row r="39" spans="4:13" ht="18" customHeight="1" x14ac:dyDescent="0.25">
      <c r="D39" s="35"/>
    </row>
    <row r="40" spans="4:13" ht="18" customHeight="1" x14ac:dyDescent="0.25">
      <c r="D40" s="35"/>
    </row>
    <row r="41" spans="4:13" ht="18" customHeight="1" x14ac:dyDescent="0.25">
      <c r="D41" s="35"/>
    </row>
  </sheetData>
  <phoneticPr fontId="2" type="noConversion"/>
  <conditionalFormatting sqref="M23">
    <cfRule type="cellIs" dxfId="46" priority="2" operator="lessThanOrEqual">
      <formula>0</formula>
    </cfRule>
  </conditionalFormatting>
  <conditionalFormatting sqref="M24">
    <cfRule type="cellIs" dxfId="45" priority="1" operator="lessThan">
      <formula>0</formula>
    </cfRule>
  </conditionalFormatting>
  <hyperlinks>
    <hyperlink ref="A1" location="全班!A1" display="back" xr:uid="{00000000-0004-0000-2400-000000000000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</sheetPr>
  <dimension ref="A1:Q68"/>
  <sheetViews>
    <sheetView showGridLines="0" topLeftCell="A31" zoomScale="90" zoomScaleNormal="90" workbookViewId="0">
      <selection activeCell="P45" sqref="P45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4.21875" style="12" bestFit="1" customWidth="1"/>
    <col min="12" max="12" width="10.77734375" customWidth="1"/>
    <col min="13" max="13" width="14.77734375" bestFit="1" customWidth="1"/>
    <col min="14" max="14" width="5.77734375" customWidth="1"/>
    <col min="17" max="17" width="13" bestFit="1" customWidth="1"/>
  </cols>
  <sheetData>
    <row r="1" spans="1:16" ht="20.25" customHeight="1" thickBot="1" x14ac:dyDescent="0.3">
      <c r="A1" s="104" t="s">
        <v>144</v>
      </c>
      <c r="D1" s="7" t="s">
        <v>214</v>
      </c>
      <c r="E1" s="7"/>
      <c r="K1"/>
      <c r="L1" s="12"/>
    </row>
    <row r="2" spans="1:16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6" ht="20.25" customHeight="1" thickTop="1" x14ac:dyDescent="0.25">
      <c r="C3">
        <v>1</v>
      </c>
      <c r="D3" s="158">
        <v>45136</v>
      </c>
      <c r="E3" s="159" t="s">
        <v>271</v>
      </c>
      <c r="F3" s="160" t="s">
        <v>260</v>
      </c>
      <c r="G3" s="160">
        <v>600765</v>
      </c>
      <c r="H3" s="160" t="s">
        <v>272</v>
      </c>
      <c r="I3" s="160">
        <v>2000</v>
      </c>
      <c r="J3" s="160"/>
      <c r="K3" s="160"/>
      <c r="L3" s="160">
        <v>25.13</v>
      </c>
      <c r="M3" s="162">
        <f>L3*I3</f>
        <v>50260</v>
      </c>
    </row>
    <row r="4" spans="1:16" ht="20.25" customHeight="1" x14ac:dyDescent="0.25">
      <c r="C4">
        <v>2</v>
      </c>
      <c r="D4" s="158">
        <v>45136</v>
      </c>
      <c r="E4" s="159" t="s">
        <v>234</v>
      </c>
      <c r="F4" s="160" t="s">
        <v>72</v>
      </c>
      <c r="G4" s="160">
        <v>600216</v>
      </c>
      <c r="H4" s="160" t="s">
        <v>40</v>
      </c>
      <c r="I4" s="160">
        <v>6000</v>
      </c>
      <c r="J4" s="160"/>
      <c r="K4" s="160"/>
      <c r="L4" s="160">
        <v>11.27</v>
      </c>
      <c r="M4" s="162">
        <f>L4*I4</f>
        <v>67620</v>
      </c>
    </row>
    <row r="5" spans="1:16" ht="20.25" customHeight="1" x14ac:dyDescent="0.25">
      <c r="C5">
        <v>3</v>
      </c>
      <c r="D5" s="158">
        <v>45136</v>
      </c>
      <c r="E5" s="159" t="s">
        <v>234</v>
      </c>
      <c r="F5" s="160" t="s">
        <v>263</v>
      </c>
      <c r="G5" s="160" t="s">
        <v>269</v>
      </c>
      <c r="H5" s="160" t="s">
        <v>40</v>
      </c>
      <c r="I5" s="160">
        <v>4000</v>
      </c>
      <c r="J5" s="160"/>
      <c r="K5" s="160"/>
      <c r="L5" s="160">
        <v>15.99</v>
      </c>
      <c r="M5" s="162">
        <f>L5*I5</f>
        <v>63960</v>
      </c>
    </row>
    <row r="6" spans="1:16" ht="20.25" customHeight="1" x14ac:dyDescent="0.25">
      <c r="C6">
        <v>4</v>
      </c>
      <c r="D6" s="158">
        <v>45136</v>
      </c>
      <c r="E6" s="159" t="s">
        <v>234</v>
      </c>
      <c r="F6" s="160" t="s">
        <v>265</v>
      </c>
      <c r="G6" s="160">
        <v>601155</v>
      </c>
      <c r="H6" s="160" t="s">
        <v>40</v>
      </c>
      <c r="I6" s="160">
        <v>4000</v>
      </c>
      <c r="J6" s="160"/>
      <c r="K6" s="160"/>
      <c r="L6" s="160">
        <v>16.3</v>
      </c>
      <c r="M6" s="162">
        <f>L6*I6</f>
        <v>65200</v>
      </c>
    </row>
    <row r="7" spans="1:16" ht="20.25" customHeight="1" x14ac:dyDescent="0.25">
      <c r="C7">
        <v>5</v>
      </c>
      <c r="D7" s="158">
        <v>45136</v>
      </c>
      <c r="E7" s="159" t="s">
        <v>234</v>
      </c>
      <c r="F7" s="160" t="s">
        <v>267</v>
      </c>
      <c r="G7" s="160">
        <v>600419</v>
      </c>
      <c r="H7" s="160" t="s">
        <v>40</v>
      </c>
      <c r="I7" s="160">
        <v>4000</v>
      </c>
      <c r="J7" s="160"/>
      <c r="K7" s="160"/>
      <c r="L7" s="160">
        <v>16.61</v>
      </c>
      <c r="M7" s="162">
        <f>L7*I7</f>
        <v>66440</v>
      </c>
    </row>
    <row r="8" spans="1:16" ht="20.25" customHeight="1" x14ac:dyDescent="0.25">
      <c r="C8">
        <v>6</v>
      </c>
      <c r="D8" s="158">
        <v>45402</v>
      </c>
      <c r="E8" s="159" t="s">
        <v>234</v>
      </c>
      <c r="F8" s="160" t="s">
        <v>260</v>
      </c>
      <c r="G8" s="160">
        <v>600765</v>
      </c>
      <c r="H8" s="160" t="s">
        <v>57</v>
      </c>
      <c r="I8" s="160">
        <v>-2000</v>
      </c>
      <c r="J8" s="160"/>
      <c r="K8" s="160"/>
      <c r="L8" s="160">
        <v>18.2</v>
      </c>
      <c r="M8" s="162">
        <f t="shared" ref="M8:M34" si="0">L8*I8</f>
        <v>-36400</v>
      </c>
    </row>
    <row r="9" spans="1:16" ht="20.25" customHeight="1" x14ac:dyDescent="0.25">
      <c r="C9">
        <v>7</v>
      </c>
      <c r="D9" s="158">
        <v>45402</v>
      </c>
      <c r="E9" s="159" t="s">
        <v>234</v>
      </c>
      <c r="F9" s="160" t="s">
        <v>72</v>
      </c>
      <c r="G9" s="163">
        <v>600216</v>
      </c>
      <c r="H9" s="160" t="s">
        <v>57</v>
      </c>
      <c r="I9" s="160">
        <v>-6000</v>
      </c>
      <c r="J9" s="160"/>
      <c r="K9" s="160"/>
      <c r="L9" s="160">
        <v>9.3000000000000007</v>
      </c>
      <c r="M9" s="162">
        <f t="shared" si="0"/>
        <v>-55800.000000000007</v>
      </c>
    </row>
    <row r="10" spans="1:16" ht="20.25" customHeight="1" x14ac:dyDescent="0.25">
      <c r="C10">
        <v>8</v>
      </c>
      <c r="D10" s="158">
        <v>45402</v>
      </c>
      <c r="E10" s="159" t="s">
        <v>234</v>
      </c>
      <c r="F10" s="160" t="s">
        <v>263</v>
      </c>
      <c r="G10" s="160" t="s">
        <v>269</v>
      </c>
      <c r="H10" s="160" t="s">
        <v>57</v>
      </c>
      <c r="I10" s="160">
        <v>-4000</v>
      </c>
      <c r="J10" s="160"/>
      <c r="K10" s="160"/>
      <c r="L10" s="160">
        <v>18.28</v>
      </c>
      <c r="M10" s="162">
        <f t="shared" si="0"/>
        <v>-73120</v>
      </c>
    </row>
    <row r="11" spans="1:16" ht="20.25" customHeight="1" x14ac:dyDescent="0.25">
      <c r="C11">
        <v>9</v>
      </c>
      <c r="D11" s="158">
        <v>45402</v>
      </c>
      <c r="E11" s="159" t="s">
        <v>234</v>
      </c>
      <c r="F11" s="160" t="s">
        <v>265</v>
      </c>
      <c r="G11" s="160">
        <v>601155</v>
      </c>
      <c r="H11" s="160" t="s">
        <v>57</v>
      </c>
      <c r="I11" s="160">
        <v>-4000</v>
      </c>
      <c r="J11" s="160"/>
      <c r="K11" s="160"/>
      <c r="L11" s="160">
        <v>8.08</v>
      </c>
      <c r="M11" s="162">
        <f t="shared" si="0"/>
        <v>-32320</v>
      </c>
    </row>
    <row r="12" spans="1:16" ht="20.25" customHeight="1" x14ac:dyDescent="0.25">
      <c r="D12" s="158">
        <v>45402</v>
      </c>
      <c r="E12" s="159" t="s">
        <v>234</v>
      </c>
      <c r="F12" s="160" t="s">
        <v>267</v>
      </c>
      <c r="G12" s="160">
        <v>600419</v>
      </c>
      <c r="H12" s="160" t="s">
        <v>57</v>
      </c>
      <c r="I12" s="160">
        <v>-4000</v>
      </c>
      <c r="J12" s="160"/>
      <c r="K12" s="160"/>
      <c r="L12" s="160">
        <v>9.48</v>
      </c>
      <c r="M12" s="162">
        <f t="shared" si="0"/>
        <v>-37920</v>
      </c>
    </row>
    <row r="13" spans="1:16" ht="20.25" customHeight="1" x14ac:dyDescent="0.25">
      <c r="D13" s="158">
        <v>45402</v>
      </c>
      <c r="E13" s="159" t="s">
        <v>223</v>
      </c>
      <c r="F13" s="160" t="s">
        <v>217</v>
      </c>
      <c r="G13" s="160" t="s">
        <v>219</v>
      </c>
      <c r="H13" s="160" t="s">
        <v>0</v>
      </c>
      <c r="I13" s="160">
        <v>175</v>
      </c>
      <c r="J13" s="160"/>
      <c r="K13" s="160"/>
      <c r="L13" s="160">
        <v>1146.99</v>
      </c>
      <c r="M13" s="162">
        <f t="shared" si="0"/>
        <v>200723.25</v>
      </c>
    </row>
    <row r="14" spans="1:16" ht="20.25" customHeight="1" x14ac:dyDescent="0.25">
      <c r="D14" s="158">
        <v>45479</v>
      </c>
      <c r="E14" s="159" t="s">
        <v>39</v>
      </c>
      <c r="F14" s="160" t="s">
        <v>11674</v>
      </c>
      <c r="G14" s="160" t="s">
        <v>11897</v>
      </c>
      <c r="H14" s="160" t="s">
        <v>0</v>
      </c>
      <c r="I14" s="160">
        <v>4342</v>
      </c>
      <c r="J14" s="160"/>
      <c r="K14" s="160"/>
      <c r="L14" s="160">
        <v>34.549999999999997</v>
      </c>
      <c r="M14" s="162">
        <f t="shared" ref="M14:M22" si="1">L14*I14</f>
        <v>150016.09999999998</v>
      </c>
      <c r="O14">
        <v>100000</v>
      </c>
      <c r="P14" s="17">
        <f>O14/L22</f>
        <v>1373.060551970342</v>
      </c>
    </row>
    <row r="15" spans="1:16" ht="20.25" customHeight="1" x14ac:dyDescent="0.25">
      <c r="D15" s="158">
        <v>45479</v>
      </c>
      <c r="E15" s="159" t="s">
        <v>234</v>
      </c>
      <c r="F15" s="160" t="s">
        <v>799</v>
      </c>
      <c r="G15" s="160" t="s">
        <v>798</v>
      </c>
      <c r="H15" s="160" t="s">
        <v>0</v>
      </c>
      <c r="I15" s="160">
        <v>103</v>
      </c>
      <c r="J15" s="160"/>
      <c r="K15" s="160"/>
      <c r="L15" s="160">
        <v>1453</v>
      </c>
      <c r="M15" s="162">
        <f t="shared" si="1"/>
        <v>149659</v>
      </c>
    </row>
    <row r="16" spans="1:16" ht="20.25" customHeight="1" x14ac:dyDescent="0.25">
      <c r="D16" s="158">
        <v>45479</v>
      </c>
      <c r="E16" s="159" t="s">
        <v>234</v>
      </c>
      <c r="F16" s="160" t="s">
        <v>4965</v>
      </c>
      <c r="G16" s="160" t="s">
        <v>4964</v>
      </c>
      <c r="H16" s="160" t="s">
        <v>0</v>
      </c>
      <c r="I16" s="160">
        <v>1563</v>
      </c>
      <c r="J16" s="160"/>
      <c r="K16" s="160"/>
      <c r="L16" s="160">
        <v>64</v>
      </c>
      <c r="M16" s="162">
        <f t="shared" si="1"/>
        <v>100032</v>
      </c>
    </row>
    <row r="17" spans="4:13" ht="20.25" customHeight="1" x14ac:dyDescent="0.25">
      <c r="D17" s="158">
        <v>45605</v>
      </c>
      <c r="E17" s="159" t="s">
        <v>234</v>
      </c>
      <c r="F17" s="160" t="s">
        <v>799</v>
      </c>
      <c r="G17" s="160" t="s">
        <v>798</v>
      </c>
      <c r="H17" s="160" t="s">
        <v>57</v>
      </c>
      <c r="I17" s="160">
        <v>-103</v>
      </c>
      <c r="J17" s="160"/>
      <c r="K17" s="160"/>
      <c r="L17" s="160">
        <v>1609.97</v>
      </c>
      <c r="M17" s="162">
        <f t="shared" si="1"/>
        <v>-165826.91</v>
      </c>
    </row>
    <row r="18" spans="4:13" ht="20.25" customHeight="1" x14ac:dyDescent="0.25">
      <c r="D18" s="158">
        <v>45605</v>
      </c>
      <c r="E18" s="159" t="s">
        <v>235</v>
      </c>
      <c r="F18" s="160" t="s">
        <v>8190</v>
      </c>
      <c r="G18" s="160" t="s">
        <v>8189</v>
      </c>
      <c r="H18" s="160" t="s">
        <v>0</v>
      </c>
      <c r="I18" s="160">
        <v>12000</v>
      </c>
      <c r="J18" s="160"/>
      <c r="K18" s="160"/>
      <c r="L18" s="160">
        <v>13.82</v>
      </c>
      <c r="M18" s="162">
        <f t="shared" si="1"/>
        <v>165840</v>
      </c>
    </row>
    <row r="19" spans="4:13" ht="20.25" customHeight="1" x14ac:dyDescent="0.25">
      <c r="D19" s="158">
        <v>45857</v>
      </c>
      <c r="E19" s="159" t="s">
        <v>47</v>
      </c>
      <c r="F19" s="160" t="s">
        <v>11674</v>
      </c>
      <c r="G19" s="160" t="s">
        <v>11897</v>
      </c>
      <c r="H19" s="160" t="s">
        <v>57</v>
      </c>
      <c r="I19" s="160">
        <v>-4342</v>
      </c>
      <c r="J19" s="160"/>
      <c r="K19" s="160"/>
      <c r="L19" s="160">
        <v>43</v>
      </c>
      <c r="M19" s="162">
        <f t="shared" si="1"/>
        <v>-186706</v>
      </c>
    </row>
    <row r="20" spans="4:13" ht="20.25" customHeight="1" x14ac:dyDescent="0.25">
      <c r="D20" s="158">
        <v>45857</v>
      </c>
      <c r="E20" s="159" t="s">
        <v>223</v>
      </c>
      <c r="F20" s="160" t="s">
        <v>217</v>
      </c>
      <c r="G20" s="160" t="s">
        <v>219</v>
      </c>
      <c r="H20" s="160" t="s">
        <v>57</v>
      </c>
      <c r="I20" s="160">
        <v>-175</v>
      </c>
      <c r="J20" s="160"/>
      <c r="K20" s="160"/>
      <c r="L20" s="160">
        <v>2571.27</v>
      </c>
      <c r="M20" s="162">
        <f t="shared" si="1"/>
        <v>-449972.25</v>
      </c>
    </row>
    <row r="21" spans="4:13" ht="20.25" customHeight="1" x14ac:dyDescent="0.25">
      <c r="D21" s="158">
        <v>45857</v>
      </c>
      <c r="E21" s="159" t="s">
        <v>234</v>
      </c>
      <c r="F21" s="160" t="s">
        <v>8190</v>
      </c>
      <c r="G21" s="160" t="s">
        <v>8189</v>
      </c>
      <c r="H21" s="160" t="s">
        <v>57</v>
      </c>
      <c r="I21" s="160">
        <v>-12000</v>
      </c>
      <c r="J21" s="160"/>
      <c r="K21" s="160"/>
      <c r="L21" s="160">
        <v>15.29</v>
      </c>
      <c r="M21" s="162">
        <f t="shared" si="1"/>
        <v>-183480</v>
      </c>
    </row>
    <row r="22" spans="4:13" ht="20.25" customHeight="1" x14ac:dyDescent="0.25">
      <c r="D22" s="158">
        <v>45857</v>
      </c>
      <c r="E22" s="159" t="s">
        <v>234</v>
      </c>
      <c r="F22" s="160" t="s">
        <v>4965</v>
      </c>
      <c r="G22" s="160" t="s">
        <v>4964</v>
      </c>
      <c r="H22" s="160" t="s">
        <v>57</v>
      </c>
      <c r="I22" s="160">
        <v>-1563</v>
      </c>
      <c r="J22" s="160"/>
      <c r="K22" s="160"/>
      <c r="L22" s="160">
        <v>72.83</v>
      </c>
      <c r="M22" s="162">
        <f t="shared" si="1"/>
        <v>-113833.29</v>
      </c>
    </row>
    <row r="23" spans="4:13" ht="19.2" customHeight="1" x14ac:dyDescent="0.25">
      <c r="D23" s="34">
        <v>45402</v>
      </c>
      <c r="E23" s="47" t="s">
        <v>223</v>
      </c>
      <c r="F23" s="35" t="s">
        <v>545</v>
      </c>
      <c r="G23" s="35" t="s">
        <v>547</v>
      </c>
      <c r="H23" s="35" t="s">
        <v>0</v>
      </c>
      <c r="I23" s="35">
        <v>1200</v>
      </c>
      <c r="J23" s="35"/>
      <c r="K23" s="35"/>
      <c r="L23" s="216">
        <v>166.29599999999999</v>
      </c>
      <c r="M23" s="36">
        <f t="shared" si="0"/>
        <v>199555.19999999998</v>
      </c>
    </row>
    <row r="24" spans="4:13" ht="20.25" customHeight="1" x14ac:dyDescent="0.25">
      <c r="D24" s="34">
        <v>45402</v>
      </c>
      <c r="E24" s="47" t="s">
        <v>223</v>
      </c>
      <c r="F24" s="35" t="s">
        <v>246</v>
      </c>
      <c r="G24" s="35" t="s">
        <v>248</v>
      </c>
      <c r="H24" s="35" t="s">
        <v>0</v>
      </c>
      <c r="I24" s="35">
        <v>18</v>
      </c>
      <c r="J24" s="35"/>
      <c r="K24" s="35"/>
      <c r="L24" s="216">
        <v>5943.5999999999995</v>
      </c>
      <c r="M24" s="36">
        <f t="shared" si="0"/>
        <v>106984.79999999999</v>
      </c>
    </row>
    <row r="25" spans="4:13" ht="20.25" customHeight="1" x14ac:dyDescent="0.25">
      <c r="D25" s="34">
        <v>45458</v>
      </c>
      <c r="E25" s="47" t="s">
        <v>223</v>
      </c>
      <c r="F25" s="35" t="s">
        <v>246</v>
      </c>
      <c r="G25" s="35" t="s">
        <v>248</v>
      </c>
      <c r="H25" s="35" t="s">
        <v>11718</v>
      </c>
      <c r="I25" s="35">
        <f>180-18</f>
        <v>162</v>
      </c>
      <c r="J25" s="35"/>
      <c r="K25" s="35"/>
      <c r="L25" s="216">
        <v>0</v>
      </c>
      <c r="M25" s="36">
        <f t="shared" si="0"/>
        <v>0</v>
      </c>
    </row>
    <row r="26" spans="4:13" ht="20.25" customHeight="1" x14ac:dyDescent="0.25">
      <c r="D26" s="34">
        <v>45857</v>
      </c>
      <c r="E26" s="47" t="s">
        <v>223</v>
      </c>
      <c r="F26" s="35" t="s">
        <v>12273</v>
      </c>
      <c r="G26" s="35" t="s">
        <v>12274</v>
      </c>
      <c r="H26" s="35" t="s">
        <v>0</v>
      </c>
      <c r="I26" s="35">
        <v>1071</v>
      </c>
      <c r="J26" s="35"/>
      <c r="K26" s="35"/>
      <c r="L26" s="216">
        <v>265.82399999999996</v>
      </c>
      <c r="M26" s="36">
        <f t="shared" si="0"/>
        <v>284697.50399999996</v>
      </c>
    </row>
    <row r="27" spans="4:13" ht="20.25" customHeight="1" x14ac:dyDescent="0.25">
      <c r="D27" s="34">
        <v>45857</v>
      </c>
      <c r="E27" s="47" t="s">
        <v>223</v>
      </c>
      <c r="F27" s="35" t="s">
        <v>215</v>
      </c>
      <c r="G27" s="35" t="s">
        <v>221</v>
      </c>
      <c r="H27" s="35" t="s">
        <v>0</v>
      </c>
      <c r="I27" s="35">
        <v>223</v>
      </c>
      <c r="J27" s="35"/>
      <c r="K27" s="35"/>
      <c r="L27" s="216">
        <v>850.19999999999993</v>
      </c>
      <c r="M27" s="36">
        <f t="shared" si="0"/>
        <v>189594.59999999998</v>
      </c>
    </row>
    <row r="28" spans="4:13" ht="20.25" customHeight="1" x14ac:dyDescent="0.25">
      <c r="D28" s="34">
        <v>45857</v>
      </c>
      <c r="E28" s="47" t="s">
        <v>223</v>
      </c>
      <c r="F28" s="35" t="s">
        <v>11523</v>
      </c>
      <c r="G28" s="35" t="s">
        <v>11525</v>
      </c>
      <c r="H28" s="35" t="s">
        <v>0</v>
      </c>
      <c r="I28" s="35">
        <v>155</v>
      </c>
      <c r="J28" s="35"/>
      <c r="K28" s="35"/>
      <c r="L28" s="216">
        <v>1224.5219999999999</v>
      </c>
      <c r="M28" s="36">
        <f t="shared" si="0"/>
        <v>189800.91</v>
      </c>
    </row>
    <row r="29" spans="4:13" ht="20.25" customHeight="1" x14ac:dyDescent="0.25">
      <c r="D29" s="34">
        <v>45857</v>
      </c>
      <c r="E29" s="47" t="s">
        <v>39</v>
      </c>
      <c r="F29" s="35" t="s">
        <v>12367</v>
      </c>
      <c r="G29" s="35" t="s">
        <v>12369</v>
      </c>
      <c r="H29" s="35" t="s">
        <v>0</v>
      </c>
      <c r="I29" s="35">
        <v>4931</v>
      </c>
      <c r="J29" s="35"/>
      <c r="K29" s="35"/>
      <c r="L29" s="216">
        <v>19.260000000000002</v>
      </c>
      <c r="M29" s="36">
        <f t="shared" si="0"/>
        <v>94971.060000000012</v>
      </c>
    </row>
    <row r="30" spans="4:13" ht="20.25" customHeight="1" x14ac:dyDescent="0.25">
      <c r="D30" s="34">
        <v>45857</v>
      </c>
      <c r="E30" s="47" t="s">
        <v>39</v>
      </c>
      <c r="F30" s="35" t="s">
        <v>2305</v>
      </c>
      <c r="G30" s="35" t="s">
        <v>12376</v>
      </c>
      <c r="H30" s="35" t="s">
        <v>0</v>
      </c>
      <c r="I30" s="35">
        <v>10142</v>
      </c>
      <c r="J30" s="35"/>
      <c r="K30" s="35"/>
      <c r="L30" s="216">
        <v>9.3800000000000008</v>
      </c>
      <c r="M30" s="36">
        <f t="shared" si="0"/>
        <v>95131.96</v>
      </c>
    </row>
    <row r="31" spans="4:13" ht="20.25" customHeight="1" x14ac:dyDescent="0.25">
      <c r="D31" s="34">
        <v>45857</v>
      </c>
      <c r="E31" s="47" t="s">
        <v>39</v>
      </c>
      <c r="F31" s="35" t="s">
        <v>12371</v>
      </c>
      <c r="G31" s="35" t="s">
        <v>12373</v>
      </c>
      <c r="H31" s="35" t="s">
        <v>0</v>
      </c>
      <c r="I31" s="35">
        <v>4530</v>
      </c>
      <c r="J31" s="35"/>
      <c r="K31" s="35"/>
      <c r="L31" s="216">
        <v>20.95</v>
      </c>
      <c r="M31" s="36">
        <f t="shared" si="0"/>
        <v>94903.5</v>
      </c>
    </row>
    <row r="32" spans="4:13" ht="20.25" customHeight="1" x14ac:dyDescent="0.25">
      <c r="D32" s="34"/>
      <c r="E32" s="47"/>
      <c r="F32" s="35"/>
      <c r="G32" s="35"/>
      <c r="H32" s="35"/>
      <c r="I32" s="35"/>
      <c r="J32" s="35"/>
      <c r="K32" s="35"/>
      <c r="L32" s="216"/>
      <c r="M32" s="36">
        <f t="shared" si="0"/>
        <v>0</v>
      </c>
    </row>
    <row r="33" spans="3:17" ht="20.25" customHeight="1" x14ac:dyDescent="0.25">
      <c r="D33" s="34"/>
      <c r="E33" s="47"/>
      <c r="F33" s="35"/>
      <c r="G33" s="35"/>
      <c r="H33" s="35"/>
      <c r="I33" s="35"/>
      <c r="J33" s="35"/>
      <c r="K33" s="35"/>
      <c r="L33" s="216"/>
      <c r="M33" s="36">
        <f t="shared" si="0"/>
        <v>0</v>
      </c>
    </row>
    <row r="34" spans="3:17" ht="20.25" customHeight="1" x14ac:dyDescent="0.25">
      <c r="C34">
        <v>10</v>
      </c>
      <c r="D34" s="34"/>
      <c r="E34" s="47"/>
      <c r="F34" s="35"/>
      <c r="G34" s="35"/>
      <c r="H34" s="35"/>
      <c r="I34" s="35"/>
      <c r="J34" s="35"/>
      <c r="K34" s="35"/>
      <c r="L34" s="35"/>
      <c r="M34" s="36">
        <f t="shared" si="0"/>
        <v>0</v>
      </c>
    </row>
    <row r="35" spans="3:17" ht="20.25" customHeight="1" thickBot="1" x14ac:dyDescent="0.3">
      <c r="D35" s="9" t="s">
        <v>41</v>
      </c>
      <c r="E35" s="20"/>
      <c r="F35" s="20"/>
      <c r="G35" s="20"/>
      <c r="H35" s="20"/>
      <c r="I35" s="20"/>
      <c r="J35" s="20"/>
      <c r="K35" s="20"/>
      <c r="L35" s="20"/>
      <c r="M35" s="21">
        <f>SUM(M3:M34)</f>
        <v>1000011.4339999999</v>
      </c>
    </row>
    <row r="36" spans="3:17" ht="20.25" customHeight="1" thickBot="1" x14ac:dyDescent="0.3">
      <c r="D36" s="2" t="s">
        <v>3</v>
      </c>
      <c r="E36" s="3" t="s">
        <v>32</v>
      </c>
      <c r="F36" s="3" t="s">
        <v>18</v>
      </c>
      <c r="G36" s="3" t="s">
        <v>19</v>
      </c>
      <c r="H36" s="3" t="s">
        <v>83</v>
      </c>
      <c r="I36" s="3" t="s">
        <v>1</v>
      </c>
      <c r="J36" s="3" t="s">
        <v>10</v>
      </c>
      <c r="K36" s="3" t="s">
        <v>17</v>
      </c>
      <c r="L36" s="3" t="s">
        <v>12362</v>
      </c>
      <c r="M36" s="13" t="s">
        <v>4</v>
      </c>
      <c r="P36" s="287"/>
      <c r="Q36" s="17"/>
    </row>
    <row r="37" spans="3:17" ht="20.25" customHeight="1" thickTop="1" x14ac:dyDescent="0.25">
      <c r="D37" s="51">
        <f>全班!$R$1</f>
        <v>46011</v>
      </c>
      <c r="E37" s="52" t="s">
        <v>223</v>
      </c>
      <c r="F37" s="38" t="s">
        <v>545</v>
      </c>
      <c r="G37" s="38" t="s">
        <v>547</v>
      </c>
      <c r="H37" s="38" t="s">
        <v>75</v>
      </c>
      <c r="I37" s="38">
        <f>SUMIFS($I$23:$I$34,$G$23:$G$34,G37)</f>
        <v>1200</v>
      </c>
      <c r="J37" s="39">
        <f>K37/I37</f>
        <v>166.29599999999999</v>
      </c>
      <c r="K37" s="64">
        <f>SUMIFS($M$23:$M$35,$G$23:$G$35,G37)</f>
        <v>199555.19999999998</v>
      </c>
      <c r="L37" s="225">
        <f>VLOOKUP(G37,股价!C:D,2,FALSE)</f>
        <v>266.13599999999997</v>
      </c>
      <c r="M37" s="41">
        <f>IFERROR(I37*L37,0)</f>
        <v>319363.19999999995</v>
      </c>
      <c r="P37" s="287"/>
      <c r="Q37" s="17"/>
    </row>
    <row r="38" spans="3:17" ht="20.25" customHeight="1" x14ac:dyDescent="0.25">
      <c r="D38" s="51">
        <f>全班!$R$1</f>
        <v>46011</v>
      </c>
      <c r="E38" s="52" t="s">
        <v>223</v>
      </c>
      <c r="F38" s="38" t="s">
        <v>246</v>
      </c>
      <c r="G38" s="38" t="s">
        <v>248</v>
      </c>
      <c r="H38" s="38" t="s">
        <v>75</v>
      </c>
      <c r="I38" s="38">
        <f t="shared" ref="I38:I42" si="2">SUMIFS($I$23:$I$34,$G$23:$G$34,G38)</f>
        <v>180</v>
      </c>
      <c r="J38" s="39">
        <f t="shared" ref="J38:J44" si="3">K38/I38</f>
        <v>594.3599999999999</v>
      </c>
      <c r="K38" s="64">
        <f t="shared" ref="K38:K42" si="4">SUMIFS($M$23:$M$35,$G$23:$G$35,G38)</f>
        <v>106984.79999999999</v>
      </c>
      <c r="L38" s="225">
        <f>VLOOKUP(G38,股价!C:D,2,FALSE)</f>
        <v>1411.722</v>
      </c>
      <c r="M38" s="41">
        <f t="shared" ref="M38:M42" si="5">IFERROR(I38*L38,0)</f>
        <v>254109.96</v>
      </c>
      <c r="P38" s="287"/>
      <c r="Q38" s="17"/>
    </row>
    <row r="39" spans="3:17" ht="20.25" customHeight="1" x14ac:dyDescent="0.25">
      <c r="D39" s="51">
        <f>全班!$R$1</f>
        <v>46011</v>
      </c>
      <c r="E39" s="52" t="s">
        <v>223</v>
      </c>
      <c r="F39" s="38" t="s">
        <v>12273</v>
      </c>
      <c r="G39" s="38" t="s">
        <v>12274</v>
      </c>
      <c r="H39" s="38" t="s">
        <v>75</v>
      </c>
      <c r="I39" s="38">
        <f t="shared" si="2"/>
        <v>1071</v>
      </c>
      <c r="J39" s="39">
        <f t="shared" si="3"/>
        <v>265.82399999999996</v>
      </c>
      <c r="K39" s="64">
        <f t="shared" si="4"/>
        <v>284697.50399999996</v>
      </c>
      <c r="L39" s="225">
        <f>VLOOKUP(G39,股价!C:D,2,FALSE)</f>
        <v>201.47399999999999</v>
      </c>
      <c r="M39" s="41">
        <f t="shared" si="5"/>
        <v>215778.65399999998</v>
      </c>
      <c r="P39" s="287"/>
      <c r="Q39" s="17"/>
    </row>
    <row r="40" spans="3:17" ht="20.25" customHeight="1" x14ac:dyDescent="0.25">
      <c r="D40" s="51">
        <f>全班!$R$1</f>
        <v>46011</v>
      </c>
      <c r="E40" s="52" t="s">
        <v>223</v>
      </c>
      <c r="F40" s="38" t="s">
        <v>215</v>
      </c>
      <c r="G40" s="262" t="s">
        <v>221</v>
      </c>
      <c r="H40" s="38" t="s">
        <v>75</v>
      </c>
      <c r="I40" s="38">
        <f t="shared" si="2"/>
        <v>223</v>
      </c>
      <c r="J40" s="39">
        <f t="shared" si="3"/>
        <v>850.19999999999993</v>
      </c>
      <c r="K40" s="64">
        <f t="shared" si="4"/>
        <v>189594.59999999998</v>
      </c>
      <c r="L40" s="225">
        <f>VLOOKUP(G40,股价!C:D,2,FALSE)</f>
        <v>854.178</v>
      </c>
      <c r="M40" s="41">
        <f t="shared" si="5"/>
        <v>190481.69399999999</v>
      </c>
      <c r="P40" s="287"/>
      <c r="Q40" s="17"/>
    </row>
    <row r="41" spans="3:17" ht="19.95" customHeight="1" x14ac:dyDescent="0.25">
      <c r="D41" s="51">
        <f>全班!$R$1</f>
        <v>46011</v>
      </c>
      <c r="E41" s="52" t="s">
        <v>223</v>
      </c>
      <c r="F41" s="38" t="s">
        <v>11523</v>
      </c>
      <c r="G41" s="38" t="s">
        <v>11525</v>
      </c>
      <c r="H41" s="38" t="s">
        <v>75</v>
      </c>
      <c r="I41" s="38">
        <f t="shared" si="2"/>
        <v>155</v>
      </c>
      <c r="J41" s="39">
        <f t="shared" si="3"/>
        <v>1224.5219999999999</v>
      </c>
      <c r="K41" s="64">
        <f t="shared" si="4"/>
        <v>189800.91</v>
      </c>
      <c r="L41" s="225">
        <f>VLOOKUP(G41,股价!C:D,2,FALSE)</f>
        <v>1664.7539999999999</v>
      </c>
      <c r="M41" s="41">
        <f t="shared" si="5"/>
        <v>258036.87</v>
      </c>
      <c r="P41" s="287"/>
      <c r="Q41" s="17"/>
    </row>
    <row r="42" spans="3:17" ht="20.25" customHeight="1" x14ac:dyDescent="0.25">
      <c r="D42" s="51">
        <f>全班!$R$1</f>
        <v>46011</v>
      </c>
      <c r="E42" s="52" t="s">
        <v>47</v>
      </c>
      <c r="F42" s="38" t="s">
        <v>12367</v>
      </c>
      <c r="G42" s="38" t="s">
        <v>12369</v>
      </c>
      <c r="H42" s="38" t="s">
        <v>75</v>
      </c>
      <c r="I42" s="38">
        <f t="shared" si="2"/>
        <v>4931</v>
      </c>
      <c r="J42" s="39">
        <f t="shared" si="3"/>
        <v>19.260000000000002</v>
      </c>
      <c r="K42" s="64">
        <f t="shared" si="4"/>
        <v>94971.060000000012</v>
      </c>
      <c r="L42" s="225">
        <f>VLOOKUP(G42,股价!C:D,2,FALSE)</f>
        <v>31.7</v>
      </c>
      <c r="M42" s="41">
        <f t="shared" si="5"/>
        <v>156312.69999999998</v>
      </c>
    </row>
    <row r="43" spans="3:17" ht="20.25" customHeight="1" x14ac:dyDescent="0.25">
      <c r="D43" s="51">
        <f>全班!$R$1</f>
        <v>46011</v>
      </c>
      <c r="E43" s="52" t="s">
        <v>47</v>
      </c>
      <c r="F43" s="38" t="s">
        <v>2305</v>
      </c>
      <c r="G43" s="38" t="s">
        <v>12376</v>
      </c>
      <c r="H43" s="38" t="s">
        <v>75</v>
      </c>
      <c r="I43" s="38">
        <f t="shared" ref="I43:I44" si="6">SUMIFS($I$23:$I$34,$G$23:$G$34,G43)</f>
        <v>10142</v>
      </c>
      <c r="J43" s="39">
        <f t="shared" si="3"/>
        <v>9.3800000000000008</v>
      </c>
      <c r="K43" s="64">
        <f t="shared" ref="K43:K44" si="7">SUMIFS($M$23:$M$35,$G$23:$G$35,G43)</f>
        <v>95131.96</v>
      </c>
      <c r="L43" s="225">
        <f>VLOOKUP(G43,股价!C:D,2,FALSE)</f>
        <v>8.41</v>
      </c>
      <c r="M43" s="41">
        <f t="shared" ref="M43:M44" si="8">IFERROR(I43*L43,0)</f>
        <v>85294.22</v>
      </c>
    </row>
    <row r="44" spans="3:17" ht="20.25" customHeight="1" x14ac:dyDescent="0.25">
      <c r="D44" s="51">
        <f>全班!$R$1</f>
        <v>46011</v>
      </c>
      <c r="E44" s="52" t="s">
        <v>47</v>
      </c>
      <c r="F44" s="38" t="s">
        <v>12371</v>
      </c>
      <c r="G44" s="38" t="s">
        <v>12373</v>
      </c>
      <c r="H44" s="38" t="s">
        <v>75</v>
      </c>
      <c r="I44" s="38">
        <f t="shared" si="6"/>
        <v>4530</v>
      </c>
      <c r="J44" s="39">
        <f t="shared" si="3"/>
        <v>20.95</v>
      </c>
      <c r="K44" s="64">
        <f t="shared" si="7"/>
        <v>94903.5</v>
      </c>
      <c r="L44" s="225">
        <f>VLOOKUP(G44,股价!C:D,2,FALSE)</f>
        <v>21.6</v>
      </c>
      <c r="M44" s="41">
        <f t="shared" si="8"/>
        <v>97848</v>
      </c>
    </row>
    <row r="45" spans="3:17" ht="20.25" customHeight="1" x14ac:dyDescent="0.25">
      <c r="D45" s="42"/>
      <c r="E45" s="48"/>
      <c r="F45" s="43"/>
      <c r="G45" s="43"/>
      <c r="H45" s="43"/>
      <c r="I45" s="43"/>
      <c r="J45" s="43"/>
      <c r="K45" s="43"/>
      <c r="L45" s="44"/>
      <c r="M45" s="45"/>
    </row>
    <row r="46" spans="3:17" ht="20.25" customHeight="1" x14ac:dyDescent="0.25">
      <c r="D46" s="10" t="s">
        <v>11</v>
      </c>
      <c r="E46" s="15"/>
      <c r="F46" s="7"/>
      <c r="G46" s="7"/>
      <c r="H46" s="7"/>
      <c r="I46" s="8"/>
      <c r="J46" s="8"/>
      <c r="K46" s="8"/>
      <c r="L46" s="7"/>
      <c r="M46" s="90">
        <f>SUM(M37:M45)</f>
        <v>1577225.298</v>
      </c>
    </row>
    <row r="47" spans="3:17" ht="20.25" customHeight="1" x14ac:dyDescent="0.25">
      <c r="D47" s="78" t="s">
        <v>86</v>
      </c>
      <c r="E47" s="79"/>
      <c r="F47" s="80"/>
      <c r="G47" s="80"/>
      <c r="H47" s="80"/>
      <c r="I47" s="77"/>
      <c r="J47" s="77"/>
      <c r="K47" s="77"/>
      <c r="L47" s="80"/>
      <c r="M47" s="91">
        <f>L60</f>
        <v>14.04</v>
      </c>
    </row>
    <row r="48" spans="3:17" ht="20.25" customHeight="1" x14ac:dyDescent="0.25">
      <c r="D48" s="10" t="s">
        <v>12</v>
      </c>
      <c r="E48" s="15"/>
      <c r="F48" s="11"/>
      <c r="G48" s="11"/>
      <c r="H48" s="7"/>
      <c r="I48" s="8"/>
      <c r="J48" s="8"/>
      <c r="K48" s="8"/>
      <c r="L48" s="7"/>
      <c r="M48" s="90">
        <f>M53-M35+M47</f>
        <v>2.6060000001080326</v>
      </c>
    </row>
    <row r="49" spans="4:13" ht="20.25" customHeight="1" thickBot="1" x14ac:dyDescent="0.3">
      <c r="D49" s="9" t="s">
        <v>14</v>
      </c>
      <c r="E49" s="20"/>
      <c r="F49" s="23"/>
      <c r="G49" s="23"/>
      <c r="H49" s="24"/>
      <c r="I49" s="20"/>
      <c r="J49" s="20"/>
      <c r="K49" s="20"/>
      <c r="L49" s="24"/>
      <c r="M49" s="92">
        <f>M46+M48</f>
        <v>1577227.9040000001</v>
      </c>
    </row>
    <row r="50" spans="4:13" ht="20.25" customHeight="1" x14ac:dyDescent="0.25">
      <c r="D50" s="10" t="s">
        <v>13</v>
      </c>
      <c r="E50" s="15"/>
      <c r="F50" s="14"/>
      <c r="G50" s="14"/>
      <c r="H50" s="7"/>
      <c r="I50" s="8"/>
      <c r="J50" s="8"/>
      <c r="K50" s="8"/>
      <c r="L50" s="7"/>
      <c r="M50" s="90">
        <f>M49-M53</f>
        <v>577227.9040000001</v>
      </c>
    </row>
    <row r="51" spans="4:13" ht="20.25" customHeight="1" thickBot="1" x14ac:dyDescent="0.3">
      <c r="D51" s="9" t="s">
        <v>6</v>
      </c>
      <c r="E51" s="20"/>
      <c r="F51" s="16"/>
      <c r="G51" s="16"/>
      <c r="H51" s="5"/>
      <c r="I51" s="6"/>
      <c r="J51" s="6"/>
      <c r="K51" s="6"/>
      <c r="L51" s="5"/>
      <c r="M51" s="22">
        <f>M50/M53</f>
        <v>0.57722790400000012</v>
      </c>
    </row>
    <row r="52" spans="4:13" ht="20.25" customHeight="1" x14ac:dyDescent="0.25"/>
    <row r="53" spans="4:13" ht="20.25" customHeight="1" thickBot="1" x14ac:dyDescent="0.3">
      <c r="D53" s="15" t="s">
        <v>8</v>
      </c>
      <c r="E53" s="15"/>
      <c r="F53" s="18"/>
      <c r="G53" s="18"/>
      <c r="L53" s="18"/>
      <c r="M53" s="18">
        <f>本金与余额!D30</f>
        <v>1000000</v>
      </c>
    </row>
    <row r="54" spans="4:13" ht="18" customHeight="1" thickBot="1" x14ac:dyDescent="0.3">
      <c r="D54" s="2" t="s">
        <v>90</v>
      </c>
      <c r="E54" s="3" t="s">
        <v>32</v>
      </c>
      <c r="F54" s="3" t="s">
        <v>18</v>
      </c>
      <c r="G54" s="3" t="s">
        <v>19</v>
      </c>
      <c r="H54" s="3" t="s">
        <v>83</v>
      </c>
      <c r="I54" s="3" t="s">
        <v>1</v>
      </c>
      <c r="J54" s="3" t="s">
        <v>87</v>
      </c>
      <c r="K54" s="3" t="s">
        <v>84</v>
      </c>
      <c r="L54" s="3" t="s">
        <v>85</v>
      </c>
      <c r="M54" s="13" t="s">
        <v>91</v>
      </c>
    </row>
    <row r="55" spans="4:13" ht="18" customHeight="1" thickTop="1" x14ac:dyDescent="0.25">
      <c r="D55" s="34">
        <v>45458</v>
      </c>
      <c r="E55" s="47" t="s">
        <v>223</v>
      </c>
      <c r="F55" s="8" t="s">
        <v>246</v>
      </c>
      <c r="G55" s="8" t="s">
        <v>248</v>
      </c>
      <c r="H55" s="8" t="s">
        <v>11719</v>
      </c>
      <c r="I55" s="8">
        <v>18</v>
      </c>
      <c r="J55" s="70" t="s">
        <v>11720</v>
      </c>
      <c r="K55" s="70">
        <v>180</v>
      </c>
      <c r="L55" s="7"/>
      <c r="M55" s="76"/>
    </row>
    <row r="56" spans="4:13" ht="18" customHeight="1" x14ac:dyDescent="0.25">
      <c r="D56" s="34">
        <v>45819</v>
      </c>
      <c r="E56" s="47" t="s">
        <v>223</v>
      </c>
      <c r="F56" s="35" t="s">
        <v>246</v>
      </c>
      <c r="G56" s="35" t="s">
        <v>248</v>
      </c>
      <c r="H56" s="8" t="s">
        <v>11744</v>
      </c>
      <c r="I56" s="8">
        <v>180</v>
      </c>
      <c r="J56" s="70" t="s">
        <v>12323</v>
      </c>
      <c r="K56" s="70" t="s">
        <v>12323</v>
      </c>
      <c r="L56" s="7">
        <f>I56*0.01*7.8</f>
        <v>14.04</v>
      </c>
      <c r="M56" s="76">
        <v>45819</v>
      </c>
    </row>
    <row r="57" spans="4:13" ht="18" customHeight="1" x14ac:dyDescent="0.25">
      <c r="D57" s="34"/>
      <c r="E57" s="47"/>
      <c r="F57" s="35"/>
      <c r="G57" s="35"/>
      <c r="H57" s="8"/>
      <c r="I57" s="8"/>
      <c r="J57" s="70"/>
      <c r="K57" s="70"/>
      <c r="L57" s="7"/>
      <c r="M57" s="71"/>
    </row>
    <row r="58" spans="4:13" ht="18" customHeight="1" x14ac:dyDescent="0.25">
      <c r="D58" s="34"/>
      <c r="E58" s="47"/>
      <c r="F58" s="35"/>
      <c r="G58" s="35"/>
      <c r="H58" s="8"/>
      <c r="I58" s="8"/>
      <c r="J58" s="70"/>
      <c r="K58" s="70"/>
      <c r="L58" s="7"/>
      <c r="M58" s="71"/>
    </row>
    <row r="59" spans="4:13" ht="18" customHeight="1" x14ac:dyDescent="0.25">
      <c r="D59" s="34"/>
      <c r="E59" s="47"/>
      <c r="F59" s="35"/>
      <c r="G59" s="35"/>
      <c r="H59" s="8"/>
      <c r="I59" s="8"/>
      <c r="J59" s="70"/>
      <c r="K59" s="70"/>
      <c r="M59" s="76"/>
    </row>
    <row r="60" spans="4:13" ht="18" customHeight="1" thickBot="1" x14ac:dyDescent="0.3">
      <c r="D60" s="62" t="s">
        <v>86</v>
      </c>
      <c r="E60" s="4"/>
      <c r="F60" s="4"/>
      <c r="G60" s="4"/>
      <c r="H60" s="4"/>
      <c r="I60" s="73"/>
      <c r="J60" s="4"/>
      <c r="K60" s="74"/>
      <c r="L60" s="75">
        <f>SUM(L55:L59)</f>
        <v>14.04</v>
      </c>
      <c r="M60" s="63"/>
    </row>
    <row r="62" spans="4:13" ht="18" customHeight="1" x14ac:dyDescent="0.25">
      <c r="D62" s="82"/>
    </row>
    <row r="63" spans="4:13" ht="18" customHeight="1" x14ac:dyDescent="0.25">
      <c r="D63" s="35"/>
      <c r="L63">
        <v>100000</v>
      </c>
      <c r="M63" s="17">
        <f>L63/L39</f>
        <v>496.34195975659395</v>
      </c>
    </row>
    <row r="64" spans="4:13" ht="18" customHeight="1" x14ac:dyDescent="0.25">
      <c r="D64" s="35"/>
    </row>
    <row r="65" spans="4:4" ht="18" customHeight="1" x14ac:dyDescent="0.25">
      <c r="D65" s="35"/>
    </row>
    <row r="66" spans="4:4" ht="18" customHeight="1" x14ac:dyDescent="0.25">
      <c r="D66" s="35"/>
    </row>
    <row r="67" spans="4:4" ht="18" customHeight="1" x14ac:dyDescent="0.25">
      <c r="D67" s="35"/>
    </row>
    <row r="68" spans="4:4" ht="18" customHeight="1" x14ac:dyDescent="0.25">
      <c r="D68" s="35"/>
    </row>
  </sheetData>
  <phoneticPr fontId="2" type="noConversion"/>
  <conditionalFormatting sqref="I3:M34">
    <cfRule type="cellIs" dxfId="44" priority="1" operator="lessThan">
      <formula>0</formula>
    </cfRule>
  </conditionalFormatting>
  <conditionalFormatting sqref="M50">
    <cfRule type="cellIs" dxfId="43" priority="3" operator="lessThanOrEqual">
      <formula>0</formula>
    </cfRule>
  </conditionalFormatting>
  <conditionalFormatting sqref="M51">
    <cfRule type="cellIs" dxfId="42" priority="2" operator="lessThan">
      <formula>0</formula>
    </cfRule>
  </conditionalFormatting>
  <hyperlinks>
    <hyperlink ref="A1" location="全班汇总!A1" display="back" xr:uid="{00000000-0004-0000-2300-000000000000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0" tint="-0.499984740745262"/>
  </sheetPr>
  <dimension ref="A1:X41"/>
  <sheetViews>
    <sheetView showGridLines="0" zoomScale="90" zoomScaleNormal="90" workbookViewId="0">
      <selection activeCell="M23" sqref="M23:M24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1.6640625" style="12" bestFit="1" customWidth="1"/>
    <col min="12" max="12" width="10.77734375" customWidth="1"/>
    <col min="13" max="13" width="11.6640625" bestFit="1" customWidth="1"/>
    <col min="14" max="14" width="5.77734375" customWidth="1"/>
    <col min="16" max="16" width="5.88671875" bestFit="1" customWidth="1"/>
    <col min="17" max="17" width="12.88671875" bestFit="1" customWidth="1"/>
    <col min="18" max="18" width="12.88671875" customWidth="1"/>
    <col min="19" max="19" width="5.88671875" bestFit="1" customWidth="1"/>
    <col min="20" max="20" width="10.6640625" style="1"/>
    <col min="21" max="21" width="10.77734375" customWidth="1"/>
    <col min="22" max="22" width="11.6640625" style="12" bestFit="1" customWidth="1"/>
    <col min="23" max="23" width="10.77734375" customWidth="1"/>
    <col min="24" max="24" width="11.6640625" bestFit="1" customWidth="1"/>
  </cols>
  <sheetData>
    <row r="1" spans="1:24" ht="20.25" customHeight="1" thickBot="1" x14ac:dyDescent="0.3">
      <c r="A1" s="104" t="s">
        <v>144</v>
      </c>
      <c r="D1" s="7" t="s">
        <v>336</v>
      </c>
      <c r="E1" s="7"/>
      <c r="K1"/>
      <c r="L1" s="12"/>
      <c r="O1" s="7" t="s">
        <v>191</v>
      </c>
      <c r="P1" s="7"/>
      <c r="V1"/>
      <c r="W1" s="12"/>
    </row>
    <row r="2" spans="1:24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  <c r="O2" s="2" t="s">
        <v>3</v>
      </c>
      <c r="P2" s="3" t="s">
        <v>32</v>
      </c>
      <c r="Q2" s="3" t="s">
        <v>18</v>
      </c>
      <c r="R2" s="3" t="s">
        <v>19</v>
      </c>
      <c r="S2" s="3" t="s">
        <v>2</v>
      </c>
      <c r="T2" s="3" t="s">
        <v>1</v>
      </c>
      <c r="U2" s="3" t="s">
        <v>10</v>
      </c>
      <c r="V2" s="3" t="s">
        <v>17</v>
      </c>
      <c r="W2" s="3" t="s">
        <v>9</v>
      </c>
      <c r="X2" s="13" t="s">
        <v>4</v>
      </c>
    </row>
    <row r="3" spans="1:24" ht="20.25" customHeight="1" thickTop="1" x14ac:dyDescent="0.25">
      <c r="C3">
        <v>1</v>
      </c>
      <c r="D3" s="34"/>
      <c r="E3" s="47"/>
      <c r="F3" s="35"/>
      <c r="G3" s="35"/>
      <c r="H3" s="35"/>
      <c r="I3" s="35"/>
      <c r="J3" s="35"/>
      <c r="K3" s="35"/>
      <c r="L3" s="35"/>
      <c r="M3" s="36">
        <f>L3*I3</f>
        <v>0</v>
      </c>
      <c r="O3" s="34"/>
      <c r="P3" s="47"/>
      <c r="Q3" s="35"/>
      <c r="R3" s="35"/>
      <c r="S3" s="35"/>
      <c r="T3" s="35"/>
      <c r="U3" s="35"/>
      <c r="V3" s="35"/>
      <c r="W3" s="35"/>
      <c r="X3" s="36">
        <f>W3*T3</f>
        <v>0</v>
      </c>
    </row>
    <row r="4" spans="1:24" ht="20.25" customHeight="1" x14ac:dyDescent="0.25">
      <c r="C4">
        <v>2</v>
      </c>
      <c r="D4" s="34"/>
      <c r="E4" s="47"/>
      <c r="F4" s="35"/>
      <c r="G4" s="35"/>
      <c r="H4" s="35"/>
      <c r="I4" s="35"/>
      <c r="J4" s="35"/>
      <c r="K4" s="35"/>
      <c r="L4" s="35"/>
      <c r="M4" s="36"/>
      <c r="O4" s="34"/>
      <c r="P4" s="47"/>
      <c r="Q4" s="35"/>
      <c r="R4" s="35"/>
      <c r="S4" s="35"/>
      <c r="T4" s="35"/>
      <c r="U4" s="35"/>
      <c r="V4" s="35"/>
      <c r="W4" s="35"/>
      <c r="X4" s="36"/>
    </row>
    <row r="5" spans="1:24" ht="20.25" customHeight="1" x14ac:dyDescent="0.25">
      <c r="C5">
        <v>3</v>
      </c>
      <c r="D5" s="34"/>
      <c r="E5" s="47"/>
      <c r="F5" s="35"/>
      <c r="G5" s="35"/>
      <c r="H5" s="35"/>
      <c r="I5" s="35"/>
      <c r="J5" s="35"/>
      <c r="K5" s="35"/>
      <c r="L5" s="35"/>
      <c r="M5" s="36"/>
      <c r="O5" s="34"/>
      <c r="P5" s="47"/>
      <c r="Q5" s="35"/>
      <c r="R5" s="35"/>
      <c r="S5" s="35"/>
      <c r="T5" s="35"/>
      <c r="U5" s="35"/>
      <c r="V5" s="35"/>
      <c r="W5" s="35"/>
      <c r="X5" s="36"/>
    </row>
    <row r="6" spans="1:24" ht="20.25" customHeight="1" x14ac:dyDescent="0.25">
      <c r="C6">
        <v>4</v>
      </c>
      <c r="D6" s="34"/>
      <c r="E6" s="47"/>
      <c r="F6" s="35"/>
      <c r="G6" s="35"/>
      <c r="H6" s="35"/>
      <c r="I6" s="35"/>
      <c r="J6" s="35"/>
      <c r="K6" s="35"/>
      <c r="L6" s="35"/>
      <c r="M6" s="36"/>
      <c r="O6" s="34"/>
      <c r="P6" s="47"/>
      <c r="Q6" s="35"/>
      <c r="R6" s="35"/>
      <c r="S6" s="35"/>
      <c r="T6" s="35"/>
      <c r="U6" s="35"/>
      <c r="V6" s="35"/>
      <c r="W6" s="35"/>
      <c r="X6" s="36"/>
    </row>
    <row r="7" spans="1:24" ht="20.25" customHeight="1" x14ac:dyDescent="0.25">
      <c r="C7">
        <v>5</v>
      </c>
      <c r="D7" s="34"/>
      <c r="E7" s="47"/>
      <c r="F7" s="35"/>
      <c r="G7" s="35"/>
      <c r="H7" s="35"/>
      <c r="I7" s="35"/>
      <c r="J7" s="35"/>
      <c r="K7" s="35"/>
      <c r="L7" s="35"/>
      <c r="M7" s="36"/>
      <c r="O7" s="34"/>
      <c r="P7" s="47"/>
      <c r="Q7" s="35"/>
      <c r="R7" s="35"/>
      <c r="S7" s="35"/>
      <c r="T7" s="35"/>
      <c r="U7" s="35"/>
      <c r="V7" s="35"/>
      <c r="W7" s="35"/>
      <c r="X7" s="36"/>
    </row>
    <row r="8" spans="1:24" ht="20.25" customHeight="1" x14ac:dyDescent="0.25">
      <c r="C8">
        <v>6</v>
      </c>
      <c r="D8" s="34"/>
      <c r="E8" s="47"/>
      <c r="F8" s="35"/>
      <c r="G8" s="35"/>
      <c r="H8" s="35"/>
      <c r="I8" s="35"/>
      <c r="J8" s="35"/>
      <c r="K8" s="35"/>
      <c r="L8" s="35"/>
      <c r="M8" s="36"/>
      <c r="O8" s="34"/>
      <c r="P8" s="47"/>
      <c r="Q8" s="35"/>
      <c r="R8" s="35"/>
      <c r="S8" s="35"/>
      <c r="T8" s="35"/>
      <c r="U8" s="35"/>
      <c r="V8" s="35"/>
      <c r="W8" s="35"/>
      <c r="X8" s="36"/>
    </row>
    <row r="9" spans="1:24" ht="20.25" customHeight="1" x14ac:dyDescent="0.25">
      <c r="C9">
        <v>7</v>
      </c>
      <c r="D9" s="34"/>
      <c r="E9" s="47"/>
      <c r="F9" s="35"/>
      <c r="G9" s="50"/>
      <c r="H9" s="35"/>
      <c r="I9" s="35"/>
      <c r="J9" s="35"/>
      <c r="K9" s="35"/>
      <c r="L9" s="35"/>
      <c r="M9" s="36">
        <f>L9*I9</f>
        <v>0</v>
      </c>
      <c r="O9" s="34"/>
      <c r="P9" s="47"/>
      <c r="Q9" s="35"/>
      <c r="R9" s="50"/>
      <c r="S9" s="35"/>
      <c r="T9" s="35"/>
      <c r="U9" s="35"/>
      <c r="V9" s="35"/>
      <c r="W9" s="35"/>
      <c r="X9" s="36">
        <f>W9*T9</f>
        <v>0</v>
      </c>
    </row>
    <row r="10" spans="1:24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35"/>
      <c r="M10" s="36">
        <f>L10*I10</f>
        <v>0</v>
      </c>
      <c r="O10" s="34"/>
      <c r="P10" s="47"/>
      <c r="Q10" s="35"/>
      <c r="R10" s="35"/>
      <c r="S10" s="35"/>
      <c r="T10" s="35"/>
      <c r="U10" s="35"/>
      <c r="V10" s="35"/>
      <c r="W10" s="35"/>
      <c r="X10" s="36">
        <f>W10*T10</f>
        <v>0</v>
      </c>
    </row>
    <row r="11" spans="1:24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35"/>
      <c r="M11" s="36">
        <f>L11*I11</f>
        <v>0</v>
      </c>
      <c r="O11" s="34"/>
      <c r="P11" s="47"/>
      <c r="Q11" s="35"/>
      <c r="R11" s="35"/>
      <c r="S11" s="35"/>
      <c r="T11" s="35"/>
      <c r="U11" s="35"/>
      <c r="V11" s="35"/>
      <c r="W11" s="35"/>
      <c r="X11" s="36">
        <f>W11*T11</f>
        <v>0</v>
      </c>
    </row>
    <row r="12" spans="1:24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35"/>
      <c r="M12" s="36">
        <f>L12*I12</f>
        <v>0</v>
      </c>
      <c r="O12" s="34"/>
      <c r="P12" s="47"/>
      <c r="Q12" s="35"/>
      <c r="R12" s="35"/>
      <c r="S12" s="35"/>
      <c r="T12" s="35"/>
      <c r="U12" s="35"/>
      <c r="V12" s="35"/>
      <c r="W12" s="35"/>
      <c r="X12" s="36">
        <f>W12*T12</f>
        <v>0</v>
      </c>
    </row>
    <row r="13" spans="1:24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0</v>
      </c>
      <c r="O13" s="9" t="s">
        <v>41</v>
      </c>
      <c r="P13" s="20"/>
      <c r="Q13" s="20"/>
      <c r="R13" s="20"/>
      <c r="S13" s="20"/>
      <c r="T13" s="20"/>
      <c r="U13" s="20"/>
      <c r="V13" s="20"/>
      <c r="W13" s="20"/>
      <c r="X13" s="21">
        <f>SUM(X3:X12)</f>
        <v>0</v>
      </c>
    </row>
    <row r="14" spans="1:24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7</v>
      </c>
      <c r="M14" s="13" t="s">
        <v>4</v>
      </c>
      <c r="O14" s="2" t="s">
        <v>3</v>
      </c>
      <c r="P14" s="3" t="s">
        <v>32</v>
      </c>
      <c r="Q14" s="3" t="s">
        <v>18</v>
      </c>
      <c r="R14" s="3" t="s">
        <v>19</v>
      </c>
      <c r="S14" s="3" t="s">
        <v>83</v>
      </c>
      <c r="T14" s="3" t="s">
        <v>1</v>
      </c>
      <c r="U14" s="3" t="s">
        <v>10</v>
      </c>
      <c r="V14" s="3" t="s">
        <v>17</v>
      </c>
      <c r="W14" s="3" t="s">
        <v>7</v>
      </c>
      <c r="X14" s="13" t="s">
        <v>4</v>
      </c>
    </row>
    <row r="15" spans="1:24" ht="20.25" customHeight="1" thickTop="1" x14ac:dyDescent="0.25">
      <c r="D15" s="51">
        <f>全班!$R$1</f>
        <v>46011</v>
      </c>
      <c r="E15" s="52"/>
      <c r="F15" s="38"/>
      <c r="G15" s="38"/>
      <c r="H15" s="38"/>
      <c r="I15" s="38">
        <f>SUMIFS($I$3:$I$13,$G$3:$G$13,G15)</f>
        <v>0</v>
      </c>
      <c r="J15" s="39" t="e">
        <f>K15/I15</f>
        <v>#DIV/0!</v>
      </c>
      <c r="K15" s="64">
        <f>SUMIFS($M$3:$M$13,$G$3:$G$13,G15)</f>
        <v>0</v>
      </c>
      <c r="L15" s="40" t="e">
        <f>VLOOKUP(G15,股价!C:D,2,FALSE)</f>
        <v>#N/A</v>
      </c>
      <c r="M15" s="41">
        <f>IFERROR(I15*L15,0)</f>
        <v>0</v>
      </c>
      <c r="O15" s="116">
        <f>全班!$R$1</f>
        <v>46011</v>
      </c>
      <c r="P15" s="117"/>
      <c r="Q15" s="118"/>
      <c r="R15" s="118"/>
      <c r="S15" s="118"/>
      <c r="T15" s="118">
        <f>SUMIFS($I$3:$I$13,$G$3:$G$13,R15)</f>
        <v>0</v>
      </c>
      <c r="U15" s="119" t="e">
        <f>V15/T15</f>
        <v>#DIV/0!</v>
      </c>
      <c r="V15" s="120">
        <f>SUMIFS($X$3:$X$13,$R$3:$R$13,R15)</f>
        <v>0</v>
      </c>
      <c r="W15" s="124" t="e">
        <f>VLOOKUP(R15,股价!C:D,2,FALSE)</f>
        <v>#N/A</v>
      </c>
      <c r="X15" s="122" t="e">
        <f>T15*W15</f>
        <v>#N/A</v>
      </c>
    </row>
    <row r="16" spans="1:24" ht="20.25" customHeight="1" x14ac:dyDescent="0.25">
      <c r="D16" s="51"/>
      <c r="E16" s="52"/>
      <c r="F16" s="53"/>
      <c r="G16" s="53"/>
      <c r="H16" s="38"/>
      <c r="I16" s="38"/>
      <c r="J16" s="39"/>
      <c r="K16" s="39"/>
      <c r="L16" s="40"/>
      <c r="M16" s="41"/>
      <c r="O16" s="116"/>
      <c r="P16" s="117"/>
      <c r="Q16" s="123"/>
      <c r="R16" s="123"/>
      <c r="S16" s="118"/>
      <c r="T16" s="118"/>
      <c r="U16" s="119"/>
      <c r="V16" s="119"/>
      <c r="W16" s="124"/>
      <c r="X16" s="122"/>
    </row>
    <row r="17" spans="4:24" ht="20.25" customHeight="1" x14ac:dyDescent="0.25">
      <c r="D17" s="51"/>
      <c r="E17" s="52"/>
      <c r="F17" s="53"/>
      <c r="G17" s="53"/>
      <c r="H17" s="38"/>
      <c r="I17" s="38"/>
      <c r="J17" s="39"/>
      <c r="K17" s="39"/>
      <c r="L17" s="40"/>
      <c r="M17" s="41"/>
      <c r="O17" s="116"/>
      <c r="P17" s="117"/>
      <c r="Q17" s="123"/>
      <c r="R17" s="123"/>
      <c r="S17" s="118"/>
      <c r="T17" s="118"/>
      <c r="U17" s="119"/>
      <c r="V17" s="119"/>
      <c r="W17" s="124"/>
      <c r="X17" s="122"/>
    </row>
    <row r="18" spans="4:24" ht="20.25" customHeight="1" x14ac:dyDescent="0.25">
      <c r="D18" s="42"/>
      <c r="E18" s="48"/>
      <c r="F18" s="43"/>
      <c r="G18" s="43"/>
      <c r="H18" s="43"/>
      <c r="I18" s="43"/>
      <c r="J18" s="43"/>
      <c r="K18" s="43"/>
      <c r="L18" s="44"/>
      <c r="M18" s="45"/>
      <c r="O18" s="125"/>
      <c r="P18" s="126"/>
      <c r="Q18" s="127"/>
      <c r="R18" s="127"/>
      <c r="S18" s="127"/>
      <c r="T18" s="127"/>
      <c r="U18" s="127"/>
      <c r="V18" s="127"/>
      <c r="W18" s="128"/>
      <c r="X18" s="129"/>
    </row>
    <row r="19" spans="4:24" ht="20.25" customHeight="1" x14ac:dyDescent="0.25">
      <c r="D19" s="10" t="s">
        <v>11</v>
      </c>
      <c r="E19" s="15"/>
      <c r="F19" s="7"/>
      <c r="G19" s="7"/>
      <c r="H19" s="7"/>
      <c r="I19" s="8"/>
      <c r="J19" s="8"/>
      <c r="K19" s="8"/>
      <c r="L19" s="7"/>
      <c r="M19" s="90">
        <f>SUM(M15:M18)</f>
        <v>0</v>
      </c>
      <c r="O19" s="10" t="s">
        <v>11</v>
      </c>
      <c r="P19" s="15"/>
      <c r="Q19" s="7"/>
      <c r="R19" s="7"/>
      <c r="S19" s="7"/>
      <c r="T19" s="8"/>
      <c r="U19" s="8"/>
      <c r="V19" s="8"/>
      <c r="W19" s="7"/>
      <c r="X19" s="90" t="e">
        <f>SUM(X15:X18)</f>
        <v>#N/A</v>
      </c>
    </row>
    <row r="20" spans="4:24" ht="20.25" customHeight="1" x14ac:dyDescent="0.25">
      <c r="D20" s="78" t="s">
        <v>86</v>
      </c>
      <c r="E20" s="79"/>
      <c r="F20" s="80"/>
      <c r="G20" s="80"/>
      <c r="H20" s="80"/>
      <c r="I20" s="77"/>
      <c r="J20" s="77"/>
      <c r="K20" s="77"/>
      <c r="L20" s="80"/>
      <c r="M20" s="91">
        <f>L33</f>
        <v>0</v>
      </c>
      <c r="O20" s="78" t="s">
        <v>86</v>
      </c>
      <c r="P20" s="79"/>
      <c r="Q20" s="80"/>
      <c r="R20" s="80"/>
      <c r="S20" s="80"/>
      <c r="T20" s="77"/>
      <c r="U20" s="77"/>
      <c r="V20" s="77"/>
      <c r="W20" s="80"/>
      <c r="X20" s="91">
        <f>W33</f>
        <v>0</v>
      </c>
    </row>
    <row r="21" spans="4:24" ht="20.25" customHeight="1" x14ac:dyDescent="0.25">
      <c r="D21" s="10" t="s">
        <v>12</v>
      </c>
      <c r="E21" s="15"/>
      <c r="F21" s="11"/>
      <c r="G21" s="11"/>
      <c r="H21" s="7"/>
      <c r="I21" s="8"/>
      <c r="J21" s="8"/>
      <c r="K21" s="8"/>
      <c r="L21" s="7"/>
      <c r="M21" s="90">
        <f>M26-M13+M20</f>
        <v>1000000</v>
      </c>
      <c r="O21" s="10" t="s">
        <v>12</v>
      </c>
      <c r="P21" s="15"/>
      <c r="Q21" s="11"/>
      <c r="R21" s="11"/>
      <c r="S21" s="7"/>
      <c r="T21" s="8"/>
      <c r="U21" s="8"/>
      <c r="V21" s="8"/>
      <c r="W21" s="7"/>
      <c r="X21" s="90" t="e">
        <f>X26-X13+X20</f>
        <v>#REF!</v>
      </c>
    </row>
    <row r="22" spans="4:24" ht="20.25" customHeight="1" thickBot="1" x14ac:dyDescent="0.3">
      <c r="D22" s="9" t="s">
        <v>14</v>
      </c>
      <c r="E22" s="20"/>
      <c r="F22" s="23"/>
      <c r="G22" s="23"/>
      <c r="H22" s="24"/>
      <c r="I22" s="20"/>
      <c r="J22" s="20"/>
      <c r="K22" s="20"/>
      <c r="L22" s="24"/>
      <c r="M22" s="92">
        <f>M19+M21</f>
        <v>1000000</v>
      </c>
      <c r="O22" s="9" t="s">
        <v>14</v>
      </c>
      <c r="P22" s="20"/>
      <c r="Q22" s="23"/>
      <c r="R22" s="23"/>
      <c r="S22" s="24"/>
      <c r="T22" s="20"/>
      <c r="U22" s="20"/>
      <c r="V22" s="20"/>
      <c r="W22" s="24"/>
      <c r="X22" s="92" t="e">
        <f>X19+X21</f>
        <v>#N/A</v>
      </c>
    </row>
    <row r="23" spans="4:24" ht="20.25" customHeight="1" x14ac:dyDescent="0.25">
      <c r="D23" s="10" t="s">
        <v>13</v>
      </c>
      <c r="E23" s="15"/>
      <c r="F23" s="14"/>
      <c r="G23" s="14"/>
      <c r="H23" s="7"/>
      <c r="I23" s="8"/>
      <c r="J23" s="8"/>
      <c r="K23" s="8"/>
      <c r="L23" s="7"/>
      <c r="M23" s="90">
        <f>M22-M26</f>
        <v>0</v>
      </c>
      <c r="O23" s="10" t="s">
        <v>13</v>
      </c>
      <c r="P23" s="15"/>
      <c r="Q23" s="14"/>
      <c r="R23" s="14"/>
      <c r="S23" s="7"/>
      <c r="T23" s="8"/>
      <c r="U23" s="8"/>
      <c r="V23" s="8"/>
      <c r="W23" s="7"/>
      <c r="X23" s="90" t="e">
        <f>X22-X26</f>
        <v>#N/A</v>
      </c>
    </row>
    <row r="24" spans="4:24" ht="20.25" customHeight="1" thickBot="1" x14ac:dyDescent="0.3">
      <c r="D24" s="9" t="s">
        <v>6</v>
      </c>
      <c r="E24" s="20"/>
      <c r="F24" s="16"/>
      <c r="G24" s="16"/>
      <c r="H24" s="5"/>
      <c r="I24" s="6"/>
      <c r="J24" s="6"/>
      <c r="K24" s="6"/>
      <c r="L24" s="5"/>
      <c r="M24" s="22">
        <f>M23/M26</f>
        <v>0</v>
      </c>
      <c r="O24" s="9" t="s">
        <v>6</v>
      </c>
      <c r="P24" s="20"/>
      <c r="Q24" s="16"/>
      <c r="R24" s="16"/>
      <c r="S24" s="5"/>
      <c r="T24" s="6"/>
      <c r="U24" s="6"/>
      <c r="V24" s="6"/>
      <c r="W24" s="5"/>
      <c r="X24" s="22" t="e">
        <f>X23/X26</f>
        <v>#N/A</v>
      </c>
    </row>
    <row r="25" spans="4:24" ht="20.25" customHeight="1" x14ac:dyDescent="0.25"/>
    <row r="26" spans="4:24" ht="20.25" customHeight="1" thickBot="1" x14ac:dyDescent="0.3">
      <c r="D26" s="15" t="s">
        <v>8</v>
      </c>
      <c r="E26" s="15"/>
      <c r="F26" s="18"/>
      <c r="G26" s="18"/>
      <c r="L26" s="18"/>
      <c r="M26" s="18">
        <f>本金与余额!D32</f>
        <v>1000000</v>
      </c>
      <c r="O26" s="15" t="s">
        <v>8</v>
      </c>
      <c r="P26" s="15"/>
      <c r="Q26" s="18"/>
      <c r="R26" s="18"/>
      <c r="W26" s="18"/>
      <c r="X26" s="18" t="e">
        <f>本金与余额!#REF!</f>
        <v>#REF!</v>
      </c>
    </row>
    <row r="27" spans="4:24" ht="18" customHeight="1" thickBot="1" x14ac:dyDescent="0.3">
      <c r="D27" s="2" t="s">
        <v>90</v>
      </c>
      <c r="E27" s="3" t="s">
        <v>32</v>
      </c>
      <c r="F27" s="3" t="s">
        <v>18</v>
      </c>
      <c r="G27" s="3" t="s">
        <v>19</v>
      </c>
      <c r="H27" s="3" t="s">
        <v>83</v>
      </c>
      <c r="I27" s="3" t="s">
        <v>1</v>
      </c>
      <c r="J27" s="3" t="s">
        <v>87</v>
      </c>
      <c r="K27" s="3" t="s">
        <v>84</v>
      </c>
      <c r="L27" s="3" t="s">
        <v>85</v>
      </c>
      <c r="M27" s="13" t="s">
        <v>91</v>
      </c>
      <c r="O27" s="2" t="s">
        <v>90</v>
      </c>
      <c r="P27" s="3" t="s">
        <v>32</v>
      </c>
      <c r="Q27" s="3" t="s">
        <v>18</v>
      </c>
      <c r="R27" s="3" t="s">
        <v>19</v>
      </c>
      <c r="S27" s="3" t="s">
        <v>83</v>
      </c>
      <c r="T27" s="3" t="s">
        <v>1</v>
      </c>
      <c r="U27" s="3" t="s">
        <v>87</v>
      </c>
      <c r="V27" s="3" t="s">
        <v>84</v>
      </c>
      <c r="W27" s="3" t="s">
        <v>85</v>
      </c>
      <c r="X27" s="13" t="s">
        <v>91</v>
      </c>
    </row>
    <row r="28" spans="4:24" ht="18" customHeight="1" thickTop="1" x14ac:dyDescent="0.25">
      <c r="D28" s="34"/>
      <c r="E28" s="47"/>
      <c r="F28" s="8"/>
      <c r="G28" s="8"/>
      <c r="H28" s="8"/>
      <c r="I28" s="8"/>
      <c r="J28" s="70"/>
      <c r="K28" s="70"/>
      <c r="L28" s="7"/>
      <c r="M28" s="76"/>
      <c r="O28" s="34"/>
      <c r="P28" s="47"/>
      <c r="Q28" s="8"/>
      <c r="R28" s="8"/>
      <c r="S28" s="8"/>
      <c r="T28" s="8"/>
      <c r="U28" s="70"/>
      <c r="V28" s="70"/>
      <c r="W28" s="7"/>
      <c r="X28" s="76"/>
    </row>
    <row r="29" spans="4:24" ht="18" customHeight="1" x14ac:dyDescent="0.25">
      <c r="D29" s="34"/>
      <c r="E29" s="47"/>
      <c r="F29" s="35"/>
      <c r="G29" s="35"/>
      <c r="H29" s="8"/>
      <c r="I29" s="8"/>
      <c r="J29" s="70"/>
      <c r="K29" s="70"/>
      <c r="L29" s="7"/>
      <c r="M29" s="76"/>
      <c r="O29" s="34"/>
      <c r="P29" s="47"/>
      <c r="Q29" s="35"/>
      <c r="R29" s="35"/>
      <c r="S29" s="8"/>
      <c r="T29" s="8"/>
      <c r="U29" s="70"/>
      <c r="V29" s="70"/>
      <c r="W29" s="7"/>
      <c r="X29" s="76"/>
    </row>
    <row r="30" spans="4:24" ht="18" customHeight="1" x14ac:dyDescent="0.25">
      <c r="D30" s="34"/>
      <c r="E30" s="47"/>
      <c r="F30" s="35"/>
      <c r="G30" s="35"/>
      <c r="H30" s="8"/>
      <c r="I30" s="8"/>
      <c r="J30" s="70"/>
      <c r="K30" s="70"/>
      <c r="L30" s="7"/>
      <c r="M30" s="71"/>
      <c r="O30" s="34"/>
      <c r="P30" s="47"/>
      <c r="Q30" s="35"/>
      <c r="R30" s="35"/>
      <c r="S30" s="8"/>
      <c r="T30" s="8"/>
      <c r="U30" s="70"/>
      <c r="V30" s="70"/>
      <c r="W30" s="7"/>
      <c r="X30" s="71"/>
    </row>
    <row r="31" spans="4:24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1"/>
      <c r="O31" s="34"/>
      <c r="P31" s="47"/>
      <c r="Q31" s="35"/>
      <c r="R31" s="35"/>
      <c r="S31" s="8"/>
      <c r="T31" s="8"/>
      <c r="U31" s="70"/>
      <c r="V31" s="70"/>
      <c r="W31" s="7"/>
      <c r="X31" s="71"/>
    </row>
    <row r="32" spans="4:24" ht="18" customHeight="1" x14ac:dyDescent="0.25">
      <c r="D32" s="34"/>
      <c r="E32" s="47"/>
      <c r="F32" s="35"/>
      <c r="G32" s="35"/>
      <c r="H32" s="8"/>
      <c r="I32" s="8"/>
      <c r="J32" s="70"/>
      <c r="K32" s="70"/>
      <c r="M32" s="76"/>
      <c r="O32" s="34"/>
      <c r="P32" s="47"/>
      <c r="Q32" s="35"/>
      <c r="R32" s="35"/>
      <c r="S32" s="8"/>
      <c r="T32" s="8"/>
      <c r="U32" s="70"/>
      <c r="V32" s="70"/>
      <c r="X32" s="76"/>
    </row>
    <row r="33" spans="4:24" ht="18" customHeight="1" thickBot="1" x14ac:dyDescent="0.3">
      <c r="D33" s="62" t="s">
        <v>86</v>
      </c>
      <c r="E33" s="4"/>
      <c r="F33" s="4"/>
      <c r="G33" s="4"/>
      <c r="H33" s="4"/>
      <c r="I33" s="73"/>
      <c r="J33" s="4"/>
      <c r="K33" s="74"/>
      <c r="L33" s="75">
        <f>SUM(L28:L32)</f>
        <v>0</v>
      </c>
      <c r="M33" s="63"/>
      <c r="O33" s="62" t="s">
        <v>86</v>
      </c>
      <c r="P33" s="4"/>
      <c r="Q33" s="4"/>
      <c r="R33" s="4"/>
      <c r="S33" s="4"/>
      <c r="T33" s="73"/>
      <c r="U33" s="4"/>
      <c r="V33" s="74"/>
      <c r="W33" s="75">
        <f>SUM(W28:W32)</f>
        <v>0</v>
      </c>
      <c r="X33" s="63"/>
    </row>
    <row r="35" spans="4:24" ht="18" customHeight="1" x14ac:dyDescent="0.25">
      <c r="D35" s="82"/>
      <c r="O35" s="82"/>
    </row>
    <row r="36" spans="4:24" ht="18" customHeight="1" x14ac:dyDescent="0.25">
      <c r="D36" s="35"/>
      <c r="O36" s="35"/>
    </row>
    <row r="37" spans="4:24" ht="18" customHeight="1" x14ac:dyDescent="0.25">
      <c r="D37" s="35"/>
      <c r="O37" s="35"/>
    </row>
    <row r="38" spans="4:24" ht="18" customHeight="1" x14ac:dyDescent="0.25">
      <c r="D38" s="35"/>
      <c r="O38" s="35"/>
    </row>
    <row r="39" spans="4:24" ht="18" customHeight="1" x14ac:dyDescent="0.25">
      <c r="D39" s="35"/>
      <c r="O39" s="35"/>
    </row>
    <row r="40" spans="4:24" ht="18" customHeight="1" x14ac:dyDescent="0.25">
      <c r="D40" s="35"/>
      <c r="O40" s="35"/>
    </row>
    <row r="41" spans="4:24" ht="18" customHeight="1" x14ac:dyDescent="0.25">
      <c r="D41" s="35"/>
      <c r="O41" s="35"/>
    </row>
  </sheetData>
  <phoneticPr fontId="2" type="noConversion"/>
  <conditionalFormatting sqref="M23">
    <cfRule type="cellIs" dxfId="41" priority="2" operator="lessThanOrEqual">
      <formula>0</formula>
    </cfRule>
  </conditionalFormatting>
  <conditionalFormatting sqref="M24">
    <cfRule type="cellIs" dxfId="40" priority="1" operator="lessThan">
      <formula>0</formula>
    </cfRule>
  </conditionalFormatting>
  <hyperlinks>
    <hyperlink ref="A1" location="全班汇总!A1" display="back" xr:uid="{00000000-0004-0000-2500-000000000000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FF00"/>
  </sheetPr>
  <dimension ref="A1:M41"/>
  <sheetViews>
    <sheetView showGridLines="0" topLeftCell="A5" zoomScale="90" zoomScaleNormal="90" workbookViewId="0">
      <selection activeCell="R22" sqref="R22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3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12650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34">
        <v>45976</v>
      </c>
      <c r="E3" s="47" t="s">
        <v>235</v>
      </c>
      <c r="F3" s="35" t="s">
        <v>3220</v>
      </c>
      <c r="G3" s="35" t="s">
        <v>3219</v>
      </c>
      <c r="H3" s="35" t="s">
        <v>0</v>
      </c>
      <c r="I3" s="35">
        <v>2000</v>
      </c>
      <c r="J3" s="35"/>
      <c r="K3" s="35"/>
      <c r="L3" s="35">
        <v>39.15</v>
      </c>
      <c r="M3" s="36">
        <f>L3*I3</f>
        <v>78300</v>
      </c>
    </row>
    <row r="4" spans="1:13" ht="20.25" customHeight="1" x14ac:dyDescent="0.25">
      <c r="C4">
        <v>2</v>
      </c>
      <c r="D4" s="34">
        <v>45976</v>
      </c>
      <c r="E4" s="47" t="s">
        <v>235</v>
      </c>
      <c r="F4" s="35" t="s">
        <v>5424</v>
      </c>
      <c r="G4" s="35" t="s">
        <v>5423</v>
      </c>
      <c r="H4" s="35" t="s">
        <v>0</v>
      </c>
      <c r="I4" s="35">
        <v>5000</v>
      </c>
      <c r="J4" s="35"/>
      <c r="K4" s="35"/>
      <c r="L4" s="35">
        <v>1.9</v>
      </c>
      <c r="M4" s="36">
        <f t="shared" ref="M4:M10" si="0">L4*I4</f>
        <v>9500</v>
      </c>
    </row>
    <row r="5" spans="1:13" ht="20.25" customHeight="1" x14ac:dyDescent="0.25">
      <c r="C5">
        <v>3</v>
      </c>
      <c r="D5" s="34">
        <v>45976</v>
      </c>
      <c r="E5" s="47" t="s">
        <v>235</v>
      </c>
      <c r="F5" s="35" t="s">
        <v>1288</v>
      </c>
      <c r="G5" s="35" t="s">
        <v>1287</v>
      </c>
      <c r="H5" s="35" t="s">
        <v>0</v>
      </c>
      <c r="I5" s="35">
        <v>2000</v>
      </c>
      <c r="J5" s="35"/>
      <c r="K5" s="35"/>
      <c r="L5" s="35">
        <v>40.29</v>
      </c>
      <c r="M5" s="36">
        <f t="shared" si="0"/>
        <v>80580</v>
      </c>
    </row>
    <row r="6" spans="1:13" ht="20.25" customHeight="1" x14ac:dyDescent="0.25">
      <c r="C6">
        <v>4</v>
      </c>
      <c r="D6" s="34">
        <v>45990</v>
      </c>
      <c r="E6" s="47" t="s">
        <v>234</v>
      </c>
      <c r="F6" s="35" t="s">
        <v>3220</v>
      </c>
      <c r="G6" s="35" t="s">
        <v>3219</v>
      </c>
      <c r="H6" s="35" t="s">
        <v>57</v>
      </c>
      <c r="I6" s="35">
        <v>-2000</v>
      </c>
      <c r="J6" s="35"/>
      <c r="K6" s="35"/>
      <c r="L6" s="35">
        <v>43.5</v>
      </c>
      <c r="M6" s="36">
        <f t="shared" si="0"/>
        <v>-87000</v>
      </c>
    </row>
    <row r="7" spans="1:13" ht="20.25" customHeight="1" x14ac:dyDescent="0.25">
      <c r="C7">
        <v>5</v>
      </c>
      <c r="D7" s="34">
        <v>45990</v>
      </c>
      <c r="E7" s="47" t="s">
        <v>234</v>
      </c>
      <c r="F7" s="35" t="s">
        <v>5424</v>
      </c>
      <c r="G7" s="35" t="s">
        <v>5423</v>
      </c>
      <c r="H7" s="35" t="s">
        <v>0</v>
      </c>
      <c r="I7" s="35">
        <v>5000</v>
      </c>
      <c r="J7" s="35"/>
      <c r="K7" s="35"/>
      <c r="L7" s="35">
        <v>1.73</v>
      </c>
      <c r="M7" s="36">
        <f t="shared" si="0"/>
        <v>8650</v>
      </c>
    </row>
    <row r="8" spans="1:13" ht="20.25" customHeight="1" x14ac:dyDescent="0.25">
      <c r="C8">
        <v>6</v>
      </c>
      <c r="D8" s="34">
        <v>45990</v>
      </c>
      <c r="E8" s="47" t="s">
        <v>224</v>
      </c>
      <c r="F8" s="35" t="s">
        <v>246</v>
      </c>
      <c r="G8" s="35" t="s">
        <v>248</v>
      </c>
      <c r="H8" s="35" t="s">
        <v>0</v>
      </c>
      <c r="I8" s="35">
        <v>100</v>
      </c>
      <c r="J8" s="35"/>
      <c r="K8" s="35"/>
      <c r="L8" s="35">
        <v>1380.6</v>
      </c>
      <c r="M8" s="36">
        <f t="shared" si="0"/>
        <v>138060</v>
      </c>
    </row>
    <row r="9" spans="1:13" ht="20.25" customHeight="1" x14ac:dyDescent="0.25">
      <c r="C9">
        <v>7</v>
      </c>
      <c r="D9" s="34"/>
      <c r="E9" s="47"/>
      <c r="F9" s="35"/>
      <c r="G9" s="50"/>
      <c r="H9" s="35"/>
      <c r="I9" s="35"/>
      <c r="J9" s="35"/>
      <c r="K9" s="35"/>
      <c r="L9" s="35"/>
      <c r="M9" s="36">
        <f t="shared" si="0"/>
        <v>0</v>
      </c>
    </row>
    <row r="10" spans="1:13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35"/>
      <c r="M10" s="36">
        <f t="shared" si="0"/>
        <v>0</v>
      </c>
    </row>
    <row r="11" spans="1:13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35"/>
      <c r="M11" s="36">
        <f>L11*I11</f>
        <v>0</v>
      </c>
    </row>
    <row r="12" spans="1:13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35"/>
      <c r="M12" s="36">
        <f>L12*I12</f>
        <v>0</v>
      </c>
    </row>
    <row r="13" spans="1:13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228090</v>
      </c>
    </row>
    <row r="14" spans="1:13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12362</v>
      </c>
      <c r="M14" s="13" t="s">
        <v>4</v>
      </c>
    </row>
    <row r="15" spans="1:13" ht="20.25" customHeight="1" thickTop="1" x14ac:dyDescent="0.25">
      <c r="D15" s="51">
        <f>全班!$R$1</f>
        <v>46011</v>
      </c>
      <c r="E15" s="52" t="s">
        <v>223</v>
      </c>
      <c r="F15" s="38" t="s">
        <v>246</v>
      </c>
      <c r="G15" s="38" t="s">
        <v>248</v>
      </c>
      <c r="H15" s="38" t="s">
        <v>5</v>
      </c>
      <c r="I15" s="38">
        <f>SUMIFS($I$3:$I$13,$G$3:$G$13,G15)</f>
        <v>100</v>
      </c>
      <c r="J15" s="39">
        <f>K15/I15</f>
        <v>1380.6</v>
      </c>
      <c r="K15" s="64">
        <f>SUMIFS($M$3:$M$13,$G$3:$G$13,G15)</f>
        <v>138060</v>
      </c>
      <c r="L15" s="40">
        <f>VLOOKUP(G15,股价!C:D,2,FALSE)</f>
        <v>1411.722</v>
      </c>
      <c r="M15" s="41">
        <f>IFERROR(I15*L15,0)</f>
        <v>141172.20000000001</v>
      </c>
    </row>
    <row r="16" spans="1:13" ht="20.25" customHeight="1" x14ac:dyDescent="0.25">
      <c r="D16" s="51">
        <f>全班!$R$1</f>
        <v>46011</v>
      </c>
      <c r="E16" s="52" t="s">
        <v>234</v>
      </c>
      <c r="F16" s="53" t="s">
        <v>5424</v>
      </c>
      <c r="G16" s="53" t="s">
        <v>5423</v>
      </c>
      <c r="H16" s="38" t="s">
        <v>5</v>
      </c>
      <c r="I16" s="38">
        <f>SUMIFS($I$3:$I$13,$G$3:$G$13,G16)</f>
        <v>10000</v>
      </c>
      <c r="J16" s="39">
        <f>K16/I16</f>
        <v>1.8149999999999999</v>
      </c>
      <c r="K16" s="39">
        <f>SUMIFS($M$3:$M$13,$G$3:$G$13,G16)</f>
        <v>18150</v>
      </c>
      <c r="L16" s="40">
        <f>VLOOKUP(G16,股价!C:D,2,FALSE)</f>
        <v>1.73</v>
      </c>
      <c r="M16" s="41">
        <f>IFERROR(I16*L16,0)</f>
        <v>17300</v>
      </c>
    </row>
    <row r="17" spans="4:13" ht="20.25" customHeight="1" x14ac:dyDescent="0.25">
      <c r="D17" s="51">
        <f>全班!$R$1</f>
        <v>46011</v>
      </c>
      <c r="E17" s="52" t="s">
        <v>234</v>
      </c>
      <c r="F17" s="53" t="s">
        <v>1288</v>
      </c>
      <c r="G17" s="53" t="s">
        <v>1287</v>
      </c>
      <c r="H17" s="38" t="s">
        <v>5</v>
      </c>
      <c r="I17" s="38">
        <f>SUMIFS($I$3:$I$13,$G$3:$G$13,G17)</f>
        <v>2000</v>
      </c>
      <c r="J17" s="39">
        <f>K17/I17</f>
        <v>40.29</v>
      </c>
      <c r="K17" s="39">
        <f>SUMIFS($M$3:$M$13,$G$3:$G$13,G17)</f>
        <v>80580</v>
      </c>
      <c r="L17" s="40">
        <f>VLOOKUP(G17,股价!C:D,2,FALSE)</f>
        <v>37.85</v>
      </c>
      <c r="M17" s="41">
        <f>IFERROR(I17*L17,0)</f>
        <v>75700</v>
      </c>
    </row>
    <row r="18" spans="4:13" ht="20.25" customHeight="1" x14ac:dyDescent="0.25">
      <c r="D18" s="42"/>
      <c r="E18" s="48"/>
      <c r="F18" s="43"/>
      <c r="G18" s="43"/>
      <c r="H18" s="43"/>
      <c r="I18" s="43"/>
      <c r="J18" s="43"/>
      <c r="K18" s="43"/>
      <c r="L18" s="44"/>
      <c r="M18" s="45"/>
    </row>
    <row r="19" spans="4:13" ht="20.25" customHeight="1" x14ac:dyDescent="0.25">
      <c r="D19" s="10" t="s">
        <v>11</v>
      </c>
      <c r="E19" s="15"/>
      <c r="F19" s="7"/>
      <c r="G19" s="7"/>
      <c r="H19" s="7"/>
      <c r="I19" s="8"/>
      <c r="J19" s="8"/>
      <c r="K19" s="8"/>
      <c r="L19" s="7"/>
      <c r="M19" s="90">
        <f>SUM(M15:M18)</f>
        <v>234172.2</v>
      </c>
    </row>
    <row r="20" spans="4:13" ht="20.25" customHeight="1" x14ac:dyDescent="0.25">
      <c r="D20" s="78" t="s">
        <v>86</v>
      </c>
      <c r="E20" s="79"/>
      <c r="F20" s="80"/>
      <c r="G20" s="80"/>
      <c r="H20" s="80"/>
      <c r="I20" s="77"/>
      <c r="J20" s="77"/>
      <c r="K20" s="77"/>
      <c r="L20" s="80"/>
      <c r="M20" s="91">
        <f>L33</f>
        <v>0</v>
      </c>
    </row>
    <row r="21" spans="4:13" ht="20.25" customHeight="1" x14ac:dyDescent="0.25">
      <c r="D21" s="10" t="s">
        <v>12</v>
      </c>
      <c r="E21" s="15"/>
      <c r="F21" s="11"/>
      <c r="G21" s="11"/>
      <c r="H21" s="7"/>
      <c r="I21" s="8"/>
      <c r="J21" s="8"/>
      <c r="K21" s="8"/>
      <c r="L21" s="7"/>
      <c r="M21" s="90">
        <f>M26-M13+M20</f>
        <v>771910</v>
      </c>
    </row>
    <row r="22" spans="4:13" ht="20.25" customHeight="1" thickBot="1" x14ac:dyDescent="0.3">
      <c r="D22" s="9" t="s">
        <v>14</v>
      </c>
      <c r="E22" s="20"/>
      <c r="F22" s="23"/>
      <c r="G22" s="23"/>
      <c r="H22" s="24"/>
      <c r="I22" s="20"/>
      <c r="J22" s="20"/>
      <c r="K22" s="20"/>
      <c r="L22" s="24"/>
      <c r="M22" s="92">
        <f>M19+M21</f>
        <v>1006082.2</v>
      </c>
    </row>
    <row r="23" spans="4:13" ht="20.25" customHeight="1" x14ac:dyDescent="0.25">
      <c r="D23" s="10" t="s">
        <v>13</v>
      </c>
      <c r="E23" s="15"/>
      <c r="F23" s="14"/>
      <c r="G23" s="14"/>
      <c r="H23" s="7"/>
      <c r="I23" s="8"/>
      <c r="J23" s="8"/>
      <c r="K23" s="8"/>
      <c r="L23" s="7"/>
      <c r="M23" s="90">
        <f>M22-M26</f>
        <v>6082.1999999999534</v>
      </c>
    </row>
    <row r="24" spans="4:13" ht="20.25" customHeight="1" thickBot="1" x14ac:dyDescent="0.3">
      <c r="D24" s="9" t="s">
        <v>6</v>
      </c>
      <c r="E24" s="20"/>
      <c r="F24" s="16"/>
      <c r="G24" s="16"/>
      <c r="H24" s="5"/>
      <c r="I24" s="6"/>
      <c r="J24" s="6"/>
      <c r="K24" s="6"/>
      <c r="L24" s="5"/>
      <c r="M24" s="22">
        <f>M23/M26</f>
        <v>6.0821999999999534E-3</v>
      </c>
    </row>
    <row r="25" spans="4:13" ht="20.25" customHeight="1" x14ac:dyDescent="0.25"/>
    <row r="26" spans="4:13" ht="20.25" customHeight="1" thickBot="1" x14ac:dyDescent="0.3">
      <c r="D26" s="15" t="s">
        <v>8</v>
      </c>
      <c r="E26" s="15"/>
      <c r="F26" s="18"/>
      <c r="G26" s="18"/>
      <c r="L26" s="18"/>
      <c r="M26" s="18">
        <f>本金与余额!D33</f>
        <v>1000000</v>
      </c>
    </row>
    <row r="27" spans="4:13" ht="18" customHeight="1" thickBot="1" x14ac:dyDescent="0.3">
      <c r="D27" s="2" t="s">
        <v>90</v>
      </c>
      <c r="E27" s="3" t="s">
        <v>32</v>
      </c>
      <c r="F27" s="3" t="s">
        <v>18</v>
      </c>
      <c r="G27" s="3" t="s">
        <v>19</v>
      </c>
      <c r="H27" s="3" t="s">
        <v>83</v>
      </c>
      <c r="I27" s="3" t="s">
        <v>1</v>
      </c>
      <c r="J27" s="3" t="s">
        <v>87</v>
      </c>
      <c r="K27" s="3" t="s">
        <v>84</v>
      </c>
      <c r="L27" s="3" t="s">
        <v>85</v>
      </c>
      <c r="M27" s="13" t="s">
        <v>91</v>
      </c>
    </row>
    <row r="28" spans="4:13" ht="18" customHeight="1" thickTop="1" x14ac:dyDescent="0.25">
      <c r="D28" s="34"/>
      <c r="E28" s="47"/>
      <c r="F28" s="8"/>
      <c r="G28" s="8"/>
      <c r="H28" s="8"/>
      <c r="I28" s="8"/>
      <c r="J28" s="70"/>
      <c r="K28" s="70"/>
      <c r="L28" s="7"/>
      <c r="M28" s="76"/>
    </row>
    <row r="29" spans="4:13" ht="18" customHeight="1" x14ac:dyDescent="0.25">
      <c r="D29" s="34"/>
      <c r="E29" s="47"/>
      <c r="F29" s="35"/>
      <c r="G29" s="35"/>
      <c r="H29" s="8"/>
      <c r="I29" s="8"/>
      <c r="J29" s="70"/>
      <c r="K29" s="70"/>
      <c r="L29" s="7"/>
      <c r="M29" s="76"/>
    </row>
    <row r="30" spans="4:13" ht="18" customHeight="1" x14ac:dyDescent="0.25">
      <c r="D30" s="34"/>
      <c r="E30" s="47"/>
      <c r="F30" s="35"/>
      <c r="G30" s="35"/>
      <c r="H30" s="8"/>
      <c r="I30" s="8"/>
      <c r="J30" s="70"/>
      <c r="K30" s="70"/>
      <c r="L30" s="7"/>
      <c r="M30" s="71"/>
    </row>
    <row r="31" spans="4:13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1"/>
    </row>
    <row r="32" spans="4:13" ht="18" customHeight="1" x14ac:dyDescent="0.25">
      <c r="D32" s="34"/>
      <c r="E32" s="47"/>
      <c r="F32" s="35"/>
      <c r="G32" s="35"/>
      <c r="H32" s="8"/>
      <c r="I32" s="8"/>
      <c r="J32" s="70"/>
      <c r="K32" s="70"/>
      <c r="M32" s="76"/>
    </row>
    <row r="33" spans="4:13" ht="18" customHeight="1" thickBot="1" x14ac:dyDescent="0.3">
      <c r="D33" s="62" t="s">
        <v>86</v>
      </c>
      <c r="E33" s="4"/>
      <c r="F33" s="4"/>
      <c r="G33" s="4"/>
      <c r="H33" s="4"/>
      <c r="I33" s="73"/>
      <c r="J33" s="4"/>
      <c r="K33" s="74"/>
      <c r="L33" s="75">
        <f>SUM(L28:L32)</f>
        <v>0</v>
      </c>
      <c r="M33" s="63"/>
    </row>
    <row r="35" spans="4:13" ht="18" customHeight="1" x14ac:dyDescent="0.25">
      <c r="D35" s="82"/>
    </row>
    <row r="36" spans="4:13" ht="18" customHeight="1" x14ac:dyDescent="0.25">
      <c r="D36" s="35"/>
    </row>
    <row r="37" spans="4:13" ht="18" customHeight="1" x14ac:dyDescent="0.25">
      <c r="D37" s="35"/>
    </row>
    <row r="38" spans="4:13" ht="18" customHeight="1" x14ac:dyDescent="0.25">
      <c r="D38" s="35"/>
    </row>
    <row r="39" spans="4:13" ht="18" customHeight="1" x14ac:dyDescent="0.25">
      <c r="D39" s="35"/>
    </row>
    <row r="40" spans="4:13" ht="18" customHeight="1" x14ac:dyDescent="0.25">
      <c r="D40" s="35"/>
    </row>
    <row r="41" spans="4:13" ht="18" customHeight="1" x14ac:dyDescent="0.25">
      <c r="D41" s="35"/>
    </row>
  </sheetData>
  <phoneticPr fontId="2" type="noConversion"/>
  <conditionalFormatting sqref="I3:M13">
    <cfRule type="cellIs" dxfId="39" priority="1" operator="lessThan">
      <formula>0</formula>
    </cfRule>
  </conditionalFormatting>
  <conditionalFormatting sqref="M23">
    <cfRule type="cellIs" dxfId="38" priority="3" operator="lessThanOrEqual">
      <formula>0</formula>
    </cfRule>
  </conditionalFormatting>
  <conditionalFormatting sqref="M24">
    <cfRule type="cellIs" dxfId="37" priority="2" operator="lessThan">
      <formula>0</formula>
    </cfRule>
  </conditionalFormatting>
  <hyperlinks>
    <hyperlink ref="A1" location="全班!A1" display="back" xr:uid="{00000000-0004-0000-2600-000000000000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FF00"/>
  </sheetPr>
  <dimension ref="A1:AB641"/>
  <sheetViews>
    <sheetView showGridLines="0" topLeftCell="A609" zoomScale="90" zoomScaleNormal="90" workbookViewId="0">
      <selection activeCell="D609" sqref="D609:M624"/>
    </sheetView>
  </sheetViews>
  <sheetFormatPr defaultColWidth="10.6640625" defaultRowHeight="18" customHeight="1" x14ac:dyDescent="0.25"/>
  <cols>
    <col min="1" max="3" width="3.77734375" customWidth="1"/>
    <col min="4" max="4" width="14.441406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4.77734375" style="1" bestFit="1" customWidth="1"/>
    <col min="10" max="10" width="10.77734375" customWidth="1"/>
    <col min="11" max="11" width="15.88671875" style="12" bestFit="1" customWidth="1"/>
    <col min="12" max="13" width="15.88671875" bestFit="1" customWidth="1"/>
    <col min="14" max="14" width="5.77734375" customWidth="1"/>
    <col min="15" max="15" width="0" hidden="1" customWidth="1"/>
    <col min="16" max="16" width="5.88671875" hidden="1" customWidth="1"/>
    <col min="17" max="18" width="12.88671875" hidden="1" customWidth="1"/>
    <col min="19" max="19" width="5.88671875" hidden="1" customWidth="1"/>
    <col min="20" max="20" width="0" style="1" hidden="1" customWidth="1"/>
    <col min="21" max="21" width="10.77734375" hidden="1" customWidth="1"/>
    <col min="22" max="22" width="11.6640625" style="12" hidden="1" customWidth="1"/>
    <col min="23" max="23" width="10.77734375" hidden="1" customWidth="1"/>
    <col min="24" max="24" width="11.44140625" hidden="1" customWidth="1"/>
    <col min="25" max="25" width="13" bestFit="1" customWidth="1"/>
    <col min="26" max="26" width="15" customWidth="1"/>
    <col min="28" max="28" width="14.77734375" bestFit="1" customWidth="1"/>
  </cols>
  <sheetData>
    <row r="1" spans="1:24" ht="20.25" customHeight="1" thickBot="1" x14ac:dyDescent="0.3">
      <c r="A1" s="104" t="s">
        <v>144</v>
      </c>
      <c r="D1" s="7" t="s">
        <v>458</v>
      </c>
      <c r="E1" s="7"/>
      <c r="K1"/>
      <c r="L1" s="12"/>
      <c r="O1" s="7" t="s">
        <v>179</v>
      </c>
      <c r="P1" s="7"/>
      <c r="V1"/>
      <c r="W1" s="12"/>
    </row>
    <row r="2" spans="1:24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  <c r="O2" s="2" t="s">
        <v>3</v>
      </c>
      <c r="P2" s="3" t="s">
        <v>32</v>
      </c>
      <c r="Q2" s="3" t="s">
        <v>18</v>
      </c>
      <c r="R2" s="3" t="s">
        <v>19</v>
      </c>
      <c r="S2" s="3" t="s">
        <v>2</v>
      </c>
      <c r="T2" s="3" t="s">
        <v>1</v>
      </c>
      <c r="U2" s="3" t="s">
        <v>10</v>
      </c>
      <c r="V2" s="3" t="s">
        <v>17</v>
      </c>
      <c r="W2" s="3" t="s">
        <v>9</v>
      </c>
      <c r="X2" s="13" t="s">
        <v>4</v>
      </c>
    </row>
    <row r="3" spans="1:24" ht="20.25" hidden="1" customHeight="1" thickTop="1" x14ac:dyDescent="0.25">
      <c r="C3">
        <v>1</v>
      </c>
      <c r="D3" s="201">
        <v>45164</v>
      </c>
      <c r="E3" s="202" t="s">
        <v>459</v>
      </c>
      <c r="F3" s="203" t="s">
        <v>81</v>
      </c>
      <c r="G3" s="203">
        <v>603000</v>
      </c>
      <c r="H3" s="203" t="s">
        <v>462</v>
      </c>
      <c r="I3" s="203">
        <v>15000</v>
      </c>
      <c r="J3" s="203"/>
      <c r="K3" s="203"/>
      <c r="L3" s="205">
        <v>34.799999999999997</v>
      </c>
      <c r="M3" s="206">
        <f>L3*I3</f>
        <v>521999.99999999994</v>
      </c>
      <c r="O3" s="34"/>
      <c r="P3" s="47"/>
      <c r="Q3" s="35"/>
      <c r="R3" s="35"/>
      <c r="S3" s="35"/>
      <c r="T3" s="35"/>
      <c r="U3" s="35"/>
      <c r="V3" s="35"/>
      <c r="W3" s="35"/>
      <c r="X3" s="36">
        <f>W3*T3</f>
        <v>0</v>
      </c>
    </row>
    <row r="4" spans="1:24" ht="20.25" hidden="1" customHeight="1" x14ac:dyDescent="0.25">
      <c r="C4">
        <v>2</v>
      </c>
      <c r="D4" s="201">
        <v>45178</v>
      </c>
      <c r="E4" s="202" t="s">
        <v>234</v>
      </c>
      <c r="F4" s="203" t="s">
        <v>81</v>
      </c>
      <c r="G4" s="203">
        <v>603000</v>
      </c>
      <c r="H4" s="203" t="s">
        <v>549</v>
      </c>
      <c r="I4" s="203">
        <v>-3000</v>
      </c>
      <c r="J4" s="203"/>
      <c r="K4" s="203"/>
      <c r="L4" s="205">
        <v>38.22</v>
      </c>
      <c r="M4" s="206">
        <f>L4*I4</f>
        <v>-114660</v>
      </c>
      <c r="O4" s="34"/>
      <c r="P4" s="47"/>
      <c r="Q4" s="35"/>
      <c r="R4" s="35"/>
      <c r="S4" s="35"/>
      <c r="T4" s="35"/>
      <c r="U4" s="35"/>
      <c r="V4" s="35"/>
      <c r="W4" s="35"/>
      <c r="X4" s="36"/>
    </row>
    <row r="5" spans="1:24" ht="20.25" hidden="1" customHeight="1" x14ac:dyDescent="0.25">
      <c r="C5">
        <v>3</v>
      </c>
      <c r="D5" s="201">
        <v>45185</v>
      </c>
      <c r="E5" s="202" t="s">
        <v>234</v>
      </c>
      <c r="F5" s="203" t="s">
        <v>81</v>
      </c>
      <c r="G5" s="203">
        <v>603000</v>
      </c>
      <c r="H5" s="203" t="s">
        <v>569</v>
      </c>
      <c r="I5" s="203">
        <v>-12000</v>
      </c>
      <c r="J5" s="203"/>
      <c r="K5" s="203"/>
      <c r="L5" s="205">
        <v>34.270000000000003</v>
      </c>
      <c r="M5" s="206">
        <f>L5*I5</f>
        <v>-411240.00000000006</v>
      </c>
      <c r="O5" s="34"/>
      <c r="P5" s="47"/>
      <c r="Q5" s="35"/>
      <c r="R5" s="35"/>
      <c r="S5" s="35"/>
      <c r="T5" s="35"/>
      <c r="U5" s="35"/>
      <c r="V5" s="35"/>
      <c r="W5" s="35"/>
      <c r="X5" s="36"/>
    </row>
    <row r="6" spans="1:24" ht="20.25" hidden="1" customHeight="1" x14ac:dyDescent="0.25">
      <c r="C6">
        <v>4</v>
      </c>
      <c r="D6" s="201">
        <v>45164</v>
      </c>
      <c r="E6" s="202" t="s">
        <v>460</v>
      </c>
      <c r="F6" s="203" t="s">
        <v>453</v>
      </c>
      <c r="G6" s="207">
        <v>603106</v>
      </c>
      <c r="H6" s="203" t="s">
        <v>463</v>
      </c>
      <c r="I6" s="203">
        <v>4000</v>
      </c>
      <c r="J6" s="203"/>
      <c r="K6" s="203"/>
      <c r="L6" s="205">
        <v>9.32</v>
      </c>
      <c r="M6" s="206">
        <f>L6*I6</f>
        <v>37280</v>
      </c>
      <c r="O6" s="34"/>
      <c r="P6" s="47"/>
      <c r="Q6" s="35"/>
      <c r="R6" s="50"/>
      <c r="S6" s="35"/>
      <c r="T6" s="35"/>
      <c r="U6" s="35"/>
      <c r="V6" s="35"/>
      <c r="W6" s="35"/>
      <c r="X6" s="36">
        <f>W6*T6</f>
        <v>0</v>
      </c>
    </row>
    <row r="7" spans="1:24" ht="20.25" hidden="1" customHeight="1" x14ac:dyDescent="0.25">
      <c r="C7">
        <v>5</v>
      </c>
      <c r="D7" s="201">
        <v>45178</v>
      </c>
      <c r="E7" s="202" t="s">
        <v>234</v>
      </c>
      <c r="F7" s="203" t="s">
        <v>453</v>
      </c>
      <c r="G7" s="203">
        <v>603106</v>
      </c>
      <c r="H7" s="203" t="s">
        <v>549</v>
      </c>
      <c r="I7" s="203">
        <v>-4000</v>
      </c>
      <c r="J7" s="203"/>
      <c r="K7" s="203"/>
      <c r="L7" s="205">
        <v>7.37</v>
      </c>
      <c r="M7" s="206">
        <f>L7*I7</f>
        <v>-29480</v>
      </c>
      <c r="O7" s="34"/>
      <c r="P7" s="47"/>
      <c r="Q7" s="35"/>
      <c r="R7" s="35"/>
      <c r="S7" s="35"/>
      <c r="T7" s="35"/>
      <c r="U7" s="35"/>
      <c r="V7" s="35"/>
      <c r="W7" s="35"/>
      <c r="X7" s="36"/>
    </row>
    <row r="8" spans="1:24" ht="20.25" hidden="1" customHeight="1" x14ac:dyDescent="0.25">
      <c r="C8">
        <v>6</v>
      </c>
      <c r="D8" s="201">
        <v>45164</v>
      </c>
      <c r="E8" s="202" t="s">
        <v>461</v>
      </c>
      <c r="F8" s="203" t="s">
        <v>331</v>
      </c>
      <c r="G8" s="207">
        <v>1797</v>
      </c>
      <c r="H8" s="203" t="s">
        <v>463</v>
      </c>
      <c r="I8" s="203">
        <v>3000</v>
      </c>
      <c r="J8" s="203"/>
      <c r="K8" s="203"/>
      <c r="L8" s="205">
        <v>43.15</v>
      </c>
      <c r="M8" s="206">
        <f t="shared" ref="M8:M83" si="0">L8*I8</f>
        <v>129450</v>
      </c>
      <c r="O8" s="34"/>
      <c r="P8" s="47"/>
      <c r="Q8" s="35"/>
      <c r="R8" s="50"/>
      <c r="S8" s="35"/>
      <c r="T8" s="35"/>
      <c r="U8" s="35"/>
      <c r="V8" s="35"/>
      <c r="W8" s="35"/>
      <c r="X8" s="36"/>
    </row>
    <row r="9" spans="1:24" ht="20.25" hidden="1" customHeight="1" x14ac:dyDescent="0.25">
      <c r="C9">
        <v>7</v>
      </c>
      <c r="D9" s="201">
        <v>45178</v>
      </c>
      <c r="E9" s="202" t="s">
        <v>47</v>
      </c>
      <c r="F9" s="203" t="s">
        <v>331</v>
      </c>
      <c r="G9" s="203">
        <v>1797</v>
      </c>
      <c r="H9" s="203" t="s">
        <v>549</v>
      </c>
      <c r="I9" s="203">
        <v>-3000</v>
      </c>
      <c r="J9" s="203"/>
      <c r="K9" s="203"/>
      <c r="L9" s="205">
        <v>37</v>
      </c>
      <c r="M9" s="206">
        <f>L9*I9</f>
        <v>-111000</v>
      </c>
      <c r="O9" s="34"/>
      <c r="P9" s="47"/>
      <c r="Q9" s="35"/>
      <c r="R9" s="35"/>
      <c r="S9" s="35"/>
      <c r="T9" s="35"/>
      <c r="U9" s="35"/>
      <c r="V9" s="35"/>
      <c r="W9" s="35"/>
      <c r="X9" s="36"/>
    </row>
    <row r="10" spans="1:24" ht="20.25" hidden="1" customHeight="1" x14ac:dyDescent="0.25">
      <c r="C10">
        <v>8</v>
      </c>
      <c r="D10" s="201">
        <v>45171</v>
      </c>
      <c r="E10" s="202" t="s">
        <v>235</v>
      </c>
      <c r="F10" s="203" t="s">
        <v>524</v>
      </c>
      <c r="G10" s="207" t="s">
        <v>530</v>
      </c>
      <c r="H10" s="203" t="s">
        <v>65</v>
      </c>
      <c r="I10" s="203">
        <v>15000</v>
      </c>
      <c r="J10" s="203"/>
      <c r="K10" s="203"/>
      <c r="L10" s="205">
        <v>2.23</v>
      </c>
      <c r="M10" s="206">
        <f>L10*I10</f>
        <v>33450</v>
      </c>
      <c r="O10" s="34"/>
      <c r="P10" s="47"/>
      <c r="Q10" s="35"/>
      <c r="R10" s="50"/>
      <c r="S10" s="35"/>
      <c r="T10" s="35"/>
      <c r="U10" s="35"/>
      <c r="V10" s="35"/>
      <c r="W10" s="35"/>
      <c r="X10" s="36"/>
    </row>
    <row r="11" spans="1:24" ht="20.25" hidden="1" customHeight="1" x14ac:dyDescent="0.25">
      <c r="C11">
        <v>9</v>
      </c>
      <c r="D11" s="201">
        <v>45178</v>
      </c>
      <c r="E11" s="202" t="s">
        <v>234</v>
      </c>
      <c r="F11" s="203" t="s">
        <v>524</v>
      </c>
      <c r="G11" s="203" t="s">
        <v>530</v>
      </c>
      <c r="H11" s="203" t="s">
        <v>549</v>
      </c>
      <c r="I11" s="203">
        <v>-15000</v>
      </c>
      <c r="J11" s="203"/>
      <c r="K11" s="203"/>
      <c r="L11" s="205">
        <v>2.09</v>
      </c>
      <c r="M11" s="206">
        <f>L11*I11</f>
        <v>-31349.999999999996</v>
      </c>
      <c r="O11" s="34"/>
      <c r="P11" s="47"/>
      <c r="Q11" s="35"/>
      <c r="R11" s="35"/>
      <c r="S11" s="35"/>
      <c r="T11" s="35"/>
      <c r="U11" s="35"/>
      <c r="V11" s="35"/>
      <c r="W11" s="35"/>
      <c r="X11" s="36"/>
    </row>
    <row r="12" spans="1:24" ht="20.25" hidden="1" customHeight="1" x14ac:dyDescent="0.25">
      <c r="C12">
        <v>10</v>
      </c>
      <c r="D12" s="201">
        <v>45171</v>
      </c>
      <c r="E12" s="202" t="s">
        <v>532</v>
      </c>
      <c r="F12" s="203" t="s">
        <v>526</v>
      </c>
      <c r="G12" s="207">
        <v>603767</v>
      </c>
      <c r="H12" s="203" t="s">
        <v>65</v>
      </c>
      <c r="I12" s="203">
        <v>10000</v>
      </c>
      <c r="J12" s="203"/>
      <c r="K12" s="203"/>
      <c r="L12" s="205">
        <v>20.21</v>
      </c>
      <c r="M12" s="206">
        <f t="shared" ref="M12:M17" si="1">L12*I12</f>
        <v>202100</v>
      </c>
      <c r="O12" s="34"/>
      <c r="P12" s="47"/>
      <c r="Q12" s="35"/>
      <c r="R12" s="50"/>
      <c r="S12" s="35"/>
      <c r="T12" s="35"/>
      <c r="U12" s="35"/>
      <c r="V12" s="35"/>
      <c r="W12" s="35"/>
      <c r="X12" s="36"/>
    </row>
    <row r="13" spans="1:24" ht="20.25" hidden="1" customHeight="1" x14ac:dyDescent="0.25">
      <c r="C13">
        <v>11</v>
      </c>
      <c r="D13" s="201">
        <v>45178</v>
      </c>
      <c r="E13" s="202" t="s">
        <v>234</v>
      </c>
      <c r="F13" s="203" t="s">
        <v>526</v>
      </c>
      <c r="G13" s="203">
        <v>603767</v>
      </c>
      <c r="H13" s="203" t="s">
        <v>549</v>
      </c>
      <c r="I13" s="203">
        <v>-10000</v>
      </c>
      <c r="J13" s="203"/>
      <c r="K13" s="203"/>
      <c r="L13" s="205">
        <v>20.07</v>
      </c>
      <c r="M13" s="206">
        <f t="shared" si="1"/>
        <v>-200700</v>
      </c>
      <c r="O13" s="34"/>
      <c r="P13" s="47"/>
      <c r="Q13" s="35"/>
      <c r="R13" s="35"/>
      <c r="S13" s="35"/>
      <c r="T13" s="35"/>
      <c r="U13" s="35"/>
      <c r="V13" s="35"/>
      <c r="W13" s="35"/>
      <c r="X13" s="36"/>
    </row>
    <row r="14" spans="1:24" ht="20.25" hidden="1" customHeight="1" x14ac:dyDescent="0.25">
      <c r="C14">
        <v>12</v>
      </c>
      <c r="D14" s="201">
        <v>45171</v>
      </c>
      <c r="E14" s="202" t="s">
        <v>235</v>
      </c>
      <c r="F14" s="203" t="s">
        <v>528</v>
      </c>
      <c r="G14" s="203">
        <v>300172</v>
      </c>
      <c r="H14" s="203" t="s">
        <v>65</v>
      </c>
      <c r="I14" s="203">
        <v>10000</v>
      </c>
      <c r="J14" s="203"/>
      <c r="K14" s="203"/>
      <c r="L14" s="205">
        <v>7.47</v>
      </c>
      <c r="M14" s="206">
        <f t="shared" si="1"/>
        <v>74700</v>
      </c>
      <c r="O14" s="34"/>
      <c r="P14" s="47"/>
      <c r="Q14" s="35"/>
      <c r="R14" s="35"/>
      <c r="S14" s="35"/>
      <c r="T14" s="35"/>
      <c r="U14" s="35"/>
      <c r="V14" s="35"/>
      <c r="W14" s="35"/>
      <c r="X14" s="36">
        <f>W14*T14</f>
        <v>0</v>
      </c>
    </row>
    <row r="15" spans="1:24" ht="20.25" hidden="1" customHeight="1" x14ac:dyDescent="0.25">
      <c r="C15">
        <v>13</v>
      </c>
      <c r="D15" s="201">
        <v>45178</v>
      </c>
      <c r="E15" s="202" t="s">
        <v>234</v>
      </c>
      <c r="F15" s="203" t="s">
        <v>528</v>
      </c>
      <c r="G15" s="203">
        <v>300172</v>
      </c>
      <c r="H15" s="203" t="s">
        <v>549</v>
      </c>
      <c r="I15" s="203">
        <v>-10000</v>
      </c>
      <c r="J15" s="203"/>
      <c r="K15" s="203"/>
      <c r="L15" s="205">
        <v>7.21</v>
      </c>
      <c r="M15" s="206">
        <f t="shared" si="1"/>
        <v>-72100</v>
      </c>
      <c r="O15" s="34"/>
      <c r="P15" s="47"/>
      <c r="Q15" s="35"/>
      <c r="R15" s="35"/>
      <c r="S15" s="35"/>
      <c r="T15" s="35"/>
      <c r="U15" s="35"/>
      <c r="V15" s="35"/>
      <c r="W15" s="35"/>
      <c r="X15" s="36"/>
    </row>
    <row r="16" spans="1:24" ht="19.95" hidden="1" customHeight="1" x14ac:dyDescent="0.25">
      <c r="C16">
        <v>14</v>
      </c>
      <c r="D16" s="201">
        <v>45178</v>
      </c>
      <c r="E16" s="202" t="s">
        <v>554</v>
      </c>
      <c r="F16" s="203" t="s">
        <v>550</v>
      </c>
      <c r="G16" s="203" t="s">
        <v>552</v>
      </c>
      <c r="H16" s="203" t="s">
        <v>555</v>
      </c>
      <c r="I16" s="203">
        <v>15000</v>
      </c>
      <c r="J16" s="203"/>
      <c r="K16" s="203"/>
      <c r="L16" s="205">
        <v>17.34</v>
      </c>
      <c r="M16" s="206">
        <f t="shared" si="1"/>
        <v>260100</v>
      </c>
      <c r="O16" s="34"/>
      <c r="P16" s="47"/>
      <c r="Q16" s="35"/>
      <c r="R16" s="35"/>
      <c r="S16" s="35"/>
      <c r="T16" s="35"/>
      <c r="U16" s="35"/>
      <c r="V16" s="35"/>
      <c r="W16" s="35"/>
      <c r="X16" s="36"/>
    </row>
    <row r="17" spans="3:24" ht="20.25" hidden="1" customHeight="1" x14ac:dyDescent="0.25">
      <c r="C17">
        <v>15</v>
      </c>
      <c r="D17" s="201">
        <v>45185</v>
      </c>
      <c r="E17" s="202" t="s">
        <v>234</v>
      </c>
      <c r="F17" s="203" t="s">
        <v>550</v>
      </c>
      <c r="G17" s="203" t="s">
        <v>552</v>
      </c>
      <c r="H17" s="203" t="s">
        <v>569</v>
      </c>
      <c r="I17" s="203">
        <v>-15000</v>
      </c>
      <c r="J17" s="203"/>
      <c r="K17" s="203"/>
      <c r="L17" s="205">
        <v>17.32</v>
      </c>
      <c r="M17" s="206">
        <f t="shared" si="1"/>
        <v>-259800</v>
      </c>
      <c r="O17" s="34"/>
      <c r="P17" s="47"/>
      <c r="Q17" s="35"/>
      <c r="R17" s="35"/>
      <c r="S17" s="35"/>
      <c r="T17" s="35"/>
      <c r="U17" s="35"/>
      <c r="V17" s="35"/>
      <c r="W17" s="35"/>
      <c r="X17" s="36"/>
    </row>
    <row r="18" spans="3:24" ht="20.25" hidden="1" customHeight="1" x14ac:dyDescent="0.25">
      <c r="C18">
        <v>16</v>
      </c>
      <c r="D18" s="201">
        <v>45178</v>
      </c>
      <c r="E18" s="202" t="s">
        <v>554</v>
      </c>
      <c r="F18" s="203" t="s">
        <v>556</v>
      </c>
      <c r="G18" s="203">
        <v>600895</v>
      </c>
      <c r="H18" s="203" t="s">
        <v>555</v>
      </c>
      <c r="I18" s="203">
        <v>13900</v>
      </c>
      <c r="J18" s="203"/>
      <c r="K18" s="203"/>
      <c r="L18" s="205">
        <v>21.58</v>
      </c>
      <c r="M18" s="206">
        <f t="shared" si="0"/>
        <v>299962</v>
      </c>
      <c r="O18" s="34"/>
      <c r="P18" s="47"/>
      <c r="Q18" s="35"/>
      <c r="R18" s="35"/>
      <c r="S18" s="35"/>
      <c r="T18" s="35"/>
      <c r="U18" s="35"/>
      <c r="V18" s="35"/>
      <c r="W18" s="35"/>
      <c r="X18" s="36"/>
    </row>
    <row r="19" spans="3:24" ht="20.25" hidden="1" customHeight="1" x14ac:dyDescent="0.25">
      <c r="C19">
        <v>17</v>
      </c>
      <c r="D19" s="201">
        <v>45185</v>
      </c>
      <c r="E19" s="202" t="s">
        <v>234</v>
      </c>
      <c r="F19" s="203" t="s">
        <v>556</v>
      </c>
      <c r="G19" s="203">
        <v>600895</v>
      </c>
      <c r="H19" s="203" t="s">
        <v>570</v>
      </c>
      <c r="I19" s="203">
        <v>11100</v>
      </c>
      <c r="J19" s="203"/>
      <c r="K19" s="203"/>
      <c r="L19" s="205">
        <v>26.22</v>
      </c>
      <c r="M19" s="206">
        <f t="shared" si="0"/>
        <v>291042</v>
      </c>
      <c r="O19" s="34"/>
      <c r="P19" s="47"/>
      <c r="Q19" s="35"/>
      <c r="R19" s="35"/>
      <c r="S19" s="35"/>
      <c r="T19" s="35"/>
      <c r="U19" s="35"/>
      <c r="V19" s="35"/>
      <c r="W19" s="35"/>
      <c r="X19" s="36"/>
    </row>
    <row r="20" spans="3:24" ht="20.25" hidden="1" customHeight="1" x14ac:dyDescent="0.25">
      <c r="C20">
        <v>18</v>
      </c>
      <c r="D20" s="201">
        <v>45185</v>
      </c>
      <c r="E20" s="202" t="s">
        <v>234</v>
      </c>
      <c r="F20" s="203" t="s">
        <v>571</v>
      </c>
      <c r="G20" s="203">
        <v>300045</v>
      </c>
      <c r="H20" s="203" t="s">
        <v>570</v>
      </c>
      <c r="I20" s="203">
        <v>10000</v>
      </c>
      <c r="J20" s="203"/>
      <c r="K20" s="203"/>
      <c r="L20" s="205">
        <v>27.18</v>
      </c>
      <c r="M20" s="206">
        <f t="shared" si="0"/>
        <v>271800</v>
      </c>
      <c r="O20" s="34"/>
      <c r="P20" s="47"/>
      <c r="Q20" s="35"/>
      <c r="R20" s="35"/>
      <c r="S20" s="35"/>
      <c r="T20" s="35"/>
      <c r="U20" s="35"/>
      <c r="V20" s="35"/>
      <c r="W20" s="35"/>
      <c r="X20" s="36"/>
    </row>
    <row r="21" spans="3:24" ht="20.25" hidden="1" customHeight="1" x14ac:dyDescent="0.25">
      <c r="C21">
        <v>19</v>
      </c>
      <c r="D21" s="201">
        <v>45185</v>
      </c>
      <c r="E21" s="202" t="s">
        <v>234</v>
      </c>
      <c r="F21" s="203" t="s">
        <v>573</v>
      </c>
      <c r="G21" s="203" t="s">
        <v>575</v>
      </c>
      <c r="H21" s="203" t="s">
        <v>570</v>
      </c>
      <c r="I21" s="203">
        <v>30000</v>
      </c>
      <c r="J21" s="203"/>
      <c r="K21" s="203"/>
      <c r="L21" s="205">
        <v>3.52</v>
      </c>
      <c r="M21" s="206">
        <f t="shared" si="0"/>
        <v>105600</v>
      </c>
      <c r="O21" s="34"/>
      <c r="P21" s="47"/>
      <c r="Q21" s="35"/>
      <c r="R21" s="35"/>
      <c r="S21" s="35"/>
      <c r="T21" s="35"/>
      <c r="U21" s="35"/>
      <c r="V21" s="35"/>
      <c r="W21" s="35"/>
      <c r="X21" s="36"/>
    </row>
    <row r="22" spans="3:24" ht="20.25" hidden="1" customHeight="1" x14ac:dyDescent="0.25">
      <c r="C22">
        <v>20</v>
      </c>
      <c r="D22" s="201">
        <v>45213</v>
      </c>
      <c r="E22" s="202" t="s">
        <v>234</v>
      </c>
      <c r="F22" s="203" t="s">
        <v>573</v>
      </c>
      <c r="G22" s="203" t="s">
        <v>575</v>
      </c>
      <c r="H22" s="203" t="s">
        <v>11224</v>
      </c>
      <c r="I22" s="203">
        <v>-30000</v>
      </c>
      <c r="J22" s="203"/>
      <c r="K22" s="203"/>
      <c r="L22" s="205">
        <v>4.8899999999999997</v>
      </c>
      <c r="M22" s="206">
        <f t="shared" si="0"/>
        <v>-146700</v>
      </c>
      <c r="O22" s="34"/>
      <c r="P22" s="47"/>
      <c r="Q22" s="35"/>
      <c r="R22" s="35"/>
      <c r="S22" s="35"/>
      <c r="T22" s="35"/>
      <c r="U22" s="35"/>
      <c r="V22" s="35"/>
      <c r="W22" s="35"/>
      <c r="X22" s="36"/>
    </row>
    <row r="23" spans="3:24" ht="20.25" hidden="1" customHeight="1" x14ac:dyDescent="0.25">
      <c r="C23">
        <v>21</v>
      </c>
      <c r="D23" s="201">
        <v>45213</v>
      </c>
      <c r="E23" s="202" t="s">
        <v>234</v>
      </c>
      <c r="F23" s="203" t="s">
        <v>571</v>
      </c>
      <c r="G23" s="203">
        <v>300045</v>
      </c>
      <c r="H23" s="203" t="s">
        <v>11224</v>
      </c>
      <c r="I23" s="203">
        <v>-3000</v>
      </c>
      <c r="J23" s="203"/>
      <c r="K23" s="203"/>
      <c r="L23" s="205">
        <v>33.07</v>
      </c>
      <c r="M23" s="206">
        <f t="shared" si="0"/>
        <v>-99210</v>
      </c>
      <c r="O23" s="34"/>
      <c r="P23" s="47"/>
      <c r="Q23" s="35"/>
      <c r="R23" s="35"/>
      <c r="S23" s="35"/>
      <c r="T23" s="35"/>
      <c r="U23" s="35"/>
      <c r="V23" s="35"/>
      <c r="W23" s="35"/>
      <c r="X23" s="36">
        <f>W23*T23</f>
        <v>0</v>
      </c>
    </row>
    <row r="24" spans="3:24" ht="20.25" hidden="1" customHeight="1" x14ac:dyDescent="0.25">
      <c r="C24">
        <v>22</v>
      </c>
      <c r="D24" s="201">
        <v>45220</v>
      </c>
      <c r="E24" s="202" t="s">
        <v>234</v>
      </c>
      <c r="F24" s="203" t="s">
        <v>556</v>
      </c>
      <c r="G24" s="203">
        <v>600895</v>
      </c>
      <c r="H24" s="203" t="s">
        <v>57</v>
      </c>
      <c r="I24" s="203">
        <v>-25000</v>
      </c>
      <c r="J24" s="203"/>
      <c r="K24" s="203"/>
      <c r="L24" s="205">
        <v>24.35</v>
      </c>
      <c r="M24" s="206">
        <f t="shared" si="0"/>
        <v>-608750</v>
      </c>
      <c r="O24" s="34"/>
      <c r="P24" s="47"/>
      <c r="Q24" s="35"/>
      <c r="R24" s="35"/>
      <c r="S24" s="35"/>
      <c r="T24" s="35"/>
      <c r="U24" s="35"/>
      <c r="V24" s="35"/>
      <c r="W24" s="35"/>
      <c r="X24" s="36"/>
    </row>
    <row r="25" spans="3:24" ht="20.25" hidden="1" customHeight="1" x14ac:dyDescent="0.25">
      <c r="C25">
        <v>23</v>
      </c>
      <c r="D25" s="201">
        <v>45220</v>
      </c>
      <c r="E25" s="202" t="s">
        <v>234</v>
      </c>
      <c r="F25" s="203" t="s">
        <v>571</v>
      </c>
      <c r="G25" s="203">
        <v>300045</v>
      </c>
      <c r="H25" s="203" t="s">
        <v>57</v>
      </c>
      <c r="I25" s="203">
        <v>-7000</v>
      </c>
      <c r="J25" s="203"/>
      <c r="K25" s="203"/>
      <c r="L25" s="205">
        <v>24.41</v>
      </c>
      <c r="M25" s="206">
        <f t="shared" si="0"/>
        <v>-170870</v>
      </c>
      <c r="O25" s="34"/>
      <c r="P25" s="47"/>
      <c r="Q25" s="35"/>
      <c r="R25" s="35"/>
      <c r="S25" s="35"/>
      <c r="T25" s="35"/>
      <c r="U25" s="35"/>
      <c r="V25" s="35"/>
      <c r="W25" s="35"/>
      <c r="X25" s="36"/>
    </row>
    <row r="26" spans="3:24" ht="20.25" hidden="1" customHeight="1" x14ac:dyDescent="0.25">
      <c r="C26">
        <v>24</v>
      </c>
      <c r="D26" s="201">
        <v>45213</v>
      </c>
      <c r="E26" s="202" t="s">
        <v>234</v>
      </c>
      <c r="F26" s="203" t="s">
        <v>6647</v>
      </c>
      <c r="G26" s="203" t="s">
        <v>6646</v>
      </c>
      <c r="H26" s="203" t="s">
        <v>11291</v>
      </c>
      <c r="I26" s="203">
        <v>3000</v>
      </c>
      <c r="J26" s="203"/>
      <c r="K26" s="203"/>
      <c r="L26" s="205">
        <v>73.19</v>
      </c>
      <c r="M26" s="206">
        <f>L26*I26</f>
        <v>219570</v>
      </c>
      <c r="O26" s="34"/>
      <c r="P26" s="47"/>
      <c r="Q26" s="35"/>
      <c r="R26" s="35"/>
      <c r="S26" s="35"/>
      <c r="T26" s="35"/>
      <c r="U26" s="35"/>
      <c r="V26" s="35"/>
      <c r="W26" s="35"/>
      <c r="X26" s="36"/>
    </row>
    <row r="27" spans="3:24" ht="20.25" hidden="1" customHeight="1" x14ac:dyDescent="0.25">
      <c r="C27">
        <v>25</v>
      </c>
      <c r="D27" s="201">
        <v>45220</v>
      </c>
      <c r="E27" s="202" t="s">
        <v>234</v>
      </c>
      <c r="F27" s="203" t="s">
        <v>8880</v>
      </c>
      <c r="G27" s="203" t="s">
        <v>8879</v>
      </c>
      <c r="H27" s="203" t="s">
        <v>11292</v>
      </c>
      <c r="I27" s="203">
        <v>15000</v>
      </c>
      <c r="J27" s="203"/>
      <c r="K27" s="203"/>
      <c r="L27" s="205">
        <v>13.19</v>
      </c>
      <c r="M27" s="206">
        <f t="shared" si="0"/>
        <v>197850</v>
      </c>
      <c r="O27" s="34"/>
      <c r="P27" s="47"/>
      <c r="Q27" s="35"/>
      <c r="R27" s="35"/>
      <c r="S27" s="35"/>
      <c r="T27" s="35"/>
      <c r="U27" s="35"/>
      <c r="V27" s="35"/>
      <c r="W27" s="35"/>
      <c r="X27" s="36"/>
    </row>
    <row r="28" spans="3:24" ht="20.25" hidden="1" customHeight="1" x14ac:dyDescent="0.25">
      <c r="C28">
        <v>26</v>
      </c>
      <c r="D28" s="201">
        <v>45227</v>
      </c>
      <c r="E28" s="202" t="s">
        <v>234</v>
      </c>
      <c r="F28" s="203" t="s">
        <v>6647</v>
      </c>
      <c r="G28" s="203" t="s">
        <v>6646</v>
      </c>
      <c r="H28" s="203" t="s">
        <v>11293</v>
      </c>
      <c r="I28" s="203">
        <v>-3000</v>
      </c>
      <c r="J28" s="203"/>
      <c r="K28" s="203"/>
      <c r="L28" s="205">
        <v>79.81</v>
      </c>
      <c r="M28" s="206">
        <f t="shared" si="0"/>
        <v>-239430</v>
      </c>
      <c r="O28" s="34"/>
      <c r="P28" s="47"/>
      <c r="Q28" s="35"/>
      <c r="R28" s="35"/>
      <c r="S28" s="35"/>
      <c r="T28" s="35"/>
      <c r="U28" s="35"/>
      <c r="V28" s="35"/>
      <c r="W28" s="35"/>
      <c r="X28" s="36"/>
    </row>
    <row r="29" spans="3:24" ht="20.25" hidden="1" customHeight="1" x14ac:dyDescent="0.25">
      <c r="C29">
        <v>27</v>
      </c>
      <c r="D29" s="201">
        <v>45227</v>
      </c>
      <c r="E29" s="202" t="s">
        <v>234</v>
      </c>
      <c r="F29" s="203" t="s">
        <v>8880</v>
      </c>
      <c r="G29" s="203" t="s">
        <v>8879</v>
      </c>
      <c r="H29" s="203" t="s">
        <v>11294</v>
      </c>
      <c r="I29" s="203">
        <v>-15000</v>
      </c>
      <c r="J29" s="203"/>
      <c r="K29" s="203"/>
      <c r="L29" s="205">
        <v>12.64</v>
      </c>
      <c r="M29" s="206">
        <f t="shared" si="0"/>
        <v>-189600</v>
      </c>
      <c r="O29" s="34"/>
      <c r="P29" s="47"/>
      <c r="Q29" s="35"/>
      <c r="R29" s="35"/>
      <c r="S29" s="35"/>
      <c r="T29" s="35"/>
      <c r="U29" s="35"/>
      <c r="V29" s="35"/>
      <c r="W29" s="35"/>
      <c r="X29" s="36"/>
    </row>
    <row r="30" spans="3:24" ht="22.2" hidden="1" customHeight="1" x14ac:dyDescent="0.25">
      <c r="C30">
        <v>28</v>
      </c>
      <c r="D30" s="201">
        <v>45220</v>
      </c>
      <c r="E30" s="202" t="s">
        <v>234</v>
      </c>
      <c r="F30" s="203" t="s">
        <v>5144</v>
      </c>
      <c r="G30" s="203" t="s">
        <v>5143</v>
      </c>
      <c r="H30" s="203" t="s">
        <v>0</v>
      </c>
      <c r="I30" s="203">
        <v>30000</v>
      </c>
      <c r="J30" s="203"/>
      <c r="K30" s="203"/>
      <c r="L30" s="205">
        <v>19.760000000000002</v>
      </c>
      <c r="M30" s="206">
        <f>L30*I30</f>
        <v>592800</v>
      </c>
      <c r="O30" s="34"/>
      <c r="P30" s="47"/>
      <c r="Q30" s="35"/>
      <c r="R30" s="35"/>
      <c r="S30" s="35"/>
      <c r="T30" s="35"/>
      <c r="U30" s="35"/>
      <c r="V30" s="35"/>
      <c r="W30" s="35"/>
      <c r="X30" s="36"/>
    </row>
    <row r="31" spans="3:24" ht="22.2" hidden="1" customHeight="1" x14ac:dyDescent="0.25">
      <c r="C31">
        <v>29</v>
      </c>
      <c r="D31" s="201">
        <v>45227</v>
      </c>
      <c r="E31" s="202" t="s">
        <v>234</v>
      </c>
      <c r="F31" s="203" t="s">
        <v>5144</v>
      </c>
      <c r="G31" s="203" t="s">
        <v>5143</v>
      </c>
      <c r="H31" s="203" t="s">
        <v>538</v>
      </c>
      <c r="I31" s="203">
        <v>-10000</v>
      </c>
      <c r="J31" s="203"/>
      <c r="K31" s="203"/>
      <c r="L31" s="205">
        <v>31.82</v>
      </c>
      <c r="M31" s="206">
        <f t="shared" si="0"/>
        <v>-318200</v>
      </c>
      <c r="O31" s="34"/>
      <c r="P31" s="47"/>
      <c r="Q31" s="35"/>
      <c r="R31" s="35"/>
      <c r="S31" s="35"/>
      <c r="T31" s="35"/>
      <c r="U31" s="35"/>
      <c r="V31" s="35"/>
      <c r="W31" s="35"/>
      <c r="X31" s="36"/>
    </row>
    <row r="32" spans="3:24" ht="20.25" hidden="1" customHeight="1" x14ac:dyDescent="0.25">
      <c r="C32">
        <v>30</v>
      </c>
      <c r="D32" s="201">
        <v>45227</v>
      </c>
      <c r="E32" s="202" t="s">
        <v>11297</v>
      </c>
      <c r="F32" s="203" t="s">
        <v>6487</v>
      </c>
      <c r="G32" s="203" t="s">
        <v>6486</v>
      </c>
      <c r="H32" s="203" t="s">
        <v>11298</v>
      </c>
      <c r="I32" s="203">
        <v>10000</v>
      </c>
      <c r="J32" s="203"/>
      <c r="K32" s="203"/>
      <c r="L32" s="205">
        <v>22.36</v>
      </c>
      <c r="M32" s="206">
        <f t="shared" si="0"/>
        <v>223600</v>
      </c>
      <c r="O32" s="34"/>
      <c r="P32" s="47"/>
      <c r="Q32" s="35"/>
      <c r="R32" s="35"/>
      <c r="S32" s="35"/>
      <c r="T32" s="35"/>
      <c r="U32" s="35"/>
      <c r="V32" s="35"/>
      <c r="W32" s="35"/>
      <c r="X32" s="36"/>
    </row>
    <row r="33" spans="3:24" ht="20.25" hidden="1" customHeight="1" x14ac:dyDescent="0.25">
      <c r="C33">
        <v>31</v>
      </c>
      <c r="D33" s="201">
        <v>45234</v>
      </c>
      <c r="E33" s="202" t="s">
        <v>234</v>
      </c>
      <c r="F33" s="203" t="s">
        <v>5144</v>
      </c>
      <c r="G33" s="203" t="s">
        <v>5143</v>
      </c>
      <c r="H33" s="203" t="s">
        <v>11324</v>
      </c>
      <c r="I33" s="203">
        <v>-20000</v>
      </c>
      <c r="J33" s="203"/>
      <c r="K33" s="203"/>
      <c r="L33" s="205">
        <v>45.33</v>
      </c>
      <c r="M33" s="206">
        <f t="shared" si="0"/>
        <v>-906600</v>
      </c>
      <c r="O33" s="34"/>
      <c r="P33" s="47"/>
      <c r="Q33" s="35"/>
      <c r="R33" s="35"/>
      <c r="S33" s="35"/>
      <c r="T33" s="35"/>
      <c r="U33" s="35"/>
      <c r="V33" s="35"/>
      <c r="W33" s="35"/>
      <c r="X33" s="36"/>
    </row>
    <row r="34" spans="3:24" ht="20.25" hidden="1" customHeight="1" x14ac:dyDescent="0.25">
      <c r="C34">
        <v>32</v>
      </c>
      <c r="D34" s="201">
        <v>45234</v>
      </c>
      <c r="E34" s="202" t="s">
        <v>234</v>
      </c>
      <c r="F34" s="203" t="s">
        <v>6487</v>
      </c>
      <c r="G34" s="203" t="s">
        <v>6486</v>
      </c>
      <c r="H34" s="203" t="s">
        <v>11324</v>
      </c>
      <c r="I34" s="203">
        <v>-3000</v>
      </c>
      <c r="J34" s="203"/>
      <c r="K34" s="203"/>
      <c r="L34" s="205">
        <v>36.03</v>
      </c>
      <c r="M34" s="206">
        <f t="shared" si="0"/>
        <v>-108090</v>
      </c>
      <c r="O34" s="34"/>
      <c r="P34" s="47"/>
      <c r="Q34" s="35"/>
      <c r="R34" s="35"/>
      <c r="S34" s="35"/>
      <c r="T34" s="35"/>
      <c r="U34" s="35"/>
      <c r="V34" s="35"/>
      <c r="W34" s="35"/>
      <c r="X34" s="36"/>
    </row>
    <row r="35" spans="3:24" ht="20.25" hidden="1" customHeight="1" x14ac:dyDescent="0.25">
      <c r="C35">
        <v>33</v>
      </c>
      <c r="D35" s="201">
        <v>45241</v>
      </c>
      <c r="E35" s="202" t="s">
        <v>234</v>
      </c>
      <c r="F35" s="203" t="s">
        <v>6487</v>
      </c>
      <c r="G35" s="203" t="s">
        <v>6486</v>
      </c>
      <c r="H35" s="203" t="s">
        <v>57</v>
      </c>
      <c r="I35" s="203">
        <v>-7000</v>
      </c>
      <c r="J35" s="203"/>
      <c r="K35" s="203"/>
      <c r="L35" s="205">
        <v>32</v>
      </c>
      <c r="M35" s="206">
        <f t="shared" ref="M35:M40" si="2">L35*I35</f>
        <v>-224000</v>
      </c>
      <c r="O35" s="34"/>
      <c r="P35" s="47"/>
      <c r="Q35" s="35"/>
      <c r="R35" s="35"/>
      <c r="S35" s="35"/>
      <c r="T35" s="35"/>
      <c r="U35" s="35"/>
      <c r="V35" s="35"/>
      <c r="W35" s="35"/>
      <c r="X35" s="36"/>
    </row>
    <row r="36" spans="3:24" ht="20.25" hidden="1" customHeight="1" x14ac:dyDescent="0.25">
      <c r="C36">
        <v>34</v>
      </c>
      <c r="D36" s="167">
        <v>45241</v>
      </c>
      <c r="E36" s="168" t="s">
        <v>234</v>
      </c>
      <c r="F36" s="169" t="s">
        <v>994</v>
      </c>
      <c r="G36" s="169" t="s">
        <v>993</v>
      </c>
      <c r="H36" s="169" t="s">
        <v>53</v>
      </c>
      <c r="I36" s="169">
        <v>5000</v>
      </c>
      <c r="J36" s="169"/>
      <c r="K36" s="169"/>
      <c r="L36" s="170">
        <v>34.01</v>
      </c>
      <c r="M36" s="171">
        <f t="shared" si="2"/>
        <v>170050</v>
      </c>
      <c r="O36" s="34"/>
      <c r="P36" s="47"/>
      <c r="Q36" s="35"/>
      <c r="R36" s="35"/>
      <c r="S36" s="35"/>
      <c r="T36" s="35"/>
      <c r="U36" s="35"/>
      <c r="V36" s="35"/>
      <c r="W36" s="35"/>
      <c r="X36" s="36"/>
    </row>
    <row r="37" spans="3:24" ht="20.25" hidden="1" customHeight="1" x14ac:dyDescent="0.25">
      <c r="C37">
        <v>35</v>
      </c>
      <c r="D37" s="167">
        <v>45241</v>
      </c>
      <c r="E37" s="168" t="s">
        <v>234</v>
      </c>
      <c r="F37" s="169" t="s">
        <v>9519</v>
      </c>
      <c r="G37" s="169" t="s">
        <v>9518</v>
      </c>
      <c r="H37" s="169" t="s">
        <v>53</v>
      </c>
      <c r="I37" s="169">
        <v>10000</v>
      </c>
      <c r="J37" s="169"/>
      <c r="K37" s="169"/>
      <c r="L37" s="170">
        <v>12.82</v>
      </c>
      <c r="M37" s="171">
        <f t="shared" si="2"/>
        <v>128200</v>
      </c>
      <c r="O37" s="34"/>
      <c r="P37" s="47"/>
      <c r="Q37" s="35"/>
      <c r="R37" s="35"/>
      <c r="S37" s="35"/>
      <c r="T37" s="35"/>
      <c r="U37" s="35"/>
      <c r="V37" s="35"/>
      <c r="W37" s="35"/>
      <c r="X37" s="36"/>
    </row>
    <row r="38" spans="3:24" ht="20.25" hidden="1" customHeight="1" x14ac:dyDescent="0.25">
      <c r="C38">
        <v>36</v>
      </c>
      <c r="D38" s="167">
        <v>45247</v>
      </c>
      <c r="E38" s="168" t="s">
        <v>234</v>
      </c>
      <c r="F38" s="169" t="s">
        <v>3198</v>
      </c>
      <c r="G38" s="169" t="s">
        <v>3197</v>
      </c>
      <c r="H38" s="169" t="s">
        <v>538</v>
      </c>
      <c r="I38" s="169">
        <v>-30000</v>
      </c>
      <c r="J38" s="169"/>
      <c r="K38" s="169"/>
      <c r="L38" s="170">
        <v>7.5</v>
      </c>
      <c r="M38" s="171">
        <f t="shared" si="2"/>
        <v>-225000</v>
      </c>
      <c r="O38" s="34"/>
      <c r="P38" s="47"/>
      <c r="Q38" s="35"/>
      <c r="R38" s="35"/>
      <c r="S38" s="35"/>
      <c r="T38" s="35"/>
      <c r="U38" s="35"/>
      <c r="V38" s="35"/>
      <c r="W38" s="35"/>
      <c r="X38" s="36"/>
    </row>
    <row r="39" spans="3:24" ht="20.25" hidden="1" customHeight="1" x14ac:dyDescent="0.25">
      <c r="C39">
        <v>37</v>
      </c>
      <c r="D39" s="167">
        <v>45247</v>
      </c>
      <c r="E39" s="168" t="s">
        <v>234</v>
      </c>
      <c r="F39" s="169" t="s">
        <v>994</v>
      </c>
      <c r="G39" s="169" t="s">
        <v>993</v>
      </c>
      <c r="H39" s="169" t="s">
        <v>538</v>
      </c>
      <c r="I39" s="169">
        <v>-5000</v>
      </c>
      <c r="J39" s="169"/>
      <c r="K39" s="169"/>
      <c r="L39" s="170">
        <v>37.880000000000003</v>
      </c>
      <c r="M39" s="171">
        <f t="shared" si="2"/>
        <v>-189400</v>
      </c>
      <c r="O39" s="34"/>
      <c r="P39" s="47"/>
      <c r="Q39" s="35"/>
      <c r="R39" s="35"/>
      <c r="S39" s="35"/>
      <c r="T39" s="35"/>
      <c r="U39" s="35"/>
      <c r="V39" s="35"/>
      <c r="W39" s="35"/>
      <c r="X39" s="36"/>
    </row>
    <row r="40" spans="3:24" ht="20.25" hidden="1" customHeight="1" x14ac:dyDescent="0.25">
      <c r="C40">
        <v>38</v>
      </c>
      <c r="D40" s="167">
        <v>45247</v>
      </c>
      <c r="E40" s="168" t="s">
        <v>234</v>
      </c>
      <c r="F40" s="169" t="s">
        <v>9519</v>
      </c>
      <c r="G40" s="169" t="s">
        <v>9518</v>
      </c>
      <c r="H40" s="169" t="s">
        <v>538</v>
      </c>
      <c r="I40" s="169">
        <v>-10000</v>
      </c>
      <c r="J40" s="169"/>
      <c r="K40" s="169"/>
      <c r="L40" s="170">
        <v>12.53</v>
      </c>
      <c r="M40" s="171">
        <f t="shared" si="2"/>
        <v>-125300</v>
      </c>
      <c r="O40" s="34"/>
      <c r="P40" s="47"/>
      <c r="Q40" s="35"/>
      <c r="R40" s="35"/>
      <c r="S40" s="35"/>
      <c r="T40" s="35"/>
      <c r="U40" s="35"/>
      <c r="V40" s="35"/>
      <c r="W40" s="35"/>
      <c r="X40" s="36"/>
    </row>
    <row r="41" spans="3:24" ht="20.25" hidden="1" customHeight="1" x14ac:dyDescent="0.25">
      <c r="C41">
        <v>39</v>
      </c>
      <c r="D41" s="167">
        <v>45234</v>
      </c>
      <c r="E41" s="168" t="s">
        <v>234</v>
      </c>
      <c r="F41" s="169" t="s">
        <v>3198</v>
      </c>
      <c r="G41" s="169" t="s">
        <v>3197</v>
      </c>
      <c r="H41" s="169" t="s">
        <v>65</v>
      </c>
      <c r="I41" s="169">
        <v>30000</v>
      </c>
      <c r="J41" s="169"/>
      <c r="K41" s="169"/>
      <c r="L41" s="170">
        <v>5.8</v>
      </c>
      <c r="M41" s="171">
        <f t="shared" si="0"/>
        <v>174000</v>
      </c>
      <c r="O41" s="34"/>
      <c r="P41" s="47"/>
      <c r="Q41" s="35"/>
      <c r="R41" s="35"/>
      <c r="S41" s="35"/>
      <c r="T41" s="35"/>
      <c r="U41" s="35"/>
      <c r="V41" s="35"/>
      <c r="W41" s="35"/>
      <c r="X41" s="36"/>
    </row>
    <row r="42" spans="3:24" ht="20.25" hidden="1" customHeight="1" x14ac:dyDescent="0.25">
      <c r="C42">
        <v>40</v>
      </c>
      <c r="D42" s="158">
        <v>45241</v>
      </c>
      <c r="E42" s="159" t="s">
        <v>234</v>
      </c>
      <c r="F42" s="160" t="s">
        <v>3405</v>
      </c>
      <c r="G42" s="160" t="s">
        <v>3404</v>
      </c>
      <c r="H42" s="160" t="s">
        <v>53</v>
      </c>
      <c r="I42" s="160">
        <v>30000</v>
      </c>
      <c r="J42" s="160"/>
      <c r="K42" s="160"/>
      <c r="L42" s="161">
        <v>8</v>
      </c>
      <c r="M42" s="162">
        <f t="shared" si="0"/>
        <v>240000</v>
      </c>
      <c r="O42" s="34"/>
      <c r="P42" s="47"/>
      <c r="Q42" s="35"/>
      <c r="R42" s="35"/>
      <c r="S42" s="35"/>
      <c r="T42" s="35"/>
      <c r="U42" s="35"/>
      <c r="V42" s="35"/>
      <c r="W42" s="35"/>
      <c r="X42" s="36"/>
    </row>
    <row r="43" spans="3:24" ht="20.25" hidden="1" customHeight="1" x14ac:dyDescent="0.25">
      <c r="C43">
        <v>41</v>
      </c>
      <c r="D43" s="158">
        <v>45247</v>
      </c>
      <c r="E43" s="159" t="s">
        <v>234</v>
      </c>
      <c r="F43" s="160" t="s">
        <v>3405</v>
      </c>
      <c r="G43" s="160" t="s">
        <v>3404</v>
      </c>
      <c r="H43" s="160" t="s">
        <v>40</v>
      </c>
      <c r="I43" s="160">
        <v>20000</v>
      </c>
      <c r="J43" s="160"/>
      <c r="K43" s="160"/>
      <c r="L43" s="161">
        <v>11.85</v>
      </c>
      <c r="M43" s="162">
        <f t="shared" si="0"/>
        <v>237000</v>
      </c>
      <c r="O43" s="34"/>
      <c r="P43" s="47"/>
      <c r="Q43" s="35"/>
      <c r="R43" s="35"/>
      <c r="S43" s="35"/>
      <c r="T43" s="35"/>
      <c r="U43" s="35"/>
      <c r="V43" s="35"/>
      <c r="W43" s="35"/>
      <c r="X43" s="36"/>
    </row>
    <row r="44" spans="3:24" ht="20.25" hidden="1" customHeight="1" x14ac:dyDescent="0.25">
      <c r="C44">
        <v>42</v>
      </c>
      <c r="D44" s="158">
        <v>45247</v>
      </c>
      <c r="E44" s="159" t="s">
        <v>234</v>
      </c>
      <c r="F44" s="160" t="s">
        <v>6473</v>
      </c>
      <c r="G44" s="160" t="s">
        <v>6472</v>
      </c>
      <c r="H44" s="160" t="s">
        <v>40</v>
      </c>
      <c r="I44" s="160">
        <v>3000</v>
      </c>
      <c r="J44" s="160"/>
      <c r="K44" s="160"/>
      <c r="L44" s="161">
        <v>37.9</v>
      </c>
      <c r="M44" s="162">
        <f t="shared" si="0"/>
        <v>113700</v>
      </c>
      <c r="O44" s="34"/>
      <c r="P44" s="47"/>
      <c r="Q44" s="35"/>
      <c r="R44" s="35"/>
      <c r="S44" s="35"/>
      <c r="T44" s="35"/>
      <c r="U44" s="35"/>
      <c r="V44" s="35"/>
      <c r="W44" s="35"/>
      <c r="X44" s="36"/>
    </row>
    <row r="45" spans="3:24" ht="20.25" hidden="1" customHeight="1" x14ac:dyDescent="0.25">
      <c r="C45">
        <v>43</v>
      </c>
      <c r="D45" s="158">
        <v>45247</v>
      </c>
      <c r="E45" s="159" t="s">
        <v>234</v>
      </c>
      <c r="F45" s="160" t="s">
        <v>10681</v>
      </c>
      <c r="G45" s="160" t="s">
        <v>10680</v>
      </c>
      <c r="H45" s="160" t="s">
        <v>40</v>
      </c>
      <c r="I45" s="160">
        <v>15000</v>
      </c>
      <c r="J45" s="160"/>
      <c r="K45" s="160"/>
      <c r="L45" s="161">
        <v>13.43</v>
      </c>
      <c r="M45" s="162">
        <f t="shared" si="0"/>
        <v>201450</v>
      </c>
      <c r="O45" s="34"/>
      <c r="P45" s="47"/>
      <c r="Q45" s="35"/>
      <c r="R45" s="35"/>
      <c r="S45" s="35"/>
      <c r="T45" s="35"/>
      <c r="U45" s="35"/>
      <c r="V45" s="35"/>
      <c r="W45" s="35"/>
      <c r="X45" s="36"/>
    </row>
    <row r="46" spans="3:24" ht="20.25" hidden="1" customHeight="1" x14ac:dyDescent="0.25">
      <c r="C46">
        <v>44</v>
      </c>
      <c r="D46" s="158">
        <v>45255</v>
      </c>
      <c r="E46" s="159" t="s">
        <v>234</v>
      </c>
      <c r="F46" s="160" t="s">
        <v>3405</v>
      </c>
      <c r="G46" s="160" t="s">
        <v>3404</v>
      </c>
      <c r="H46" s="160" t="s">
        <v>538</v>
      </c>
      <c r="I46" s="160">
        <v>-50000</v>
      </c>
      <c r="J46" s="160"/>
      <c r="K46" s="160"/>
      <c r="L46" s="161">
        <v>10.28</v>
      </c>
      <c r="M46" s="162">
        <f t="shared" si="0"/>
        <v>-513999.99999999994</v>
      </c>
      <c r="O46" s="34"/>
      <c r="P46" s="47"/>
      <c r="Q46" s="35"/>
      <c r="R46" s="35"/>
      <c r="S46" s="35"/>
      <c r="T46" s="35"/>
      <c r="U46" s="35"/>
      <c r="V46" s="35"/>
      <c r="W46" s="35"/>
      <c r="X46" s="36"/>
    </row>
    <row r="47" spans="3:24" ht="20.25" hidden="1" customHeight="1" x14ac:dyDescent="0.25">
      <c r="C47">
        <v>45</v>
      </c>
      <c r="D47" s="158">
        <v>45255</v>
      </c>
      <c r="E47" s="159" t="s">
        <v>234</v>
      </c>
      <c r="F47" s="160" t="s">
        <v>6473</v>
      </c>
      <c r="G47" s="160" t="s">
        <v>6472</v>
      </c>
      <c r="H47" s="160" t="s">
        <v>538</v>
      </c>
      <c r="I47" s="160">
        <v>-3000</v>
      </c>
      <c r="J47" s="160"/>
      <c r="K47" s="160"/>
      <c r="L47" s="161">
        <v>42.84</v>
      </c>
      <c r="M47" s="162">
        <f t="shared" si="0"/>
        <v>-128520.00000000001</v>
      </c>
      <c r="O47" s="34"/>
      <c r="P47" s="47"/>
      <c r="Q47" s="35"/>
      <c r="R47" s="35"/>
      <c r="S47" s="35"/>
      <c r="T47" s="35"/>
      <c r="U47" s="35"/>
      <c r="V47" s="35"/>
      <c r="W47" s="35"/>
      <c r="X47" s="36"/>
    </row>
    <row r="48" spans="3:24" ht="20.25" hidden="1" customHeight="1" x14ac:dyDescent="0.25">
      <c r="C48">
        <v>46</v>
      </c>
      <c r="D48" s="158">
        <v>45255</v>
      </c>
      <c r="E48" s="159" t="s">
        <v>234</v>
      </c>
      <c r="F48" s="160" t="s">
        <v>10681</v>
      </c>
      <c r="G48" s="160" t="s">
        <v>10680</v>
      </c>
      <c r="H48" s="160" t="s">
        <v>538</v>
      </c>
      <c r="I48" s="160">
        <v>-15000</v>
      </c>
      <c r="J48" s="160"/>
      <c r="K48" s="160"/>
      <c r="L48" s="161">
        <v>12.13</v>
      </c>
      <c r="M48" s="162">
        <f t="shared" si="0"/>
        <v>-181950</v>
      </c>
      <c r="O48" s="34"/>
      <c r="P48" s="47"/>
      <c r="Q48" s="35"/>
      <c r="R48" s="35"/>
      <c r="S48" s="35"/>
      <c r="T48" s="35"/>
      <c r="U48" s="35"/>
      <c r="V48" s="35"/>
      <c r="W48" s="35"/>
      <c r="X48" s="36"/>
    </row>
    <row r="49" spans="3:24" ht="20.25" hidden="1" customHeight="1" x14ac:dyDescent="0.25">
      <c r="C49">
        <v>47</v>
      </c>
      <c r="D49" s="158">
        <v>45255</v>
      </c>
      <c r="E49" s="159" t="s">
        <v>234</v>
      </c>
      <c r="F49" s="160" t="s">
        <v>9196</v>
      </c>
      <c r="G49" s="160" t="s">
        <v>9195</v>
      </c>
      <c r="H49" s="160" t="s">
        <v>40</v>
      </c>
      <c r="I49" s="160">
        <v>25000</v>
      </c>
      <c r="J49" s="160"/>
      <c r="K49" s="160"/>
      <c r="L49" s="161">
        <v>5.84</v>
      </c>
      <c r="M49" s="162">
        <f t="shared" si="0"/>
        <v>146000</v>
      </c>
      <c r="O49" s="34"/>
      <c r="P49" s="47"/>
      <c r="Q49" s="35"/>
      <c r="R49" s="35"/>
      <c r="S49" s="35"/>
      <c r="T49" s="35"/>
      <c r="U49" s="35"/>
      <c r="V49" s="35"/>
      <c r="W49" s="35"/>
      <c r="X49" s="36"/>
    </row>
    <row r="50" spans="3:24" ht="20.25" hidden="1" customHeight="1" x14ac:dyDescent="0.25">
      <c r="C50">
        <v>48</v>
      </c>
      <c r="D50" s="158">
        <v>45255</v>
      </c>
      <c r="E50" s="159" t="s">
        <v>234</v>
      </c>
      <c r="F50" s="160" t="s">
        <v>7642</v>
      </c>
      <c r="G50" s="160" t="s">
        <v>7641</v>
      </c>
      <c r="H50" s="160" t="s">
        <v>40</v>
      </c>
      <c r="I50" s="160">
        <v>50000</v>
      </c>
      <c r="J50" s="160"/>
      <c r="K50" s="160"/>
      <c r="L50" s="161">
        <v>4.1500000000000004</v>
      </c>
      <c r="M50" s="162">
        <f t="shared" si="0"/>
        <v>207500.00000000003</v>
      </c>
      <c r="O50" s="34"/>
      <c r="P50" s="47"/>
      <c r="Q50" s="35"/>
      <c r="R50" s="35"/>
      <c r="S50" s="35"/>
      <c r="T50" s="35"/>
      <c r="U50" s="35"/>
      <c r="V50" s="35"/>
      <c r="W50" s="35"/>
      <c r="X50" s="36"/>
    </row>
    <row r="51" spans="3:24" ht="20.25" hidden="1" customHeight="1" x14ac:dyDescent="0.25">
      <c r="C51">
        <v>49</v>
      </c>
      <c r="D51" s="158">
        <v>45255</v>
      </c>
      <c r="E51" s="159" t="s">
        <v>234</v>
      </c>
      <c r="F51" s="160" t="s">
        <v>7040</v>
      </c>
      <c r="G51" s="160" t="s">
        <v>7039</v>
      </c>
      <c r="H51" s="160" t="s">
        <v>40</v>
      </c>
      <c r="I51" s="160">
        <v>20000</v>
      </c>
      <c r="J51" s="160"/>
      <c r="K51" s="160"/>
      <c r="L51" s="161">
        <v>10.11</v>
      </c>
      <c r="M51" s="162">
        <f t="shared" si="0"/>
        <v>202200</v>
      </c>
      <c r="O51" s="34"/>
      <c r="P51" s="47"/>
      <c r="Q51" s="35"/>
      <c r="R51" s="35"/>
      <c r="S51" s="35"/>
      <c r="T51" s="35"/>
      <c r="U51" s="35"/>
      <c r="V51" s="35"/>
      <c r="W51" s="35"/>
      <c r="X51" s="36"/>
    </row>
    <row r="52" spans="3:24" ht="20.25" hidden="1" customHeight="1" x14ac:dyDescent="0.25">
      <c r="C52">
        <v>50</v>
      </c>
      <c r="D52" s="158">
        <v>45261</v>
      </c>
      <c r="E52" s="159" t="s">
        <v>234</v>
      </c>
      <c r="F52" s="160" t="s">
        <v>9196</v>
      </c>
      <c r="G52" s="160" t="s">
        <v>9195</v>
      </c>
      <c r="H52" s="160" t="s">
        <v>538</v>
      </c>
      <c r="I52" s="160">
        <v>-25000</v>
      </c>
      <c r="J52" s="160"/>
      <c r="K52" s="160"/>
      <c r="L52" s="161">
        <v>5.7</v>
      </c>
      <c r="M52" s="162">
        <f t="shared" si="0"/>
        <v>-142500</v>
      </c>
      <c r="O52" s="34"/>
      <c r="P52" s="47"/>
      <c r="Q52" s="35"/>
      <c r="R52" s="35"/>
      <c r="S52" s="35"/>
      <c r="T52" s="35"/>
      <c r="U52" s="35"/>
      <c r="V52" s="35"/>
      <c r="W52" s="35"/>
      <c r="X52" s="36"/>
    </row>
    <row r="53" spans="3:24" ht="20.25" hidden="1" customHeight="1" x14ac:dyDescent="0.25">
      <c r="C53">
        <v>51</v>
      </c>
      <c r="D53" s="158">
        <v>45261</v>
      </c>
      <c r="E53" s="159" t="s">
        <v>234</v>
      </c>
      <c r="F53" s="160" t="s">
        <v>7642</v>
      </c>
      <c r="G53" s="160" t="s">
        <v>7641</v>
      </c>
      <c r="H53" s="160" t="s">
        <v>538</v>
      </c>
      <c r="I53" s="160">
        <v>-50000</v>
      </c>
      <c r="J53" s="160"/>
      <c r="K53" s="160"/>
      <c r="L53" s="161">
        <v>3.63</v>
      </c>
      <c r="M53" s="162">
        <f t="shared" si="0"/>
        <v>-181500</v>
      </c>
      <c r="O53" s="34"/>
      <c r="P53" s="47"/>
      <c r="Q53" s="35"/>
      <c r="R53" s="35"/>
      <c r="S53" s="35"/>
      <c r="T53" s="35"/>
      <c r="U53" s="35"/>
      <c r="V53" s="35"/>
      <c r="W53" s="35"/>
      <c r="X53" s="36"/>
    </row>
    <row r="54" spans="3:24" ht="20.25" hidden="1" customHeight="1" x14ac:dyDescent="0.25">
      <c r="C54">
        <v>52</v>
      </c>
      <c r="D54" s="158">
        <v>45261</v>
      </c>
      <c r="E54" s="159" t="s">
        <v>234</v>
      </c>
      <c r="F54" s="160" t="s">
        <v>7040</v>
      </c>
      <c r="G54" s="160" t="s">
        <v>7039</v>
      </c>
      <c r="H54" s="160" t="s">
        <v>538</v>
      </c>
      <c r="I54" s="160">
        <v>-20000</v>
      </c>
      <c r="J54" s="160"/>
      <c r="K54" s="160"/>
      <c r="L54" s="161">
        <v>9.61</v>
      </c>
      <c r="M54" s="162">
        <f t="shared" si="0"/>
        <v>-192200</v>
      </c>
      <c r="O54" s="34"/>
      <c r="P54" s="47"/>
      <c r="Q54" s="35"/>
      <c r="R54" s="35"/>
      <c r="S54" s="35"/>
      <c r="T54" s="35"/>
      <c r="U54" s="35"/>
      <c r="V54" s="35"/>
      <c r="W54" s="35"/>
      <c r="X54" s="36"/>
    </row>
    <row r="55" spans="3:24" ht="20.25" hidden="1" customHeight="1" x14ac:dyDescent="0.25">
      <c r="C55">
        <v>53</v>
      </c>
      <c r="D55" s="158">
        <v>45261</v>
      </c>
      <c r="E55" s="159" t="s">
        <v>234</v>
      </c>
      <c r="F55" s="160" t="s">
        <v>556</v>
      </c>
      <c r="G55" s="160">
        <v>600895</v>
      </c>
      <c r="H55" s="160" t="s">
        <v>40</v>
      </c>
      <c r="I55" s="160">
        <v>15000</v>
      </c>
      <c r="J55" s="160"/>
      <c r="K55" s="160"/>
      <c r="L55" s="161">
        <v>22.92</v>
      </c>
      <c r="M55" s="162">
        <f t="shared" si="0"/>
        <v>343800</v>
      </c>
      <c r="O55" s="34"/>
      <c r="P55" s="47"/>
      <c r="Q55" s="35"/>
      <c r="R55" s="35"/>
      <c r="S55" s="35"/>
      <c r="T55" s="35"/>
      <c r="U55" s="35"/>
      <c r="V55" s="35"/>
      <c r="W55" s="35"/>
      <c r="X55" s="36"/>
    </row>
    <row r="56" spans="3:24" ht="20.25" hidden="1" customHeight="1" x14ac:dyDescent="0.25">
      <c r="C56">
        <v>54</v>
      </c>
      <c r="D56" s="158">
        <v>45261</v>
      </c>
      <c r="E56" s="159" t="s">
        <v>234</v>
      </c>
      <c r="F56" s="160" t="s">
        <v>6449</v>
      </c>
      <c r="G56" s="160" t="s">
        <v>6448</v>
      </c>
      <c r="H56" s="160" t="s">
        <v>40</v>
      </c>
      <c r="I56" s="160">
        <v>40000</v>
      </c>
      <c r="J56" s="160"/>
      <c r="K56" s="160"/>
      <c r="L56" s="161">
        <v>6.94</v>
      </c>
      <c r="M56" s="162">
        <f t="shared" si="0"/>
        <v>277600</v>
      </c>
      <c r="O56" s="34"/>
      <c r="P56" s="47"/>
      <c r="Q56" s="35"/>
      <c r="R56" s="35"/>
      <c r="S56" s="35"/>
      <c r="T56" s="35"/>
      <c r="U56" s="35"/>
      <c r="V56" s="35"/>
      <c r="W56" s="35"/>
      <c r="X56" s="36"/>
    </row>
    <row r="57" spans="3:24" ht="20.25" hidden="1" customHeight="1" x14ac:dyDescent="0.25">
      <c r="C57">
        <v>55</v>
      </c>
      <c r="D57" s="158">
        <v>45269</v>
      </c>
      <c r="E57" s="159" t="s">
        <v>234</v>
      </c>
      <c r="F57" s="160" t="s">
        <v>556</v>
      </c>
      <c r="G57" s="160">
        <v>600895</v>
      </c>
      <c r="H57" s="160" t="s">
        <v>538</v>
      </c>
      <c r="I57" s="160">
        <v>-15000</v>
      </c>
      <c r="J57" s="160"/>
      <c r="K57" s="160"/>
      <c r="L57" s="161">
        <v>20.51</v>
      </c>
      <c r="M57" s="162">
        <f t="shared" si="0"/>
        <v>-307650</v>
      </c>
      <c r="O57" s="34"/>
      <c r="P57" s="47"/>
      <c r="Q57" s="35"/>
      <c r="R57" s="35"/>
      <c r="S57" s="35"/>
      <c r="T57" s="35"/>
      <c r="U57" s="35"/>
      <c r="V57" s="35"/>
      <c r="W57" s="35"/>
      <c r="X57" s="36"/>
    </row>
    <row r="58" spans="3:24" ht="20.25" hidden="1" customHeight="1" x14ac:dyDescent="0.25">
      <c r="C58">
        <v>56</v>
      </c>
      <c r="D58" s="158">
        <v>45269</v>
      </c>
      <c r="E58" s="159" t="s">
        <v>234</v>
      </c>
      <c r="F58" s="160" t="s">
        <v>6449</v>
      </c>
      <c r="G58" s="160" t="s">
        <v>6448</v>
      </c>
      <c r="H58" s="160" t="s">
        <v>538</v>
      </c>
      <c r="I58" s="160">
        <v>-40000</v>
      </c>
      <c r="J58" s="160"/>
      <c r="K58" s="160"/>
      <c r="L58" s="161">
        <v>5.72</v>
      </c>
      <c r="M58" s="162">
        <f t="shared" si="0"/>
        <v>-228800</v>
      </c>
      <c r="O58" s="34"/>
      <c r="P58" s="47"/>
      <c r="Q58" s="35"/>
      <c r="R58" s="35"/>
      <c r="S58" s="35"/>
      <c r="T58" s="35"/>
      <c r="U58" s="35"/>
      <c r="V58" s="35"/>
      <c r="W58" s="35"/>
      <c r="X58" s="36"/>
    </row>
    <row r="59" spans="3:24" ht="20.25" hidden="1" customHeight="1" x14ac:dyDescent="0.25">
      <c r="C59">
        <v>57</v>
      </c>
      <c r="D59" s="158">
        <v>45269</v>
      </c>
      <c r="E59" s="159" t="s">
        <v>234</v>
      </c>
      <c r="F59" s="160" t="s">
        <v>7398</v>
      </c>
      <c r="G59" s="160" t="s">
        <v>7397</v>
      </c>
      <c r="H59" s="160" t="s">
        <v>40</v>
      </c>
      <c r="I59" s="160">
        <v>8000</v>
      </c>
      <c r="J59" s="160"/>
      <c r="K59" s="160"/>
      <c r="L59" s="161">
        <v>20.37</v>
      </c>
      <c r="M59" s="162">
        <f t="shared" si="0"/>
        <v>162960</v>
      </c>
      <c r="O59" s="34"/>
      <c r="P59" s="47"/>
      <c r="Q59" s="35"/>
      <c r="R59" s="35"/>
      <c r="S59" s="35"/>
      <c r="T59" s="35"/>
      <c r="U59" s="35"/>
      <c r="V59" s="35"/>
      <c r="W59" s="35"/>
      <c r="X59" s="36"/>
    </row>
    <row r="60" spans="3:24" ht="20.25" hidden="1" customHeight="1" x14ac:dyDescent="0.25">
      <c r="C60">
        <v>58</v>
      </c>
      <c r="D60" s="158">
        <v>45276</v>
      </c>
      <c r="E60" s="159" t="s">
        <v>234</v>
      </c>
      <c r="F60" s="160" t="s">
        <v>7398</v>
      </c>
      <c r="G60" s="160" t="s">
        <v>7397</v>
      </c>
      <c r="H60" s="160" t="s">
        <v>538</v>
      </c>
      <c r="I60" s="160">
        <v>-8000</v>
      </c>
      <c r="J60" s="160"/>
      <c r="K60" s="160"/>
      <c r="L60" s="161">
        <v>18.16</v>
      </c>
      <c r="M60" s="162">
        <f>L60*I60</f>
        <v>-145280</v>
      </c>
      <c r="O60" s="34"/>
      <c r="P60" s="47"/>
      <c r="Q60" s="35"/>
      <c r="R60" s="35"/>
      <c r="S60" s="35"/>
      <c r="T60" s="35"/>
      <c r="U60" s="35"/>
      <c r="V60" s="35"/>
      <c r="W60" s="35"/>
      <c r="X60" s="36"/>
    </row>
    <row r="61" spans="3:24" ht="20.25" hidden="1" customHeight="1" x14ac:dyDescent="0.25">
      <c r="C61">
        <v>59</v>
      </c>
      <c r="D61" s="158">
        <v>45283</v>
      </c>
      <c r="E61" s="159" t="s">
        <v>234</v>
      </c>
      <c r="F61" s="160" t="s">
        <v>8119</v>
      </c>
      <c r="G61" s="160" t="s">
        <v>8118</v>
      </c>
      <c r="H61" s="160" t="s">
        <v>538</v>
      </c>
      <c r="I61" s="160">
        <v>-30000</v>
      </c>
      <c r="J61" s="160"/>
      <c r="K61" s="160"/>
      <c r="L61" s="161">
        <v>8.19</v>
      </c>
      <c r="M61" s="162">
        <f>L61*I61</f>
        <v>-245699.99999999997</v>
      </c>
      <c r="O61" s="34"/>
      <c r="P61" s="47"/>
      <c r="Q61" s="35"/>
      <c r="R61" s="35"/>
      <c r="S61" s="35"/>
      <c r="T61" s="35"/>
      <c r="U61" s="35"/>
      <c r="V61" s="35"/>
      <c r="W61" s="35"/>
      <c r="X61" s="36"/>
    </row>
    <row r="62" spans="3:24" ht="20.25" hidden="1" customHeight="1" x14ac:dyDescent="0.25">
      <c r="C62">
        <v>60</v>
      </c>
      <c r="D62" s="158">
        <v>45283</v>
      </c>
      <c r="E62" s="159" t="s">
        <v>234</v>
      </c>
      <c r="F62" s="160" t="s">
        <v>852</v>
      </c>
      <c r="G62" s="160" t="s">
        <v>851</v>
      </c>
      <c r="H62" s="160" t="s">
        <v>538</v>
      </c>
      <c r="I62" s="160">
        <v>-20000</v>
      </c>
      <c r="J62" s="160"/>
      <c r="K62" s="160"/>
      <c r="L62" s="161">
        <v>5.1100000000000003</v>
      </c>
      <c r="M62" s="162">
        <f>L62*I62</f>
        <v>-102200</v>
      </c>
      <c r="O62" s="34"/>
      <c r="P62" s="47"/>
      <c r="Q62" s="35"/>
      <c r="R62" s="35"/>
      <c r="S62" s="35"/>
      <c r="T62" s="35"/>
      <c r="U62" s="35"/>
      <c r="V62" s="35"/>
      <c r="W62" s="35"/>
      <c r="X62" s="36"/>
    </row>
    <row r="63" spans="3:24" ht="20.25" hidden="1" customHeight="1" x14ac:dyDescent="0.25">
      <c r="C63">
        <v>61</v>
      </c>
      <c r="D63" s="158">
        <v>45269</v>
      </c>
      <c r="E63" s="159" t="s">
        <v>234</v>
      </c>
      <c r="F63" s="160" t="s">
        <v>8119</v>
      </c>
      <c r="G63" s="160" t="s">
        <v>8118</v>
      </c>
      <c r="H63" s="160" t="s">
        <v>40</v>
      </c>
      <c r="I63" s="160">
        <v>30000</v>
      </c>
      <c r="J63" s="160"/>
      <c r="K63" s="160"/>
      <c r="L63" s="161">
        <v>8.09</v>
      </c>
      <c r="M63" s="162">
        <f t="shared" si="0"/>
        <v>242700</v>
      </c>
      <c r="O63" s="34"/>
      <c r="P63" s="47"/>
      <c r="Q63" s="35"/>
      <c r="R63" s="35"/>
      <c r="S63" s="35"/>
      <c r="T63" s="35"/>
      <c r="U63" s="35"/>
      <c r="V63" s="35"/>
      <c r="W63" s="35"/>
      <c r="X63" s="36"/>
    </row>
    <row r="64" spans="3:24" ht="20.25" hidden="1" customHeight="1" x14ac:dyDescent="0.25">
      <c r="C64">
        <v>62</v>
      </c>
      <c r="D64" s="158">
        <v>45276</v>
      </c>
      <c r="E64" s="159" t="s">
        <v>234</v>
      </c>
      <c r="F64" s="160" t="s">
        <v>852</v>
      </c>
      <c r="G64" s="160" t="s">
        <v>851</v>
      </c>
      <c r="H64" s="160" t="s">
        <v>40</v>
      </c>
      <c r="I64" s="160">
        <v>20000</v>
      </c>
      <c r="J64" s="160"/>
      <c r="K64" s="160"/>
      <c r="L64" s="161">
        <v>7.17</v>
      </c>
      <c r="M64" s="162">
        <f t="shared" si="0"/>
        <v>143400</v>
      </c>
      <c r="O64" s="34"/>
      <c r="P64" s="47"/>
      <c r="Q64" s="35"/>
      <c r="R64" s="35"/>
      <c r="S64" s="35"/>
      <c r="T64" s="35"/>
      <c r="U64" s="35"/>
      <c r="V64" s="35"/>
      <c r="W64" s="35"/>
      <c r="X64" s="36"/>
    </row>
    <row r="65" spans="3:24" ht="20.25" hidden="1" customHeight="1" x14ac:dyDescent="0.25">
      <c r="C65">
        <v>63</v>
      </c>
      <c r="D65" s="158">
        <v>45276</v>
      </c>
      <c r="E65" s="159" t="s">
        <v>234</v>
      </c>
      <c r="F65" s="160" t="s">
        <v>2606</v>
      </c>
      <c r="G65" s="160" t="s">
        <v>2605</v>
      </c>
      <c r="H65" s="160" t="s">
        <v>40</v>
      </c>
      <c r="I65" s="160">
        <v>15000</v>
      </c>
      <c r="J65" s="160"/>
      <c r="K65" s="160"/>
      <c r="L65" s="161">
        <v>11.65</v>
      </c>
      <c r="M65" s="162">
        <f>L65*I65</f>
        <v>174750</v>
      </c>
      <c r="O65" s="34"/>
      <c r="P65" s="47"/>
      <c r="Q65" s="35"/>
      <c r="R65" s="35"/>
      <c r="S65" s="35"/>
      <c r="T65" s="35"/>
      <c r="U65" s="35"/>
      <c r="V65" s="35"/>
      <c r="W65" s="35"/>
      <c r="X65" s="36"/>
    </row>
    <row r="66" spans="3:24" ht="20.25" hidden="1" customHeight="1" x14ac:dyDescent="0.25">
      <c r="C66">
        <v>64</v>
      </c>
      <c r="D66" s="158">
        <v>45283</v>
      </c>
      <c r="E66" s="159" t="s">
        <v>234</v>
      </c>
      <c r="F66" s="160" t="s">
        <v>3443</v>
      </c>
      <c r="G66" s="160" t="s">
        <v>3442</v>
      </c>
      <c r="H66" s="160" t="s">
        <v>40</v>
      </c>
      <c r="I66" s="160">
        <v>15000</v>
      </c>
      <c r="J66" s="160"/>
      <c r="K66" s="160"/>
      <c r="L66" s="161">
        <v>16.34</v>
      </c>
      <c r="M66" s="162">
        <f t="shared" si="0"/>
        <v>245100</v>
      </c>
      <c r="O66" s="34"/>
      <c r="P66" s="47"/>
      <c r="Q66" s="35"/>
      <c r="R66" s="35"/>
      <c r="S66" s="35"/>
      <c r="T66" s="35"/>
      <c r="U66" s="35"/>
      <c r="V66" s="35"/>
      <c r="W66" s="35"/>
      <c r="X66" s="36"/>
    </row>
    <row r="67" spans="3:24" ht="20.25" hidden="1" customHeight="1" x14ac:dyDescent="0.25">
      <c r="C67">
        <v>65</v>
      </c>
      <c r="D67" s="158">
        <v>45304</v>
      </c>
      <c r="E67" s="159" t="s">
        <v>234</v>
      </c>
      <c r="F67" s="160" t="s">
        <v>2606</v>
      </c>
      <c r="G67" s="160" t="s">
        <v>2605</v>
      </c>
      <c r="H67" s="160" t="s">
        <v>538</v>
      </c>
      <c r="I67" s="160">
        <v>-15000</v>
      </c>
      <c r="J67" s="160"/>
      <c r="K67" s="160"/>
      <c r="L67" s="161">
        <v>13.16</v>
      </c>
      <c r="M67" s="162">
        <f t="shared" si="0"/>
        <v>-197400</v>
      </c>
      <c r="O67" s="34"/>
      <c r="P67" s="47"/>
      <c r="Q67" s="35"/>
      <c r="R67" s="35"/>
      <c r="S67" s="35"/>
      <c r="T67" s="35"/>
      <c r="U67" s="35"/>
      <c r="V67" s="35"/>
      <c r="W67" s="35"/>
      <c r="X67" s="36"/>
    </row>
    <row r="68" spans="3:24" ht="20.25" hidden="1" customHeight="1" x14ac:dyDescent="0.25">
      <c r="C68">
        <v>66</v>
      </c>
      <c r="D68" s="158">
        <v>45304</v>
      </c>
      <c r="E68" s="159" t="s">
        <v>234</v>
      </c>
      <c r="F68" s="160" t="s">
        <v>3443</v>
      </c>
      <c r="G68" s="160" t="s">
        <v>3442</v>
      </c>
      <c r="H68" s="160" t="s">
        <v>538</v>
      </c>
      <c r="I68" s="160">
        <v>-15000</v>
      </c>
      <c r="J68" s="160"/>
      <c r="K68" s="160"/>
      <c r="L68" s="161">
        <v>15.25</v>
      </c>
      <c r="M68" s="162">
        <f t="shared" si="0"/>
        <v>-228750</v>
      </c>
      <c r="O68" s="34"/>
      <c r="P68" s="47"/>
      <c r="Q68" s="35"/>
      <c r="R68" s="35"/>
      <c r="S68" s="35"/>
      <c r="T68" s="35"/>
      <c r="U68" s="35"/>
      <c r="V68" s="35"/>
      <c r="W68" s="35"/>
      <c r="X68" s="36"/>
    </row>
    <row r="69" spans="3:24" ht="20.25" hidden="1" customHeight="1" x14ac:dyDescent="0.25">
      <c r="C69">
        <v>67</v>
      </c>
      <c r="D69" s="158">
        <v>45304</v>
      </c>
      <c r="E69" s="159" t="s">
        <v>234</v>
      </c>
      <c r="F69" s="160" t="s">
        <v>8273</v>
      </c>
      <c r="G69" s="160" t="s">
        <v>8272</v>
      </c>
      <c r="H69" s="160" t="s">
        <v>40</v>
      </c>
      <c r="I69" s="160">
        <v>30000</v>
      </c>
      <c r="J69" s="160"/>
      <c r="K69" s="160"/>
      <c r="L69" s="161">
        <v>7.15</v>
      </c>
      <c r="M69" s="162">
        <f t="shared" si="0"/>
        <v>214500</v>
      </c>
      <c r="O69" s="34"/>
      <c r="P69" s="47"/>
      <c r="Q69" s="35"/>
      <c r="R69" s="35"/>
      <c r="S69" s="35"/>
      <c r="T69" s="35"/>
      <c r="U69" s="35"/>
      <c r="V69" s="35"/>
      <c r="W69" s="35"/>
      <c r="X69" s="36"/>
    </row>
    <row r="70" spans="3:24" ht="20.25" hidden="1" customHeight="1" x14ac:dyDescent="0.25">
      <c r="C70">
        <v>68</v>
      </c>
      <c r="D70" s="158">
        <v>45304</v>
      </c>
      <c r="E70" s="159" t="s">
        <v>234</v>
      </c>
      <c r="F70" s="160" t="s">
        <v>6259</v>
      </c>
      <c r="G70" s="160" t="s">
        <v>6258</v>
      </c>
      <c r="H70" s="160" t="s">
        <v>40</v>
      </c>
      <c r="I70" s="160">
        <v>13000</v>
      </c>
      <c r="J70" s="160"/>
      <c r="K70" s="160"/>
      <c r="L70" s="161">
        <v>10.35</v>
      </c>
      <c r="M70" s="162">
        <f t="shared" si="0"/>
        <v>134550</v>
      </c>
      <c r="O70" s="34"/>
      <c r="P70" s="47"/>
      <c r="Q70" s="35"/>
      <c r="R70" s="35"/>
      <c r="S70" s="35"/>
      <c r="T70" s="35"/>
      <c r="U70" s="35"/>
      <c r="V70" s="35"/>
      <c r="W70" s="35"/>
      <c r="X70" s="36"/>
    </row>
    <row r="71" spans="3:24" ht="20.25" hidden="1" customHeight="1" x14ac:dyDescent="0.25">
      <c r="C71">
        <v>69</v>
      </c>
      <c r="D71" s="158">
        <v>45304</v>
      </c>
      <c r="E71" s="159" t="s">
        <v>234</v>
      </c>
      <c r="F71" s="160" t="s">
        <v>4510</v>
      </c>
      <c r="G71" s="160" t="s">
        <v>4509</v>
      </c>
      <c r="H71" s="160" t="s">
        <v>40</v>
      </c>
      <c r="I71" s="160">
        <v>40000</v>
      </c>
      <c r="J71" s="160"/>
      <c r="K71" s="160"/>
      <c r="L71" s="161">
        <v>3.82</v>
      </c>
      <c r="M71" s="162">
        <f t="shared" si="0"/>
        <v>152800</v>
      </c>
      <c r="O71" s="34"/>
      <c r="P71" s="47"/>
      <c r="Q71" s="35"/>
      <c r="R71" s="35"/>
      <c r="S71" s="35"/>
      <c r="T71" s="35"/>
      <c r="U71" s="35"/>
      <c r="V71" s="35"/>
      <c r="W71" s="35"/>
      <c r="X71" s="36"/>
    </row>
    <row r="72" spans="3:24" ht="20.25" hidden="1" customHeight="1" x14ac:dyDescent="0.25">
      <c r="C72">
        <v>70</v>
      </c>
      <c r="D72" s="158">
        <v>45318</v>
      </c>
      <c r="E72" s="159" t="s">
        <v>234</v>
      </c>
      <c r="F72" s="160" t="s">
        <v>8273</v>
      </c>
      <c r="G72" s="160" t="s">
        <v>8272</v>
      </c>
      <c r="H72" s="160" t="s">
        <v>57</v>
      </c>
      <c r="I72" s="160">
        <v>-30000</v>
      </c>
      <c r="J72" s="160"/>
      <c r="K72" s="160"/>
      <c r="L72" s="161">
        <v>5.3</v>
      </c>
      <c r="M72" s="162">
        <f t="shared" si="0"/>
        <v>-159000</v>
      </c>
      <c r="O72" s="34"/>
      <c r="P72" s="47"/>
      <c r="Q72" s="35"/>
      <c r="R72" s="35"/>
      <c r="S72" s="35"/>
      <c r="T72" s="35"/>
      <c r="U72" s="35"/>
      <c r="V72" s="35"/>
      <c r="W72" s="35"/>
      <c r="X72" s="36"/>
    </row>
    <row r="73" spans="3:24" ht="20.25" hidden="1" customHeight="1" x14ac:dyDescent="0.25">
      <c r="C73">
        <v>71</v>
      </c>
      <c r="D73" s="158">
        <v>45318</v>
      </c>
      <c r="E73" s="159" t="s">
        <v>234</v>
      </c>
      <c r="F73" s="160" t="s">
        <v>6259</v>
      </c>
      <c r="G73" s="160" t="s">
        <v>6258</v>
      </c>
      <c r="H73" s="160" t="s">
        <v>57</v>
      </c>
      <c r="I73" s="160">
        <v>-13000</v>
      </c>
      <c r="J73" s="160"/>
      <c r="K73" s="160"/>
      <c r="L73" s="161">
        <v>8.5399999999999991</v>
      </c>
      <c r="M73" s="162">
        <f t="shared" si="0"/>
        <v>-111019.99999999999</v>
      </c>
      <c r="O73" s="34"/>
      <c r="P73" s="47"/>
      <c r="Q73" s="35"/>
      <c r="R73" s="35"/>
      <c r="S73" s="35"/>
      <c r="T73" s="35"/>
      <c r="U73" s="35"/>
      <c r="V73" s="35"/>
      <c r="W73" s="35"/>
      <c r="X73" s="36"/>
    </row>
    <row r="74" spans="3:24" ht="20.25" hidden="1" customHeight="1" x14ac:dyDescent="0.25">
      <c r="C74">
        <v>72</v>
      </c>
      <c r="D74" s="158">
        <v>45318</v>
      </c>
      <c r="E74" s="159" t="s">
        <v>234</v>
      </c>
      <c r="F74" s="160" t="s">
        <v>4510</v>
      </c>
      <c r="G74" s="160" t="s">
        <v>4509</v>
      </c>
      <c r="H74" s="160" t="s">
        <v>57</v>
      </c>
      <c r="I74" s="160">
        <v>-40000</v>
      </c>
      <c r="J74" s="160"/>
      <c r="K74" s="160"/>
      <c r="L74" s="161">
        <v>3.43</v>
      </c>
      <c r="M74" s="162">
        <f t="shared" si="0"/>
        <v>-137200</v>
      </c>
      <c r="O74" s="34"/>
      <c r="P74" s="47"/>
      <c r="Q74" s="35"/>
      <c r="R74" s="35"/>
      <c r="S74" s="35"/>
      <c r="T74" s="35"/>
      <c r="U74" s="35"/>
      <c r="V74" s="35"/>
      <c r="W74" s="35"/>
      <c r="X74" s="36"/>
    </row>
    <row r="75" spans="3:24" ht="20.25" hidden="1" customHeight="1" x14ac:dyDescent="0.25">
      <c r="C75">
        <v>76</v>
      </c>
      <c r="D75" s="158">
        <v>45318</v>
      </c>
      <c r="E75" s="159" t="s">
        <v>234</v>
      </c>
      <c r="F75" s="160" t="s">
        <v>2606</v>
      </c>
      <c r="G75" s="160" t="s">
        <v>2605</v>
      </c>
      <c r="H75" s="160" t="s">
        <v>0</v>
      </c>
      <c r="I75" s="160">
        <v>20000</v>
      </c>
      <c r="J75" s="160"/>
      <c r="K75" s="160"/>
      <c r="L75" s="161">
        <v>16.149999999999999</v>
      </c>
      <c r="M75" s="162">
        <f>L75*I75</f>
        <v>323000</v>
      </c>
      <c r="O75" s="34"/>
      <c r="P75" s="47"/>
      <c r="Q75" s="35"/>
      <c r="R75" s="35"/>
      <c r="S75" s="35"/>
      <c r="T75" s="35"/>
      <c r="U75" s="35"/>
      <c r="V75" s="35"/>
      <c r="W75" s="35"/>
      <c r="X75" s="36"/>
    </row>
    <row r="76" spans="3:24" ht="20.25" hidden="1" customHeight="1" x14ac:dyDescent="0.25">
      <c r="C76">
        <v>77</v>
      </c>
      <c r="D76" s="158">
        <v>45325</v>
      </c>
      <c r="E76" s="159" t="s">
        <v>234</v>
      </c>
      <c r="F76" s="160" t="s">
        <v>5284</v>
      </c>
      <c r="G76" s="160" t="s">
        <v>5283</v>
      </c>
      <c r="H76" s="160" t="s">
        <v>57</v>
      </c>
      <c r="I76" s="160">
        <v>-30000</v>
      </c>
      <c r="J76" s="160"/>
      <c r="K76" s="160"/>
      <c r="L76" s="161">
        <v>5.79</v>
      </c>
      <c r="M76" s="162">
        <f>L76*I76</f>
        <v>-173700</v>
      </c>
      <c r="O76" s="34"/>
      <c r="P76" s="47"/>
      <c r="Q76" s="35"/>
      <c r="R76" s="35"/>
      <c r="S76" s="35"/>
      <c r="T76" s="35"/>
      <c r="U76" s="35"/>
      <c r="V76" s="35"/>
      <c r="W76" s="35"/>
      <c r="X76" s="36"/>
    </row>
    <row r="77" spans="3:24" ht="20.25" hidden="1" customHeight="1" x14ac:dyDescent="0.25">
      <c r="C77">
        <v>78</v>
      </c>
      <c r="D77" s="158">
        <v>45325</v>
      </c>
      <c r="E77" s="159" t="s">
        <v>234</v>
      </c>
      <c r="F77" s="160" t="s">
        <v>2606</v>
      </c>
      <c r="G77" s="160" t="s">
        <v>2605</v>
      </c>
      <c r="H77" s="160" t="s">
        <v>57</v>
      </c>
      <c r="I77" s="160">
        <v>-20000</v>
      </c>
      <c r="J77" s="160"/>
      <c r="K77" s="160"/>
      <c r="L77" s="161">
        <v>12.87</v>
      </c>
      <c r="M77" s="162">
        <f>L77*I77</f>
        <v>-257399.99999999997</v>
      </c>
      <c r="O77" s="34"/>
      <c r="P77" s="47"/>
      <c r="Q77" s="35"/>
      <c r="R77" s="35"/>
      <c r="S77" s="35"/>
      <c r="T77" s="35"/>
      <c r="U77" s="35"/>
      <c r="V77" s="35"/>
      <c r="W77" s="35"/>
      <c r="X77" s="36"/>
    </row>
    <row r="78" spans="3:24" ht="20.25" hidden="1" customHeight="1" x14ac:dyDescent="0.25">
      <c r="C78">
        <v>73</v>
      </c>
      <c r="D78" s="158">
        <v>45318</v>
      </c>
      <c r="E78" s="159" t="s">
        <v>234</v>
      </c>
      <c r="F78" s="160" t="s">
        <v>5284</v>
      </c>
      <c r="G78" s="160" t="s">
        <v>5283</v>
      </c>
      <c r="H78" s="160" t="s">
        <v>0</v>
      </c>
      <c r="I78" s="160">
        <v>30000</v>
      </c>
      <c r="J78" s="160"/>
      <c r="K78" s="160"/>
      <c r="L78" s="161">
        <v>6.56</v>
      </c>
      <c r="M78" s="162">
        <f t="shared" si="0"/>
        <v>196800</v>
      </c>
      <c r="O78" s="34"/>
      <c r="P78" s="47"/>
      <c r="Q78" s="35"/>
      <c r="R78" s="35"/>
      <c r="S78" s="35"/>
      <c r="T78" s="35"/>
      <c r="U78" s="35"/>
      <c r="V78" s="35"/>
      <c r="W78" s="35"/>
      <c r="X78" s="36"/>
    </row>
    <row r="79" spans="3:24" ht="20.25" hidden="1" customHeight="1" x14ac:dyDescent="0.25">
      <c r="C79">
        <v>74</v>
      </c>
      <c r="D79" s="158">
        <v>45318</v>
      </c>
      <c r="E79" s="159" t="s">
        <v>234</v>
      </c>
      <c r="F79" s="160" t="s">
        <v>11446</v>
      </c>
      <c r="G79" s="160" t="s">
        <v>9552</v>
      </c>
      <c r="H79" s="160" t="s">
        <v>0</v>
      </c>
      <c r="I79" s="160">
        <v>10000</v>
      </c>
      <c r="J79" s="160"/>
      <c r="K79" s="160"/>
      <c r="L79" s="161">
        <v>19.77</v>
      </c>
      <c r="M79" s="162">
        <f t="shared" si="0"/>
        <v>197700</v>
      </c>
      <c r="O79" s="34"/>
      <c r="P79" s="47"/>
      <c r="Q79" s="35"/>
      <c r="R79" s="35"/>
      <c r="S79" s="35"/>
      <c r="T79" s="35"/>
      <c r="U79" s="35"/>
      <c r="V79" s="35"/>
      <c r="W79" s="35"/>
      <c r="X79" s="36"/>
    </row>
    <row r="80" spans="3:24" ht="20.25" hidden="1" customHeight="1" x14ac:dyDescent="0.25">
      <c r="C80">
        <v>75</v>
      </c>
      <c r="D80" s="158">
        <v>45318</v>
      </c>
      <c r="E80" s="159" t="s">
        <v>234</v>
      </c>
      <c r="F80" s="160" t="s">
        <v>1312</v>
      </c>
      <c r="G80" s="160" t="s">
        <v>1311</v>
      </c>
      <c r="H80" s="160" t="s">
        <v>0</v>
      </c>
      <c r="I80" s="160">
        <v>40000</v>
      </c>
      <c r="J80" s="160"/>
      <c r="K80" s="160"/>
      <c r="L80" s="161">
        <v>8.9499999999999993</v>
      </c>
      <c r="M80" s="162">
        <f t="shared" si="0"/>
        <v>358000</v>
      </c>
      <c r="O80" s="34"/>
      <c r="P80" s="47"/>
      <c r="Q80" s="35"/>
      <c r="R80" s="35"/>
      <c r="S80" s="35"/>
      <c r="T80" s="35"/>
      <c r="U80" s="35"/>
      <c r="V80" s="35"/>
      <c r="W80" s="35"/>
      <c r="X80" s="36"/>
    </row>
    <row r="81" spans="4:24" ht="20.25" hidden="1" customHeight="1" x14ac:dyDescent="0.25">
      <c r="D81" s="158">
        <v>45325</v>
      </c>
      <c r="E81" s="159" t="s">
        <v>234</v>
      </c>
      <c r="F81" s="160" t="s">
        <v>9553</v>
      </c>
      <c r="G81" s="160" t="s">
        <v>9552</v>
      </c>
      <c r="H81" s="160" t="s">
        <v>0</v>
      </c>
      <c r="I81" s="160">
        <v>5000</v>
      </c>
      <c r="J81" s="160"/>
      <c r="K81" s="160"/>
      <c r="L81" s="161">
        <v>26.06</v>
      </c>
      <c r="M81" s="162">
        <f t="shared" si="0"/>
        <v>130300</v>
      </c>
      <c r="O81" s="34"/>
      <c r="P81" s="47"/>
      <c r="Q81" s="35"/>
      <c r="R81" s="35"/>
      <c r="S81" s="35"/>
      <c r="T81" s="35"/>
      <c r="U81" s="35"/>
      <c r="V81" s="35"/>
      <c r="W81" s="35"/>
      <c r="X81" s="36"/>
    </row>
    <row r="82" spans="4:24" ht="20.25" hidden="1" customHeight="1" x14ac:dyDescent="0.25">
      <c r="D82" s="158">
        <v>45346</v>
      </c>
      <c r="E82" s="159" t="s">
        <v>234</v>
      </c>
      <c r="F82" s="160" t="s">
        <v>1312</v>
      </c>
      <c r="G82" s="160" t="s">
        <v>1311</v>
      </c>
      <c r="H82" s="160" t="s">
        <v>57</v>
      </c>
      <c r="I82" s="160">
        <v>-40000</v>
      </c>
      <c r="J82" s="160"/>
      <c r="K82" s="160"/>
      <c r="L82" s="161">
        <v>7.69</v>
      </c>
      <c r="M82" s="162">
        <f t="shared" si="0"/>
        <v>-307600</v>
      </c>
      <c r="O82" s="34"/>
      <c r="P82" s="47"/>
      <c r="Q82" s="35"/>
      <c r="R82" s="35"/>
      <c r="S82" s="35"/>
      <c r="T82" s="35"/>
      <c r="U82" s="35"/>
      <c r="V82" s="35"/>
      <c r="W82" s="35"/>
      <c r="X82" s="36"/>
    </row>
    <row r="83" spans="4:24" ht="20.25" hidden="1" customHeight="1" x14ac:dyDescent="0.25">
      <c r="D83" s="158">
        <v>45346</v>
      </c>
      <c r="E83" s="159" t="s">
        <v>234</v>
      </c>
      <c r="F83" s="160" t="s">
        <v>5144</v>
      </c>
      <c r="G83" s="160" t="s">
        <v>5143</v>
      </c>
      <c r="H83" s="160" t="s">
        <v>0</v>
      </c>
      <c r="I83" s="160">
        <v>2600</v>
      </c>
      <c r="J83" s="160"/>
      <c r="K83" s="160"/>
      <c r="L83" s="161">
        <v>60.48</v>
      </c>
      <c r="M83" s="162">
        <f t="shared" si="0"/>
        <v>157248</v>
      </c>
      <c r="O83" s="34"/>
      <c r="P83" s="47"/>
      <c r="Q83" s="35"/>
      <c r="R83" s="35"/>
      <c r="S83" s="35"/>
      <c r="T83" s="35"/>
      <c r="U83" s="35"/>
      <c r="V83" s="35"/>
      <c r="W83" s="35"/>
      <c r="X83" s="36"/>
    </row>
    <row r="84" spans="4:24" ht="20.25" hidden="1" customHeight="1" x14ac:dyDescent="0.25">
      <c r="D84" s="158">
        <v>45346</v>
      </c>
      <c r="E84" s="159" t="s">
        <v>234</v>
      </c>
      <c r="F84" s="160" t="s">
        <v>9561</v>
      </c>
      <c r="G84" s="160" t="s">
        <v>9560</v>
      </c>
      <c r="H84" s="160" t="s">
        <v>0</v>
      </c>
      <c r="I84" s="160">
        <v>18000</v>
      </c>
      <c r="J84" s="160"/>
      <c r="K84" s="160"/>
      <c r="L84" s="161">
        <v>13.99</v>
      </c>
      <c r="M84" s="162">
        <f t="shared" ref="M84:M182" si="3">L84*I84</f>
        <v>251820</v>
      </c>
      <c r="O84" s="34"/>
      <c r="P84" s="47"/>
      <c r="Q84" s="35"/>
      <c r="R84" s="35"/>
      <c r="S84" s="35"/>
      <c r="T84" s="35"/>
      <c r="U84" s="35"/>
      <c r="V84" s="35"/>
      <c r="W84" s="35"/>
      <c r="X84" s="36"/>
    </row>
    <row r="85" spans="4:24" ht="20.25" hidden="1" customHeight="1" x14ac:dyDescent="0.25">
      <c r="D85" s="158">
        <v>45346</v>
      </c>
      <c r="E85" s="159" t="s">
        <v>234</v>
      </c>
      <c r="F85" s="160" t="s">
        <v>3159</v>
      </c>
      <c r="G85" s="160" t="s">
        <v>3158</v>
      </c>
      <c r="H85" s="160" t="s">
        <v>0</v>
      </c>
      <c r="I85" s="160">
        <v>70000</v>
      </c>
      <c r="J85" s="160"/>
      <c r="K85" s="160"/>
      <c r="L85" s="161">
        <v>5.0999999999999996</v>
      </c>
      <c r="M85" s="162">
        <f t="shared" si="3"/>
        <v>357000</v>
      </c>
      <c r="O85" s="34"/>
      <c r="P85" s="47"/>
      <c r="Q85" s="35"/>
      <c r="R85" s="35"/>
      <c r="S85" s="35"/>
      <c r="T85" s="35"/>
      <c r="U85" s="35"/>
      <c r="V85" s="35"/>
      <c r="W85" s="35"/>
      <c r="X85" s="36"/>
    </row>
    <row r="86" spans="4:24" ht="20.25" hidden="1" customHeight="1" x14ac:dyDescent="0.25">
      <c r="D86" s="158">
        <v>45346</v>
      </c>
      <c r="E86" s="159" t="s">
        <v>234</v>
      </c>
      <c r="F86" s="160" t="s">
        <v>6538</v>
      </c>
      <c r="G86" s="160" t="s">
        <v>6537</v>
      </c>
      <c r="H86" s="160" t="s">
        <v>0</v>
      </c>
      <c r="I86" s="160">
        <v>6000</v>
      </c>
      <c r="J86" s="160"/>
      <c r="K86" s="160"/>
      <c r="L86" s="161">
        <v>33.909999999999997</v>
      </c>
      <c r="M86" s="162">
        <f t="shared" si="3"/>
        <v>203459.99999999997</v>
      </c>
      <c r="O86" s="34"/>
      <c r="P86" s="47"/>
      <c r="Q86" s="35"/>
      <c r="R86" s="35"/>
      <c r="S86" s="35"/>
      <c r="T86" s="35"/>
      <c r="U86" s="35"/>
      <c r="V86" s="35"/>
      <c r="W86" s="35"/>
      <c r="X86" s="36"/>
    </row>
    <row r="87" spans="4:24" ht="20.25" hidden="1" customHeight="1" thickTop="1" x14ac:dyDescent="0.25">
      <c r="D87" s="158">
        <v>45353</v>
      </c>
      <c r="E87" s="159" t="s">
        <v>234</v>
      </c>
      <c r="F87" s="160" t="s">
        <v>9553</v>
      </c>
      <c r="G87" s="160" t="s">
        <v>9552</v>
      </c>
      <c r="H87" s="160" t="s">
        <v>57</v>
      </c>
      <c r="I87" s="160">
        <v>-15000</v>
      </c>
      <c r="J87" s="160"/>
      <c r="K87" s="160"/>
      <c r="L87" s="161">
        <v>22.89</v>
      </c>
      <c r="M87" s="162">
        <f t="shared" si="3"/>
        <v>-343350</v>
      </c>
      <c r="O87" s="34"/>
      <c r="P87" s="47"/>
      <c r="Q87" s="35"/>
      <c r="R87" s="35"/>
      <c r="S87" s="35"/>
      <c r="T87" s="35"/>
      <c r="U87" s="35"/>
      <c r="V87" s="35"/>
      <c r="W87" s="35"/>
      <c r="X87" s="36"/>
    </row>
    <row r="88" spans="4:24" ht="20.25" hidden="1" customHeight="1" x14ac:dyDescent="0.25">
      <c r="D88" s="158">
        <v>45353</v>
      </c>
      <c r="E88" s="159" t="s">
        <v>234</v>
      </c>
      <c r="F88" s="160" t="s">
        <v>5144</v>
      </c>
      <c r="G88" s="160" t="s">
        <v>5143</v>
      </c>
      <c r="H88" s="160" t="s">
        <v>57</v>
      </c>
      <c r="I88" s="160">
        <v>-2600</v>
      </c>
      <c r="J88" s="160"/>
      <c r="K88" s="160"/>
      <c r="L88" s="161">
        <v>73</v>
      </c>
      <c r="M88" s="162">
        <f t="shared" si="3"/>
        <v>-189800</v>
      </c>
      <c r="O88" s="34"/>
      <c r="P88" s="47"/>
      <c r="Q88" s="35"/>
      <c r="R88" s="35"/>
      <c r="S88" s="35"/>
      <c r="T88" s="35"/>
      <c r="U88" s="35"/>
      <c r="V88" s="35"/>
      <c r="W88" s="35"/>
      <c r="X88" s="36"/>
    </row>
    <row r="89" spans="4:24" ht="20.25" hidden="1" customHeight="1" x14ac:dyDescent="0.25">
      <c r="D89" s="158">
        <v>45353</v>
      </c>
      <c r="E89" s="159" t="s">
        <v>234</v>
      </c>
      <c r="F89" s="160" t="s">
        <v>9561</v>
      </c>
      <c r="G89" s="160" t="s">
        <v>9560</v>
      </c>
      <c r="H89" s="160" t="s">
        <v>57</v>
      </c>
      <c r="I89" s="160">
        <v>-18000</v>
      </c>
      <c r="J89" s="160"/>
      <c r="K89" s="160"/>
      <c r="L89" s="161">
        <v>15.2</v>
      </c>
      <c r="M89" s="162">
        <f t="shared" si="3"/>
        <v>-273600</v>
      </c>
      <c r="O89" s="34"/>
      <c r="P89" s="47"/>
      <c r="Q89" s="35"/>
      <c r="R89" s="35"/>
      <c r="S89" s="35"/>
      <c r="T89" s="35"/>
      <c r="U89" s="35"/>
      <c r="V89" s="35"/>
      <c r="W89" s="35"/>
      <c r="X89" s="36"/>
    </row>
    <row r="90" spans="4:24" ht="20.25" hidden="1" customHeight="1" x14ac:dyDescent="0.25">
      <c r="D90" s="158">
        <v>45353</v>
      </c>
      <c r="E90" s="159" t="s">
        <v>234</v>
      </c>
      <c r="F90" s="160" t="s">
        <v>3159</v>
      </c>
      <c r="G90" s="160" t="s">
        <v>3158</v>
      </c>
      <c r="H90" s="160" t="s">
        <v>57</v>
      </c>
      <c r="I90" s="160">
        <v>-70000</v>
      </c>
      <c r="J90" s="160"/>
      <c r="K90" s="160"/>
      <c r="L90" s="161">
        <v>4.4400000000000004</v>
      </c>
      <c r="M90" s="162">
        <f t="shared" si="3"/>
        <v>-310800</v>
      </c>
      <c r="O90" s="34"/>
      <c r="P90" s="47"/>
      <c r="Q90" s="35"/>
      <c r="R90" s="35"/>
      <c r="S90" s="35"/>
      <c r="T90" s="35"/>
      <c r="U90" s="35"/>
      <c r="V90" s="35"/>
      <c r="W90" s="35"/>
      <c r="X90" s="36"/>
    </row>
    <row r="91" spans="4:24" ht="20.25" hidden="1" customHeight="1" x14ac:dyDescent="0.25">
      <c r="D91" s="158">
        <v>45353</v>
      </c>
      <c r="E91" s="159" t="s">
        <v>234</v>
      </c>
      <c r="F91" s="160" t="s">
        <v>6538</v>
      </c>
      <c r="G91" s="160" t="s">
        <v>6537</v>
      </c>
      <c r="H91" s="160" t="s">
        <v>57</v>
      </c>
      <c r="I91" s="160">
        <v>-6000</v>
      </c>
      <c r="J91" s="160"/>
      <c r="K91" s="160"/>
      <c r="L91" s="161">
        <v>37.53</v>
      </c>
      <c r="M91" s="162">
        <f t="shared" si="3"/>
        <v>-225180</v>
      </c>
      <c r="O91" s="34"/>
      <c r="P91" s="47"/>
      <c r="Q91" s="35"/>
      <c r="R91" s="35"/>
      <c r="S91" s="35"/>
      <c r="T91" s="35"/>
      <c r="U91" s="35"/>
      <c r="V91" s="35"/>
      <c r="W91" s="35"/>
      <c r="X91" s="36"/>
    </row>
    <row r="92" spans="4:24" ht="20.25" hidden="1" customHeight="1" x14ac:dyDescent="0.25">
      <c r="D92" s="158">
        <v>45353</v>
      </c>
      <c r="E92" s="159" t="s">
        <v>234</v>
      </c>
      <c r="F92" s="160" t="s">
        <v>6688</v>
      </c>
      <c r="G92" s="160" t="s">
        <v>6687</v>
      </c>
      <c r="H92" s="160" t="s">
        <v>0</v>
      </c>
      <c r="I92" s="160">
        <v>40000</v>
      </c>
      <c r="J92" s="160"/>
      <c r="K92" s="160"/>
      <c r="L92" s="161">
        <v>8</v>
      </c>
      <c r="M92" s="162">
        <f t="shared" si="3"/>
        <v>320000</v>
      </c>
      <c r="O92" s="34"/>
      <c r="P92" s="47"/>
      <c r="Q92" s="35"/>
      <c r="R92" s="35"/>
      <c r="S92" s="35"/>
      <c r="T92" s="35"/>
      <c r="U92" s="35"/>
      <c r="V92" s="35"/>
      <c r="W92" s="35"/>
      <c r="X92" s="36"/>
    </row>
    <row r="93" spans="4:24" ht="20.25" hidden="1" customHeight="1" x14ac:dyDescent="0.25">
      <c r="D93" s="158">
        <v>45353</v>
      </c>
      <c r="E93" s="159" t="s">
        <v>234</v>
      </c>
      <c r="F93" s="160" t="s">
        <v>8119</v>
      </c>
      <c r="G93" s="160" t="s">
        <v>8118</v>
      </c>
      <c r="H93" s="160" t="s">
        <v>0</v>
      </c>
      <c r="I93" s="160">
        <v>60000</v>
      </c>
      <c r="J93" s="160"/>
      <c r="K93" s="160"/>
      <c r="L93" s="161">
        <v>7.7</v>
      </c>
      <c r="M93" s="162">
        <f t="shared" si="3"/>
        <v>462000</v>
      </c>
      <c r="O93" s="34"/>
      <c r="P93" s="47"/>
      <c r="Q93" s="35"/>
      <c r="R93" s="35"/>
      <c r="S93" s="35"/>
      <c r="T93" s="35"/>
      <c r="U93" s="35"/>
      <c r="V93" s="35"/>
      <c r="W93" s="35"/>
      <c r="X93" s="36"/>
    </row>
    <row r="94" spans="4:24" ht="20.25" hidden="1" customHeight="1" x14ac:dyDescent="0.25">
      <c r="D94" s="158">
        <v>45360</v>
      </c>
      <c r="E94" s="159" t="s">
        <v>234</v>
      </c>
      <c r="F94" s="160" t="s">
        <v>6688</v>
      </c>
      <c r="G94" s="160" t="s">
        <v>6687</v>
      </c>
      <c r="H94" s="160" t="s">
        <v>57</v>
      </c>
      <c r="I94" s="160">
        <v>-40000</v>
      </c>
      <c r="J94" s="160"/>
      <c r="K94" s="160"/>
      <c r="L94" s="161">
        <v>8.58</v>
      </c>
      <c r="M94" s="162">
        <f t="shared" si="3"/>
        <v>-343200</v>
      </c>
      <c r="O94" s="34"/>
      <c r="P94" s="47"/>
      <c r="Q94" s="35"/>
      <c r="R94" s="35"/>
      <c r="S94" s="35"/>
      <c r="T94" s="35"/>
      <c r="U94" s="35"/>
      <c r="V94" s="35"/>
      <c r="W94" s="35"/>
      <c r="X94" s="36"/>
    </row>
    <row r="95" spans="4:24" ht="20.25" hidden="1" customHeight="1" x14ac:dyDescent="0.25">
      <c r="D95" s="158">
        <v>45360</v>
      </c>
      <c r="E95" s="159" t="s">
        <v>234</v>
      </c>
      <c r="F95" s="160" t="s">
        <v>8119</v>
      </c>
      <c r="G95" s="160" t="s">
        <v>8118</v>
      </c>
      <c r="H95" s="160" t="s">
        <v>57</v>
      </c>
      <c r="I95" s="160">
        <v>-60000</v>
      </c>
      <c r="J95" s="160"/>
      <c r="K95" s="160"/>
      <c r="L95" s="161">
        <v>7.61</v>
      </c>
      <c r="M95" s="162">
        <f t="shared" si="3"/>
        <v>-456600</v>
      </c>
      <c r="O95" s="34"/>
      <c r="P95" s="47"/>
      <c r="Q95" s="35"/>
      <c r="R95" s="35"/>
      <c r="S95" s="35"/>
      <c r="T95" s="35"/>
      <c r="U95" s="35"/>
      <c r="V95" s="35"/>
      <c r="W95" s="35"/>
      <c r="X95" s="36"/>
    </row>
    <row r="96" spans="4:24" ht="20.25" hidden="1" customHeight="1" x14ac:dyDescent="0.25">
      <c r="D96" s="158">
        <v>45360</v>
      </c>
      <c r="E96" s="159" t="s">
        <v>234</v>
      </c>
      <c r="F96" s="160" t="s">
        <v>1825</v>
      </c>
      <c r="G96" s="160" t="s">
        <v>1824</v>
      </c>
      <c r="H96" s="160" t="s">
        <v>0</v>
      </c>
      <c r="I96" s="160">
        <v>40000</v>
      </c>
      <c r="J96" s="160"/>
      <c r="K96" s="160"/>
      <c r="L96" s="161">
        <v>5.71</v>
      </c>
      <c r="M96" s="162">
        <f t="shared" si="3"/>
        <v>228400</v>
      </c>
      <c r="O96" s="34"/>
      <c r="P96" s="47"/>
      <c r="Q96" s="35"/>
      <c r="R96" s="35"/>
      <c r="S96" s="35"/>
      <c r="T96" s="35"/>
      <c r="U96" s="35"/>
      <c r="V96" s="35"/>
      <c r="W96" s="35"/>
      <c r="X96" s="36"/>
    </row>
    <row r="97" spans="4:24" ht="20.25" hidden="1" customHeight="1" x14ac:dyDescent="0.25">
      <c r="D97" s="158">
        <v>45360</v>
      </c>
      <c r="E97" s="159" t="s">
        <v>234</v>
      </c>
      <c r="F97" s="160" t="s">
        <v>10020</v>
      </c>
      <c r="G97" s="160" t="s">
        <v>10019</v>
      </c>
      <c r="H97" s="160" t="s">
        <v>0</v>
      </c>
      <c r="I97" s="160">
        <v>20000</v>
      </c>
      <c r="J97" s="160"/>
      <c r="K97" s="160"/>
      <c r="L97" s="161">
        <v>16.670000000000002</v>
      </c>
      <c r="M97" s="162">
        <f t="shared" si="3"/>
        <v>333400.00000000006</v>
      </c>
      <c r="O97" s="34"/>
      <c r="P97" s="47"/>
      <c r="Q97" s="35"/>
      <c r="R97" s="35"/>
      <c r="S97" s="35"/>
      <c r="T97" s="35"/>
      <c r="U97" s="35"/>
      <c r="V97" s="35"/>
      <c r="W97" s="35"/>
      <c r="X97" s="36"/>
    </row>
    <row r="98" spans="4:24" ht="20.25" hidden="1" customHeight="1" x14ac:dyDescent="0.25">
      <c r="D98" s="158">
        <v>45367</v>
      </c>
      <c r="E98" s="159" t="s">
        <v>234</v>
      </c>
      <c r="F98" s="160" t="s">
        <v>1825</v>
      </c>
      <c r="G98" s="160" t="s">
        <v>1824</v>
      </c>
      <c r="H98" s="160" t="s">
        <v>57</v>
      </c>
      <c r="I98" s="160">
        <v>-40000</v>
      </c>
      <c r="J98" s="160"/>
      <c r="K98" s="160"/>
      <c r="L98" s="161">
        <v>5.53</v>
      </c>
      <c r="M98" s="162">
        <f t="shared" si="3"/>
        <v>-221200</v>
      </c>
      <c r="O98" s="34"/>
      <c r="P98" s="47"/>
      <c r="Q98" s="35"/>
      <c r="R98" s="35"/>
      <c r="S98" s="35"/>
      <c r="T98" s="35"/>
      <c r="U98" s="35"/>
      <c r="V98" s="35"/>
      <c r="W98" s="35"/>
      <c r="X98" s="36"/>
    </row>
    <row r="99" spans="4:24" ht="20.25" hidden="1" customHeight="1" x14ac:dyDescent="0.25">
      <c r="D99" s="158">
        <v>45367</v>
      </c>
      <c r="E99" s="159" t="s">
        <v>234</v>
      </c>
      <c r="F99" s="160" t="s">
        <v>10020</v>
      </c>
      <c r="G99" s="160" t="s">
        <v>10019</v>
      </c>
      <c r="H99" s="160" t="s">
        <v>57</v>
      </c>
      <c r="I99" s="160">
        <v>-20000</v>
      </c>
      <c r="J99" s="160"/>
      <c r="K99" s="160"/>
      <c r="L99" s="161">
        <v>15.95</v>
      </c>
      <c r="M99" s="162">
        <f t="shared" si="3"/>
        <v>-319000</v>
      </c>
      <c r="O99" s="34"/>
      <c r="P99" s="47"/>
      <c r="Q99" s="35"/>
      <c r="R99" s="35"/>
      <c r="S99" s="35"/>
      <c r="T99" s="35"/>
      <c r="U99" s="35"/>
      <c r="V99" s="35"/>
      <c r="W99" s="35"/>
      <c r="X99" s="36"/>
    </row>
    <row r="100" spans="4:24" ht="20.25" hidden="1" customHeight="1" x14ac:dyDescent="0.25">
      <c r="D100" s="158">
        <v>45374</v>
      </c>
      <c r="E100" s="159" t="s">
        <v>234</v>
      </c>
      <c r="F100" s="160" t="s">
        <v>11503</v>
      </c>
      <c r="G100" s="160" t="s">
        <v>3711</v>
      </c>
      <c r="H100" s="160" t="s">
        <v>57</v>
      </c>
      <c r="I100" s="160">
        <v>-30000</v>
      </c>
      <c r="J100" s="160"/>
      <c r="K100" s="160"/>
      <c r="L100" s="161">
        <v>9.43</v>
      </c>
      <c r="M100" s="162">
        <f>L100*I100</f>
        <v>-282900</v>
      </c>
      <c r="O100" s="34"/>
      <c r="P100" s="47"/>
      <c r="Q100" s="35"/>
      <c r="R100" s="35"/>
      <c r="S100" s="35"/>
      <c r="T100" s="35"/>
      <c r="U100" s="35"/>
      <c r="V100" s="35"/>
      <c r="W100" s="35"/>
      <c r="X100" s="36"/>
    </row>
    <row r="101" spans="4:24" ht="20.25" hidden="1" customHeight="1" x14ac:dyDescent="0.25">
      <c r="D101" s="158">
        <v>45374</v>
      </c>
      <c r="E101" s="159" t="s">
        <v>234</v>
      </c>
      <c r="F101" s="160" t="s">
        <v>571</v>
      </c>
      <c r="G101" s="160">
        <v>300045</v>
      </c>
      <c r="H101" s="160" t="s">
        <v>57</v>
      </c>
      <c r="I101" s="160">
        <v>-10000</v>
      </c>
      <c r="J101" s="160"/>
      <c r="K101" s="160"/>
      <c r="L101" s="161">
        <v>23.57</v>
      </c>
      <c r="M101" s="162">
        <f>L101*I101</f>
        <v>-235700</v>
      </c>
      <c r="O101" s="34"/>
      <c r="P101" s="47"/>
      <c r="Q101" s="35"/>
      <c r="R101" s="35"/>
      <c r="S101" s="35"/>
      <c r="T101" s="35"/>
      <c r="U101" s="35"/>
      <c r="V101" s="35"/>
      <c r="W101" s="35"/>
      <c r="X101" s="36"/>
    </row>
    <row r="102" spans="4:24" ht="20.25" hidden="1" customHeight="1" thickTop="1" x14ac:dyDescent="0.25">
      <c r="D102" s="158">
        <v>45367</v>
      </c>
      <c r="E102" s="159" t="s">
        <v>234</v>
      </c>
      <c r="F102" s="160" t="s">
        <v>11503</v>
      </c>
      <c r="G102" s="160" t="s">
        <v>3711</v>
      </c>
      <c r="H102" s="160" t="s">
        <v>0</v>
      </c>
      <c r="I102" s="160">
        <v>30000</v>
      </c>
      <c r="J102" s="160"/>
      <c r="K102" s="160"/>
      <c r="L102" s="161">
        <v>7.15</v>
      </c>
      <c r="M102" s="162">
        <f t="shared" si="3"/>
        <v>214500</v>
      </c>
      <c r="O102" s="34"/>
      <c r="P102" s="47"/>
      <c r="Q102" s="35"/>
      <c r="R102" s="35"/>
      <c r="S102" s="35"/>
      <c r="T102" s="35"/>
      <c r="U102" s="35"/>
      <c r="V102" s="35"/>
      <c r="W102" s="35"/>
      <c r="X102" s="36"/>
    </row>
    <row r="103" spans="4:24" ht="20.25" hidden="1" customHeight="1" x14ac:dyDescent="0.25">
      <c r="D103" s="158">
        <v>45367</v>
      </c>
      <c r="E103" s="159" t="s">
        <v>234</v>
      </c>
      <c r="F103" s="160" t="s">
        <v>571</v>
      </c>
      <c r="G103" s="160">
        <v>300045</v>
      </c>
      <c r="H103" s="160" t="s">
        <v>0</v>
      </c>
      <c r="I103" s="160">
        <v>10000</v>
      </c>
      <c r="J103" s="160"/>
      <c r="K103" s="160"/>
      <c r="L103" s="161">
        <v>24.54</v>
      </c>
      <c r="M103" s="162">
        <f t="shared" si="3"/>
        <v>245400</v>
      </c>
      <c r="O103" s="34"/>
      <c r="P103" s="47"/>
      <c r="Q103" s="35"/>
      <c r="R103" s="35"/>
      <c r="S103" s="35"/>
      <c r="T103" s="35"/>
      <c r="U103" s="35"/>
      <c r="V103" s="35"/>
      <c r="W103" s="35"/>
      <c r="X103" s="36"/>
    </row>
    <row r="104" spans="4:24" ht="20.25" hidden="1" customHeight="1" x14ac:dyDescent="0.25">
      <c r="D104" s="158">
        <v>45367</v>
      </c>
      <c r="E104" s="159" t="s">
        <v>234</v>
      </c>
      <c r="F104" s="160" t="s">
        <v>3198</v>
      </c>
      <c r="G104" s="160" t="s">
        <v>3197</v>
      </c>
      <c r="H104" s="160" t="s">
        <v>0</v>
      </c>
      <c r="I104" s="160">
        <v>50000</v>
      </c>
      <c r="J104" s="160"/>
      <c r="K104" s="160"/>
      <c r="L104" s="161">
        <v>5.18</v>
      </c>
      <c r="M104" s="162">
        <f t="shared" si="3"/>
        <v>259000</v>
      </c>
      <c r="O104" s="34"/>
      <c r="P104" s="47"/>
      <c r="Q104" s="35"/>
      <c r="R104" s="35"/>
      <c r="S104" s="35"/>
      <c r="T104" s="35"/>
      <c r="U104" s="35"/>
      <c r="V104" s="35"/>
      <c r="W104" s="35"/>
      <c r="X104" s="36"/>
    </row>
    <row r="105" spans="4:24" ht="20.25" hidden="1" customHeight="1" x14ac:dyDescent="0.25">
      <c r="D105" s="158">
        <v>45374</v>
      </c>
      <c r="E105" s="159" t="s">
        <v>234</v>
      </c>
      <c r="F105" s="160" t="s">
        <v>1383</v>
      </c>
      <c r="G105" s="160" t="s">
        <v>1382</v>
      </c>
      <c r="H105" s="160" t="s">
        <v>0</v>
      </c>
      <c r="I105" s="160">
        <v>20000</v>
      </c>
      <c r="J105" s="160"/>
      <c r="K105" s="160"/>
      <c r="L105" s="161">
        <v>14.49</v>
      </c>
      <c r="M105" s="162">
        <f t="shared" si="3"/>
        <v>289800</v>
      </c>
      <c r="O105" s="34"/>
      <c r="P105" s="47"/>
      <c r="Q105" s="35"/>
      <c r="R105" s="35"/>
      <c r="S105" s="35"/>
      <c r="T105" s="35"/>
      <c r="U105" s="35"/>
      <c r="V105" s="35"/>
      <c r="W105" s="35"/>
      <c r="X105" s="36"/>
    </row>
    <row r="106" spans="4:24" ht="20.25" hidden="1" customHeight="1" x14ac:dyDescent="0.25">
      <c r="D106" s="158">
        <v>45374</v>
      </c>
      <c r="E106" s="159" t="s">
        <v>234</v>
      </c>
      <c r="F106" s="160" t="s">
        <v>6249</v>
      </c>
      <c r="G106" s="160" t="s">
        <v>6248</v>
      </c>
      <c r="H106" s="160" t="s">
        <v>0</v>
      </c>
      <c r="I106" s="160">
        <v>20000</v>
      </c>
      <c r="J106" s="160"/>
      <c r="K106" s="160"/>
      <c r="L106" s="161">
        <v>14.37</v>
      </c>
      <c r="M106" s="162">
        <f t="shared" si="3"/>
        <v>287400</v>
      </c>
      <c r="O106" s="34"/>
      <c r="P106" s="47"/>
      <c r="Q106" s="35"/>
      <c r="R106" s="35"/>
      <c r="S106" s="35"/>
      <c r="T106" s="35"/>
      <c r="U106" s="35"/>
      <c r="V106" s="35"/>
      <c r="W106" s="35"/>
      <c r="X106" s="36"/>
    </row>
    <row r="107" spans="4:24" ht="20.25" hidden="1" customHeight="1" x14ac:dyDescent="0.25">
      <c r="D107" s="158">
        <v>45374</v>
      </c>
      <c r="E107" s="159" t="s">
        <v>234</v>
      </c>
      <c r="F107" s="160" t="s">
        <v>11201</v>
      </c>
      <c r="G107" s="160" t="s">
        <v>11200</v>
      </c>
      <c r="H107" s="160" t="s">
        <v>0</v>
      </c>
      <c r="I107" s="160">
        <v>30000</v>
      </c>
      <c r="J107" s="160"/>
      <c r="K107" s="160"/>
      <c r="L107" s="161">
        <v>11.32</v>
      </c>
      <c r="M107" s="162">
        <f t="shared" si="3"/>
        <v>339600</v>
      </c>
      <c r="O107" s="34"/>
      <c r="P107" s="47"/>
      <c r="Q107" s="35"/>
      <c r="R107" s="35"/>
      <c r="S107" s="35"/>
      <c r="T107" s="35"/>
      <c r="U107" s="35"/>
      <c r="V107" s="35"/>
      <c r="W107" s="35"/>
      <c r="X107" s="36"/>
    </row>
    <row r="108" spans="4:24" ht="20.25" hidden="1" customHeight="1" x14ac:dyDescent="0.25">
      <c r="D108" s="158">
        <v>45374</v>
      </c>
      <c r="E108" s="159" t="s">
        <v>234</v>
      </c>
      <c r="F108" s="160" t="s">
        <v>3287</v>
      </c>
      <c r="G108" s="160" t="s">
        <v>3286</v>
      </c>
      <c r="H108" s="160" t="s">
        <v>0</v>
      </c>
      <c r="I108" s="160">
        <v>7000</v>
      </c>
      <c r="J108" s="160"/>
      <c r="K108" s="160"/>
      <c r="L108" s="161">
        <v>32.49</v>
      </c>
      <c r="M108" s="162">
        <f t="shared" si="3"/>
        <v>227430</v>
      </c>
      <c r="O108" s="34"/>
      <c r="P108" s="47"/>
      <c r="Q108" s="35"/>
      <c r="R108" s="35"/>
      <c r="S108" s="35"/>
      <c r="T108" s="35"/>
      <c r="U108" s="35"/>
      <c r="V108" s="35"/>
      <c r="W108" s="35"/>
      <c r="X108" s="36"/>
    </row>
    <row r="109" spans="4:24" ht="20.25" hidden="1" customHeight="1" x14ac:dyDescent="0.25">
      <c r="D109" s="158">
        <v>45374</v>
      </c>
      <c r="E109" s="159" t="s">
        <v>234</v>
      </c>
      <c r="F109" s="160" t="s">
        <v>3198</v>
      </c>
      <c r="G109" s="160" t="s">
        <v>3197</v>
      </c>
      <c r="H109" s="160" t="s">
        <v>57</v>
      </c>
      <c r="I109" s="160">
        <v>-50000</v>
      </c>
      <c r="J109" s="160"/>
      <c r="K109" s="160"/>
      <c r="L109" s="161">
        <v>6.09</v>
      </c>
      <c r="M109" s="162">
        <f t="shared" si="3"/>
        <v>-304500</v>
      </c>
      <c r="O109" s="34"/>
      <c r="P109" s="47"/>
      <c r="Q109" s="35"/>
      <c r="R109" s="35"/>
      <c r="S109" s="35"/>
      <c r="T109" s="35"/>
      <c r="U109" s="35"/>
      <c r="V109" s="35"/>
      <c r="W109" s="35"/>
      <c r="X109" s="36"/>
    </row>
    <row r="110" spans="4:24" ht="20.25" hidden="1" customHeight="1" x14ac:dyDescent="0.25">
      <c r="D110" s="158">
        <v>45374</v>
      </c>
      <c r="E110" s="159" t="s">
        <v>234</v>
      </c>
      <c r="F110" s="160" t="s">
        <v>1389</v>
      </c>
      <c r="G110" s="160" t="s">
        <v>1388</v>
      </c>
      <c r="H110" s="160" t="s">
        <v>0</v>
      </c>
      <c r="I110" s="160">
        <v>10000</v>
      </c>
      <c r="J110" s="160"/>
      <c r="K110" s="160"/>
      <c r="L110" s="161">
        <v>34.15</v>
      </c>
      <c r="M110" s="162">
        <f t="shared" si="3"/>
        <v>341500</v>
      </c>
      <c r="O110" s="34"/>
      <c r="P110" s="47"/>
      <c r="Q110" s="35"/>
      <c r="R110" s="35"/>
      <c r="S110" s="35"/>
      <c r="T110" s="35"/>
      <c r="U110" s="35"/>
      <c r="V110" s="35"/>
      <c r="W110" s="35"/>
      <c r="X110" s="36"/>
    </row>
    <row r="111" spans="4:24" ht="20.25" hidden="1" customHeight="1" thickTop="1" x14ac:dyDescent="0.25">
      <c r="D111" s="158">
        <v>45381</v>
      </c>
      <c r="E111" s="159" t="s">
        <v>234</v>
      </c>
      <c r="F111" s="160" t="s">
        <v>1389</v>
      </c>
      <c r="G111" s="160" t="s">
        <v>1388</v>
      </c>
      <c r="H111" s="160" t="s">
        <v>57</v>
      </c>
      <c r="I111" s="160">
        <v>-10000</v>
      </c>
      <c r="J111" s="160"/>
      <c r="K111" s="160"/>
      <c r="L111" s="161">
        <v>26.98</v>
      </c>
      <c r="M111" s="162">
        <f t="shared" si="3"/>
        <v>-269800</v>
      </c>
      <c r="O111" s="34"/>
      <c r="P111" s="47"/>
      <c r="Q111" s="35"/>
      <c r="R111" s="35"/>
      <c r="S111" s="35"/>
      <c r="T111" s="35"/>
      <c r="U111" s="35"/>
      <c r="V111" s="35"/>
      <c r="W111" s="35"/>
      <c r="X111" s="36"/>
    </row>
    <row r="112" spans="4:24" ht="20.25" hidden="1" customHeight="1" x14ac:dyDescent="0.25">
      <c r="D112" s="158">
        <v>45381</v>
      </c>
      <c r="E112" s="159" t="s">
        <v>234</v>
      </c>
      <c r="F112" s="160" t="s">
        <v>1383</v>
      </c>
      <c r="G112" s="160" t="s">
        <v>1382</v>
      </c>
      <c r="H112" s="160" t="s">
        <v>57</v>
      </c>
      <c r="I112" s="160">
        <v>-20000</v>
      </c>
      <c r="J112" s="160"/>
      <c r="K112" s="160"/>
      <c r="L112" s="161">
        <v>12.59</v>
      </c>
      <c r="M112" s="162">
        <f t="shared" si="3"/>
        <v>-251800</v>
      </c>
      <c r="O112" s="34"/>
      <c r="P112" s="47"/>
      <c r="Q112" s="35"/>
      <c r="R112" s="35"/>
      <c r="S112" s="35"/>
      <c r="T112" s="35"/>
      <c r="U112" s="35"/>
      <c r="V112" s="35"/>
      <c r="W112" s="35"/>
      <c r="X112" s="36"/>
    </row>
    <row r="113" spans="4:24" ht="20.25" hidden="1" customHeight="1" x14ac:dyDescent="0.25">
      <c r="D113" s="158">
        <v>45381</v>
      </c>
      <c r="E113" s="159" t="s">
        <v>234</v>
      </c>
      <c r="F113" s="160" t="s">
        <v>6249</v>
      </c>
      <c r="G113" s="160" t="s">
        <v>6248</v>
      </c>
      <c r="H113" s="160" t="s">
        <v>57</v>
      </c>
      <c r="I113" s="160">
        <v>-20000</v>
      </c>
      <c r="J113" s="160"/>
      <c r="K113" s="160"/>
      <c r="L113" s="161">
        <v>12.35</v>
      </c>
      <c r="M113" s="162">
        <f t="shared" si="3"/>
        <v>-247000</v>
      </c>
      <c r="O113" s="34"/>
      <c r="P113" s="47"/>
      <c r="Q113" s="35"/>
      <c r="R113" s="35"/>
      <c r="S113" s="35"/>
      <c r="T113" s="35"/>
      <c r="U113" s="35"/>
      <c r="V113" s="35"/>
      <c r="W113" s="35"/>
      <c r="X113" s="36"/>
    </row>
    <row r="114" spans="4:24" ht="20.25" hidden="1" customHeight="1" x14ac:dyDescent="0.25">
      <c r="D114" s="158">
        <v>45381</v>
      </c>
      <c r="E114" s="159" t="s">
        <v>234</v>
      </c>
      <c r="F114" s="160" t="s">
        <v>11201</v>
      </c>
      <c r="G114" s="160" t="s">
        <v>11200</v>
      </c>
      <c r="H114" s="160" t="s">
        <v>57</v>
      </c>
      <c r="I114" s="160">
        <v>-30000</v>
      </c>
      <c r="J114" s="160"/>
      <c r="K114" s="160"/>
      <c r="L114" s="161">
        <v>8.7100000000000009</v>
      </c>
      <c r="M114" s="162">
        <f t="shared" si="3"/>
        <v>-261300.00000000003</v>
      </c>
      <c r="O114" s="34"/>
      <c r="P114" s="47"/>
      <c r="Q114" s="35"/>
      <c r="R114" s="35"/>
      <c r="S114" s="35"/>
      <c r="T114" s="35"/>
      <c r="U114" s="35"/>
      <c r="V114" s="35"/>
      <c r="W114" s="35"/>
      <c r="X114" s="36"/>
    </row>
    <row r="115" spans="4:24" ht="20.25" hidden="1" customHeight="1" x14ac:dyDescent="0.25">
      <c r="D115" s="158">
        <v>45381</v>
      </c>
      <c r="E115" s="159" t="s">
        <v>234</v>
      </c>
      <c r="F115" s="160" t="s">
        <v>3287</v>
      </c>
      <c r="G115" s="160" t="s">
        <v>3286</v>
      </c>
      <c r="H115" s="160" t="s">
        <v>57</v>
      </c>
      <c r="I115" s="160">
        <v>-7000</v>
      </c>
      <c r="J115" s="160"/>
      <c r="K115" s="160"/>
      <c r="L115" s="161">
        <v>27</v>
      </c>
      <c r="M115" s="162">
        <f t="shared" si="3"/>
        <v>-189000</v>
      </c>
      <c r="O115" s="34"/>
      <c r="P115" s="47"/>
      <c r="Q115" s="35"/>
      <c r="R115" s="35"/>
      <c r="S115" s="35"/>
      <c r="T115" s="35"/>
      <c r="U115" s="35"/>
      <c r="V115" s="35"/>
      <c r="W115" s="35"/>
      <c r="X115" s="36"/>
    </row>
    <row r="116" spans="4:24" ht="20.25" hidden="1" customHeight="1" x14ac:dyDescent="0.25">
      <c r="D116" s="158">
        <v>45381</v>
      </c>
      <c r="E116" s="159" t="s">
        <v>235</v>
      </c>
      <c r="F116" s="160" t="s">
        <v>11533</v>
      </c>
      <c r="G116" s="160" t="s">
        <v>11532</v>
      </c>
      <c r="H116" s="160" t="s">
        <v>0</v>
      </c>
      <c r="I116" s="160">
        <v>13000</v>
      </c>
      <c r="J116" s="160"/>
      <c r="K116" s="160"/>
      <c r="L116" s="161">
        <v>14.64</v>
      </c>
      <c r="M116" s="162">
        <f t="shared" si="3"/>
        <v>190320</v>
      </c>
      <c r="O116" s="34"/>
      <c r="P116" s="47"/>
      <c r="Q116" s="35"/>
      <c r="R116" s="35"/>
      <c r="S116" s="35"/>
      <c r="T116" s="35"/>
      <c r="U116" s="35"/>
      <c r="V116" s="35"/>
      <c r="W116" s="35"/>
      <c r="X116" s="36"/>
    </row>
    <row r="117" spans="4:24" ht="20.25" hidden="1" customHeight="1" x14ac:dyDescent="0.25">
      <c r="D117" s="158">
        <v>45381</v>
      </c>
      <c r="E117" s="159" t="s">
        <v>235</v>
      </c>
      <c r="F117" s="160" t="s">
        <v>11534</v>
      </c>
      <c r="G117" s="160" t="s">
        <v>11531</v>
      </c>
      <c r="H117" s="160" t="s">
        <v>0</v>
      </c>
      <c r="I117" s="160">
        <v>50000</v>
      </c>
      <c r="J117" s="160"/>
      <c r="K117" s="160"/>
      <c r="L117" s="161">
        <v>5.27</v>
      </c>
      <c r="M117" s="162">
        <f t="shared" si="3"/>
        <v>263500</v>
      </c>
      <c r="O117" s="34"/>
      <c r="P117" s="47"/>
      <c r="Q117" s="35"/>
      <c r="R117" s="35"/>
      <c r="S117" s="35"/>
      <c r="T117" s="35"/>
      <c r="U117" s="35"/>
      <c r="V117" s="35"/>
      <c r="W117" s="35"/>
      <c r="X117" s="36"/>
    </row>
    <row r="118" spans="4:24" ht="20.25" hidden="1" customHeight="1" x14ac:dyDescent="0.25">
      <c r="D118" s="158">
        <v>45381</v>
      </c>
      <c r="E118" s="159" t="s">
        <v>235</v>
      </c>
      <c r="F118" s="160" t="s">
        <v>11529</v>
      </c>
      <c r="G118" s="160" t="s">
        <v>11530</v>
      </c>
      <c r="H118" s="160" t="s">
        <v>0</v>
      </c>
      <c r="I118" s="160">
        <v>10000</v>
      </c>
      <c r="J118" s="160"/>
      <c r="K118" s="160"/>
      <c r="L118" s="161">
        <v>22.31</v>
      </c>
      <c r="M118" s="162">
        <f t="shared" si="3"/>
        <v>223100</v>
      </c>
      <c r="O118" s="34"/>
      <c r="P118" s="47"/>
      <c r="Q118" s="35"/>
      <c r="R118" s="35"/>
      <c r="S118" s="35"/>
      <c r="T118" s="35"/>
      <c r="U118" s="35"/>
      <c r="V118" s="35"/>
      <c r="W118" s="35"/>
      <c r="X118" s="36"/>
    </row>
    <row r="119" spans="4:24" ht="20.25" hidden="1" customHeight="1" x14ac:dyDescent="0.25">
      <c r="D119" s="158">
        <v>45381</v>
      </c>
      <c r="E119" s="159" t="s">
        <v>235</v>
      </c>
      <c r="F119" s="160" t="s">
        <v>11527</v>
      </c>
      <c r="G119" s="160" t="s">
        <v>11528</v>
      </c>
      <c r="H119" s="160" t="s">
        <v>0</v>
      </c>
      <c r="I119" s="160">
        <v>30000</v>
      </c>
      <c r="J119" s="160"/>
      <c r="K119" s="160"/>
      <c r="L119" s="161">
        <v>15.72</v>
      </c>
      <c r="M119" s="162">
        <f t="shared" si="3"/>
        <v>471600</v>
      </c>
      <c r="O119" s="34"/>
      <c r="P119" s="47"/>
      <c r="Q119" s="35"/>
      <c r="R119" s="35"/>
      <c r="S119" s="35"/>
      <c r="T119" s="35"/>
      <c r="U119" s="35"/>
      <c r="V119" s="35"/>
      <c r="W119" s="35"/>
      <c r="X119" s="36"/>
    </row>
    <row r="120" spans="4:24" ht="20.25" hidden="1" customHeight="1" x14ac:dyDescent="0.25">
      <c r="D120" s="158">
        <v>45388</v>
      </c>
      <c r="E120" s="159" t="s">
        <v>234</v>
      </c>
      <c r="F120" s="160" t="s">
        <v>6443</v>
      </c>
      <c r="G120" s="160" t="s">
        <v>6442</v>
      </c>
      <c r="H120" s="160" t="s">
        <v>57</v>
      </c>
      <c r="I120" s="160">
        <v>-13000</v>
      </c>
      <c r="J120" s="160"/>
      <c r="K120" s="160"/>
      <c r="L120" s="161">
        <v>19.48</v>
      </c>
      <c r="M120" s="162">
        <f t="shared" si="3"/>
        <v>-253240</v>
      </c>
      <c r="O120" s="34"/>
      <c r="P120" s="47"/>
      <c r="Q120" s="35"/>
      <c r="R120" s="35"/>
      <c r="S120" s="35"/>
      <c r="T120" s="35"/>
      <c r="U120" s="35"/>
      <c r="V120" s="35"/>
      <c r="W120" s="35"/>
      <c r="X120" s="36"/>
    </row>
    <row r="121" spans="4:24" ht="20.25" hidden="1" customHeight="1" x14ac:dyDescent="0.25">
      <c r="D121" s="158">
        <v>45388</v>
      </c>
      <c r="E121" s="159" t="s">
        <v>234</v>
      </c>
      <c r="F121" s="160" t="s">
        <v>7598</v>
      </c>
      <c r="G121" s="160" t="s">
        <v>7597</v>
      </c>
      <c r="H121" s="160" t="s">
        <v>57</v>
      </c>
      <c r="I121" s="160">
        <v>-50000</v>
      </c>
      <c r="J121" s="160"/>
      <c r="K121" s="160"/>
      <c r="L121" s="161">
        <v>7.02</v>
      </c>
      <c r="M121" s="162">
        <f t="shared" si="3"/>
        <v>-351000</v>
      </c>
      <c r="O121" s="34"/>
      <c r="P121" s="47"/>
      <c r="Q121" s="35"/>
      <c r="R121" s="35"/>
      <c r="S121" s="35"/>
      <c r="T121" s="35"/>
      <c r="U121" s="35"/>
      <c r="V121" s="35"/>
      <c r="W121" s="35"/>
      <c r="X121" s="36"/>
    </row>
    <row r="122" spans="4:24" ht="20.25" hidden="1" customHeight="1" x14ac:dyDescent="0.25">
      <c r="D122" s="158">
        <v>45388</v>
      </c>
      <c r="E122" s="159" t="s">
        <v>234</v>
      </c>
      <c r="F122" s="160" t="s">
        <v>3021</v>
      </c>
      <c r="G122" s="160" t="s">
        <v>3020</v>
      </c>
      <c r="H122" s="160" t="s">
        <v>57</v>
      </c>
      <c r="I122" s="160">
        <v>-10000</v>
      </c>
      <c r="J122" s="160"/>
      <c r="K122" s="160"/>
      <c r="L122" s="161">
        <v>19.61</v>
      </c>
      <c r="M122" s="162">
        <f t="shared" si="3"/>
        <v>-196100</v>
      </c>
      <c r="O122" s="34"/>
      <c r="P122" s="47"/>
      <c r="Q122" s="35"/>
      <c r="R122" s="35"/>
      <c r="S122" s="35"/>
      <c r="T122" s="35"/>
      <c r="U122" s="35"/>
      <c r="V122" s="35"/>
      <c r="W122" s="35"/>
      <c r="X122" s="36"/>
    </row>
    <row r="123" spans="4:24" ht="20.25" hidden="1" customHeight="1" x14ac:dyDescent="0.25">
      <c r="D123" s="158">
        <v>45388</v>
      </c>
      <c r="E123" s="159" t="s">
        <v>234</v>
      </c>
      <c r="F123" s="160" t="s">
        <v>5416</v>
      </c>
      <c r="G123" s="160" t="s">
        <v>5415</v>
      </c>
      <c r="H123" s="160" t="s">
        <v>57</v>
      </c>
      <c r="I123" s="160">
        <v>-30000</v>
      </c>
      <c r="J123" s="160"/>
      <c r="K123" s="160"/>
      <c r="L123" s="161">
        <v>15.68</v>
      </c>
      <c r="M123" s="162">
        <f t="shared" si="3"/>
        <v>-470400</v>
      </c>
      <c r="O123" s="34"/>
      <c r="P123" s="47"/>
      <c r="Q123" s="35"/>
      <c r="R123" s="35"/>
      <c r="S123" s="35"/>
      <c r="T123" s="35"/>
      <c r="U123" s="35"/>
      <c r="V123" s="35"/>
      <c r="W123" s="35"/>
      <c r="X123" s="36"/>
    </row>
    <row r="124" spans="4:24" ht="20.25" hidden="1" customHeight="1" x14ac:dyDescent="0.25">
      <c r="D124" s="158">
        <v>45388</v>
      </c>
      <c r="E124" s="159" t="s">
        <v>234</v>
      </c>
      <c r="F124" s="160" t="s">
        <v>8489</v>
      </c>
      <c r="G124" s="160" t="s">
        <v>8488</v>
      </c>
      <c r="H124" s="160" t="s">
        <v>0</v>
      </c>
      <c r="I124" s="160">
        <v>10000</v>
      </c>
      <c r="J124" s="160"/>
      <c r="K124" s="160"/>
      <c r="L124" s="161">
        <v>13.89</v>
      </c>
      <c r="M124" s="162">
        <f t="shared" si="3"/>
        <v>138900</v>
      </c>
      <c r="O124" s="34"/>
      <c r="P124" s="47"/>
      <c r="Q124" s="35"/>
      <c r="R124" s="35"/>
      <c r="S124" s="35"/>
      <c r="T124" s="35"/>
      <c r="U124" s="35"/>
      <c r="V124" s="35"/>
      <c r="W124" s="35"/>
      <c r="X124" s="36"/>
    </row>
    <row r="125" spans="4:24" ht="20.25" hidden="1" customHeight="1" x14ac:dyDescent="0.25">
      <c r="D125" s="158">
        <v>45388</v>
      </c>
      <c r="E125" s="159" t="s">
        <v>234</v>
      </c>
      <c r="F125" s="160" t="s">
        <v>8698</v>
      </c>
      <c r="G125" s="160" t="s">
        <v>8697</v>
      </c>
      <c r="H125" s="160" t="s">
        <v>0</v>
      </c>
      <c r="I125" s="160">
        <v>12000</v>
      </c>
      <c r="J125" s="160"/>
      <c r="K125" s="160"/>
      <c r="L125" s="161">
        <v>10.79</v>
      </c>
      <c r="M125" s="162">
        <f t="shared" si="3"/>
        <v>129479.99999999999</v>
      </c>
      <c r="O125" s="34"/>
      <c r="P125" s="47"/>
      <c r="Q125" s="35"/>
      <c r="R125" s="35"/>
      <c r="S125" s="35"/>
      <c r="T125" s="35"/>
      <c r="U125" s="35"/>
      <c r="V125" s="35"/>
      <c r="W125" s="35"/>
      <c r="X125" s="36"/>
    </row>
    <row r="126" spans="4:24" ht="20.25" hidden="1" customHeight="1" x14ac:dyDescent="0.25">
      <c r="D126" s="158">
        <v>45388</v>
      </c>
      <c r="E126" s="159" t="s">
        <v>234</v>
      </c>
      <c r="F126" s="160" t="s">
        <v>6888</v>
      </c>
      <c r="G126" s="160" t="s">
        <v>6887</v>
      </c>
      <c r="H126" s="160" t="s">
        <v>0</v>
      </c>
      <c r="I126" s="160">
        <v>10000</v>
      </c>
      <c r="J126" s="160"/>
      <c r="K126" s="160"/>
      <c r="L126" s="161">
        <v>18.579999999999998</v>
      </c>
      <c r="M126" s="162">
        <f t="shared" si="3"/>
        <v>185799.99999999997</v>
      </c>
      <c r="O126" s="34"/>
      <c r="P126" s="47"/>
      <c r="Q126" s="35"/>
      <c r="R126" s="35"/>
      <c r="S126" s="35"/>
      <c r="T126" s="35"/>
      <c r="U126" s="35"/>
      <c r="V126" s="35"/>
      <c r="W126" s="35"/>
      <c r="X126" s="36"/>
    </row>
    <row r="127" spans="4:24" ht="20.25" hidden="1" customHeight="1" x14ac:dyDescent="0.25">
      <c r="D127" s="158">
        <v>45395</v>
      </c>
      <c r="E127" s="159" t="s">
        <v>234</v>
      </c>
      <c r="F127" s="160" t="s">
        <v>8489</v>
      </c>
      <c r="G127" s="160" t="s">
        <v>8488</v>
      </c>
      <c r="H127" s="160" t="s">
        <v>57</v>
      </c>
      <c r="I127" s="160">
        <v>-10000</v>
      </c>
      <c r="J127" s="160"/>
      <c r="K127" s="160"/>
      <c r="L127" s="161">
        <v>10.25</v>
      </c>
      <c r="M127" s="162">
        <f t="shared" ref="M127:M134" si="4">L127*I127</f>
        <v>-102500</v>
      </c>
      <c r="O127" s="34"/>
      <c r="P127" s="47"/>
      <c r="Q127" s="35"/>
      <c r="R127" s="35"/>
      <c r="S127" s="35"/>
      <c r="T127" s="35"/>
      <c r="U127" s="35"/>
      <c r="V127" s="35"/>
      <c r="W127" s="35"/>
      <c r="X127" s="36"/>
    </row>
    <row r="128" spans="4:24" ht="20.25" hidden="1" customHeight="1" x14ac:dyDescent="0.25">
      <c r="D128" s="158">
        <v>45395</v>
      </c>
      <c r="E128" s="159" t="s">
        <v>234</v>
      </c>
      <c r="F128" s="160" t="s">
        <v>8698</v>
      </c>
      <c r="G128" s="160" t="s">
        <v>8697</v>
      </c>
      <c r="H128" s="160" t="s">
        <v>57</v>
      </c>
      <c r="I128" s="160">
        <v>-12000</v>
      </c>
      <c r="J128" s="160"/>
      <c r="K128" s="160"/>
      <c r="L128" s="161">
        <v>10.37</v>
      </c>
      <c r="M128" s="162">
        <f t="shared" si="4"/>
        <v>-124439.99999999999</v>
      </c>
      <c r="O128" s="34"/>
      <c r="P128" s="47"/>
      <c r="Q128" s="35"/>
      <c r="R128" s="35"/>
      <c r="S128" s="35"/>
      <c r="T128" s="35"/>
      <c r="U128" s="35"/>
      <c r="V128" s="35"/>
      <c r="W128" s="35"/>
      <c r="X128" s="36"/>
    </row>
    <row r="129" spans="4:24" ht="20.25" hidden="1" customHeight="1" x14ac:dyDescent="0.25">
      <c r="D129" s="158">
        <v>45395</v>
      </c>
      <c r="E129" s="159" t="s">
        <v>234</v>
      </c>
      <c r="F129" s="160" t="s">
        <v>6888</v>
      </c>
      <c r="G129" s="160" t="s">
        <v>6887</v>
      </c>
      <c r="H129" s="160" t="s">
        <v>57</v>
      </c>
      <c r="I129" s="160">
        <v>-10000</v>
      </c>
      <c r="J129" s="160"/>
      <c r="K129" s="160"/>
      <c r="L129" s="161">
        <v>13.67</v>
      </c>
      <c r="M129" s="162">
        <f t="shared" si="4"/>
        <v>-136700</v>
      </c>
      <c r="O129" s="34"/>
      <c r="P129" s="47"/>
      <c r="Q129" s="35"/>
      <c r="R129" s="35"/>
      <c r="S129" s="35"/>
      <c r="T129" s="35"/>
      <c r="U129" s="35"/>
      <c r="V129" s="35"/>
      <c r="W129" s="35"/>
      <c r="X129" s="36"/>
    </row>
    <row r="130" spans="4:24" ht="20.25" hidden="1" customHeight="1" x14ac:dyDescent="0.25">
      <c r="D130" s="158">
        <v>45395</v>
      </c>
      <c r="E130" s="159" t="s">
        <v>234</v>
      </c>
      <c r="F130" s="160" t="s">
        <v>8954</v>
      </c>
      <c r="G130" s="160" t="s">
        <v>8953</v>
      </c>
      <c r="H130" s="160" t="s">
        <v>57</v>
      </c>
      <c r="I130" s="160">
        <v>-5000</v>
      </c>
      <c r="J130" s="160"/>
      <c r="K130" s="160"/>
      <c r="L130" s="161">
        <v>18.03</v>
      </c>
      <c r="M130" s="162">
        <f t="shared" si="4"/>
        <v>-90150</v>
      </c>
      <c r="O130" s="34"/>
      <c r="P130" s="47"/>
      <c r="Q130" s="35"/>
      <c r="R130" s="35"/>
      <c r="S130" s="35"/>
      <c r="T130" s="35"/>
      <c r="U130" s="35"/>
      <c r="V130" s="35"/>
      <c r="W130" s="35"/>
      <c r="X130" s="36"/>
    </row>
    <row r="131" spans="4:24" ht="20.25" hidden="1" customHeight="1" x14ac:dyDescent="0.25">
      <c r="D131" s="158">
        <v>45388</v>
      </c>
      <c r="E131" s="159" t="s">
        <v>234</v>
      </c>
      <c r="F131" s="160" t="s">
        <v>8954</v>
      </c>
      <c r="G131" s="160" t="s">
        <v>8953</v>
      </c>
      <c r="H131" s="160" t="s">
        <v>0</v>
      </c>
      <c r="I131" s="160">
        <v>5000</v>
      </c>
      <c r="J131" s="160"/>
      <c r="K131" s="160"/>
      <c r="L131" s="161">
        <v>19.86</v>
      </c>
      <c r="M131" s="162">
        <f t="shared" si="4"/>
        <v>99300</v>
      </c>
      <c r="O131" s="34"/>
      <c r="P131" s="47"/>
      <c r="Q131" s="35"/>
      <c r="R131" s="35"/>
      <c r="S131" s="35"/>
      <c r="T131" s="35"/>
      <c r="U131" s="35"/>
      <c r="V131" s="35"/>
      <c r="W131" s="35"/>
      <c r="X131" s="36"/>
    </row>
    <row r="132" spans="4:24" ht="20.25" hidden="1" customHeight="1" x14ac:dyDescent="0.25">
      <c r="D132" s="158">
        <v>45402</v>
      </c>
      <c r="E132" s="159" t="s">
        <v>234</v>
      </c>
      <c r="F132" s="160" t="s">
        <v>4436</v>
      </c>
      <c r="G132" s="160" t="s">
        <v>4435</v>
      </c>
      <c r="H132" s="160" t="s">
        <v>538</v>
      </c>
      <c r="I132" s="160">
        <v>-20000</v>
      </c>
      <c r="J132" s="160"/>
      <c r="K132" s="160"/>
      <c r="L132" s="161">
        <v>6</v>
      </c>
      <c r="M132" s="162">
        <f t="shared" si="4"/>
        <v>-120000</v>
      </c>
      <c r="O132" s="34"/>
      <c r="P132" s="47"/>
      <c r="Q132" s="35"/>
      <c r="R132" s="35"/>
      <c r="S132" s="35"/>
      <c r="T132" s="35"/>
      <c r="U132" s="35"/>
      <c r="V132" s="35"/>
      <c r="W132" s="35"/>
      <c r="X132" s="36"/>
    </row>
    <row r="133" spans="4:24" ht="20.25" hidden="1" customHeight="1" x14ac:dyDescent="0.25">
      <c r="D133" s="158">
        <v>45402</v>
      </c>
      <c r="E133" s="159" t="s">
        <v>234</v>
      </c>
      <c r="F133" s="160" t="s">
        <v>2641</v>
      </c>
      <c r="G133" s="160" t="s">
        <v>2640</v>
      </c>
      <c r="H133" s="160" t="s">
        <v>538</v>
      </c>
      <c r="I133" s="160">
        <v>-20000</v>
      </c>
      <c r="J133" s="160"/>
      <c r="K133" s="160"/>
      <c r="L133" s="161">
        <v>7.5</v>
      </c>
      <c r="M133" s="162">
        <f t="shared" si="4"/>
        <v>-150000</v>
      </c>
      <c r="O133" s="34"/>
      <c r="P133" s="47"/>
      <c r="Q133" s="35"/>
      <c r="R133" s="35"/>
      <c r="S133" s="35"/>
      <c r="T133" s="35"/>
      <c r="U133" s="35"/>
      <c r="V133" s="35"/>
      <c r="W133" s="35"/>
      <c r="X133" s="36"/>
    </row>
    <row r="134" spans="4:24" ht="20.25" hidden="1" customHeight="1" x14ac:dyDescent="0.25">
      <c r="D134" s="158">
        <v>45402</v>
      </c>
      <c r="E134" s="159" t="s">
        <v>234</v>
      </c>
      <c r="F134" s="160" t="s">
        <v>2780</v>
      </c>
      <c r="G134" s="160" t="s">
        <v>2779</v>
      </c>
      <c r="H134" s="160" t="s">
        <v>538</v>
      </c>
      <c r="I134" s="160">
        <v>-50000</v>
      </c>
      <c r="J134" s="160"/>
      <c r="K134" s="160"/>
      <c r="L134" s="161">
        <v>3.21</v>
      </c>
      <c r="M134" s="162">
        <f t="shared" si="4"/>
        <v>-160500</v>
      </c>
      <c r="O134" s="34"/>
      <c r="P134" s="47"/>
      <c r="Q134" s="35"/>
      <c r="R134" s="35"/>
      <c r="S134" s="35"/>
      <c r="T134" s="35"/>
      <c r="U134" s="35"/>
      <c r="V134" s="35"/>
      <c r="W134" s="35"/>
      <c r="X134" s="36"/>
    </row>
    <row r="135" spans="4:24" ht="20.25" hidden="1" customHeight="1" x14ac:dyDescent="0.25">
      <c r="D135" s="158">
        <v>45388</v>
      </c>
      <c r="E135" s="159" t="s">
        <v>234</v>
      </c>
      <c r="F135" s="229" t="s">
        <v>4436</v>
      </c>
      <c r="G135" s="230" t="s">
        <v>4435</v>
      </c>
      <c r="H135" s="160" t="s">
        <v>0</v>
      </c>
      <c r="I135" s="160">
        <v>20000</v>
      </c>
      <c r="J135" s="160"/>
      <c r="K135" s="160"/>
      <c r="L135" s="161">
        <v>5.01</v>
      </c>
      <c r="M135" s="162">
        <f t="shared" si="3"/>
        <v>100200</v>
      </c>
      <c r="O135" s="34"/>
      <c r="P135" s="47"/>
      <c r="Q135" s="35"/>
      <c r="R135" s="35"/>
      <c r="S135" s="35"/>
      <c r="T135" s="35"/>
      <c r="U135" s="35"/>
      <c r="V135" s="35"/>
      <c r="W135" s="35"/>
      <c r="X135" s="36"/>
    </row>
    <row r="136" spans="4:24" ht="20.25" hidden="1" customHeight="1" x14ac:dyDescent="0.25">
      <c r="D136" s="158">
        <v>45395</v>
      </c>
      <c r="E136" s="159" t="s">
        <v>234</v>
      </c>
      <c r="F136" s="160" t="s">
        <v>2641</v>
      </c>
      <c r="G136" s="160" t="s">
        <v>2640</v>
      </c>
      <c r="H136" s="160" t="s">
        <v>0</v>
      </c>
      <c r="I136" s="160">
        <v>20000</v>
      </c>
      <c r="J136" s="160"/>
      <c r="K136" s="160"/>
      <c r="L136" s="161">
        <v>10.92</v>
      </c>
      <c r="M136" s="162">
        <f t="shared" si="3"/>
        <v>218400</v>
      </c>
      <c r="O136" s="34"/>
      <c r="P136" s="47"/>
      <c r="Q136" s="35"/>
      <c r="R136" s="35"/>
      <c r="S136" s="35"/>
      <c r="T136" s="35"/>
      <c r="U136" s="35"/>
      <c r="V136" s="35"/>
      <c r="W136" s="35"/>
      <c r="X136" s="36"/>
    </row>
    <row r="137" spans="4:24" ht="20.25" hidden="1" customHeight="1" x14ac:dyDescent="0.25">
      <c r="D137" s="158">
        <v>45395</v>
      </c>
      <c r="E137" s="159" t="s">
        <v>234</v>
      </c>
      <c r="F137" s="160" t="s">
        <v>2780</v>
      </c>
      <c r="G137" s="160" t="s">
        <v>2779</v>
      </c>
      <c r="H137" s="160" t="s">
        <v>0</v>
      </c>
      <c r="I137" s="160">
        <v>50000</v>
      </c>
      <c r="J137" s="160"/>
      <c r="K137" s="160"/>
      <c r="L137" s="161">
        <v>3.85</v>
      </c>
      <c r="M137" s="162">
        <f>L137*I137</f>
        <v>192500</v>
      </c>
      <c r="O137" s="34"/>
      <c r="P137" s="47"/>
      <c r="Q137" s="35"/>
      <c r="R137" s="35"/>
      <c r="S137" s="35"/>
      <c r="T137" s="35"/>
      <c r="U137" s="35"/>
      <c r="V137" s="35"/>
      <c r="W137" s="35"/>
      <c r="X137" s="36"/>
    </row>
    <row r="138" spans="4:24" ht="20.25" hidden="1" customHeight="1" x14ac:dyDescent="0.25">
      <c r="D138" s="158">
        <v>45395</v>
      </c>
      <c r="E138" s="159" t="s">
        <v>234</v>
      </c>
      <c r="F138" s="160" t="s">
        <v>7823</v>
      </c>
      <c r="G138" s="160" t="s">
        <v>7822</v>
      </c>
      <c r="H138" s="160" t="s">
        <v>0</v>
      </c>
      <c r="I138" s="160">
        <v>15000</v>
      </c>
      <c r="J138" s="160"/>
      <c r="K138" s="160"/>
      <c r="L138" s="161">
        <v>10.74</v>
      </c>
      <c r="M138" s="162">
        <f t="shared" si="3"/>
        <v>161100</v>
      </c>
      <c r="O138" s="34"/>
      <c r="P138" s="47"/>
      <c r="Q138" s="35"/>
      <c r="R138" s="35"/>
      <c r="S138" s="35"/>
      <c r="T138" s="35"/>
      <c r="U138" s="35"/>
      <c r="V138" s="35"/>
      <c r="W138" s="35"/>
      <c r="X138" s="36"/>
    </row>
    <row r="139" spans="4:24" ht="20.25" hidden="1" customHeight="1" x14ac:dyDescent="0.25">
      <c r="D139" s="158">
        <v>45402</v>
      </c>
      <c r="E139" s="159" t="s">
        <v>234</v>
      </c>
      <c r="F139" s="160" t="s">
        <v>5103</v>
      </c>
      <c r="G139" s="160" t="s">
        <v>5102</v>
      </c>
      <c r="H139" s="160" t="s">
        <v>0</v>
      </c>
      <c r="I139" s="160">
        <v>7000</v>
      </c>
      <c r="J139" s="160"/>
      <c r="K139" s="160"/>
      <c r="L139" s="161">
        <v>21.68</v>
      </c>
      <c r="M139" s="162">
        <f t="shared" si="3"/>
        <v>151760</v>
      </c>
      <c r="O139" s="34"/>
      <c r="P139" s="47"/>
      <c r="Q139" s="35"/>
      <c r="R139" s="35"/>
      <c r="S139" s="35"/>
      <c r="T139" s="35"/>
      <c r="U139" s="35"/>
      <c r="V139" s="35"/>
      <c r="W139" s="35"/>
      <c r="X139" s="36"/>
    </row>
    <row r="140" spans="4:24" ht="20.25" hidden="1" customHeight="1" x14ac:dyDescent="0.25">
      <c r="D140" s="158">
        <v>45402</v>
      </c>
      <c r="E140" s="159" t="s">
        <v>234</v>
      </c>
      <c r="F140" s="160" t="s">
        <v>7827</v>
      </c>
      <c r="G140" s="160" t="s">
        <v>7826</v>
      </c>
      <c r="H140" s="160" t="s">
        <v>0</v>
      </c>
      <c r="I140" s="160">
        <v>30000</v>
      </c>
      <c r="J140" s="160"/>
      <c r="K140" s="160"/>
      <c r="L140" s="161">
        <v>4.9800000000000004</v>
      </c>
      <c r="M140" s="162">
        <f t="shared" si="3"/>
        <v>149400</v>
      </c>
      <c r="O140" s="34"/>
      <c r="P140" s="47"/>
      <c r="Q140" s="35"/>
      <c r="R140" s="35"/>
      <c r="S140" s="35"/>
      <c r="T140" s="35"/>
      <c r="U140" s="35"/>
      <c r="V140" s="35"/>
      <c r="W140" s="35"/>
      <c r="X140" s="36"/>
    </row>
    <row r="141" spans="4:24" ht="20.25" hidden="1" customHeight="1" x14ac:dyDescent="0.25">
      <c r="D141" s="158">
        <v>45402</v>
      </c>
      <c r="E141" s="159" t="s">
        <v>234</v>
      </c>
      <c r="F141" s="160" t="s">
        <v>5416</v>
      </c>
      <c r="G141" s="160" t="s">
        <v>5415</v>
      </c>
      <c r="H141" s="160" t="s">
        <v>0</v>
      </c>
      <c r="I141" s="160">
        <v>15000</v>
      </c>
      <c r="J141" s="160"/>
      <c r="K141" s="160"/>
      <c r="L141" s="161">
        <v>22.26</v>
      </c>
      <c r="M141" s="162">
        <f t="shared" si="3"/>
        <v>333900</v>
      </c>
      <c r="O141" s="34"/>
      <c r="P141" s="47"/>
      <c r="Q141" s="35"/>
      <c r="R141" s="35"/>
      <c r="S141" s="35"/>
      <c r="T141" s="35"/>
      <c r="U141" s="35"/>
      <c r="V141" s="35"/>
      <c r="W141" s="35"/>
      <c r="X141" s="36"/>
    </row>
    <row r="142" spans="4:24" ht="20.25" hidden="1" customHeight="1" x14ac:dyDescent="0.25">
      <c r="D142" s="158">
        <v>45409</v>
      </c>
      <c r="E142" s="159" t="s">
        <v>234</v>
      </c>
      <c r="F142" s="160" t="s">
        <v>7823</v>
      </c>
      <c r="G142" s="160" t="s">
        <v>7822</v>
      </c>
      <c r="H142" s="160" t="s">
        <v>57</v>
      </c>
      <c r="I142" s="160">
        <v>-15000</v>
      </c>
      <c r="J142" s="160"/>
      <c r="K142" s="160"/>
      <c r="L142" s="161">
        <v>10.9</v>
      </c>
      <c r="M142" s="162">
        <f t="shared" si="3"/>
        <v>-163500</v>
      </c>
      <c r="O142" s="34"/>
      <c r="P142" s="47"/>
      <c r="Q142" s="35"/>
      <c r="R142" s="35"/>
      <c r="S142" s="35"/>
      <c r="T142" s="35"/>
      <c r="U142" s="35"/>
      <c r="V142" s="35"/>
      <c r="W142" s="35"/>
      <c r="X142" s="36"/>
    </row>
    <row r="143" spans="4:24" ht="20.25" hidden="1" customHeight="1" x14ac:dyDescent="0.25">
      <c r="D143" s="158">
        <v>45409</v>
      </c>
      <c r="E143" s="159" t="s">
        <v>234</v>
      </c>
      <c r="F143" s="160" t="s">
        <v>5103</v>
      </c>
      <c r="G143" s="160" t="s">
        <v>5102</v>
      </c>
      <c r="H143" s="160" t="s">
        <v>57</v>
      </c>
      <c r="I143" s="160">
        <v>-7000</v>
      </c>
      <c r="J143" s="160"/>
      <c r="K143" s="160"/>
      <c r="L143" s="161">
        <v>16.2</v>
      </c>
      <c r="M143" s="162">
        <f t="shared" si="3"/>
        <v>-113400</v>
      </c>
      <c r="O143" s="34"/>
      <c r="P143" s="47"/>
      <c r="Q143" s="35"/>
      <c r="R143" s="35"/>
      <c r="S143" s="35"/>
      <c r="T143" s="35"/>
      <c r="U143" s="35"/>
      <c r="V143" s="35"/>
      <c r="W143" s="35"/>
      <c r="X143" s="36"/>
    </row>
    <row r="144" spans="4:24" ht="20.25" hidden="1" customHeight="1" x14ac:dyDescent="0.25">
      <c r="D144" s="158">
        <v>45409</v>
      </c>
      <c r="E144" s="159" t="s">
        <v>234</v>
      </c>
      <c r="F144" s="160" t="s">
        <v>7827</v>
      </c>
      <c r="G144" s="160" t="s">
        <v>7826</v>
      </c>
      <c r="H144" s="160" t="s">
        <v>57</v>
      </c>
      <c r="I144" s="160">
        <v>-30000</v>
      </c>
      <c r="J144" s="160"/>
      <c r="K144" s="160"/>
      <c r="L144" s="161">
        <v>4.68</v>
      </c>
      <c r="M144" s="162">
        <f t="shared" si="3"/>
        <v>-140400</v>
      </c>
      <c r="O144" s="34"/>
      <c r="P144" s="47"/>
      <c r="Q144" s="35"/>
      <c r="R144" s="35"/>
      <c r="S144" s="35"/>
      <c r="T144" s="35"/>
      <c r="U144" s="35"/>
      <c r="V144" s="35"/>
      <c r="W144" s="35"/>
      <c r="X144" s="36"/>
    </row>
    <row r="145" spans="4:24" ht="20.25" hidden="1" customHeight="1" x14ac:dyDescent="0.25">
      <c r="D145" s="158">
        <v>45409</v>
      </c>
      <c r="E145" s="159" t="s">
        <v>234</v>
      </c>
      <c r="F145" s="160" t="s">
        <v>5416</v>
      </c>
      <c r="G145" s="160" t="s">
        <v>5415</v>
      </c>
      <c r="H145" s="160" t="s">
        <v>57</v>
      </c>
      <c r="I145" s="160">
        <v>-15000</v>
      </c>
      <c r="J145" s="160"/>
      <c r="K145" s="160"/>
      <c r="L145" s="161">
        <v>22.58</v>
      </c>
      <c r="M145" s="162">
        <f t="shared" si="3"/>
        <v>-338700</v>
      </c>
      <c r="O145" s="34"/>
      <c r="P145" s="47"/>
      <c r="Q145" s="35"/>
      <c r="R145" s="35"/>
      <c r="S145" s="35"/>
      <c r="T145" s="35"/>
      <c r="U145" s="35"/>
      <c r="V145" s="35"/>
      <c r="W145" s="35"/>
      <c r="X145" s="36"/>
    </row>
    <row r="146" spans="4:24" ht="20.25" hidden="1" customHeight="1" x14ac:dyDescent="0.25">
      <c r="D146" s="158">
        <v>45409</v>
      </c>
      <c r="E146" s="159" t="s">
        <v>234</v>
      </c>
      <c r="F146" s="160" t="s">
        <v>5709</v>
      </c>
      <c r="G146" s="160" t="s">
        <v>5708</v>
      </c>
      <c r="H146" s="160" t="s">
        <v>0</v>
      </c>
      <c r="I146" s="160">
        <v>26000</v>
      </c>
      <c r="J146" s="160"/>
      <c r="K146" s="160"/>
      <c r="L146" s="161">
        <v>12.54</v>
      </c>
      <c r="M146" s="162">
        <f t="shared" si="3"/>
        <v>326040</v>
      </c>
      <c r="O146" s="34"/>
      <c r="P146" s="47"/>
      <c r="Q146" s="35"/>
      <c r="R146" s="35"/>
      <c r="S146" s="35"/>
      <c r="T146" s="35"/>
      <c r="U146" s="35"/>
      <c r="V146" s="35"/>
      <c r="W146" s="35"/>
      <c r="X146" s="36"/>
    </row>
    <row r="147" spans="4:24" ht="20.25" hidden="1" customHeight="1" x14ac:dyDescent="0.25">
      <c r="D147" s="158">
        <v>45409</v>
      </c>
      <c r="E147" s="159" t="s">
        <v>234</v>
      </c>
      <c r="F147" s="160" t="s">
        <v>7024</v>
      </c>
      <c r="G147" s="160" t="s">
        <v>7023</v>
      </c>
      <c r="H147" s="160" t="s">
        <v>0</v>
      </c>
      <c r="I147" s="160">
        <v>30000</v>
      </c>
      <c r="J147" s="160"/>
      <c r="K147" s="160"/>
      <c r="L147" s="161">
        <v>12.53</v>
      </c>
      <c r="M147" s="162">
        <f t="shared" si="3"/>
        <v>375900</v>
      </c>
      <c r="O147" s="34"/>
      <c r="P147" s="47"/>
      <c r="Q147" s="35"/>
      <c r="R147" s="35"/>
      <c r="S147" s="35"/>
      <c r="T147" s="35"/>
      <c r="U147" s="35"/>
      <c r="V147" s="35"/>
      <c r="W147" s="35"/>
      <c r="X147" s="36"/>
    </row>
    <row r="148" spans="4:24" ht="20.25" hidden="1" customHeight="1" x14ac:dyDescent="0.25">
      <c r="D148" s="158">
        <v>45409</v>
      </c>
      <c r="E148" s="159" t="s">
        <v>234</v>
      </c>
      <c r="F148" s="160" t="s">
        <v>8533</v>
      </c>
      <c r="G148" s="160" t="s">
        <v>8532</v>
      </c>
      <c r="H148" s="160" t="s">
        <v>0</v>
      </c>
      <c r="I148" s="160">
        <v>50000</v>
      </c>
      <c r="J148" s="160"/>
      <c r="K148" s="160"/>
      <c r="L148" s="161">
        <v>10.88</v>
      </c>
      <c r="M148" s="162">
        <f t="shared" si="3"/>
        <v>544000</v>
      </c>
      <c r="O148" s="34"/>
      <c r="P148" s="47"/>
      <c r="Q148" s="35"/>
      <c r="R148" s="35"/>
      <c r="S148" s="35"/>
      <c r="T148" s="35"/>
      <c r="U148" s="35"/>
      <c r="V148" s="35"/>
      <c r="W148" s="35"/>
      <c r="X148" s="36"/>
    </row>
    <row r="149" spans="4:24" ht="20.25" hidden="1" customHeight="1" thickTop="1" x14ac:dyDescent="0.25">
      <c r="D149" s="158">
        <v>45416</v>
      </c>
      <c r="E149" s="159" t="s">
        <v>234</v>
      </c>
      <c r="F149" s="160" t="s">
        <v>5709</v>
      </c>
      <c r="G149" s="160" t="s">
        <v>5708</v>
      </c>
      <c r="H149" s="160" t="s">
        <v>57</v>
      </c>
      <c r="I149" s="160">
        <v>-26000</v>
      </c>
      <c r="J149" s="160"/>
      <c r="K149" s="160"/>
      <c r="L149" s="161">
        <v>11.73</v>
      </c>
      <c r="M149" s="162">
        <f t="shared" si="3"/>
        <v>-304980</v>
      </c>
      <c r="O149" s="34"/>
      <c r="P149" s="47"/>
      <c r="Q149" s="35"/>
      <c r="R149" s="35"/>
      <c r="S149" s="35"/>
      <c r="T149" s="35"/>
      <c r="U149" s="35"/>
      <c r="V149" s="35"/>
      <c r="W149" s="35"/>
      <c r="X149" s="36"/>
    </row>
    <row r="150" spans="4:24" ht="20.25" hidden="1" customHeight="1" x14ac:dyDescent="0.25">
      <c r="D150" s="158">
        <v>45416</v>
      </c>
      <c r="E150" s="159" t="s">
        <v>234</v>
      </c>
      <c r="F150" s="160" t="s">
        <v>7024</v>
      </c>
      <c r="G150" s="160" t="s">
        <v>7023</v>
      </c>
      <c r="H150" s="160" t="s">
        <v>57</v>
      </c>
      <c r="I150" s="160">
        <v>-30000</v>
      </c>
      <c r="J150" s="160"/>
      <c r="K150" s="160"/>
      <c r="L150" s="161">
        <v>12.4</v>
      </c>
      <c r="M150" s="162">
        <f t="shared" si="3"/>
        <v>-372000</v>
      </c>
      <c r="O150" s="34"/>
      <c r="P150" s="47"/>
      <c r="Q150" s="35"/>
      <c r="R150" s="35"/>
      <c r="S150" s="35"/>
      <c r="T150" s="35"/>
      <c r="U150" s="35"/>
      <c r="V150" s="35"/>
      <c r="W150" s="35"/>
      <c r="X150" s="36"/>
    </row>
    <row r="151" spans="4:24" ht="20.25" hidden="1" customHeight="1" x14ac:dyDescent="0.25">
      <c r="D151" s="158">
        <v>45416</v>
      </c>
      <c r="E151" s="159" t="s">
        <v>234</v>
      </c>
      <c r="F151" s="160" t="s">
        <v>8533</v>
      </c>
      <c r="G151" s="160" t="s">
        <v>8532</v>
      </c>
      <c r="H151" s="160" t="s">
        <v>57</v>
      </c>
      <c r="I151" s="160">
        <v>-50000</v>
      </c>
      <c r="J151" s="160"/>
      <c r="K151" s="160"/>
      <c r="L151" s="161">
        <v>11.15</v>
      </c>
      <c r="M151" s="162">
        <f t="shared" si="3"/>
        <v>-557500</v>
      </c>
      <c r="O151" s="34"/>
      <c r="P151" s="47"/>
      <c r="Q151" s="35"/>
      <c r="R151" s="35"/>
      <c r="S151" s="35"/>
      <c r="T151" s="35"/>
      <c r="U151" s="35"/>
      <c r="V151" s="35"/>
      <c r="W151" s="35"/>
      <c r="X151" s="36"/>
    </row>
    <row r="152" spans="4:24" ht="20.25" hidden="1" customHeight="1" x14ac:dyDescent="0.25">
      <c r="D152" s="158">
        <v>45416</v>
      </c>
      <c r="E152" s="159" t="s">
        <v>234</v>
      </c>
      <c r="F152" s="160" t="s">
        <v>6735</v>
      </c>
      <c r="G152" s="160" t="s">
        <v>6734</v>
      </c>
      <c r="H152" s="160" t="s">
        <v>0</v>
      </c>
      <c r="I152" s="160">
        <v>103084</v>
      </c>
      <c r="J152" s="160"/>
      <c r="K152" s="160"/>
      <c r="L152" s="161">
        <v>1.98</v>
      </c>
      <c r="M152" s="162">
        <f t="shared" si="3"/>
        <v>204106.32</v>
      </c>
      <c r="O152" s="34"/>
      <c r="P152" s="47"/>
      <c r="Q152" s="35"/>
      <c r="R152" s="35"/>
      <c r="S152" s="35"/>
      <c r="T152" s="35"/>
      <c r="U152" s="35"/>
      <c r="V152" s="35"/>
      <c r="W152" s="35"/>
      <c r="X152" s="36"/>
    </row>
    <row r="153" spans="4:24" ht="20.25" hidden="1" customHeight="1" x14ac:dyDescent="0.25">
      <c r="D153" s="158">
        <v>45416</v>
      </c>
      <c r="E153" s="159" t="s">
        <v>234</v>
      </c>
      <c r="F153" s="160" t="s">
        <v>8513</v>
      </c>
      <c r="G153" s="160" t="s">
        <v>8512</v>
      </c>
      <c r="H153" s="160" t="s">
        <v>0</v>
      </c>
      <c r="I153" s="160">
        <v>30000</v>
      </c>
      <c r="J153" s="160"/>
      <c r="K153" s="160"/>
      <c r="L153" s="161">
        <v>7.18</v>
      </c>
      <c r="M153" s="162">
        <f t="shared" si="3"/>
        <v>215400</v>
      </c>
      <c r="O153" s="34"/>
      <c r="P153" s="47"/>
      <c r="Q153" s="35"/>
      <c r="R153" s="35"/>
      <c r="S153" s="35"/>
      <c r="T153" s="35"/>
      <c r="U153" s="35"/>
      <c r="V153" s="35"/>
      <c r="W153" s="35"/>
      <c r="X153" s="36"/>
    </row>
    <row r="154" spans="4:24" ht="20.25" hidden="1" customHeight="1" x14ac:dyDescent="0.25">
      <c r="D154" s="158">
        <v>45416</v>
      </c>
      <c r="E154" s="159" t="s">
        <v>234</v>
      </c>
      <c r="F154" s="160" t="s">
        <v>5920</v>
      </c>
      <c r="G154" s="160" t="s">
        <v>5919</v>
      </c>
      <c r="H154" s="160" t="s">
        <v>0</v>
      </c>
      <c r="I154" s="160">
        <v>30000</v>
      </c>
      <c r="J154" s="160"/>
      <c r="K154" s="160"/>
      <c r="L154" s="161">
        <v>13.87</v>
      </c>
      <c r="M154" s="162">
        <f t="shared" si="3"/>
        <v>416100</v>
      </c>
      <c r="O154" s="34"/>
      <c r="P154" s="47"/>
      <c r="Q154" s="35"/>
      <c r="R154" s="35"/>
      <c r="S154" s="35"/>
      <c r="T154" s="35"/>
      <c r="U154" s="35"/>
      <c r="V154" s="35"/>
      <c r="W154" s="35"/>
      <c r="X154" s="36"/>
    </row>
    <row r="155" spans="4:24" ht="20.25" hidden="1" customHeight="1" x14ac:dyDescent="0.25">
      <c r="D155" s="158">
        <v>45416</v>
      </c>
      <c r="E155" s="159" t="s">
        <v>234</v>
      </c>
      <c r="F155" s="160" t="s">
        <v>10357</v>
      </c>
      <c r="G155" s="160" t="s">
        <v>10356</v>
      </c>
      <c r="H155" s="160" t="s">
        <v>0</v>
      </c>
      <c r="I155" s="160">
        <v>34000</v>
      </c>
      <c r="J155" s="160"/>
      <c r="K155" s="160"/>
      <c r="L155" s="161">
        <v>11.94</v>
      </c>
      <c r="M155" s="162">
        <f t="shared" si="3"/>
        <v>405960</v>
      </c>
      <c r="O155" s="34"/>
      <c r="P155" s="47"/>
      <c r="Q155" s="35"/>
      <c r="R155" s="35"/>
      <c r="S155" s="35"/>
      <c r="T155" s="35"/>
      <c r="U155" s="35"/>
      <c r="V155" s="35"/>
      <c r="W155" s="35"/>
      <c r="X155" s="36"/>
    </row>
    <row r="156" spans="4:24" ht="20.25" hidden="1" customHeight="1" x14ac:dyDescent="0.25">
      <c r="D156" s="158">
        <v>45423</v>
      </c>
      <c r="E156" s="159" t="s">
        <v>234</v>
      </c>
      <c r="F156" s="160" t="s">
        <v>6735</v>
      </c>
      <c r="G156" s="160" t="s">
        <v>6734</v>
      </c>
      <c r="H156" s="160" t="s">
        <v>57</v>
      </c>
      <c r="I156" s="160">
        <v>-103084</v>
      </c>
      <c r="J156" s="160"/>
      <c r="K156" s="160"/>
      <c r="L156" s="161">
        <v>2.1</v>
      </c>
      <c r="M156" s="162">
        <f t="shared" si="3"/>
        <v>-216476.40000000002</v>
      </c>
      <c r="O156" s="34"/>
      <c r="P156" s="47"/>
      <c r="Q156" s="35"/>
      <c r="R156" s="35"/>
      <c r="S156" s="35"/>
      <c r="T156" s="35"/>
      <c r="U156" s="35"/>
      <c r="V156" s="35"/>
      <c r="W156" s="35"/>
      <c r="X156" s="36"/>
    </row>
    <row r="157" spans="4:24" ht="20.25" hidden="1" customHeight="1" x14ac:dyDescent="0.25">
      <c r="D157" s="158">
        <v>45423</v>
      </c>
      <c r="E157" s="159" t="s">
        <v>234</v>
      </c>
      <c r="F157" s="160" t="s">
        <v>8513</v>
      </c>
      <c r="G157" s="160" t="s">
        <v>8512</v>
      </c>
      <c r="H157" s="160" t="s">
        <v>57</v>
      </c>
      <c r="I157" s="160">
        <v>-30000</v>
      </c>
      <c r="J157" s="160"/>
      <c r="K157" s="160"/>
      <c r="L157" s="161">
        <v>7.54</v>
      </c>
      <c r="M157" s="162">
        <f t="shared" si="3"/>
        <v>-226200</v>
      </c>
      <c r="O157" s="34"/>
      <c r="P157" s="47"/>
      <c r="Q157" s="35"/>
      <c r="R157" s="35"/>
      <c r="S157" s="35"/>
      <c r="T157" s="35"/>
      <c r="U157" s="35"/>
      <c r="V157" s="35"/>
      <c r="W157" s="35"/>
      <c r="X157" s="36"/>
    </row>
    <row r="158" spans="4:24" ht="20.25" hidden="1" customHeight="1" x14ac:dyDescent="0.25">
      <c r="D158" s="158">
        <v>45423</v>
      </c>
      <c r="E158" s="159" t="s">
        <v>234</v>
      </c>
      <c r="F158" s="160" t="s">
        <v>5920</v>
      </c>
      <c r="G158" s="160" t="s">
        <v>5919</v>
      </c>
      <c r="H158" s="160" t="s">
        <v>57</v>
      </c>
      <c r="I158" s="160">
        <v>-30000</v>
      </c>
      <c r="J158" s="160"/>
      <c r="K158" s="160"/>
      <c r="L158" s="161">
        <v>20.399999999999999</v>
      </c>
      <c r="M158" s="162">
        <f t="shared" si="3"/>
        <v>-612000</v>
      </c>
      <c r="O158" s="34"/>
      <c r="P158" s="47"/>
      <c r="Q158" s="35"/>
      <c r="R158" s="35"/>
      <c r="S158" s="35"/>
      <c r="T158" s="35"/>
      <c r="U158" s="35"/>
      <c r="V158" s="35"/>
      <c r="W158" s="35"/>
      <c r="X158" s="36"/>
    </row>
    <row r="159" spans="4:24" ht="20.25" hidden="1" customHeight="1" x14ac:dyDescent="0.25">
      <c r="D159" s="158">
        <v>45423</v>
      </c>
      <c r="E159" s="159" t="s">
        <v>234</v>
      </c>
      <c r="F159" s="160" t="s">
        <v>10357</v>
      </c>
      <c r="G159" s="160" t="s">
        <v>10356</v>
      </c>
      <c r="H159" s="160" t="s">
        <v>57</v>
      </c>
      <c r="I159" s="160">
        <v>-34000</v>
      </c>
      <c r="J159" s="160"/>
      <c r="K159" s="160"/>
      <c r="L159" s="161">
        <v>11.81</v>
      </c>
      <c r="M159" s="162">
        <f t="shared" si="3"/>
        <v>-401540</v>
      </c>
      <c r="O159" s="34"/>
      <c r="P159" s="47"/>
      <c r="Q159" s="35"/>
      <c r="R159" s="35"/>
      <c r="S159" s="35"/>
      <c r="T159" s="35"/>
      <c r="U159" s="35"/>
      <c r="V159" s="35"/>
      <c r="W159" s="35"/>
      <c r="X159" s="36"/>
    </row>
    <row r="160" spans="4:24" ht="20.25" hidden="1" customHeight="1" x14ac:dyDescent="0.25">
      <c r="D160" s="158">
        <v>45423</v>
      </c>
      <c r="E160" s="159" t="s">
        <v>234</v>
      </c>
      <c r="F160" s="160" t="s">
        <v>8073</v>
      </c>
      <c r="G160" s="160" t="s">
        <v>8072</v>
      </c>
      <c r="H160" s="160" t="s">
        <v>40</v>
      </c>
      <c r="I160" s="160">
        <v>20000</v>
      </c>
      <c r="J160" s="160"/>
      <c r="K160" s="160"/>
      <c r="L160" s="161">
        <v>11.42</v>
      </c>
      <c r="M160" s="162">
        <f t="shared" si="3"/>
        <v>228400</v>
      </c>
      <c r="O160" s="34"/>
      <c r="P160" s="47"/>
      <c r="Q160" s="35"/>
      <c r="R160" s="35"/>
      <c r="S160" s="35"/>
      <c r="T160" s="35"/>
      <c r="U160" s="35"/>
      <c r="V160" s="35"/>
      <c r="W160" s="35"/>
      <c r="X160" s="36"/>
    </row>
    <row r="161" spans="4:24" ht="20.25" hidden="1" customHeight="1" x14ac:dyDescent="0.25">
      <c r="D161" s="158">
        <v>45423</v>
      </c>
      <c r="E161" s="159" t="s">
        <v>234</v>
      </c>
      <c r="F161" s="160" t="s">
        <v>9215</v>
      </c>
      <c r="G161" s="160" t="s">
        <v>9214</v>
      </c>
      <c r="H161" s="160" t="s">
        <v>40</v>
      </c>
      <c r="I161" s="160">
        <v>20000</v>
      </c>
      <c r="J161" s="160"/>
      <c r="K161" s="160"/>
      <c r="L161" s="161">
        <v>9.33</v>
      </c>
      <c r="M161" s="162">
        <f t="shared" si="3"/>
        <v>186600</v>
      </c>
      <c r="O161" s="34"/>
      <c r="P161" s="47"/>
      <c r="Q161" s="35"/>
      <c r="R161" s="35"/>
      <c r="S161" s="35"/>
      <c r="T161" s="35"/>
      <c r="U161" s="35"/>
      <c r="V161" s="35"/>
      <c r="W161" s="35"/>
      <c r="X161" s="36"/>
    </row>
    <row r="162" spans="4:24" ht="20.25" hidden="1" customHeight="1" x14ac:dyDescent="0.25">
      <c r="D162" s="158">
        <v>45423</v>
      </c>
      <c r="E162" s="159" t="s">
        <v>234</v>
      </c>
      <c r="F162" s="160" t="s">
        <v>4991</v>
      </c>
      <c r="G162" s="160" t="s">
        <v>4990</v>
      </c>
      <c r="H162" s="160" t="s">
        <v>40</v>
      </c>
      <c r="I162" s="160">
        <v>80000</v>
      </c>
      <c r="J162" s="160"/>
      <c r="K162" s="160"/>
      <c r="L162" s="161">
        <v>2.2400000000000002</v>
      </c>
      <c r="M162" s="162">
        <f t="shared" si="3"/>
        <v>179200.00000000003</v>
      </c>
      <c r="O162" s="34"/>
      <c r="P162" s="47"/>
      <c r="Q162" s="35"/>
      <c r="R162" s="35"/>
      <c r="S162" s="35"/>
      <c r="T162" s="35"/>
      <c r="U162" s="35"/>
      <c r="V162" s="35"/>
      <c r="W162" s="35"/>
      <c r="X162" s="36"/>
    </row>
    <row r="163" spans="4:24" ht="20.25" hidden="1" customHeight="1" x14ac:dyDescent="0.25">
      <c r="D163" s="158">
        <v>45423</v>
      </c>
      <c r="E163" s="159" t="s">
        <v>234</v>
      </c>
      <c r="F163" s="160" t="s">
        <v>10591</v>
      </c>
      <c r="G163" s="160" t="s">
        <v>10590</v>
      </c>
      <c r="H163" s="160" t="s">
        <v>40</v>
      </c>
      <c r="I163" s="160">
        <v>50000</v>
      </c>
      <c r="J163" s="160"/>
      <c r="K163" s="160"/>
      <c r="L163" s="161">
        <v>4.79</v>
      </c>
      <c r="M163" s="162">
        <f t="shared" si="3"/>
        <v>239500</v>
      </c>
      <c r="O163" s="34"/>
      <c r="P163" s="47"/>
      <c r="Q163" s="35"/>
      <c r="R163" s="35"/>
      <c r="S163" s="35"/>
      <c r="T163" s="35"/>
      <c r="U163" s="35"/>
      <c r="V163" s="35"/>
      <c r="W163" s="35"/>
      <c r="X163" s="36"/>
    </row>
    <row r="164" spans="4:24" ht="20.25" hidden="1" customHeight="1" x14ac:dyDescent="0.25">
      <c r="D164" s="158">
        <v>45423</v>
      </c>
      <c r="E164" s="159" t="s">
        <v>234</v>
      </c>
      <c r="F164" s="160" t="s">
        <v>1620</v>
      </c>
      <c r="G164" s="160" t="s">
        <v>1619</v>
      </c>
      <c r="H164" s="160" t="s">
        <v>40</v>
      </c>
      <c r="I164" s="160">
        <v>40000</v>
      </c>
      <c r="J164" s="160"/>
      <c r="K164" s="160"/>
      <c r="L164" s="161">
        <v>5.93</v>
      </c>
      <c r="M164" s="162">
        <f t="shared" si="3"/>
        <v>237200</v>
      </c>
      <c r="O164" s="34"/>
      <c r="P164" s="47"/>
      <c r="Q164" s="35"/>
      <c r="R164" s="35"/>
      <c r="S164" s="35"/>
      <c r="T164" s="35"/>
      <c r="U164" s="35"/>
      <c r="V164" s="35"/>
      <c r="W164" s="35"/>
      <c r="X164" s="36"/>
    </row>
    <row r="165" spans="4:24" ht="20.25" hidden="1" customHeight="1" x14ac:dyDescent="0.25">
      <c r="D165" s="158">
        <v>45430</v>
      </c>
      <c r="E165" s="159" t="s">
        <v>234</v>
      </c>
      <c r="F165" s="160" t="s">
        <v>8073</v>
      </c>
      <c r="G165" s="160" t="s">
        <v>8072</v>
      </c>
      <c r="H165" s="160" t="s">
        <v>57</v>
      </c>
      <c r="I165" s="160">
        <v>-20000</v>
      </c>
      <c r="J165" s="160"/>
      <c r="K165" s="160"/>
      <c r="L165" s="161">
        <v>11.9</v>
      </c>
      <c r="M165" s="162">
        <f t="shared" si="3"/>
        <v>-238000</v>
      </c>
      <c r="O165" s="34"/>
      <c r="P165" s="47"/>
      <c r="Q165" s="35"/>
      <c r="R165" s="35"/>
      <c r="S165" s="35"/>
      <c r="T165" s="35"/>
      <c r="U165" s="35"/>
      <c r="V165" s="35"/>
      <c r="W165" s="35"/>
      <c r="X165" s="36"/>
    </row>
    <row r="166" spans="4:24" ht="20.25" hidden="1" customHeight="1" x14ac:dyDescent="0.25">
      <c r="D166" s="158">
        <v>45430</v>
      </c>
      <c r="E166" s="159" t="s">
        <v>234</v>
      </c>
      <c r="F166" s="160" t="s">
        <v>9215</v>
      </c>
      <c r="G166" s="160" t="s">
        <v>9214</v>
      </c>
      <c r="H166" s="160" t="s">
        <v>57</v>
      </c>
      <c r="I166" s="160">
        <v>-20000</v>
      </c>
      <c r="J166" s="160"/>
      <c r="K166" s="160"/>
      <c r="L166" s="161">
        <v>6.77</v>
      </c>
      <c r="M166" s="162">
        <f t="shared" si="3"/>
        <v>-135400</v>
      </c>
      <c r="O166" s="34"/>
      <c r="P166" s="47"/>
      <c r="Q166" s="35"/>
      <c r="R166" s="35"/>
      <c r="S166" s="35"/>
      <c r="T166" s="35"/>
      <c r="U166" s="35"/>
      <c r="V166" s="35"/>
      <c r="W166" s="35"/>
      <c r="X166" s="36"/>
    </row>
    <row r="167" spans="4:24" ht="20.25" hidden="1" customHeight="1" x14ac:dyDescent="0.25">
      <c r="D167" s="158">
        <v>45430</v>
      </c>
      <c r="E167" s="159" t="s">
        <v>234</v>
      </c>
      <c r="F167" s="160" t="s">
        <v>4991</v>
      </c>
      <c r="G167" s="160" t="s">
        <v>4990</v>
      </c>
      <c r="H167" s="160" t="s">
        <v>57</v>
      </c>
      <c r="I167" s="160">
        <v>-80000</v>
      </c>
      <c r="J167" s="160"/>
      <c r="K167" s="160"/>
      <c r="L167" s="161">
        <v>1.99</v>
      </c>
      <c r="M167" s="162">
        <f t="shared" si="3"/>
        <v>-159200</v>
      </c>
      <c r="O167" s="34"/>
      <c r="P167" s="47"/>
      <c r="Q167" s="35"/>
      <c r="R167" s="35"/>
      <c r="S167" s="35"/>
      <c r="T167" s="35"/>
      <c r="U167" s="35"/>
      <c r="V167" s="35"/>
      <c r="W167" s="35"/>
      <c r="X167" s="36"/>
    </row>
    <row r="168" spans="4:24" ht="20.25" hidden="1" customHeight="1" x14ac:dyDescent="0.25">
      <c r="D168" s="158">
        <v>45430</v>
      </c>
      <c r="E168" s="159" t="s">
        <v>234</v>
      </c>
      <c r="F168" s="160" t="s">
        <v>10591</v>
      </c>
      <c r="G168" s="160" t="s">
        <v>10590</v>
      </c>
      <c r="H168" s="160" t="s">
        <v>57</v>
      </c>
      <c r="I168" s="160">
        <v>-50000</v>
      </c>
      <c r="J168" s="160"/>
      <c r="K168" s="160"/>
      <c r="L168" s="161">
        <v>3.98</v>
      </c>
      <c r="M168" s="162">
        <f t="shared" si="3"/>
        <v>-199000</v>
      </c>
      <c r="O168" s="34"/>
      <c r="P168" s="47"/>
      <c r="Q168" s="35"/>
      <c r="R168" s="35"/>
      <c r="S168" s="35"/>
      <c r="T168" s="35"/>
      <c r="U168" s="35"/>
      <c r="V168" s="35"/>
      <c r="W168" s="35"/>
      <c r="X168" s="36"/>
    </row>
    <row r="169" spans="4:24" ht="20.25" hidden="1" customHeight="1" x14ac:dyDescent="0.25">
      <c r="D169" s="158">
        <v>45430</v>
      </c>
      <c r="E169" s="159" t="s">
        <v>234</v>
      </c>
      <c r="F169" s="160" t="s">
        <v>1620</v>
      </c>
      <c r="G169" s="160" t="s">
        <v>1619</v>
      </c>
      <c r="H169" s="160" t="s">
        <v>57</v>
      </c>
      <c r="I169" s="160">
        <v>-40000</v>
      </c>
      <c r="J169" s="160"/>
      <c r="K169" s="160"/>
      <c r="L169" s="161">
        <v>5.77</v>
      </c>
      <c r="M169" s="162">
        <f t="shared" si="3"/>
        <v>-230799.99999999997</v>
      </c>
      <c r="O169" s="34"/>
      <c r="P169" s="47"/>
      <c r="Q169" s="35"/>
      <c r="R169" s="35"/>
      <c r="S169" s="35"/>
      <c r="T169" s="35"/>
      <c r="U169" s="35"/>
      <c r="V169" s="35"/>
      <c r="W169" s="35"/>
      <c r="X169" s="36"/>
    </row>
    <row r="170" spans="4:24" ht="20.25" hidden="1" customHeight="1" x14ac:dyDescent="0.25">
      <c r="D170" s="158">
        <v>45430</v>
      </c>
      <c r="E170" s="159" t="s">
        <v>234</v>
      </c>
      <c r="F170" s="160" t="s">
        <v>3513</v>
      </c>
      <c r="G170" s="160" t="s">
        <v>3512</v>
      </c>
      <c r="H170" s="160" t="s">
        <v>0</v>
      </c>
      <c r="I170" s="160">
        <v>10000</v>
      </c>
      <c r="J170" s="160"/>
      <c r="K170" s="160"/>
      <c r="L170" s="161">
        <v>25.76</v>
      </c>
      <c r="M170" s="162">
        <f t="shared" si="3"/>
        <v>257600.00000000003</v>
      </c>
      <c r="O170" s="34"/>
      <c r="P170" s="47"/>
      <c r="Q170" s="35"/>
      <c r="R170" s="35"/>
      <c r="S170" s="35"/>
      <c r="T170" s="35"/>
      <c r="U170" s="35"/>
      <c r="V170" s="35"/>
      <c r="W170" s="35"/>
      <c r="X170" s="36"/>
    </row>
    <row r="171" spans="4:24" ht="20.25" hidden="1" customHeight="1" x14ac:dyDescent="0.25">
      <c r="D171" s="158">
        <v>45430</v>
      </c>
      <c r="E171" s="159" t="s">
        <v>234</v>
      </c>
      <c r="F171" s="160" t="s">
        <v>8620</v>
      </c>
      <c r="G171" s="160" t="s">
        <v>8619</v>
      </c>
      <c r="H171" s="160" t="s">
        <v>0</v>
      </c>
      <c r="I171" s="160">
        <v>20000</v>
      </c>
      <c r="J171" s="160"/>
      <c r="K171" s="160"/>
      <c r="L171" s="161">
        <v>12.24</v>
      </c>
      <c r="M171" s="162">
        <f t="shared" si="3"/>
        <v>244800</v>
      </c>
      <c r="O171" s="34"/>
      <c r="P171" s="47"/>
      <c r="Q171" s="35"/>
      <c r="R171" s="35"/>
      <c r="S171" s="35"/>
      <c r="T171" s="35"/>
      <c r="U171" s="35"/>
      <c r="V171" s="35"/>
      <c r="W171" s="35"/>
      <c r="X171" s="36"/>
    </row>
    <row r="172" spans="4:24" ht="20.25" hidden="1" customHeight="1" x14ac:dyDescent="0.25">
      <c r="D172" s="158">
        <v>45430</v>
      </c>
      <c r="E172" s="159" t="s">
        <v>234</v>
      </c>
      <c r="F172" s="160" t="s">
        <v>7224</v>
      </c>
      <c r="G172" s="160" t="s">
        <v>7223</v>
      </c>
      <c r="H172" s="160" t="s">
        <v>0</v>
      </c>
      <c r="I172" s="160">
        <v>16000</v>
      </c>
      <c r="J172" s="160"/>
      <c r="K172" s="160"/>
      <c r="L172" s="161">
        <v>18.010000000000002</v>
      </c>
      <c r="M172" s="162">
        <f t="shared" si="3"/>
        <v>288160</v>
      </c>
      <c r="O172" s="34"/>
      <c r="P172" s="47"/>
      <c r="Q172" s="35"/>
      <c r="R172" s="35"/>
      <c r="S172" s="35"/>
      <c r="T172" s="35"/>
      <c r="U172" s="35"/>
      <c r="V172" s="35"/>
      <c r="W172" s="35"/>
      <c r="X172" s="36"/>
    </row>
    <row r="173" spans="4:24" ht="20.25" hidden="1" customHeight="1" x14ac:dyDescent="0.25">
      <c r="D173" s="158">
        <v>45430</v>
      </c>
      <c r="E173" s="159" t="s">
        <v>234</v>
      </c>
      <c r="F173" s="160" t="s">
        <v>2375</v>
      </c>
      <c r="G173" s="160" t="s">
        <v>2374</v>
      </c>
      <c r="H173" s="160" t="s">
        <v>0</v>
      </c>
      <c r="I173" s="160">
        <v>100000</v>
      </c>
      <c r="J173" s="160"/>
      <c r="K173" s="160"/>
      <c r="L173" s="161">
        <v>2.92</v>
      </c>
      <c r="M173" s="162">
        <f t="shared" si="3"/>
        <v>292000</v>
      </c>
      <c r="O173" s="34"/>
      <c r="P173" s="47"/>
      <c r="Q173" s="35"/>
      <c r="R173" s="35"/>
      <c r="S173" s="35"/>
      <c r="T173" s="35"/>
      <c r="U173" s="35"/>
      <c r="V173" s="35"/>
      <c r="W173" s="35"/>
      <c r="X173" s="36"/>
    </row>
    <row r="174" spans="4:24" ht="20.25" hidden="1" customHeight="1" x14ac:dyDescent="0.25">
      <c r="D174" s="158">
        <v>45430</v>
      </c>
      <c r="E174" s="159" t="s">
        <v>234</v>
      </c>
      <c r="F174" s="160" t="s">
        <v>3859</v>
      </c>
      <c r="G174" s="160" t="s">
        <v>3858</v>
      </c>
      <c r="H174" s="160" t="s">
        <v>0</v>
      </c>
      <c r="I174" s="160">
        <v>30000</v>
      </c>
      <c r="J174" s="160"/>
      <c r="K174" s="160"/>
      <c r="L174" s="161">
        <v>7.58</v>
      </c>
      <c r="M174" s="162">
        <f t="shared" si="3"/>
        <v>227400</v>
      </c>
      <c r="O174" s="34"/>
      <c r="P174" s="47"/>
      <c r="Q174" s="35"/>
      <c r="R174" s="35"/>
      <c r="S174" s="35"/>
      <c r="T174" s="35"/>
      <c r="U174" s="35"/>
      <c r="V174" s="35"/>
      <c r="W174" s="35"/>
      <c r="X174" s="36"/>
    </row>
    <row r="175" spans="4:24" ht="20.25" hidden="1" customHeight="1" x14ac:dyDescent="0.25">
      <c r="D175" s="158">
        <v>45437</v>
      </c>
      <c r="E175" s="159" t="s">
        <v>234</v>
      </c>
      <c r="F175" s="160" t="s">
        <v>8620</v>
      </c>
      <c r="G175" s="160" t="s">
        <v>8619</v>
      </c>
      <c r="H175" s="160" t="s">
        <v>57</v>
      </c>
      <c r="I175" s="160">
        <v>-20000</v>
      </c>
      <c r="J175" s="160"/>
      <c r="K175" s="160"/>
      <c r="L175" s="161">
        <v>11.39</v>
      </c>
      <c r="M175" s="162">
        <f t="shared" si="3"/>
        <v>-227800</v>
      </c>
      <c r="O175" s="34"/>
      <c r="P175" s="47"/>
      <c r="Q175" s="35"/>
      <c r="R175" s="35"/>
      <c r="S175" s="35"/>
      <c r="T175" s="35"/>
      <c r="U175" s="35"/>
      <c r="V175" s="35"/>
      <c r="W175" s="35"/>
      <c r="X175" s="36"/>
    </row>
    <row r="176" spans="4:24" ht="20.25" hidden="1" customHeight="1" x14ac:dyDescent="0.25">
      <c r="D176" s="158">
        <v>45437</v>
      </c>
      <c r="E176" s="159" t="s">
        <v>234</v>
      </c>
      <c r="F176" s="160" t="s">
        <v>7224</v>
      </c>
      <c r="G176" s="160" t="s">
        <v>7223</v>
      </c>
      <c r="H176" s="160" t="s">
        <v>57</v>
      </c>
      <c r="I176" s="160">
        <v>-16000</v>
      </c>
      <c r="J176" s="160"/>
      <c r="K176" s="160"/>
      <c r="L176" s="161">
        <v>16.34</v>
      </c>
      <c r="M176" s="162">
        <f t="shared" si="3"/>
        <v>-261440</v>
      </c>
      <c r="O176" s="34"/>
      <c r="P176" s="47"/>
      <c r="Q176" s="35"/>
      <c r="R176" s="35"/>
      <c r="S176" s="35"/>
      <c r="T176" s="35"/>
      <c r="U176" s="35"/>
      <c r="V176" s="35"/>
      <c r="W176" s="35"/>
      <c r="X176" s="36"/>
    </row>
    <row r="177" spans="4:24" ht="20.25" hidden="1" customHeight="1" x14ac:dyDescent="0.25">
      <c r="D177" s="158">
        <v>45437</v>
      </c>
      <c r="E177" s="159" t="s">
        <v>234</v>
      </c>
      <c r="F177" s="160" t="s">
        <v>2375</v>
      </c>
      <c r="G177" s="160" t="s">
        <v>2374</v>
      </c>
      <c r="H177" s="160" t="s">
        <v>57</v>
      </c>
      <c r="I177" s="160">
        <v>-100000</v>
      </c>
      <c r="J177" s="160"/>
      <c r="K177" s="160"/>
      <c r="L177" s="161">
        <v>3.32</v>
      </c>
      <c r="M177" s="162">
        <f t="shared" si="3"/>
        <v>-332000</v>
      </c>
      <c r="O177" s="34"/>
      <c r="P177" s="47"/>
      <c r="Q177" s="35"/>
      <c r="R177" s="35"/>
      <c r="S177" s="35"/>
      <c r="T177" s="35"/>
      <c r="U177" s="35"/>
      <c r="V177" s="35"/>
      <c r="W177" s="35"/>
      <c r="X177" s="36"/>
    </row>
    <row r="178" spans="4:24" ht="20.25" hidden="1" customHeight="1" x14ac:dyDescent="0.25">
      <c r="D178" s="158">
        <v>45437</v>
      </c>
      <c r="E178" s="159" t="s">
        <v>234</v>
      </c>
      <c r="F178" s="160" t="s">
        <v>3859</v>
      </c>
      <c r="G178" s="160" t="s">
        <v>3858</v>
      </c>
      <c r="H178" s="160" t="s">
        <v>57</v>
      </c>
      <c r="I178" s="160">
        <v>-30000</v>
      </c>
      <c r="J178" s="160"/>
      <c r="K178" s="160"/>
      <c r="L178" s="161">
        <v>5.89</v>
      </c>
      <c r="M178" s="162">
        <f t="shared" si="3"/>
        <v>-176700</v>
      </c>
      <c r="O178" s="34"/>
      <c r="P178" s="47"/>
      <c r="Q178" s="35"/>
      <c r="R178" s="35"/>
      <c r="S178" s="35"/>
      <c r="T178" s="35"/>
      <c r="U178" s="35"/>
      <c r="V178" s="35"/>
      <c r="W178" s="35"/>
      <c r="X178" s="36"/>
    </row>
    <row r="179" spans="4:24" ht="20.25" hidden="1" customHeight="1" x14ac:dyDescent="0.25">
      <c r="D179" s="158">
        <v>45437</v>
      </c>
      <c r="E179" s="159" t="s">
        <v>234</v>
      </c>
      <c r="F179" s="160" t="s">
        <v>8283</v>
      </c>
      <c r="G179" s="160" t="s">
        <v>8282</v>
      </c>
      <c r="H179" s="160" t="s">
        <v>0</v>
      </c>
      <c r="I179" s="160">
        <v>10000</v>
      </c>
      <c r="J179" s="160"/>
      <c r="K179" s="160"/>
      <c r="L179" s="161">
        <v>18.05</v>
      </c>
      <c r="M179" s="162">
        <f t="shared" si="3"/>
        <v>180500</v>
      </c>
      <c r="O179" s="34"/>
      <c r="P179" s="47"/>
      <c r="Q179" s="35"/>
      <c r="R179" s="35"/>
      <c r="S179" s="35"/>
      <c r="T179" s="35"/>
      <c r="U179" s="35"/>
      <c r="V179" s="35"/>
      <c r="W179" s="35"/>
      <c r="X179" s="36"/>
    </row>
    <row r="180" spans="4:24" ht="20.25" hidden="1" customHeight="1" x14ac:dyDescent="0.25">
      <c r="D180" s="158">
        <v>45437</v>
      </c>
      <c r="E180" s="159" t="s">
        <v>234</v>
      </c>
      <c r="F180" s="160" t="s">
        <v>8063</v>
      </c>
      <c r="G180" s="160" t="s">
        <v>8062</v>
      </c>
      <c r="H180" s="160" t="s">
        <v>0</v>
      </c>
      <c r="I180" s="160">
        <v>28000</v>
      </c>
      <c r="J180" s="160"/>
      <c r="K180" s="160"/>
      <c r="L180" s="161">
        <v>13.6</v>
      </c>
      <c r="M180" s="162">
        <f t="shared" si="3"/>
        <v>380800</v>
      </c>
      <c r="O180" s="34"/>
      <c r="P180" s="47"/>
      <c r="Q180" s="35"/>
      <c r="R180" s="35"/>
      <c r="S180" s="35"/>
      <c r="T180" s="35"/>
      <c r="U180" s="35"/>
      <c r="V180" s="35"/>
      <c r="W180" s="35"/>
      <c r="X180" s="36"/>
    </row>
    <row r="181" spans="4:24" ht="23.4" hidden="1" customHeight="1" x14ac:dyDescent="0.25">
      <c r="D181" s="158">
        <v>45437</v>
      </c>
      <c r="E181" s="159" t="s">
        <v>234</v>
      </c>
      <c r="F181" s="160" t="s">
        <v>3513</v>
      </c>
      <c r="G181" s="160" t="s">
        <v>3512</v>
      </c>
      <c r="H181" s="160" t="s">
        <v>0</v>
      </c>
      <c r="I181" s="160">
        <v>5000</v>
      </c>
      <c r="J181" s="160"/>
      <c r="K181" s="160"/>
      <c r="L181" s="161">
        <v>31.77</v>
      </c>
      <c r="M181" s="162">
        <f t="shared" si="3"/>
        <v>158850</v>
      </c>
      <c r="O181" s="34"/>
      <c r="P181" s="47"/>
      <c r="Q181" s="35"/>
      <c r="R181" s="35"/>
      <c r="S181" s="35"/>
      <c r="T181" s="35"/>
      <c r="U181" s="35"/>
      <c r="V181" s="35"/>
      <c r="W181" s="35"/>
      <c r="X181" s="36"/>
    </row>
    <row r="182" spans="4:24" ht="23.4" hidden="1" customHeight="1" x14ac:dyDescent="0.25">
      <c r="D182" s="158">
        <v>45444</v>
      </c>
      <c r="E182" s="159" t="s">
        <v>234</v>
      </c>
      <c r="F182" s="160" t="s">
        <v>3513</v>
      </c>
      <c r="G182" s="160" t="s">
        <v>3512</v>
      </c>
      <c r="H182" s="160" t="s">
        <v>57</v>
      </c>
      <c r="I182" s="160">
        <v>-15000</v>
      </c>
      <c r="J182" s="160"/>
      <c r="K182" s="160"/>
      <c r="L182" s="161">
        <v>24.79</v>
      </c>
      <c r="M182" s="162">
        <f t="shared" si="3"/>
        <v>-371850</v>
      </c>
      <c r="O182" s="34"/>
      <c r="P182" s="47"/>
      <c r="Q182" s="35"/>
      <c r="R182" s="35"/>
      <c r="S182" s="35"/>
      <c r="T182" s="35"/>
      <c r="U182" s="35"/>
      <c r="V182" s="35"/>
      <c r="W182" s="35"/>
      <c r="X182" s="36"/>
    </row>
    <row r="183" spans="4:24" ht="23.4" hidden="1" customHeight="1" x14ac:dyDescent="0.25">
      <c r="D183" s="158">
        <v>45444</v>
      </c>
      <c r="E183" s="159" t="s">
        <v>234</v>
      </c>
      <c r="F183" s="160" t="s">
        <v>8283</v>
      </c>
      <c r="G183" s="160" t="s">
        <v>8282</v>
      </c>
      <c r="H183" s="160" t="s">
        <v>57</v>
      </c>
      <c r="I183" s="160">
        <v>-10000</v>
      </c>
      <c r="J183" s="160"/>
      <c r="K183" s="160"/>
      <c r="L183" s="161">
        <v>16.18</v>
      </c>
      <c r="M183" s="162">
        <f t="shared" ref="M183:M605" si="5">L183*I183</f>
        <v>-161800</v>
      </c>
      <c r="O183" s="34"/>
      <c r="P183" s="47"/>
      <c r="Q183" s="35"/>
      <c r="R183" s="35"/>
      <c r="S183" s="35"/>
      <c r="T183" s="35"/>
      <c r="U183" s="35"/>
      <c r="V183" s="35"/>
      <c r="W183" s="35"/>
      <c r="X183" s="36"/>
    </row>
    <row r="184" spans="4:24" ht="23.4" hidden="1" customHeight="1" x14ac:dyDescent="0.25">
      <c r="D184" s="158">
        <v>45444</v>
      </c>
      <c r="E184" s="159" t="s">
        <v>234</v>
      </c>
      <c r="F184" s="160" t="s">
        <v>8063</v>
      </c>
      <c r="G184" s="160" t="s">
        <v>8062</v>
      </c>
      <c r="H184" s="160" t="s">
        <v>57</v>
      </c>
      <c r="I184" s="160">
        <v>-28000</v>
      </c>
      <c r="J184" s="160"/>
      <c r="K184" s="160"/>
      <c r="L184" s="161">
        <v>14.01</v>
      </c>
      <c r="M184" s="162">
        <f t="shared" si="5"/>
        <v>-392280</v>
      </c>
      <c r="O184" s="34"/>
      <c r="P184" s="47"/>
      <c r="Q184" s="35"/>
      <c r="R184" s="35"/>
      <c r="S184" s="35"/>
      <c r="T184" s="35"/>
      <c r="U184" s="35"/>
      <c r="V184" s="35"/>
      <c r="W184" s="35"/>
      <c r="X184" s="36"/>
    </row>
    <row r="185" spans="4:24" ht="23.4" hidden="1" customHeight="1" x14ac:dyDescent="0.25">
      <c r="D185" s="158">
        <v>45444</v>
      </c>
      <c r="E185" s="159" t="s">
        <v>234</v>
      </c>
      <c r="F185" s="160" t="s">
        <v>9931</v>
      </c>
      <c r="G185" s="160" t="s">
        <v>9930</v>
      </c>
      <c r="H185" s="160" t="s">
        <v>0</v>
      </c>
      <c r="I185" s="160">
        <v>10000</v>
      </c>
      <c r="J185" s="160"/>
      <c r="K185" s="160"/>
      <c r="L185" s="161">
        <v>17.47</v>
      </c>
      <c r="M185" s="162">
        <f t="shared" si="5"/>
        <v>174700</v>
      </c>
      <c r="O185" s="34"/>
      <c r="P185" s="47"/>
      <c r="Q185" s="35"/>
      <c r="R185" s="35"/>
      <c r="S185" s="35"/>
      <c r="T185" s="35"/>
      <c r="U185" s="35"/>
      <c r="V185" s="35"/>
      <c r="W185" s="35"/>
      <c r="X185" s="36"/>
    </row>
    <row r="186" spans="4:24" ht="23.4" hidden="1" customHeight="1" x14ac:dyDescent="0.25">
      <c r="D186" s="158">
        <v>45444</v>
      </c>
      <c r="E186" s="159" t="s">
        <v>234</v>
      </c>
      <c r="F186" s="160" t="s">
        <v>9954</v>
      </c>
      <c r="G186" s="160" t="s">
        <v>9953</v>
      </c>
      <c r="H186" s="160" t="s">
        <v>0</v>
      </c>
      <c r="I186" s="160">
        <v>15000</v>
      </c>
      <c r="J186" s="160"/>
      <c r="K186" s="160"/>
      <c r="L186" s="161">
        <v>23.52</v>
      </c>
      <c r="M186" s="162">
        <f t="shared" si="5"/>
        <v>352800</v>
      </c>
      <c r="O186" s="34"/>
      <c r="P186" s="47"/>
      <c r="Q186" s="35"/>
      <c r="R186" s="35"/>
      <c r="S186" s="35"/>
      <c r="T186" s="35"/>
      <c r="U186" s="35"/>
      <c r="V186" s="35"/>
      <c r="W186" s="35"/>
      <c r="X186" s="36"/>
    </row>
    <row r="187" spans="4:24" ht="23.4" hidden="1" customHeight="1" x14ac:dyDescent="0.25">
      <c r="D187" s="158">
        <v>45444</v>
      </c>
      <c r="E187" s="159" t="s">
        <v>234</v>
      </c>
      <c r="F187" s="160" t="s">
        <v>9897</v>
      </c>
      <c r="G187" s="160" t="s">
        <v>9896</v>
      </c>
      <c r="H187" s="160" t="s">
        <v>0</v>
      </c>
      <c r="I187" s="160">
        <v>14600</v>
      </c>
      <c r="J187" s="160"/>
      <c r="K187" s="160"/>
      <c r="L187" s="161">
        <v>29</v>
      </c>
      <c r="M187" s="162">
        <f t="shared" si="5"/>
        <v>423400</v>
      </c>
      <c r="O187" s="34"/>
      <c r="P187" s="47"/>
      <c r="Q187" s="35"/>
      <c r="R187" s="35"/>
      <c r="S187" s="35"/>
      <c r="T187" s="35"/>
      <c r="U187" s="35"/>
      <c r="V187" s="35"/>
      <c r="W187" s="35"/>
      <c r="X187" s="36"/>
    </row>
    <row r="188" spans="4:24" ht="23.4" hidden="1" customHeight="1" x14ac:dyDescent="0.25">
      <c r="D188" s="158">
        <v>45444</v>
      </c>
      <c r="E188" s="159" t="s">
        <v>234</v>
      </c>
      <c r="F188" s="160" t="s">
        <v>1660</v>
      </c>
      <c r="G188" s="160" t="s">
        <v>1659</v>
      </c>
      <c r="H188" s="160" t="s">
        <v>0</v>
      </c>
      <c r="I188" s="160">
        <v>30000</v>
      </c>
      <c r="J188" s="160"/>
      <c r="K188" s="160"/>
      <c r="L188" s="161">
        <v>8.1</v>
      </c>
      <c r="M188" s="162">
        <f t="shared" si="5"/>
        <v>243000</v>
      </c>
      <c r="O188" s="34"/>
      <c r="P188" s="47"/>
      <c r="Q188" s="35"/>
      <c r="R188" s="35"/>
      <c r="S188" s="35"/>
      <c r="T188" s="35"/>
      <c r="U188" s="35"/>
      <c r="V188" s="35"/>
      <c r="W188" s="35"/>
      <c r="X188" s="36"/>
    </row>
    <row r="189" spans="4:24" ht="23.4" hidden="1" customHeight="1" x14ac:dyDescent="0.25">
      <c r="D189" s="158">
        <v>45451</v>
      </c>
      <c r="E189" s="159" t="s">
        <v>234</v>
      </c>
      <c r="F189" s="160" t="s">
        <v>9931</v>
      </c>
      <c r="G189" s="160" t="s">
        <v>9930</v>
      </c>
      <c r="H189" s="160" t="s">
        <v>57</v>
      </c>
      <c r="I189" s="160">
        <v>-10000</v>
      </c>
      <c r="J189" s="160"/>
      <c r="K189" s="160"/>
      <c r="L189" s="161">
        <v>12.68</v>
      </c>
      <c r="M189" s="162">
        <f t="shared" si="5"/>
        <v>-126800</v>
      </c>
      <c r="O189" s="34"/>
      <c r="P189" s="47"/>
      <c r="Q189" s="35"/>
      <c r="R189" s="35"/>
      <c r="S189" s="35"/>
      <c r="T189" s="35"/>
      <c r="U189" s="35"/>
      <c r="V189" s="35"/>
      <c r="W189" s="35"/>
      <c r="X189" s="36"/>
    </row>
    <row r="190" spans="4:24" ht="23.4" hidden="1" customHeight="1" x14ac:dyDescent="0.25">
      <c r="D190" s="158">
        <v>45451</v>
      </c>
      <c r="E190" s="159" t="s">
        <v>234</v>
      </c>
      <c r="F190" s="160" t="s">
        <v>9954</v>
      </c>
      <c r="G190" s="160" t="s">
        <v>9953</v>
      </c>
      <c r="H190" s="160" t="s">
        <v>57</v>
      </c>
      <c r="I190" s="160">
        <v>-15000</v>
      </c>
      <c r="J190" s="160"/>
      <c r="K190" s="160"/>
      <c r="L190" s="161">
        <v>18.78</v>
      </c>
      <c r="M190" s="162">
        <f t="shared" si="5"/>
        <v>-281700</v>
      </c>
      <c r="O190" s="34"/>
      <c r="P190" s="47"/>
      <c r="Q190" s="35"/>
      <c r="R190" s="35"/>
      <c r="S190" s="35"/>
      <c r="T190" s="35"/>
      <c r="U190" s="35"/>
      <c r="V190" s="35"/>
      <c r="W190" s="35"/>
      <c r="X190" s="36"/>
    </row>
    <row r="191" spans="4:24" ht="23.4" hidden="1" customHeight="1" x14ac:dyDescent="0.25">
      <c r="D191" s="158">
        <v>45451</v>
      </c>
      <c r="E191" s="159" t="s">
        <v>234</v>
      </c>
      <c r="F191" s="160" t="s">
        <v>9897</v>
      </c>
      <c r="G191" s="160" t="s">
        <v>9896</v>
      </c>
      <c r="H191" s="160" t="s">
        <v>57</v>
      </c>
      <c r="I191" s="160">
        <v>-14600</v>
      </c>
      <c r="J191" s="160"/>
      <c r="K191" s="160"/>
      <c r="L191" s="161">
        <v>21.18</v>
      </c>
      <c r="M191" s="162">
        <f t="shared" si="5"/>
        <v>-309228</v>
      </c>
      <c r="O191" s="34"/>
      <c r="P191" s="47"/>
      <c r="Q191" s="35"/>
      <c r="R191" s="35"/>
      <c r="S191" s="35"/>
      <c r="T191" s="35"/>
      <c r="U191" s="35"/>
      <c r="V191" s="35"/>
      <c r="W191" s="35"/>
      <c r="X191" s="36"/>
    </row>
    <row r="192" spans="4:24" ht="23.4" hidden="1" customHeight="1" x14ac:dyDescent="0.25">
      <c r="D192" s="158">
        <v>45451</v>
      </c>
      <c r="E192" s="159" t="s">
        <v>234</v>
      </c>
      <c r="F192" s="160" t="s">
        <v>1660</v>
      </c>
      <c r="G192" s="160" t="s">
        <v>1659</v>
      </c>
      <c r="H192" s="160" t="s">
        <v>57</v>
      </c>
      <c r="I192" s="160">
        <v>-30000</v>
      </c>
      <c r="J192" s="160"/>
      <c r="K192" s="160"/>
      <c r="L192" s="161">
        <v>6.95</v>
      </c>
      <c r="M192" s="162">
        <f t="shared" si="5"/>
        <v>-208500</v>
      </c>
      <c r="O192" s="34"/>
      <c r="P192" s="47"/>
      <c r="Q192" s="35"/>
      <c r="R192" s="35"/>
      <c r="S192" s="35"/>
      <c r="T192" s="35"/>
      <c r="U192" s="35"/>
      <c r="V192" s="35"/>
      <c r="W192" s="35"/>
      <c r="X192" s="36"/>
    </row>
    <row r="193" spans="4:24" ht="23.4" hidden="1" customHeight="1" x14ac:dyDescent="0.25">
      <c r="D193" s="158">
        <v>45451</v>
      </c>
      <c r="E193" s="159" t="s">
        <v>234</v>
      </c>
      <c r="F193" s="160" t="s">
        <v>10056</v>
      </c>
      <c r="G193" s="160" t="s">
        <v>10055</v>
      </c>
      <c r="H193" s="160" t="s">
        <v>0</v>
      </c>
      <c r="I193" s="160">
        <v>15000</v>
      </c>
      <c r="J193" s="160"/>
      <c r="K193" s="160"/>
      <c r="L193" s="161">
        <v>34.57</v>
      </c>
      <c r="M193" s="162">
        <f t="shared" si="5"/>
        <v>518550</v>
      </c>
      <c r="O193" s="34"/>
      <c r="P193" s="47"/>
      <c r="Q193" s="35"/>
      <c r="R193" s="35"/>
      <c r="S193" s="35"/>
      <c r="T193" s="35"/>
      <c r="U193" s="35"/>
      <c r="V193" s="35"/>
      <c r="W193" s="35"/>
      <c r="X193" s="36"/>
    </row>
    <row r="194" spans="4:24" ht="23.4" hidden="1" customHeight="1" x14ac:dyDescent="0.25">
      <c r="D194" s="158">
        <v>45451</v>
      </c>
      <c r="E194" s="159" t="s">
        <v>234</v>
      </c>
      <c r="F194" s="160" t="s">
        <v>6121</v>
      </c>
      <c r="G194" s="160" t="s">
        <v>6120</v>
      </c>
      <c r="H194" s="160" t="s">
        <v>0</v>
      </c>
      <c r="I194" s="160">
        <v>60000</v>
      </c>
      <c r="J194" s="160"/>
      <c r="K194" s="160"/>
      <c r="L194" s="161">
        <v>3.74</v>
      </c>
      <c r="M194" s="162">
        <f t="shared" si="5"/>
        <v>224400</v>
      </c>
      <c r="O194" s="34"/>
      <c r="P194" s="47"/>
      <c r="Q194" s="35"/>
      <c r="R194" s="35"/>
      <c r="S194" s="35"/>
      <c r="T194" s="35"/>
      <c r="U194" s="35"/>
      <c r="V194" s="35"/>
      <c r="W194" s="35"/>
      <c r="X194" s="36"/>
    </row>
    <row r="195" spans="4:24" ht="23.4" hidden="1" customHeight="1" x14ac:dyDescent="0.25">
      <c r="D195" s="158">
        <v>45451</v>
      </c>
      <c r="E195" s="159" t="s">
        <v>224</v>
      </c>
      <c r="F195" s="160" t="s">
        <v>501</v>
      </c>
      <c r="G195" s="160" t="s">
        <v>503</v>
      </c>
      <c r="H195" s="160" t="s">
        <v>0</v>
      </c>
      <c r="I195" s="160">
        <v>40000</v>
      </c>
      <c r="J195" s="160"/>
      <c r="K195" s="160"/>
      <c r="L195" s="161">
        <v>4.7657999999999996</v>
      </c>
      <c r="M195" s="162">
        <f t="shared" si="5"/>
        <v>190631.99999999997</v>
      </c>
      <c r="O195" s="34"/>
      <c r="P195" s="47"/>
      <c r="Q195" s="35"/>
      <c r="R195" s="35"/>
      <c r="S195" s="35"/>
      <c r="T195" s="35"/>
      <c r="U195" s="35"/>
      <c r="V195" s="35"/>
      <c r="W195" s="35"/>
      <c r="X195" s="36"/>
    </row>
    <row r="196" spans="4:24" ht="23.4" hidden="1" customHeight="1" x14ac:dyDescent="0.25">
      <c r="D196" s="158">
        <v>45458</v>
      </c>
      <c r="E196" s="159" t="s">
        <v>234</v>
      </c>
      <c r="F196" s="160" t="s">
        <v>10056</v>
      </c>
      <c r="G196" s="160" t="s">
        <v>10055</v>
      </c>
      <c r="H196" s="160" t="s">
        <v>57</v>
      </c>
      <c r="I196" s="160">
        <v>-15000</v>
      </c>
      <c r="J196" s="160"/>
      <c r="K196" s="160"/>
      <c r="L196" s="161">
        <v>35.119999999999997</v>
      </c>
      <c r="M196" s="162">
        <f t="shared" si="5"/>
        <v>-526800</v>
      </c>
      <c r="O196" s="34"/>
      <c r="P196" s="47"/>
      <c r="Q196" s="35"/>
      <c r="R196" s="35"/>
      <c r="S196" s="35"/>
      <c r="T196" s="35"/>
      <c r="U196" s="35"/>
      <c r="V196" s="35"/>
      <c r="W196" s="35"/>
      <c r="X196" s="36"/>
    </row>
    <row r="197" spans="4:24" ht="23.4" hidden="1" customHeight="1" x14ac:dyDescent="0.25">
      <c r="D197" s="158">
        <v>45458</v>
      </c>
      <c r="E197" s="159" t="s">
        <v>234</v>
      </c>
      <c r="F197" s="160" t="s">
        <v>6121</v>
      </c>
      <c r="G197" s="160" t="s">
        <v>6120</v>
      </c>
      <c r="H197" s="160" t="s">
        <v>57</v>
      </c>
      <c r="I197" s="160">
        <v>-60000</v>
      </c>
      <c r="J197" s="160"/>
      <c r="K197" s="160"/>
      <c r="L197" s="161">
        <v>3.47</v>
      </c>
      <c r="M197" s="162">
        <f t="shared" si="5"/>
        <v>-208200</v>
      </c>
      <c r="O197" s="34"/>
      <c r="P197" s="47"/>
      <c r="Q197" s="35"/>
      <c r="R197" s="35"/>
      <c r="S197" s="35"/>
      <c r="T197" s="35"/>
      <c r="U197" s="35"/>
      <c r="V197" s="35"/>
      <c r="W197" s="35"/>
      <c r="X197" s="36"/>
    </row>
    <row r="198" spans="4:24" ht="23.4" hidden="1" customHeight="1" x14ac:dyDescent="0.25">
      <c r="D198" s="158">
        <v>45458</v>
      </c>
      <c r="E198" s="159" t="s">
        <v>223</v>
      </c>
      <c r="F198" s="160" t="s">
        <v>501</v>
      </c>
      <c r="G198" s="160" t="s">
        <v>503</v>
      </c>
      <c r="H198" s="160" t="s">
        <v>57</v>
      </c>
      <c r="I198" s="160">
        <v>-40000</v>
      </c>
      <c r="J198" s="160"/>
      <c r="K198" s="160"/>
      <c r="L198" s="161">
        <v>4.0170000000000003</v>
      </c>
      <c r="M198" s="162">
        <f t="shared" si="5"/>
        <v>-160680</v>
      </c>
      <c r="O198" s="34"/>
      <c r="P198" s="47"/>
      <c r="Q198" s="35"/>
      <c r="R198" s="35"/>
      <c r="S198" s="35"/>
      <c r="T198" s="35"/>
      <c r="U198" s="35"/>
      <c r="V198" s="35"/>
      <c r="W198" s="35"/>
      <c r="X198" s="36"/>
    </row>
    <row r="199" spans="4:24" ht="23.4" hidden="1" customHeight="1" x14ac:dyDescent="0.25">
      <c r="D199" s="158">
        <v>45458</v>
      </c>
      <c r="E199" s="159" t="s">
        <v>234</v>
      </c>
      <c r="F199" s="160" t="s">
        <v>1823</v>
      </c>
      <c r="G199" s="160" t="s">
        <v>1822</v>
      </c>
      <c r="H199" s="160" t="s">
        <v>0</v>
      </c>
      <c r="I199" s="160">
        <v>80000</v>
      </c>
      <c r="J199" s="160"/>
      <c r="K199" s="160"/>
      <c r="L199" s="161">
        <v>4.83</v>
      </c>
      <c r="M199" s="162">
        <f t="shared" si="5"/>
        <v>386400</v>
      </c>
      <c r="O199" s="34"/>
      <c r="P199" s="47"/>
      <c r="Q199" s="35"/>
      <c r="R199" s="35"/>
      <c r="S199" s="35"/>
      <c r="T199" s="35"/>
      <c r="U199" s="35"/>
      <c r="V199" s="35"/>
      <c r="W199" s="35"/>
      <c r="X199" s="36"/>
    </row>
    <row r="200" spans="4:24" ht="23.4" hidden="1" customHeight="1" x14ac:dyDescent="0.25">
      <c r="D200" s="158">
        <v>45458</v>
      </c>
      <c r="E200" s="159" t="s">
        <v>234</v>
      </c>
      <c r="F200" s="160" t="s">
        <v>917</v>
      </c>
      <c r="G200" s="160" t="s">
        <v>916</v>
      </c>
      <c r="H200" s="160" t="s">
        <v>0</v>
      </c>
      <c r="I200" s="160">
        <v>15000</v>
      </c>
      <c r="J200" s="160"/>
      <c r="K200" s="160"/>
      <c r="L200" s="161">
        <v>19.55</v>
      </c>
      <c r="M200" s="162">
        <f t="shared" si="5"/>
        <v>293250</v>
      </c>
      <c r="O200" s="34"/>
      <c r="P200" s="47"/>
      <c r="Q200" s="35"/>
      <c r="R200" s="35"/>
      <c r="S200" s="35"/>
      <c r="T200" s="35"/>
      <c r="U200" s="35"/>
      <c r="V200" s="35"/>
      <c r="W200" s="35"/>
      <c r="X200" s="36"/>
    </row>
    <row r="201" spans="4:24" ht="23.4" hidden="1" customHeight="1" x14ac:dyDescent="0.25">
      <c r="D201" s="158">
        <v>45458</v>
      </c>
      <c r="E201" s="159" t="s">
        <v>234</v>
      </c>
      <c r="F201" s="160" t="s">
        <v>9929</v>
      </c>
      <c r="G201" s="160" t="s">
        <v>9928</v>
      </c>
      <c r="H201" s="160" t="s">
        <v>0</v>
      </c>
      <c r="I201" s="160">
        <v>8000</v>
      </c>
      <c r="J201" s="160"/>
      <c r="K201" s="160"/>
      <c r="L201" s="161">
        <v>26.41</v>
      </c>
      <c r="M201" s="162">
        <f t="shared" si="5"/>
        <v>211280</v>
      </c>
      <c r="O201" s="34"/>
      <c r="P201" s="47"/>
      <c r="Q201" s="35"/>
      <c r="R201" s="35"/>
      <c r="S201" s="35"/>
      <c r="T201" s="35"/>
      <c r="U201" s="35"/>
      <c r="V201" s="35"/>
      <c r="W201" s="35"/>
      <c r="X201" s="36"/>
    </row>
    <row r="202" spans="4:24" ht="23.4" hidden="1" customHeight="1" x14ac:dyDescent="0.25">
      <c r="D202" s="158">
        <v>45465</v>
      </c>
      <c r="E202" s="159" t="s">
        <v>234</v>
      </c>
      <c r="F202" s="160" t="s">
        <v>1823</v>
      </c>
      <c r="G202" s="160" t="s">
        <v>1822</v>
      </c>
      <c r="H202" s="160" t="s">
        <v>57</v>
      </c>
      <c r="I202" s="160">
        <v>-80000</v>
      </c>
      <c r="J202" s="160"/>
      <c r="K202" s="160"/>
      <c r="L202" s="161">
        <v>4.3899999999999997</v>
      </c>
      <c r="M202" s="162">
        <f t="shared" si="5"/>
        <v>-351200</v>
      </c>
      <c r="O202" s="34"/>
      <c r="P202" s="47"/>
      <c r="Q202" s="35"/>
      <c r="R202" s="35"/>
      <c r="S202" s="35"/>
      <c r="T202" s="35"/>
      <c r="U202" s="35"/>
      <c r="V202" s="35"/>
      <c r="W202" s="35"/>
      <c r="X202" s="36"/>
    </row>
    <row r="203" spans="4:24" ht="23.4" hidden="1" customHeight="1" x14ac:dyDescent="0.25">
      <c r="D203" s="158">
        <v>45465</v>
      </c>
      <c r="E203" s="159" t="s">
        <v>234</v>
      </c>
      <c r="F203" s="160" t="s">
        <v>917</v>
      </c>
      <c r="G203" s="160" t="s">
        <v>916</v>
      </c>
      <c r="H203" s="160" t="s">
        <v>57</v>
      </c>
      <c r="I203" s="160">
        <v>-15000</v>
      </c>
      <c r="J203" s="160"/>
      <c r="K203" s="160"/>
      <c r="L203" s="161">
        <v>17.649999999999999</v>
      </c>
      <c r="M203" s="162">
        <f t="shared" si="5"/>
        <v>-264750</v>
      </c>
      <c r="O203" s="34"/>
      <c r="P203" s="47"/>
      <c r="Q203" s="35"/>
      <c r="R203" s="35"/>
      <c r="S203" s="35"/>
      <c r="T203" s="35"/>
      <c r="U203" s="35"/>
      <c r="V203" s="35"/>
      <c r="W203" s="35"/>
      <c r="X203" s="36"/>
    </row>
    <row r="204" spans="4:24" ht="23.4" hidden="1" customHeight="1" x14ac:dyDescent="0.25">
      <c r="D204" s="158">
        <v>45465</v>
      </c>
      <c r="E204" s="159" t="s">
        <v>234</v>
      </c>
      <c r="F204" s="160" t="s">
        <v>9929</v>
      </c>
      <c r="G204" s="160" t="s">
        <v>9928</v>
      </c>
      <c r="H204" s="160" t="s">
        <v>57</v>
      </c>
      <c r="I204" s="160">
        <v>-8000</v>
      </c>
      <c r="J204" s="160"/>
      <c r="K204" s="160"/>
      <c r="L204" s="161">
        <v>26.57</v>
      </c>
      <c r="M204" s="162">
        <f t="shared" si="5"/>
        <v>-212560</v>
      </c>
      <c r="O204" s="34"/>
      <c r="P204" s="47"/>
      <c r="Q204" s="35"/>
      <c r="R204" s="35"/>
      <c r="S204" s="35"/>
      <c r="T204" s="35"/>
      <c r="U204" s="35"/>
      <c r="V204" s="35"/>
      <c r="W204" s="35"/>
      <c r="X204" s="36"/>
    </row>
    <row r="205" spans="4:24" ht="23.4" hidden="1" customHeight="1" x14ac:dyDescent="0.25">
      <c r="D205" s="158">
        <v>45472</v>
      </c>
      <c r="E205" s="159" t="s">
        <v>234</v>
      </c>
      <c r="F205" s="160" t="s">
        <v>9933</v>
      </c>
      <c r="G205" s="160" t="s">
        <v>9932</v>
      </c>
      <c r="H205" s="160" t="s">
        <v>0</v>
      </c>
      <c r="I205" s="160">
        <v>15000</v>
      </c>
      <c r="J205" s="160"/>
      <c r="K205" s="160"/>
      <c r="L205" s="161">
        <v>22.18</v>
      </c>
      <c r="M205" s="162">
        <f t="shared" si="5"/>
        <v>332700</v>
      </c>
      <c r="O205" s="34"/>
      <c r="P205" s="47"/>
      <c r="Q205" s="35"/>
      <c r="R205" s="35"/>
      <c r="S205" s="35"/>
      <c r="T205" s="35"/>
      <c r="U205" s="35"/>
      <c r="V205" s="35"/>
      <c r="W205" s="35"/>
      <c r="X205" s="36"/>
    </row>
    <row r="206" spans="4:24" ht="23.4" hidden="1" customHeight="1" x14ac:dyDescent="0.25">
      <c r="D206" s="158">
        <v>45472</v>
      </c>
      <c r="E206" s="159" t="s">
        <v>234</v>
      </c>
      <c r="F206" s="160" t="s">
        <v>9699</v>
      </c>
      <c r="G206" s="160" t="s">
        <v>9698</v>
      </c>
      <c r="H206" s="160" t="s">
        <v>0</v>
      </c>
      <c r="I206" s="160">
        <v>20000</v>
      </c>
      <c r="J206" s="160"/>
      <c r="K206" s="160"/>
      <c r="L206" s="161">
        <v>7.12</v>
      </c>
      <c r="M206" s="162">
        <f t="shared" si="5"/>
        <v>142400</v>
      </c>
      <c r="O206" s="34"/>
      <c r="P206" s="47"/>
      <c r="Q206" s="35"/>
      <c r="R206" s="35"/>
      <c r="S206" s="35"/>
      <c r="T206" s="35"/>
      <c r="U206" s="35"/>
      <c r="V206" s="35"/>
      <c r="W206" s="35"/>
      <c r="X206" s="36"/>
    </row>
    <row r="207" spans="4:24" ht="23.4" hidden="1" customHeight="1" x14ac:dyDescent="0.25">
      <c r="D207" s="158">
        <v>45472</v>
      </c>
      <c r="E207" s="159" t="s">
        <v>234</v>
      </c>
      <c r="F207" s="160" t="s">
        <v>5236</v>
      </c>
      <c r="G207" s="160" t="s">
        <v>5235</v>
      </c>
      <c r="H207" s="160" t="s">
        <v>0</v>
      </c>
      <c r="I207" s="160">
        <v>18000</v>
      </c>
      <c r="J207" s="160"/>
      <c r="K207" s="160"/>
      <c r="L207" s="161">
        <v>21.81</v>
      </c>
      <c r="M207" s="162">
        <f t="shared" si="5"/>
        <v>392580</v>
      </c>
      <c r="O207" s="34"/>
      <c r="P207" s="47"/>
      <c r="Q207" s="35"/>
      <c r="R207" s="35"/>
      <c r="S207" s="35"/>
      <c r="T207" s="35"/>
      <c r="U207" s="35"/>
      <c r="V207" s="35"/>
      <c r="W207" s="35"/>
      <c r="X207" s="36"/>
    </row>
    <row r="208" spans="4:24" ht="23.4" hidden="1" customHeight="1" thickTop="1" x14ac:dyDescent="0.25">
      <c r="D208" s="158">
        <v>45479</v>
      </c>
      <c r="E208" s="159" t="s">
        <v>234</v>
      </c>
      <c r="F208" s="160" t="s">
        <v>9933</v>
      </c>
      <c r="G208" s="160" t="s">
        <v>9932</v>
      </c>
      <c r="H208" s="160" t="s">
        <v>57</v>
      </c>
      <c r="I208" s="160">
        <v>-15000</v>
      </c>
      <c r="J208" s="160"/>
      <c r="K208" s="160"/>
      <c r="L208" s="161">
        <v>20.22</v>
      </c>
      <c r="M208" s="162">
        <f t="shared" si="5"/>
        <v>-303300</v>
      </c>
      <c r="O208" s="34"/>
      <c r="P208" s="47"/>
      <c r="Q208" s="35"/>
      <c r="R208" s="35"/>
      <c r="S208" s="35"/>
      <c r="T208" s="35"/>
      <c r="U208" s="35"/>
      <c r="V208" s="35"/>
      <c r="W208" s="35"/>
      <c r="X208" s="36"/>
    </row>
    <row r="209" spans="4:25" ht="23.4" hidden="1" customHeight="1" x14ac:dyDescent="0.25">
      <c r="D209" s="158">
        <v>45479</v>
      </c>
      <c r="E209" s="159" t="s">
        <v>234</v>
      </c>
      <c r="F209" s="160" t="s">
        <v>9699</v>
      </c>
      <c r="G209" s="160" t="s">
        <v>9698</v>
      </c>
      <c r="H209" s="160" t="s">
        <v>57</v>
      </c>
      <c r="I209" s="160">
        <v>-20000</v>
      </c>
      <c r="J209" s="160"/>
      <c r="K209" s="160"/>
      <c r="L209" s="161">
        <v>6.58</v>
      </c>
      <c r="M209" s="162">
        <f t="shared" si="5"/>
        <v>-131600</v>
      </c>
      <c r="O209" s="34"/>
      <c r="P209" s="47"/>
      <c r="Q209" s="35"/>
      <c r="R209" s="35"/>
      <c r="S209" s="35"/>
      <c r="T209" s="35"/>
      <c r="U209" s="35"/>
      <c r="V209" s="35"/>
      <c r="W209" s="35"/>
      <c r="X209" s="36"/>
    </row>
    <row r="210" spans="4:25" ht="23.4" hidden="1" customHeight="1" x14ac:dyDescent="0.25">
      <c r="D210" s="158">
        <v>45479</v>
      </c>
      <c r="E210" s="159" t="s">
        <v>234</v>
      </c>
      <c r="F210" s="160" t="s">
        <v>5236</v>
      </c>
      <c r="G210" s="160" t="s">
        <v>5235</v>
      </c>
      <c r="H210" s="160" t="s">
        <v>57</v>
      </c>
      <c r="I210" s="160">
        <v>-18000</v>
      </c>
      <c r="J210" s="160"/>
      <c r="K210" s="160"/>
      <c r="L210" s="161">
        <v>17.059999999999999</v>
      </c>
      <c r="M210" s="162">
        <f t="shared" si="5"/>
        <v>-307080</v>
      </c>
      <c r="O210" s="34"/>
      <c r="P210" s="47"/>
      <c r="Q210" s="35"/>
      <c r="R210" s="35"/>
      <c r="S210" s="35"/>
      <c r="T210" s="35"/>
      <c r="U210" s="35"/>
      <c r="V210" s="35"/>
      <c r="W210" s="35"/>
      <c r="X210" s="36"/>
    </row>
    <row r="211" spans="4:25" ht="23.4" hidden="1" customHeight="1" x14ac:dyDescent="0.25">
      <c r="D211" s="158">
        <v>45479</v>
      </c>
      <c r="E211" s="159" t="s">
        <v>234</v>
      </c>
      <c r="F211" s="160" t="s">
        <v>3513</v>
      </c>
      <c r="G211" s="160" t="s">
        <v>3512</v>
      </c>
      <c r="H211" s="160" t="s">
        <v>0</v>
      </c>
      <c r="I211" s="160">
        <v>24000</v>
      </c>
      <c r="J211" s="160"/>
      <c r="K211" s="160"/>
      <c r="L211" s="161">
        <v>30.17</v>
      </c>
      <c r="M211" s="162">
        <f t="shared" si="5"/>
        <v>724080</v>
      </c>
      <c r="O211" s="34"/>
      <c r="P211" s="47"/>
      <c r="Q211" s="35"/>
      <c r="R211" s="35"/>
      <c r="S211" s="35"/>
      <c r="T211" s="35"/>
      <c r="U211" s="35"/>
      <c r="V211" s="35"/>
      <c r="W211" s="35"/>
      <c r="X211" s="36"/>
    </row>
    <row r="212" spans="4:25" ht="23.4" hidden="1" customHeight="1" x14ac:dyDescent="0.25">
      <c r="D212" s="158">
        <v>45486</v>
      </c>
      <c r="E212" s="159" t="s">
        <v>234</v>
      </c>
      <c r="F212" s="160" t="s">
        <v>3513</v>
      </c>
      <c r="G212" s="160" t="s">
        <v>3512</v>
      </c>
      <c r="H212" s="160" t="s">
        <v>57</v>
      </c>
      <c r="I212" s="160">
        <v>-24000</v>
      </c>
      <c r="J212" s="160"/>
      <c r="K212" s="160"/>
      <c r="L212" s="161">
        <v>29.01</v>
      </c>
      <c r="M212" s="162">
        <f t="shared" si="5"/>
        <v>-696240</v>
      </c>
      <c r="O212" s="34"/>
      <c r="P212" s="47"/>
      <c r="Q212" s="35"/>
      <c r="R212" s="35"/>
      <c r="S212" s="35"/>
      <c r="T212" s="35"/>
      <c r="U212" s="35"/>
      <c r="V212" s="35"/>
      <c r="W212" s="35"/>
      <c r="X212" s="36"/>
    </row>
    <row r="213" spans="4:25" ht="23.4" hidden="1" customHeight="1" x14ac:dyDescent="0.25">
      <c r="D213" s="158">
        <v>45493</v>
      </c>
      <c r="E213" s="159" t="s">
        <v>234</v>
      </c>
      <c r="F213" s="160" t="s">
        <v>6876</v>
      </c>
      <c r="G213" s="160" t="s">
        <v>6875</v>
      </c>
      <c r="H213" s="160" t="s">
        <v>40</v>
      </c>
      <c r="I213" s="160">
        <v>6500</v>
      </c>
      <c r="J213" s="160"/>
      <c r="K213" s="160"/>
      <c r="L213" s="161">
        <v>31.82</v>
      </c>
      <c r="M213" s="162">
        <f t="shared" si="5"/>
        <v>206830</v>
      </c>
      <c r="O213" s="34"/>
      <c r="P213" s="47"/>
      <c r="Q213" s="35"/>
      <c r="R213" s="35"/>
      <c r="S213" s="35"/>
      <c r="T213" s="35"/>
      <c r="U213" s="35"/>
      <c r="V213" s="35"/>
      <c r="W213" s="35"/>
      <c r="X213" s="36"/>
    </row>
    <row r="214" spans="4:25" ht="23.4" hidden="1" customHeight="1" x14ac:dyDescent="0.25">
      <c r="D214" s="158">
        <v>45493</v>
      </c>
      <c r="E214" s="159" t="s">
        <v>234</v>
      </c>
      <c r="F214" s="160" t="s">
        <v>2797</v>
      </c>
      <c r="G214" s="160" t="s">
        <v>2796</v>
      </c>
      <c r="H214" s="160" t="s">
        <v>40</v>
      </c>
      <c r="I214" s="160">
        <v>30000</v>
      </c>
      <c r="J214" s="160"/>
      <c r="K214" s="160"/>
      <c r="L214" s="161">
        <v>5.58</v>
      </c>
      <c r="M214" s="162">
        <f t="shared" si="5"/>
        <v>167400</v>
      </c>
      <c r="O214" s="34"/>
      <c r="P214" s="47"/>
      <c r="Q214" s="35"/>
      <c r="R214" s="35"/>
      <c r="S214" s="35"/>
      <c r="T214" s="35"/>
      <c r="U214" s="35"/>
      <c r="V214" s="35"/>
      <c r="W214" s="35"/>
      <c r="X214" s="36"/>
    </row>
    <row r="215" spans="4:25" ht="23.4" hidden="1" customHeight="1" x14ac:dyDescent="0.25">
      <c r="D215" s="158">
        <v>45493</v>
      </c>
      <c r="E215" s="159" t="s">
        <v>234</v>
      </c>
      <c r="F215" s="160" t="s">
        <v>987</v>
      </c>
      <c r="G215" s="160" t="s">
        <v>986</v>
      </c>
      <c r="H215" s="160" t="s">
        <v>40</v>
      </c>
      <c r="I215" s="160">
        <v>15000</v>
      </c>
      <c r="J215" s="160"/>
      <c r="K215" s="160"/>
      <c r="L215" s="161">
        <v>22.55</v>
      </c>
      <c r="M215" s="162">
        <f t="shared" si="5"/>
        <v>338250</v>
      </c>
      <c r="O215" s="34"/>
      <c r="P215" s="47"/>
      <c r="Q215" s="35"/>
      <c r="R215" s="35"/>
      <c r="S215" s="35"/>
      <c r="T215" s="35"/>
      <c r="U215" s="35"/>
      <c r="V215" s="35"/>
      <c r="W215" s="35"/>
      <c r="X215" s="36"/>
    </row>
    <row r="216" spans="4:25" ht="23.4" hidden="1" customHeight="1" x14ac:dyDescent="0.25">
      <c r="D216" s="158">
        <v>45500</v>
      </c>
      <c r="E216" s="159" t="s">
        <v>234</v>
      </c>
      <c r="F216" s="160" t="s">
        <v>6876</v>
      </c>
      <c r="G216" s="160" t="s">
        <v>6875</v>
      </c>
      <c r="H216" s="160" t="s">
        <v>538</v>
      </c>
      <c r="I216" s="160">
        <v>-6500</v>
      </c>
      <c r="J216" s="160"/>
      <c r="K216" s="160"/>
      <c r="L216" s="161">
        <v>26.35</v>
      </c>
      <c r="M216" s="162">
        <f t="shared" si="5"/>
        <v>-171275</v>
      </c>
      <c r="O216" s="34"/>
      <c r="P216" s="47"/>
      <c r="Q216" s="35"/>
      <c r="R216" s="35"/>
      <c r="S216" s="35"/>
      <c r="T216" s="35"/>
      <c r="U216" s="35"/>
      <c r="V216" s="35"/>
      <c r="W216" s="35"/>
      <c r="X216" s="36"/>
    </row>
    <row r="217" spans="4:25" ht="23.4" hidden="1" customHeight="1" x14ac:dyDescent="0.25">
      <c r="D217" s="158">
        <v>45500</v>
      </c>
      <c r="E217" s="159" t="s">
        <v>234</v>
      </c>
      <c r="F217" s="160" t="s">
        <v>987</v>
      </c>
      <c r="G217" s="160" t="s">
        <v>986</v>
      </c>
      <c r="H217" s="160" t="s">
        <v>538</v>
      </c>
      <c r="I217" s="160">
        <v>-15000</v>
      </c>
      <c r="J217" s="160"/>
      <c r="K217" s="160"/>
      <c r="L217" s="161">
        <v>20.83</v>
      </c>
      <c r="M217" s="162">
        <f t="shared" si="5"/>
        <v>-312450</v>
      </c>
      <c r="O217" s="34"/>
      <c r="P217" s="47"/>
      <c r="Q217" s="35"/>
      <c r="R217" s="35"/>
      <c r="S217" s="35"/>
      <c r="T217" s="35"/>
      <c r="U217" s="35"/>
      <c r="V217" s="35"/>
      <c r="W217" s="35"/>
      <c r="X217" s="36"/>
    </row>
    <row r="218" spans="4:25" ht="23.4" hidden="1" customHeight="1" x14ac:dyDescent="0.25">
      <c r="D218" s="158">
        <v>45500</v>
      </c>
      <c r="E218" s="159" t="s">
        <v>234</v>
      </c>
      <c r="F218" s="160" t="s">
        <v>2797</v>
      </c>
      <c r="G218" s="160" t="s">
        <v>2796</v>
      </c>
      <c r="H218" s="160" t="s">
        <v>40</v>
      </c>
      <c r="I218" s="160">
        <v>33000</v>
      </c>
      <c r="J218" s="160"/>
      <c r="K218" s="160"/>
      <c r="L218" s="161">
        <v>8.43</v>
      </c>
      <c r="M218" s="162">
        <f t="shared" si="5"/>
        <v>278190</v>
      </c>
      <c r="O218" s="34"/>
      <c r="P218" s="47"/>
      <c r="Q218" s="35"/>
      <c r="R218" s="35"/>
      <c r="S218" s="35"/>
      <c r="T218" s="35"/>
      <c r="U218" s="35"/>
      <c r="V218" s="35"/>
      <c r="W218" s="35"/>
      <c r="X218" s="36"/>
    </row>
    <row r="219" spans="4:25" ht="23.4" hidden="1" customHeight="1" x14ac:dyDescent="0.25">
      <c r="D219" s="158">
        <v>45500</v>
      </c>
      <c r="E219" s="159" t="s">
        <v>234</v>
      </c>
      <c r="F219" s="160" t="s">
        <v>7022</v>
      </c>
      <c r="G219" s="160" t="s">
        <v>7021</v>
      </c>
      <c r="H219" s="160" t="s">
        <v>40</v>
      </c>
      <c r="I219" s="160">
        <v>10000</v>
      </c>
      <c r="J219" s="160"/>
      <c r="K219" s="160"/>
      <c r="L219" s="161">
        <v>19.48</v>
      </c>
      <c r="M219" s="162">
        <f t="shared" si="5"/>
        <v>194800</v>
      </c>
      <c r="O219" s="34"/>
      <c r="P219" s="47"/>
      <c r="Q219" s="35"/>
      <c r="R219" s="35"/>
      <c r="S219" s="35"/>
      <c r="T219" s="35"/>
      <c r="U219" s="35"/>
      <c r="V219" s="35"/>
      <c r="W219" s="35"/>
      <c r="X219" s="36"/>
    </row>
    <row r="220" spans="4:25" ht="23.4" hidden="1" customHeight="1" thickTop="1" x14ac:dyDescent="0.25">
      <c r="D220" s="158">
        <v>45507</v>
      </c>
      <c r="E220" s="159" t="s">
        <v>234</v>
      </c>
      <c r="F220" s="160" t="s">
        <v>2797</v>
      </c>
      <c r="G220" s="160" t="s">
        <v>2796</v>
      </c>
      <c r="H220" s="160" t="s">
        <v>538</v>
      </c>
      <c r="I220" s="160">
        <v>-63000</v>
      </c>
      <c r="J220" s="160"/>
      <c r="K220" s="160"/>
      <c r="L220" s="161">
        <v>10.199999999999999</v>
      </c>
      <c r="M220" s="162">
        <f t="shared" si="5"/>
        <v>-642600</v>
      </c>
      <c r="O220" s="34"/>
      <c r="P220" s="47"/>
      <c r="Q220" s="35"/>
      <c r="R220" s="35"/>
      <c r="S220" s="35"/>
      <c r="T220" s="35"/>
      <c r="U220" s="35"/>
      <c r="V220" s="35"/>
      <c r="W220" s="35"/>
      <c r="X220" s="36"/>
    </row>
    <row r="221" spans="4:25" ht="23.4" hidden="1" customHeight="1" x14ac:dyDescent="0.25">
      <c r="D221" s="158">
        <v>45507</v>
      </c>
      <c r="E221" s="159" t="s">
        <v>234</v>
      </c>
      <c r="F221" s="160" t="s">
        <v>7022</v>
      </c>
      <c r="G221" s="160" t="s">
        <v>7021</v>
      </c>
      <c r="H221" s="160" t="s">
        <v>538</v>
      </c>
      <c r="I221" s="160">
        <v>-10000</v>
      </c>
      <c r="J221" s="160"/>
      <c r="K221" s="160"/>
      <c r="L221" s="161">
        <v>25.16</v>
      </c>
      <c r="M221" s="162">
        <f t="shared" si="5"/>
        <v>-251600</v>
      </c>
      <c r="O221" s="34"/>
      <c r="P221" s="47"/>
      <c r="Q221" s="35"/>
      <c r="R221" s="35"/>
      <c r="S221" s="35"/>
      <c r="T221" s="35"/>
      <c r="U221" s="35"/>
      <c r="V221" s="35"/>
      <c r="W221" s="35"/>
      <c r="X221" s="36"/>
      <c r="Y221" s="17"/>
    </row>
    <row r="222" spans="4:25" ht="23.4" hidden="1" customHeight="1" x14ac:dyDescent="0.25">
      <c r="D222" s="158">
        <v>45507</v>
      </c>
      <c r="E222" s="159" t="s">
        <v>234</v>
      </c>
      <c r="F222" s="160" t="s">
        <v>5709</v>
      </c>
      <c r="G222" s="160" t="s">
        <v>5708</v>
      </c>
      <c r="H222" s="160" t="s">
        <v>40</v>
      </c>
      <c r="I222" s="160">
        <v>16045</v>
      </c>
      <c r="J222" s="160"/>
      <c r="K222" s="160"/>
      <c r="L222" s="161">
        <v>15.68</v>
      </c>
      <c r="M222" s="162">
        <f t="shared" si="5"/>
        <v>251585.6</v>
      </c>
      <c r="O222" s="34"/>
      <c r="P222" s="47"/>
      <c r="Q222" s="35"/>
      <c r="R222" s="35"/>
      <c r="S222" s="35"/>
      <c r="T222" s="35"/>
      <c r="U222" s="35"/>
      <c r="V222" s="35"/>
      <c r="W222" s="35"/>
      <c r="X222" s="36"/>
    </row>
    <row r="223" spans="4:25" ht="23.4" hidden="1" customHeight="1" x14ac:dyDescent="0.25">
      <c r="D223" s="158">
        <v>45507</v>
      </c>
      <c r="E223" s="159" t="s">
        <v>234</v>
      </c>
      <c r="F223" s="160" t="s">
        <v>6403</v>
      </c>
      <c r="G223" s="160" t="s">
        <v>6402</v>
      </c>
      <c r="H223" s="160" t="s">
        <v>40</v>
      </c>
      <c r="I223" s="160">
        <v>27842</v>
      </c>
      <c r="J223" s="160"/>
      <c r="K223" s="160"/>
      <c r="L223" s="161">
        <v>23.08</v>
      </c>
      <c r="M223" s="162">
        <f t="shared" si="5"/>
        <v>642593.36</v>
      </c>
      <c r="O223" s="34"/>
      <c r="P223" s="47"/>
      <c r="Q223" s="35"/>
      <c r="R223" s="35"/>
      <c r="S223" s="35"/>
      <c r="T223" s="35"/>
      <c r="U223" s="35"/>
      <c r="V223" s="35"/>
      <c r="W223" s="35"/>
      <c r="X223" s="36"/>
    </row>
    <row r="224" spans="4:25" ht="20.25" hidden="1" customHeight="1" x14ac:dyDescent="0.25">
      <c r="D224" s="158">
        <v>45521</v>
      </c>
      <c r="E224" s="159" t="s">
        <v>234</v>
      </c>
      <c r="F224" s="160" t="s">
        <v>5709</v>
      </c>
      <c r="G224" s="160" t="s">
        <v>5708</v>
      </c>
      <c r="H224" s="160" t="s">
        <v>538</v>
      </c>
      <c r="I224" s="160">
        <v>-16045</v>
      </c>
      <c r="J224" s="160"/>
      <c r="K224" s="160"/>
      <c r="L224" s="161">
        <v>12.1</v>
      </c>
      <c r="M224" s="162">
        <f t="shared" si="5"/>
        <v>-194144.5</v>
      </c>
      <c r="O224" s="34"/>
      <c r="P224" s="47"/>
      <c r="Q224" s="35"/>
      <c r="R224" s="35"/>
      <c r="S224" s="35"/>
      <c r="T224" s="35"/>
      <c r="U224" s="35"/>
      <c r="V224" s="35"/>
      <c r="W224" s="35"/>
      <c r="X224" s="36">
        <f>W224*T224</f>
        <v>0</v>
      </c>
    </row>
    <row r="225" spans="4:24" ht="20.25" hidden="1" customHeight="1" x14ac:dyDescent="0.25">
      <c r="D225" s="158">
        <v>45521</v>
      </c>
      <c r="E225" s="159" t="s">
        <v>234</v>
      </c>
      <c r="F225" s="160" t="s">
        <v>6403</v>
      </c>
      <c r="G225" s="160" t="s">
        <v>6402</v>
      </c>
      <c r="H225" s="160" t="s">
        <v>538</v>
      </c>
      <c r="I225" s="160">
        <v>-27842</v>
      </c>
      <c r="J225" s="160"/>
      <c r="K225" s="160"/>
      <c r="L225" s="161">
        <v>15.86</v>
      </c>
      <c r="M225" s="162">
        <f t="shared" si="5"/>
        <v>-441574.12</v>
      </c>
      <c r="O225" s="34"/>
      <c r="P225" s="47"/>
      <c r="Q225" s="35"/>
      <c r="R225" s="35"/>
      <c r="S225" s="35"/>
      <c r="T225" s="35"/>
      <c r="U225" s="35"/>
      <c r="V225" s="35"/>
      <c r="W225" s="35"/>
      <c r="X225" s="36"/>
    </row>
    <row r="226" spans="4:24" ht="20.25" hidden="1" customHeight="1" x14ac:dyDescent="0.25">
      <c r="D226" s="158">
        <v>45521</v>
      </c>
      <c r="E226" s="159" t="s">
        <v>234</v>
      </c>
      <c r="F226" s="160" t="s">
        <v>9607</v>
      </c>
      <c r="G226" s="160" t="s">
        <v>9606</v>
      </c>
      <c r="H226" s="160" t="s">
        <v>40</v>
      </c>
      <c r="I226" s="160">
        <v>62043</v>
      </c>
      <c r="J226" s="160"/>
      <c r="K226" s="160"/>
      <c r="L226" s="161">
        <v>10.54</v>
      </c>
      <c r="M226" s="162">
        <f t="shared" si="5"/>
        <v>653933.22</v>
      </c>
      <c r="O226" s="34"/>
      <c r="P226" s="47"/>
      <c r="Q226" s="35"/>
      <c r="R226" s="35"/>
      <c r="S226" s="35"/>
      <c r="T226" s="35"/>
      <c r="U226" s="35"/>
      <c r="V226" s="35"/>
      <c r="W226" s="35"/>
      <c r="X226" s="36"/>
    </row>
    <row r="227" spans="4:24" ht="20.25" hidden="1" customHeight="1" x14ac:dyDescent="0.25">
      <c r="D227" s="158">
        <v>45535</v>
      </c>
      <c r="E227" s="159" t="s">
        <v>234</v>
      </c>
      <c r="F227" s="160" t="s">
        <v>9607</v>
      </c>
      <c r="G227" s="160" t="s">
        <v>9606</v>
      </c>
      <c r="H227" s="160" t="s">
        <v>538</v>
      </c>
      <c r="I227" s="160">
        <v>-62043</v>
      </c>
      <c r="J227" s="160"/>
      <c r="K227" s="160"/>
      <c r="L227" s="161">
        <v>25.8</v>
      </c>
      <c r="M227" s="162">
        <f t="shared" si="5"/>
        <v>-1600709.4000000001</v>
      </c>
      <c r="O227" s="34"/>
      <c r="P227" s="47"/>
      <c r="Q227" s="35"/>
      <c r="R227" s="35"/>
      <c r="S227" s="35"/>
      <c r="T227" s="35"/>
      <c r="U227" s="35"/>
      <c r="V227" s="35"/>
      <c r="W227" s="35"/>
      <c r="X227" s="36"/>
    </row>
    <row r="228" spans="4:24" ht="20.25" hidden="1" customHeight="1" x14ac:dyDescent="0.25">
      <c r="D228" s="158">
        <v>45535</v>
      </c>
      <c r="E228" s="159" t="s">
        <v>234</v>
      </c>
      <c r="F228" s="160" t="s">
        <v>9707</v>
      </c>
      <c r="G228" s="160" t="s">
        <v>9706</v>
      </c>
      <c r="H228" s="160" t="s">
        <v>40</v>
      </c>
      <c r="I228" s="160">
        <v>40000</v>
      </c>
      <c r="J228" s="160"/>
      <c r="K228" s="160"/>
      <c r="L228" s="161">
        <v>4.8099999999999996</v>
      </c>
      <c r="M228" s="162">
        <f t="shared" si="5"/>
        <v>192399.99999999997</v>
      </c>
      <c r="O228" s="34"/>
      <c r="P228" s="47"/>
      <c r="Q228" s="35"/>
      <c r="R228" s="35"/>
      <c r="S228" s="35"/>
      <c r="T228" s="35"/>
      <c r="U228" s="35"/>
      <c r="V228" s="35"/>
      <c r="W228" s="35"/>
      <c r="X228" s="36"/>
    </row>
    <row r="229" spans="4:24" ht="20.25" hidden="1" customHeight="1" x14ac:dyDescent="0.25">
      <c r="D229" s="158">
        <v>45535</v>
      </c>
      <c r="E229" s="159" t="s">
        <v>234</v>
      </c>
      <c r="F229" s="160" t="s">
        <v>10030</v>
      </c>
      <c r="G229" s="160" t="s">
        <v>10029</v>
      </c>
      <c r="H229" s="160" t="s">
        <v>40</v>
      </c>
      <c r="I229" s="160">
        <v>20000</v>
      </c>
      <c r="J229" s="160"/>
      <c r="K229" s="160"/>
      <c r="L229" s="161">
        <v>8.2100000000000009</v>
      </c>
      <c r="M229" s="162">
        <f t="shared" si="5"/>
        <v>164200.00000000003</v>
      </c>
      <c r="O229" s="34"/>
      <c r="P229" s="47"/>
      <c r="Q229" s="35"/>
      <c r="R229" s="35"/>
      <c r="S229" s="35"/>
      <c r="T229" s="35"/>
      <c r="U229" s="35"/>
      <c r="V229" s="35"/>
      <c r="W229" s="35"/>
      <c r="X229" s="36"/>
    </row>
    <row r="230" spans="4:24" ht="20.25" hidden="1" customHeight="1" thickTop="1" x14ac:dyDescent="0.25">
      <c r="D230" s="158">
        <v>45542</v>
      </c>
      <c r="E230" s="159" t="s">
        <v>234</v>
      </c>
      <c r="F230" s="160" t="s">
        <v>9707</v>
      </c>
      <c r="G230" s="160" t="s">
        <v>9706</v>
      </c>
      <c r="H230" s="160" t="s">
        <v>57</v>
      </c>
      <c r="I230" s="160">
        <v>-40000</v>
      </c>
      <c r="J230" s="160"/>
      <c r="K230" s="160"/>
      <c r="L230" s="161">
        <v>4</v>
      </c>
      <c r="M230" s="162">
        <f t="shared" si="5"/>
        <v>-160000</v>
      </c>
      <c r="O230" s="34"/>
      <c r="P230" s="47"/>
      <c r="Q230" s="35"/>
      <c r="R230" s="35"/>
      <c r="S230" s="35"/>
      <c r="T230" s="35"/>
      <c r="U230" s="35"/>
      <c r="V230" s="35"/>
      <c r="W230" s="35"/>
      <c r="X230" s="36"/>
    </row>
    <row r="231" spans="4:24" ht="20.25" hidden="1" customHeight="1" x14ac:dyDescent="0.25">
      <c r="D231" s="158">
        <v>45542</v>
      </c>
      <c r="E231" s="159" t="s">
        <v>234</v>
      </c>
      <c r="F231" s="160" t="s">
        <v>10030</v>
      </c>
      <c r="G231" s="160" t="s">
        <v>10029</v>
      </c>
      <c r="H231" s="160" t="s">
        <v>57</v>
      </c>
      <c r="I231" s="160">
        <v>-20000</v>
      </c>
      <c r="J231" s="160"/>
      <c r="K231" s="160"/>
      <c r="L231" s="161">
        <v>13.21</v>
      </c>
      <c r="M231" s="162">
        <f t="shared" si="5"/>
        <v>-264200</v>
      </c>
      <c r="O231" s="34"/>
      <c r="P231" s="47"/>
      <c r="Q231" s="35"/>
      <c r="R231" s="35"/>
      <c r="S231" s="35"/>
      <c r="T231" s="35"/>
      <c r="U231" s="35"/>
      <c r="V231" s="35"/>
      <c r="W231" s="35"/>
      <c r="X231" s="36"/>
    </row>
    <row r="232" spans="4:24" ht="19.95" hidden="1" customHeight="1" x14ac:dyDescent="0.25">
      <c r="D232" s="158">
        <v>45556</v>
      </c>
      <c r="E232" s="159" t="s">
        <v>234</v>
      </c>
      <c r="F232" s="160" t="s">
        <v>50</v>
      </c>
      <c r="G232" s="160" t="s">
        <v>51</v>
      </c>
      <c r="H232" s="160" t="s">
        <v>0</v>
      </c>
      <c r="I232" s="160">
        <v>30000</v>
      </c>
      <c r="J232" s="160"/>
      <c r="K232" s="160"/>
      <c r="L232" s="161">
        <v>10.75</v>
      </c>
      <c r="M232" s="162">
        <f t="shared" si="5"/>
        <v>322500</v>
      </c>
      <c r="O232" s="34"/>
      <c r="P232" s="47"/>
      <c r="Q232" s="35"/>
      <c r="R232" s="35"/>
      <c r="S232" s="35"/>
      <c r="T232" s="35"/>
      <c r="U232" s="35"/>
      <c r="V232" s="35"/>
      <c r="W232" s="35"/>
      <c r="X232" s="36"/>
    </row>
    <row r="233" spans="4:24" ht="19.95" hidden="1" customHeight="1" x14ac:dyDescent="0.25">
      <c r="D233" s="158">
        <v>45556</v>
      </c>
      <c r="E233" s="159" t="s">
        <v>234</v>
      </c>
      <c r="F233" s="160" t="s">
        <v>1857</v>
      </c>
      <c r="G233" s="160" t="s">
        <v>1856</v>
      </c>
      <c r="H233" s="160" t="s">
        <v>0</v>
      </c>
      <c r="I233" s="160">
        <v>20000</v>
      </c>
      <c r="J233" s="160"/>
      <c r="K233" s="160"/>
      <c r="L233" s="161">
        <v>2.84</v>
      </c>
      <c r="M233" s="162">
        <f t="shared" si="5"/>
        <v>56800</v>
      </c>
      <c r="O233" s="34"/>
      <c r="P233" s="47"/>
      <c r="Q233" s="35"/>
      <c r="R233" s="35"/>
      <c r="S233" s="35"/>
      <c r="T233" s="35"/>
      <c r="U233" s="35"/>
      <c r="V233" s="35"/>
      <c r="W233" s="35"/>
      <c r="X233" s="36"/>
    </row>
    <row r="234" spans="4:24" ht="19.95" hidden="1" customHeight="1" x14ac:dyDescent="0.25">
      <c r="D234" s="158">
        <v>45563</v>
      </c>
      <c r="E234" s="159" t="s">
        <v>234</v>
      </c>
      <c r="F234" s="160" t="s">
        <v>1857</v>
      </c>
      <c r="G234" s="160" t="s">
        <v>1856</v>
      </c>
      <c r="H234" s="160" t="s">
        <v>57</v>
      </c>
      <c r="I234" s="160">
        <v>-20000</v>
      </c>
      <c r="J234" s="160"/>
      <c r="K234" s="160"/>
      <c r="L234" s="161">
        <v>9.11</v>
      </c>
      <c r="M234" s="162">
        <f t="shared" si="5"/>
        <v>-182200</v>
      </c>
      <c r="O234" s="34"/>
      <c r="P234" s="47"/>
      <c r="Q234" s="35"/>
      <c r="R234" s="35"/>
      <c r="S234" s="35"/>
      <c r="T234" s="35"/>
      <c r="U234" s="35"/>
      <c r="V234" s="35"/>
      <c r="W234" s="35"/>
      <c r="X234" s="36"/>
    </row>
    <row r="235" spans="4:24" ht="19.95" hidden="1" customHeight="1" x14ac:dyDescent="0.25">
      <c r="D235" s="158">
        <v>45563</v>
      </c>
      <c r="E235" s="159" t="s">
        <v>234</v>
      </c>
      <c r="F235" s="160" t="s">
        <v>50</v>
      </c>
      <c r="G235" s="160" t="s">
        <v>51</v>
      </c>
      <c r="H235" s="160" t="s">
        <v>57</v>
      </c>
      <c r="I235" s="160">
        <v>-30000</v>
      </c>
      <c r="J235" s="160"/>
      <c r="K235" s="160"/>
      <c r="L235" s="161">
        <v>11.99</v>
      </c>
      <c r="M235" s="162">
        <f t="shared" si="5"/>
        <v>-359700</v>
      </c>
      <c r="O235" s="34"/>
      <c r="P235" s="47"/>
      <c r="Q235" s="35"/>
      <c r="R235" s="35"/>
      <c r="S235" s="35"/>
      <c r="T235" s="35"/>
      <c r="U235" s="35"/>
      <c r="V235" s="35"/>
      <c r="W235" s="35"/>
      <c r="X235" s="36"/>
    </row>
    <row r="236" spans="4:24" ht="19.95" hidden="1" customHeight="1" x14ac:dyDescent="0.25">
      <c r="D236" s="158">
        <v>45563</v>
      </c>
      <c r="E236" s="159" t="s">
        <v>234</v>
      </c>
      <c r="F236" s="160" t="s">
        <v>10408</v>
      </c>
      <c r="G236" s="160" t="s">
        <v>10407</v>
      </c>
      <c r="H236" s="160" t="s">
        <v>0</v>
      </c>
      <c r="I236" s="160">
        <v>221632</v>
      </c>
      <c r="J236" s="160"/>
      <c r="K236" s="160"/>
      <c r="L236" s="161">
        <v>3.99</v>
      </c>
      <c r="M236" s="162">
        <f t="shared" si="5"/>
        <v>884311.68</v>
      </c>
      <c r="O236" s="34"/>
      <c r="P236" s="47"/>
      <c r="Q236" s="35"/>
      <c r="R236" s="35"/>
      <c r="S236" s="35"/>
      <c r="T236" s="35"/>
      <c r="U236" s="35"/>
      <c r="V236" s="35"/>
      <c r="W236" s="35"/>
      <c r="X236" s="46"/>
    </row>
    <row r="237" spans="4:24" ht="19.95" hidden="1" customHeight="1" x14ac:dyDescent="0.25">
      <c r="D237" s="158">
        <v>45563</v>
      </c>
      <c r="E237" s="159" t="s">
        <v>234</v>
      </c>
      <c r="F237" s="160" t="s">
        <v>6709</v>
      </c>
      <c r="G237" s="160" t="s">
        <v>6708</v>
      </c>
      <c r="H237" s="160" t="s">
        <v>0</v>
      </c>
      <c r="I237" s="160">
        <v>266755</v>
      </c>
      <c r="J237" s="160"/>
      <c r="K237" s="160"/>
      <c r="L237" s="161">
        <v>2.2799999999999998</v>
      </c>
      <c r="M237" s="162">
        <f t="shared" si="5"/>
        <v>608201.39999999991</v>
      </c>
      <c r="O237" s="34"/>
      <c r="P237" s="47"/>
      <c r="Q237" s="35"/>
      <c r="R237" s="35"/>
      <c r="S237" s="35"/>
      <c r="T237" s="35"/>
      <c r="U237" s="35"/>
      <c r="V237" s="35"/>
      <c r="W237" s="35"/>
      <c r="X237" s="46"/>
    </row>
    <row r="238" spans="4:24" ht="19.95" hidden="1" customHeight="1" x14ac:dyDescent="0.25">
      <c r="D238" s="158">
        <v>45563</v>
      </c>
      <c r="E238" s="159" t="s">
        <v>234</v>
      </c>
      <c r="F238" s="160" t="s">
        <v>10371</v>
      </c>
      <c r="G238" s="160" t="s">
        <v>10370</v>
      </c>
      <c r="H238" s="160" t="s">
        <v>0</v>
      </c>
      <c r="I238" s="160">
        <v>20000</v>
      </c>
      <c r="J238" s="160"/>
      <c r="K238" s="160"/>
      <c r="L238" s="161">
        <v>16.920000000000002</v>
      </c>
      <c r="M238" s="162">
        <f t="shared" si="5"/>
        <v>338400.00000000006</v>
      </c>
      <c r="O238" s="34"/>
      <c r="P238" s="47"/>
      <c r="Q238" s="35"/>
      <c r="R238" s="35"/>
      <c r="S238" s="35"/>
      <c r="T238" s="35"/>
      <c r="U238" s="35"/>
      <c r="V238" s="35"/>
      <c r="W238" s="35"/>
      <c r="X238" s="46"/>
    </row>
    <row r="239" spans="4:24" ht="19.95" hidden="1" customHeight="1" thickTop="1" x14ac:dyDescent="0.25">
      <c r="D239" s="158">
        <v>45577</v>
      </c>
      <c r="E239" s="159" t="s">
        <v>234</v>
      </c>
      <c r="F239" s="160" t="s">
        <v>10408</v>
      </c>
      <c r="G239" s="160" t="s">
        <v>10407</v>
      </c>
      <c r="H239" s="160" t="s">
        <v>57</v>
      </c>
      <c r="I239" s="160">
        <v>-221632</v>
      </c>
      <c r="J239" s="160"/>
      <c r="K239" s="160"/>
      <c r="L239" s="161">
        <v>4.3</v>
      </c>
      <c r="M239" s="162">
        <f t="shared" si="5"/>
        <v>-953017.6</v>
      </c>
      <c r="O239" s="34"/>
      <c r="P239" s="47"/>
      <c r="Q239" s="35"/>
      <c r="R239" s="35"/>
      <c r="S239" s="35"/>
      <c r="T239" s="35"/>
      <c r="U239" s="35"/>
      <c r="V239" s="35"/>
      <c r="W239" s="35"/>
      <c r="X239" s="46"/>
    </row>
    <row r="240" spans="4:24" ht="19.95" hidden="1" customHeight="1" x14ac:dyDescent="0.25">
      <c r="D240" s="158">
        <v>45577</v>
      </c>
      <c r="E240" s="159" t="s">
        <v>234</v>
      </c>
      <c r="F240" s="160" t="s">
        <v>6709</v>
      </c>
      <c r="G240" s="160" t="s">
        <v>6708</v>
      </c>
      <c r="H240" s="160" t="s">
        <v>57</v>
      </c>
      <c r="I240" s="160">
        <v>-266755</v>
      </c>
      <c r="J240" s="160"/>
      <c r="K240" s="160"/>
      <c r="L240" s="161">
        <v>2.08</v>
      </c>
      <c r="M240" s="162">
        <f t="shared" si="5"/>
        <v>-554850.4</v>
      </c>
      <c r="O240" s="34"/>
      <c r="P240" s="47"/>
      <c r="Q240" s="35"/>
      <c r="R240" s="35"/>
      <c r="S240" s="35"/>
      <c r="T240" s="35"/>
      <c r="U240" s="35"/>
      <c r="V240" s="35"/>
      <c r="W240" s="35"/>
      <c r="X240" s="46"/>
    </row>
    <row r="241" spans="4:24" ht="19.95" hidden="1" customHeight="1" x14ac:dyDescent="0.25">
      <c r="D241" s="158">
        <v>45577</v>
      </c>
      <c r="E241" s="159" t="s">
        <v>234</v>
      </c>
      <c r="F241" s="160" t="s">
        <v>10371</v>
      </c>
      <c r="G241" s="160" t="s">
        <v>10370</v>
      </c>
      <c r="H241" s="160" t="s">
        <v>57</v>
      </c>
      <c r="I241" s="160">
        <v>-20000</v>
      </c>
      <c r="J241" s="160"/>
      <c r="K241" s="160"/>
      <c r="L241" s="161">
        <v>20.85</v>
      </c>
      <c r="M241" s="162">
        <f t="shared" si="5"/>
        <v>-417000</v>
      </c>
      <c r="O241" s="34"/>
      <c r="P241" s="47"/>
      <c r="Q241" s="35"/>
      <c r="R241" s="35"/>
      <c r="S241" s="35"/>
      <c r="T241" s="35"/>
      <c r="U241" s="35"/>
      <c r="V241" s="35"/>
      <c r="W241" s="35"/>
      <c r="X241" s="46"/>
    </row>
    <row r="242" spans="4:24" ht="19.95" hidden="1" customHeight="1" x14ac:dyDescent="0.25">
      <c r="D242" s="158">
        <v>45577</v>
      </c>
      <c r="E242" s="159" t="s">
        <v>234</v>
      </c>
      <c r="F242" s="160" t="s">
        <v>10412</v>
      </c>
      <c r="G242" s="160" t="s">
        <v>10411</v>
      </c>
      <c r="H242" s="160" t="s">
        <v>0</v>
      </c>
      <c r="I242" s="160">
        <v>40000</v>
      </c>
      <c r="J242" s="160"/>
      <c r="K242" s="160"/>
      <c r="L242" s="161">
        <v>17.79</v>
      </c>
      <c r="M242" s="162">
        <f t="shared" si="5"/>
        <v>711600</v>
      </c>
      <c r="O242" s="34"/>
      <c r="P242" s="47"/>
      <c r="Q242" s="35"/>
      <c r="R242" s="35"/>
      <c r="S242" s="35"/>
      <c r="T242" s="35"/>
      <c r="U242" s="35"/>
      <c r="V242" s="35"/>
      <c r="W242" s="35"/>
      <c r="X242" s="46"/>
    </row>
    <row r="243" spans="4:24" ht="19.95" hidden="1" customHeight="1" x14ac:dyDescent="0.25">
      <c r="D243" s="158">
        <v>45577</v>
      </c>
      <c r="E243" s="159" t="s">
        <v>234</v>
      </c>
      <c r="F243" s="160" t="s">
        <v>7160</v>
      </c>
      <c r="G243" s="160" t="s">
        <v>7159</v>
      </c>
      <c r="H243" s="160" t="s">
        <v>0</v>
      </c>
      <c r="I243" s="160">
        <v>12000</v>
      </c>
      <c r="J243" s="160"/>
      <c r="K243" s="160"/>
      <c r="L243" s="161">
        <v>50.38</v>
      </c>
      <c r="M243" s="162">
        <f t="shared" si="5"/>
        <v>604560</v>
      </c>
      <c r="O243" s="34"/>
      <c r="P243" s="47"/>
      <c r="Q243" s="35"/>
      <c r="R243" s="35"/>
      <c r="S243" s="35"/>
      <c r="T243" s="35"/>
      <c r="U243" s="35"/>
      <c r="V243" s="35"/>
      <c r="W243" s="35"/>
      <c r="X243" s="46"/>
    </row>
    <row r="244" spans="4:24" ht="19.95" hidden="1" customHeight="1" x14ac:dyDescent="0.25">
      <c r="D244" s="158">
        <v>45577</v>
      </c>
      <c r="E244" s="159" t="s">
        <v>234</v>
      </c>
      <c r="F244" s="160" t="s">
        <v>7202</v>
      </c>
      <c r="G244" s="160" t="s">
        <v>7201</v>
      </c>
      <c r="H244" s="160" t="s">
        <v>0</v>
      </c>
      <c r="I244" s="160">
        <v>29477</v>
      </c>
      <c r="J244" s="160"/>
      <c r="K244" s="160"/>
      <c r="L244" s="161">
        <v>20.65</v>
      </c>
      <c r="M244" s="162">
        <f t="shared" si="5"/>
        <v>608700.04999999993</v>
      </c>
      <c r="O244" s="34"/>
      <c r="P244" s="47"/>
      <c r="Q244" s="35"/>
      <c r="R244" s="35"/>
      <c r="S244" s="35"/>
      <c r="T244" s="35"/>
      <c r="U244" s="35"/>
      <c r="V244" s="35"/>
      <c r="W244" s="35"/>
      <c r="X244" s="46"/>
    </row>
    <row r="245" spans="4:24" ht="19.95" hidden="1" customHeight="1" x14ac:dyDescent="0.25">
      <c r="D245" s="158">
        <v>45584</v>
      </c>
      <c r="E245" s="159" t="s">
        <v>234</v>
      </c>
      <c r="F245" s="160" t="s">
        <v>10412</v>
      </c>
      <c r="G245" s="160" t="s">
        <v>10411</v>
      </c>
      <c r="H245" s="160" t="s">
        <v>57</v>
      </c>
      <c r="I245" s="160">
        <v>-40000</v>
      </c>
      <c r="J245" s="160"/>
      <c r="K245" s="160"/>
      <c r="L245" s="161">
        <v>20.27</v>
      </c>
      <c r="M245" s="162">
        <f t="shared" si="5"/>
        <v>-810800</v>
      </c>
      <c r="O245" s="34"/>
      <c r="P245" s="47"/>
      <c r="Q245" s="35"/>
      <c r="R245" s="35"/>
      <c r="S245" s="35"/>
      <c r="T245" s="35"/>
      <c r="U245" s="35"/>
      <c r="V245" s="35"/>
      <c r="W245" s="35"/>
      <c r="X245" s="46"/>
    </row>
    <row r="246" spans="4:24" ht="19.95" hidden="1" customHeight="1" x14ac:dyDescent="0.25">
      <c r="D246" s="158">
        <v>45584</v>
      </c>
      <c r="E246" s="159" t="s">
        <v>234</v>
      </c>
      <c r="F246" s="160" t="s">
        <v>7160</v>
      </c>
      <c r="G246" s="160" t="s">
        <v>7159</v>
      </c>
      <c r="H246" s="160" t="s">
        <v>57</v>
      </c>
      <c r="I246" s="160">
        <v>-12000</v>
      </c>
      <c r="J246" s="160"/>
      <c r="K246" s="160"/>
      <c r="L246" s="161">
        <v>62.95</v>
      </c>
      <c r="M246" s="162">
        <f t="shared" si="5"/>
        <v>-755400</v>
      </c>
      <c r="O246" s="34"/>
      <c r="P246" s="47"/>
      <c r="Q246" s="35"/>
      <c r="R246" s="35"/>
      <c r="S246" s="35"/>
      <c r="T246" s="35"/>
      <c r="U246" s="35"/>
      <c r="V246" s="35"/>
      <c r="W246" s="35"/>
      <c r="X246" s="46"/>
    </row>
    <row r="247" spans="4:24" ht="19.95" hidden="1" customHeight="1" x14ac:dyDescent="0.25">
      <c r="D247" s="158">
        <v>45584</v>
      </c>
      <c r="E247" s="159" t="s">
        <v>234</v>
      </c>
      <c r="F247" s="160" t="s">
        <v>7202</v>
      </c>
      <c r="G247" s="160" t="s">
        <v>7201</v>
      </c>
      <c r="H247" s="160" t="s">
        <v>57</v>
      </c>
      <c r="I247" s="160">
        <v>-29477</v>
      </c>
      <c r="J247" s="160"/>
      <c r="K247" s="160"/>
      <c r="L247" s="161">
        <v>24.7</v>
      </c>
      <c r="M247" s="162">
        <f t="shared" si="5"/>
        <v>-728081.9</v>
      </c>
      <c r="O247" s="34"/>
      <c r="P247" s="47"/>
      <c r="Q247" s="35"/>
      <c r="R247" s="35"/>
      <c r="S247" s="35"/>
      <c r="T247" s="35"/>
      <c r="U247" s="35"/>
      <c r="V247" s="35"/>
      <c r="W247" s="35"/>
      <c r="X247" s="46"/>
    </row>
    <row r="248" spans="4:24" ht="19.95" hidden="1" customHeight="1" x14ac:dyDescent="0.25">
      <c r="D248" s="158">
        <v>45584</v>
      </c>
      <c r="E248" s="159" t="s">
        <v>234</v>
      </c>
      <c r="F248" s="160" t="s">
        <v>977</v>
      </c>
      <c r="G248" s="160" t="s">
        <v>976</v>
      </c>
      <c r="H248" s="160" t="s">
        <v>0</v>
      </c>
      <c r="I248" s="160">
        <v>30000</v>
      </c>
      <c r="J248" s="160"/>
      <c r="K248" s="160"/>
      <c r="L248" s="161">
        <v>29.98</v>
      </c>
      <c r="M248" s="162">
        <f t="shared" si="5"/>
        <v>899400</v>
      </c>
      <c r="O248" s="34"/>
      <c r="P248" s="47"/>
      <c r="Q248" s="35"/>
      <c r="R248" s="35"/>
      <c r="S248" s="35"/>
      <c r="T248" s="35"/>
      <c r="U248" s="35"/>
      <c r="V248" s="35"/>
      <c r="W248" s="35"/>
      <c r="X248" s="46"/>
    </row>
    <row r="249" spans="4:24" ht="19.95" hidden="1" customHeight="1" x14ac:dyDescent="0.25">
      <c r="D249" s="158">
        <v>45584</v>
      </c>
      <c r="E249" s="159" t="s">
        <v>234</v>
      </c>
      <c r="F249" s="160" t="s">
        <v>4912</v>
      </c>
      <c r="G249" s="160" t="s">
        <v>4911</v>
      </c>
      <c r="H249" s="160" t="s">
        <v>0</v>
      </c>
      <c r="I249" s="160">
        <v>46000</v>
      </c>
      <c r="J249" s="160"/>
      <c r="K249" s="160"/>
      <c r="L249" s="161">
        <v>17.37</v>
      </c>
      <c r="M249" s="162">
        <f t="shared" si="5"/>
        <v>799020</v>
      </c>
      <c r="O249" s="34"/>
      <c r="P249" s="47"/>
      <c r="Q249" s="35"/>
      <c r="R249" s="35"/>
      <c r="S249" s="35"/>
      <c r="T249" s="35"/>
      <c r="U249" s="35"/>
      <c r="V249" s="35"/>
      <c r="W249" s="35"/>
      <c r="X249" s="46"/>
    </row>
    <row r="250" spans="4:24" ht="19.95" hidden="1" customHeight="1" x14ac:dyDescent="0.25">
      <c r="D250" s="158">
        <v>45591</v>
      </c>
      <c r="E250" s="159" t="s">
        <v>234</v>
      </c>
      <c r="F250" s="160" t="s">
        <v>977</v>
      </c>
      <c r="G250" s="160" t="s">
        <v>976</v>
      </c>
      <c r="H250" s="160" t="s">
        <v>57</v>
      </c>
      <c r="I250" s="160">
        <v>-30000</v>
      </c>
      <c r="J250" s="160"/>
      <c r="K250" s="160"/>
      <c r="L250" s="161">
        <v>68.84</v>
      </c>
      <c r="M250" s="162">
        <f t="shared" si="5"/>
        <v>-2065200</v>
      </c>
      <c r="O250" s="34"/>
      <c r="P250" s="47"/>
      <c r="Q250" s="35"/>
      <c r="R250" s="35"/>
      <c r="S250" s="35"/>
      <c r="T250" s="35"/>
      <c r="U250" s="35"/>
      <c r="V250" s="35"/>
      <c r="W250" s="35"/>
      <c r="X250" s="46"/>
    </row>
    <row r="251" spans="4:24" ht="19.95" hidden="1" customHeight="1" x14ac:dyDescent="0.25">
      <c r="D251" s="158">
        <v>45591</v>
      </c>
      <c r="E251" s="159" t="s">
        <v>234</v>
      </c>
      <c r="F251" s="160" t="s">
        <v>4912</v>
      </c>
      <c r="G251" s="160" t="s">
        <v>4911</v>
      </c>
      <c r="H251" s="160" t="s">
        <v>57</v>
      </c>
      <c r="I251" s="160">
        <v>-46000</v>
      </c>
      <c r="J251" s="160"/>
      <c r="K251" s="160"/>
      <c r="L251" s="161">
        <v>27.97</v>
      </c>
      <c r="M251" s="162">
        <f t="shared" si="5"/>
        <v>-1286620</v>
      </c>
      <c r="O251" s="34"/>
      <c r="P251" s="47"/>
      <c r="Q251" s="35"/>
      <c r="R251" s="35"/>
      <c r="S251" s="35"/>
      <c r="T251" s="35"/>
      <c r="U251" s="35"/>
      <c r="V251" s="35"/>
      <c r="W251" s="35"/>
      <c r="X251" s="46"/>
    </row>
    <row r="252" spans="4:24" ht="18.600000000000001" hidden="1" customHeight="1" x14ac:dyDescent="0.25">
      <c r="D252" s="158">
        <v>45584</v>
      </c>
      <c r="E252" s="159" t="s">
        <v>234</v>
      </c>
      <c r="F252" s="160" t="s">
        <v>4900</v>
      </c>
      <c r="G252" s="160" t="s">
        <v>4899</v>
      </c>
      <c r="H252" s="160" t="s">
        <v>0</v>
      </c>
      <c r="I252" s="160">
        <v>40000</v>
      </c>
      <c r="J252" s="160"/>
      <c r="K252" s="160"/>
      <c r="L252" s="161">
        <v>14.64</v>
      </c>
      <c r="M252" s="162">
        <f>L252*I252</f>
        <v>585600</v>
      </c>
      <c r="O252" s="34"/>
      <c r="P252" s="47"/>
      <c r="Q252" s="35"/>
      <c r="R252" s="35"/>
      <c r="S252" s="35"/>
      <c r="T252" s="35"/>
      <c r="U252" s="35"/>
      <c r="V252" s="35"/>
      <c r="W252" s="35"/>
      <c r="X252" s="46"/>
    </row>
    <row r="253" spans="4:24" ht="19.95" hidden="1" customHeight="1" x14ac:dyDescent="0.25">
      <c r="D253" s="158">
        <v>45591</v>
      </c>
      <c r="E253" s="159" t="s">
        <v>234</v>
      </c>
      <c r="F253" s="160" t="s">
        <v>4900</v>
      </c>
      <c r="G253" s="160" t="s">
        <v>4899</v>
      </c>
      <c r="H253" s="160" t="s">
        <v>57</v>
      </c>
      <c r="I253" s="160">
        <v>-10000</v>
      </c>
      <c r="J253" s="160"/>
      <c r="K253" s="160"/>
      <c r="L253" s="161">
        <v>23.57</v>
      </c>
      <c r="M253" s="162">
        <f t="shared" si="5"/>
        <v>-235700</v>
      </c>
      <c r="O253" s="34"/>
      <c r="P253" s="47"/>
      <c r="Q253" s="35"/>
      <c r="R253" s="35"/>
      <c r="S253" s="35"/>
      <c r="T253" s="35"/>
      <c r="U253" s="35"/>
      <c r="V253" s="35"/>
      <c r="W253" s="35"/>
      <c r="X253" s="46"/>
    </row>
    <row r="254" spans="4:24" ht="19.95" hidden="1" customHeight="1" x14ac:dyDescent="0.25">
      <c r="D254" s="158">
        <v>45591</v>
      </c>
      <c r="E254" s="159" t="s">
        <v>234</v>
      </c>
      <c r="F254" s="160" t="s">
        <v>4597</v>
      </c>
      <c r="G254" s="160" t="s">
        <v>4596</v>
      </c>
      <c r="H254" s="160" t="s">
        <v>0</v>
      </c>
      <c r="I254" s="160">
        <v>30000</v>
      </c>
      <c r="J254" s="160"/>
      <c r="K254" s="160"/>
      <c r="L254" s="161">
        <v>12.69</v>
      </c>
      <c r="M254" s="162">
        <f t="shared" si="5"/>
        <v>380700</v>
      </c>
      <c r="O254" s="34"/>
      <c r="P254" s="47"/>
      <c r="Q254" s="35"/>
      <c r="R254" s="35"/>
      <c r="S254" s="35"/>
      <c r="T254" s="35"/>
      <c r="U254" s="35"/>
      <c r="V254" s="35"/>
      <c r="W254" s="35"/>
      <c r="X254" s="46"/>
    </row>
    <row r="255" spans="4:24" ht="19.95" hidden="1" customHeight="1" x14ac:dyDescent="0.25">
      <c r="D255" s="158">
        <v>45591</v>
      </c>
      <c r="E255" s="159" t="s">
        <v>234</v>
      </c>
      <c r="F255" s="160" t="s">
        <v>5709</v>
      </c>
      <c r="G255" s="160" t="s">
        <v>5708</v>
      </c>
      <c r="H255" s="160" t="s">
        <v>0</v>
      </c>
      <c r="I255" s="160">
        <v>20000</v>
      </c>
      <c r="J255" s="160"/>
      <c r="K255" s="160"/>
      <c r="L255" s="161">
        <v>24.95</v>
      </c>
      <c r="M255" s="162">
        <f t="shared" si="5"/>
        <v>499000</v>
      </c>
      <c r="O255" s="34"/>
      <c r="P255" s="47"/>
      <c r="Q255" s="35"/>
      <c r="R255" s="35"/>
      <c r="S255" s="35"/>
      <c r="T255" s="35"/>
      <c r="U255" s="35"/>
      <c r="V255" s="35"/>
      <c r="W255" s="35"/>
      <c r="X255" s="46"/>
    </row>
    <row r="256" spans="4:24" ht="19.95" hidden="1" customHeight="1" x14ac:dyDescent="0.25">
      <c r="D256" s="158">
        <v>45591</v>
      </c>
      <c r="E256" s="159" t="s">
        <v>234</v>
      </c>
      <c r="F256" s="160" t="s">
        <v>10177</v>
      </c>
      <c r="G256" s="160" t="s">
        <v>10176</v>
      </c>
      <c r="H256" s="160" t="s">
        <v>0</v>
      </c>
      <c r="I256" s="160">
        <v>80000</v>
      </c>
      <c r="J256" s="160"/>
      <c r="K256" s="160"/>
      <c r="L256" s="161">
        <v>5.7</v>
      </c>
      <c r="M256" s="162">
        <f t="shared" si="5"/>
        <v>456000</v>
      </c>
      <c r="O256" s="34"/>
      <c r="P256" s="47"/>
      <c r="Q256" s="35"/>
      <c r="R256" s="35"/>
      <c r="S256" s="35"/>
      <c r="T256" s="35"/>
      <c r="U256" s="35"/>
      <c r="V256" s="35"/>
      <c r="W256" s="35"/>
      <c r="X256" s="46"/>
    </row>
    <row r="257" spans="4:26" ht="19.95" hidden="1" customHeight="1" x14ac:dyDescent="0.25">
      <c r="D257" s="158">
        <v>45591</v>
      </c>
      <c r="E257" s="159" t="s">
        <v>234</v>
      </c>
      <c r="F257" s="160" t="s">
        <v>994</v>
      </c>
      <c r="G257" s="160" t="s">
        <v>993</v>
      </c>
      <c r="H257" s="160" t="s">
        <v>0</v>
      </c>
      <c r="I257" s="160">
        <v>10000</v>
      </c>
      <c r="J257" s="160"/>
      <c r="K257" s="160"/>
      <c r="L257" s="161">
        <v>48.14</v>
      </c>
      <c r="M257" s="162">
        <f t="shared" si="5"/>
        <v>481400</v>
      </c>
      <c r="O257" s="34"/>
      <c r="P257" s="47"/>
      <c r="Q257" s="35"/>
      <c r="R257" s="35"/>
      <c r="S257" s="35"/>
      <c r="T257" s="35"/>
      <c r="U257" s="35"/>
      <c r="V257" s="35"/>
      <c r="W257" s="35"/>
      <c r="X257" s="46"/>
    </row>
    <row r="258" spans="4:26" ht="19.95" hidden="1" customHeight="1" x14ac:dyDescent="0.25">
      <c r="D258" s="158">
        <v>45591</v>
      </c>
      <c r="E258" s="159" t="s">
        <v>234</v>
      </c>
      <c r="F258" s="160" t="s">
        <v>8485</v>
      </c>
      <c r="G258" s="160" t="s">
        <v>8484</v>
      </c>
      <c r="H258" s="160" t="s">
        <v>0</v>
      </c>
      <c r="I258" s="160">
        <v>30000</v>
      </c>
      <c r="J258" s="160"/>
      <c r="K258" s="160"/>
      <c r="L258" s="161">
        <v>19.260000000000002</v>
      </c>
      <c r="M258" s="162">
        <f t="shared" si="5"/>
        <v>577800</v>
      </c>
      <c r="O258" s="34"/>
      <c r="P258" s="47"/>
      <c r="Q258" s="35"/>
      <c r="R258" s="35"/>
      <c r="S258" s="35"/>
      <c r="T258" s="35"/>
      <c r="U258" s="35"/>
      <c r="V258" s="35"/>
      <c r="W258" s="35"/>
      <c r="X258" s="46"/>
    </row>
    <row r="259" spans="4:26" ht="19.95" hidden="1" customHeight="1" x14ac:dyDescent="0.25">
      <c r="D259" s="158">
        <v>45591</v>
      </c>
      <c r="E259" s="159" t="s">
        <v>234</v>
      </c>
      <c r="F259" s="160" t="s">
        <v>3176</v>
      </c>
      <c r="G259" s="160" t="s">
        <v>3175</v>
      </c>
      <c r="H259" s="160" t="s">
        <v>0</v>
      </c>
      <c r="I259" s="160">
        <v>30000</v>
      </c>
      <c r="J259" s="160"/>
      <c r="K259" s="160"/>
      <c r="L259" s="161">
        <v>13.53</v>
      </c>
      <c r="M259" s="162">
        <f t="shared" si="5"/>
        <v>405900</v>
      </c>
      <c r="O259" s="34"/>
      <c r="P259" s="47"/>
      <c r="Q259" s="35"/>
      <c r="R259" s="35"/>
      <c r="S259" s="35"/>
      <c r="T259" s="35"/>
      <c r="U259" s="35"/>
      <c r="V259" s="35"/>
      <c r="W259" s="35"/>
      <c r="X259" s="46"/>
    </row>
    <row r="260" spans="4:26" ht="19.95" hidden="1" customHeight="1" x14ac:dyDescent="0.25">
      <c r="D260" s="158">
        <v>45591</v>
      </c>
      <c r="E260" s="159" t="s">
        <v>234</v>
      </c>
      <c r="F260" s="160" t="s">
        <v>10958</v>
      </c>
      <c r="G260" s="160" t="s">
        <v>10957</v>
      </c>
      <c r="H260" s="160" t="s">
        <v>0</v>
      </c>
      <c r="I260" s="160">
        <v>30000</v>
      </c>
      <c r="J260" s="160"/>
      <c r="K260" s="160"/>
      <c r="L260" s="161">
        <v>19.18</v>
      </c>
      <c r="M260" s="162">
        <f t="shared" si="5"/>
        <v>575400</v>
      </c>
      <c r="O260" s="34"/>
      <c r="P260" s="47"/>
      <c r="Q260" s="35"/>
      <c r="R260" s="35"/>
      <c r="S260" s="35"/>
      <c r="T260" s="35"/>
      <c r="U260" s="35"/>
      <c r="V260" s="35"/>
      <c r="W260" s="35"/>
      <c r="X260" s="46"/>
    </row>
    <row r="261" spans="4:26" ht="19.95" hidden="1" customHeight="1" x14ac:dyDescent="0.25">
      <c r="D261" s="158">
        <v>45598</v>
      </c>
      <c r="E261" s="159" t="s">
        <v>234</v>
      </c>
      <c r="F261" s="160" t="s">
        <v>4900</v>
      </c>
      <c r="G261" s="160" t="s">
        <v>4899</v>
      </c>
      <c r="H261" s="160" t="s">
        <v>57</v>
      </c>
      <c r="I261" s="160">
        <v>-30000</v>
      </c>
      <c r="J261" s="160"/>
      <c r="K261" s="160"/>
      <c r="L261" s="161">
        <v>29.4</v>
      </c>
      <c r="M261" s="162">
        <f t="shared" si="5"/>
        <v>-882000</v>
      </c>
      <c r="O261" s="34"/>
      <c r="P261" s="47"/>
      <c r="Q261" s="35"/>
      <c r="R261" s="35"/>
      <c r="S261" s="35"/>
      <c r="T261" s="35"/>
      <c r="U261" s="35"/>
      <c r="V261" s="35"/>
      <c r="W261" s="35"/>
      <c r="X261" s="46"/>
    </row>
    <row r="262" spans="4:26" ht="19.95" hidden="1" customHeight="1" x14ac:dyDescent="0.25">
      <c r="D262" s="158">
        <v>45598</v>
      </c>
      <c r="E262" s="159" t="s">
        <v>234</v>
      </c>
      <c r="F262" s="160" t="s">
        <v>4597</v>
      </c>
      <c r="G262" s="160" t="s">
        <v>4596</v>
      </c>
      <c r="H262" s="160" t="s">
        <v>57</v>
      </c>
      <c r="I262" s="160">
        <v>-30000</v>
      </c>
      <c r="J262" s="160"/>
      <c r="K262" s="160"/>
      <c r="L262" s="161">
        <v>14.81</v>
      </c>
      <c r="M262" s="162">
        <f t="shared" si="5"/>
        <v>-444300</v>
      </c>
      <c r="O262" s="34"/>
      <c r="P262" s="47"/>
      <c r="Q262" s="35"/>
      <c r="R262" s="35"/>
      <c r="S262" s="35"/>
      <c r="T262" s="35"/>
      <c r="U262" s="35"/>
      <c r="V262" s="35"/>
      <c r="W262" s="35"/>
      <c r="X262" s="46"/>
    </row>
    <row r="263" spans="4:26" ht="19.95" hidden="1" customHeight="1" x14ac:dyDescent="0.25">
      <c r="D263" s="158">
        <v>45598</v>
      </c>
      <c r="E263" s="159" t="s">
        <v>234</v>
      </c>
      <c r="F263" s="160" t="s">
        <v>5709</v>
      </c>
      <c r="G263" s="160" t="s">
        <v>5708</v>
      </c>
      <c r="H263" s="160" t="s">
        <v>57</v>
      </c>
      <c r="I263" s="160">
        <v>-20000</v>
      </c>
      <c r="J263" s="160"/>
      <c r="K263" s="160"/>
      <c r="L263" s="161">
        <v>30.3</v>
      </c>
      <c r="M263" s="162">
        <f t="shared" si="5"/>
        <v>-606000</v>
      </c>
      <c r="O263" s="34"/>
      <c r="P263" s="47"/>
      <c r="Q263" s="35"/>
      <c r="R263" s="35"/>
      <c r="S263" s="35"/>
      <c r="T263" s="35"/>
      <c r="U263" s="35"/>
      <c r="V263" s="35"/>
      <c r="W263" s="35"/>
      <c r="X263" s="46"/>
    </row>
    <row r="264" spans="4:26" ht="19.95" hidden="1" customHeight="1" x14ac:dyDescent="0.25">
      <c r="D264" s="158">
        <v>45598</v>
      </c>
      <c r="E264" s="159" t="s">
        <v>234</v>
      </c>
      <c r="F264" s="160" t="s">
        <v>10177</v>
      </c>
      <c r="G264" s="160" t="s">
        <v>10176</v>
      </c>
      <c r="H264" s="160" t="s">
        <v>57</v>
      </c>
      <c r="I264" s="160">
        <v>-80000</v>
      </c>
      <c r="J264" s="160"/>
      <c r="K264" s="160"/>
      <c r="L264" s="161">
        <v>5.08</v>
      </c>
      <c r="M264" s="162">
        <f t="shared" si="5"/>
        <v>-406400</v>
      </c>
      <c r="O264" s="34"/>
      <c r="P264" s="47"/>
      <c r="Q264" s="35"/>
      <c r="R264" s="35"/>
      <c r="S264" s="35"/>
      <c r="T264" s="35"/>
      <c r="U264" s="35"/>
      <c r="V264" s="35"/>
      <c r="W264" s="35"/>
      <c r="X264" s="46"/>
    </row>
    <row r="265" spans="4:26" ht="19.95" hidden="1" customHeight="1" x14ac:dyDescent="0.25">
      <c r="D265" s="158">
        <v>45598</v>
      </c>
      <c r="E265" s="159" t="s">
        <v>234</v>
      </c>
      <c r="F265" s="160" t="s">
        <v>994</v>
      </c>
      <c r="G265" s="160" t="s">
        <v>993</v>
      </c>
      <c r="H265" s="160" t="s">
        <v>57</v>
      </c>
      <c r="I265" s="160">
        <v>-10000</v>
      </c>
      <c r="J265" s="160"/>
      <c r="K265" s="160"/>
      <c r="L265" s="161">
        <v>43.69</v>
      </c>
      <c r="M265" s="162">
        <f t="shared" si="5"/>
        <v>-436900</v>
      </c>
      <c r="O265" s="34"/>
      <c r="P265" s="47"/>
      <c r="Q265" s="35"/>
      <c r="R265" s="35"/>
      <c r="S265" s="35"/>
      <c r="T265" s="35"/>
      <c r="U265" s="35"/>
      <c r="V265" s="35"/>
      <c r="W265" s="35"/>
      <c r="X265" s="46"/>
    </row>
    <row r="266" spans="4:26" ht="19.95" hidden="1" customHeight="1" x14ac:dyDescent="0.25">
      <c r="D266" s="158">
        <v>45598</v>
      </c>
      <c r="E266" s="159" t="s">
        <v>234</v>
      </c>
      <c r="F266" s="160" t="s">
        <v>8485</v>
      </c>
      <c r="G266" s="160" t="s">
        <v>8484</v>
      </c>
      <c r="H266" s="160" t="s">
        <v>57</v>
      </c>
      <c r="I266" s="160">
        <v>-30000</v>
      </c>
      <c r="J266" s="160"/>
      <c r="K266" s="160"/>
      <c r="L266" s="161">
        <v>25.38</v>
      </c>
      <c r="M266" s="162">
        <f t="shared" si="5"/>
        <v>-761400</v>
      </c>
      <c r="O266" s="34"/>
      <c r="P266" s="47"/>
      <c r="Q266" s="35"/>
      <c r="R266" s="35"/>
      <c r="S266" s="35"/>
      <c r="T266" s="35"/>
      <c r="U266" s="35"/>
      <c r="V266" s="35"/>
      <c r="W266" s="35"/>
      <c r="X266" s="46"/>
    </row>
    <row r="267" spans="4:26" ht="19.95" hidden="1" customHeight="1" x14ac:dyDescent="0.25">
      <c r="D267" s="158">
        <v>45598</v>
      </c>
      <c r="E267" s="159" t="s">
        <v>234</v>
      </c>
      <c r="F267" s="160" t="s">
        <v>3176</v>
      </c>
      <c r="G267" s="160" t="s">
        <v>3175</v>
      </c>
      <c r="H267" s="160" t="s">
        <v>57</v>
      </c>
      <c r="I267" s="160">
        <v>-30000</v>
      </c>
      <c r="J267" s="160"/>
      <c r="K267" s="160"/>
      <c r="L267" s="161">
        <v>17.600000000000001</v>
      </c>
      <c r="M267" s="162">
        <f t="shared" si="5"/>
        <v>-528000</v>
      </c>
      <c r="O267" s="34"/>
      <c r="P267" s="47"/>
      <c r="Q267" s="35"/>
      <c r="R267" s="35"/>
      <c r="S267" s="35"/>
      <c r="T267" s="35"/>
      <c r="U267" s="35"/>
      <c r="V267" s="35"/>
      <c r="W267" s="35"/>
      <c r="X267" s="46"/>
    </row>
    <row r="268" spans="4:26" ht="19.95" hidden="1" customHeight="1" x14ac:dyDescent="0.25">
      <c r="D268" s="158">
        <v>45598</v>
      </c>
      <c r="E268" s="159" t="s">
        <v>234</v>
      </c>
      <c r="F268" s="160" t="s">
        <v>10958</v>
      </c>
      <c r="G268" s="160" t="s">
        <v>10957</v>
      </c>
      <c r="H268" s="160" t="s">
        <v>57</v>
      </c>
      <c r="I268" s="160">
        <v>-30000</v>
      </c>
      <c r="J268" s="160"/>
      <c r="K268" s="160"/>
      <c r="L268" s="161">
        <v>25.27</v>
      </c>
      <c r="M268" s="162">
        <f t="shared" si="5"/>
        <v>-758100</v>
      </c>
      <c r="O268" s="34"/>
      <c r="P268" s="47"/>
      <c r="Q268" s="35"/>
      <c r="R268" s="35"/>
      <c r="S268" s="35"/>
      <c r="T268" s="35"/>
      <c r="U268" s="35"/>
      <c r="V268" s="35"/>
      <c r="W268" s="35"/>
      <c r="X268" s="46"/>
    </row>
    <row r="269" spans="4:26" ht="19.95" hidden="1" customHeight="1" x14ac:dyDescent="0.25">
      <c r="D269" s="158">
        <v>45605</v>
      </c>
      <c r="E269" s="159" t="s">
        <v>234</v>
      </c>
      <c r="F269" s="160" t="s">
        <v>9609</v>
      </c>
      <c r="G269" s="160" t="s">
        <v>9608</v>
      </c>
      <c r="H269" s="160" t="s">
        <v>57</v>
      </c>
      <c r="I269" s="160">
        <v>-77071</v>
      </c>
      <c r="J269" s="160"/>
      <c r="K269" s="160"/>
      <c r="L269" s="161">
        <v>5.24</v>
      </c>
      <c r="M269" s="162">
        <f>L269*I269</f>
        <v>-403852.04000000004</v>
      </c>
      <c r="O269" s="34"/>
      <c r="P269" s="47"/>
      <c r="Q269" s="35"/>
      <c r="R269" s="35"/>
      <c r="S269" s="35"/>
      <c r="T269" s="35"/>
      <c r="U269" s="35"/>
      <c r="V269" s="35"/>
      <c r="W269" s="35"/>
      <c r="X269" s="46"/>
      <c r="Z269" s="12"/>
    </row>
    <row r="270" spans="4:26" ht="19.95" hidden="1" customHeight="1" x14ac:dyDescent="0.25">
      <c r="D270" s="158">
        <v>45605</v>
      </c>
      <c r="E270" s="159" t="s">
        <v>234</v>
      </c>
      <c r="F270" s="160" t="s">
        <v>5174</v>
      </c>
      <c r="G270" s="160" t="s">
        <v>5173</v>
      </c>
      <c r="H270" s="160" t="s">
        <v>57</v>
      </c>
      <c r="I270" s="160">
        <v>-107296</v>
      </c>
      <c r="J270" s="160"/>
      <c r="K270" s="160"/>
      <c r="L270" s="161">
        <v>6.19</v>
      </c>
      <c r="M270" s="162">
        <f>L270*I270</f>
        <v>-664162.24</v>
      </c>
      <c r="O270" s="34"/>
      <c r="P270" s="47"/>
      <c r="Q270" s="35"/>
      <c r="R270" s="35"/>
      <c r="S270" s="35"/>
      <c r="T270" s="35"/>
      <c r="U270" s="35"/>
      <c r="V270" s="35"/>
      <c r="W270" s="35"/>
      <c r="X270" s="46"/>
      <c r="Z270" s="12"/>
    </row>
    <row r="271" spans="4:26" ht="19.95" hidden="1" customHeight="1" x14ac:dyDescent="0.25">
      <c r="D271" s="158">
        <v>45605</v>
      </c>
      <c r="E271" s="159" t="s">
        <v>234</v>
      </c>
      <c r="F271" s="160" t="s">
        <v>12033</v>
      </c>
      <c r="G271" s="160" t="s">
        <v>4962</v>
      </c>
      <c r="H271" s="160" t="s">
        <v>57</v>
      </c>
      <c r="I271" s="160">
        <v>-64599</v>
      </c>
      <c r="J271" s="160"/>
      <c r="K271" s="160"/>
      <c r="L271" s="161">
        <v>6.41</v>
      </c>
      <c r="M271" s="162">
        <f>L271*I271</f>
        <v>-414079.59</v>
      </c>
      <c r="O271" s="34"/>
      <c r="P271" s="47"/>
      <c r="Q271" s="35"/>
      <c r="R271" s="35"/>
      <c r="S271" s="35"/>
      <c r="T271" s="35"/>
      <c r="U271" s="35"/>
      <c r="V271" s="35"/>
      <c r="W271" s="35"/>
      <c r="X271" s="46"/>
      <c r="Z271" s="12"/>
    </row>
    <row r="272" spans="4:26" ht="19.95" hidden="1" customHeight="1" x14ac:dyDescent="0.25">
      <c r="D272" s="158">
        <v>45605</v>
      </c>
      <c r="E272" s="159" t="s">
        <v>234</v>
      </c>
      <c r="F272" s="160" t="s">
        <v>3397</v>
      </c>
      <c r="G272" s="160" t="s">
        <v>3396</v>
      </c>
      <c r="H272" s="160" t="s">
        <v>57</v>
      </c>
      <c r="I272" s="160">
        <v>-56100</v>
      </c>
      <c r="J272" s="160"/>
      <c r="K272" s="160"/>
      <c r="L272" s="161">
        <v>6.71</v>
      </c>
      <c r="M272" s="162">
        <f>L272*I272</f>
        <v>-376431</v>
      </c>
      <c r="O272" s="34"/>
      <c r="P272" s="47"/>
      <c r="Q272" s="35"/>
      <c r="R272" s="35"/>
      <c r="S272" s="35"/>
      <c r="T272" s="35"/>
      <c r="U272" s="35"/>
      <c r="V272" s="35"/>
      <c r="W272" s="35"/>
      <c r="X272" s="46"/>
      <c r="Z272" s="12"/>
    </row>
    <row r="273" spans="4:26" ht="19.95" hidden="1" customHeight="1" x14ac:dyDescent="0.25">
      <c r="D273" s="158">
        <v>45605</v>
      </c>
      <c r="E273" s="159" t="s">
        <v>234</v>
      </c>
      <c r="F273" s="160" t="s">
        <v>573</v>
      </c>
      <c r="G273" s="160" t="s">
        <v>575</v>
      </c>
      <c r="H273" s="160" t="s">
        <v>57</v>
      </c>
      <c r="I273" s="160">
        <v>-114942</v>
      </c>
      <c r="J273" s="160"/>
      <c r="K273" s="160"/>
      <c r="L273" s="161">
        <v>8.06</v>
      </c>
      <c r="M273" s="162">
        <f>L273*I273</f>
        <v>-926432.52</v>
      </c>
      <c r="O273" s="34"/>
      <c r="P273" s="47"/>
      <c r="Q273" s="35"/>
      <c r="R273" s="35"/>
      <c r="S273" s="35"/>
      <c r="T273" s="35"/>
      <c r="U273" s="35"/>
      <c r="V273" s="35"/>
      <c r="W273" s="35"/>
      <c r="X273" s="46"/>
      <c r="Z273" s="12"/>
    </row>
    <row r="274" spans="4:26" ht="19.95" hidden="1" customHeight="1" x14ac:dyDescent="0.25">
      <c r="D274" s="158">
        <v>45598</v>
      </c>
      <c r="E274" s="159" t="s">
        <v>234</v>
      </c>
      <c r="F274" s="160" t="s">
        <v>9609</v>
      </c>
      <c r="G274" s="160" t="s">
        <v>9608</v>
      </c>
      <c r="H274" s="160" t="s">
        <v>0</v>
      </c>
      <c r="I274" s="160">
        <v>77071</v>
      </c>
      <c r="J274" s="160"/>
      <c r="K274" s="160"/>
      <c r="L274" s="161">
        <v>5.19</v>
      </c>
      <c r="M274" s="162">
        <f t="shared" si="5"/>
        <v>399998.49000000005</v>
      </c>
      <c r="O274" s="34"/>
      <c r="P274" s="47"/>
      <c r="Q274" s="35"/>
      <c r="R274" s="35"/>
      <c r="S274" s="35"/>
      <c r="T274" s="35"/>
      <c r="U274" s="35"/>
      <c r="V274" s="35"/>
      <c r="W274" s="35"/>
      <c r="X274" s="46"/>
      <c r="Y274">
        <v>400000</v>
      </c>
      <c r="Z274" s="12">
        <f>Y274/L274</f>
        <v>77071.290944123306</v>
      </c>
    </row>
    <row r="275" spans="4:26" ht="19.95" hidden="1" customHeight="1" x14ac:dyDescent="0.25">
      <c r="D275" s="158">
        <v>45598</v>
      </c>
      <c r="E275" s="159" t="s">
        <v>234</v>
      </c>
      <c r="F275" s="160" t="s">
        <v>5174</v>
      </c>
      <c r="G275" s="160" t="s">
        <v>5173</v>
      </c>
      <c r="H275" s="160" t="s">
        <v>0</v>
      </c>
      <c r="I275" s="160">
        <v>107296</v>
      </c>
      <c r="J275" s="160"/>
      <c r="K275" s="160"/>
      <c r="L275" s="161">
        <v>4.66</v>
      </c>
      <c r="M275" s="162">
        <f t="shared" si="5"/>
        <v>499999.36000000004</v>
      </c>
      <c r="O275" s="34"/>
      <c r="P275" s="47"/>
      <c r="Q275" s="35"/>
      <c r="R275" s="35"/>
      <c r="S275" s="35"/>
      <c r="T275" s="35"/>
      <c r="U275" s="35"/>
      <c r="V275" s="35"/>
      <c r="W275" s="35"/>
      <c r="X275" s="46"/>
      <c r="Y275">
        <v>500000</v>
      </c>
      <c r="Z275" s="12">
        <f t="shared" ref="Z275:Z278" si="6">Y275/L275</f>
        <v>107296.13733905579</v>
      </c>
    </row>
    <row r="276" spans="4:26" ht="19.95" hidden="1" customHeight="1" x14ac:dyDescent="0.25">
      <c r="D276" s="158">
        <v>45598</v>
      </c>
      <c r="E276" s="159" t="s">
        <v>234</v>
      </c>
      <c r="F276" s="160" t="s">
        <v>12033</v>
      </c>
      <c r="G276" s="160" t="s">
        <v>4962</v>
      </c>
      <c r="H276" s="160" t="s">
        <v>0</v>
      </c>
      <c r="I276" s="160">
        <v>64599</v>
      </c>
      <c r="J276" s="160"/>
      <c r="K276" s="160"/>
      <c r="L276" s="161">
        <v>7.74</v>
      </c>
      <c r="M276" s="162">
        <f t="shared" si="5"/>
        <v>499996.26</v>
      </c>
      <c r="O276" s="34"/>
      <c r="P276" s="47"/>
      <c r="Q276" s="35"/>
      <c r="R276" s="35"/>
      <c r="S276" s="35"/>
      <c r="T276" s="35"/>
      <c r="U276" s="35"/>
      <c r="V276" s="35"/>
      <c r="W276" s="35"/>
      <c r="X276" s="46"/>
      <c r="Y276">
        <v>500000</v>
      </c>
      <c r="Z276" s="12">
        <f t="shared" si="6"/>
        <v>64599.483204134362</v>
      </c>
    </row>
    <row r="277" spans="4:26" ht="19.95" hidden="1" customHeight="1" x14ac:dyDescent="0.25">
      <c r="D277" s="158">
        <v>45598</v>
      </c>
      <c r="E277" s="159" t="s">
        <v>234</v>
      </c>
      <c r="F277" s="160" t="s">
        <v>3397</v>
      </c>
      <c r="G277" s="160" t="s">
        <v>3396</v>
      </c>
      <c r="H277" s="160" t="s">
        <v>0</v>
      </c>
      <c r="I277" s="160">
        <v>56100</v>
      </c>
      <c r="J277" s="160"/>
      <c r="K277" s="160"/>
      <c r="L277" s="161">
        <v>7.13</v>
      </c>
      <c r="M277" s="162">
        <f t="shared" si="5"/>
        <v>399993</v>
      </c>
      <c r="O277" s="34"/>
      <c r="P277" s="47"/>
      <c r="Q277" s="35"/>
      <c r="R277" s="35"/>
      <c r="S277" s="35"/>
      <c r="T277" s="35"/>
      <c r="U277" s="35"/>
      <c r="V277" s="35"/>
      <c r="W277" s="35"/>
      <c r="X277" s="46"/>
      <c r="Y277">
        <v>400000</v>
      </c>
      <c r="Z277" s="12">
        <f t="shared" si="6"/>
        <v>56100.981767180929</v>
      </c>
    </row>
    <row r="278" spans="4:26" ht="19.95" hidden="1" customHeight="1" x14ac:dyDescent="0.25">
      <c r="D278" s="158">
        <v>45598</v>
      </c>
      <c r="E278" s="159" t="s">
        <v>234</v>
      </c>
      <c r="F278" s="160" t="s">
        <v>573</v>
      </c>
      <c r="G278" s="160" t="s">
        <v>575</v>
      </c>
      <c r="H278" s="160" t="s">
        <v>0</v>
      </c>
      <c r="I278" s="160">
        <v>114942</v>
      </c>
      <c r="J278" s="160"/>
      <c r="K278" s="160"/>
      <c r="L278" s="161">
        <v>6.09</v>
      </c>
      <c r="M278" s="162">
        <f t="shared" si="5"/>
        <v>699996.78</v>
      </c>
      <c r="O278" s="34"/>
      <c r="P278" s="47"/>
      <c r="Q278" s="35"/>
      <c r="R278" s="35"/>
      <c r="S278" s="35"/>
      <c r="T278" s="35"/>
      <c r="U278" s="35"/>
      <c r="V278" s="35"/>
      <c r="W278" s="35"/>
      <c r="X278" s="46"/>
      <c r="Y278">
        <v>700000</v>
      </c>
      <c r="Z278" s="12">
        <f t="shared" si="6"/>
        <v>114942.52873563219</v>
      </c>
    </row>
    <row r="279" spans="4:26" ht="19.95" hidden="1" customHeight="1" x14ac:dyDescent="0.25">
      <c r="D279" s="158">
        <v>45598</v>
      </c>
      <c r="E279" s="159" t="s">
        <v>234</v>
      </c>
      <c r="F279" s="160" t="s">
        <v>5435</v>
      </c>
      <c r="G279" s="160" t="s">
        <v>5434</v>
      </c>
      <c r="H279" s="160" t="s">
        <v>0</v>
      </c>
      <c r="I279" s="160">
        <v>60753</v>
      </c>
      <c r="J279" s="160"/>
      <c r="K279" s="160"/>
      <c r="L279" s="161">
        <v>8.23</v>
      </c>
      <c r="M279" s="162">
        <f>L279*I279</f>
        <v>499997.19</v>
      </c>
      <c r="O279" s="34"/>
      <c r="P279" s="47"/>
      <c r="Q279" s="35"/>
      <c r="R279" s="35"/>
      <c r="S279" s="35"/>
      <c r="T279" s="35"/>
      <c r="U279" s="35"/>
      <c r="V279" s="35"/>
      <c r="W279" s="35"/>
      <c r="X279" s="46"/>
      <c r="Y279">
        <v>500000</v>
      </c>
      <c r="Z279" s="12">
        <f>Y279/L279</f>
        <v>60753.341433778856</v>
      </c>
    </row>
    <row r="280" spans="4:26" ht="19.95" hidden="1" customHeight="1" x14ac:dyDescent="0.25">
      <c r="D280" s="158">
        <v>45605</v>
      </c>
      <c r="E280" s="159" t="s">
        <v>234</v>
      </c>
      <c r="F280" s="160" t="s">
        <v>6241</v>
      </c>
      <c r="G280" s="160" t="s">
        <v>6240</v>
      </c>
      <c r="H280" s="160" t="s">
        <v>0</v>
      </c>
      <c r="I280" s="160">
        <v>150000</v>
      </c>
      <c r="J280" s="160"/>
      <c r="K280" s="160"/>
      <c r="L280" s="161">
        <v>6.74</v>
      </c>
      <c r="M280" s="162">
        <f t="shared" si="5"/>
        <v>1011000</v>
      </c>
      <c r="O280" s="34"/>
      <c r="P280" s="47"/>
      <c r="Q280" s="35"/>
      <c r="R280" s="35"/>
      <c r="S280" s="35"/>
      <c r="T280" s="35"/>
      <c r="U280" s="35"/>
      <c r="V280" s="35"/>
      <c r="W280" s="35"/>
      <c r="X280" s="46"/>
      <c r="Z280" s="12"/>
    </row>
    <row r="281" spans="4:26" ht="19.95" hidden="1" customHeight="1" x14ac:dyDescent="0.25">
      <c r="D281" s="158">
        <v>45605</v>
      </c>
      <c r="E281" s="159" t="s">
        <v>234</v>
      </c>
      <c r="F281" s="160" t="s">
        <v>9715</v>
      </c>
      <c r="G281" s="160" t="s">
        <v>9714</v>
      </c>
      <c r="H281" s="160" t="s">
        <v>0</v>
      </c>
      <c r="I281" s="160">
        <v>65000</v>
      </c>
      <c r="J281" s="160"/>
      <c r="K281" s="160"/>
      <c r="L281" s="161">
        <v>12.39</v>
      </c>
      <c r="M281" s="162">
        <f t="shared" si="5"/>
        <v>805350</v>
      </c>
      <c r="O281" s="34"/>
      <c r="P281" s="47"/>
      <c r="Q281" s="35"/>
      <c r="R281" s="35"/>
      <c r="S281" s="35"/>
      <c r="T281" s="35"/>
      <c r="U281" s="35"/>
      <c r="V281" s="35"/>
      <c r="W281" s="35"/>
      <c r="X281" s="46"/>
      <c r="Z281" s="12"/>
    </row>
    <row r="282" spans="4:26" ht="19.95" hidden="1" customHeight="1" x14ac:dyDescent="0.25">
      <c r="D282" s="158">
        <v>45605</v>
      </c>
      <c r="E282" s="159" t="s">
        <v>234</v>
      </c>
      <c r="F282" s="160" t="s">
        <v>12053</v>
      </c>
      <c r="G282" s="160" t="s">
        <v>823</v>
      </c>
      <c r="H282" s="160" t="s">
        <v>0</v>
      </c>
      <c r="I282" s="160">
        <v>300000</v>
      </c>
      <c r="J282" s="160"/>
      <c r="K282" s="160"/>
      <c r="L282" s="161">
        <v>2.88</v>
      </c>
      <c r="M282" s="162">
        <f t="shared" si="5"/>
        <v>864000</v>
      </c>
      <c r="O282" s="34"/>
      <c r="P282" s="47"/>
      <c r="Q282" s="35"/>
      <c r="R282" s="35"/>
      <c r="S282" s="35"/>
      <c r="T282" s="35"/>
      <c r="U282" s="35"/>
      <c r="V282" s="35"/>
      <c r="W282" s="35"/>
      <c r="X282" s="46"/>
      <c r="Z282" s="12"/>
    </row>
    <row r="283" spans="4:26" ht="19.95" hidden="1" customHeight="1" x14ac:dyDescent="0.25">
      <c r="D283" s="158">
        <v>45605</v>
      </c>
      <c r="E283" s="159" t="s">
        <v>234</v>
      </c>
      <c r="F283" s="160" t="s">
        <v>5067</v>
      </c>
      <c r="G283" s="160" t="s">
        <v>5066</v>
      </c>
      <c r="H283" s="160" t="s">
        <v>0</v>
      </c>
      <c r="I283" s="160">
        <v>30000</v>
      </c>
      <c r="J283" s="160"/>
      <c r="K283" s="160"/>
      <c r="L283" s="161">
        <v>18.62</v>
      </c>
      <c r="M283" s="162">
        <f t="shared" si="5"/>
        <v>558600</v>
      </c>
      <c r="O283" s="34"/>
      <c r="P283" s="47"/>
      <c r="Q283" s="35"/>
      <c r="R283" s="35"/>
      <c r="S283" s="35"/>
      <c r="T283" s="35"/>
      <c r="U283" s="35"/>
      <c r="V283" s="35"/>
      <c r="W283" s="35"/>
      <c r="X283" s="46"/>
      <c r="Z283" s="12"/>
    </row>
    <row r="284" spans="4:26" ht="19.95" hidden="1" customHeight="1" x14ac:dyDescent="0.25">
      <c r="D284" s="158">
        <v>45612</v>
      </c>
      <c r="E284" s="159" t="s">
        <v>234</v>
      </c>
      <c r="F284" s="160" t="s">
        <v>5435</v>
      </c>
      <c r="G284" s="160" t="s">
        <v>5434</v>
      </c>
      <c r="H284" s="160" t="s">
        <v>57</v>
      </c>
      <c r="I284" s="160">
        <v>-60753</v>
      </c>
      <c r="J284" s="160"/>
      <c r="K284" s="160"/>
      <c r="L284" s="161">
        <v>10.73</v>
      </c>
      <c r="M284" s="162">
        <f t="shared" si="5"/>
        <v>-651879.69000000006</v>
      </c>
      <c r="O284" s="34"/>
      <c r="P284" s="47"/>
      <c r="Q284" s="35"/>
      <c r="R284" s="35"/>
      <c r="S284" s="35"/>
      <c r="T284" s="35"/>
      <c r="U284" s="35"/>
      <c r="V284" s="35"/>
      <c r="W284" s="35"/>
      <c r="X284" s="46"/>
      <c r="Z284" s="12"/>
    </row>
    <row r="285" spans="4:26" ht="19.95" hidden="1" customHeight="1" x14ac:dyDescent="0.25">
      <c r="D285" s="158">
        <v>45612</v>
      </c>
      <c r="E285" s="159" t="s">
        <v>234</v>
      </c>
      <c r="F285" s="160" t="s">
        <v>6241</v>
      </c>
      <c r="G285" s="160" t="s">
        <v>6240</v>
      </c>
      <c r="H285" s="160" t="s">
        <v>57</v>
      </c>
      <c r="I285" s="160">
        <v>-150000</v>
      </c>
      <c r="J285" s="160"/>
      <c r="K285" s="160"/>
      <c r="L285" s="161">
        <v>6.2</v>
      </c>
      <c r="M285" s="162">
        <f t="shared" si="5"/>
        <v>-930000</v>
      </c>
      <c r="O285" s="34"/>
      <c r="P285" s="47"/>
      <c r="Q285" s="35"/>
      <c r="R285" s="35"/>
      <c r="S285" s="35"/>
      <c r="T285" s="35"/>
      <c r="U285" s="35"/>
      <c r="V285" s="35"/>
      <c r="W285" s="35"/>
      <c r="X285" s="46"/>
      <c r="Z285" s="12"/>
    </row>
    <row r="286" spans="4:26" ht="19.95" hidden="1" customHeight="1" x14ac:dyDescent="0.25">
      <c r="D286" s="158">
        <v>45612</v>
      </c>
      <c r="E286" s="159" t="s">
        <v>234</v>
      </c>
      <c r="F286" s="160" t="s">
        <v>9715</v>
      </c>
      <c r="G286" s="160" t="s">
        <v>9714</v>
      </c>
      <c r="H286" s="160" t="s">
        <v>57</v>
      </c>
      <c r="I286" s="160">
        <v>-65000</v>
      </c>
      <c r="J286" s="160"/>
      <c r="K286" s="160"/>
      <c r="L286" s="161">
        <v>8.2899999999999991</v>
      </c>
      <c r="M286" s="162">
        <f t="shared" si="5"/>
        <v>-538850</v>
      </c>
      <c r="O286" s="34"/>
      <c r="P286" s="47"/>
      <c r="Q286" s="35"/>
      <c r="R286" s="35"/>
      <c r="S286" s="35"/>
      <c r="T286" s="35"/>
      <c r="U286" s="35"/>
      <c r="V286" s="35"/>
      <c r="W286" s="35"/>
      <c r="X286" s="46"/>
      <c r="Z286" s="12"/>
    </row>
    <row r="287" spans="4:26" ht="19.95" hidden="1" customHeight="1" x14ac:dyDescent="0.25">
      <c r="D287" s="158">
        <v>45612</v>
      </c>
      <c r="E287" s="159" t="s">
        <v>234</v>
      </c>
      <c r="F287" s="160" t="s">
        <v>12053</v>
      </c>
      <c r="G287" s="160" t="s">
        <v>823</v>
      </c>
      <c r="H287" s="160" t="s">
        <v>57</v>
      </c>
      <c r="I287" s="160">
        <v>-300000</v>
      </c>
      <c r="J287" s="160"/>
      <c r="K287" s="160"/>
      <c r="L287" s="161">
        <v>2.71</v>
      </c>
      <c r="M287" s="162">
        <f t="shared" si="5"/>
        <v>-813000</v>
      </c>
      <c r="O287" s="34"/>
      <c r="P287" s="47"/>
      <c r="Q287" s="35"/>
      <c r="R287" s="35"/>
      <c r="S287" s="35"/>
      <c r="T287" s="35"/>
      <c r="U287" s="35"/>
      <c r="V287" s="35"/>
      <c r="W287" s="35"/>
      <c r="X287" s="46"/>
      <c r="Z287" s="12"/>
    </row>
    <row r="288" spans="4:26" ht="19.95" hidden="1" customHeight="1" x14ac:dyDescent="0.25">
      <c r="D288" s="158">
        <v>45612</v>
      </c>
      <c r="E288" s="159" t="s">
        <v>234</v>
      </c>
      <c r="F288" s="160" t="s">
        <v>5067</v>
      </c>
      <c r="G288" s="160" t="s">
        <v>5066</v>
      </c>
      <c r="H288" s="160" t="s">
        <v>57</v>
      </c>
      <c r="I288" s="160">
        <v>-30000</v>
      </c>
      <c r="J288" s="160"/>
      <c r="K288" s="160"/>
      <c r="L288" s="161">
        <v>14.92</v>
      </c>
      <c r="M288" s="162">
        <f t="shared" si="5"/>
        <v>-447600</v>
      </c>
      <c r="O288" s="34"/>
      <c r="P288" s="47"/>
      <c r="Q288" s="35"/>
      <c r="R288" s="35"/>
      <c r="S288" s="35"/>
      <c r="T288" s="35"/>
      <c r="U288" s="35"/>
      <c r="V288" s="35"/>
      <c r="W288" s="35"/>
      <c r="X288" s="46"/>
      <c r="Z288" s="12"/>
    </row>
    <row r="289" spans="4:26" ht="19.95" hidden="1" customHeight="1" x14ac:dyDescent="0.25">
      <c r="D289" s="158">
        <v>45612</v>
      </c>
      <c r="E289" s="159" t="s">
        <v>234</v>
      </c>
      <c r="F289" s="160" t="s">
        <v>7068</v>
      </c>
      <c r="G289" s="160" t="s">
        <v>7067</v>
      </c>
      <c r="H289" s="160" t="s">
        <v>0</v>
      </c>
      <c r="I289" s="160">
        <v>50000</v>
      </c>
      <c r="J289" s="160"/>
      <c r="K289" s="160"/>
      <c r="L289" s="161">
        <v>25.54</v>
      </c>
      <c r="M289" s="162">
        <f>L289*I289</f>
        <v>1277000</v>
      </c>
      <c r="O289" s="34"/>
      <c r="P289" s="47"/>
      <c r="Q289" s="35"/>
      <c r="R289" s="35"/>
      <c r="S289" s="35"/>
      <c r="T289" s="35"/>
      <c r="U289" s="35"/>
      <c r="V289" s="35"/>
      <c r="W289" s="35"/>
      <c r="X289" s="46"/>
      <c r="Z289" s="12"/>
    </row>
    <row r="290" spans="4:26" ht="19.95" hidden="1" customHeight="1" x14ac:dyDescent="0.25">
      <c r="D290" s="158">
        <v>45619</v>
      </c>
      <c r="E290" s="159" t="s">
        <v>234</v>
      </c>
      <c r="F290" s="160" t="s">
        <v>7068</v>
      </c>
      <c r="G290" s="160" t="s">
        <v>7067</v>
      </c>
      <c r="H290" s="160" t="s">
        <v>57</v>
      </c>
      <c r="I290" s="160">
        <v>-50000</v>
      </c>
      <c r="J290" s="160"/>
      <c r="K290" s="160"/>
      <c r="L290" s="161">
        <v>22.57</v>
      </c>
      <c r="M290" s="162">
        <f>L290*I290</f>
        <v>-1128500</v>
      </c>
      <c r="O290" s="34"/>
      <c r="P290" s="47"/>
      <c r="Q290" s="35"/>
      <c r="R290" s="35"/>
      <c r="S290" s="35"/>
      <c r="T290" s="35"/>
      <c r="U290" s="35"/>
      <c r="V290" s="35"/>
      <c r="W290" s="35"/>
      <c r="X290" s="46"/>
    </row>
    <row r="291" spans="4:26" ht="19.95" hidden="1" customHeight="1" x14ac:dyDescent="0.25">
      <c r="D291" s="158">
        <v>45605</v>
      </c>
      <c r="E291" s="159" t="s">
        <v>234</v>
      </c>
      <c r="F291" s="160" t="s">
        <v>1896</v>
      </c>
      <c r="G291" s="160" t="s">
        <v>1895</v>
      </c>
      <c r="H291" s="160" t="s">
        <v>0</v>
      </c>
      <c r="I291" s="160">
        <v>70000</v>
      </c>
      <c r="J291" s="160"/>
      <c r="K291" s="160"/>
      <c r="L291" s="161">
        <v>12.3</v>
      </c>
      <c r="M291" s="162">
        <f>L291*I291</f>
        <v>861000</v>
      </c>
      <c r="O291" s="34"/>
      <c r="P291" s="47"/>
      <c r="Q291" s="35"/>
      <c r="R291" s="35"/>
      <c r="S291" s="35"/>
      <c r="T291" s="35"/>
      <c r="U291" s="35"/>
      <c r="V291" s="35"/>
      <c r="W291" s="35"/>
      <c r="X291" s="46"/>
      <c r="Z291" s="12"/>
    </row>
    <row r="292" spans="4:26" ht="19.95" hidden="1" customHeight="1" x14ac:dyDescent="0.25">
      <c r="D292" s="158">
        <f>全班!$R$1</f>
        <v>46011</v>
      </c>
      <c r="E292" s="159" t="s">
        <v>234</v>
      </c>
      <c r="F292" s="160" t="s">
        <v>1896</v>
      </c>
      <c r="G292" s="160" t="s">
        <v>1895</v>
      </c>
      <c r="H292" s="160" t="s">
        <v>57</v>
      </c>
      <c r="I292" s="160">
        <v>-70000</v>
      </c>
      <c r="J292" s="160"/>
      <c r="K292" s="160"/>
      <c r="L292" s="161">
        <v>9.85</v>
      </c>
      <c r="M292" s="162">
        <f>L292*I292</f>
        <v>-689500</v>
      </c>
      <c r="O292" s="34"/>
      <c r="P292" s="47"/>
      <c r="Q292" s="35"/>
      <c r="R292" s="35"/>
      <c r="S292" s="35"/>
      <c r="T292" s="35"/>
      <c r="U292" s="35"/>
      <c r="V292" s="35"/>
      <c r="W292" s="35"/>
      <c r="X292" s="46"/>
      <c r="Z292" s="268"/>
    </row>
    <row r="293" spans="4:26" ht="19.95" hidden="1" customHeight="1" x14ac:dyDescent="0.25">
      <c r="D293" s="158">
        <v>45598</v>
      </c>
      <c r="E293" s="159" t="s">
        <v>234</v>
      </c>
      <c r="F293" s="160" t="s">
        <v>664</v>
      </c>
      <c r="G293" s="160" t="s">
        <v>663</v>
      </c>
      <c r="H293" s="160" t="s">
        <v>0</v>
      </c>
      <c r="I293" s="160">
        <v>40091</v>
      </c>
      <c r="J293" s="160"/>
      <c r="K293" s="160"/>
      <c r="L293" s="161">
        <v>17.46</v>
      </c>
      <c r="M293" s="162">
        <f>L293*I293</f>
        <v>699988.86</v>
      </c>
      <c r="O293" s="34"/>
      <c r="P293" s="47"/>
      <c r="Q293" s="35"/>
      <c r="R293" s="35"/>
      <c r="S293" s="35"/>
      <c r="T293" s="35"/>
      <c r="U293" s="35"/>
      <c r="V293" s="35"/>
      <c r="W293" s="35"/>
      <c r="X293" s="46"/>
      <c r="Z293" s="268"/>
    </row>
    <row r="294" spans="4:26" ht="19.95" hidden="1" customHeight="1" x14ac:dyDescent="0.25">
      <c r="D294" s="158">
        <v>45619</v>
      </c>
      <c r="E294" s="159" t="s">
        <v>234</v>
      </c>
      <c r="F294" s="160" t="s">
        <v>8597</v>
      </c>
      <c r="G294" s="160" t="s">
        <v>8596</v>
      </c>
      <c r="H294" s="160" t="s">
        <v>0</v>
      </c>
      <c r="I294" s="160">
        <v>100000</v>
      </c>
      <c r="J294" s="160"/>
      <c r="K294" s="160"/>
      <c r="L294" s="161">
        <v>6.05</v>
      </c>
      <c r="M294" s="162">
        <f t="shared" ref="M294:M355" si="7">L294*I294</f>
        <v>605000</v>
      </c>
      <c r="O294" s="34"/>
      <c r="P294" s="47"/>
      <c r="Q294" s="35"/>
      <c r="R294" s="35"/>
      <c r="S294" s="35"/>
      <c r="T294" s="35"/>
      <c r="U294" s="35"/>
      <c r="V294" s="35"/>
      <c r="W294" s="35"/>
      <c r="X294" s="46"/>
      <c r="Z294" s="268"/>
    </row>
    <row r="295" spans="4:26" ht="19.95" hidden="1" customHeight="1" x14ac:dyDescent="0.25">
      <c r="D295" s="158">
        <v>45619</v>
      </c>
      <c r="E295" s="159" t="s">
        <v>234</v>
      </c>
      <c r="F295" s="160" t="s">
        <v>5184</v>
      </c>
      <c r="G295" s="160" t="s">
        <v>5183</v>
      </c>
      <c r="H295" s="160" t="s">
        <v>0</v>
      </c>
      <c r="I295" s="160">
        <v>60000</v>
      </c>
      <c r="J295" s="160"/>
      <c r="K295" s="160"/>
      <c r="L295" s="161">
        <v>12.62</v>
      </c>
      <c r="M295" s="162">
        <f t="shared" si="7"/>
        <v>757200</v>
      </c>
      <c r="O295" s="34"/>
      <c r="P295" s="47"/>
      <c r="Q295" s="35"/>
      <c r="R295" s="35"/>
      <c r="S295" s="35"/>
      <c r="T295" s="35"/>
      <c r="U295" s="35"/>
      <c r="V295" s="35"/>
      <c r="W295" s="35"/>
      <c r="X295" s="46"/>
      <c r="Z295" s="268"/>
    </row>
    <row r="296" spans="4:26" ht="19.95" hidden="1" customHeight="1" x14ac:dyDescent="0.25">
      <c r="D296" s="158">
        <v>45619</v>
      </c>
      <c r="E296" s="159" t="s">
        <v>234</v>
      </c>
      <c r="F296" s="160" t="s">
        <v>2497</v>
      </c>
      <c r="G296" s="160" t="s">
        <v>2496</v>
      </c>
      <c r="H296" s="160" t="s">
        <v>0</v>
      </c>
      <c r="I296" s="160">
        <v>60000</v>
      </c>
      <c r="J296" s="160"/>
      <c r="K296" s="160"/>
      <c r="L296" s="161">
        <v>12.38</v>
      </c>
      <c r="M296" s="162">
        <f t="shared" si="7"/>
        <v>742800</v>
      </c>
      <c r="O296" s="34"/>
      <c r="P296" s="47"/>
      <c r="Q296" s="35"/>
      <c r="R296" s="35"/>
      <c r="S296" s="35"/>
      <c r="T296" s="35"/>
      <c r="U296" s="35"/>
      <c r="V296" s="35"/>
      <c r="W296" s="35"/>
      <c r="X296" s="46"/>
      <c r="Z296" s="268"/>
    </row>
    <row r="297" spans="4:26" ht="19.95" hidden="1" customHeight="1" x14ac:dyDescent="0.25">
      <c r="D297" s="158">
        <v>45619</v>
      </c>
      <c r="E297" s="159" t="s">
        <v>234</v>
      </c>
      <c r="F297" s="160" t="s">
        <v>2102</v>
      </c>
      <c r="G297" s="160" t="s">
        <v>2101</v>
      </c>
      <c r="H297" s="160" t="s">
        <v>0</v>
      </c>
      <c r="I297" s="160">
        <v>300000</v>
      </c>
      <c r="J297" s="160"/>
      <c r="K297" s="160"/>
      <c r="L297" s="161">
        <v>4.0999999999999996</v>
      </c>
      <c r="M297" s="162">
        <f t="shared" si="7"/>
        <v>1230000</v>
      </c>
      <c r="O297" s="34"/>
      <c r="P297" s="47"/>
      <c r="Q297" s="35"/>
      <c r="R297" s="35"/>
      <c r="S297" s="35"/>
      <c r="T297" s="35"/>
      <c r="U297" s="35"/>
      <c r="V297" s="35"/>
      <c r="W297" s="35"/>
      <c r="X297" s="46"/>
      <c r="Z297" s="268"/>
    </row>
    <row r="298" spans="4:26" ht="19.95" hidden="1" customHeight="1" x14ac:dyDescent="0.25">
      <c r="D298" s="158">
        <v>45626</v>
      </c>
      <c r="E298" s="159" t="s">
        <v>234</v>
      </c>
      <c r="F298" s="160" t="s">
        <v>664</v>
      </c>
      <c r="G298" s="160" t="s">
        <v>663</v>
      </c>
      <c r="H298" s="160" t="s">
        <v>57</v>
      </c>
      <c r="I298" s="160">
        <v>-40091</v>
      </c>
      <c r="J298" s="160"/>
      <c r="K298" s="160"/>
      <c r="L298" s="161">
        <v>16.82</v>
      </c>
      <c r="M298" s="162">
        <f t="shared" si="7"/>
        <v>-674330.62</v>
      </c>
      <c r="O298" s="34"/>
      <c r="P298" s="47"/>
      <c r="Q298" s="35"/>
      <c r="R298" s="35"/>
      <c r="S298" s="35"/>
      <c r="T298" s="35"/>
      <c r="U298" s="35"/>
      <c r="V298" s="35"/>
      <c r="W298" s="35"/>
      <c r="X298" s="46"/>
      <c r="Z298" s="268"/>
    </row>
    <row r="299" spans="4:26" ht="19.95" hidden="1" customHeight="1" x14ac:dyDescent="0.25">
      <c r="D299" s="158">
        <v>45626</v>
      </c>
      <c r="E299" s="159" t="s">
        <v>234</v>
      </c>
      <c r="F299" s="160" t="s">
        <v>8597</v>
      </c>
      <c r="G299" s="160" t="s">
        <v>8596</v>
      </c>
      <c r="H299" s="160" t="s">
        <v>57</v>
      </c>
      <c r="I299" s="160">
        <v>-100000</v>
      </c>
      <c r="J299" s="160"/>
      <c r="K299" s="160"/>
      <c r="L299" s="161">
        <v>5.55</v>
      </c>
      <c r="M299" s="162">
        <f t="shared" si="7"/>
        <v>-555000</v>
      </c>
      <c r="O299" s="34"/>
      <c r="P299" s="47"/>
      <c r="Q299" s="35"/>
      <c r="R299" s="35"/>
      <c r="S299" s="35"/>
      <c r="T299" s="35"/>
      <c r="U299" s="35"/>
      <c r="V299" s="35"/>
      <c r="W299" s="35"/>
      <c r="X299" s="46"/>
      <c r="Z299" s="268"/>
    </row>
    <row r="300" spans="4:26" ht="19.95" hidden="1" customHeight="1" x14ac:dyDescent="0.25">
      <c r="D300" s="158">
        <v>45626</v>
      </c>
      <c r="E300" s="159" t="s">
        <v>234</v>
      </c>
      <c r="F300" s="160" t="s">
        <v>5184</v>
      </c>
      <c r="G300" s="160" t="s">
        <v>5183</v>
      </c>
      <c r="H300" s="160" t="s">
        <v>57</v>
      </c>
      <c r="I300" s="160">
        <v>-60000</v>
      </c>
      <c r="J300" s="160"/>
      <c r="K300" s="160"/>
      <c r="L300" s="161">
        <v>10.01</v>
      </c>
      <c r="M300" s="162">
        <f t="shared" si="7"/>
        <v>-600600</v>
      </c>
      <c r="O300" s="34"/>
      <c r="P300" s="47"/>
      <c r="Q300" s="35"/>
      <c r="R300" s="35"/>
      <c r="S300" s="35"/>
      <c r="T300" s="35"/>
      <c r="U300" s="35"/>
      <c r="V300" s="35"/>
      <c r="W300" s="35"/>
      <c r="X300" s="46"/>
      <c r="Z300" s="268"/>
    </row>
    <row r="301" spans="4:26" ht="19.95" hidden="1" customHeight="1" x14ac:dyDescent="0.25">
      <c r="D301" s="158">
        <v>45626</v>
      </c>
      <c r="E301" s="159" t="s">
        <v>234</v>
      </c>
      <c r="F301" s="160" t="s">
        <v>2497</v>
      </c>
      <c r="G301" s="160" t="s">
        <v>2496</v>
      </c>
      <c r="H301" s="160" t="s">
        <v>57</v>
      </c>
      <c r="I301" s="160">
        <v>-60000</v>
      </c>
      <c r="J301" s="160"/>
      <c r="K301" s="160"/>
      <c r="L301" s="161">
        <v>10.33</v>
      </c>
      <c r="M301" s="162">
        <f t="shared" si="7"/>
        <v>-619800</v>
      </c>
      <c r="O301" s="34"/>
      <c r="P301" s="47"/>
      <c r="Q301" s="35"/>
      <c r="R301" s="35"/>
      <c r="S301" s="35"/>
      <c r="T301" s="35"/>
      <c r="U301" s="35"/>
      <c r="V301" s="35"/>
      <c r="W301" s="35"/>
      <c r="X301" s="46"/>
      <c r="Z301" s="268"/>
    </row>
    <row r="302" spans="4:26" ht="19.95" hidden="1" customHeight="1" x14ac:dyDescent="0.25">
      <c r="D302" s="158">
        <v>45626</v>
      </c>
      <c r="E302" s="159" t="s">
        <v>234</v>
      </c>
      <c r="F302" s="160" t="s">
        <v>2102</v>
      </c>
      <c r="G302" s="160" t="s">
        <v>2101</v>
      </c>
      <c r="H302" s="160" t="s">
        <v>57</v>
      </c>
      <c r="I302" s="160">
        <v>-300000</v>
      </c>
      <c r="J302" s="160"/>
      <c r="K302" s="160"/>
      <c r="L302" s="161">
        <v>4.5199999999999996</v>
      </c>
      <c r="M302" s="162">
        <f t="shared" si="7"/>
        <v>-1355999.9999999998</v>
      </c>
      <c r="O302" s="34"/>
      <c r="P302" s="47"/>
      <c r="Q302" s="35"/>
      <c r="R302" s="35"/>
      <c r="S302" s="35"/>
      <c r="T302" s="35"/>
      <c r="U302" s="35"/>
      <c r="V302" s="35"/>
      <c r="W302" s="35"/>
      <c r="X302" s="46"/>
      <c r="Z302" s="268"/>
    </row>
    <row r="303" spans="4:26" ht="19.95" hidden="1" customHeight="1" x14ac:dyDescent="0.25">
      <c r="D303" s="158">
        <v>45626</v>
      </c>
      <c r="E303" s="159" t="s">
        <v>234</v>
      </c>
      <c r="F303" s="160" t="s">
        <v>3141</v>
      </c>
      <c r="G303" s="160" t="s">
        <v>3140</v>
      </c>
      <c r="H303" s="160" t="s">
        <v>0</v>
      </c>
      <c r="I303" s="160">
        <v>400000</v>
      </c>
      <c r="J303" s="160"/>
      <c r="K303" s="160"/>
      <c r="L303" s="161">
        <v>3.67</v>
      </c>
      <c r="M303" s="162">
        <f t="shared" si="7"/>
        <v>1468000</v>
      </c>
      <c r="O303" s="34"/>
      <c r="P303" s="47"/>
      <c r="Q303" s="35"/>
      <c r="R303" s="35"/>
      <c r="S303" s="35"/>
      <c r="T303" s="35"/>
      <c r="U303" s="35"/>
      <c r="V303" s="35"/>
      <c r="W303" s="35"/>
      <c r="X303" s="46"/>
      <c r="Z303" s="268"/>
    </row>
    <row r="304" spans="4:26" ht="19.95" hidden="1" customHeight="1" x14ac:dyDescent="0.25">
      <c r="D304" s="158">
        <v>45626</v>
      </c>
      <c r="E304" s="159" t="s">
        <v>234</v>
      </c>
      <c r="F304" s="160" t="s">
        <v>3174</v>
      </c>
      <c r="G304" s="160" t="s">
        <v>3173</v>
      </c>
      <c r="H304" s="160" t="s">
        <v>0</v>
      </c>
      <c r="I304" s="160">
        <v>200000</v>
      </c>
      <c r="J304" s="160"/>
      <c r="K304" s="160"/>
      <c r="L304" s="161">
        <v>4.66</v>
      </c>
      <c r="M304" s="162">
        <f t="shared" si="7"/>
        <v>932000</v>
      </c>
      <c r="O304" s="34"/>
      <c r="P304" s="47"/>
      <c r="Q304" s="35"/>
      <c r="R304" s="35"/>
      <c r="S304" s="35"/>
      <c r="T304" s="35"/>
      <c r="U304" s="35"/>
      <c r="V304" s="35"/>
      <c r="W304" s="35"/>
      <c r="X304" s="46"/>
      <c r="Z304" s="268"/>
    </row>
    <row r="305" spans="4:26" ht="19.95" hidden="1" customHeight="1" x14ac:dyDescent="0.25">
      <c r="D305" s="158">
        <v>45626</v>
      </c>
      <c r="E305" s="159" t="s">
        <v>234</v>
      </c>
      <c r="F305" s="160" t="s">
        <v>7923</v>
      </c>
      <c r="G305" s="160" t="s">
        <v>7922</v>
      </c>
      <c r="H305" s="160" t="s">
        <v>0</v>
      </c>
      <c r="I305" s="160">
        <v>40000</v>
      </c>
      <c r="J305" s="160"/>
      <c r="K305" s="160"/>
      <c r="L305" s="161">
        <v>15.88</v>
      </c>
      <c r="M305" s="162">
        <f t="shared" si="7"/>
        <v>635200</v>
      </c>
      <c r="O305" s="34"/>
      <c r="P305" s="47"/>
      <c r="Q305" s="35"/>
      <c r="R305" s="35"/>
      <c r="S305" s="35"/>
      <c r="T305" s="35"/>
      <c r="U305" s="35"/>
      <c r="V305" s="35"/>
      <c r="W305" s="35"/>
      <c r="X305" s="46"/>
      <c r="Z305" s="268"/>
    </row>
    <row r="306" spans="4:26" ht="19.95" hidden="1" customHeight="1" x14ac:dyDescent="0.25">
      <c r="D306" s="158">
        <v>45626</v>
      </c>
      <c r="E306" s="159" t="s">
        <v>234</v>
      </c>
      <c r="F306" s="160" t="s">
        <v>98</v>
      </c>
      <c r="G306" s="160" t="s">
        <v>7357</v>
      </c>
      <c r="H306" s="160" t="s">
        <v>0</v>
      </c>
      <c r="I306" s="160">
        <v>60000</v>
      </c>
      <c r="J306" s="160"/>
      <c r="K306" s="160"/>
      <c r="L306" s="161">
        <v>11.14</v>
      </c>
      <c r="M306" s="162">
        <f t="shared" si="7"/>
        <v>668400</v>
      </c>
      <c r="O306" s="34"/>
      <c r="P306" s="47"/>
      <c r="Q306" s="35"/>
      <c r="R306" s="35"/>
      <c r="S306" s="35"/>
      <c r="T306" s="35"/>
      <c r="U306" s="35"/>
      <c r="V306" s="35"/>
      <c r="W306" s="35"/>
      <c r="X306" s="46"/>
      <c r="Z306" s="268"/>
    </row>
    <row r="307" spans="4:26" ht="19.95" hidden="1" customHeight="1" x14ac:dyDescent="0.25">
      <c r="D307" s="158">
        <v>45633</v>
      </c>
      <c r="E307" s="159" t="s">
        <v>234</v>
      </c>
      <c r="F307" s="160" t="s">
        <v>3141</v>
      </c>
      <c r="G307" s="160" t="s">
        <v>3140</v>
      </c>
      <c r="H307" s="160" t="s">
        <v>57</v>
      </c>
      <c r="I307" s="160">
        <v>-400000</v>
      </c>
      <c r="J307" s="160"/>
      <c r="K307" s="160"/>
      <c r="L307" s="161">
        <v>5.69</v>
      </c>
      <c r="M307" s="162">
        <f t="shared" si="7"/>
        <v>-2276000</v>
      </c>
      <c r="O307" s="34"/>
      <c r="P307" s="47"/>
      <c r="Q307" s="35"/>
      <c r="R307" s="35"/>
      <c r="S307" s="35"/>
      <c r="T307" s="35"/>
      <c r="U307" s="35"/>
      <c r="V307" s="35"/>
      <c r="W307" s="35"/>
      <c r="X307" s="46"/>
      <c r="Z307" s="268"/>
    </row>
    <row r="308" spans="4:26" ht="19.95" hidden="1" customHeight="1" x14ac:dyDescent="0.25">
      <c r="D308" s="158">
        <v>45633</v>
      </c>
      <c r="E308" s="159" t="s">
        <v>234</v>
      </c>
      <c r="F308" s="160" t="s">
        <v>3174</v>
      </c>
      <c r="G308" s="160" t="s">
        <v>3173</v>
      </c>
      <c r="H308" s="160" t="s">
        <v>57</v>
      </c>
      <c r="I308" s="160">
        <v>-200000</v>
      </c>
      <c r="J308" s="160"/>
      <c r="K308" s="160"/>
      <c r="L308" s="161">
        <v>6.82</v>
      </c>
      <c r="M308" s="162">
        <f t="shared" si="7"/>
        <v>-1364000</v>
      </c>
      <c r="O308" s="34"/>
      <c r="P308" s="47"/>
      <c r="Q308" s="35"/>
      <c r="R308" s="35"/>
      <c r="S308" s="35"/>
      <c r="T308" s="35"/>
      <c r="U308" s="35"/>
      <c r="V308" s="35"/>
      <c r="W308" s="35"/>
      <c r="X308" s="46"/>
      <c r="Z308" s="268"/>
    </row>
    <row r="309" spans="4:26" ht="19.95" hidden="1" customHeight="1" x14ac:dyDescent="0.25">
      <c r="D309" s="158">
        <v>45633</v>
      </c>
      <c r="E309" s="159" t="s">
        <v>234</v>
      </c>
      <c r="F309" s="160" t="s">
        <v>7923</v>
      </c>
      <c r="G309" s="160" t="s">
        <v>7922</v>
      </c>
      <c r="H309" s="160" t="s">
        <v>57</v>
      </c>
      <c r="I309" s="160">
        <v>-40000</v>
      </c>
      <c r="J309" s="160"/>
      <c r="K309" s="160"/>
      <c r="L309" s="161">
        <v>17.13</v>
      </c>
      <c r="M309" s="162">
        <f t="shared" si="7"/>
        <v>-685200</v>
      </c>
      <c r="O309" s="34"/>
      <c r="P309" s="47"/>
      <c r="Q309" s="35"/>
      <c r="R309" s="35"/>
      <c r="S309" s="35"/>
      <c r="T309" s="35"/>
      <c r="U309" s="35"/>
      <c r="V309" s="35"/>
      <c r="W309" s="35"/>
      <c r="X309" s="46"/>
      <c r="Z309" s="268"/>
    </row>
    <row r="310" spans="4:26" ht="19.95" hidden="1" customHeight="1" x14ac:dyDescent="0.25">
      <c r="D310" s="158">
        <v>45633</v>
      </c>
      <c r="E310" s="159" t="s">
        <v>234</v>
      </c>
      <c r="F310" s="160" t="s">
        <v>98</v>
      </c>
      <c r="G310" s="160" t="s">
        <v>7357</v>
      </c>
      <c r="H310" s="160" t="s">
        <v>57</v>
      </c>
      <c r="I310" s="160">
        <v>-60000</v>
      </c>
      <c r="J310" s="160"/>
      <c r="K310" s="160"/>
      <c r="L310" s="161">
        <v>9.65</v>
      </c>
      <c r="M310" s="162">
        <f t="shared" si="7"/>
        <v>-579000</v>
      </c>
      <c r="O310" s="34"/>
      <c r="P310" s="47"/>
      <c r="Q310" s="35"/>
      <c r="R310" s="35"/>
      <c r="S310" s="35"/>
      <c r="T310" s="35"/>
      <c r="U310" s="35"/>
      <c r="V310" s="35"/>
      <c r="W310" s="35"/>
      <c r="X310" s="46"/>
      <c r="Z310" s="268"/>
    </row>
    <row r="311" spans="4:26" ht="19.95" hidden="1" customHeight="1" x14ac:dyDescent="0.25">
      <c r="D311" s="158">
        <v>45633</v>
      </c>
      <c r="E311" s="159" t="s">
        <v>234</v>
      </c>
      <c r="F311" s="160" t="s">
        <v>2664</v>
      </c>
      <c r="G311" s="160" t="s">
        <v>2663</v>
      </c>
      <c r="H311" s="160" t="s">
        <v>40</v>
      </c>
      <c r="I311" s="160">
        <v>80000</v>
      </c>
      <c r="J311" s="160"/>
      <c r="K311" s="160"/>
      <c r="L311" s="161">
        <v>6.2</v>
      </c>
      <c r="M311" s="162">
        <f t="shared" si="7"/>
        <v>496000</v>
      </c>
      <c r="O311" s="34"/>
      <c r="P311" s="47"/>
      <c r="Q311" s="35"/>
      <c r="R311" s="35"/>
      <c r="S311" s="35"/>
      <c r="T311" s="35"/>
      <c r="U311" s="35"/>
      <c r="V311" s="35"/>
      <c r="W311" s="35"/>
      <c r="X311" s="46"/>
      <c r="Z311" s="268"/>
    </row>
    <row r="312" spans="4:26" ht="19.95" hidden="1" customHeight="1" x14ac:dyDescent="0.25">
      <c r="D312" s="158">
        <v>45633</v>
      </c>
      <c r="E312" s="159" t="s">
        <v>234</v>
      </c>
      <c r="F312" s="160" t="s">
        <v>2803</v>
      </c>
      <c r="G312" s="160" t="s">
        <v>2802</v>
      </c>
      <c r="H312" s="160" t="s">
        <v>40</v>
      </c>
      <c r="I312" s="160">
        <v>30000</v>
      </c>
      <c r="J312" s="160"/>
      <c r="K312" s="160"/>
      <c r="L312" s="161">
        <v>19.02</v>
      </c>
      <c r="M312" s="162">
        <f t="shared" si="7"/>
        <v>570600</v>
      </c>
      <c r="O312" s="34"/>
      <c r="P312" s="47"/>
      <c r="Q312" s="35"/>
      <c r="R312" s="35"/>
      <c r="S312" s="35"/>
      <c r="T312" s="35"/>
      <c r="U312" s="35"/>
      <c r="V312" s="35"/>
      <c r="W312" s="35"/>
      <c r="X312" s="46"/>
      <c r="Z312" s="268"/>
    </row>
    <row r="313" spans="4:26" ht="19.95" hidden="1" customHeight="1" x14ac:dyDescent="0.25">
      <c r="D313" s="158">
        <v>45633</v>
      </c>
      <c r="E313" s="159" t="s">
        <v>234</v>
      </c>
      <c r="F313" s="160" t="s">
        <v>2753</v>
      </c>
      <c r="G313" s="160" t="s">
        <v>2752</v>
      </c>
      <c r="H313" s="160" t="s">
        <v>40</v>
      </c>
      <c r="I313" s="160">
        <v>80000</v>
      </c>
      <c r="J313" s="160"/>
      <c r="K313" s="160"/>
      <c r="L313" s="161">
        <v>5.81</v>
      </c>
      <c r="M313" s="162">
        <f t="shared" si="7"/>
        <v>464799.99999999994</v>
      </c>
      <c r="O313" s="34"/>
      <c r="P313" s="47"/>
      <c r="Q313" s="35"/>
      <c r="R313" s="35"/>
      <c r="S313" s="35"/>
      <c r="T313" s="35"/>
      <c r="U313" s="35"/>
      <c r="V313" s="35"/>
      <c r="W313" s="35"/>
      <c r="X313" s="46"/>
      <c r="Z313" s="268"/>
    </row>
    <row r="314" spans="4:26" ht="19.95" hidden="1" customHeight="1" x14ac:dyDescent="0.25">
      <c r="D314" s="158">
        <v>45633</v>
      </c>
      <c r="E314" s="159" t="s">
        <v>234</v>
      </c>
      <c r="F314" s="160" t="s">
        <v>6764</v>
      </c>
      <c r="G314" s="160" t="s">
        <v>6763</v>
      </c>
      <c r="H314" s="160" t="s">
        <v>40</v>
      </c>
      <c r="I314" s="160">
        <v>150000</v>
      </c>
      <c r="J314" s="160"/>
      <c r="K314" s="160"/>
      <c r="L314" s="161">
        <v>3.48</v>
      </c>
      <c r="M314" s="162">
        <f t="shared" si="7"/>
        <v>522000</v>
      </c>
      <c r="O314" s="34"/>
      <c r="P314" s="47"/>
      <c r="Q314" s="35"/>
      <c r="R314" s="35"/>
      <c r="S314" s="35"/>
      <c r="T314" s="35"/>
      <c r="U314" s="35"/>
      <c r="V314" s="35"/>
      <c r="W314" s="35"/>
      <c r="X314" s="46"/>
      <c r="Z314" s="268"/>
    </row>
    <row r="315" spans="4:26" ht="19.95" hidden="1" customHeight="1" x14ac:dyDescent="0.25">
      <c r="D315" s="158">
        <v>45633</v>
      </c>
      <c r="E315" s="159" t="s">
        <v>234</v>
      </c>
      <c r="F315" s="160" t="s">
        <v>3155</v>
      </c>
      <c r="G315" s="160" t="s">
        <v>3154</v>
      </c>
      <c r="H315" s="160" t="s">
        <v>40</v>
      </c>
      <c r="I315" s="160">
        <v>60000</v>
      </c>
      <c r="J315" s="160"/>
      <c r="K315" s="160"/>
      <c r="L315" s="161">
        <v>6.18</v>
      </c>
      <c r="M315" s="162">
        <f t="shared" si="7"/>
        <v>370800</v>
      </c>
      <c r="O315" s="34"/>
      <c r="P315" s="47"/>
      <c r="Q315" s="35"/>
      <c r="R315" s="35"/>
      <c r="S315" s="35"/>
      <c r="T315" s="35"/>
      <c r="U315" s="35"/>
      <c r="V315" s="35"/>
      <c r="W315" s="35"/>
      <c r="X315" s="46"/>
      <c r="Z315" s="268"/>
    </row>
    <row r="316" spans="4:26" ht="19.95" hidden="1" customHeight="1" x14ac:dyDescent="0.25">
      <c r="D316" s="158">
        <v>45633</v>
      </c>
      <c r="E316" s="159" t="s">
        <v>234</v>
      </c>
      <c r="F316" s="160" t="s">
        <v>6205</v>
      </c>
      <c r="G316" s="160" t="s">
        <v>6204</v>
      </c>
      <c r="H316" s="160" t="s">
        <v>40</v>
      </c>
      <c r="I316" s="160">
        <v>60000</v>
      </c>
      <c r="J316" s="160"/>
      <c r="K316" s="160"/>
      <c r="L316" s="161">
        <v>7.3</v>
      </c>
      <c r="M316" s="162">
        <f t="shared" si="7"/>
        <v>438000</v>
      </c>
      <c r="O316" s="34"/>
      <c r="P316" s="47"/>
      <c r="Q316" s="35"/>
      <c r="R316" s="35"/>
      <c r="S316" s="35"/>
      <c r="T316" s="35"/>
      <c r="U316" s="35"/>
      <c r="V316" s="35"/>
      <c r="W316" s="35"/>
      <c r="X316" s="46"/>
      <c r="Z316" s="268"/>
    </row>
    <row r="317" spans="4:26" ht="19.95" hidden="1" customHeight="1" x14ac:dyDescent="0.25">
      <c r="D317" s="158">
        <v>45633</v>
      </c>
      <c r="E317" s="159" t="s">
        <v>234</v>
      </c>
      <c r="F317" s="160" t="s">
        <v>6981</v>
      </c>
      <c r="G317" s="160" t="s">
        <v>6980</v>
      </c>
      <c r="H317" s="160" t="s">
        <v>40</v>
      </c>
      <c r="I317" s="160">
        <v>20000</v>
      </c>
      <c r="J317" s="160"/>
      <c r="K317" s="160"/>
      <c r="L317" s="161">
        <v>23.84</v>
      </c>
      <c r="M317" s="162">
        <f t="shared" si="7"/>
        <v>476800</v>
      </c>
      <c r="O317" s="34"/>
      <c r="P317" s="47"/>
      <c r="Q317" s="35"/>
      <c r="R317" s="35"/>
      <c r="S317" s="35"/>
      <c r="T317" s="35"/>
      <c r="U317" s="35"/>
      <c r="V317" s="35"/>
      <c r="W317" s="35"/>
      <c r="X317" s="46"/>
      <c r="Z317" s="268"/>
    </row>
    <row r="318" spans="4:26" ht="19.95" hidden="1" customHeight="1" x14ac:dyDescent="0.25">
      <c r="D318" s="158">
        <v>45633</v>
      </c>
      <c r="E318" s="159" t="s">
        <v>234</v>
      </c>
      <c r="F318" s="160" t="s">
        <v>4538</v>
      </c>
      <c r="G318" s="160" t="s">
        <v>4537</v>
      </c>
      <c r="H318" s="160" t="s">
        <v>40</v>
      </c>
      <c r="I318" s="160">
        <v>80000</v>
      </c>
      <c r="J318" s="160"/>
      <c r="K318" s="160"/>
      <c r="L318" s="161">
        <v>9.1</v>
      </c>
      <c r="M318" s="162">
        <f t="shared" si="7"/>
        <v>728000</v>
      </c>
      <c r="O318" s="34"/>
      <c r="P318" s="47"/>
      <c r="Q318" s="35"/>
      <c r="R318" s="35"/>
      <c r="S318" s="35"/>
      <c r="T318" s="35"/>
      <c r="U318" s="35"/>
      <c r="V318" s="35"/>
      <c r="W318" s="35"/>
      <c r="X318" s="46"/>
      <c r="Z318" s="268"/>
    </row>
    <row r="319" spans="4:26" ht="19.95" hidden="1" customHeight="1" x14ac:dyDescent="0.25">
      <c r="D319" s="158">
        <v>45633</v>
      </c>
      <c r="E319" s="159" t="s">
        <v>234</v>
      </c>
      <c r="F319" s="160" t="s">
        <v>12105</v>
      </c>
      <c r="G319" s="160" t="s">
        <v>6190</v>
      </c>
      <c r="H319" s="160" t="s">
        <v>40</v>
      </c>
      <c r="I319" s="160">
        <v>350000</v>
      </c>
      <c r="J319" s="160"/>
      <c r="K319" s="160"/>
      <c r="L319" s="161">
        <v>2.54</v>
      </c>
      <c r="M319" s="162">
        <f t="shared" si="7"/>
        <v>889000</v>
      </c>
      <c r="O319" s="34"/>
      <c r="P319" s="47"/>
      <c r="Q319" s="35"/>
      <c r="R319" s="35"/>
      <c r="S319" s="35"/>
      <c r="T319" s="35"/>
      <c r="U319" s="35"/>
      <c r="V319" s="35"/>
      <c r="W319" s="35"/>
      <c r="X319" s="46"/>
      <c r="Z319" s="268"/>
    </row>
    <row r="320" spans="4:26" ht="19.95" hidden="1" customHeight="1" x14ac:dyDescent="0.25">
      <c r="D320" s="158">
        <v>45640</v>
      </c>
      <c r="E320" s="159" t="s">
        <v>234</v>
      </c>
      <c r="F320" s="160" t="s">
        <v>2664</v>
      </c>
      <c r="G320" s="160" t="s">
        <v>2663</v>
      </c>
      <c r="H320" s="160" t="s">
        <v>57</v>
      </c>
      <c r="I320" s="160">
        <v>-80000</v>
      </c>
      <c r="J320" s="160"/>
      <c r="K320" s="160"/>
      <c r="L320" s="161">
        <v>8.17</v>
      </c>
      <c r="M320" s="162">
        <f t="shared" si="7"/>
        <v>-653600</v>
      </c>
      <c r="O320" s="34"/>
      <c r="P320" s="47"/>
      <c r="Q320" s="35"/>
      <c r="R320" s="35"/>
      <c r="S320" s="35"/>
      <c r="T320" s="35"/>
      <c r="U320" s="35"/>
      <c r="V320" s="35"/>
      <c r="W320" s="35"/>
      <c r="X320" s="46"/>
      <c r="Z320" s="268"/>
    </row>
    <row r="321" spans="4:26" ht="19.95" hidden="1" customHeight="1" x14ac:dyDescent="0.25">
      <c r="D321" s="158">
        <v>45640</v>
      </c>
      <c r="E321" s="159" t="s">
        <v>234</v>
      </c>
      <c r="F321" s="160" t="s">
        <v>12105</v>
      </c>
      <c r="G321" s="160" t="s">
        <v>6190</v>
      </c>
      <c r="H321" s="160" t="s">
        <v>57</v>
      </c>
      <c r="I321" s="160">
        <v>-350000</v>
      </c>
      <c r="J321" s="160"/>
      <c r="K321" s="160"/>
      <c r="L321" s="161">
        <v>2.82</v>
      </c>
      <c r="M321" s="162">
        <f t="shared" si="7"/>
        <v>-987000</v>
      </c>
      <c r="O321" s="34"/>
      <c r="P321" s="47"/>
      <c r="Q321" s="35"/>
      <c r="R321" s="35"/>
      <c r="S321" s="35"/>
      <c r="T321" s="35"/>
      <c r="U321" s="35"/>
      <c r="V321" s="35"/>
      <c r="W321" s="35"/>
      <c r="X321" s="46"/>
      <c r="Z321" s="268"/>
    </row>
    <row r="322" spans="4:26" ht="19.95" hidden="1" customHeight="1" x14ac:dyDescent="0.25">
      <c r="D322" s="158">
        <v>45640</v>
      </c>
      <c r="E322" s="159" t="s">
        <v>234</v>
      </c>
      <c r="F322" s="160" t="s">
        <v>2803</v>
      </c>
      <c r="G322" s="160" t="s">
        <v>2802</v>
      </c>
      <c r="H322" s="160" t="s">
        <v>57</v>
      </c>
      <c r="I322" s="160">
        <v>-30000</v>
      </c>
      <c r="J322" s="160"/>
      <c r="K322" s="160"/>
      <c r="L322" s="161">
        <v>17.97</v>
      </c>
      <c r="M322" s="162">
        <f t="shared" si="7"/>
        <v>-539100</v>
      </c>
      <c r="O322" s="34"/>
      <c r="P322" s="47"/>
      <c r="Q322" s="35"/>
      <c r="R322" s="35"/>
      <c r="S322" s="35"/>
      <c r="T322" s="35"/>
      <c r="U322" s="35"/>
      <c r="V322" s="35"/>
      <c r="W322" s="35"/>
      <c r="X322" s="46"/>
      <c r="Z322" s="268"/>
    </row>
    <row r="323" spans="4:26" ht="19.95" hidden="1" customHeight="1" x14ac:dyDescent="0.25">
      <c r="D323" s="158">
        <v>45640</v>
      </c>
      <c r="E323" s="159" t="s">
        <v>234</v>
      </c>
      <c r="F323" s="160" t="s">
        <v>2753</v>
      </c>
      <c r="G323" s="160" t="s">
        <v>2752</v>
      </c>
      <c r="H323" s="160" t="s">
        <v>57</v>
      </c>
      <c r="I323" s="160">
        <v>-80000</v>
      </c>
      <c r="J323" s="160"/>
      <c r="K323" s="160"/>
      <c r="L323" s="161">
        <v>4.4400000000000004</v>
      </c>
      <c r="M323" s="162">
        <f t="shared" si="7"/>
        <v>-355200.00000000006</v>
      </c>
      <c r="O323" s="34"/>
      <c r="P323" s="47"/>
      <c r="Q323" s="35"/>
      <c r="R323" s="35"/>
      <c r="S323" s="35"/>
      <c r="T323" s="35"/>
      <c r="U323" s="35"/>
      <c r="V323" s="35"/>
      <c r="W323" s="35"/>
      <c r="X323" s="46"/>
      <c r="Z323" s="268"/>
    </row>
    <row r="324" spans="4:26" ht="19.95" hidden="1" customHeight="1" x14ac:dyDescent="0.25">
      <c r="D324" s="158">
        <v>45640</v>
      </c>
      <c r="E324" s="159" t="s">
        <v>234</v>
      </c>
      <c r="F324" s="160" t="s">
        <v>6764</v>
      </c>
      <c r="G324" s="160" t="s">
        <v>6763</v>
      </c>
      <c r="H324" s="160" t="s">
        <v>57</v>
      </c>
      <c r="I324" s="160">
        <v>-150000</v>
      </c>
      <c r="J324" s="160"/>
      <c r="K324" s="160"/>
      <c r="L324" s="161">
        <v>3.38</v>
      </c>
      <c r="M324" s="162">
        <f t="shared" si="7"/>
        <v>-507000</v>
      </c>
      <c r="O324" s="34"/>
      <c r="P324" s="47"/>
      <c r="Q324" s="35"/>
      <c r="R324" s="35"/>
      <c r="S324" s="35"/>
      <c r="T324" s="35"/>
      <c r="U324" s="35"/>
      <c r="V324" s="35"/>
      <c r="W324" s="35"/>
      <c r="X324" s="46"/>
      <c r="Z324" s="268"/>
    </row>
    <row r="325" spans="4:26" ht="19.95" hidden="1" customHeight="1" x14ac:dyDescent="0.25">
      <c r="D325" s="158">
        <v>45640</v>
      </c>
      <c r="E325" s="159" t="s">
        <v>234</v>
      </c>
      <c r="F325" s="160" t="s">
        <v>3155</v>
      </c>
      <c r="G325" s="160" t="s">
        <v>3154</v>
      </c>
      <c r="H325" s="160" t="s">
        <v>57</v>
      </c>
      <c r="I325" s="160">
        <v>-60000</v>
      </c>
      <c r="J325" s="160"/>
      <c r="K325" s="160"/>
      <c r="L325" s="161">
        <v>8.5</v>
      </c>
      <c r="M325" s="162">
        <f t="shared" si="7"/>
        <v>-510000</v>
      </c>
      <c r="O325" s="34"/>
      <c r="P325" s="47"/>
      <c r="Q325" s="35"/>
      <c r="R325" s="35"/>
      <c r="S325" s="35"/>
      <c r="T325" s="35"/>
      <c r="U325" s="35"/>
      <c r="V325" s="35"/>
      <c r="W325" s="35"/>
      <c r="X325" s="46"/>
      <c r="Z325" s="268"/>
    </row>
    <row r="326" spans="4:26" ht="19.95" hidden="1" customHeight="1" x14ac:dyDescent="0.25">
      <c r="D326" s="158">
        <v>45640</v>
      </c>
      <c r="E326" s="159" t="s">
        <v>234</v>
      </c>
      <c r="F326" s="160" t="s">
        <v>6205</v>
      </c>
      <c r="G326" s="160" t="s">
        <v>6204</v>
      </c>
      <c r="H326" s="160" t="s">
        <v>57</v>
      </c>
      <c r="I326" s="160">
        <v>-60000</v>
      </c>
      <c r="J326" s="160"/>
      <c r="K326" s="160"/>
      <c r="L326" s="161">
        <v>7.5</v>
      </c>
      <c r="M326" s="162">
        <f t="shared" si="7"/>
        <v>-450000</v>
      </c>
      <c r="O326" s="34"/>
      <c r="P326" s="47"/>
      <c r="Q326" s="35"/>
      <c r="R326" s="35"/>
      <c r="S326" s="35"/>
      <c r="T326" s="35"/>
      <c r="U326" s="35"/>
      <c r="V326" s="35"/>
      <c r="W326" s="35"/>
      <c r="X326" s="46"/>
      <c r="Z326" s="268"/>
    </row>
    <row r="327" spans="4:26" ht="19.95" hidden="1" customHeight="1" x14ac:dyDescent="0.25">
      <c r="D327" s="158">
        <v>45640</v>
      </c>
      <c r="E327" s="159" t="s">
        <v>234</v>
      </c>
      <c r="F327" s="160" t="s">
        <v>6981</v>
      </c>
      <c r="G327" s="160" t="s">
        <v>6980</v>
      </c>
      <c r="H327" s="160" t="s">
        <v>57</v>
      </c>
      <c r="I327" s="160">
        <v>-20000</v>
      </c>
      <c r="J327" s="160"/>
      <c r="K327" s="160"/>
      <c r="L327" s="161">
        <v>27.44</v>
      </c>
      <c r="M327" s="162">
        <f t="shared" si="7"/>
        <v>-548800</v>
      </c>
      <c r="O327" s="34"/>
      <c r="P327" s="47"/>
      <c r="Q327" s="35"/>
      <c r="R327" s="35"/>
      <c r="S327" s="35"/>
      <c r="T327" s="35"/>
      <c r="U327" s="35"/>
      <c r="V327" s="35"/>
      <c r="W327" s="35"/>
      <c r="X327" s="46"/>
      <c r="Z327" s="268"/>
    </row>
    <row r="328" spans="4:26" ht="19.95" hidden="1" customHeight="1" x14ac:dyDescent="0.25">
      <c r="D328" s="158">
        <v>45640</v>
      </c>
      <c r="E328" s="159" t="s">
        <v>234</v>
      </c>
      <c r="F328" s="160" t="s">
        <v>4538</v>
      </c>
      <c r="G328" s="160" t="s">
        <v>4537</v>
      </c>
      <c r="H328" s="160" t="s">
        <v>57</v>
      </c>
      <c r="I328" s="160">
        <v>-80000</v>
      </c>
      <c r="J328" s="160"/>
      <c r="K328" s="160"/>
      <c r="L328" s="161">
        <v>7.02</v>
      </c>
      <c r="M328" s="162">
        <f t="shared" si="7"/>
        <v>-561600</v>
      </c>
      <c r="O328" s="34"/>
      <c r="P328" s="47"/>
      <c r="Q328" s="35"/>
      <c r="R328" s="35"/>
      <c r="S328" s="35"/>
      <c r="T328" s="35"/>
      <c r="U328" s="35"/>
      <c r="V328" s="35"/>
      <c r="W328" s="35"/>
      <c r="X328" s="46"/>
      <c r="Z328" s="268"/>
    </row>
    <row r="329" spans="4:26" ht="19.95" hidden="1" customHeight="1" x14ac:dyDescent="0.25">
      <c r="D329" s="158">
        <v>45640</v>
      </c>
      <c r="E329" s="159" t="s">
        <v>234</v>
      </c>
      <c r="F329" s="160" t="s">
        <v>1364</v>
      </c>
      <c r="G329" s="160" t="s">
        <v>1363</v>
      </c>
      <c r="H329" s="160" t="s">
        <v>0</v>
      </c>
      <c r="I329" s="160">
        <v>100000</v>
      </c>
      <c r="J329" s="160"/>
      <c r="K329" s="160"/>
      <c r="L329" s="161">
        <v>7.94</v>
      </c>
      <c r="M329" s="162">
        <f t="shared" si="7"/>
        <v>794000</v>
      </c>
      <c r="O329" s="34"/>
      <c r="P329" s="47"/>
      <c r="Q329" s="35"/>
      <c r="R329" s="35"/>
      <c r="S329" s="35"/>
      <c r="T329" s="35"/>
      <c r="U329" s="35"/>
      <c r="V329" s="35"/>
      <c r="W329" s="35"/>
      <c r="X329" s="46"/>
      <c r="Z329" s="268"/>
    </row>
    <row r="330" spans="4:26" ht="19.95" hidden="1" customHeight="1" x14ac:dyDescent="0.25">
      <c r="D330" s="158">
        <v>45640</v>
      </c>
      <c r="E330" s="159" t="s">
        <v>234</v>
      </c>
      <c r="F330" s="160" t="s">
        <v>12113</v>
      </c>
      <c r="G330" s="160" t="s">
        <v>8730</v>
      </c>
      <c r="H330" s="160" t="s">
        <v>0</v>
      </c>
      <c r="I330" s="160">
        <v>120000</v>
      </c>
      <c r="J330" s="160"/>
      <c r="K330" s="160"/>
      <c r="L330" s="161">
        <v>4.33</v>
      </c>
      <c r="M330" s="162">
        <f t="shared" si="7"/>
        <v>519600</v>
      </c>
      <c r="O330" s="34"/>
      <c r="P330" s="47"/>
      <c r="Q330" s="35"/>
      <c r="R330" s="35"/>
      <c r="S330" s="35"/>
      <c r="T330" s="35"/>
      <c r="U330" s="35"/>
      <c r="V330" s="35"/>
      <c r="W330" s="35"/>
      <c r="X330" s="46"/>
      <c r="Z330" s="268"/>
    </row>
    <row r="331" spans="4:26" ht="19.95" hidden="1" customHeight="1" x14ac:dyDescent="0.25">
      <c r="D331" s="158">
        <v>45640</v>
      </c>
      <c r="E331" s="159" t="s">
        <v>234</v>
      </c>
      <c r="F331" s="160" t="s">
        <v>3135</v>
      </c>
      <c r="G331" s="160" t="s">
        <v>3134</v>
      </c>
      <c r="H331" s="160" t="s">
        <v>0</v>
      </c>
      <c r="I331" s="160">
        <v>50000</v>
      </c>
      <c r="J331" s="160"/>
      <c r="K331" s="160"/>
      <c r="L331" s="161">
        <v>10.84</v>
      </c>
      <c r="M331" s="162">
        <f t="shared" si="7"/>
        <v>542000</v>
      </c>
      <c r="O331" s="34"/>
      <c r="P331" s="47"/>
      <c r="Q331" s="35"/>
      <c r="R331" s="35"/>
      <c r="S331" s="35"/>
      <c r="T331" s="35"/>
      <c r="U331" s="35"/>
      <c r="V331" s="35"/>
      <c r="W331" s="35"/>
      <c r="X331" s="46"/>
      <c r="Z331" s="268"/>
    </row>
    <row r="332" spans="4:26" ht="19.95" hidden="1" customHeight="1" x14ac:dyDescent="0.25">
      <c r="D332" s="158">
        <v>45640</v>
      </c>
      <c r="E332" s="159" t="s">
        <v>234</v>
      </c>
      <c r="F332" s="160" t="s">
        <v>9394</v>
      </c>
      <c r="G332" s="160" t="s">
        <v>9393</v>
      </c>
      <c r="H332" s="160" t="s">
        <v>0</v>
      </c>
      <c r="I332" s="160">
        <v>40000</v>
      </c>
      <c r="J332" s="160"/>
      <c r="K332" s="160"/>
      <c r="L332" s="161">
        <v>16.13</v>
      </c>
      <c r="M332" s="162">
        <f t="shared" si="7"/>
        <v>645200</v>
      </c>
      <c r="O332" s="34"/>
      <c r="P332" s="47"/>
      <c r="Q332" s="35"/>
      <c r="R332" s="35"/>
      <c r="S332" s="35"/>
      <c r="T332" s="35"/>
      <c r="U332" s="35"/>
      <c r="V332" s="35"/>
      <c r="W332" s="35"/>
      <c r="X332" s="46"/>
      <c r="Z332" s="268"/>
    </row>
    <row r="333" spans="4:26" ht="19.95" hidden="1" customHeight="1" x14ac:dyDescent="0.25">
      <c r="D333" s="158">
        <v>45640</v>
      </c>
      <c r="E333" s="159" t="s">
        <v>234</v>
      </c>
      <c r="F333" s="160" t="s">
        <v>9803</v>
      </c>
      <c r="G333" s="160" t="s">
        <v>9802</v>
      </c>
      <c r="H333" s="160" t="s">
        <v>0</v>
      </c>
      <c r="I333" s="160">
        <v>80000</v>
      </c>
      <c r="J333" s="160"/>
      <c r="K333" s="160"/>
      <c r="L333" s="161">
        <v>8.06</v>
      </c>
      <c r="M333" s="162">
        <f t="shared" si="7"/>
        <v>644800</v>
      </c>
      <c r="O333" s="34"/>
      <c r="P333" s="47"/>
      <c r="Q333" s="35"/>
      <c r="R333" s="35"/>
      <c r="S333" s="35"/>
      <c r="T333" s="35"/>
      <c r="U333" s="35"/>
      <c r="V333" s="35"/>
      <c r="W333" s="35"/>
      <c r="X333" s="46"/>
      <c r="Z333" s="268"/>
    </row>
    <row r="334" spans="4:26" ht="19.95" hidden="1" customHeight="1" x14ac:dyDescent="0.25">
      <c r="D334" s="158">
        <v>45647</v>
      </c>
      <c r="E334" s="159" t="s">
        <v>234</v>
      </c>
      <c r="F334" s="160" t="s">
        <v>1364</v>
      </c>
      <c r="G334" s="160" t="s">
        <v>1363</v>
      </c>
      <c r="H334" s="160" t="s">
        <v>57</v>
      </c>
      <c r="I334" s="160">
        <v>-100000</v>
      </c>
      <c r="J334" s="160"/>
      <c r="K334" s="160"/>
      <c r="L334" s="161">
        <v>8.42</v>
      </c>
      <c r="M334" s="162">
        <f>L334*I334</f>
        <v>-842000</v>
      </c>
      <c r="O334" s="34"/>
      <c r="P334" s="47"/>
      <c r="Q334" s="35"/>
      <c r="R334" s="35"/>
      <c r="S334" s="35"/>
      <c r="T334" s="35"/>
      <c r="U334" s="35"/>
      <c r="V334" s="35"/>
      <c r="W334" s="35"/>
      <c r="X334" s="46"/>
      <c r="Z334" s="268"/>
    </row>
    <row r="335" spans="4:26" ht="19.95" hidden="1" customHeight="1" x14ac:dyDescent="0.25">
      <c r="D335" s="158">
        <v>45647</v>
      </c>
      <c r="E335" s="159" t="s">
        <v>234</v>
      </c>
      <c r="F335" s="160" t="s">
        <v>12113</v>
      </c>
      <c r="G335" s="160" t="s">
        <v>8730</v>
      </c>
      <c r="H335" s="160" t="s">
        <v>57</v>
      </c>
      <c r="I335" s="160">
        <v>-120000</v>
      </c>
      <c r="J335" s="160"/>
      <c r="K335" s="160"/>
      <c r="L335" s="161">
        <v>3.75</v>
      </c>
      <c r="M335" s="162">
        <f>L335*I335</f>
        <v>-450000</v>
      </c>
      <c r="O335" s="34"/>
      <c r="P335" s="47"/>
      <c r="Q335" s="35"/>
      <c r="R335" s="35"/>
      <c r="S335" s="35"/>
      <c r="T335" s="35"/>
      <c r="U335" s="35"/>
      <c r="V335" s="35"/>
      <c r="W335" s="35"/>
      <c r="X335" s="46"/>
      <c r="Z335" s="268"/>
    </row>
    <row r="336" spans="4:26" ht="19.95" hidden="1" customHeight="1" x14ac:dyDescent="0.25">
      <c r="D336" s="158">
        <v>45647</v>
      </c>
      <c r="E336" s="159" t="s">
        <v>234</v>
      </c>
      <c r="F336" s="160" t="s">
        <v>3135</v>
      </c>
      <c r="G336" s="160" t="s">
        <v>3134</v>
      </c>
      <c r="H336" s="160" t="s">
        <v>57</v>
      </c>
      <c r="I336" s="160">
        <v>-50000</v>
      </c>
      <c r="J336" s="160"/>
      <c r="K336" s="160"/>
      <c r="L336" s="161">
        <v>8.52</v>
      </c>
      <c r="M336" s="162">
        <f t="shared" si="7"/>
        <v>-426000</v>
      </c>
      <c r="O336" s="34"/>
      <c r="P336" s="47"/>
      <c r="Q336" s="35"/>
      <c r="R336" s="35"/>
      <c r="S336" s="35"/>
      <c r="T336" s="35"/>
      <c r="U336" s="35"/>
      <c r="V336" s="35"/>
      <c r="W336" s="35"/>
      <c r="X336" s="46"/>
      <c r="Z336" s="268"/>
    </row>
    <row r="337" spans="4:26" ht="19.95" hidden="1" customHeight="1" x14ac:dyDescent="0.25">
      <c r="D337" s="158">
        <v>45647</v>
      </c>
      <c r="E337" s="159" t="s">
        <v>234</v>
      </c>
      <c r="F337" s="160" t="s">
        <v>9394</v>
      </c>
      <c r="G337" s="160" t="s">
        <v>9393</v>
      </c>
      <c r="H337" s="160" t="s">
        <v>57</v>
      </c>
      <c r="I337" s="160">
        <v>-40000</v>
      </c>
      <c r="J337" s="160"/>
      <c r="K337" s="160"/>
      <c r="L337" s="161">
        <v>18.510000000000002</v>
      </c>
      <c r="M337" s="162">
        <f t="shared" si="7"/>
        <v>-740400.00000000012</v>
      </c>
      <c r="O337" s="34"/>
      <c r="P337" s="47"/>
      <c r="Q337" s="35"/>
      <c r="R337" s="35"/>
      <c r="S337" s="35"/>
      <c r="T337" s="35"/>
      <c r="U337" s="35"/>
      <c r="V337" s="35"/>
      <c r="W337" s="35"/>
      <c r="X337" s="46"/>
      <c r="Z337" s="268"/>
    </row>
    <row r="338" spans="4:26" ht="19.95" hidden="1" customHeight="1" x14ac:dyDescent="0.25">
      <c r="D338" s="158">
        <v>45647</v>
      </c>
      <c r="E338" s="159" t="s">
        <v>234</v>
      </c>
      <c r="F338" s="160" t="s">
        <v>9803</v>
      </c>
      <c r="G338" s="160" t="s">
        <v>9802</v>
      </c>
      <c r="H338" s="160" t="s">
        <v>57</v>
      </c>
      <c r="I338" s="160">
        <v>-80000</v>
      </c>
      <c r="J338" s="160"/>
      <c r="K338" s="160"/>
      <c r="L338" s="161">
        <v>7.9</v>
      </c>
      <c r="M338" s="162">
        <f t="shared" si="7"/>
        <v>-632000</v>
      </c>
      <c r="O338" s="34"/>
      <c r="P338" s="47"/>
      <c r="Q338" s="35"/>
      <c r="R338" s="35"/>
      <c r="S338" s="35"/>
      <c r="T338" s="35"/>
      <c r="U338" s="35"/>
      <c r="V338" s="35"/>
      <c r="W338" s="35"/>
      <c r="X338" s="46"/>
      <c r="Z338" s="268"/>
    </row>
    <row r="339" spans="4:26" ht="19.95" hidden="1" customHeight="1" x14ac:dyDescent="0.25">
      <c r="D339" s="158">
        <v>45647</v>
      </c>
      <c r="E339" s="159" t="s">
        <v>234</v>
      </c>
      <c r="F339" s="160" t="s">
        <v>8643</v>
      </c>
      <c r="G339" s="160" t="s">
        <v>8642</v>
      </c>
      <c r="H339" s="160" t="s">
        <v>0</v>
      </c>
      <c r="I339" s="160">
        <v>30000</v>
      </c>
      <c r="J339" s="160"/>
      <c r="K339" s="160"/>
      <c r="L339" s="161">
        <v>14.16</v>
      </c>
      <c r="M339" s="162">
        <f t="shared" si="7"/>
        <v>424800</v>
      </c>
      <c r="O339" s="34"/>
      <c r="P339" s="47"/>
      <c r="Q339" s="35"/>
      <c r="R339" s="35"/>
      <c r="S339" s="35"/>
      <c r="T339" s="35"/>
      <c r="U339" s="35"/>
      <c r="V339" s="35"/>
      <c r="W339" s="35"/>
      <c r="X339" s="46"/>
      <c r="Z339" s="268"/>
    </row>
    <row r="340" spans="4:26" ht="19.95" hidden="1" customHeight="1" x14ac:dyDescent="0.25">
      <c r="D340" s="158">
        <v>45647</v>
      </c>
      <c r="E340" s="159" t="s">
        <v>234</v>
      </c>
      <c r="F340" s="160" t="s">
        <v>3318</v>
      </c>
      <c r="G340" s="160" t="s">
        <v>3317</v>
      </c>
      <c r="H340" s="160" t="s">
        <v>0</v>
      </c>
      <c r="I340" s="160">
        <v>40000</v>
      </c>
      <c r="J340" s="160"/>
      <c r="K340" s="160"/>
      <c r="L340" s="161">
        <v>10.92</v>
      </c>
      <c r="M340" s="162">
        <f t="shared" si="7"/>
        <v>436800</v>
      </c>
      <c r="O340" s="34"/>
      <c r="P340" s="47"/>
      <c r="Q340" s="35"/>
      <c r="R340" s="35"/>
      <c r="S340" s="35"/>
      <c r="T340" s="35"/>
      <c r="U340" s="35"/>
      <c r="V340" s="35"/>
      <c r="W340" s="35"/>
      <c r="X340" s="46"/>
      <c r="Z340" s="268"/>
    </row>
    <row r="341" spans="4:26" ht="19.95" hidden="1" customHeight="1" x14ac:dyDescent="0.25">
      <c r="D341" s="158">
        <v>45654</v>
      </c>
      <c r="E341" s="159" t="s">
        <v>234</v>
      </c>
      <c r="F341" s="160" t="s">
        <v>8643</v>
      </c>
      <c r="G341" s="160" t="s">
        <v>8642</v>
      </c>
      <c r="H341" s="160" t="s">
        <v>57</v>
      </c>
      <c r="I341" s="160">
        <v>-30000</v>
      </c>
      <c r="J341" s="160"/>
      <c r="K341" s="160"/>
      <c r="L341" s="161">
        <v>11.36</v>
      </c>
      <c r="M341" s="162">
        <f t="shared" si="7"/>
        <v>-340800</v>
      </c>
      <c r="O341" s="34"/>
      <c r="P341" s="47"/>
      <c r="Q341" s="35"/>
      <c r="R341" s="35"/>
      <c r="S341" s="35"/>
      <c r="T341" s="35"/>
      <c r="U341" s="35"/>
      <c r="V341" s="35"/>
      <c r="W341" s="35"/>
      <c r="X341" s="46"/>
      <c r="Z341" s="268"/>
    </row>
    <row r="342" spans="4:26" ht="19.95" hidden="1" customHeight="1" x14ac:dyDescent="0.25">
      <c r="D342" s="158">
        <v>45654</v>
      </c>
      <c r="E342" s="159" t="s">
        <v>234</v>
      </c>
      <c r="F342" s="160" t="s">
        <v>3318</v>
      </c>
      <c r="G342" s="160" t="s">
        <v>3317</v>
      </c>
      <c r="H342" s="160" t="s">
        <v>57</v>
      </c>
      <c r="I342" s="160">
        <v>-40000</v>
      </c>
      <c r="J342" s="160"/>
      <c r="K342" s="160"/>
      <c r="L342" s="161">
        <v>11.71</v>
      </c>
      <c r="M342" s="162">
        <f t="shared" si="7"/>
        <v>-468400.00000000006</v>
      </c>
      <c r="O342" s="34"/>
      <c r="P342" s="47"/>
      <c r="Q342" s="35"/>
      <c r="R342" s="35"/>
      <c r="S342" s="35"/>
      <c r="T342" s="35"/>
      <c r="U342" s="35"/>
      <c r="V342" s="35"/>
      <c r="W342" s="35"/>
      <c r="X342" s="46"/>
      <c r="Z342" s="268"/>
    </row>
    <row r="343" spans="4:26" ht="19.95" hidden="1" customHeight="1" x14ac:dyDescent="0.25">
      <c r="D343" s="158">
        <v>45654</v>
      </c>
      <c r="E343" s="159" t="s">
        <v>234</v>
      </c>
      <c r="F343" s="160" t="s">
        <v>2643</v>
      </c>
      <c r="G343" s="160" t="s">
        <v>2642</v>
      </c>
      <c r="H343" s="160" t="s">
        <v>0</v>
      </c>
      <c r="I343" s="160">
        <v>60000</v>
      </c>
      <c r="J343" s="160"/>
      <c r="K343" s="160"/>
      <c r="L343" s="161">
        <v>17.97</v>
      </c>
      <c r="M343" s="162">
        <f t="shared" si="7"/>
        <v>1078200</v>
      </c>
      <c r="O343" s="34"/>
      <c r="P343" s="47"/>
      <c r="Q343" s="35"/>
      <c r="R343" s="35"/>
      <c r="S343" s="35"/>
      <c r="T343" s="35"/>
      <c r="U343" s="35"/>
      <c r="V343" s="35"/>
      <c r="W343" s="35"/>
      <c r="X343" s="46"/>
      <c r="Z343" s="268"/>
    </row>
    <row r="344" spans="4:26" ht="19.95" hidden="1" customHeight="1" x14ac:dyDescent="0.25">
      <c r="D344" s="158">
        <v>45654</v>
      </c>
      <c r="E344" s="159" t="s">
        <v>234</v>
      </c>
      <c r="F344" s="160" t="s">
        <v>1865</v>
      </c>
      <c r="G344" s="160" t="s">
        <v>1864</v>
      </c>
      <c r="H344" s="160" t="s">
        <v>0</v>
      </c>
      <c r="I344" s="160">
        <v>60000</v>
      </c>
      <c r="J344" s="160"/>
      <c r="K344" s="160"/>
      <c r="L344" s="161">
        <v>6.69</v>
      </c>
      <c r="M344" s="162">
        <f t="shared" si="7"/>
        <v>401400</v>
      </c>
      <c r="O344" s="34"/>
      <c r="P344" s="47"/>
      <c r="Q344" s="35"/>
      <c r="R344" s="35"/>
      <c r="S344" s="35"/>
      <c r="T344" s="35"/>
      <c r="U344" s="35"/>
      <c r="V344" s="35"/>
      <c r="W344" s="35"/>
      <c r="X344" s="46"/>
      <c r="Z344" s="268"/>
    </row>
    <row r="345" spans="4:26" ht="19.95" hidden="1" customHeight="1" x14ac:dyDescent="0.25">
      <c r="D345" s="158">
        <v>45654</v>
      </c>
      <c r="E345" s="159" t="s">
        <v>234</v>
      </c>
      <c r="F345" s="160" t="s">
        <v>713</v>
      </c>
      <c r="G345" s="160" t="s">
        <v>712</v>
      </c>
      <c r="H345" s="160" t="s">
        <v>0</v>
      </c>
      <c r="I345" s="160">
        <v>30000</v>
      </c>
      <c r="J345" s="160"/>
      <c r="K345" s="160"/>
      <c r="L345" s="161">
        <v>17.170000000000002</v>
      </c>
      <c r="M345" s="162">
        <f t="shared" si="7"/>
        <v>515100.00000000006</v>
      </c>
      <c r="O345" s="34"/>
      <c r="P345" s="47"/>
      <c r="Q345" s="35"/>
      <c r="R345" s="35"/>
      <c r="S345" s="35"/>
      <c r="T345" s="35"/>
      <c r="U345" s="35"/>
      <c r="V345" s="35"/>
      <c r="W345" s="35"/>
      <c r="X345" s="46"/>
      <c r="Z345" s="268"/>
    </row>
    <row r="346" spans="4:26" ht="19.95" hidden="1" customHeight="1" x14ac:dyDescent="0.25">
      <c r="D346" s="158">
        <v>45661</v>
      </c>
      <c r="E346" s="159" t="s">
        <v>234</v>
      </c>
      <c r="F346" s="160" t="s">
        <v>2643</v>
      </c>
      <c r="G346" s="160" t="s">
        <v>2642</v>
      </c>
      <c r="H346" s="160" t="s">
        <v>57</v>
      </c>
      <c r="I346" s="160">
        <v>-60000</v>
      </c>
      <c r="J346" s="160"/>
      <c r="K346" s="160"/>
      <c r="L346" s="161">
        <v>14.41</v>
      </c>
      <c r="M346" s="162">
        <f t="shared" si="7"/>
        <v>-864600</v>
      </c>
      <c r="O346" s="34"/>
      <c r="P346" s="47"/>
      <c r="Q346" s="35"/>
      <c r="R346" s="35"/>
      <c r="S346" s="35"/>
      <c r="T346" s="35"/>
      <c r="U346" s="35"/>
      <c r="V346" s="35"/>
      <c r="W346" s="35"/>
      <c r="X346" s="46"/>
      <c r="Z346" s="268"/>
    </row>
    <row r="347" spans="4:26" ht="19.95" hidden="1" customHeight="1" x14ac:dyDescent="0.25">
      <c r="D347" s="158">
        <v>45661</v>
      </c>
      <c r="E347" s="159" t="s">
        <v>234</v>
      </c>
      <c r="F347" s="160" t="s">
        <v>1865</v>
      </c>
      <c r="G347" s="160" t="s">
        <v>1864</v>
      </c>
      <c r="H347" s="160" t="s">
        <v>57</v>
      </c>
      <c r="I347" s="160">
        <v>-60000</v>
      </c>
      <c r="J347" s="160"/>
      <c r="K347" s="160"/>
      <c r="L347" s="161">
        <v>4.63</v>
      </c>
      <c r="M347" s="162">
        <f t="shared" si="7"/>
        <v>-277800</v>
      </c>
      <c r="O347" s="34"/>
      <c r="P347" s="47"/>
      <c r="Q347" s="35"/>
      <c r="R347" s="35"/>
      <c r="S347" s="35"/>
      <c r="T347" s="35"/>
      <c r="U347" s="35"/>
      <c r="V347" s="35"/>
      <c r="W347" s="35"/>
      <c r="X347" s="46"/>
      <c r="Z347" s="268"/>
    </row>
    <row r="348" spans="4:26" ht="19.95" hidden="1" customHeight="1" x14ac:dyDescent="0.25">
      <c r="D348" s="158">
        <v>45661</v>
      </c>
      <c r="E348" s="159" t="s">
        <v>234</v>
      </c>
      <c r="F348" s="160" t="s">
        <v>713</v>
      </c>
      <c r="G348" s="160" t="s">
        <v>712</v>
      </c>
      <c r="H348" s="160" t="s">
        <v>57</v>
      </c>
      <c r="I348" s="160">
        <v>-30000</v>
      </c>
      <c r="J348" s="160"/>
      <c r="K348" s="160"/>
      <c r="L348" s="161">
        <v>14.98</v>
      </c>
      <c r="M348" s="162">
        <f t="shared" si="7"/>
        <v>-449400</v>
      </c>
      <c r="O348" s="34"/>
      <c r="P348" s="47"/>
      <c r="Q348" s="35"/>
      <c r="R348" s="35"/>
      <c r="S348" s="35"/>
      <c r="T348" s="35"/>
      <c r="U348" s="35"/>
      <c r="V348" s="35"/>
      <c r="W348" s="35"/>
      <c r="X348" s="46"/>
      <c r="Z348" s="268"/>
    </row>
    <row r="349" spans="4:26" ht="19.95" hidden="1" customHeight="1" x14ac:dyDescent="0.25">
      <c r="D349" s="158">
        <v>45661</v>
      </c>
      <c r="E349" s="159" t="s">
        <v>234</v>
      </c>
      <c r="F349" s="160" t="s">
        <v>3387</v>
      </c>
      <c r="G349" s="160" t="s">
        <v>3386</v>
      </c>
      <c r="H349" s="160" t="s">
        <v>0</v>
      </c>
      <c r="I349" s="160">
        <v>100000</v>
      </c>
      <c r="J349" s="160"/>
      <c r="K349" s="160"/>
      <c r="L349" s="161">
        <v>5.87</v>
      </c>
      <c r="M349" s="162">
        <f t="shared" si="7"/>
        <v>587000</v>
      </c>
      <c r="O349" s="34"/>
      <c r="P349" s="47"/>
      <c r="Q349" s="35"/>
      <c r="R349" s="35"/>
      <c r="S349" s="35"/>
      <c r="T349" s="35"/>
      <c r="U349" s="35"/>
      <c r="V349" s="35"/>
      <c r="W349" s="35"/>
      <c r="X349" s="46"/>
      <c r="Z349" s="268"/>
    </row>
    <row r="350" spans="4:26" ht="19.95" hidden="1" customHeight="1" x14ac:dyDescent="0.25">
      <c r="D350" s="158">
        <v>45661</v>
      </c>
      <c r="E350" s="159" t="s">
        <v>234</v>
      </c>
      <c r="F350" s="160" t="s">
        <v>12105</v>
      </c>
      <c r="G350" s="160" t="s">
        <v>6190</v>
      </c>
      <c r="H350" s="160" t="s">
        <v>0</v>
      </c>
      <c r="I350" s="160">
        <v>200000</v>
      </c>
      <c r="J350" s="160"/>
      <c r="K350" s="160"/>
      <c r="L350" s="161">
        <v>2.42</v>
      </c>
      <c r="M350" s="162">
        <f t="shared" si="7"/>
        <v>484000</v>
      </c>
      <c r="O350" s="34"/>
      <c r="P350" s="47"/>
      <c r="Q350" s="35"/>
      <c r="R350" s="35"/>
      <c r="S350" s="35"/>
      <c r="T350" s="35"/>
      <c r="U350" s="35"/>
      <c r="V350" s="35"/>
      <c r="W350" s="35"/>
      <c r="X350" s="46"/>
      <c r="Z350" s="268"/>
    </row>
    <row r="351" spans="4:26" ht="19.95" hidden="1" customHeight="1" x14ac:dyDescent="0.25">
      <c r="D351" s="158">
        <v>45668</v>
      </c>
      <c r="E351" s="159" t="s">
        <v>234</v>
      </c>
      <c r="F351" s="160" t="s">
        <v>3387</v>
      </c>
      <c r="G351" s="160" t="s">
        <v>3386</v>
      </c>
      <c r="H351" s="160" t="s">
        <v>57</v>
      </c>
      <c r="I351" s="160">
        <v>-100000</v>
      </c>
      <c r="J351" s="160"/>
      <c r="K351" s="160"/>
      <c r="L351" s="161">
        <v>5.44</v>
      </c>
      <c r="M351" s="162">
        <f t="shared" si="7"/>
        <v>-544000</v>
      </c>
      <c r="O351" s="34"/>
      <c r="P351" s="47"/>
      <c r="Q351" s="35"/>
      <c r="R351" s="35"/>
      <c r="S351" s="35"/>
      <c r="T351" s="35"/>
      <c r="U351" s="35"/>
      <c r="V351" s="35"/>
      <c r="W351" s="35"/>
      <c r="X351" s="46"/>
      <c r="Z351" s="268"/>
    </row>
    <row r="352" spans="4:26" ht="19.95" hidden="1" customHeight="1" x14ac:dyDescent="0.25">
      <c r="D352" s="158">
        <v>45668</v>
      </c>
      <c r="E352" s="159" t="s">
        <v>234</v>
      </c>
      <c r="F352" s="160" t="s">
        <v>12105</v>
      </c>
      <c r="G352" s="160" t="s">
        <v>6190</v>
      </c>
      <c r="H352" s="160" t="s">
        <v>57</v>
      </c>
      <c r="I352" s="160">
        <v>-200000</v>
      </c>
      <c r="J352" s="160"/>
      <c r="K352" s="160"/>
      <c r="L352" s="161">
        <v>2.2000000000000002</v>
      </c>
      <c r="M352" s="162">
        <f t="shared" si="7"/>
        <v>-440000.00000000006</v>
      </c>
      <c r="O352" s="34"/>
      <c r="P352" s="47"/>
      <c r="Q352" s="35"/>
      <c r="R352" s="35"/>
      <c r="S352" s="35"/>
      <c r="T352" s="35"/>
      <c r="U352" s="35"/>
      <c r="V352" s="35"/>
      <c r="W352" s="35"/>
      <c r="X352" s="46"/>
      <c r="Z352" s="268"/>
    </row>
    <row r="353" spans="4:26" ht="19.95" hidden="1" customHeight="1" x14ac:dyDescent="0.25">
      <c r="D353" s="158">
        <v>45668</v>
      </c>
      <c r="E353" s="159" t="s">
        <v>234</v>
      </c>
      <c r="F353" s="160" t="s">
        <v>12136</v>
      </c>
      <c r="G353" s="160" t="s">
        <v>9826</v>
      </c>
      <c r="H353" s="160" t="s">
        <v>0</v>
      </c>
      <c r="I353" s="160">
        <v>10000</v>
      </c>
      <c r="J353" s="160"/>
      <c r="K353" s="160"/>
      <c r="L353" s="161">
        <v>29.86</v>
      </c>
      <c r="M353" s="162">
        <f t="shared" si="7"/>
        <v>298600</v>
      </c>
      <c r="O353" s="34"/>
      <c r="P353" s="47"/>
      <c r="Q353" s="35"/>
      <c r="R353" s="35"/>
      <c r="S353" s="35"/>
      <c r="T353" s="35"/>
      <c r="U353" s="35"/>
      <c r="V353" s="35"/>
      <c r="W353" s="35"/>
      <c r="X353" s="46"/>
      <c r="Z353" s="268"/>
    </row>
    <row r="354" spans="4:26" ht="19.95" hidden="1" customHeight="1" x14ac:dyDescent="0.25">
      <c r="D354" s="158">
        <v>45668</v>
      </c>
      <c r="E354" s="159" t="s">
        <v>234</v>
      </c>
      <c r="F354" s="160" t="s">
        <v>2813</v>
      </c>
      <c r="G354" s="160" t="s">
        <v>2812</v>
      </c>
      <c r="H354" s="160" t="s">
        <v>0</v>
      </c>
      <c r="I354" s="160">
        <v>100000</v>
      </c>
      <c r="J354" s="160"/>
      <c r="K354" s="160"/>
      <c r="L354" s="161">
        <v>6.48</v>
      </c>
      <c r="M354" s="162">
        <f t="shared" si="7"/>
        <v>648000</v>
      </c>
      <c r="O354" s="34"/>
      <c r="P354" s="47"/>
      <c r="Q354" s="35"/>
      <c r="R354" s="35"/>
      <c r="S354" s="35"/>
      <c r="T354" s="35"/>
      <c r="U354" s="35"/>
      <c r="V354" s="35"/>
      <c r="W354" s="35"/>
      <c r="X354" s="46"/>
      <c r="Z354" s="268"/>
    </row>
    <row r="355" spans="4:26" ht="19.95" hidden="1" customHeight="1" x14ac:dyDescent="0.25">
      <c r="D355" s="158">
        <v>45675</v>
      </c>
      <c r="E355" s="159" t="s">
        <v>234</v>
      </c>
      <c r="F355" s="160" t="s">
        <v>12136</v>
      </c>
      <c r="G355" s="160" t="s">
        <v>9826</v>
      </c>
      <c r="H355" s="160" t="s">
        <v>57</v>
      </c>
      <c r="I355" s="160">
        <v>-10000</v>
      </c>
      <c r="J355" s="160"/>
      <c r="K355" s="160"/>
      <c r="L355" s="161">
        <v>31.6</v>
      </c>
      <c r="M355" s="162">
        <f t="shared" si="7"/>
        <v>-316000</v>
      </c>
      <c r="O355" s="34"/>
      <c r="P355" s="47"/>
      <c r="Q355" s="35"/>
      <c r="R355" s="35"/>
      <c r="S355" s="35"/>
      <c r="T355" s="35"/>
      <c r="U355" s="35"/>
      <c r="V355" s="35"/>
      <c r="W355" s="35"/>
      <c r="X355" s="46"/>
      <c r="Z355" s="268"/>
    </row>
    <row r="356" spans="4:26" ht="19.95" hidden="1" customHeight="1" x14ac:dyDescent="0.25">
      <c r="D356" s="158">
        <v>45675</v>
      </c>
      <c r="E356" s="159" t="s">
        <v>234</v>
      </c>
      <c r="F356" s="160" t="s">
        <v>2813</v>
      </c>
      <c r="G356" s="160" t="s">
        <v>2812</v>
      </c>
      <c r="H356" s="160" t="s">
        <v>57</v>
      </c>
      <c r="I356" s="160">
        <v>-100000</v>
      </c>
      <c r="J356" s="160"/>
      <c r="K356" s="160"/>
      <c r="L356" s="161">
        <v>6.51</v>
      </c>
      <c r="M356" s="162">
        <f t="shared" si="5"/>
        <v>-651000</v>
      </c>
      <c r="O356" s="34"/>
      <c r="P356" s="47"/>
      <c r="Q356" s="35"/>
      <c r="R356" s="35"/>
      <c r="S356" s="35"/>
      <c r="T356" s="35"/>
      <c r="U356" s="35"/>
      <c r="V356" s="35"/>
      <c r="W356" s="35"/>
      <c r="X356" s="46"/>
      <c r="Z356" s="268"/>
    </row>
    <row r="357" spans="4:26" ht="21" hidden="1" customHeight="1" thickTop="1" x14ac:dyDescent="0.25">
      <c r="D357" s="158">
        <v>45689</v>
      </c>
      <c r="E357" s="159" t="s">
        <v>234</v>
      </c>
      <c r="F357" s="160" t="s">
        <v>6068</v>
      </c>
      <c r="G357" s="160" t="s">
        <v>6067</v>
      </c>
      <c r="H357" s="160" t="s">
        <v>0</v>
      </c>
      <c r="I357" s="160">
        <v>70000</v>
      </c>
      <c r="J357" s="160"/>
      <c r="K357" s="160"/>
      <c r="L357" s="161">
        <v>5.57</v>
      </c>
      <c r="M357" s="162">
        <f>L357*I357</f>
        <v>389900</v>
      </c>
      <c r="O357" s="34"/>
      <c r="P357" s="47"/>
      <c r="Q357" s="35"/>
      <c r="R357" s="35"/>
      <c r="S357" s="35"/>
      <c r="T357" s="35"/>
      <c r="U357" s="35"/>
      <c r="V357" s="35"/>
      <c r="W357" s="35"/>
      <c r="X357" s="46"/>
      <c r="Z357" s="268"/>
    </row>
    <row r="358" spans="4:26" ht="19.95" hidden="1" customHeight="1" x14ac:dyDescent="0.25">
      <c r="D358" s="158">
        <v>45689</v>
      </c>
      <c r="E358" s="159" t="s">
        <v>234</v>
      </c>
      <c r="F358" s="160" t="s">
        <v>3236</v>
      </c>
      <c r="G358" s="160" t="s">
        <v>3235</v>
      </c>
      <c r="H358" s="160" t="s">
        <v>0</v>
      </c>
      <c r="I358" s="160">
        <v>20000</v>
      </c>
      <c r="J358" s="160"/>
      <c r="K358" s="160"/>
      <c r="L358" s="161">
        <v>24.1</v>
      </c>
      <c r="M358" s="162">
        <f>L358*I358</f>
        <v>482000</v>
      </c>
      <c r="O358" s="34"/>
      <c r="P358" s="47"/>
      <c r="Q358" s="35"/>
      <c r="R358" s="35"/>
      <c r="S358" s="35"/>
      <c r="T358" s="35"/>
      <c r="U358" s="35"/>
      <c r="V358" s="35"/>
      <c r="W358" s="35"/>
      <c r="X358" s="46"/>
      <c r="Z358" s="268"/>
    </row>
    <row r="359" spans="4:26" ht="19.95" hidden="1" customHeight="1" x14ac:dyDescent="0.25">
      <c r="D359" s="158">
        <v>45696</v>
      </c>
      <c r="E359" s="159" t="s">
        <v>234</v>
      </c>
      <c r="F359" s="160" t="s">
        <v>6068</v>
      </c>
      <c r="G359" s="160" t="s">
        <v>6067</v>
      </c>
      <c r="H359" s="160" t="s">
        <v>57</v>
      </c>
      <c r="I359" s="160">
        <v>-70000</v>
      </c>
      <c r="J359" s="160"/>
      <c r="K359" s="160"/>
      <c r="L359" s="161">
        <v>5.39</v>
      </c>
      <c r="M359" s="162">
        <f>L359*I359</f>
        <v>-377300</v>
      </c>
      <c r="O359" s="34"/>
      <c r="P359" s="47"/>
      <c r="Q359" s="35"/>
      <c r="R359" s="35"/>
      <c r="S359" s="35"/>
      <c r="T359" s="35"/>
      <c r="U359" s="35"/>
      <c r="V359" s="35"/>
      <c r="W359" s="35"/>
      <c r="X359" s="46"/>
      <c r="Z359" s="268"/>
    </row>
    <row r="360" spans="4:26" ht="19.95" hidden="1" customHeight="1" x14ac:dyDescent="0.25">
      <c r="D360" s="158">
        <v>45696</v>
      </c>
      <c r="E360" s="159" t="s">
        <v>234</v>
      </c>
      <c r="F360" s="160" t="s">
        <v>3236</v>
      </c>
      <c r="G360" s="160" t="s">
        <v>3235</v>
      </c>
      <c r="H360" s="160" t="s">
        <v>57</v>
      </c>
      <c r="I360" s="160">
        <v>-20000</v>
      </c>
      <c r="J360" s="160"/>
      <c r="K360" s="160"/>
      <c r="L360" s="161">
        <v>39.94</v>
      </c>
      <c r="M360" s="162">
        <f>L360*I360</f>
        <v>-798800</v>
      </c>
      <c r="O360" s="34"/>
      <c r="P360" s="47"/>
      <c r="Q360" s="35"/>
      <c r="R360" s="35"/>
      <c r="S360" s="35"/>
      <c r="T360" s="35"/>
      <c r="U360" s="35"/>
      <c r="V360" s="35"/>
      <c r="W360" s="35"/>
      <c r="X360" s="46"/>
      <c r="Z360" s="268"/>
    </row>
    <row r="361" spans="4:26" ht="19.95" hidden="1" customHeight="1" x14ac:dyDescent="0.25">
      <c r="D361" s="158">
        <v>45689</v>
      </c>
      <c r="E361" s="159" t="s">
        <v>234</v>
      </c>
      <c r="F361" s="160" t="s">
        <v>12145</v>
      </c>
      <c r="G361" s="160" t="s">
        <v>7423</v>
      </c>
      <c r="H361" s="160" t="s">
        <v>0</v>
      </c>
      <c r="I361" s="160">
        <v>10000</v>
      </c>
      <c r="J361" s="160"/>
      <c r="K361" s="160"/>
      <c r="L361" s="161">
        <v>27.92</v>
      </c>
      <c r="M361" s="162">
        <f t="shared" si="5"/>
        <v>279200</v>
      </c>
      <c r="O361" s="34"/>
      <c r="P361" s="47"/>
      <c r="Q361" s="35"/>
      <c r="R361" s="35"/>
      <c r="S361" s="35"/>
      <c r="T361" s="35"/>
      <c r="U361" s="35"/>
      <c r="V361" s="35"/>
      <c r="W361" s="35"/>
      <c r="X361" s="46"/>
      <c r="Z361" s="268"/>
    </row>
    <row r="362" spans="4:26" ht="19.95" hidden="1" customHeight="1" x14ac:dyDescent="0.25">
      <c r="D362" s="158">
        <v>45703</v>
      </c>
      <c r="E362" s="159" t="s">
        <v>234</v>
      </c>
      <c r="F362" s="160" t="s">
        <v>12145</v>
      </c>
      <c r="G362" s="160" t="s">
        <v>7423</v>
      </c>
      <c r="H362" s="160" t="s">
        <v>57</v>
      </c>
      <c r="I362" s="160">
        <v>-10000</v>
      </c>
      <c r="J362" s="160"/>
      <c r="K362" s="160"/>
      <c r="L362" s="161">
        <v>47.43</v>
      </c>
      <c r="M362" s="162">
        <f>L362*I362</f>
        <v>-474300</v>
      </c>
      <c r="O362" s="34"/>
      <c r="P362" s="47"/>
      <c r="Q362" s="35"/>
      <c r="R362" s="35"/>
      <c r="S362" s="35"/>
      <c r="T362" s="35"/>
      <c r="U362" s="35"/>
      <c r="V362" s="35"/>
      <c r="W362" s="35"/>
      <c r="X362" s="46"/>
      <c r="Z362" s="268"/>
    </row>
    <row r="363" spans="4:26" ht="19.95" hidden="1" customHeight="1" x14ac:dyDescent="0.25">
      <c r="D363" s="158">
        <v>45696</v>
      </c>
      <c r="E363" s="159" t="s">
        <v>234</v>
      </c>
      <c r="F363" s="160" t="s">
        <v>8493</v>
      </c>
      <c r="G363" s="160" t="s">
        <v>8492</v>
      </c>
      <c r="H363" s="160" t="s">
        <v>0</v>
      </c>
      <c r="I363" s="160">
        <v>13000</v>
      </c>
      <c r="J363" s="160"/>
      <c r="K363" s="160"/>
      <c r="L363" s="161">
        <v>53.56</v>
      </c>
      <c r="M363" s="162">
        <f t="shared" si="5"/>
        <v>696280</v>
      </c>
      <c r="O363" s="34"/>
      <c r="P363" s="47"/>
      <c r="Q363" s="35"/>
      <c r="R363" s="35"/>
      <c r="S363" s="35"/>
      <c r="T363" s="35"/>
      <c r="U363" s="35"/>
      <c r="V363" s="35"/>
      <c r="W363" s="35"/>
      <c r="X363" s="46"/>
      <c r="Z363" s="268"/>
    </row>
    <row r="364" spans="4:26" ht="19.95" hidden="1" customHeight="1" x14ac:dyDescent="0.25">
      <c r="D364" s="158">
        <v>45703</v>
      </c>
      <c r="E364" s="159" t="s">
        <v>234</v>
      </c>
      <c r="F364" s="160" t="s">
        <v>8493</v>
      </c>
      <c r="G364" s="160" t="s">
        <v>8492</v>
      </c>
      <c r="H364" s="160" t="s">
        <v>57</v>
      </c>
      <c r="I364" s="160">
        <v>-13000</v>
      </c>
      <c r="J364" s="160"/>
      <c r="K364" s="160"/>
      <c r="L364" s="161">
        <v>58.06</v>
      </c>
      <c r="M364" s="162">
        <f>L364*I364</f>
        <v>-754780</v>
      </c>
      <c r="O364" s="34"/>
      <c r="P364" s="47"/>
      <c r="Q364" s="35"/>
      <c r="R364" s="35"/>
      <c r="S364" s="35"/>
      <c r="T364" s="35"/>
      <c r="U364" s="35"/>
      <c r="V364" s="35"/>
      <c r="W364" s="35"/>
      <c r="X364" s="46"/>
      <c r="Z364" s="268"/>
    </row>
    <row r="365" spans="4:26" ht="19.95" hidden="1" customHeight="1" x14ac:dyDescent="0.25">
      <c r="D365" s="158">
        <v>45696</v>
      </c>
      <c r="E365" s="159" t="s">
        <v>234</v>
      </c>
      <c r="F365" s="160" t="s">
        <v>10675</v>
      </c>
      <c r="G365" s="160" t="s">
        <v>10674</v>
      </c>
      <c r="H365" s="160" t="s">
        <v>0</v>
      </c>
      <c r="I365" s="160">
        <v>70000</v>
      </c>
      <c r="J365" s="160"/>
      <c r="K365" s="160"/>
      <c r="L365" s="161">
        <v>11.12</v>
      </c>
      <c r="M365" s="162">
        <f>L365*I365</f>
        <v>778400</v>
      </c>
      <c r="O365" s="34"/>
      <c r="P365" s="47"/>
      <c r="Q365" s="35"/>
      <c r="R365" s="35"/>
      <c r="S365" s="35"/>
      <c r="T365" s="35"/>
      <c r="U365" s="35"/>
      <c r="V365" s="35"/>
      <c r="W365" s="35"/>
      <c r="X365" s="46"/>
      <c r="Z365" s="268"/>
    </row>
    <row r="366" spans="4:26" ht="19.95" hidden="1" customHeight="1" x14ac:dyDescent="0.25">
      <c r="D366" s="158">
        <v>45703</v>
      </c>
      <c r="E366" s="159" t="s">
        <v>234</v>
      </c>
      <c r="F366" s="160" t="s">
        <v>10675</v>
      </c>
      <c r="G366" s="160" t="s">
        <v>10674</v>
      </c>
      <c r="H366" s="160" t="s">
        <v>57</v>
      </c>
      <c r="I366" s="160">
        <v>-70000</v>
      </c>
      <c r="J366" s="160"/>
      <c r="K366" s="160"/>
      <c r="L366" s="161">
        <v>12.37</v>
      </c>
      <c r="M366" s="162">
        <f>L366*I366</f>
        <v>-865900</v>
      </c>
      <c r="O366" s="34"/>
      <c r="P366" s="47"/>
      <c r="Q366" s="35"/>
      <c r="R366" s="35"/>
      <c r="S366" s="35"/>
      <c r="T366" s="35"/>
      <c r="U366" s="35"/>
      <c r="V366" s="35"/>
      <c r="W366" s="35"/>
      <c r="X366" s="46"/>
      <c r="Z366" s="268"/>
    </row>
    <row r="367" spans="4:26" ht="19.95" hidden="1" customHeight="1" x14ac:dyDescent="0.25">
      <c r="D367" s="158">
        <v>45696</v>
      </c>
      <c r="E367" s="159" t="s">
        <v>234</v>
      </c>
      <c r="F367" s="160" t="s">
        <v>12161</v>
      </c>
      <c r="G367" s="160" t="s">
        <v>7966</v>
      </c>
      <c r="H367" s="160" t="s">
        <v>0</v>
      </c>
      <c r="I367" s="160">
        <v>100000</v>
      </c>
      <c r="J367" s="160"/>
      <c r="K367" s="160"/>
      <c r="L367" s="161">
        <v>6.51</v>
      </c>
      <c r="M367" s="162">
        <f>L367*I367</f>
        <v>651000</v>
      </c>
      <c r="O367" s="34"/>
      <c r="P367" s="47"/>
      <c r="Q367" s="35"/>
      <c r="R367" s="35"/>
      <c r="S367" s="35"/>
      <c r="T367" s="35"/>
      <c r="U367" s="35"/>
      <c r="V367" s="35"/>
      <c r="W367" s="35"/>
      <c r="X367" s="46"/>
      <c r="Z367" s="268"/>
    </row>
    <row r="368" spans="4:26" ht="19.95" hidden="1" customHeight="1" x14ac:dyDescent="0.25">
      <c r="D368" s="158">
        <v>45703</v>
      </c>
      <c r="E368" s="159" t="s">
        <v>234</v>
      </c>
      <c r="F368" s="160" t="s">
        <v>12161</v>
      </c>
      <c r="G368" s="160" t="s">
        <v>7966</v>
      </c>
      <c r="H368" s="160" t="s">
        <v>57</v>
      </c>
      <c r="I368" s="160">
        <v>-100000</v>
      </c>
      <c r="J368" s="160"/>
      <c r="K368" s="160"/>
      <c r="L368" s="161">
        <v>7</v>
      </c>
      <c r="M368" s="162">
        <f>L368*I368</f>
        <v>-700000</v>
      </c>
      <c r="O368" s="34"/>
      <c r="P368" s="47"/>
      <c r="Q368" s="35"/>
      <c r="R368" s="35"/>
      <c r="S368" s="35"/>
      <c r="T368" s="35"/>
      <c r="U368" s="35"/>
      <c r="V368" s="35"/>
      <c r="W368" s="35"/>
      <c r="X368" s="46"/>
      <c r="Z368" s="268"/>
    </row>
    <row r="369" spans="4:26" ht="19.95" hidden="1" customHeight="1" x14ac:dyDescent="0.25">
      <c r="D369" s="158">
        <v>45696</v>
      </c>
      <c r="E369" s="159" t="s">
        <v>234</v>
      </c>
      <c r="F369" s="160" t="s">
        <v>3335</v>
      </c>
      <c r="G369" s="160" t="s">
        <v>3334</v>
      </c>
      <c r="H369" s="160" t="s">
        <v>0</v>
      </c>
      <c r="I369" s="160">
        <v>20000</v>
      </c>
      <c r="J369" s="160"/>
      <c r="K369" s="160"/>
      <c r="L369" s="161">
        <v>22.35</v>
      </c>
      <c r="M369" s="162">
        <f t="shared" si="5"/>
        <v>447000</v>
      </c>
      <c r="O369" s="34"/>
      <c r="P369" s="47"/>
      <c r="Q369" s="35"/>
      <c r="R369" s="35"/>
      <c r="S369" s="35"/>
      <c r="T369" s="35"/>
      <c r="U369" s="35"/>
      <c r="V369" s="35"/>
      <c r="W369" s="35"/>
      <c r="X369" s="46"/>
      <c r="Z369" s="268"/>
    </row>
    <row r="370" spans="4:26" ht="19.95" hidden="1" customHeight="1" x14ac:dyDescent="0.25">
      <c r="D370" s="158">
        <v>45696</v>
      </c>
      <c r="E370" s="159" t="s">
        <v>234</v>
      </c>
      <c r="F370" s="160" t="s">
        <v>6011</v>
      </c>
      <c r="G370" s="160" t="s">
        <v>6010</v>
      </c>
      <c r="H370" s="160" t="s">
        <v>0</v>
      </c>
      <c r="I370" s="160">
        <v>120000</v>
      </c>
      <c r="J370" s="160"/>
      <c r="K370" s="160"/>
      <c r="L370" s="161">
        <v>6.92</v>
      </c>
      <c r="M370" s="162">
        <f t="shared" si="5"/>
        <v>830400</v>
      </c>
      <c r="O370" s="34"/>
      <c r="P370" s="47"/>
      <c r="Q370" s="35"/>
      <c r="R370" s="35"/>
      <c r="S370" s="35"/>
      <c r="T370" s="35"/>
      <c r="U370" s="35"/>
      <c r="V370" s="35"/>
      <c r="W370" s="35"/>
      <c r="X370" s="46"/>
      <c r="Z370" s="268"/>
    </row>
    <row r="371" spans="4:26" ht="19.95" hidden="1" customHeight="1" x14ac:dyDescent="0.25">
      <c r="D371" s="158">
        <v>45696</v>
      </c>
      <c r="E371" s="159" t="s">
        <v>234</v>
      </c>
      <c r="F371" s="160" t="s">
        <v>3137</v>
      </c>
      <c r="G371" s="160" t="s">
        <v>3136</v>
      </c>
      <c r="H371" s="160" t="s">
        <v>0</v>
      </c>
      <c r="I371" s="160">
        <v>40000</v>
      </c>
      <c r="J371" s="160"/>
      <c r="K371" s="160"/>
      <c r="L371" s="161">
        <v>14.19</v>
      </c>
      <c r="M371" s="162">
        <f t="shared" si="5"/>
        <v>567600</v>
      </c>
      <c r="O371" s="34"/>
      <c r="P371" s="47"/>
      <c r="Q371" s="35"/>
      <c r="R371" s="35"/>
      <c r="S371" s="35"/>
      <c r="T371" s="35"/>
      <c r="U371" s="35"/>
      <c r="V371" s="35"/>
      <c r="W371" s="35"/>
      <c r="X371" s="46"/>
      <c r="Z371" s="268"/>
    </row>
    <row r="372" spans="4:26" ht="19.95" hidden="1" customHeight="1" x14ac:dyDescent="0.25">
      <c r="D372" s="158">
        <v>45696</v>
      </c>
      <c r="E372" s="159" t="s">
        <v>234</v>
      </c>
      <c r="F372" s="160" t="s">
        <v>5071</v>
      </c>
      <c r="G372" s="160" t="s">
        <v>5070</v>
      </c>
      <c r="H372" s="160" t="s">
        <v>0</v>
      </c>
      <c r="I372" s="160">
        <v>50000</v>
      </c>
      <c r="J372" s="160"/>
      <c r="K372" s="160"/>
      <c r="L372" s="161">
        <v>10.52</v>
      </c>
      <c r="M372" s="162">
        <f t="shared" si="5"/>
        <v>526000</v>
      </c>
      <c r="O372" s="34"/>
      <c r="P372" s="47"/>
      <c r="Q372" s="35"/>
      <c r="R372" s="35"/>
      <c r="S372" s="35"/>
      <c r="T372" s="35"/>
      <c r="U372" s="35"/>
      <c r="V372" s="35"/>
      <c r="W372" s="35"/>
      <c r="X372" s="46"/>
      <c r="Z372" s="268"/>
    </row>
    <row r="373" spans="4:26" ht="19.95" hidden="1" customHeight="1" x14ac:dyDescent="0.25">
      <c r="D373" s="158">
        <v>45703</v>
      </c>
      <c r="E373" s="159" t="s">
        <v>234</v>
      </c>
      <c r="F373" s="160" t="s">
        <v>7146</v>
      </c>
      <c r="G373" s="160" t="s">
        <v>7145</v>
      </c>
      <c r="H373" s="160" t="s">
        <v>0</v>
      </c>
      <c r="I373" s="160">
        <v>100000</v>
      </c>
      <c r="J373" s="160"/>
      <c r="K373" s="160"/>
      <c r="L373" s="161">
        <v>7.19</v>
      </c>
      <c r="M373" s="162">
        <f t="shared" si="5"/>
        <v>719000</v>
      </c>
      <c r="O373" s="34"/>
      <c r="P373" s="47"/>
      <c r="Q373" s="35"/>
      <c r="R373" s="35"/>
      <c r="S373" s="35"/>
      <c r="T373" s="35"/>
      <c r="U373" s="35"/>
      <c r="V373" s="35"/>
      <c r="W373" s="35"/>
      <c r="X373" s="46"/>
      <c r="Z373" s="268"/>
    </row>
    <row r="374" spans="4:26" ht="19.95" hidden="1" customHeight="1" x14ac:dyDescent="0.25">
      <c r="D374" s="158">
        <v>45703</v>
      </c>
      <c r="E374" s="159" t="s">
        <v>234</v>
      </c>
      <c r="F374" s="160" t="s">
        <v>7408</v>
      </c>
      <c r="G374" s="160" t="s">
        <v>7407</v>
      </c>
      <c r="H374" s="160" t="s">
        <v>0</v>
      </c>
      <c r="I374" s="160">
        <v>40000</v>
      </c>
      <c r="J374" s="160"/>
      <c r="K374" s="160"/>
      <c r="L374" s="161">
        <v>18.27</v>
      </c>
      <c r="M374" s="162">
        <f t="shared" si="5"/>
        <v>730800</v>
      </c>
      <c r="O374" s="34"/>
      <c r="P374" s="47"/>
      <c r="Q374" s="35"/>
      <c r="R374" s="35"/>
      <c r="S374" s="35"/>
      <c r="T374" s="35"/>
      <c r="U374" s="35"/>
      <c r="V374" s="35"/>
      <c r="W374" s="35"/>
      <c r="X374" s="46"/>
      <c r="Z374" s="268"/>
    </row>
    <row r="375" spans="4:26" ht="19.95" hidden="1" customHeight="1" x14ac:dyDescent="0.25">
      <c r="D375" s="158">
        <v>45703</v>
      </c>
      <c r="E375" s="159" t="s">
        <v>234</v>
      </c>
      <c r="F375" s="160" t="s">
        <v>10974</v>
      </c>
      <c r="G375" s="160" t="s">
        <v>10973</v>
      </c>
      <c r="H375" s="160" t="s">
        <v>0</v>
      </c>
      <c r="I375" s="160">
        <v>72938</v>
      </c>
      <c r="J375" s="160"/>
      <c r="K375" s="160"/>
      <c r="L375" s="161">
        <v>8.4700000000000006</v>
      </c>
      <c r="M375" s="162">
        <f t="shared" si="5"/>
        <v>617784.8600000001</v>
      </c>
      <c r="O375" s="34"/>
      <c r="P375" s="47"/>
      <c r="Q375" s="35"/>
      <c r="R375" s="35"/>
      <c r="S375" s="35"/>
      <c r="T375" s="35"/>
      <c r="U375" s="35"/>
      <c r="V375" s="35"/>
      <c r="W375" s="35"/>
      <c r="X375" s="46"/>
      <c r="Z375" s="268"/>
    </row>
    <row r="376" spans="4:26" ht="19.95" hidden="1" customHeight="1" x14ac:dyDescent="0.25">
      <c r="D376" s="158">
        <v>45703</v>
      </c>
      <c r="E376" s="159" t="s">
        <v>234</v>
      </c>
      <c r="F376" s="160" t="s">
        <v>7026</v>
      </c>
      <c r="G376" s="160" t="s">
        <v>7025</v>
      </c>
      <c r="H376" s="160" t="s">
        <v>0</v>
      </c>
      <c r="I376" s="160">
        <v>20000</v>
      </c>
      <c r="J376" s="160"/>
      <c r="K376" s="160"/>
      <c r="L376" s="161">
        <v>33.21</v>
      </c>
      <c r="M376" s="162">
        <f t="shared" si="5"/>
        <v>664200</v>
      </c>
      <c r="O376" s="34"/>
      <c r="P376" s="47"/>
      <c r="Q376" s="35"/>
      <c r="R376" s="35"/>
      <c r="S376" s="35"/>
      <c r="T376" s="35"/>
      <c r="U376" s="35"/>
      <c r="V376" s="35"/>
      <c r="W376" s="35"/>
      <c r="X376" s="46"/>
      <c r="Z376" s="268"/>
    </row>
    <row r="377" spans="4:26" ht="19.95" hidden="1" customHeight="1" x14ac:dyDescent="0.25">
      <c r="D377" s="158">
        <v>45703</v>
      </c>
      <c r="E377" s="159" t="s">
        <v>234</v>
      </c>
      <c r="F377" s="160" t="s">
        <v>6994</v>
      </c>
      <c r="G377" s="160" t="s">
        <v>6993</v>
      </c>
      <c r="H377" s="160" t="s">
        <v>0</v>
      </c>
      <c r="I377" s="160">
        <v>15000</v>
      </c>
      <c r="J377" s="160"/>
      <c r="K377" s="160"/>
      <c r="L377" s="161">
        <v>52.94</v>
      </c>
      <c r="M377" s="162">
        <f t="shared" si="5"/>
        <v>794100</v>
      </c>
      <c r="O377" s="34"/>
      <c r="P377" s="47"/>
      <c r="Q377" s="35"/>
      <c r="R377" s="35"/>
      <c r="S377" s="35"/>
      <c r="T377" s="35"/>
      <c r="U377" s="35"/>
      <c r="V377" s="35"/>
      <c r="W377" s="35"/>
      <c r="X377" s="46"/>
      <c r="Z377" s="268"/>
    </row>
    <row r="378" spans="4:26" ht="19.95" hidden="1" customHeight="1" x14ac:dyDescent="0.25">
      <c r="D378" s="158">
        <v>45703</v>
      </c>
      <c r="E378" s="159" t="s">
        <v>234</v>
      </c>
      <c r="F378" s="160" t="s">
        <v>5071</v>
      </c>
      <c r="G378" s="160" t="s">
        <v>5070</v>
      </c>
      <c r="H378" s="160" t="s">
        <v>57</v>
      </c>
      <c r="I378" s="160">
        <v>-50000</v>
      </c>
      <c r="J378" s="160"/>
      <c r="K378" s="160"/>
      <c r="L378" s="161">
        <v>11.27</v>
      </c>
      <c r="M378" s="162">
        <f t="shared" si="5"/>
        <v>-563500</v>
      </c>
      <c r="O378" s="34"/>
      <c r="P378" s="47"/>
      <c r="Q378" s="35"/>
      <c r="R378" s="35"/>
      <c r="S378" s="35"/>
      <c r="T378" s="35"/>
      <c r="U378" s="35"/>
      <c r="V378" s="35"/>
      <c r="W378" s="35"/>
      <c r="X378" s="46"/>
      <c r="Z378" s="268"/>
    </row>
    <row r="379" spans="4:26" ht="19.95" hidden="1" customHeight="1" x14ac:dyDescent="0.25">
      <c r="D379" s="158">
        <v>45703</v>
      </c>
      <c r="E379" s="159" t="s">
        <v>234</v>
      </c>
      <c r="F379" s="160" t="s">
        <v>3137</v>
      </c>
      <c r="G379" s="160" t="s">
        <v>3136</v>
      </c>
      <c r="H379" s="160" t="s">
        <v>57</v>
      </c>
      <c r="I379" s="160">
        <v>-40000</v>
      </c>
      <c r="J379" s="160"/>
      <c r="K379" s="160"/>
      <c r="L379" s="161">
        <v>17.600000000000001</v>
      </c>
      <c r="M379" s="162">
        <f t="shared" si="5"/>
        <v>-704000</v>
      </c>
      <c r="O379" s="34"/>
      <c r="P379" s="47"/>
      <c r="Q379" s="35"/>
      <c r="R379" s="35"/>
      <c r="S379" s="35"/>
      <c r="T379" s="35"/>
      <c r="U379" s="35"/>
      <c r="V379" s="35"/>
      <c r="W379" s="35"/>
      <c r="X379" s="46"/>
      <c r="Z379" s="268"/>
    </row>
    <row r="380" spans="4:26" ht="19.95" hidden="1" customHeight="1" x14ac:dyDescent="0.25">
      <c r="D380" s="158">
        <v>45717</v>
      </c>
      <c r="E380" s="159" t="s">
        <v>234</v>
      </c>
      <c r="F380" s="160" t="s">
        <v>3335</v>
      </c>
      <c r="G380" s="160" t="s">
        <v>3334</v>
      </c>
      <c r="H380" s="160" t="s">
        <v>57</v>
      </c>
      <c r="I380" s="160">
        <v>-20000</v>
      </c>
      <c r="J380" s="160"/>
      <c r="K380" s="160"/>
      <c r="L380" s="161">
        <v>31.45</v>
      </c>
      <c r="M380" s="162">
        <f t="shared" si="5"/>
        <v>-629000</v>
      </c>
      <c r="O380" s="34"/>
      <c r="P380" s="47"/>
      <c r="Q380" s="35"/>
      <c r="R380" s="35"/>
      <c r="S380" s="35"/>
      <c r="T380" s="35"/>
      <c r="U380" s="35"/>
      <c r="V380" s="35"/>
      <c r="W380" s="35"/>
      <c r="X380" s="46"/>
      <c r="Z380" s="268"/>
    </row>
    <row r="381" spans="4:26" ht="19.95" hidden="1" customHeight="1" x14ac:dyDescent="0.25">
      <c r="D381" s="158">
        <v>45717</v>
      </c>
      <c r="E381" s="159" t="s">
        <v>234</v>
      </c>
      <c r="F381" s="160" t="s">
        <v>6011</v>
      </c>
      <c r="G381" s="160" t="s">
        <v>6010</v>
      </c>
      <c r="H381" s="160" t="s">
        <v>57</v>
      </c>
      <c r="I381" s="160">
        <v>-120000</v>
      </c>
      <c r="J381" s="160"/>
      <c r="K381" s="160"/>
      <c r="L381" s="161">
        <v>13.25</v>
      </c>
      <c r="M381" s="162">
        <f t="shared" si="5"/>
        <v>-1590000</v>
      </c>
      <c r="O381" s="34"/>
      <c r="P381" s="47"/>
      <c r="Q381" s="35"/>
      <c r="R381" s="35"/>
      <c r="S381" s="35"/>
      <c r="T381" s="35"/>
      <c r="U381" s="35"/>
      <c r="V381" s="35"/>
      <c r="W381" s="35"/>
      <c r="X381" s="46"/>
      <c r="Z381" s="268"/>
    </row>
    <row r="382" spans="4:26" ht="19.95" hidden="1" customHeight="1" x14ac:dyDescent="0.25">
      <c r="D382" s="158">
        <v>45717</v>
      </c>
      <c r="E382" s="159" t="s">
        <v>234</v>
      </c>
      <c r="F382" s="160" t="s">
        <v>7146</v>
      </c>
      <c r="G382" s="160" t="s">
        <v>7145</v>
      </c>
      <c r="H382" s="160" t="s">
        <v>57</v>
      </c>
      <c r="I382" s="160">
        <v>-100000</v>
      </c>
      <c r="J382" s="160"/>
      <c r="K382" s="160"/>
      <c r="L382" s="161">
        <v>6.74</v>
      </c>
      <c r="M382" s="162">
        <f t="shared" si="5"/>
        <v>-674000</v>
      </c>
      <c r="O382" s="34"/>
      <c r="P382" s="47"/>
      <c r="Q382" s="35"/>
      <c r="R382" s="35"/>
      <c r="S382" s="35"/>
      <c r="T382" s="35"/>
      <c r="U382" s="35"/>
      <c r="V382" s="35"/>
      <c r="W382" s="35"/>
      <c r="X382" s="46"/>
      <c r="Z382" s="268"/>
    </row>
    <row r="383" spans="4:26" ht="19.95" hidden="1" customHeight="1" x14ac:dyDescent="0.25">
      <c r="D383" s="158">
        <v>45717</v>
      </c>
      <c r="E383" s="159" t="s">
        <v>234</v>
      </c>
      <c r="F383" s="160" t="s">
        <v>7408</v>
      </c>
      <c r="G383" s="160" t="s">
        <v>7407</v>
      </c>
      <c r="H383" s="160" t="s">
        <v>57</v>
      </c>
      <c r="I383" s="160">
        <v>-40000</v>
      </c>
      <c r="J383" s="160"/>
      <c r="K383" s="160"/>
      <c r="L383" s="161">
        <v>15.24</v>
      </c>
      <c r="M383" s="162">
        <f t="shared" si="5"/>
        <v>-609600</v>
      </c>
      <c r="O383" s="34"/>
      <c r="P383" s="47"/>
      <c r="Q383" s="35"/>
      <c r="R383" s="35"/>
      <c r="S383" s="35"/>
      <c r="T383" s="35"/>
      <c r="U383" s="35"/>
      <c r="V383" s="35"/>
      <c r="W383" s="35"/>
      <c r="X383" s="46"/>
      <c r="Z383" s="268"/>
    </row>
    <row r="384" spans="4:26" ht="19.95" hidden="1" customHeight="1" x14ac:dyDescent="0.25">
      <c r="D384" s="158">
        <v>45717</v>
      </c>
      <c r="E384" s="159" t="s">
        <v>234</v>
      </c>
      <c r="F384" s="160" t="s">
        <v>10974</v>
      </c>
      <c r="G384" s="160" t="s">
        <v>10973</v>
      </c>
      <c r="H384" s="160" t="s">
        <v>57</v>
      </c>
      <c r="I384" s="160">
        <v>-72938</v>
      </c>
      <c r="J384" s="160"/>
      <c r="K384" s="160"/>
      <c r="L384" s="161">
        <v>9.5500000000000007</v>
      </c>
      <c r="M384" s="162">
        <f t="shared" si="5"/>
        <v>-696557.9</v>
      </c>
      <c r="O384" s="34"/>
      <c r="P384" s="47"/>
      <c r="Q384" s="35"/>
      <c r="R384" s="35"/>
      <c r="S384" s="35"/>
      <c r="T384" s="35"/>
      <c r="U384" s="35"/>
      <c r="V384" s="35"/>
      <c r="W384" s="35"/>
      <c r="X384" s="46"/>
      <c r="Z384" s="268"/>
    </row>
    <row r="385" spans="4:26" ht="19.95" hidden="1" customHeight="1" x14ac:dyDescent="0.25">
      <c r="D385" s="158">
        <v>45717</v>
      </c>
      <c r="E385" s="159" t="s">
        <v>234</v>
      </c>
      <c r="F385" s="160" t="s">
        <v>7026</v>
      </c>
      <c r="G385" s="160" t="s">
        <v>7025</v>
      </c>
      <c r="H385" s="160" t="s">
        <v>57</v>
      </c>
      <c r="I385" s="160">
        <v>-20000</v>
      </c>
      <c r="J385" s="160"/>
      <c r="K385" s="160"/>
      <c r="L385" s="161">
        <v>33.5</v>
      </c>
      <c r="M385" s="162">
        <f t="shared" si="5"/>
        <v>-670000</v>
      </c>
      <c r="O385" s="34"/>
      <c r="P385" s="47"/>
      <c r="Q385" s="35"/>
      <c r="R385" s="35"/>
      <c r="S385" s="35"/>
      <c r="T385" s="35"/>
      <c r="U385" s="35"/>
      <c r="V385" s="35"/>
      <c r="W385" s="35"/>
      <c r="X385" s="46"/>
      <c r="Z385" s="268"/>
    </row>
    <row r="386" spans="4:26" ht="19.95" hidden="1" customHeight="1" x14ac:dyDescent="0.25">
      <c r="D386" s="158">
        <v>45717</v>
      </c>
      <c r="E386" s="159" t="s">
        <v>234</v>
      </c>
      <c r="F386" s="160" t="s">
        <v>6994</v>
      </c>
      <c r="G386" s="160" t="s">
        <v>6993</v>
      </c>
      <c r="H386" s="160" t="s">
        <v>57</v>
      </c>
      <c r="I386" s="160">
        <v>-15000</v>
      </c>
      <c r="J386" s="160"/>
      <c r="K386" s="160"/>
      <c r="L386" s="161">
        <v>48.64</v>
      </c>
      <c r="M386" s="162">
        <f t="shared" si="5"/>
        <v>-729600</v>
      </c>
      <c r="O386" s="34"/>
      <c r="P386" s="47"/>
      <c r="Q386" s="35"/>
      <c r="R386" s="35"/>
      <c r="S386" s="35"/>
      <c r="T386" s="35"/>
      <c r="U386" s="35"/>
      <c r="V386" s="35"/>
      <c r="W386" s="35"/>
      <c r="X386" s="46"/>
      <c r="Z386" s="268"/>
    </row>
    <row r="387" spans="4:26" ht="19.95" hidden="1" customHeight="1" x14ac:dyDescent="0.25">
      <c r="D387" s="158">
        <v>45731</v>
      </c>
      <c r="E387" s="159" t="s">
        <v>234</v>
      </c>
      <c r="F387" s="160" t="s">
        <v>4601</v>
      </c>
      <c r="G387" s="160" t="s">
        <v>4600</v>
      </c>
      <c r="H387" s="160" t="s">
        <v>0</v>
      </c>
      <c r="I387" s="160">
        <v>120000</v>
      </c>
      <c r="J387" s="160"/>
      <c r="K387" s="160"/>
      <c r="L387" s="161">
        <v>4.0599999999999996</v>
      </c>
      <c r="M387" s="162">
        <f t="shared" si="5"/>
        <v>487199.99999999994</v>
      </c>
      <c r="O387" s="34"/>
      <c r="P387" s="47"/>
      <c r="Q387" s="35"/>
      <c r="R387" s="35"/>
      <c r="S387" s="35"/>
      <c r="T387" s="35"/>
      <c r="U387" s="35"/>
      <c r="V387" s="35"/>
      <c r="W387" s="35"/>
      <c r="X387" s="46"/>
      <c r="Z387" s="268"/>
    </row>
    <row r="388" spans="4:26" ht="19.95" hidden="1" customHeight="1" x14ac:dyDescent="0.25">
      <c r="D388" s="158">
        <v>45731</v>
      </c>
      <c r="E388" s="159" t="s">
        <v>234</v>
      </c>
      <c r="F388" s="160" t="s">
        <v>2542</v>
      </c>
      <c r="G388" s="160" t="s">
        <v>2541</v>
      </c>
      <c r="H388" s="160" t="s">
        <v>0</v>
      </c>
      <c r="I388" s="160">
        <v>60000</v>
      </c>
      <c r="J388" s="160"/>
      <c r="K388" s="160"/>
      <c r="L388" s="161">
        <v>7.16</v>
      </c>
      <c r="M388" s="162">
        <f t="shared" si="5"/>
        <v>429600</v>
      </c>
      <c r="O388" s="34"/>
      <c r="P388" s="47"/>
      <c r="Q388" s="35"/>
      <c r="R388" s="35"/>
      <c r="S388" s="35"/>
      <c r="T388" s="35"/>
      <c r="U388" s="35"/>
      <c r="V388" s="35"/>
      <c r="W388" s="35"/>
      <c r="X388" s="46"/>
      <c r="Z388" s="268"/>
    </row>
    <row r="389" spans="4:26" ht="19.95" hidden="1" customHeight="1" x14ac:dyDescent="0.25">
      <c r="D389" s="158">
        <v>45731</v>
      </c>
      <c r="E389" s="159" t="s">
        <v>234</v>
      </c>
      <c r="F389" s="160" t="s">
        <v>5105</v>
      </c>
      <c r="G389" s="160" t="s">
        <v>5104</v>
      </c>
      <c r="H389" s="160" t="s">
        <v>0</v>
      </c>
      <c r="I389" s="160">
        <v>30000</v>
      </c>
      <c r="J389" s="160"/>
      <c r="K389" s="160"/>
      <c r="L389" s="161">
        <v>21.18</v>
      </c>
      <c r="M389" s="162">
        <f t="shared" si="5"/>
        <v>635400</v>
      </c>
      <c r="O389" s="34"/>
      <c r="P389" s="47"/>
      <c r="Q389" s="35"/>
      <c r="R389" s="35"/>
      <c r="S389" s="35"/>
      <c r="T389" s="35"/>
      <c r="U389" s="35"/>
      <c r="V389" s="35"/>
      <c r="W389" s="35"/>
      <c r="X389" s="46"/>
      <c r="Z389" s="268"/>
    </row>
    <row r="390" spans="4:26" ht="19.95" hidden="1" customHeight="1" x14ac:dyDescent="0.25">
      <c r="D390" s="158">
        <v>45731</v>
      </c>
      <c r="E390" s="159" t="s">
        <v>234</v>
      </c>
      <c r="F390" s="160" t="s">
        <v>12206</v>
      </c>
      <c r="G390" s="160" t="s">
        <v>6163</v>
      </c>
      <c r="H390" s="160" t="s">
        <v>0</v>
      </c>
      <c r="I390" s="160">
        <v>200000</v>
      </c>
      <c r="J390" s="160"/>
      <c r="K390" s="160"/>
      <c r="L390" s="161">
        <v>3.08</v>
      </c>
      <c r="M390" s="162">
        <f t="shared" si="5"/>
        <v>616000</v>
      </c>
      <c r="O390" s="34"/>
      <c r="P390" s="47"/>
      <c r="Q390" s="35"/>
      <c r="R390" s="35"/>
      <c r="S390" s="35"/>
      <c r="T390" s="35"/>
      <c r="U390" s="35"/>
      <c r="V390" s="35"/>
      <c r="W390" s="35"/>
      <c r="X390" s="46"/>
      <c r="Z390" s="268"/>
    </row>
    <row r="391" spans="4:26" ht="19.95" hidden="1" customHeight="1" x14ac:dyDescent="0.25">
      <c r="D391" s="158">
        <v>45731</v>
      </c>
      <c r="E391" s="159" t="s">
        <v>234</v>
      </c>
      <c r="F391" s="160" t="s">
        <v>8447</v>
      </c>
      <c r="G391" s="160" t="s">
        <v>8446</v>
      </c>
      <c r="H391" s="160" t="s">
        <v>0</v>
      </c>
      <c r="I391" s="160">
        <v>50000</v>
      </c>
      <c r="J391" s="160"/>
      <c r="K391" s="160"/>
      <c r="L391" s="161">
        <v>14.6</v>
      </c>
      <c r="M391" s="162">
        <f t="shared" si="5"/>
        <v>730000</v>
      </c>
      <c r="O391" s="34"/>
      <c r="P391" s="47"/>
      <c r="Q391" s="35"/>
      <c r="R391" s="35"/>
      <c r="S391" s="35"/>
      <c r="T391" s="35"/>
      <c r="U391" s="35"/>
      <c r="V391" s="35"/>
      <c r="W391" s="35"/>
      <c r="X391" s="46"/>
      <c r="Z391" s="268"/>
    </row>
    <row r="392" spans="4:26" ht="19.95" hidden="1" customHeight="1" x14ac:dyDescent="0.25">
      <c r="D392" s="158">
        <v>45731</v>
      </c>
      <c r="E392" s="159" t="s">
        <v>234</v>
      </c>
      <c r="F392" s="160" t="s">
        <v>1442</v>
      </c>
      <c r="G392" s="160" t="s">
        <v>1441</v>
      </c>
      <c r="H392" s="160" t="s">
        <v>0</v>
      </c>
      <c r="I392" s="160">
        <v>40000</v>
      </c>
      <c r="J392" s="160"/>
      <c r="K392" s="160"/>
      <c r="L392" s="161">
        <v>15.42</v>
      </c>
      <c r="M392" s="162">
        <f t="shared" si="5"/>
        <v>616800</v>
      </c>
      <c r="O392" s="34"/>
      <c r="P392" s="47"/>
      <c r="Q392" s="35"/>
      <c r="R392" s="35"/>
      <c r="S392" s="35"/>
      <c r="T392" s="35"/>
      <c r="U392" s="35"/>
      <c r="V392" s="35"/>
      <c r="W392" s="35"/>
      <c r="X392" s="46"/>
      <c r="Z392" s="268"/>
    </row>
    <row r="393" spans="4:26" ht="19.95" hidden="1" customHeight="1" x14ac:dyDescent="0.25">
      <c r="D393" s="158">
        <v>45738</v>
      </c>
      <c r="E393" s="159" t="s">
        <v>234</v>
      </c>
      <c r="F393" s="160" t="s">
        <v>4601</v>
      </c>
      <c r="G393" s="160" t="s">
        <v>4600</v>
      </c>
      <c r="H393" s="160" t="s">
        <v>57</v>
      </c>
      <c r="I393" s="160">
        <v>-120000</v>
      </c>
      <c r="J393" s="160"/>
      <c r="K393" s="160"/>
      <c r="L393" s="161">
        <v>6.39</v>
      </c>
      <c r="M393" s="162">
        <f t="shared" si="5"/>
        <v>-766800</v>
      </c>
      <c r="O393" s="34"/>
      <c r="P393" s="47"/>
      <c r="Q393" s="35"/>
      <c r="R393" s="35"/>
      <c r="S393" s="35"/>
      <c r="T393" s="35"/>
      <c r="U393" s="35"/>
      <c r="V393" s="35"/>
      <c r="W393" s="35"/>
      <c r="X393" s="46"/>
      <c r="Z393" s="268"/>
    </row>
    <row r="394" spans="4:26" ht="19.95" hidden="1" customHeight="1" x14ac:dyDescent="0.25">
      <c r="D394" s="158">
        <v>45738</v>
      </c>
      <c r="E394" s="159" t="s">
        <v>234</v>
      </c>
      <c r="F394" s="160" t="s">
        <v>2542</v>
      </c>
      <c r="G394" s="160" t="s">
        <v>2541</v>
      </c>
      <c r="H394" s="160" t="s">
        <v>57</v>
      </c>
      <c r="I394" s="160">
        <v>-60000</v>
      </c>
      <c r="J394" s="160"/>
      <c r="K394" s="160"/>
      <c r="L394" s="161">
        <v>6.74</v>
      </c>
      <c r="M394" s="162">
        <f t="shared" si="5"/>
        <v>-404400</v>
      </c>
      <c r="O394" s="34"/>
      <c r="P394" s="47"/>
      <c r="Q394" s="35"/>
      <c r="R394" s="35"/>
      <c r="S394" s="35"/>
      <c r="T394" s="35"/>
      <c r="U394" s="35"/>
      <c r="V394" s="35"/>
      <c r="W394" s="35"/>
      <c r="X394" s="46"/>
      <c r="Z394" s="268"/>
    </row>
    <row r="395" spans="4:26" ht="19.95" hidden="1" customHeight="1" x14ac:dyDescent="0.25">
      <c r="D395" s="158">
        <v>45738</v>
      </c>
      <c r="E395" s="159" t="s">
        <v>234</v>
      </c>
      <c r="F395" s="160" t="s">
        <v>5105</v>
      </c>
      <c r="G395" s="160" t="s">
        <v>5104</v>
      </c>
      <c r="H395" s="160" t="s">
        <v>57</v>
      </c>
      <c r="I395" s="160">
        <v>-30000</v>
      </c>
      <c r="J395" s="160"/>
      <c r="K395" s="160"/>
      <c r="L395" s="161">
        <v>27.91</v>
      </c>
      <c r="M395" s="162">
        <f t="shared" si="5"/>
        <v>-837300</v>
      </c>
      <c r="O395" s="34"/>
      <c r="P395" s="47"/>
      <c r="Q395" s="35"/>
      <c r="R395" s="35"/>
      <c r="S395" s="35"/>
      <c r="T395" s="35"/>
      <c r="U395" s="35"/>
      <c r="V395" s="35"/>
      <c r="W395" s="35"/>
      <c r="X395" s="46"/>
      <c r="Z395" s="268"/>
    </row>
    <row r="396" spans="4:26" ht="19.95" hidden="1" customHeight="1" x14ac:dyDescent="0.25">
      <c r="D396" s="158">
        <v>45738</v>
      </c>
      <c r="E396" s="159" t="s">
        <v>234</v>
      </c>
      <c r="F396" s="160" t="s">
        <v>12206</v>
      </c>
      <c r="G396" s="160" t="s">
        <v>6163</v>
      </c>
      <c r="H396" s="160" t="s">
        <v>57</v>
      </c>
      <c r="I396" s="160">
        <v>-200000</v>
      </c>
      <c r="J396" s="160"/>
      <c r="K396" s="160"/>
      <c r="L396" s="161">
        <v>2.88</v>
      </c>
      <c r="M396" s="162">
        <f t="shared" si="5"/>
        <v>-576000</v>
      </c>
      <c r="O396" s="34"/>
      <c r="P396" s="47"/>
      <c r="Q396" s="35"/>
      <c r="R396" s="35"/>
      <c r="S396" s="35"/>
      <c r="T396" s="35"/>
      <c r="U396" s="35"/>
      <c r="V396" s="35"/>
      <c r="W396" s="35"/>
      <c r="X396" s="46"/>
      <c r="Z396" s="268"/>
    </row>
    <row r="397" spans="4:26" ht="19.95" hidden="1" customHeight="1" x14ac:dyDescent="0.25">
      <c r="D397" s="158">
        <v>45738</v>
      </c>
      <c r="E397" s="159" t="s">
        <v>234</v>
      </c>
      <c r="F397" s="160" t="s">
        <v>8447</v>
      </c>
      <c r="G397" s="160" t="s">
        <v>8446</v>
      </c>
      <c r="H397" s="160" t="s">
        <v>57</v>
      </c>
      <c r="I397" s="160">
        <v>-50000</v>
      </c>
      <c r="J397" s="160"/>
      <c r="K397" s="160"/>
      <c r="L397" s="161">
        <v>14.29</v>
      </c>
      <c r="M397" s="162">
        <f t="shared" si="5"/>
        <v>-714500</v>
      </c>
      <c r="O397" s="34"/>
      <c r="P397" s="47"/>
      <c r="Q397" s="35"/>
      <c r="R397" s="35"/>
      <c r="S397" s="35"/>
      <c r="T397" s="35"/>
      <c r="U397" s="35"/>
      <c r="V397" s="35"/>
      <c r="W397" s="35"/>
      <c r="X397" s="46"/>
      <c r="Z397" s="268"/>
    </row>
    <row r="398" spans="4:26" ht="19.95" hidden="1" customHeight="1" x14ac:dyDescent="0.25">
      <c r="D398" s="158">
        <v>45738</v>
      </c>
      <c r="E398" s="159" t="s">
        <v>234</v>
      </c>
      <c r="F398" s="160" t="s">
        <v>1442</v>
      </c>
      <c r="G398" s="160" t="s">
        <v>1441</v>
      </c>
      <c r="H398" s="160" t="s">
        <v>57</v>
      </c>
      <c r="I398" s="160">
        <v>-40000</v>
      </c>
      <c r="J398" s="160"/>
      <c r="K398" s="160"/>
      <c r="L398" s="161">
        <v>19.43</v>
      </c>
      <c r="M398" s="162">
        <f t="shared" si="5"/>
        <v>-777200</v>
      </c>
      <c r="O398" s="34"/>
      <c r="P398" s="47"/>
      <c r="Q398" s="35"/>
      <c r="R398" s="35"/>
      <c r="S398" s="35"/>
      <c r="T398" s="35"/>
      <c r="U398" s="35"/>
      <c r="V398" s="35"/>
      <c r="W398" s="35"/>
      <c r="X398" s="46"/>
      <c r="Z398" s="268"/>
    </row>
    <row r="399" spans="4:26" ht="19.95" hidden="1" customHeight="1" x14ac:dyDescent="0.25">
      <c r="D399" s="158">
        <v>45738</v>
      </c>
      <c r="E399" s="159" t="s">
        <v>234</v>
      </c>
      <c r="F399" s="160" t="s">
        <v>2772</v>
      </c>
      <c r="G399" s="160" t="s">
        <v>2771</v>
      </c>
      <c r="H399" s="160" t="s">
        <v>0</v>
      </c>
      <c r="I399" s="160">
        <v>200000</v>
      </c>
      <c r="J399" s="160"/>
      <c r="K399" s="160"/>
      <c r="L399" s="161">
        <v>4.92</v>
      </c>
      <c r="M399" s="162">
        <f t="shared" si="5"/>
        <v>984000</v>
      </c>
      <c r="O399" s="34"/>
      <c r="P399" s="47"/>
      <c r="Q399" s="35"/>
      <c r="R399" s="35"/>
      <c r="S399" s="35"/>
      <c r="T399" s="35"/>
      <c r="U399" s="35"/>
      <c r="V399" s="35"/>
      <c r="W399" s="35"/>
      <c r="X399" s="46"/>
      <c r="Z399" s="268"/>
    </row>
    <row r="400" spans="4:26" ht="19.95" hidden="1" customHeight="1" x14ac:dyDescent="0.25">
      <c r="D400" s="158">
        <v>45738</v>
      </c>
      <c r="E400" s="159" t="s">
        <v>234</v>
      </c>
      <c r="F400" s="160" t="s">
        <v>2682</v>
      </c>
      <c r="G400" s="160" t="s">
        <v>2681</v>
      </c>
      <c r="H400" s="160" t="s">
        <v>0</v>
      </c>
      <c r="I400" s="160">
        <v>80000</v>
      </c>
      <c r="J400" s="160"/>
      <c r="K400" s="160"/>
      <c r="L400" s="161">
        <v>8.31</v>
      </c>
      <c r="M400" s="162">
        <f t="shared" si="5"/>
        <v>664800</v>
      </c>
      <c r="O400" s="34"/>
      <c r="P400" s="47"/>
      <c r="Q400" s="35"/>
      <c r="R400" s="35"/>
      <c r="S400" s="35"/>
      <c r="T400" s="35"/>
      <c r="U400" s="35"/>
      <c r="V400" s="35"/>
      <c r="W400" s="35"/>
      <c r="X400" s="46"/>
      <c r="Z400" s="268"/>
    </row>
    <row r="401" spans="4:26" ht="19.95" hidden="1" customHeight="1" x14ac:dyDescent="0.25">
      <c r="D401" s="158">
        <v>45738</v>
      </c>
      <c r="E401" s="159" t="s">
        <v>234</v>
      </c>
      <c r="F401" s="160" t="s">
        <v>10645</v>
      </c>
      <c r="G401" s="160" t="s">
        <v>10644</v>
      </c>
      <c r="H401" s="160" t="s">
        <v>0</v>
      </c>
      <c r="I401" s="160">
        <v>100000</v>
      </c>
      <c r="J401" s="160"/>
      <c r="K401" s="160"/>
      <c r="L401" s="161">
        <v>7</v>
      </c>
      <c r="M401" s="162">
        <f t="shared" si="5"/>
        <v>700000</v>
      </c>
      <c r="O401" s="34"/>
      <c r="P401" s="47"/>
      <c r="Q401" s="35"/>
      <c r="R401" s="35"/>
      <c r="S401" s="35"/>
      <c r="T401" s="35"/>
      <c r="U401" s="35"/>
      <c r="V401" s="35"/>
      <c r="W401" s="35"/>
      <c r="X401" s="46"/>
      <c r="Z401" s="268"/>
    </row>
    <row r="402" spans="4:26" ht="19.95" hidden="1" customHeight="1" x14ac:dyDescent="0.25">
      <c r="D402" s="158">
        <v>45738</v>
      </c>
      <c r="E402" s="159" t="s">
        <v>234</v>
      </c>
      <c r="F402" s="160" t="s">
        <v>1459</v>
      </c>
      <c r="G402" s="160" t="s">
        <v>1458</v>
      </c>
      <c r="H402" s="160" t="s">
        <v>0</v>
      </c>
      <c r="I402" s="160">
        <v>50000</v>
      </c>
      <c r="J402" s="160"/>
      <c r="K402" s="160"/>
      <c r="L402" s="161">
        <v>10.38</v>
      </c>
      <c r="M402" s="162">
        <f t="shared" si="5"/>
        <v>519000.00000000006</v>
      </c>
      <c r="O402" s="34"/>
      <c r="P402" s="47"/>
      <c r="Q402" s="35"/>
      <c r="R402" s="35"/>
      <c r="S402" s="35"/>
      <c r="T402" s="35"/>
      <c r="U402" s="35"/>
      <c r="V402" s="35"/>
      <c r="W402" s="35"/>
      <c r="X402" s="46"/>
      <c r="Z402" s="268"/>
    </row>
    <row r="403" spans="4:26" ht="19.95" hidden="1" customHeight="1" x14ac:dyDescent="0.25">
      <c r="D403" s="158">
        <v>45738</v>
      </c>
      <c r="E403" s="159" t="s">
        <v>234</v>
      </c>
      <c r="F403" s="160" t="s">
        <v>9592</v>
      </c>
      <c r="G403" s="160" t="s">
        <v>9591</v>
      </c>
      <c r="H403" s="160" t="s">
        <v>0</v>
      </c>
      <c r="I403" s="160">
        <v>80000</v>
      </c>
      <c r="J403" s="160"/>
      <c r="K403" s="160"/>
      <c r="L403" s="161">
        <v>11.73</v>
      </c>
      <c r="M403" s="162">
        <f t="shared" si="5"/>
        <v>938400</v>
      </c>
      <c r="O403" s="34"/>
      <c r="P403" s="47"/>
      <c r="Q403" s="35"/>
      <c r="R403" s="35"/>
      <c r="S403" s="35"/>
      <c r="T403" s="35"/>
      <c r="U403" s="35"/>
      <c r="V403" s="35"/>
      <c r="W403" s="35"/>
      <c r="X403" s="46"/>
      <c r="Z403" s="268"/>
    </row>
    <row r="404" spans="4:26" ht="19.95" hidden="1" customHeight="1" x14ac:dyDescent="0.25">
      <c r="D404" s="158">
        <v>45738</v>
      </c>
      <c r="E404" s="159" t="s">
        <v>234</v>
      </c>
      <c r="F404" s="160" t="s">
        <v>11144</v>
      </c>
      <c r="G404" s="160" t="s">
        <v>11143</v>
      </c>
      <c r="H404" s="160" t="s">
        <v>0</v>
      </c>
      <c r="I404" s="160">
        <v>80000</v>
      </c>
      <c r="J404" s="160"/>
      <c r="K404" s="160"/>
      <c r="L404" s="161">
        <v>7.05</v>
      </c>
      <c r="M404" s="162">
        <f t="shared" si="5"/>
        <v>564000</v>
      </c>
      <c r="O404" s="34"/>
      <c r="P404" s="47"/>
      <c r="Q404" s="35"/>
      <c r="R404" s="35"/>
      <c r="S404" s="35"/>
      <c r="T404" s="35"/>
      <c r="U404" s="35"/>
      <c r="V404" s="35"/>
      <c r="W404" s="35"/>
      <c r="X404" s="46"/>
      <c r="Z404" s="268"/>
    </row>
    <row r="405" spans="4:26" ht="19.95" hidden="1" customHeight="1" x14ac:dyDescent="0.25">
      <c r="D405" s="158">
        <v>45745</v>
      </c>
      <c r="E405" s="159" t="s">
        <v>234</v>
      </c>
      <c r="F405" s="160" t="s">
        <v>2772</v>
      </c>
      <c r="G405" s="160" t="s">
        <v>2771</v>
      </c>
      <c r="H405" s="160" t="s">
        <v>57</v>
      </c>
      <c r="I405" s="160">
        <v>-200000</v>
      </c>
      <c r="J405" s="160"/>
      <c r="K405" s="160"/>
      <c r="L405" s="161">
        <v>4.55</v>
      </c>
      <c r="M405" s="162">
        <f t="shared" si="5"/>
        <v>-910000</v>
      </c>
      <c r="O405" s="34"/>
      <c r="P405" s="47"/>
      <c r="Q405" s="35"/>
      <c r="R405" s="35"/>
      <c r="S405" s="35"/>
      <c r="T405" s="35"/>
      <c r="U405" s="35"/>
      <c r="V405" s="35"/>
      <c r="W405" s="35"/>
      <c r="X405" s="46"/>
      <c r="Z405" s="268"/>
    </row>
    <row r="406" spans="4:26" ht="19.95" hidden="1" customHeight="1" x14ac:dyDescent="0.25">
      <c r="D406" s="158">
        <v>45745</v>
      </c>
      <c r="E406" s="159" t="s">
        <v>234</v>
      </c>
      <c r="F406" s="160" t="s">
        <v>2682</v>
      </c>
      <c r="G406" s="160" t="s">
        <v>2681</v>
      </c>
      <c r="H406" s="160" t="s">
        <v>57</v>
      </c>
      <c r="I406" s="160">
        <v>-80000</v>
      </c>
      <c r="J406" s="160"/>
      <c r="K406" s="160"/>
      <c r="L406" s="161">
        <v>6.46</v>
      </c>
      <c r="M406" s="162">
        <f t="shared" si="5"/>
        <v>-516800</v>
      </c>
      <c r="O406" s="34"/>
      <c r="P406" s="47"/>
      <c r="Q406" s="35"/>
      <c r="R406" s="35"/>
      <c r="S406" s="35"/>
      <c r="T406" s="35"/>
      <c r="U406" s="35"/>
      <c r="V406" s="35"/>
      <c r="W406" s="35"/>
      <c r="X406" s="46"/>
      <c r="Z406" s="268"/>
    </row>
    <row r="407" spans="4:26" ht="19.95" hidden="1" customHeight="1" x14ac:dyDescent="0.25">
      <c r="D407" s="158">
        <v>45745</v>
      </c>
      <c r="E407" s="159" t="s">
        <v>234</v>
      </c>
      <c r="F407" s="160" t="s">
        <v>10645</v>
      </c>
      <c r="G407" s="160" t="s">
        <v>10644</v>
      </c>
      <c r="H407" s="160" t="s">
        <v>57</v>
      </c>
      <c r="I407" s="160">
        <v>-100000</v>
      </c>
      <c r="J407" s="160"/>
      <c r="K407" s="160"/>
      <c r="L407" s="161">
        <v>6.94</v>
      </c>
      <c r="M407" s="162">
        <f t="shared" si="5"/>
        <v>-694000</v>
      </c>
      <c r="O407" s="34"/>
      <c r="P407" s="47"/>
      <c r="Q407" s="35"/>
      <c r="R407" s="35"/>
      <c r="S407" s="35"/>
      <c r="T407" s="35"/>
      <c r="U407" s="35"/>
      <c r="V407" s="35"/>
      <c r="W407" s="35"/>
      <c r="X407" s="46"/>
      <c r="Z407" s="268"/>
    </row>
    <row r="408" spans="4:26" ht="19.95" hidden="1" customHeight="1" x14ac:dyDescent="0.25">
      <c r="D408" s="158">
        <v>45745</v>
      </c>
      <c r="E408" s="159" t="s">
        <v>234</v>
      </c>
      <c r="F408" s="160" t="s">
        <v>1459</v>
      </c>
      <c r="G408" s="160" t="s">
        <v>1458</v>
      </c>
      <c r="H408" s="160" t="s">
        <v>57</v>
      </c>
      <c r="I408" s="160">
        <v>-50000</v>
      </c>
      <c r="J408" s="160"/>
      <c r="K408" s="160"/>
      <c r="L408" s="161">
        <v>10.31</v>
      </c>
      <c r="M408" s="162">
        <f t="shared" si="5"/>
        <v>-515500</v>
      </c>
      <c r="O408" s="34"/>
      <c r="P408" s="47"/>
      <c r="Q408" s="35"/>
      <c r="R408" s="35"/>
      <c r="S408" s="35"/>
      <c r="T408" s="35"/>
      <c r="U408" s="35"/>
      <c r="V408" s="35"/>
      <c r="W408" s="35"/>
      <c r="X408" s="46"/>
      <c r="Z408" s="268"/>
    </row>
    <row r="409" spans="4:26" ht="19.95" hidden="1" customHeight="1" x14ac:dyDescent="0.25">
      <c r="D409" s="158">
        <v>45745</v>
      </c>
      <c r="E409" s="159" t="s">
        <v>234</v>
      </c>
      <c r="F409" s="160" t="s">
        <v>9592</v>
      </c>
      <c r="G409" s="160" t="s">
        <v>9591</v>
      </c>
      <c r="H409" s="160" t="s">
        <v>57</v>
      </c>
      <c r="I409" s="160">
        <v>-80000</v>
      </c>
      <c r="J409" s="160"/>
      <c r="K409" s="160"/>
      <c r="L409" s="161">
        <v>9.58</v>
      </c>
      <c r="M409" s="162">
        <f t="shared" si="5"/>
        <v>-766400</v>
      </c>
      <c r="O409" s="34"/>
      <c r="P409" s="47"/>
      <c r="Q409" s="35"/>
      <c r="R409" s="35"/>
      <c r="S409" s="35"/>
      <c r="T409" s="35"/>
      <c r="U409" s="35"/>
      <c r="V409" s="35"/>
      <c r="W409" s="35"/>
      <c r="X409" s="46"/>
      <c r="Z409" s="268"/>
    </row>
    <row r="410" spans="4:26" ht="19.95" hidden="1" customHeight="1" x14ac:dyDescent="0.25">
      <c r="D410" s="158">
        <v>45745</v>
      </c>
      <c r="E410" s="159" t="s">
        <v>234</v>
      </c>
      <c r="F410" s="160" t="s">
        <v>11144</v>
      </c>
      <c r="G410" s="160" t="s">
        <v>11143</v>
      </c>
      <c r="H410" s="160" t="s">
        <v>57</v>
      </c>
      <c r="I410" s="160">
        <v>-80000</v>
      </c>
      <c r="J410" s="160"/>
      <c r="K410" s="160"/>
      <c r="L410" s="161">
        <v>5.28</v>
      </c>
      <c r="M410" s="162">
        <f t="shared" si="5"/>
        <v>-422400</v>
      </c>
      <c r="O410" s="34"/>
      <c r="P410" s="47"/>
      <c r="Q410" s="35"/>
      <c r="R410" s="35"/>
      <c r="S410" s="35"/>
      <c r="T410" s="35"/>
      <c r="U410" s="35"/>
      <c r="V410" s="35"/>
      <c r="W410" s="35"/>
      <c r="X410" s="46"/>
      <c r="Z410" s="268"/>
    </row>
    <row r="411" spans="4:26" ht="19.95" hidden="1" customHeight="1" x14ac:dyDescent="0.25">
      <c r="D411" s="158">
        <v>45787</v>
      </c>
      <c r="E411" s="159" t="s">
        <v>234</v>
      </c>
      <c r="F411" s="160" t="s">
        <v>9671</v>
      </c>
      <c r="G411" s="160" t="s">
        <v>9670</v>
      </c>
      <c r="H411" s="160" t="s">
        <v>0</v>
      </c>
      <c r="I411" s="160">
        <v>80000</v>
      </c>
      <c r="J411" s="160"/>
      <c r="K411" s="160"/>
      <c r="L411" s="161">
        <v>10.95</v>
      </c>
      <c r="M411" s="162">
        <f t="shared" si="5"/>
        <v>876000</v>
      </c>
      <c r="O411" s="34"/>
      <c r="P411" s="47"/>
      <c r="Q411" s="35"/>
      <c r="R411" s="35"/>
      <c r="S411" s="35"/>
      <c r="T411" s="35"/>
      <c r="U411" s="35"/>
      <c r="V411" s="35"/>
      <c r="W411" s="35"/>
      <c r="X411" s="46"/>
      <c r="Z411" s="268"/>
    </row>
    <row r="412" spans="4:26" ht="19.95" hidden="1" customHeight="1" x14ac:dyDescent="0.25">
      <c r="D412" s="158">
        <v>45787</v>
      </c>
      <c r="E412" s="159" t="s">
        <v>234</v>
      </c>
      <c r="F412" s="160" t="s">
        <v>4930</v>
      </c>
      <c r="G412" s="160" t="s">
        <v>4929</v>
      </c>
      <c r="H412" s="160" t="s">
        <v>0</v>
      </c>
      <c r="I412" s="160">
        <v>50000</v>
      </c>
      <c r="J412" s="160"/>
      <c r="K412" s="160"/>
      <c r="L412" s="161">
        <v>15.04</v>
      </c>
      <c r="M412" s="162">
        <f t="shared" si="5"/>
        <v>752000</v>
      </c>
      <c r="O412" s="34"/>
      <c r="P412" s="47"/>
      <c r="Q412" s="35"/>
      <c r="R412" s="35"/>
      <c r="S412" s="35"/>
      <c r="T412" s="35"/>
      <c r="U412" s="35"/>
      <c r="V412" s="35"/>
      <c r="W412" s="35"/>
      <c r="X412" s="46"/>
      <c r="Z412" s="268"/>
    </row>
    <row r="413" spans="4:26" ht="19.95" hidden="1" customHeight="1" x14ac:dyDescent="0.25">
      <c r="D413" s="158">
        <v>45787</v>
      </c>
      <c r="E413" s="159" t="s">
        <v>234</v>
      </c>
      <c r="F413" s="160" t="s">
        <v>10669</v>
      </c>
      <c r="G413" s="160" t="s">
        <v>10668</v>
      </c>
      <c r="H413" s="160" t="s">
        <v>0</v>
      </c>
      <c r="I413" s="160">
        <v>60000</v>
      </c>
      <c r="J413" s="160"/>
      <c r="K413" s="160"/>
      <c r="L413" s="161">
        <v>8.94</v>
      </c>
      <c r="M413" s="162">
        <f t="shared" si="5"/>
        <v>536400</v>
      </c>
      <c r="O413" s="34"/>
      <c r="P413" s="47"/>
      <c r="Q413" s="35"/>
      <c r="R413" s="35"/>
      <c r="S413" s="35"/>
      <c r="T413" s="35"/>
      <c r="U413" s="35"/>
      <c r="V413" s="35"/>
      <c r="W413" s="35"/>
      <c r="X413" s="46"/>
      <c r="Z413" s="268"/>
    </row>
    <row r="414" spans="4:26" ht="19.95" hidden="1" customHeight="1" x14ac:dyDescent="0.25">
      <c r="D414" s="158">
        <v>45787</v>
      </c>
      <c r="E414" s="159" t="s">
        <v>234</v>
      </c>
      <c r="F414" s="160" t="s">
        <v>5103</v>
      </c>
      <c r="G414" s="160" t="s">
        <v>5102</v>
      </c>
      <c r="H414" s="160" t="s">
        <v>0</v>
      </c>
      <c r="I414" s="160">
        <v>30000</v>
      </c>
      <c r="J414" s="160"/>
      <c r="K414" s="160"/>
      <c r="L414" s="161">
        <v>24.64</v>
      </c>
      <c r="M414" s="162">
        <f t="shared" si="5"/>
        <v>739200</v>
      </c>
      <c r="O414" s="34"/>
      <c r="P414" s="47"/>
      <c r="Q414" s="35"/>
      <c r="R414" s="35"/>
      <c r="S414" s="35"/>
      <c r="T414" s="35"/>
      <c r="U414" s="35"/>
      <c r="V414" s="35"/>
      <c r="W414" s="35"/>
      <c r="X414" s="46"/>
      <c r="Z414" s="268"/>
    </row>
    <row r="415" spans="4:26" ht="19.95" hidden="1" customHeight="1" x14ac:dyDescent="0.25">
      <c r="D415" s="158">
        <v>45787</v>
      </c>
      <c r="E415" s="159" t="s">
        <v>234</v>
      </c>
      <c r="F415" s="160" t="s">
        <v>6215</v>
      </c>
      <c r="G415" s="160" t="s">
        <v>6214</v>
      </c>
      <c r="H415" s="160" t="s">
        <v>0</v>
      </c>
      <c r="I415" s="160">
        <v>30000</v>
      </c>
      <c r="J415" s="160"/>
      <c r="K415" s="160"/>
      <c r="L415" s="161">
        <v>22.28</v>
      </c>
      <c r="M415" s="162">
        <f t="shared" si="5"/>
        <v>668400</v>
      </c>
      <c r="O415" s="34"/>
      <c r="P415" s="47"/>
      <c r="Q415" s="35"/>
      <c r="R415" s="35"/>
      <c r="S415" s="35"/>
      <c r="T415" s="35"/>
      <c r="U415" s="35"/>
      <c r="V415" s="35"/>
      <c r="W415" s="35"/>
      <c r="X415" s="46"/>
      <c r="Z415" s="268"/>
    </row>
    <row r="416" spans="4:26" ht="19.95" hidden="1" customHeight="1" x14ac:dyDescent="0.25">
      <c r="D416" s="158">
        <v>45787</v>
      </c>
      <c r="E416" s="159" t="s">
        <v>234</v>
      </c>
      <c r="F416" s="160" t="s">
        <v>12251</v>
      </c>
      <c r="G416" s="160" t="s">
        <v>6849</v>
      </c>
      <c r="H416" s="160" t="s">
        <v>0</v>
      </c>
      <c r="I416" s="160">
        <v>60000</v>
      </c>
      <c r="J416" s="160"/>
      <c r="K416" s="160"/>
      <c r="L416" s="161">
        <v>9.3000000000000007</v>
      </c>
      <c r="M416" s="162">
        <f t="shared" si="5"/>
        <v>558000</v>
      </c>
      <c r="O416" s="34"/>
      <c r="P416" s="47"/>
      <c r="Q416" s="35"/>
      <c r="R416" s="35"/>
      <c r="S416" s="35"/>
      <c r="T416" s="35"/>
      <c r="U416" s="35"/>
      <c r="V416" s="35"/>
      <c r="W416" s="35"/>
      <c r="X416" s="46"/>
      <c r="Z416" s="268"/>
    </row>
    <row r="417" spans="4:26" ht="19.95" hidden="1" customHeight="1" x14ac:dyDescent="0.25">
      <c r="D417" s="158">
        <v>45794</v>
      </c>
      <c r="E417" s="159" t="s">
        <v>234</v>
      </c>
      <c r="F417" s="160" t="s">
        <v>9671</v>
      </c>
      <c r="G417" s="160" t="s">
        <v>9670</v>
      </c>
      <c r="H417" s="160" t="s">
        <v>57</v>
      </c>
      <c r="I417" s="160">
        <v>-80000</v>
      </c>
      <c r="J417" s="160"/>
      <c r="K417" s="160"/>
      <c r="L417" s="161">
        <v>13.19</v>
      </c>
      <c r="M417" s="162">
        <f t="shared" si="5"/>
        <v>-1055200</v>
      </c>
      <c r="O417" s="34"/>
      <c r="P417" s="47"/>
      <c r="Q417" s="35"/>
      <c r="R417" s="35"/>
      <c r="S417" s="35"/>
      <c r="T417" s="35"/>
      <c r="U417" s="35"/>
      <c r="V417" s="35"/>
      <c r="W417" s="35"/>
      <c r="X417" s="46"/>
      <c r="Z417" s="268"/>
    </row>
    <row r="418" spans="4:26" ht="19.95" hidden="1" customHeight="1" x14ac:dyDescent="0.25">
      <c r="D418" s="158">
        <v>45794</v>
      </c>
      <c r="E418" s="159" t="s">
        <v>234</v>
      </c>
      <c r="F418" s="160" t="s">
        <v>4930</v>
      </c>
      <c r="G418" s="160" t="s">
        <v>4929</v>
      </c>
      <c r="H418" s="160" t="s">
        <v>57</v>
      </c>
      <c r="I418" s="160">
        <v>-50000</v>
      </c>
      <c r="J418" s="160"/>
      <c r="K418" s="160"/>
      <c r="L418" s="161">
        <v>12.41</v>
      </c>
      <c r="M418" s="162">
        <f t="shared" si="5"/>
        <v>-620500</v>
      </c>
      <c r="O418" s="34"/>
      <c r="P418" s="47"/>
      <c r="Q418" s="35"/>
      <c r="R418" s="35"/>
      <c r="S418" s="35"/>
      <c r="T418" s="35"/>
      <c r="U418" s="35"/>
      <c r="V418" s="35"/>
      <c r="W418" s="35"/>
      <c r="X418" s="46"/>
      <c r="Z418" s="268"/>
    </row>
    <row r="419" spans="4:26" ht="19.95" hidden="1" customHeight="1" x14ac:dyDescent="0.25">
      <c r="D419" s="158">
        <v>45794</v>
      </c>
      <c r="E419" s="159" t="s">
        <v>234</v>
      </c>
      <c r="F419" s="160" t="s">
        <v>10669</v>
      </c>
      <c r="G419" s="160" t="s">
        <v>10668</v>
      </c>
      <c r="H419" s="160" t="s">
        <v>57</v>
      </c>
      <c r="I419" s="160">
        <v>-60000</v>
      </c>
      <c r="J419" s="160"/>
      <c r="K419" s="160"/>
      <c r="L419" s="161">
        <v>14.17</v>
      </c>
      <c r="M419" s="162">
        <f t="shared" si="5"/>
        <v>-850200</v>
      </c>
      <c r="O419" s="34"/>
      <c r="P419" s="47"/>
      <c r="Q419" s="35"/>
      <c r="R419" s="35"/>
      <c r="S419" s="35"/>
      <c r="T419" s="35"/>
      <c r="U419" s="35"/>
      <c r="V419" s="35"/>
      <c r="W419" s="35"/>
      <c r="X419" s="46"/>
      <c r="Z419" s="268"/>
    </row>
    <row r="420" spans="4:26" ht="19.95" hidden="1" customHeight="1" x14ac:dyDescent="0.25">
      <c r="D420" s="158">
        <v>45794</v>
      </c>
      <c r="E420" s="159" t="s">
        <v>234</v>
      </c>
      <c r="F420" s="160" t="s">
        <v>5103</v>
      </c>
      <c r="G420" s="160" t="s">
        <v>5102</v>
      </c>
      <c r="H420" s="160" t="s">
        <v>57</v>
      </c>
      <c r="I420" s="160">
        <v>-30000</v>
      </c>
      <c r="J420" s="160"/>
      <c r="K420" s="160"/>
      <c r="L420" s="161">
        <v>23.19</v>
      </c>
      <c r="M420" s="162">
        <f t="shared" si="5"/>
        <v>-695700</v>
      </c>
      <c r="O420" s="34"/>
      <c r="P420" s="47"/>
      <c r="Q420" s="35"/>
      <c r="R420" s="35"/>
      <c r="S420" s="35"/>
      <c r="T420" s="35"/>
      <c r="U420" s="35"/>
      <c r="V420" s="35"/>
      <c r="W420" s="35"/>
      <c r="X420" s="46"/>
      <c r="Z420" s="268"/>
    </row>
    <row r="421" spans="4:26" ht="19.95" hidden="1" customHeight="1" x14ac:dyDescent="0.25">
      <c r="D421" s="158">
        <v>45794</v>
      </c>
      <c r="E421" s="159" t="s">
        <v>234</v>
      </c>
      <c r="F421" s="160" t="s">
        <v>6215</v>
      </c>
      <c r="G421" s="160" t="s">
        <v>6214</v>
      </c>
      <c r="H421" s="160" t="s">
        <v>57</v>
      </c>
      <c r="I421" s="160">
        <v>-30000</v>
      </c>
      <c r="J421" s="160"/>
      <c r="K421" s="160"/>
      <c r="L421" s="161">
        <v>35.89</v>
      </c>
      <c r="M421" s="162">
        <f t="shared" si="5"/>
        <v>-1076700</v>
      </c>
      <c r="O421" s="34"/>
      <c r="P421" s="47"/>
      <c r="Q421" s="35"/>
      <c r="R421" s="35"/>
      <c r="S421" s="35"/>
      <c r="T421" s="35"/>
      <c r="U421" s="35"/>
      <c r="V421" s="35"/>
      <c r="W421" s="35"/>
      <c r="X421" s="46"/>
      <c r="Z421" s="268"/>
    </row>
    <row r="422" spans="4:26" ht="19.95" hidden="1" customHeight="1" x14ac:dyDescent="0.25">
      <c r="D422" s="158">
        <v>45794</v>
      </c>
      <c r="E422" s="159" t="s">
        <v>234</v>
      </c>
      <c r="F422" s="160" t="s">
        <v>12251</v>
      </c>
      <c r="G422" s="160" t="s">
        <v>6849</v>
      </c>
      <c r="H422" s="160" t="s">
        <v>57</v>
      </c>
      <c r="I422" s="160">
        <v>-60000</v>
      </c>
      <c r="J422" s="160"/>
      <c r="K422" s="160"/>
      <c r="L422" s="161">
        <v>14.01</v>
      </c>
      <c r="M422" s="162">
        <f t="shared" si="5"/>
        <v>-840600</v>
      </c>
      <c r="O422" s="34"/>
      <c r="P422" s="47"/>
      <c r="Q422" s="35"/>
      <c r="R422" s="35"/>
      <c r="S422" s="35"/>
      <c r="T422" s="35"/>
      <c r="U422" s="35"/>
      <c r="V422" s="35"/>
      <c r="W422" s="35"/>
      <c r="X422" s="46"/>
      <c r="Z422" s="268"/>
    </row>
    <row r="423" spans="4:26" ht="19.95" hidden="1" customHeight="1" thickTop="1" x14ac:dyDescent="0.25">
      <c r="D423" s="158">
        <v>45794</v>
      </c>
      <c r="E423" s="159" t="s">
        <v>234</v>
      </c>
      <c r="F423" s="160" t="s">
        <v>6251</v>
      </c>
      <c r="G423" s="160" t="s">
        <v>6250</v>
      </c>
      <c r="H423" s="160" t="s">
        <v>0</v>
      </c>
      <c r="I423" s="160">
        <v>50000</v>
      </c>
      <c r="J423" s="160"/>
      <c r="K423" s="160"/>
      <c r="L423" s="161">
        <v>13.2</v>
      </c>
      <c r="M423" s="162">
        <f t="shared" si="5"/>
        <v>660000</v>
      </c>
      <c r="O423" s="34"/>
      <c r="P423" s="47"/>
      <c r="Q423" s="35"/>
      <c r="R423" s="35"/>
      <c r="S423" s="35"/>
      <c r="T423" s="35"/>
      <c r="U423" s="35"/>
      <c r="V423" s="35"/>
      <c r="W423" s="35"/>
      <c r="X423" s="46"/>
      <c r="Z423" s="268"/>
    </row>
    <row r="424" spans="4:26" ht="19.95" hidden="1" customHeight="1" x14ac:dyDescent="0.25">
      <c r="D424" s="158">
        <v>45794</v>
      </c>
      <c r="E424" s="159" t="s">
        <v>234</v>
      </c>
      <c r="F424" s="160" t="s">
        <v>3441</v>
      </c>
      <c r="G424" s="160" t="s">
        <v>3440</v>
      </c>
      <c r="H424" s="160" t="s">
        <v>0</v>
      </c>
      <c r="I424" s="160">
        <v>60000</v>
      </c>
      <c r="J424" s="160"/>
      <c r="K424" s="160"/>
      <c r="L424" s="161">
        <v>8.3699999999999992</v>
      </c>
      <c r="M424" s="162">
        <f t="shared" si="5"/>
        <v>502199.99999999994</v>
      </c>
      <c r="O424" s="34"/>
      <c r="P424" s="47"/>
      <c r="Q424" s="35"/>
      <c r="R424" s="35"/>
      <c r="S424" s="35"/>
      <c r="T424" s="35"/>
      <c r="U424" s="35"/>
      <c r="V424" s="35"/>
      <c r="W424" s="35"/>
      <c r="X424" s="46"/>
      <c r="Z424" s="268"/>
    </row>
    <row r="425" spans="4:26" ht="19.95" hidden="1" customHeight="1" x14ac:dyDescent="0.25">
      <c r="D425" s="158">
        <v>45794</v>
      </c>
      <c r="E425" s="159" t="s">
        <v>234</v>
      </c>
      <c r="F425" s="160" t="s">
        <v>1556</v>
      </c>
      <c r="G425" s="160" t="s">
        <v>1555</v>
      </c>
      <c r="H425" s="160" t="s">
        <v>0</v>
      </c>
      <c r="I425" s="160">
        <v>70000</v>
      </c>
      <c r="J425" s="160"/>
      <c r="K425" s="160"/>
      <c r="L425" s="161">
        <v>9.09</v>
      </c>
      <c r="M425" s="162">
        <f t="shared" si="5"/>
        <v>636300</v>
      </c>
      <c r="O425" s="34"/>
      <c r="P425" s="47"/>
      <c r="Q425" s="35"/>
      <c r="R425" s="35"/>
      <c r="S425" s="35"/>
      <c r="T425" s="35"/>
      <c r="U425" s="35"/>
      <c r="V425" s="35"/>
      <c r="W425" s="35"/>
      <c r="X425" s="46"/>
      <c r="Z425" s="268"/>
    </row>
    <row r="426" spans="4:26" ht="19.95" hidden="1" customHeight="1" x14ac:dyDescent="0.25">
      <c r="D426" s="158">
        <v>45794</v>
      </c>
      <c r="E426" s="159" t="s">
        <v>234</v>
      </c>
      <c r="F426" s="160" t="s">
        <v>6133</v>
      </c>
      <c r="G426" s="160" t="s">
        <v>6132</v>
      </c>
      <c r="H426" s="160" t="s">
        <v>0</v>
      </c>
      <c r="I426" s="160">
        <v>80000</v>
      </c>
      <c r="J426" s="160"/>
      <c r="K426" s="160"/>
      <c r="L426" s="161">
        <v>9.43</v>
      </c>
      <c r="M426" s="162">
        <f t="shared" si="5"/>
        <v>754400</v>
      </c>
      <c r="O426" s="34"/>
      <c r="P426" s="47"/>
      <c r="Q426" s="35"/>
      <c r="R426" s="35"/>
      <c r="S426" s="35"/>
      <c r="T426" s="35"/>
      <c r="U426" s="35"/>
      <c r="V426" s="35"/>
      <c r="W426" s="35"/>
      <c r="X426" s="46"/>
      <c r="Z426" s="268"/>
    </row>
    <row r="427" spans="4:26" ht="19.95" hidden="1" customHeight="1" x14ac:dyDescent="0.25">
      <c r="D427" s="158">
        <v>45794</v>
      </c>
      <c r="E427" s="159" t="s">
        <v>234</v>
      </c>
      <c r="F427" s="160" t="s">
        <v>8182</v>
      </c>
      <c r="G427" s="160" t="s">
        <v>8181</v>
      </c>
      <c r="H427" s="160" t="s">
        <v>0</v>
      </c>
      <c r="I427" s="160">
        <v>500000</v>
      </c>
      <c r="J427" s="160"/>
      <c r="K427" s="160"/>
      <c r="L427" s="161">
        <v>4.4800000000000004</v>
      </c>
      <c r="M427" s="162">
        <f t="shared" si="5"/>
        <v>2240000</v>
      </c>
      <c r="O427" s="34"/>
      <c r="P427" s="47"/>
      <c r="Q427" s="35"/>
      <c r="R427" s="35"/>
      <c r="S427" s="35"/>
      <c r="T427" s="35"/>
      <c r="U427" s="35"/>
      <c r="V427" s="35"/>
      <c r="W427" s="35"/>
      <c r="X427" s="46"/>
      <c r="Z427" s="268"/>
    </row>
    <row r="428" spans="4:26" ht="19.95" hidden="1" customHeight="1" x14ac:dyDescent="0.25">
      <c r="D428" s="158">
        <v>45794</v>
      </c>
      <c r="E428" s="159" t="s">
        <v>234</v>
      </c>
      <c r="F428" s="160" t="s">
        <v>12263</v>
      </c>
      <c r="G428" s="160" t="s">
        <v>2701</v>
      </c>
      <c r="H428" s="160" t="s">
        <v>0</v>
      </c>
      <c r="I428" s="160">
        <v>60000</v>
      </c>
      <c r="J428" s="160"/>
      <c r="K428" s="160"/>
      <c r="L428" s="161">
        <v>10.23</v>
      </c>
      <c r="M428" s="162">
        <f t="shared" si="5"/>
        <v>613800</v>
      </c>
      <c r="O428" s="34"/>
      <c r="P428" s="47"/>
      <c r="Q428" s="35"/>
      <c r="R428" s="35"/>
      <c r="S428" s="35"/>
      <c r="T428" s="35"/>
      <c r="U428" s="35"/>
      <c r="V428" s="35"/>
      <c r="W428" s="35"/>
      <c r="X428" s="46"/>
      <c r="Z428" s="268"/>
    </row>
    <row r="429" spans="4:26" ht="19.95" hidden="1" customHeight="1" x14ac:dyDescent="0.25">
      <c r="D429" s="158">
        <v>45794</v>
      </c>
      <c r="E429" s="159" t="s">
        <v>234</v>
      </c>
      <c r="F429" s="160" t="s">
        <v>3431</v>
      </c>
      <c r="G429" s="160" t="s">
        <v>3430</v>
      </c>
      <c r="H429" s="160" t="s">
        <v>0</v>
      </c>
      <c r="I429" s="160">
        <v>30000</v>
      </c>
      <c r="J429" s="160"/>
      <c r="K429" s="160"/>
      <c r="L429" s="161">
        <v>18.39</v>
      </c>
      <c r="M429" s="162">
        <f t="shared" si="5"/>
        <v>551700</v>
      </c>
      <c r="O429" s="34"/>
      <c r="P429" s="47"/>
      <c r="Q429" s="35"/>
      <c r="R429" s="35"/>
      <c r="S429" s="35"/>
      <c r="T429" s="35"/>
      <c r="U429" s="35"/>
      <c r="V429" s="35"/>
      <c r="W429" s="35"/>
      <c r="X429" s="46"/>
      <c r="Z429" s="268"/>
    </row>
    <row r="430" spans="4:26" ht="19.95" hidden="1" customHeight="1" x14ac:dyDescent="0.25">
      <c r="D430" s="158">
        <v>45801</v>
      </c>
      <c r="E430" s="159" t="s">
        <v>234</v>
      </c>
      <c r="F430" s="160" t="s">
        <v>6251</v>
      </c>
      <c r="G430" s="160" t="s">
        <v>6250</v>
      </c>
      <c r="H430" s="160" t="s">
        <v>57</v>
      </c>
      <c r="I430" s="160">
        <f>-I423</f>
        <v>-50000</v>
      </c>
      <c r="J430" s="160"/>
      <c r="K430" s="160"/>
      <c r="L430" s="161">
        <v>15.8</v>
      </c>
      <c r="M430" s="162">
        <f t="shared" si="5"/>
        <v>-790000</v>
      </c>
      <c r="O430" s="34"/>
      <c r="P430" s="47"/>
      <c r="Q430" s="35"/>
      <c r="R430" s="35"/>
      <c r="S430" s="35"/>
      <c r="T430" s="35"/>
      <c r="U430" s="35"/>
      <c r="V430" s="35"/>
      <c r="W430" s="35"/>
      <c r="X430" s="46"/>
      <c r="Z430" s="268"/>
    </row>
    <row r="431" spans="4:26" ht="19.95" hidden="1" customHeight="1" x14ac:dyDescent="0.25">
      <c r="D431" s="158">
        <v>45801</v>
      </c>
      <c r="E431" s="159" t="s">
        <v>234</v>
      </c>
      <c r="F431" s="160" t="s">
        <v>3441</v>
      </c>
      <c r="G431" s="160" t="s">
        <v>3440</v>
      </c>
      <c r="H431" s="160" t="s">
        <v>57</v>
      </c>
      <c r="I431" s="160">
        <f t="shared" ref="I431:I436" si="8">-I424</f>
        <v>-60000</v>
      </c>
      <c r="J431" s="160"/>
      <c r="K431" s="160"/>
      <c r="L431" s="161">
        <v>6.29</v>
      </c>
      <c r="M431" s="162">
        <f t="shared" si="5"/>
        <v>-377400</v>
      </c>
      <c r="O431" s="34"/>
      <c r="P431" s="47"/>
      <c r="Q431" s="35"/>
      <c r="R431" s="35"/>
      <c r="S431" s="35"/>
      <c r="T431" s="35"/>
      <c r="U431" s="35"/>
      <c r="V431" s="35"/>
      <c r="W431" s="35"/>
      <c r="X431" s="46"/>
      <c r="Z431" s="268"/>
    </row>
    <row r="432" spans="4:26" ht="19.95" hidden="1" customHeight="1" x14ac:dyDescent="0.25">
      <c r="D432" s="158">
        <v>45801</v>
      </c>
      <c r="E432" s="159" t="s">
        <v>234</v>
      </c>
      <c r="F432" s="160" t="s">
        <v>1556</v>
      </c>
      <c r="G432" s="160" t="s">
        <v>1555</v>
      </c>
      <c r="H432" s="160" t="s">
        <v>57</v>
      </c>
      <c r="I432" s="160">
        <f t="shared" si="8"/>
        <v>-70000</v>
      </c>
      <c r="J432" s="160"/>
      <c r="K432" s="160"/>
      <c r="L432" s="161">
        <v>7.77</v>
      </c>
      <c r="M432" s="162">
        <f t="shared" si="5"/>
        <v>-543900</v>
      </c>
      <c r="O432" s="34"/>
      <c r="P432" s="47"/>
      <c r="Q432" s="35"/>
      <c r="R432" s="35"/>
      <c r="S432" s="35"/>
      <c r="T432" s="35"/>
      <c r="U432" s="35"/>
      <c r="V432" s="35"/>
      <c r="W432" s="35"/>
      <c r="X432" s="46"/>
      <c r="Z432" s="268"/>
    </row>
    <row r="433" spans="4:26" ht="19.95" hidden="1" customHeight="1" x14ac:dyDescent="0.25">
      <c r="D433" s="158">
        <v>45801</v>
      </c>
      <c r="E433" s="159" t="s">
        <v>234</v>
      </c>
      <c r="F433" s="160" t="s">
        <v>6133</v>
      </c>
      <c r="G433" s="160" t="s">
        <v>6132</v>
      </c>
      <c r="H433" s="160" t="s">
        <v>57</v>
      </c>
      <c r="I433" s="160">
        <f t="shared" si="8"/>
        <v>-80000</v>
      </c>
      <c r="J433" s="160"/>
      <c r="K433" s="160"/>
      <c r="L433" s="161">
        <v>14.51</v>
      </c>
      <c r="M433" s="162">
        <f t="shared" si="5"/>
        <v>-1160800</v>
      </c>
      <c r="O433" s="34"/>
      <c r="P433" s="47"/>
      <c r="Q433" s="35"/>
      <c r="R433" s="35"/>
      <c r="S433" s="35"/>
      <c r="T433" s="35"/>
      <c r="U433" s="35"/>
      <c r="V433" s="35"/>
      <c r="W433" s="35"/>
      <c r="X433" s="46"/>
      <c r="Z433" s="268"/>
    </row>
    <row r="434" spans="4:26" ht="19.95" hidden="1" customHeight="1" x14ac:dyDescent="0.25">
      <c r="D434" s="158">
        <v>45801</v>
      </c>
      <c r="E434" s="159" t="s">
        <v>234</v>
      </c>
      <c r="F434" s="160" t="s">
        <v>8182</v>
      </c>
      <c r="G434" s="160" t="s">
        <v>8181</v>
      </c>
      <c r="H434" s="160" t="s">
        <v>57</v>
      </c>
      <c r="I434" s="160">
        <f t="shared" si="8"/>
        <v>-500000</v>
      </c>
      <c r="J434" s="160"/>
      <c r="K434" s="160"/>
      <c r="L434" s="161">
        <v>3.82</v>
      </c>
      <c r="M434" s="162">
        <f t="shared" si="5"/>
        <v>-1910000</v>
      </c>
      <c r="O434" s="34"/>
      <c r="P434" s="47"/>
      <c r="Q434" s="35"/>
      <c r="R434" s="35"/>
      <c r="S434" s="35"/>
      <c r="T434" s="35"/>
      <c r="U434" s="35"/>
      <c r="V434" s="35"/>
      <c r="W434" s="35"/>
      <c r="X434" s="46"/>
      <c r="Z434" s="268"/>
    </row>
    <row r="435" spans="4:26" ht="19.95" hidden="1" customHeight="1" x14ac:dyDescent="0.25">
      <c r="D435" s="158">
        <v>45801</v>
      </c>
      <c r="E435" s="159" t="s">
        <v>234</v>
      </c>
      <c r="F435" s="160" t="s">
        <v>12263</v>
      </c>
      <c r="G435" s="160" t="s">
        <v>2701</v>
      </c>
      <c r="H435" s="160" t="s">
        <v>57</v>
      </c>
      <c r="I435" s="160">
        <f t="shared" si="8"/>
        <v>-60000</v>
      </c>
      <c r="J435" s="160"/>
      <c r="K435" s="160"/>
      <c r="L435" s="161">
        <v>12.72</v>
      </c>
      <c r="M435" s="162">
        <f t="shared" si="5"/>
        <v>-763200</v>
      </c>
      <c r="O435" s="34"/>
      <c r="P435" s="47"/>
      <c r="Q435" s="35"/>
      <c r="R435" s="35"/>
      <c r="S435" s="35"/>
      <c r="T435" s="35"/>
      <c r="U435" s="35"/>
      <c r="V435" s="35"/>
      <c r="W435" s="35"/>
      <c r="X435" s="46"/>
      <c r="Z435" s="268"/>
    </row>
    <row r="436" spans="4:26" ht="19.95" hidden="1" customHeight="1" x14ac:dyDescent="0.25">
      <c r="D436" s="158">
        <v>45801</v>
      </c>
      <c r="E436" s="159" t="s">
        <v>234</v>
      </c>
      <c r="F436" s="160" t="s">
        <v>3431</v>
      </c>
      <c r="G436" s="160" t="s">
        <v>3430</v>
      </c>
      <c r="H436" s="160" t="s">
        <v>57</v>
      </c>
      <c r="I436" s="160">
        <f t="shared" si="8"/>
        <v>-30000</v>
      </c>
      <c r="J436" s="160"/>
      <c r="K436" s="160"/>
      <c r="L436" s="161">
        <v>14.26</v>
      </c>
      <c r="M436" s="162">
        <f t="shared" si="5"/>
        <v>-427800</v>
      </c>
      <c r="O436" s="34"/>
      <c r="P436" s="47"/>
      <c r="Q436" s="35"/>
      <c r="R436" s="35"/>
      <c r="S436" s="35"/>
      <c r="T436" s="35"/>
      <c r="U436" s="35"/>
      <c r="V436" s="35"/>
      <c r="W436" s="35"/>
      <c r="X436" s="46"/>
      <c r="Z436" s="268"/>
    </row>
    <row r="437" spans="4:26" ht="19.95" hidden="1" customHeight="1" x14ac:dyDescent="0.25">
      <c r="D437" s="158">
        <v>45815</v>
      </c>
      <c r="E437" s="159" t="s">
        <v>234</v>
      </c>
      <c r="F437" s="160" t="s">
        <v>6119</v>
      </c>
      <c r="G437" s="160" t="s">
        <v>6118</v>
      </c>
      <c r="H437" s="160" t="s">
        <v>57</v>
      </c>
      <c r="I437" s="160">
        <v>-150000</v>
      </c>
      <c r="J437" s="160"/>
      <c r="K437" s="160"/>
      <c r="L437" s="161">
        <v>7.85</v>
      </c>
      <c r="M437" s="162">
        <f t="shared" ref="M437:M442" si="9">L437*I437</f>
        <v>-1177500</v>
      </c>
      <c r="O437" s="34"/>
      <c r="P437" s="47"/>
      <c r="Q437" s="35"/>
      <c r="R437" s="35"/>
      <c r="S437" s="35"/>
      <c r="T437" s="35"/>
      <c r="U437" s="35"/>
      <c r="V437" s="35"/>
      <c r="W437" s="35"/>
      <c r="X437" s="46"/>
      <c r="Z437" s="268"/>
    </row>
    <row r="438" spans="4:26" ht="19.95" hidden="1" customHeight="1" x14ac:dyDescent="0.25">
      <c r="D438" s="158">
        <v>45815</v>
      </c>
      <c r="E438" s="159" t="s">
        <v>234</v>
      </c>
      <c r="F438" s="160" t="s">
        <v>10488</v>
      </c>
      <c r="G438" s="160" t="s">
        <v>10487</v>
      </c>
      <c r="H438" s="160" t="s">
        <v>57</v>
      </c>
      <c r="I438" s="160">
        <v>-30000</v>
      </c>
      <c r="J438" s="160"/>
      <c r="K438" s="160"/>
      <c r="L438" s="161">
        <v>18.079999999999998</v>
      </c>
      <c r="M438" s="162">
        <f t="shared" si="9"/>
        <v>-542400</v>
      </c>
      <c r="O438" s="34"/>
      <c r="P438" s="47"/>
      <c r="Q438" s="35"/>
      <c r="R438" s="35"/>
      <c r="S438" s="35"/>
      <c r="T438" s="35"/>
      <c r="U438" s="35"/>
      <c r="V438" s="35"/>
      <c r="W438" s="35"/>
      <c r="X438" s="46"/>
      <c r="Z438" s="268"/>
    </row>
    <row r="439" spans="4:26" ht="19.95" hidden="1" customHeight="1" x14ac:dyDescent="0.25">
      <c r="D439" s="158">
        <v>45815</v>
      </c>
      <c r="E439" s="159" t="s">
        <v>234</v>
      </c>
      <c r="F439" s="160" t="s">
        <v>10665</v>
      </c>
      <c r="G439" s="160" t="s">
        <v>10664</v>
      </c>
      <c r="H439" s="160" t="s">
        <v>57</v>
      </c>
      <c r="I439" s="160">
        <v>-60000</v>
      </c>
      <c r="J439" s="160"/>
      <c r="K439" s="160"/>
      <c r="L439" s="161">
        <v>12.9</v>
      </c>
      <c r="M439" s="162">
        <f t="shared" si="9"/>
        <v>-774000</v>
      </c>
      <c r="O439" s="34"/>
      <c r="P439" s="47"/>
      <c r="Q439" s="35"/>
      <c r="R439" s="35"/>
      <c r="S439" s="35"/>
      <c r="T439" s="35"/>
      <c r="U439" s="35"/>
      <c r="V439" s="35"/>
      <c r="W439" s="35"/>
      <c r="X439" s="46"/>
      <c r="Z439" s="268"/>
    </row>
    <row r="440" spans="4:26" ht="19.95" hidden="1" customHeight="1" x14ac:dyDescent="0.25">
      <c r="D440" s="158">
        <v>45815</v>
      </c>
      <c r="E440" s="159" t="s">
        <v>234</v>
      </c>
      <c r="F440" s="160" t="s">
        <v>4562</v>
      </c>
      <c r="G440" s="160" t="s">
        <v>4561</v>
      </c>
      <c r="H440" s="160" t="s">
        <v>57</v>
      </c>
      <c r="I440" s="160">
        <v>-30000</v>
      </c>
      <c r="J440" s="160"/>
      <c r="K440" s="160"/>
      <c r="L440" s="161">
        <v>17</v>
      </c>
      <c r="M440" s="162">
        <f t="shared" si="9"/>
        <v>-510000</v>
      </c>
      <c r="O440" s="34"/>
      <c r="P440" s="47"/>
      <c r="Q440" s="35"/>
      <c r="R440" s="35"/>
      <c r="S440" s="35"/>
      <c r="T440" s="35"/>
      <c r="U440" s="35"/>
      <c r="V440" s="35"/>
      <c r="W440" s="35"/>
      <c r="X440" s="46"/>
      <c r="Z440" s="268"/>
    </row>
    <row r="441" spans="4:26" ht="19.95" hidden="1" customHeight="1" x14ac:dyDescent="0.25">
      <c r="D441" s="158">
        <v>45815</v>
      </c>
      <c r="E441" s="159" t="s">
        <v>234</v>
      </c>
      <c r="F441" s="160" t="s">
        <v>6215</v>
      </c>
      <c r="G441" s="160" t="s">
        <v>6214</v>
      </c>
      <c r="H441" s="160" t="s">
        <v>57</v>
      </c>
      <c r="I441" s="160">
        <v>-20000</v>
      </c>
      <c r="J441" s="160"/>
      <c r="K441" s="160"/>
      <c r="L441" s="161">
        <v>37</v>
      </c>
      <c r="M441" s="162">
        <f t="shared" si="9"/>
        <v>-740000</v>
      </c>
      <c r="O441" s="34"/>
      <c r="P441" s="47"/>
      <c r="Q441" s="35"/>
      <c r="R441" s="35"/>
      <c r="S441" s="35"/>
      <c r="T441" s="35"/>
      <c r="U441" s="35"/>
      <c r="V441" s="35"/>
      <c r="W441" s="35"/>
      <c r="X441" s="46"/>
      <c r="Z441" s="268"/>
    </row>
    <row r="442" spans="4:26" ht="19.95" hidden="1" customHeight="1" x14ac:dyDescent="0.25">
      <c r="D442" s="158">
        <v>45815</v>
      </c>
      <c r="E442" s="159" t="s">
        <v>234</v>
      </c>
      <c r="F442" s="160" t="s">
        <v>7670</v>
      </c>
      <c r="G442" s="160" t="s">
        <v>7669</v>
      </c>
      <c r="H442" s="160" t="s">
        <v>57</v>
      </c>
      <c r="I442" s="160">
        <v>-50000</v>
      </c>
      <c r="J442" s="160"/>
      <c r="K442" s="160"/>
      <c r="L442" s="161">
        <v>9.7100000000000009</v>
      </c>
      <c r="M442" s="162">
        <f t="shared" si="9"/>
        <v>-485500.00000000006</v>
      </c>
      <c r="O442" s="34"/>
      <c r="P442" s="47"/>
      <c r="Q442" s="35"/>
      <c r="R442" s="35"/>
      <c r="S442" s="35"/>
      <c r="T442" s="35"/>
      <c r="U442" s="35"/>
      <c r="V442" s="35"/>
      <c r="W442" s="35"/>
      <c r="X442" s="46"/>
      <c r="Z442" s="268"/>
    </row>
    <row r="443" spans="4:26" ht="19.95" hidden="1" customHeight="1" x14ac:dyDescent="0.25">
      <c r="D443" s="158">
        <f>全班!$R$1</f>
        <v>46011</v>
      </c>
      <c r="E443" s="159" t="s">
        <v>234</v>
      </c>
      <c r="F443" s="160" t="s">
        <v>6119</v>
      </c>
      <c r="G443" s="160" t="s">
        <v>6118</v>
      </c>
      <c r="H443" s="160" t="s">
        <v>0</v>
      </c>
      <c r="I443" s="160">
        <v>150000</v>
      </c>
      <c r="J443" s="160"/>
      <c r="K443" s="160"/>
      <c r="L443" s="161">
        <v>6.34</v>
      </c>
      <c r="M443" s="162">
        <f t="shared" si="5"/>
        <v>951000</v>
      </c>
      <c r="O443" s="34"/>
      <c r="P443" s="47"/>
      <c r="Q443" s="35"/>
      <c r="R443" s="35"/>
      <c r="S443" s="35"/>
      <c r="T443" s="35"/>
      <c r="U443" s="35"/>
      <c r="V443" s="35"/>
      <c r="W443" s="35"/>
      <c r="X443" s="46"/>
      <c r="Z443" s="268"/>
    </row>
    <row r="444" spans="4:26" ht="19.95" hidden="1" customHeight="1" x14ac:dyDescent="0.25">
      <c r="D444" s="158">
        <f>全班!$R$1</f>
        <v>46011</v>
      </c>
      <c r="E444" s="159" t="s">
        <v>234</v>
      </c>
      <c r="F444" s="160" t="s">
        <v>10488</v>
      </c>
      <c r="G444" s="160" t="s">
        <v>10487</v>
      </c>
      <c r="H444" s="160" t="s">
        <v>0</v>
      </c>
      <c r="I444" s="160">
        <v>30000</v>
      </c>
      <c r="J444" s="160"/>
      <c r="K444" s="160"/>
      <c r="L444" s="161">
        <v>20.63</v>
      </c>
      <c r="M444" s="162">
        <f t="shared" si="5"/>
        <v>618900</v>
      </c>
      <c r="O444" s="34"/>
      <c r="P444" s="47"/>
      <c r="Q444" s="35"/>
      <c r="R444" s="35"/>
      <c r="S444" s="35"/>
      <c r="T444" s="35"/>
      <c r="U444" s="35"/>
      <c r="V444" s="35"/>
      <c r="W444" s="35"/>
      <c r="X444" s="46"/>
      <c r="Z444" s="268"/>
    </row>
    <row r="445" spans="4:26" ht="19.95" hidden="1" customHeight="1" x14ac:dyDescent="0.25">
      <c r="D445" s="158">
        <f>全班!$R$1</f>
        <v>46011</v>
      </c>
      <c r="E445" s="159" t="s">
        <v>234</v>
      </c>
      <c r="F445" s="160" t="s">
        <v>10665</v>
      </c>
      <c r="G445" s="160" t="s">
        <v>10664</v>
      </c>
      <c r="H445" s="160" t="s">
        <v>0</v>
      </c>
      <c r="I445" s="160">
        <v>60000</v>
      </c>
      <c r="J445" s="160"/>
      <c r="K445" s="160"/>
      <c r="L445" s="161">
        <v>11.67</v>
      </c>
      <c r="M445" s="162">
        <f t="shared" si="5"/>
        <v>700200</v>
      </c>
      <c r="O445" s="34"/>
      <c r="P445" s="47"/>
      <c r="Q445" s="35"/>
      <c r="R445" s="35"/>
      <c r="S445" s="35"/>
      <c r="T445" s="35"/>
      <c r="U445" s="35"/>
      <c r="V445" s="35"/>
      <c r="W445" s="35"/>
      <c r="X445" s="46"/>
      <c r="Z445" s="268"/>
    </row>
    <row r="446" spans="4:26" ht="19.95" hidden="1" customHeight="1" x14ac:dyDescent="0.25">
      <c r="D446" s="158">
        <f>全班!$R$1</f>
        <v>46011</v>
      </c>
      <c r="E446" s="159" t="s">
        <v>234</v>
      </c>
      <c r="F446" s="160" t="s">
        <v>4562</v>
      </c>
      <c r="G446" s="160" t="s">
        <v>4561</v>
      </c>
      <c r="H446" s="160" t="s">
        <v>0</v>
      </c>
      <c r="I446" s="160">
        <v>30000</v>
      </c>
      <c r="J446" s="160"/>
      <c r="K446" s="160"/>
      <c r="L446" s="161">
        <v>20.399999999999999</v>
      </c>
      <c r="M446" s="162">
        <f t="shared" si="5"/>
        <v>612000</v>
      </c>
      <c r="O446" s="34"/>
      <c r="P446" s="47"/>
      <c r="Q446" s="35"/>
      <c r="R446" s="35"/>
      <c r="S446" s="35"/>
      <c r="T446" s="35"/>
      <c r="U446" s="35"/>
      <c r="V446" s="35"/>
      <c r="W446" s="35"/>
      <c r="X446" s="46"/>
      <c r="Z446" s="268"/>
    </row>
    <row r="447" spans="4:26" ht="19.95" hidden="1" customHeight="1" x14ac:dyDescent="0.25">
      <c r="D447" s="158">
        <f>全班!$R$1</f>
        <v>46011</v>
      </c>
      <c r="E447" s="159" t="s">
        <v>234</v>
      </c>
      <c r="F447" s="160" t="s">
        <v>6215</v>
      </c>
      <c r="G447" s="160" t="s">
        <v>6214</v>
      </c>
      <c r="H447" s="160" t="s">
        <v>0</v>
      </c>
      <c r="I447" s="160">
        <v>20000</v>
      </c>
      <c r="J447" s="160"/>
      <c r="K447" s="160"/>
      <c r="L447" s="161">
        <v>33.159999999999997</v>
      </c>
      <c r="M447" s="162">
        <f t="shared" si="5"/>
        <v>663199.99999999988</v>
      </c>
      <c r="O447" s="34"/>
      <c r="P447" s="47"/>
      <c r="Q447" s="35"/>
      <c r="R447" s="35"/>
      <c r="S447" s="35"/>
      <c r="T447" s="35"/>
      <c r="U447" s="35"/>
      <c r="V447" s="35"/>
      <c r="W447" s="35"/>
      <c r="X447" s="46"/>
      <c r="Z447" s="268"/>
    </row>
    <row r="448" spans="4:26" ht="19.95" hidden="1" customHeight="1" x14ac:dyDescent="0.25">
      <c r="D448" s="158">
        <f>全班!$R$1</f>
        <v>46011</v>
      </c>
      <c r="E448" s="159" t="s">
        <v>234</v>
      </c>
      <c r="F448" s="160" t="s">
        <v>7670</v>
      </c>
      <c r="G448" s="160" t="s">
        <v>7669</v>
      </c>
      <c r="H448" s="160" t="s">
        <v>0</v>
      </c>
      <c r="I448" s="160">
        <v>50000</v>
      </c>
      <c r="J448" s="160"/>
      <c r="K448" s="160"/>
      <c r="L448" s="161">
        <v>10.27</v>
      </c>
      <c r="M448" s="162">
        <f t="shared" si="5"/>
        <v>513500</v>
      </c>
      <c r="O448" s="34"/>
      <c r="P448" s="47"/>
      <c r="Q448" s="35"/>
      <c r="R448" s="35"/>
      <c r="S448" s="35"/>
      <c r="T448" s="35"/>
      <c r="U448" s="35"/>
      <c r="V448" s="35"/>
      <c r="W448" s="35"/>
      <c r="X448" s="46"/>
      <c r="Z448" s="268"/>
    </row>
    <row r="449" spans="4:28" ht="19.95" hidden="1" customHeight="1" x14ac:dyDescent="0.25">
      <c r="D449" s="158">
        <f>全班!$R$1</f>
        <v>46011</v>
      </c>
      <c r="E449" s="159" t="s">
        <v>234</v>
      </c>
      <c r="F449" s="160" t="s">
        <v>1847</v>
      </c>
      <c r="G449" s="160" t="s">
        <v>1846</v>
      </c>
      <c r="H449" s="160" t="s">
        <v>0</v>
      </c>
      <c r="I449" s="160">
        <v>100000</v>
      </c>
      <c r="J449" s="160"/>
      <c r="K449" s="160"/>
      <c r="L449" s="161">
        <v>7.01</v>
      </c>
      <c r="M449" s="162">
        <f>L449*I449</f>
        <v>701000</v>
      </c>
      <c r="O449" s="34"/>
      <c r="P449" s="47"/>
      <c r="Q449" s="35"/>
      <c r="R449" s="35"/>
      <c r="S449" s="35"/>
      <c r="T449" s="35"/>
      <c r="U449" s="35"/>
      <c r="V449" s="35"/>
      <c r="W449" s="35"/>
      <c r="X449" s="46"/>
      <c r="Z449" s="268"/>
    </row>
    <row r="450" spans="4:28" ht="19.95" hidden="1" customHeight="1" x14ac:dyDescent="0.25">
      <c r="D450" s="158">
        <f>全班!$R$1</f>
        <v>46011</v>
      </c>
      <c r="E450" s="159" t="s">
        <v>234</v>
      </c>
      <c r="F450" s="160" t="s">
        <v>12281</v>
      </c>
      <c r="G450" s="160" t="s">
        <v>5562</v>
      </c>
      <c r="H450" s="160" t="s">
        <v>0</v>
      </c>
      <c r="I450" s="160">
        <v>300000</v>
      </c>
      <c r="J450" s="160"/>
      <c r="K450" s="160"/>
      <c r="L450" s="161">
        <v>5.22</v>
      </c>
      <c r="M450" s="162">
        <f>L450*I450</f>
        <v>1566000</v>
      </c>
      <c r="O450" s="34"/>
      <c r="P450" s="47"/>
      <c r="Q450" s="35"/>
      <c r="R450" s="35"/>
      <c r="S450" s="35"/>
      <c r="T450" s="35"/>
      <c r="U450" s="35"/>
      <c r="V450" s="35"/>
      <c r="W450" s="35"/>
      <c r="X450" s="46"/>
      <c r="Y450" s="270"/>
      <c r="Z450" s="268"/>
    </row>
    <row r="451" spans="4:28" ht="19.95" hidden="1" customHeight="1" x14ac:dyDescent="0.25">
      <c r="D451" s="158">
        <f>全班!$R$1</f>
        <v>46011</v>
      </c>
      <c r="E451" s="159" t="s">
        <v>234</v>
      </c>
      <c r="F451" s="160" t="s">
        <v>12289</v>
      </c>
      <c r="G451" s="160" t="s">
        <v>7033</v>
      </c>
      <c r="H451" s="160" t="s">
        <v>0</v>
      </c>
      <c r="I451" s="160">
        <v>140000</v>
      </c>
      <c r="J451" s="160"/>
      <c r="K451" s="160"/>
      <c r="L451" s="161">
        <v>7.95</v>
      </c>
      <c r="M451" s="162">
        <f t="shared" si="5"/>
        <v>1113000</v>
      </c>
      <c r="O451" s="34"/>
      <c r="P451" s="47"/>
      <c r="Q451" s="35"/>
      <c r="R451" s="35"/>
      <c r="S451" s="35"/>
      <c r="T451" s="35"/>
      <c r="U451" s="35"/>
      <c r="V451" s="35"/>
      <c r="W451" s="35"/>
      <c r="X451" s="46"/>
      <c r="Z451" s="268"/>
    </row>
    <row r="452" spans="4:28" ht="19.95" hidden="1" customHeight="1" x14ac:dyDescent="0.25">
      <c r="D452" s="158">
        <f>全班!$R$1</f>
        <v>46011</v>
      </c>
      <c r="E452" s="159" t="s">
        <v>234</v>
      </c>
      <c r="F452" s="160" t="s">
        <v>3952</v>
      </c>
      <c r="G452" s="160" t="s">
        <v>3951</v>
      </c>
      <c r="H452" s="160" t="s">
        <v>0</v>
      </c>
      <c r="I452" s="160">
        <v>50000</v>
      </c>
      <c r="J452" s="160"/>
      <c r="K452" s="160"/>
      <c r="L452" s="161">
        <v>16.21</v>
      </c>
      <c r="M452" s="162">
        <f t="shared" si="5"/>
        <v>810500</v>
      </c>
      <c r="O452" s="34"/>
      <c r="P452" s="47"/>
      <c r="Q452" s="35"/>
      <c r="R452" s="35"/>
      <c r="S452" s="35"/>
      <c r="T452" s="35"/>
      <c r="U452" s="35"/>
      <c r="V452" s="35"/>
      <c r="W452" s="35"/>
      <c r="X452" s="46"/>
      <c r="Z452" s="268"/>
    </row>
    <row r="453" spans="4:28" ht="19.95" hidden="1" customHeight="1" x14ac:dyDescent="0.25">
      <c r="D453" s="158">
        <f>全班!$R$1</f>
        <v>46011</v>
      </c>
      <c r="E453" s="159" t="s">
        <v>234</v>
      </c>
      <c r="F453" s="160" t="s">
        <v>7598</v>
      </c>
      <c r="G453" s="160" t="s">
        <v>7597</v>
      </c>
      <c r="H453" s="160" t="s">
        <v>0</v>
      </c>
      <c r="I453" s="160">
        <v>150000</v>
      </c>
      <c r="J453" s="160"/>
      <c r="K453" s="160"/>
      <c r="L453" s="161">
        <v>6.66</v>
      </c>
      <c r="M453" s="162">
        <f t="shared" si="5"/>
        <v>999000</v>
      </c>
      <c r="O453" s="34"/>
      <c r="P453" s="47"/>
      <c r="Q453" s="35"/>
      <c r="R453" s="35"/>
      <c r="S453" s="35"/>
      <c r="T453" s="35"/>
      <c r="U453" s="35"/>
      <c r="V453" s="35"/>
      <c r="W453" s="35"/>
      <c r="X453" s="46"/>
      <c r="Z453" s="268"/>
      <c r="AA453" s="8"/>
      <c r="AB453" s="137"/>
    </row>
    <row r="454" spans="4:28" ht="19.95" hidden="1" customHeight="1" x14ac:dyDescent="0.25">
      <c r="D454" s="158">
        <f>全班!$R$1</f>
        <v>46011</v>
      </c>
      <c r="E454" s="159" t="s">
        <v>234</v>
      </c>
      <c r="F454" s="160" t="s">
        <v>3712</v>
      </c>
      <c r="G454" s="160" t="s">
        <v>3711</v>
      </c>
      <c r="H454" s="160" t="s">
        <v>0</v>
      </c>
      <c r="I454" s="160">
        <v>100000</v>
      </c>
      <c r="J454" s="160"/>
      <c r="K454" s="160"/>
      <c r="L454" s="161">
        <v>6.47</v>
      </c>
      <c r="M454" s="162">
        <f t="shared" si="5"/>
        <v>647000</v>
      </c>
      <c r="O454" s="34"/>
      <c r="P454" s="47"/>
      <c r="Q454" s="35"/>
      <c r="R454" s="35"/>
      <c r="S454" s="35"/>
      <c r="T454" s="35"/>
      <c r="U454" s="35"/>
      <c r="V454" s="35"/>
      <c r="W454" s="35"/>
      <c r="X454" s="46"/>
      <c r="Z454" s="268"/>
      <c r="AA454" s="8"/>
      <c r="AB454" s="137"/>
    </row>
    <row r="455" spans="4:28" ht="19.95" hidden="1" customHeight="1" x14ac:dyDescent="0.25">
      <c r="D455" s="158">
        <f>全班!$R$1</f>
        <v>46011</v>
      </c>
      <c r="E455" s="159" t="s">
        <v>234</v>
      </c>
      <c r="F455" s="160" t="s">
        <v>4436</v>
      </c>
      <c r="G455" s="160" t="s">
        <v>4435</v>
      </c>
      <c r="H455" s="160" t="s">
        <v>0</v>
      </c>
      <c r="I455" s="160">
        <v>100000</v>
      </c>
      <c r="J455" s="160"/>
      <c r="K455" s="160"/>
      <c r="L455" s="161">
        <v>8.92</v>
      </c>
      <c r="M455" s="162">
        <f t="shared" si="5"/>
        <v>892000</v>
      </c>
      <c r="O455" s="34"/>
      <c r="P455" s="47"/>
      <c r="Q455" s="35"/>
      <c r="R455" s="35"/>
      <c r="S455" s="35"/>
      <c r="T455" s="35"/>
      <c r="U455" s="35"/>
      <c r="V455" s="35"/>
      <c r="W455" s="35"/>
      <c r="X455" s="46"/>
      <c r="Z455" s="268"/>
      <c r="AA455" s="8"/>
      <c r="AB455" s="137"/>
    </row>
    <row r="456" spans="4:28" ht="19.95" hidden="1" customHeight="1" x14ac:dyDescent="0.25">
      <c r="D456" s="158">
        <v>45822</v>
      </c>
      <c r="E456" s="159" t="s">
        <v>234</v>
      </c>
      <c r="F456" s="160" t="s">
        <v>1847</v>
      </c>
      <c r="G456" s="160" t="s">
        <v>1846</v>
      </c>
      <c r="H456" s="160" t="s">
        <v>57</v>
      </c>
      <c r="I456" s="160">
        <f t="shared" ref="I456:I462" si="10">-I449</f>
        <v>-100000</v>
      </c>
      <c r="J456" s="160"/>
      <c r="K456" s="160"/>
      <c r="L456" s="161">
        <v>8.49</v>
      </c>
      <c r="M456" s="162">
        <f t="shared" si="5"/>
        <v>-849000</v>
      </c>
      <c r="O456" s="34"/>
      <c r="P456" s="47"/>
      <c r="Q456" s="35"/>
      <c r="R456" s="35"/>
      <c r="S456" s="35"/>
      <c r="T456" s="35"/>
      <c r="U456" s="35"/>
      <c r="V456" s="35"/>
      <c r="W456" s="35"/>
      <c r="X456" s="46"/>
      <c r="Z456" s="268"/>
      <c r="AA456" s="8"/>
      <c r="AB456" s="137"/>
    </row>
    <row r="457" spans="4:28" ht="19.95" hidden="1" customHeight="1" x14ac:dyDescent="0.25">
      <c r="D457" s="158">
        <v>45822</v>
      </c>
      <c r="E457" s="159" t="s">
        <v>234</v>
      </c>
      <c r="F457" s="160" t="s">
        <v>12281</v>
      </c>
      <c r="G457" s="160" t="s">
        <v>5562</v>
      </c>
      <c r="H457" s="160" t="s">
        <v>57</v>
      </c>
      <c r="I457" s="160">
        <f t="shared" si="10"/>
        <v>-300000</v>
      </c>
      <c r="J457" s="160"/>
      <c r="K457" s="160"/>
      <c r="L457" s="161">
        <v>7.42</v>
      </c>
      <c r="M457" s="162">
        <f t="shared" si="5"/>
        <v>-2226000</v>
      </c>
      <c r="O457" s="34"/>
      <c r="P457" s="47"/>
      <c r="Q457" s="35"/>
      <c r="R457" s="35"/>
      <c r="S457" s="35"/>
      <c r="T457" s="35"/>
      <c r="U457" s="35"/>
      <c r="V457" s="35"/>
      <c r="W457" s="35"/>
      <c r="X457" s="46"/>
      <c r="Z457" s="268"/>
      <c r="AA457" s="8"/>
      <c r="AB457" s="137"/>
    </row>
    <row r="458" spans="4:28" ht="19.95" hidden="1" customHeight="1" x14ac:dyDescent="0.25">
      <c r="D458" s="158">
        <v>45822</v>
      </c>
      <c r="E458" s="159" t="s">
        <v>234</v>
      </c>
      <c r="F458" s="160" t="s">
        <v>12289</v>
      </c>
      <c r="G458" s="160" t="s">
        <v>7033</v>
      </c>
      <c r="H458" s="160" t="s">
        <v>57</v>
      </c>
      <c r="I458" s="160">
        <f t="shared" si="10"/>
        <v>-140000</v>
      </c>
      <c r="J458" s="160"/>
      <c r="K458" s="160"/>
      <c r="L458" s="161">
        <v>6.75</v>
      </c>
      <c r="M458" s="162">
        <f t="shared" si="5"/>
        <v>-945000</v>
      </c>
      <c r="O458" s="34"/>
      <c r="P458" s="47"/>
      <c r="Q458" s="35"/>
      <c r="R458" s="35"/>
      <c r="S458" s="35"/>
      <c r="T458" s="35"/>
      <c r="U458" s="35"/>
      <c r="V458" s="35"/>
      <c r="W458" s="35"/>
      <c r="X458" s="46"/>
      <c r="Z458" s="268"/>
      <c r="AA458" s="8"/>
      <c r="AB458" s="137"/>
    </row>
    <row r="459" spans="4:28" ht="19.95" hidden="1" customHeight="1" x14ac:dyDescent="0.25">
      <c r="D459" s="158">
        <v>45822</v>
      </c>
      <c r="E459" s="159" t="s">
        <v>234</v>
      </c>
      <c r="F459" s="160" t="s">
        <v>3952</v>
      </c>
      <c r="G459" s="160" t="s">
        <v>3951</v>
      </c>
      <c r="H459" s="160" t="s">
        <v>57</v>
      </c>
      <c r="I459" s="160">
        <f t="shared" si="10"/>
        <v>-50000</v>
      </c>
      <c r="J459" s="160"/>
      <c r="K459" s="160"/>
      <c r="L459" s="161">
        <v>22.45</v>
      </c>
      <c r="M459" s="162">
        <f t="shared" si="5"/>
        <v>-1122500</v>
      </c>
      <c r="O459" s="34"/>
      <c r="P459" s="47"/>
      <c r="Q459" s="35"/>
      <c r="R459" s="35"/>
      <c r="S459" s="35"/>
      <c r="T459" s="35"/>
      <c r="U459" s="35"/>
      <c r="V459" s="35"/>
      <c r="W459" s="35"/>
      <c r="X459" s="46"/>
      <c r="Z459" s="268"/>
      <c r="AA459" s="8"/>
      <c r="AB459" s="137"/>
    </row>
    <row r="460" spans="4:28" ht="19.95" hidden="1" customHeight="1" x14ac:dyDescent="0.25">
      <c r="D460" s="158">
        <v>45822</v>
      </c>
      <c r="E460" s="159" t="s">
        <v>234</v>
      </c>
      <c r="F460" s="160" t="s">
        <v>7598</v>
      </c>
      <c r="G460" s="160" t="s">
        <v>7597</v>
      </c>
      <c r="H460" s="160" t="s">
        <v>57</v>
      </c>
      <c r="I460" s="160">
        <f t="shared" si="10"/>
        <v>-150000</v>
      </c>
      <c r="J460" s="160"/>
      <c r="K460" s="160"/>
      <c r="L460" s="161">
        <v>7.59</v>
      </c>
      <c r="M460" s="162">
        <f t="shared" si="5"/>
        <v>-1138500</v>
      </c>
      <c r="O460" s="34"/>
      <c r="P460" s="47"/>
      <c r="Q460" s="35"/>
      <c r="R460" s="35"/>
      <c r="S460" s="35"/>
      <c r="T460" s="35"/>
      <c r="U460" s="35"/>
      <c r="V460" s="35"/>
      <c r="W460" s="35"/>
      <c r="X460" s="46"/>
      <c r="Z460" s="268"/>
      <c r="AA460" s="8"/>
      <c r="AB460" s="137"/>
    </row>
    <row r="461" spans="4:28" ht="19.95" hidden="1" customHeight="1" x14ac:dyDescent="0.25">
      <c r="D461" s="158">
        <v>45822</v>
      </c>
      <c r="E461" s="159" t="s">
        <v>234</v>
      </c>
      <c r="F461" s="160" t="s">
        <v>3712</v>
      </c>
      <c r="G461" s="160" t="s">
        <v>3711</v>
      </c>
      <c r="H461" s="160" t="s">
        <v>57</v>
      </c>
      <c r="I461" s="160">
        <f t="shared" si="10"/>
        <v>-100000</v>
      </c>
      <c r="J461" s="160"/>
      <c r="K461" s="160"/>
      <c r="L461" s="161">
        <v>6.37</v>
      </c>
      <c r="M461" s="162">
        <f t="shared" si="5"/>
        <v>-637000</v>
      </c>
      <c r="O461" s="34"/>
      <c r="P461" s="47"/>
      <c r="Q461" s="35"/>
      <c r="R461" s="35"/>
      <c r="S461" s="35"/>
      <c r="T461" s="35"/>
      <c r="U461" s="35"/>
      <c r="V461" s="35"/>
      <c r="W461" s="35"/>
      <c r="X461" s="46"/>
      <c r="Z461" s="268"/>
      <c r="AA461" s="8"/>
      <c r="AB461" s="137"/>
    </row>
    <row r="462" spans="4:28" ht="19.95" hidden="1" customHeight="1" x14ac:dyDescent="0.25">
      <c r="D462" s="158">
        <v>45822</v>
      </c>
      <c r="E462" s="159" t="s">
        <v>234</v>
      </c>
      <c r="F462" s="160" t="s">
        <v>4436</v>
      </c>
      <c r="G462" s="160" t="s">
        <v>4435</v>
      </c>
      <c r="H462" s="160" t="s">
        <v>57</v>
      </c>
      <c r="I462" s="160">
        <f t="shared" si="10"/>
        <v>-100000</v>
      </c>
      <c r="J462" s="160"/>
      <c r="K462" s="160"/>
      <c r="L462" s="161">
        <v>9.42</v>
      </c>
      <c r="M462" s="162">
        <f t="shared" si="5"/>
        <v>-942000</v>
      </c>
      <c r="O462" s="34"/>
      <c r="P462" s="47"/>
      <c r="Q462" s="35"/>
      <c r="R462" s="35"/>
      <c r="S462" s="35"/>
      <c r="T462" s="35"/>
      <c r="U462" s="35"/>
      <c r="V462" s="35"/>
      <c r="W462" s="35"/>
      <c r="X462" s="46"/>
      <c r="Z462" s="268"/>
      <c r="AA462" s="8"/>
      <c r="AB462" s="137"/>
    </row>
    <row r="463" spans="4:28" ht="19.95" hidden="1" customHeight="1" x14ac:dyDescent="0.25">
      <c r="D463" s="158">
        <v>45822</v>
      </c>
      <c r="E463" s="159" t="s">
        <v>224</v>
      </c>
      <c r="F463" s="160" t="s">
        <v>12297</v>
      </c>
      <c r="G463" s="160" t="s">
        <v>12295</v>
      </c>
      <c r="H463" s="160" t="s">
        <v>0</v>
      </c>
      <c r="I463" s="160">
        <v>1190</v>
      </c>
      <c r="J463" s="160"/>
      <c r="K463" s="160"/>
      <c r="L463" s="161">
        <v>840.06000000000006</v>
      </c>
      <c r="M463" s="162">
        <f>L463*I463</f>
        <v>999671.4</v>
      </c>
      <c r="O463" s="34"/>
      <c r="P463" s="47"/>
      <c r="Q463" s="35"/>
      <c r="R463" s="35"/>
      <c r="S463" s="35"/>
      <c r="T463" s="35"/>
      <c r="U463" s="35"/>
      <c r="V463" s="35"/>
      <c r="W463" s="35"/>
      <c r="X463" s="46"/>
      <c r="Z463" s="268"/>
    </row>
    <row r="464" spans="4:28" ht="19.95" hidden="1" customHeight="1" x14ac:dyDescent="0.25">
      <c r="D464" s="158">
        <v>45822</v>
      </c>
      <c r="E464" s="159" t="s">
        <v>39</v>
      </c>
      <c r="F464" s="160" t="s">
        <v>12314</v>
      </c>
      <c r="G464" s="160" t="s">
        <v>12299</v>
      </c>
      <c r="H464" s="160" t="s">
        <v>0</v>
      </c>
      <c r="I464" s="160">
        <v>1000000</v>
      </c>
      <c r="J464" s="160"/>
      <c r="K464" s="160"/>
      <c r="L464" s="161">
        <v>0.8</v>
      </c>
      <c r="M464" s="162">
        <f>L464*I464</f>
        <v>800000</v>
      </c>
      <c r="O464" s="34"/>
      <c r="P464" s="47"/>
      <c r="Q464" s="35"/>
      <c r="R464" s="35"/>
      <c r="S464" s="35"/>
      <c r="T464" s="35"/>
      <c r="U464" s="35"/>
      <c r="V464" s="35"/>
      <c r="W464" s="35"/>
      <c r="X464" s="46"/>
      <c r="Z464" s="268"/>
    </row>
    <row r="465" spans="4:28" ht="19.95" hidden="1" customHeight="1" x14ac:dyDescent="0.25">
      <c r="D465" s="158">
        <v>45822</v>
      </c>
      <c r="E465" s="159" t="s">
        <v>234</v>
      </c>
      <c r="F465" s="160" t="s">
        <v>7817</v>
      </c>
      <c r="G465" s="160" t="s">
        <v>7816</v>
      </c>
      <c r="H465" s="160" t="s">
        <v>0</v>
      </c>
      <c r="I465" s="160">
        <v>300000</v>
      </c>
      <c r="J465" s="160"/>
      <c r="K465" s="160"/>
      <c r="L465" s="161">
        <v>6.86</v>
      </c>
      <c r="M465" s="162">
        <f t="shared" si="5"/>
        <v>2058000</v>
      </c>
      <c r="O465" s="34"/>
      <c r="P465" s="47"/>
      <c r="Q465" s="35"/>
      <c r="R465" s="35"/>
      <c r="S465" s="35"/>
      <c r="T465" s="35"/>
      <c r="U465" s="35"/>
      <c r="V465" s="35"/>
      <c r="W465" s="35"/>
      <c r="X465" s="46"/>
      <c r="Z465" s="268"/>
      <c r="AA465" s="8"/>
      <c r="AB465" s="137"/>
    </row>
    <row r="466" spans="4:28" ht="20.25" hidden="1" customHeight="1" x14ac:dyDescent="0.25">
      <c r="D466" s="158">
        <v>45822</v>
      </c>
      <c r="E466" s="159" t="s">
        <v>234</v>
      </c>
      <c r="F466" s="160" t="s">
        <v>7823</v>
      </c>
      <c r="G466" s="160" t="s">
        <v>7822</v>
      </c>
      <c r="H466" s="160" t="s">
        <v>0</v>
      </c>
      <c r="I466" s="160">
        <v>150000</v>
      </c>
      <c r="J466" s="160"/>
      <c r="K466" s="160"/>
      <c r="L466" s="161">
        <v>10.09</v>
      </c>
      <c r="M466" s="162">
        <f t="shared" si="5"/>
        <v>1513500</v>
      </c>
      <c r="O466" s="34"/>
      <c r="P466" s="47"/>
      <c r="Q466" s="35"/>
      <c r="R466" s="35"/>
      <c r="S466" s="35"/>
      <c r="T466" s="35"/>
      <c r="U466" s="35"/>
      <c r="V466" s="35"/>
      <c r="W466" s="35"/>
      <c r="X466" s="46"/>
      <c r="Z466" s="268"/>
      <c r="AA466" s="8"/>
      <c r="AB466" s="137"/>
    </row>
    <row r="467" spans="4:28" ht="20.25" hidden="1" customHeight="1" x14ac:dyDescent="0.25">
      <c r="D467" s="158">
        <v>45822</v>
      </c>
      <c r="E467" s="159" t="s">
        <v>234</v>
      </c>
      <c r="F467" s="160" t="s">
        <v>8932</v>
      </c>
      <c r="G467" s="160" t="s">
        <v>8931</v>
      </c>
      <c r="H467" s="160" t="s">
        <v>0</v>
      </c>
      <c r="I467" s="160">
        <v>120000</v>
      </c>
      <c r="J467" s="160"/>
      <c r="K467" s="160"/>
      <c r="L467" s="161">
        <v>7.26</v>
      </c>
      <c r="M467" s="162">
        <f t="shared" si="5"/>
        <v>871200</v>
      </c>
      <c r="O467" s="34"/>
      <c r="P467" s="47"/>
      <c r="Q467" s="35"/>
      <c r="R467" s="35"/>
      <c r="S467" s="35"/>
      <c r="T467" s="35"/>
      <c r="U467" s="35"/>
      <c r="V467" s="35"/>
      <c r="W467" s="35"/>
      <c r="X467" s="46"/>
      <c r="Z467" s="8"/>
      <c r="AA467" s="8"/>
      <c r="AB467" s="137"/>
    </row>
    <row r="468" spans="4:28" ht="20.25" hidden="1" customHeight="1" x14ac:dyDescent="0.25">
      <c r="D468" s="158">
        <v>45822</v>
      </c>
      <c r="E468" s="159" t="s">
        <v>234</v>
      </c>
      <c r="F468" s="160" t="s">
        <v>9150</v>
      </c>
      <c r="G468" s="160" t="s">
        <v>9149</v>
      </c>
      <c r="H468" s="160" t="s">
        <v>0</v>
      </c>
      <c r="I468" s="160">
        <v>31892</v>
      </c>
      <c r="J468" s="160"/>
      <c r="K468" s="160"/>
      <c r="L468" s="161">
        <v>18.54</v>
      </c>
      <c r="M468" s="162">
        <f t="shared" si="5"/>
        <v>591277.67999999993</v>
      </c>
      <c r="O468" s="34"/>
      <c r="P468" s="47"/>
      <c r="Q468" s="35"/>
      <c r="R468" s="35"/>
      <c r="S468" s="35"/>
      <c r="T468" s="35"/>
      <c r="U468" s="35"/>
      <c r="V468" s="35"/>
      <c r="W468" s="35"/>
      <c r="X468" s="46"/>
      <c r="Z468" s="8"/>
      <c r="AA468" s="8"/>
      <c r="AB468" s="137"/>
    </row>
    <row r="469" spans="4:28" ht="20.25" hidden="1" customHeight="1" x14ac:dyDescent="0.25">
      <c r="D469" s="158">
        <v>45822</v>
      </c>
      <c r="E469" s="159" t="s">
        <v>234</v>
      </c>
      <c r="F469" s="160" t="s">
        <v>8449</v>
      </c>
      <c r="G469" s="160" t="s">
        <v>8448</v>
      </c>
      <c r="H469" s="160" t="s">
        <v>0</v>
      </c>
      <c r="I469" s="160">
        <v>60000</v>
      </c>
      <c r="J469" s="160"/>
      <c r="K469" s="160"/>
      <c r="L469" s="161">
        <v>12.23</v>
      </c>
      <c r="M469" s="162">
        <f t="shared" si="5"/>
        <v>733800</v>
      </c>
      <c r="O469" s="34"/>
      <c r="P469" s="47"/>
      <c r="Q469" s="35"/>
      <c r="R469" s="35"/>
      <c r="S469" s="35"/>
      <c r="T469" s="35"/>
      <c r="U469" s="35"/>
      <c r="V469" s="35"/>
      <c r="W469" s="35"/>
      <c r="X469" s="46"/>
      <c r="Z469" s="8"/>
      <c r="AA469" s="137"/>
      <c r="AB469" s="17"/>
    </row>
    <row r="470" spans="4:28" ht="20.25" hidden="1" customHeight="1" x14ac:dyDescent="0.25">
      <c r="D470" s="158">
        <v>45822</v>
      </c>
      <c r="E470" s="159" t="s">
        <v>234</v>
      </c>
      <c r="F470" s="160" t="s">
        <v>2554</v>
      </c>
      <c r="G470" s="160" t="s">
        <v>2553</v>
      </c>
      <c r="H470" s="160" t="s">
        <v>0</v>
      </c>
      <c r="I470" s="160">
        <v>60000</v>
      </c>
      <c r="J470" s="160"/>
      <c r="K470" s="160"/>
      <c r="L470" s="161">
        <v>15.71</v>
      </c>
      <c r="M470" s="162">
        <f t="shared" si="5"/>
        <v>942600</v>
      </c>
      <c r="O470" s="34"/>
      <c r="P470" s="47"/>
      <c r="Q470" s="35"/>
      <c r="R470" s="35"/>
      <c r="S470" s="35"/>
      <c r="T470" s="35"/>
      <c r="U470" s="35"/>
      <c r="V470" s="35"/>
      <c r="W470" s="35"/>
      <c r="X470" s="46"/>
      <c r="Z470" s="8"/>
      <c r="AA470" s="137"/>
      <c r="AB470" s="17"/>
    </row>
    <row r="471" spans="4:28" ht="20.25" hidden="1" customHeight="1" x14ac:dyDescent="0.25">
      <c r="D471" s="158">
        <v>45822</v>
      </c>
      <c r="E471" s="159" t="s">
        <v>234</v>
      </c>
      <c r="F471" s="160" t="s">
        <v>12315</v>
      </c>
      <c r="G471" s="160" t="s">
        <v>2557</v>
      </c>
      <c r="H471" s="160" t="s">
        <v>0</v>
      </c>
      <c r="I471" s="160">
        <v>102800</v>
      </c>
      <c r="J471" s="160"/>
      <c r="K471" s="160"/>
      <c r="L471" s="161">
        <v>6.79</v>
      </c>
      <c r="M471" s="162">
        <f t="shared" si="5"/>
        <v>698012</v>
      </c>
      <c r="O471" s="34"/>
      <c r="P471" s="47"/>
      <c r="Q471" s="35"/>
      <c r="R471" s="35"/>
      <c r="S471" s="35"/>
      <c r="T471" s="35"/>
      <c r="U471" s="35"/>
      <c r="V471" s="35"/>
      <c r="W471" s="35"/>
      <c r="X471" s="46"/>
      <c r="Z471" s="8"/>
      <c r="AA471" s="275"/>
      <c r="AB471" s="17"/>
    </row>
    <row r="472" spans="4:28" ht="20.25" hidden="1" customHeight="1" x14ac:dyDescent="0.25">
      <c r="D472" s="158">
        <v>45829</v>
      </c>
      <c r="E472" s="159" t="s">
        <v>223</v>
      </c>
      <c r="F472" s="160" t="s">
        <v>12297</v>
      </c>
      <c r="G472" s="160" t="s">
        <v>12295</v>
      </c>
      <c r="H472" s="160" t="s">
        <v>57</v>
      </c>
      <c r="I472" s="160">
        <v>-1190</v>
      </c>
      <c r="J472" s="160"/>
      <c r="K472" s="160"/>
      <c r="L472" s="161">
        <v>1874.184</v>
      </c>
      <c r="M472" s="162">
        <f t="shared" si="5"/>
        <v>-2230278.96</v>
      </c>
      <c r="O472" s="34"/>
      <c r="P472" s="47"/>
      <c r="Q472" s="35"/>
      <c r="R472" s="35"/>
      <c r="S472" s="35"/>
      <c r="T472" s="35"/>
      <c r="U472" s="35"/>
      <c r="V472" s="35"/>
      <c r="W472" s="35"/>
      <c r="X472" s="46"/>
      <c r="Z472" s="8"/>
      <c r="AA472" s="275"/>
      <c r="AB472" s="17"/>
    </row>
    <row r="473" spans="4:28" ht="20.25" hidden="1" customHeight="1" x14ac:dyDescent="0.25">
      <c r="D473" s="158">
        <v>45829</v>
      </c>
      <c r="E473" s="159" t="s">
        <v>47</v>
      </c>
      <c r="F473" s="160" t="s">
        <v>12313</v>
      </c>
      <c r="G473" s="160" t="s">
        <v>12299</v>
      </c>
      <c r="H473" s="160" t="s">
        <v>57</v>
      </c>
      <c r="I473" s="160">
        <v>-1000000</v>
      </c>
      <c r="J473" s="160"/>
      <c r="K473" s="160"/>
      <c r="L473" s="161">
        <v>0.8</v>
      </c>
      <c r="M473" s="162">
        <f t="shared" si="5"/>
        <v>-800000</v>
      </c>
      <c r="O473" s="34"/>
      <c r="P473" s="47"/>
      <c r="Q473" s="35"/>
      <c r="R473" s="35"/>
      <c r="S473" s="35"/>
      <c r="T473" s="35"/>
      <c r="U473" s="35"/>
      <c r="V473" s="35"/>
      <c r="W473" s="35"/>
      <c r="X473" s="46"/>
      <c r="Z473" s="8"/>
      <c r="AA473" s="275"/>
      <c r="AB473" s="17"/>
    </row>
    <row r="474" spans="4:28" ht="20.25" hidden="1" customHeight="1" x14ac:dyDescent="0.25">
      <c r="D474" s="158">
        <v>45829</v>
      </c>
      <c r="E474" s="159" t="s">
        <v>234</v>
      </c>
      <c r="F474" s="160" t="s">
        <v>7817</v>
      </c>
      <c r="G474" s="160" t="s">
        <v>7816</v>
      </c>
      <c r="H474" s="160" t="s">
        <v>57</v>
      </c>
      <c r="I474" s="160">
        <v>-300000</v>
      </c>
      <c r="J474" s="160"/>
      <c r="K474" s="160"/>
      <c r="L474" s="161">
        <v>9.6199999999999992</v>
      </c>
      <c r="M474" s="162">
        <f t="shared" si="5"/>
        <v>-2885999.9999999995</v>
      </c>
      <c r="O474" s="34"/>
      <c r="P474" s="47"/>
      <c r="Q474" s="35"/>
      <c r="R474" s="35"/>
      <c r="S474" s="35"/>
      <c r="T474" s="35"/>
      <c r="U474" s="35"/>
      <c r="V474" s="35"/>
      <c r="W474" s="35"/>
      <c r="X474" s="46"/>
      <c r="Z474" s="8"/>
      <c r="AA474" s="275"/>
      <c r="AB474" s="17"/>
    </row>
    <row r="475" spans="4:28" ht="20.25" hidden="1" customHeight="1" x14ac:dyDescent="0.25">
      <c r="D475" s="158">
        <v>45829</v>
      </c>
      <c r="E475" s="159" t="s">
        <v>234</v>
      </c>
      <c r="F475" s="160" t="s">
        <v>7823</v>
      </c>
      <c r="G475" s="160" t="s">
        <v>7822</v>
      </c>
      <c r="H475" s="160" t="s">
        <v>57</v>
      </c>
      <c r="I475" s="160">
        <v>-150000</v>
      </c>
      <c r="J475" s="160"/>
      <c r="K475" s="160"/>
      <c r="L475" s="161">
        <v>12.13</v>
      </c>
      <c r="M475" s="162">
        <f t="shared" si="5"/>
        <v>-1819500.0000000002</v>
      </c>
      <c r="O475" s="34"/>
      <c r="P475" s="47"/>
      <c r="Q475" s="35"/>
      <c r="R475" s="35"/>
      <c r="S475" s="35"/>
      <c r="T475" s="35"/>
      <c r="U475" s="35"/>
      <c r="V475" s="35"/>
      <c r="W475" s="35"/>
      <c r="X475" s="46"/>
      <c r="Z475" s="8"/>
      <c r="AA475" s="275"/>
      <c r="AB475" s="17"/>
    </row>
    <row r="476" spans="4:28" ht="20.25" hidden="1" customHeight="1" x14ac:dyDescent="0.25">
      <c r="D476" s="158">
        <v>45829</v>
      </c>
      <c r="E476" s="159" t="s">
        <v>234</v>
      </c>
      <c r="F476" s="160" t="s">
        <v>8932</v>
      </c>
      <c r="G476" s="160" t="s">
        <v>8931</v>
      </c>
      <c r="H476" s="160" t="s">
        <v>57</v>
      </c>
      <c r="I476" s="160">
        <v>-120000</v>
      </c>
      <c r="J476" s="160"/>
      <c r="K476" s="160"/>
      <c r="L476" s="161">
        <v>6.38</v>
      </c>
      <c r="M476" s="162">
        <f t="shared" si="5"/>
        <v>-765600</v>
      </c>
      <c r="O476" s="34"/>
      <c r="P476" s="47"/>
      <c r="Q476" s="35"/>
      <c r="R476" s="35"/>
      <c r="S476" s="35"/>
      <c r="T476" s="35"/>
      <c r="U476" s="35"/>
      <c r="V476" s="35"/>
      <c r="W476" s="35"/>
      <c r="X476" s="46"/>
      <c r="Z476" s="8"/>
      <c r="AA476" s="275"/>
      <c r="AB476" s="17"/>
    </row>
    <row r="477" spans="4:28" ht="20.25" hidden="1" customHeight="1" x14ac:dyDescent="0.25">
      <c r="D477" s="158">
        <v>45829</v>
      </c>
      <c r="E477" s="159" t="s">
        <v>234</v>
      </c>
      <c r="F477" s="160" t="s">
        <v>9150</v>
      </c>
      <c r="G477" s="160" t="s">
        <v>9149</v>
      </c>
      <c r="H477" s="160" t="s">
        <v>57</v>
      </c>
      <c r="I477" s="160">
        <v>-31892</v>
      </c>
      <c r="J477" s="160"/>
      <c r="K477" s="160"/>
      <c r="L477" s="161">
        <v>18.2</v>
      </c>
      <c r="M477" s="162">
        <f t="shared" si="5"/>
        <v>-580434.4</v>
      </c>
      <c r="O477" s="34"/>
      <c r="P477" s="47"/>
      <c r="Q477" s="35"/>
      <c r="R477" s="35"/>
      <c r="S477" s="35"/>
      <c r="T477" s="35"/>
      <c r="U477" s="35"/>
      <c r="V477" s="35"/>
      <c r="W477" s="35"/>
      <c r="X477" s="46"/>
      <c r="Z477" s="8"/>
      <c r="AA477" s="275"/>
      <c r="AB477" s="17"/>
    </row>
    <row r="478" spans="4:28" ht="20.25" hidden="1" customHeight="1" x14ac:dyDescent="0.25">
      <c r="D478" s="158">
        <v>45829</v>
      </c>
      <c r="E478" s="159" t="s">
        <v>234</v>
      </c>
      <c r="F478" s="160" t="s">
        <v>8449</v>
      </c>
      <c r="G478" s="160" t="s">
        <v>8448</v>
      </c>
      <c r="H478" s="160" t="s">
        <v>57</v>
      </c>
      <c r="I478" s="160">
        <v>-60000</v>
      </c>
      <c r="J478" s="160"/>
      <c r="K478" s="160"/>
      <c r="L478" s="161">
        <v>14.7</v>
      </c>
      <c r="M478" s="162">
        <f t="shared" si="5"/>
        <v>-882000</v>
      </c>
      <c r="O478" s="34"/>
      <c r="P478" s="47"/>
      <c r="Q478" s="35"/>
      <c r="R478" s="35"/>
      <c r="S478" s="35"/>
      <c r="T478" s="35"/>
      <c r="U478" s="35"/>
      <c r="V478" s="35"/>
      <c r="W478" s="35"/>
      <c r="X478" s="46"/>
      <c r="Z478" s="8"/>
      <c r="AA478" s="275"/>
      <c r="AB478" s="17"/>
    </row>
    <row r="479" spans="4:28" ht="20.25" hidden="1" customHeight="1" x14ac:dyDescent="0.25">
      <c r="D479" s="158">
        <v>45829</v>
      </c>
      <c r="E479" s="159" t="s">
        <v>234</v>
      </c>
      <c r="F479" s="160" t="s">
        <v>2554</v>
      </c>
      <c r="G479" s="160" t="s">
        <v>2553</v>
      </c>
      <c r="H479" s="160" t="s">
        <v>57</v>
      </c>
      <c r="I479" s="160">
        <v>-60000</v>
      </c>
      <c r="J479" s="160"/>
      <c r="K479" s="160"/>
      <c r="L479" s="161">
        <v>14.4</v>
      </c>
      <c r="M479" s="162">
        <f t="shared" si="5"/>
        <v>-864000</v>
      </c>
      <c r="O479" s="34"/>
      <c r="P479" s="47"/>
      <c r="Q479" s="35"/>
      <c r="R479" s="35"/>
      <c r="S479" s="35"/>
      <c r="T479" s="35"/>
      <c r="U479" s="35"/>
      <c r="V479" s="35"/>
      <c r="W479" s="35"/>
      <c r="X479" s="46"/>
      <c r="Z479" s="8"/>
      <c r="AA479" s="275"/>
      <c r="AB479" s="17"/>
    </row>
    <row r="480" spans="4:28" ht="20.25" hidden="1" customHeight="1" x14ac:dyDescent="0.25">
      <c r="D480" s="158">
        <v>45829</v>
      </c>
      <c r="E480" s="159" t="s">
        <v>234</v>
      </c>
      <c r="F480" s="160" t="s">
        <v>12315</v>
      </c>
      <c r="G480" s="160" t="s">
        <v>2557</v>
      </c>
      <c r="H480" s="160" t="s">
        <v>57</v>
      </c>
      <c r="I480" s="160">
        <v>-102800</v>
      </c>
      <c r="J480" s="160"/>
      <c r="K480" s="160"/>
      <c r="L480" s="161">
        <v>5.95</v>
      </c>
      <c r="M480" s="162">
        <f t="shared" si="5"/>
        <v>-611660</v>
      </c>
      <c r="O480" s="34"/>
      <c r="P480" s="47"/>
      <c r="Q480" s="35"/>
      <c r="R480" s="35"/>
      <c r="S480" s="35"/>
      <c r="T480" s="35"/>
      <c r="U480" s="35"/>
      <c r="V480" s="35"/>
      <c r="W480" s="35"/>
      <c r="X480" s="46"/>
      <c r="Z480" s="8"/>
      <c r="AA480" s="275"/>
      <c r="AB480" s="17"/>
    </row>
    <row r="481" spans="4:28" ht="20.25" hidden="1" customHeight="1" x14ac:dyDescent="0.25">
      <c r="D481" s="158">
        <v>45864</v>
      </c>
      <c r="E481" s="159" t="s">
        <v>39</v>
      </c>
      <c r="F481" s="160" t="s">
        <v>35</v>
      </c>
      <c r="G481" s="160" t="s">
        <v>11843</v>
      </c>
      <c r="H481" s="160" t="s">
        <v>0</v>
      </c>
      <c r="I481" s="160">
        <v>14000</v>
      </c>
      <c r="J481" s="160"/>
      <c r="K481" s="160"/>
      <c r="L481" s="161">
        <v>52.75</v>
      </c>
      <c r="M481" s="162">
        <f t="shared" si="5"/>
        <v>738500</v>
      </c>
      <c r="O481" s="34"/>
      <c r="P481" s="47"/>
      <c r="Q481" s="35"/>
      <c r="R481" s="35"/>
      <c r="S481" s="35"/>
      <c r="T481" s="35"/>
      <c r="U481" s="35"/>
      <c r="V481" s="35"/>
      <c r="W481" s="35"/>
      <c r="X481" s="46"/>
      <c r="Z481" s="8"/>
      <c r="AA481" s="275"/>
      <c r="AB481" s="17"/>
    </row>
    <row r="482" spans="4:28" ht="20.25" hidden="1" customHeight="1" x14ac:dyDescent="0.25">
      <c r="D482" s="158">
        <v>45864</v>
      </c>
      <c r="E482" s="159" t="s">
        <v>39</v>
      </c>
      <c r="F482" s="160" t="s">
        <v>12405</v>
      </c>
      <c r="G482" s="160" t="s">
        <v>12407</v>
      </c>
      <c r="H482" s="160" t="s">
        <v>0</v>
      </c>
      <c r="I482" s="160">
        <v>30000</v>
      </c>
      <c r="J482" s="160"/>
      <c r="K482" s="160"/>
      <c r="L482" s="161">
        <v>31.5</v>
      </c>
      <c r="M482" s="162">
        <f t="shared" si="5"/>
        <v>945000</v>
      </c>
      <c r="O482" s="34"/>
      <c r="P482" s="47"/>
      <c r="Q482" s="35"/>
      <c r="R482" s="35"/>
      <c r="S482" s="35"/>
      <c r="T482" s="35"/>
      <c r="U482" s="35"/>
      <c r="V482" s="35"/>
      <c r="W482" s="35"/>
      <c r="X482" s="46"/>
      <c r="Z482" s="8"/>
      <c r="AA482" s="275"/>
      <c r="AB482" s="17"/>
    </row>
    <row r="483" spans="4:28" ht="20.25" hidden="1" customHeight="1" x14ac:dyDescent="0.25">
      <c r="D483" s="158">
        <v>45864</v>
      </c>
      <c r="E483" s="159" t="s">
        <v>235</v>
      </c>
      <c r="F483" s="160" t="s">
        <v>12409</v>
      </c>
      <c r="G483" s="160" t="s">
        <v>9985</v>
      </c>
      <c r="H483" s="160" t="s">
        <v>0</v>
      </c>
      <c r="I483" s="160">
        <v>150000</v>
      </c>
      <c r="J483" s="160"/>
      <c r="K483" s="160"/>
      <c r="L483" s="161">
        <v>13.2</v>
      </c>
      <c r="M483" s="162">
        <f t="shared" si="5"/>
        <v>1980000</v>
      </c>
      <c r="O483" s="34"/>
      <c r="P483" s="47"/>
      <c r="Q483" s="35"/>
      <c r="R483" s="35"/>
      <c r="S483" s="35"/>
      <c r="T483" s="35"/>
      <c r="U483" s="35"/>
      <c r="V483" s="35"/>
      <c r="W483" s="35"/>
      <c r="X483" s="46"/>
      <c r="Z483" s="8"/>
      <c r="AA483" s="275"/>
      <c r="AB483" s="17"/>
    </row>
    <row r="484" spans="4:28" ht="20.25" hidden="1" customHeight="1" x14ac:dyDescent="0.25">
      <c r="D484" s="158">
        <v>45864</v>
      </c>
      <c r="E484" s="159" t="s">
        <v>235</v>
      </c>
      <c r="F484" s="160" t="s">
        <v>7082</v>
      </c>
      <c r="G484" s="160" t="s">
        <v>7081</v>
      </c>
      <c r="H484" s="160" t="s">
        <v>0</v>
      </c>
      <c r="I484" s="160">
        <v>20000</v>
      </c>
      <c r="J484" s="160"/>
      <c r="K484" s="160"/>
      <c r="L484" s="161">
        <v>39.36</v>
      </c>
      <c r="M484" s="162">
        <f t="shared" si="5"/>
        <v>787200</v>
      </c>
      <c r="O484" s="34"/>
      <c r="P484" s="47"/>
      <c r="Q484" s="35"/>
      <c r="R484" s="35"/>
      <c r="S484" s="35"/>
      <c r="T484" s="35"/>
      <c r="U484" s="35"/>
      <c r="V484" s="35"/>
      <c r="W484" s="35"/>
      <c r="X484" s="46"/>
      <c r="Z484" s="8"/>
      <c r="AA484" s="275"/>
      <c r="AB484" s="17"/>
    </row>
    <row r="485" spans="4:28" ht="20.25" hidden="1" customHeight="1" x14ac:dyDescent="0.25">
      <c r="D485" s="158">
        <v>45864</v>
      </c>
      <c r="E485" s="159" t="s">
        <v>235</v>
      </c>
      <c r="F485" s="160" t="s">
        <v>9855</v>
      </c>
      <c r="G485" s="160" t="s">
        <v>9854</v>
      </c>
      <c r="H485" s="160" t="s">
        <v>0</v>
      </c>
      <c r="I485" s="160">
        <v>20000</v>
      </c>
      <c r="J485" s="160"/>
      <c r="K485" s="160"/>
      <c r="L485" s="161">
        <v>33.43</v>
      </c>
      <c r="M485" s="162">
        <f t="shared" si="5"/>
        <v>668600</v>
      </c>
      <c r="O485" s="34"/>
      <c r="P485" s="47"/>
      <c r="Q485" s="35"/>
      <c r="R485" s="35"/>
      <c r="S485" s="35"/>
      <c r="T485" s="35"/>
      <c r="U485" s="35"/>
      <c r="V485" s="35"/>
      <c r="W485" s="35"/>
      <c r="X485" s="46"/>
      <c r="Z485" s="8"/>
      <c r="AA485" s="275"/>
      <c r="AB485" s="17"/>
    </row>
    <row r="486" spans="4:28" ht="20.25" hidden="1" customHeight="1" x14ac:dyDescent="0.25">
      <c r="D486" s="158">
        <v>45864</v>
      </c>
      <c r="E486" s="159" t="s">
        <v>235</v>
      </c>
      <c r="F486" s="160" t="s">
        <v>7042</v>
      </c>
      <c r="G486" s="160" t="s">
        <v>7041</v>
      </c>
      <c r="H486" s="160" t="s">
        <v>0</v>
      </c>
      <c r="I486" s="160">
        <v>30000</v>
      </c>
      <c r="J486" s="160"/>
      <c r="K486" s="160"/>
      <c r="L486" s="161">
        <v>25.14</v>
      </c>
      <c r="M486" s="162">
        <f t="shared" si="5"/>
        <v>754200</v>
      </c>
      <c r="O486" s="34"/>
      <c r="P486" s="47"/>
      <c r="Q486" s="35"/>
      <c r="R486" s="35"/>
      <c r="S486" s="35"/>
      <c r="T486" s="35"/>
      <c r="U486" s="35"/>
      <c r="V486" s="35"/>
      <c r="W486" s="35"/>
      <c r="X486" s="46"/>
      <c r="Z486" s="8"/>
      <c r="AA486" s="275"/>
      <c r="AB486" s="17"/>
    </row>
    <row r="487" spans="4:28" ht="20.25" hidden="1" customHeight="1" x14ac:dyDescent="0.25">
      <c r="D487" s="158">
        <v>45864</v>
      </c>
      <c r="E487" s="159" t="s">
        <v>235</v>
      </c>
      <c r="F487" s="160" t="s">
        <v>5067</v>
      </c>
      <c r="G487" s="160" t="s">
        <v>5066</v>
      </c>
      <c r="H487" s="160" t="s">
        <v>0</v>
      </c>
      <c r="I487" s="160">
        <v>40000</v>
      </c>
      <c r="J487" s="160"/>
      <c r="K487" s="160"/>
      <c r="L487" s="161">
        <v>17.18</v>
      </c>
      <c r="M487" s="162">
        <f t="shared" si="5"/>
        <v>687200</v>
      </c>
      <c r="O487" s="34"/>
      <c r="P487" s="47"/>
      <c r="Q487" s="35"/>
      <c r="R487" s="35"/>
      <c r="S487" s="35"/>
      <c r="T487" s="35"/>
      <c r="U487" s="35"/>
      <c r="V487" s="35"/>
      <c r="W487" s="35"/>
      <c r="X487" s="46"/>
      <c r="Z487" s="8"/>
      <c r="AA487" s="275"/>
      <c r="AB487" s="17"/>
    </row>
    <row r="488" spans="4:28" ht="20.25" hidden="1" customHeight="1" x14ac:dyDescent="0.25">
      <c r="D488" s="158">
        <v>45871</v>
      </c>
      <c r="E488" s="159" t="s">
        <v>47</v>
      </c>
      <c r="F488" s="160" t="s">
        <v>35</v>
      </c>
      <c r="G488" s="160" t="s">
        <v>11843</v>
      </c>
      <c r="H488" s="160" t="s">
        <v>57</v>
      </c>
      <c r="I488" s="160">
        <v>-14000</v>
      </c>
      <c r="J488" s="160"/>
      <c r="K488" s="160"/>
      <c r="L488" s="161">
        <v>50.05</v>
      </c>
      <c r="M488" s="162">
        <f t="shared" si="5"/>
        <v>-700700</v>
      </c>
      <c r="O488" s="34"/>
      <c r="P488" s="47"/>
      <c r="Q488" s="35"/>
      <c r="R488" s="35"/>
      <c r="S488" s="35"/>
      <c r="T488" s="35"/>
      <c r="U488" s="35"/>
      <c r="V488" s="35"/>
      <c r="W488" s="35"/>
      <c r="X488" s="46"/>
      <c r="Z488" s="8"/>
      <c r="AA488" s="275"/>
      <c r="AB488" s="17"/>
    </row>
    <row r="489" spans="4:28" ht="20.25" hidden="1" customHeight="1" x14ac:dyDescent="0.25">
      <c r="D489" s="158">
        <v>45871</v>
      </c>
      <c r="E489" s="159" t="s">
        <v>47</v>
      </c>
      <c r="F489" s="160" t="s">
        <v>12405</v>
      </c>
      <c r="G489" s="160" t="s">
        <v>12407</v>
      </c>
      <c r="H489" s="160" t="s">
        <v>57</v>
      </c>
      <c r="I489" s="160">
        <v>-30000</v>
      </c>
      <c r="J489" s="160"/>
      <c r="K489" s="160"/>
      <c r="L489" s="161">
        <v>31.35</v>
      </c>
      <c r="M489" s="162">
        <f t="shared" si="5"/>
        <v>-940500</v>
      </c>
      <c r="O489" s="34"/>
      <c r="P489" s="47"/>
      <c r="Q489" s="35"/>
      <c r="R489" s="35"/>
      <c r="S489" s="35"/>
      <c r="T489" s="35"/>
      <c r="U489" s="35"/>
      <c r="V489" s="35"/>
      <c r="W489" s="35"/>
      <c r="X489" s="46"/>
      <c r="Z489" s="8"/>
      <c r="AA489" s="275"/>
      <c r="AB489" s="17"/>
    </row>
    <row r="490" spans="4:28" ht="20.25" hidden="1" customHeight="1" x14ac:dyDescent="0.25">
      <c r="D490" s="158">
        <v>45871</v>
      </c>
      <c r="E490" s="159" t="s">
        <v>234</v>
      </c>
      <c r="F490" s="160" t="s">
        <v>12409</v>
      </c>
      <c r="G490" s="160" t="s">
        <v>9985</v>
      </c>
      <c r="H490" s="160" t="s">
        <v>57</v>
      </c>
      <c r="I490" s="160">
        <v>-150000</v>
      </c>
      <c r="J490" s="160"/>
      <c r="K490" s="160"/>
      <c r="L490" s="161">
        <v>12.88</v>
      </c>
      <c r="M490" s="162">
        <f t="shared" si="5"/>
        <v>-1932000.0000000002</v>
      </c>
      <c r="O490" s="34"/>
      <c r="P490" s="47"/>
      <c r="Q490" s="35"/>
      <c r="R490" s="35"/>
      <c r="S490" s="35"/>
      <c r="T490" s="35"/>
      <c r="U490" s="35"/>
      <c r="V490" s="35"/>
      <c r="W490" s="35"/>
      <c r="X490" s="46"/>
      <c r="Z490" s="8"/>
      <c r="AA490" s="275"/>
      <c r="AB490" s="17"/>
    </row>
    <row r="491" spans="4:28" ht="20.25" hidden="1" customHeight="1" x14ac:dyDescent="0.25">
      <c r="D491" s="158">
        <v>45871</v>
      </c>
      <c r="E491" s="159" t="s">
        <v>234</v>
      </c>
      <c r="F491" s="160" t="s">
        <v>7082</v>
      </c>
      <c r="G491" s="160" t="s">
        <v>7081</v>
      </c>
      <c r="H491" s="160" t="s">
        <v>57</v>
      </c>
      <c r="I491" s="160">
        <v>-20000</v>
      </c>
      <c r="J491" s="160"/>
      <c r="K491" s="160"/>
      <c r="L491" s="161">
        <v>36.369999999999997</v>
      </c>
      <c r="M491" s="162">
        <f t="shared" si="5"/>
        <v>-727400</v>
      </c>
      <c r="O491" s="34"/>
      <c r="P491" s="47"/>
      <c r="Q491" s="35"/>
      <c r="R491" s="35"/>
      <c r="S491" s="35"/>
      <c r="T491" s="35"/>
      <c r="U491" s="35"/>
      <c r="V491" s="35"/>
      <c r="W491" s="35"/>
      <c r="X491" s="46"/>
      <c r="Z491" s="8"/>
      <c r="AA491" s="275"/>
      <c r="AB491" s="17"/>
    </row>
    <row r="492" spans="4:28" ht="20.25" hidden="1" customHeight="1" x14ac:dyDescent="0.25">
      <c r="D492" s="158">
        <v>45871</v>
      </c>
      <c r="E492" s="159" t="s">
        <v>234</v>
      </c>
      <c r="F492" s="160" t="s">
        <v>9855</v>
      </c>
      <c r="G492" s="160" t="s">
        <v>9854</v>
      </c>
      <c r="H492" s="160" t="s">
        <v>57</v>
      </c>
      <c r="I492" s="160">
        <v>-20000</v>
      </c>
      <c r="J492" s="160"/>
      <c r="K492" s="160"/>
      <c r="L492" s="161">
        <v>33.71</v>
      </c>
      <c r="M492" s="162">
        <f t="shared" si="5"/>
        <v>-674200</v>
      </c>
      <c r="O492" s="34"/>
      <c r="P492" s="47"/>
      <c r="Q492" s="35"/>
      <c r="R492" s="35"/>
      <c r="S492" s="35"/>
      <c r="T492" s="35"/>
      <c r="U492" s="35"/>
      <c r="V492" s="35"/>
      <c r="W492" s="35"/>
      <c r="X492" s="46"/>
      <c r="Z492" s="8"/>
      <c r="AA492" s="275"/>
      <c r="AB492" s="17"/>
    </row>
    <row r="493" spans="4:28" ht="20.25" hidden="1" customHeight="1" x14ac:dyDescent="0.25">
      <c r="D493" s="158">
        <v>45871</v>
      </c>
      <c r="E493" s="159" t="s">
        <v>234</v>
      </c>
      <c r="F493" s="160" t="s">
        <v>7042</v>
      </c>
      <c r="G493" s="160" t="s">
        <v>7041</v>
      </c>
      <c r="H493" s="160" t="s">
        <v>57</v>
      </c>
      <c r="I493" s="160">
        <v>-30000</v>
      </c>
      <c r="J493" s="160"/>
      <c r="K493" s="160"/>
      <c r="L493" s="161">
        <v>25.59</v>
      </c>
      <c r="M493" s="162">
        <f t="shared" si="5"/>
        <v>-767700</v>
      </c>
      <c r="O493" s="34"/>
      <c r="P493" s="47"/>
      <c r="Q493" s="35"/>
      <c r="R493" s="35"/>
      <c r="S493" s="35"/>
      <c r="T493" s="35"/>
      <c r="U493" s="35"/>
      <c r="V493" s="35"/>
      <c r="W493" s="35"/>
      <c r="X493" s="46"/>
      <c r="Z493" s="274"/>
      <c r="AA493" s="8"/>
      <c r="AB493" s="17"/>
    </row>
    <row r="494" spans="4:28" ht="20.25" hidden="1" customHeight="1" x14ac:dyDescent="0.25">
      <c r="D494" s="158">
        <v>45871</v>
      </c>
      <c r="E494" s="159" t="s">
        <v>234</v>
      </c>
      <c r="F494" s="160" t="s">
        <v>5067</v>
      </c>
      <c r="G494" s="160" t="s">
        <v>5066</v>
      </c>
      <c r="H494" s="160" t="s">
        <v>57</v>
      </c>
      <c r="I494" s="160">
        <v>-40000</v>
      </c>
      <c r="J494" s="160"/>
      <c r="K494" s="160"/>
      <c r="L494" s="161">
        <v>15.64</v>
      </c>
      <c r="M494" s="162">
        <f t="shared" si="5"/>
        <v>-625600</v>
      </c>
      <c r="O494" s="34"/>
      <c r="P494" s="47"/>
      <c r="Q494" s="35"/>
      <c r="R494" s="35"/>
      <c r="S494" s="35"/>
      <c r="T494" s="35"/>
      <c r="U494" s="35"/>
      <c r="V494" s="35"/>
      <c r="W494" s="35"/>
      <c r="X494" s="46"/>
      <c r="Z494" s="8"/>
      <c r="AA494" s="137"/>
      <c r="AB494" s="17"/>
    </row>
    <row r="495" spans="4:28" ht="20.25" hidden="1" customHeight="1" x14ac:dyDescent="0.25">
      <c r="D495" s="158">
        <v>45892</v>
      </c>
      <c r="E495" s="159"/>
      <c r="F495" s="160" t="s">
        <v>12447</v>
      </c>
      <c r="G495" s="160"/>
      <c r="H495" s="160"/>
      <c r="I495" s="160"/>
      <c r="J495" s="160"/>
      <c r="K495" s="160"/>
      <c r="L495" s="161"/>
      <c r="M495" s="162">
        <v>5123437.3849999998</v>
      </c>
      <c r="O495" s="34"/>
      <c r="P495" s="47"/>
      <c r="Q495" s="35"/>
      <c r="R495" s="35"/>
      <c r="S495" s="35"/>
      <c r="T495" s="35"/>
      <c r="U495" s="35"/>
      <c r="V495" s="35"/>
      <c r="W495" s="35"/>
      <c r="X495" s="46"/>
      <c r="Z495" s="8"/>
      <c r="AA495" s="137"/>
      <c r="AB495" s="17"/>
    </row>
    <row r="496" spans="4:28" ht="20.25" hidden="1" customHeight="1" x14ac:dyDescent="0.25">
      <c r="D496" s="158">
        <v>45892</v>
      </c>
      <c r="E496" s="159" t="s">
        <v>234</v>
      </c>
      <c r="F496" s="160" t="s">
        <v>12456</v>
      </c>
      <c r="G496" s="160" t="s">
        <v>9678</v>
      </c>
      <c r="H496" s="160" t="s">
        <v>0</v>
      </c>
      <c r="I496" s="160">
        <v>15000</v>
      </c>
      <c r="J496" s="160"/>
      <c r="K496" s="160"/>
      <c r="L496" s="161">
        <v>36.14</v>
      </c>
      <c r="M496" s="162">
        <f t="shared" si="5"/>
        <v>542100</v>
      </c>
      <c r="O496" s="34"/>
      <c r="P496" s="47"/>
      <c r="Q496" s="35"/>
      <c r="R496" s="35"/>
      <c r="S496" s="35"/>
      <c r="T496" s="35"/>
      <c r="U496" s="35"/>
      <c r="V496" s="35"/>
      <c r="W496" s="35"/>
      <c r="X496" s="46"/>
      <c r="Z496" s="8"/>
      <c r="AA496" s="137"/>
      <c r="AB496" s="17"/>
    </row>
    <row r="497" spans="4:28" ht="20.25" hidden="1" customHeight="1" x14ac:dyDescent="0.25">
      <c r="D497" s="158">
        <v>45892</v>
      </c>
      <c r="E497" s="159" t="s">
        <v>234</v>
      </c>
      <c r="F497" s="160" t="s">
        <v>98</v>
      </c>
      <c r="G497" s="160" t="s">
        <v>7357</v>
      </c>
      <c r="H497" s="160" t="s">
        <v>0</v>
      </c>
      <c r="I497" s="160">
        <v>35000</v>
      </c>
      <c r="J497" s="160"/>
      <c r="K497" s="160"/>
      <c r="L497" s="161">
        <v>21.14</v>
      </c>
      <c r="M497" s="162">
        <f t="shared" si="5"/>
        <v>739900</v>
      </c>
      <c r="O497" s="34"/>
      <c r="P497" s="47"/>
      <c r="Q497" s="35"/>
      <c r="R497" s="35"/>
      <c r="S497" s="35"/>
      <c r="T497" s="35"/>
      <c r="U497" s="35"/>
      <c r="V497" s="35"/>
      <c r="W497" s="35"/>
      <c r="X497" s="46"/>
      <c r="Z497" s="8"/>
      <c r="AA497" s="137"/>
      <c r="AB497" s="17"/>
    </row>
    <row r="498" spans="4:28" ht="20.25" hidden="1" customHeight="1" x14ac:dyDescent="0.25">
      <c r="D498" s="158">
        <v>45892</v>
      </c>
      <c r="E498" s="159" t="s">
        <v>234</v>
      </c>
      <c r="F498" s="160" t="s">
        <v>3978</v>
      </c>
      <c r="G498" s="160" t="s">
        <v>3977</v>
      </c>
      <c r="H498" s="160" t="s">
        <v>0</v>
      </c>
      <c r="I498" s="160">
        <v>20000</v>
      </c>
      <c r="J498" s="160"/>
      <c r="K498" s="160"/>
      <c r="L498" s="161">
        <v>28.32</v>
      </c>
      <c r="M498" s="162">
        <f t="shared" si="5"/>
        <v>566400</v>
      </c>
      <c r="O498" s="34"/>
      <c r="P498" s="47"/>
      <c r="Q498" s="35"/>
      <c r="R498" s="35"/>
      <c r="S498" s="35"/>
      <c r="T498" s="35"/>
      <c r="U498" s="35"/>
      <c r="V498" s="35"/>
      <c r="W498" s="35"/>
      <c r="X498" s="46"/>
      <c r="Z498" s="8"/>
      <c r="AA498" s="137"/>
      <c r="AB498" s="17"/>
    </row>
    <row r="499" spans="4:28" ht="20.25" hidden="1" customHeight="1" x14ac:dyDescent="0.25">
      <c r="D499" s="158">
        <v>45892</v>
      </c>
      <c r="E499" s="159" t="s">
        <v>234</v>
      </c>
      <c r="F499" s="160" t="s">
        <v>4339</v>
      </c>
      <c r="G499" s="160" t="s">
        <v>4338</v>
      </c>
      <c r="H499" s="160" t="s">
        <v>0</v>
      </c>
      <c r="I499" s="160">
        <v>30000</v>
      </c>
      <c r="J499" s="160"/>
      <c r="K499" s="160"/>
      <c r="L499" s="161">
        <v>25.92</v>
      </c>
      <c r="M499" s="162">
        <f t="shared" si="5"/>
        <v>777600</v>
      </c>
      <c r="O499" s="34"/>
      <c r="P499" s="47"/>
      <c r="Q499" s="35"/>
      <c r="R499" s="35"/>
      <c r="S499" s="35"/>
      <c r="T499" s="35"/>
      <c r="U499" s="35"/>
      <c r="V499" s="35"/>
      <c r="W499" s="35"/>
      <c r="X499" s="46"/>
      <c r="Z499" s="8"/>
      <c r="AA499" s="137"/>
      <c r="AB499" s="17"/>
    </row>
    <row r="500" spans="4:28" ht="20.25" hidden="1" customHeight="1" x14ac:dyDescent="0.25">
      <c r="D500" s="158">
        <v>45892</v>
      </c>
      <c r="E500" s="159" t="s">
        <v>234</v>
      </c>
      <c r="F500" s="160" t="s">
        <v>2326</v>
      </c>
      <c r="G500" s="160" t="s">
        <v>2325</v>
      </c>
      <c r="H500" s="160" t="s">
        <v>0</v>
      </c>
      <c r="I500" s="160">
        <v>50000</v>
      </c>
      <c r="J500" s="160"/>
      <c r="K500" s="160"/>
      <c r="L500" s="161">
        <v>11.96</v>
      </c>
      <c r="M500" s="162">
        <f t="shared" si="5"/>
        <v>598000</v>
      </c>
      <c r="O500" s="34"/>
      <c r="P500" s="47"/>
      <c r="Q500" s="35"/>
      <c r="R500" s="35"/>
      <c r="S500" s="35"/>
      <c r="T500" s="35"/>
      <c r="U500" s="35"/>
      <c r="V500" s="35"/>
      <c r="W500" s="35"/>
      <c r="X500" s="46"/>
      <c r="Z500" s="8"/>
      <c r="AA500" s="137"/>
      <c r="AB500" s="17"/>
    </row>
    <row r="501" spans="4:28" ht="20.25" hidden="1" customHeight="1" x14ac:dyDescent="0.25">
      <c r="D501" s="158">
        <v>45892</v>
      </c>
      <c r="E501" s="159" t="s">
        <v>234</v>
      </c>
      <c r="F501" s="160" t="s">
        <v>3220</v>
      </c>
      <c r="G501" s="160" t="s">
        <v>3219</v>
      </c>
      <c r="H501" s="160" t="s">
        <v>0</v>
      </c>
      <c r="I501" s="160">
        <v>10000</v>
      </c>
      <c r="J501" s="160"/>
      <c r="K501" s="160"/>
      <c r="L501" s="161">
        <v>44.38</v>
      </c>
      <c r="M501" s="162">
        <f t="shared" si="5"/>
        <v>443800</v>
      </c>
      <c r="O501" s="34"/>
      <c r="P501" s="47"/>
      <c r="Q501" s="35"/>
      <c r="R501" s="35"/>
      <c r="S501" s="35"/>
      <c r="T501" s="35"/>
      <c r="U501" s="35"/>
      <c r="V501" s="35"/>
      <c r="W501" s="35"/>
      <c r="X501" s="46"/>
      <c r="Z501" s="8"/>
      <c r="AA501" s="137"/>
      <c r="AB501" s="17"/>
    </row>
    <row r="502" spans="4:28" ht="20.25" hidden="1" customHeight="1" x14ac:dyDescent="0.25">
      <c r="D502" s="158">
        <v>45892</v>
      </c>
      <c r="E502" s="159" t="s">
        <v>234</v>
      </c>
      <c r="F502" s="160" t="s">
        <v>8718</v>
      </c>
      <c r="G502" s="160" t="s">
        <v>8717</v>
      </c>
      <c r="H502" s="160" t="s">
        <v>0</v>
      </c>
      <c r="I502" s="160">
        <v>40000</v>
      </c>
      <c r="J502" s="160"/>
      <c r="K502" s="160"/>
      <c r="L502" s="161">
        <v>12.33</v>
      </c>
      <c r="M502" s="162">
        <f t="shared" si="5"/>
        <v>493200</v>
      </c>
      <c r="O502" s="34"/>
      <c r="P502" s="47"/>
      <c r="Q502" s="35"/>
      <c r="R502" s="35"/>
      <c r="S502" s="35"/>
      <c r="T502" s="35"/>
      <c r="U502" s="35"/>
      <c r="V502" s="35"/>
      <c r="W502" s="35"/>
      <c r="X502" s="46"/>
      <c r="Z502" s="8"/>
      <c r="AA502" s="137"/>
      <c r="AB502" s="17"/>
    </row>
    <row r="503" spans="4:28" ht="20.25" hidden="1" customHeight="1" x14ac:dyDescent="0.25">
      <c r="D503" s="158">
        <v>45892</v>
      </c>
      <c r="E503" s="159" t="s">
        <v>234</v>
      </c>
      <c r="F503" s="160" t="s">
        <v>2128</v>
      </c>
      <c r="G503" s="160" t="s">
        <v>2127</v>
      </c>
      <c r="H503" s="160" t="s">
        <v>0</v>
      </c>
      <c r="I503" s="160">
        <v>70000</v>
      </c>
      <c r="J503" s="160"/>
      <c r="K503" s="160"/>
      <c r="L503" s="161">
        <v>8.44</v>
      </c>
      <c r="M503" s="162">
        <f t="shared" si="5"/>
        <v>590800</v>
      </c>
      <c r="O503" s="34"/>
      <c r="P503" s="47"/>
      <c r="Q503" s="35"/>
      <c r="R503" s="35"/>
      <c r="S503" s="35"/>
      <c r="T503" s="35"/>
      <c r="U503" s="35"/>
      <c r="V503" s="35"/>
      <c r="W503" s="35"/>
      <c r="X503" s="46"/>
      <c r="Z503" s="8"/>
      <c r="AA503" s="137"/>
      <c r="AB503" s="17"/>
    </row>
    <row r="504" spans="4:28" ht="20.25" hidden="1" customHeight="1" x14ac:dyDescent="0.25">
      <c r="D504" s="158">
        <v>45899</v>
      </c>
      <c r="E504" s="159" t="s">
        <v>234</v>
      </c>
      <c r="F504" s="160" t="s">
        <v>12456</v>
      </c>
      <c r="G504" s="160" t="s">
        <v>9678</v>
      </c>
      <c r="H504" s="160" t="s">
        <v>57</v>
      </c>
      <c r="I504" s="160">
        <f>-I496</f>
        <v>-15000</v>
      </c>
      <c r="J504" s="160"/>
      <c r="K504" s="160"/>
      <c r="L504" s="161">
        <v>40.729999999999997</v>
      </c>
      <c r="M504" s="162">
        <f t="shared" si="5"/>
        <v>-610950</v>
      </c>
      <c r="O504" s="34"/>
      <c r="P504" s="47"/>
      <c r="Q504" s="35"/>
      <c r="R504" s="35"/>
      <c r="S504" s="35"/>
      <c r="T504" s="35"/>
      <c r="U504" s="35"/>
      <c r="V504" s="35"/>
      <c r="W504" s="35"/>
      <c r="X504" s="46"/>
      <c r="Z504" s="8"/>
      <c r="AA504" s="137"/>
      <c r="AB504" s="17"/>
    </row>
    <row r="505" spans="4:28" ht="20.25" hidden="1" customHeight="1" x14ac:dyDescent="0.25">
      <c r="D505" s="158">
        <v>45899</v>
      </c>
      <c r="E505" s="159" t="s">
        <v>234</v>
      </c>
      <c r="F505" s="160" t="s">
        <v>98</v>
      </c>
      <c r="G505" s="160" t="s">
        <v>7357</v>
      </c>
      <c r="H505" s="160" t="s">
        <v>57</v>
      </c>
      <c r="I505" s="160">
        <f t="shared" ref="I505:I511" si="11">-I497</f>
        <v>-35000</v>
      </c>
      <c r="J505" s="160"/>
      <c r="K505" s="160"/>
      <c r="L505" s="161">
        <v>23.49</v>
      </c>
      <c r="M505" s="162">
        <f t="shared" si="5"/>
        <v>-822150</v>
      </c>
      <c r="O505" s="34"/>
      <c r="P505" s="47"/>
      <c r="Q505" s="35"/>
      <c r="R505" s="35"/>
      <c r="S505" s="35"/>
      <c r="T505" s="35"/>
      <c r="U505" s="35"/>
      <c r="V505" s="35"/>
      <c r="W505" s="35"/>
      <c r="X505" s="46"/>
      <c r="Z505" s="8"/>
      <c r="AA505" s="137"/>
      <c r="AB505" s="17"/>
    </row>
    <row r="506" spans="4:28" ht="20.25" hidden="1" customHeight="1" x14ac:dyDescent="0.25">
      <c r="D506" s="158">
        <v>45899</v>
      </c>
      <c r="E506" s="159" t="s">
        <v>234</v>
      </c>
      <c r="F506" s="160" t="s">
        <v>3978</v>
      </c>
      <c r="G506" s="160" t="s">
        <v>3977</v>
      </c>
      <c r="H506" s="160" t="s">
        <v>57</v>
      </c>
      <c r="I506" s="160">
        <f t="shared" si="11"/>
        <v>-20000</v>
      </c>
      <c r="J506" s="160"/>
      <c r="K506" s="160"/>
      <c r="L506" s="161">
        <v>26.91</v>
      </c>
      <c r="M506" s="162">
        <f t="shared" si="5"/>
        <v>-538200</v>
      </c>
      <c r="O506" s="34"/>
      <c r="P506" s="47"/>
      <c r="Q506" s="35"/>
      <c r="R506" s="35"/>
      <c r="S506" s="35"/>
      <c r="T506" s="35"/>
      <c r="U506" s="35"/>
      <c r="V506" s="35"/>
      <c r="W506" s="35"/>
      <c r="X506" s="46"/>
      <c r="Z506" s="8"/>
      <c r="AA506" s="137"/>
      <c r="AB506" s="17"/>
    </row>
    <row r="507" spans="4:28" ht="20.25" hidden="1" customHeight="1" x14ac:dyDescent="0.25">
      <c r="D507" s="158">
        <v>45899</v>
      </c>
      <c r="E507" s="159" t="s">
        <v>234</v>
      </c>
      <c r="F507" s="160" t="s">
        <v>4339</v>
      </c>
      <c r="G507" s="160" t="s">
        <v>4338</v>
      </c>
      <c r="H507" s="160" t="s">
        <v>57</v>
      </c>
      <c r="I507" s="160">
        <f t="shared" si="11"/>
        <v>-30000</v>
      </c>
      <c r="J507" s="160"/>
      <c r="K507" s="160"/>
      <c r="L507" s="161">
        <v>21.75</v>
      </c>
      <c r="M507" s="162">
        <f t="shared" si="5"/>
        <v>-652500</v>
      </c>
      <c r="O507" s="34"/>
      <c r="P507" s="47"/>
      <c r="Q507" s="35"/>
      <c r="R507" s="35"/>
      <c r="S507" s="35"/>
      <c r="T507" s="35"/>
      <c r="U507" s="35"/>
      <c r="V507" s="35"/>
      <c r="W507" s="35"/>
      <c r="X507" s="46"/>
      <c r="Z507" s="8"/>
      <c r="AA507" s="137"/>
      <c r="AB507" s="17"/>
    </row>
    <row r="508" spans="4:28" ht="20.25" hidden="1" customHeight="1" x14ac:dyDescent="0.25">
      <c r="D508" s="158">
        <v>45899</v>
      </c>
      <c r="E508" s="159" t="s">
        <v>234</v>
      </c>
      <c r="F508" s="160" t="s">
        <v>2326</v>
      </c>
      <c r="G508" s="160" t="s">
        <v>2325</v>
      </c>
      <c r="H508" s="160" t="s">
        <v>57</v>
      </c>
      <c r="I508" s="160">
        <f t="shared" si="11"/>
        <v>-50000</v>
      </c>
      <c r="J508" s="160"/>
      <c r="K508" s="160"/>
      <c r="L508" s="161">
        <v>12.68</v>
      </c>
      <c r="M508" s="162">
        <f t="shared" si="5"/>
        <v>-634000</v>
      </c>
      <c r="O508" s="34"/>
      <c r="P508" s="47"/>
      <c r="Q508" s="35"/>
      <c r="R508" s="35"/>
      <c r="S508" s="35"/>
      <c r="T508" s="35"/>
      <c r="U508" s="35"/>
      <c r="V508" s="35"/>
      <c r="W508" s="35"/>
      <c r="X508" s="46"/>
      <c r="Z508" s="8"/>
      <c r="AA508" s="137"/>
      <c r="AB508" s="17"/>
    </row>
    <row r="509" spans="4:28" ht="20.25" hidden="1" customHeight="1" x14ac:dyDescent="0.25">
      <c r="D509" s="158">
        <v>45899</v>
      </c>
      <c r="E509" s="159" t="s">
        <v>234</v>
      </c>
      <c r="F509" s="160" t="s">
        <v>3220</v>
      </c>
      <c r="G509" s="160" t="s">
        <v>3219</v>
      </c>
      <c r="H509" s="160" t="s">
        <v>57</v>
      </c>
      <c r="I509" s="160">
        <f t="shared" si="11"/>
        <v>-10000</v>
      </c>
      <c r="J509" s="160"/>
      <c r="K509" s="160"/>
      <c r="L509" s="161">
        <v>42</v>
      </c>
      <c r="M509" s="162">
        <f t="shared" si="5"/>
        <v>-420000</v>
      </c>
      <c r="O509" s="34"/>
      <c r="P509" s="47"/>
      <c r="Q509" s="35"/>
      <c r="R509" s="35"/>
      <c r="S509" s="35"/>
      <c r="T509" s="35"/>
      <c r="U509" s="35"/>
      <c r="V509" s="35"/>
      <c r="W509" s="35"/>
      <c r="X509" s="46"/>
      <c r="Z509" s="8"/>
      <c r="AA509" s="137"/>
      <c r="AB509" s="17"/>
    </row>
    <row r="510" spans="4:28" ht="20.25" hidden="1" customHeight="1" x14ac:dyDescent="0.25">
      <c r="D510" s="158">
        <v>45899</v>
      </c>
      <c r="E510" s="159" t="s">
        <v>234</v>
      </c>
      <c r="F510" s="160" t="s">
        <v>8718</v>
      </c>
      <c r="G510" s="160" t="s">
        <v>8717</v>
      </c>
      <c r="H510" s="160" t="s">
        <v>57</v>
      </c>
      <c r="I510" s="160">
        <f t="shared" si="11"/>
        <v>-40000</v>
      </c>
      <c r="J510" s="160"/>
      <c r="K510" s="160"/>
      <c r="L510" s="161">
        <v>12.24</v>
      </c>
      <c r="M510" s="162">
        <f t="shared" si="5"/>
        <v>-489600</v>
      </c>
      <c r="O510" s="34"/>
      <c r="P510" s="47"/>
      <c r="Q510" s="35"/>
      <c r="R510" s="35"/>
      <c r="S510" s="35"/>
      <c r="T510" s="35"/>
      <c r="U510" s="35"/>
      <c r="V510" s="35"/>
      <c r="W510" s="35"/>
      <c r="X510" s="46"/>
      <c r="Z510" s="8"/>
      <c r="AA510" s="137"/>
      <c r="AB510" s="17"/>
    </row>
    <row r="511" spans="4:28" ht="20.25" hidden="1" customHeight="1" x14ac:dyDescent="0.25">
      <c r="D511" s="158">
        <v>45899</v>
      </c>
      <c r="E511" s="159" t="s">
        <v>234</v>
      </c>
      <c r="F511" s="160" t="s">
        <v>2128</v>
      </c>
      <c r="G511" s="160" t="s">
        <v>2127</v>
      </c>
      <c r="H511" s="160" t="s">
        <v>57</v>
      </c>
      <c r="I511" s="160">
        <f t="shared" si="11"/>
        <v>-70000</v>
      </c>
      <c r="J511" s="160"/>
      <c r="K511" s="160"/>
      <c r="L511" s="161">
        <v>8.0299999999999994</v>
      </c>
      <c r="M511" s="162">
        <f t="shared" si="5"/>
        <v>-562100</v>
      </c>
      <c r="O511" s="34"/>
      <c r="P511" s="47"/>
      <c r="Q511" s="35"/>
      <c r="R511" s="35"/>
      <c r="S511" s="35"/>
      <c r="T511" s="35"/>
      <c r="U511" s="35"/>
      <c r="V511" s="35"/>
      <c r="W511" s="35"/>
      <c r="X511" s="46"/>
      <c r="Z511" s="8"/>
      <c r="AA511" s="137"/>
      <c r="AB511" s="17"/>
    </row>
    <row r="512" spans="4:28" ht="20.25" hidden="1" customHeight="1" x14ac:dyDescent="0.25">
      <c r="D512" s="158">
        <v>45899</v>
      </c>
      <c r="E512" s="159" t="s">
        <v>234</v>
      </c>
      <c r="F512" s="160" t="s">
        <v>9683</v>
      </c>
      <c r="G512" s="160" t="s">
        <v>9682</v>
      </c>
      <c r="H512" s="160" t="s">
        <v>0</v>
      </c>
      <c r="I512" s="160">
        <v>30000</v>
      </c>
      <c r="J512" s="160"/>
      <c r="K512" s="160"/>
      <c r="L512" s="161">
        <v>21</v>
      </c>
      <c r="M512" s="162">
        <f t="shared" ref="M512:M517" si="12">L512*I512</f>
        <v>630000</v>
      </c>
      <c r="O512" s="34"/>
      <c r="P512" s="47"/>
      <c r="Q512" s="35"/>
      <c r="R512" s="35"/>
      <c r="S512" s="35"/>
      <c r="T512" s="35"/>
      <c r="U512" s="35"/>
      <c r="V512" s="35"/>
      <c r="W512" s="35"/>
      <c r="X512" s="46"/>
      <c r="Z512" s="8"/>
      <c r="AA512" s="137"/>
      <c r="AB512" s="17"/>
    </row>
    <row r="513" spans="4:28" ht="20.25" hidden="1" customHeight="1" x14ac:dyDescent="0.25">
      <c r="D513" s="158">
        <v>45899</v>
      </c>
      <c r="E513" s="159" t="s">
        <v>234</v>
      </c>
      <c r="F513" s="160" t="s">
        <v>10904</v>
      </c>
      <c r="G513" s="160" t="s">
        <v>10903</v>
      </c>
      <c r="H513" s="160" t="s">
        <v>0</v>
      </c>
      <c r="I513" s="160">
        <v>10000</v>
      </c>
      <c r="J513" s="160"/>
      <c r="K513" s="160"/>
      <c r="L513" s="161">
        <v>69.17</v>
      </c>
      <c r="M513" s="162">
        <f t="shared" si="12"/>
        <v>691700</v>
      </c>
      <c r="O513" s="34"/>
      <c r="P513" s="47"/>
      <c r="Q513" s="35"/>
      <c r="R513" s="35"/>
      <c r="S513" s="35"/>
      <c r="T513" s="35"/>
      <c r="U513" s="35"/>
      <c r="V513" s="35"/>
      <c r="W513" s="35"/>
      <c r="X513" s="46"/>
      <c r="Z513" s="8"/>
      <c r="AA513" s="137"/>
      <c r="AB513" s="17"/>
    </row>
    <row r="514" spans="4:28" ht="20.25" hidden="1" customHeight="1" x14ac:dyDescent="0.25">
      <c r="D514" s="158">
        <v>45899</v>
      </c>
      <c r="E514" s="159" t="s">
        <v>39</v>
      </c>
      <c r="F514" s="160" t="s">
        <v>288</v>
      </c>
      <c r="G514" s="160" t="s">
        <v>11878</v>
      </c>
      <c r="H514" s="160" t="s">
        <v>0</v>
      </c>
      <c r="I514" s="160">
        <v>20000</v>
      </c>
      <c r="J514" s="160"/>
      <c r="K514" s="160"/>
      <c r="L514" s="161">
        <v>115.7</v>
      </c>
      <c r="M514" s="162">
        <f t="shared" si="12"/>
        <v>2314000</v>
      </c>
      <c r="O514" s="34"/>
      <c r="P514" s="47"/>
      <c r="Q514" s="35"/>
      <c r="R514" s="35"/>
      <c r="S514" s="35"/>
      <c r="T514" s="35"/>
      <c r="U514" s="35"/>
      <c r="V514" s="35"/>
      <c r="W514" s="35"/>
      <c r="X514" s="46"/>
      <c r="Z514" s="8"/>
      <c r="AA514" s="137"/>
      <c r="AB514" s="17"/>
    </row>
    <row r="515" spans="4:28" ht="20.25" hidden="1" customHeight="1" x14ac:dyDescent="0.25">
      <c r="D515" s="158">
        <v>45906</v>
      </c>
      <c r="E515" s="159" t="s">
        <v>47</v>
      </c>
      <c r="F515" s="160" t="s">
        <v>110</v>
      </c>
      <c r="G515" s="160" t="s">
        <v>11877</v>
      </c>
      <c r="H515" s="160" t="s">
        <v>57</v>
      </c>
      <c r="I515" s="160">
        <v>-20000</v>
      </c>
      <c r="J515" s="160"/>
      <c r="K515" s="160"/>
      <c r="L515" s="161">
        <v>131.80000000000001</v>
      </c>
      <c r="M515" s="162">
        <f t="shared" si="12"/>
        <v>-2636000</v>
      </c>
      <c r="O515" s="34"/>
      <c r="P515" s="47"/>
      <c r="Q515" s="35"/>
      <c r="R515" s="35"/>
      <c r="S515" s="35"/>
      <c r="T515" s="35"/>
      <c r="U515" s="35"/>
      <c r="V515" s="35"/>
      <c r="W515" s="35"/>
      <c r="X515" s="46"/>
      <c r="Z515" s="8"/>
      <c r="AA515" s="137"/>
      <c r="AB515" s="17"/>
    </row>
    <row r="516" spans="4:28" ht="20.25" hidden="1" customHeight="1" x14ac:dyDescent="0.25">
      <c r="D516" s="158">
        <v>45906</v>
      </c>
      <c r="E516" s="159" t="s">
        <v>234</v>
      </c>
      <c r="F516" s="160" t="s">
        <v>10904</v>
      </c>
      <c r="G516" s="160" t="s">
        <v>10903</v>
      </c>
      <c r="H516" s="160" t="s">
        <v>57</v>
      </c>
      <c r="I516" s="160">
        <v>-10000</v>
      </c>
      <c r="J516" s="160"/>
      <c r="K516" s="160"/>
      <c r="L516" s="161">
        <v>53.55</v>
      </c>
      <c r="M516" s="162">
        <f t="shared" si="12"/>
        <v>-535500</v>
      </c>
      <c r="O516" s="34"/>
      <c r="P516" s="47"/>
      <c r="Q516" s="35"/>
      <c r="R516" s="35"/>
      <c r="S516" s="35"/>
      <c r="T516" s="35"/>
      <c r="U516" s="35"/>
      <c r="V516" s="35"/>
      <c r="W516" s="35"/>
      <c r="X516" s="46"/>
      <c r="Z516" s="8"/>
      <c r="AA516" s="137"/>
      <c r="AB516" s="17"/>
    </row>
    <row r="517" spans="4:28" ht="20.25" hidden="1" customHeight="1" x14ac:dyDescent="0.25">
      <c r="D517" s="158">
        <v>45906</v>
      </c>
      <c r="E517" s="159" t="s">
        <v>234</v>
      </c>
      <c r="F517" s="160" t="s">
        <v>9683</v>
      </c>
      <c r="G517" s="160" t="s">
        <v>9682</v>
      </c>
      <c r="H517" s="160" t="s">
        <v>57</v>
      </c>
      <c r="I517" s="160">
        <v>-30000</v>
      </c>
      <c r="J517" s="160"/>
      <c r="K517" s="160"/>
      <c r="L517" s="161">
        <v>19.010000000000002</v>
      </c>
      <c r="M517" s="162">
        <f t="shared" si="12"/>
        <v>-570300</v>
      </c>
      <c r="O517" s="34"/>
      <c r="P517" s="47"/>
      <c r="Q517" s="35"/>
      <c r="R517" s="35"/>
      <c r="S517" s="35"/>
      <c r="T517" s="35"/>
      <c r="U517" s="35"/>
      <c r="V517" s="35"/>
      <c r="W517" s="35"/>
      <c r="X517" s="46"/>
      <c r="Z517" s="275"/>
      <c r="AA517" s="137"/>
      <c r="AB517" s="17"/>
    </row>
    <row r="518" spans="4:28" ht="20.25" hidden="1" customHeight="1" x14ac:dyDescent="0.25">
      <c r="D518" s="158">
        <v>45899</v>
      </c>
      <c r="E518" s="159" t="s">
        <v>234</v>
      </c>
      <c r="F518" s="160" t="s">
        <v>1492</v>
      </c>
      <c r="G518" s="160" t="s">
        <v>1491</v>
      </c>
      <c r="H518" s="160" t="s">
        <v>0</v>
      </c>
      <c r="I518" s="160">
        <v>20000</v>
      </c>
      <c r="J518" s="160"/>
      <c r="K518" s="160"/>
      <c r="L518" s="161">
        <v>36.47</v>
      </c>
      <c r="M518" s="162">
        <f t="shared" ref="M518:M525" si="13">L518*I518</f>
        <v>729400</v>
      </c>
      <c r="O518" s="34"/>
      <c r="P518" s="47"/>
      <c r="Q518" s="35"/>
      <c r="R518" s="35"/>
      <c r="S518" s="35"/>
      <c r="T518" s="35"/>
      <c r="U518" s="35"/>
      <c r="V518" s="35"/>
      <c r="W518" s="35"/>
      <c r="X518" s="46"/>
      <c r="Z518" s="8"/>
      <c r="AA518" s="137"/>
      <c r="AB518" s="17"/>
    </row>
    <row r="519" spans="4:28" ht="20.25" hidden="1" customHeight="1" x14ac:dyDescent="0.25">
      <c r="D519" s="158">
        <v>45913</v>
      </c>
      <c r="E519" s="159" t="s">
        <v>234</v>
      </c>
      <c r="F519" s="160" t="s">
        <v>4446</v>
      </c>
      <c r="G519" s="160" t="s">
        <v>4445</v>
      </c>
      <c r="H519" s="160" t="s">
        <v>0</v>
      </c>
      <c r="I519" s="160">
        <v>26000</v>
      </c>
      <c r="J519" s="160"/>
      <c r="K519" s="160"/>
      <c r="L519" s="161">
        <v>27.8</v>
      </c>
      <c r="M519" s="162">
        <f t="shared" si="13"/>
        <v>722800</v>
      </c>
      <c r="O519" s="34"/>
      <c r="P519" s="47"/>
      <c r="Q519" s="35"/>
      <c r="R519" s="35"/>
      <c r="S519" s="35"/>
      <c r="T519" s="35"/>
      <c r="U519" s="35"/>
      <c r="V519" s="35"/>
      <c r="W519" s="35"/>
      <c r="X519" s="46"/>
      <c r="Z519" s="8"/>
      <c r="AA519" s="137"/>
      <c r="AB519" s="17"/>
    </row>
    <row r="520" spans="4:28" ht="20.25" hidden="1" customHeight="1" x14ac:dyDescent="0.25">
      <c r="D520" s="158">
        <v>45906</v>
      </c>
      <c r="E520" s="159" t="s">
        <v>234</v>
      </c>
      <c r="F520" s="160" t="s">
        <v>4593</v>
      </c>
      <c r="G520" s="160" t="s">
        <v>4592</v>
      </c>
      <c r="H520" s="160" t="s">
        <v>0</v>
      </c>
      <c r="I520" s="160">
        <v>60000</v>
      </c>
      <c r="J520" s="160"/>
      <c r="K520" s="160"/>
      <c r="L520" s="161">
        <v>17.420000000000002</v>
      </c>
      <c r="M520" s="162">
        <f t="shared" si="13"/>
        <v>1045200.0000000001</v>
      </c>
      <c r="O520" s="34"/>
      <c r="P520" s="47"/>
      <c r="Q520" s="35"/>
      <c r="R520" s="35"/>
      <c r="S520" s="35"/>
      <c r="T520" s="35"/>
      <c r="U520" s="35"/>
      <c r="V520" s="35"/>
      <c r="W520" s="35"/>
      <c r="X520" s="46"/>
      <c r="Z520" s="8"/>
      <c r="AA520" s="137"/>
      <c r="AB520" s="17"/>
    </row>
    <row r="521" spans="4:28" ht="20.25" hidden="1" customHeight="1" x14ac:dyDescent="0.25">
      <c r="D521" s="158">
        <v>45920</v>
      </c>
      <c r="E521" s="159" t="s">
        <v>234</v>
      </c>
      <c r="F521" s="160" t="s">
        <v>4593</v>
      </c>
      <c r="G521" s="160" t="s">
        <v>4592</v>
      </c>
      <c r="H521" s="160" t="s">
        <v>57</v>
      </c>
      <c r="I521" s="160">
        <v>-60000</v>
      </c>
      <c r="J521" s="160"/>
      <c r="K521" s="160"/>
      <c r="L521" s="161">
        <v>15.72</v>
      </c>
      <c r="M521" s="162">
        <f t="shared" si="13"/>
        <v>-943200</v>
      </c>
      <c r="O521" s="34"/>
      <c r="P521" s="47"/>
      <c r="Q521" s="35"/>
      <c r="R521" s="35"/>
      <c r="S521" s="35"/>
      <c r="T521" s="35"/>
      <c r="U521" s="35"/>
      <c r="V521" s="35"/>
      <c r="W521" s="35"/>
      <c r="X521" s="46"/>
      <c r="Z521" s="8"/>
      <c r="AA521" s="137"/>
      <c r="AB521" s="17"/>
    </row>
    <row r="522" spans="4:28" ht="20.25" hidden="1" customHeight="1" x14ac:dyDescent="0.25">
      <c r="D522" s="158">
        <v>45920</v>
      </c>
      <c r="E522" s="159" t="s">
        <v>234</v>
      </c>
      <c r="F522" s="160" t="s">
        <v>1492</v>
      </c>
      <c r="G522" s="160" t="s">
        <v>1491</v>
      </c>
      <c r="H522" s="160" t="s">
        <v>57</v>
      </c>
      <c r="I522" s="160">
        <v>-20000</v>
      </c>
      <c r="J522" s="160"/>
      <c r="K522" s="160"/>
      <c r="L522" s="161">
        <v>43.9</v>
      </c>
      <c r="M522" s="162">
        <f t="shared" si="13"/>
        <v>-878000</v>
      </c>
      <c r="O522" s="34"/>
      <c r="P522" s="47"/>
      <c r="Q522" s="35"/>
      <c r="R522" s="35"/>
      <c r="S522" s="35"/>
      <c r="T522" s="35"/>
      <c r="U522" s="35"/>
      <c r="V522" s="35"/>
      <c r="W522" s="35"/>
      <c r="X522" s="46"/>
      <c r="Z522" s="8"/>
      <c r="AA522" s="137"/>
      <c r="AB522" s="17"/>
    </row>
    <row r="523" spans="4:28" ht="20.25" hidden="1" customHeight="1" x14ac:dyDescent="0.25">
      <c r="D523" s="158">
        <v>45920</v>
      </c>
      <c r="E523" s="159" t="s">
        <v>234</v>
      </c>
      <c r="F523" s="160" t="s">
        <v>4446</v>
      </c>
      <c r="G523" s="160" t="s">
        <v>4445</v>
      </c>
      <c r="H523" s="160" t="s">
        <v>57</v>
      </c>
      <c r="I523" s="160">
        <v>-26000</v>
      </c>
      <c r="J523" s="160"/>
      <c r="K523" s="160"/>
      <c r="L523" s="161">
        <v>24.81</v>
      </c>
      <c r="M523" s="162">
        <f t="shared" si="13"/>
        <v>-645060</v>
      </c>
      <c r="O523" s="34"/>
      <c r="P523" s="47"/>
      <c r="Q523" s="35"/>
      <c r="R523" s="35"/>
      <c r="S523" s="35"/>
      <c r="T523" s="35"/>
      <c r="U523" s="35"/>
      <c r="V523" s="35"/>
      <c r="W523" s="35"/>
      <c r="X523" s="46"/>
      <c r="Z523" s="8"/>
      <c r="AA523" s="137"/>
      <c r="AB523" s="17"/>
    </row>
    <row r="524" spans="4:28" ht="20.25" hidden="1" customHeight="1" x14ac:dyDescent="0.25">
      <c r="D524" s="158">
        <v>45913</v>
      </c>
      <c r="E524" s="159" t="s">
        <v>234</v>
      </c>
      <c r="F524" s="160" t="s">
        <v>9823</v>
      </c>
      <c r="G524" s="160" t="s">
        <v>9822</v>
      </c>
      <c r="H524" s="160" t="s">
        <v>57</v>
      </c>
      <c r="I524" s="160">
        <v>-5000</v>
      </c>
      <c r="J524" s="160"/>
      <c r="K524" s="160"/>
      <c r="L524" s="161">
        <v>339.58</v>
      </c>
      <c r="M524" s="162">
        <f t="shared" si="13"/>
        <v>-1697900</v>
      </c>
      <c r="O524" s="34"/>
      <c r="P524" s="47"/>
      <c r="Q524" s="35"/>
      <c r="R524" s="35"/>
      <c r="S524" s="35"/>
      <c r="T524" s="35"/>
      <c r="U524" s="35"/>
      <c r="V524" s="35"/>
      <c r="W524" s="35"/>
      <c r="X524" s="46"/>
      <c r="Z524" s="8"/>
      <c r="AA524" s="137"/>
      <c r="AB524" s="17"/>
    </row>
    <row r="525" spans="4:28" ht="20.25" hidden="1" customHeight="1" x14ac:dyDescent="0.25">
      <c r="D525" s="158">
        <v>45906</v>
      </c>
      <c r="E525" s="159" t="s">
        <v>234</v>
      </c>
      <c r="F525" s="160" t="s">
        <v>9823</v>
      </c>
      <c r="G525" s="160" t="s">
        <v>9822</v>
      </c>
      <c r="H525" s="160" t="s">
        <v>0</v>
      </c>
      <c r="I525" s="160">
        <v>5000</v>
      </c>
      <c r="J525" s="160"/>
      <c r="K525" s="160"/>
      <c r="L525" s="161">
        <v>295.8</v>
      </c>
      <c r="M525" s="162">
        <f t="shared" si="13"/>
        <v>1479000</v>
      </c>
      <c r="O525" s="34"/>
      <c r="P525" s="47"/>
      <c r="Q525" s="35"/>
      <c r="R525" s="35"/>
      <c r="S525" s="35"/>
      <c r="T525" s="35"/>
      <c r="U525" s="35"/>
      <c r="V525" s="35"/>
      <c r="W525" s="35"/>
      <c r="X525" s="46"/>
      <c r="Z525" s="8"/>
      <c r="AA525" s="137"/>
      <c r="AB525" s="17"/>
    </row>
    <row r="526" spans="4:28" ht="21" hidden="1" customHeight="1" x14ac:dyDescent="0.25">
      <c r="D526" s="158">
        <v>45913</v>
      </c>
      <c r="E526" s="159" t="s">
        <v>234</v>
      </c>
      <c r="F526" s="160" t="s">
        <v>10741</v>
      </c>
      <c r="G526" s="160" t="s">
        <v>10740</v>
      </c>
      <c r="H526" s="160" t="s">
        <v>0</v>
      </c>
      <c r="I526" s="160">
        <v>30000</v>
      </c>
      <c r="J526" s="160"/>
      <c r="K526" s="160"/>
      <c r="L526" s="161">
        <v>33.4</v>
      </c>
      <c r="M526" s="162">
        <f t="shared" ref="M526:M533" si="14">L526*I526</f>
        <v>1002000</v>
      </c>
      <c r="O526" s="34"/>
      <c r="P526" s="47"/>
      <c r="Q526" s="35"/>
      <c r="R526" s="35"/>
      <c r="S526" s="35"/>
      <c r="T526" s="35"/>
      <c r="U526" s="35"/>
      <c r="V526" s="35"/>
      <c r="W526" s="35"/>
      <c r="X526" s="46"/>
      <c r="Z526" s="8"/>
      <c r="AA526" s="137"/>
      <c r="AB526" s="17"/>
    </row>
    <row r="527" spans="4:28" ht="20.25" hidden="1" customHeight="1" x14ac:dyDescent="0.25">
      <c r="D527" s="158">
        <v>45927</v>
      </c>
      <c r="E527" s="159" t="s">
        <v>234</v>
      </c>
      <c r="F527" s="160" t="s">
        <v>1886</v>
      </c>
      <c r="G527" s="160" t="s">
        <v>1885</v>
      </c>
      <c r="H527" s="160" t="s">
        <v>0</v>
      </c>
      <c r="I527" s="160">
        <v>120000</v>
      </c>
      <c r="J527" s="160"/>
      <c r="K527" s="160"/>
      <c r="L527" s="161">
        <v>5.67</v>
      </c>
      <c r="M527" s="162">
        <f t="shared" si="14"/>
        <v>680400</v>
      </c>
      <c r="O527" s="34"/>
      <c r="P527" s="47"/>
      <c r="Q527" s="35"/>
      <c r="R527" s="35"/>
      <c r="S527" s="35"/>
      <c r="T527" s="35"/>
      <c r="U527" s="35"/>
      <c r="V527" s="35"/>
      <c r="W527" s="35"/>
      <c r="X527" s="46"/>
      <c r="Z527" s="8"/>
      <c r="AA527" s="137"/>
      <c r="AB527" s="17"/>
    </row>
    <row r="528" spans="4:28" ht="20.25" hidden="1" customHeight="1" x14ac:dyDescent="0.25">
      <c r="D528" s="158">
        <v>45934</v>
      </c>
      <c r="E528" s="159" t="s">
        <v>234</v>
      </c>
      <c r="F528" s="160" t="s">
        <v>10741</v>
      </c>
      <c r="G528" s="160" t="s">
        <v>10740</v>
      </c>
      <c r="H528" s="160" t="s">
        <v>57</v>
      </c>
      <c r="I528" s="160">
        <v>-30000</v>
      </c>
      <c r="J528" s="160"/>
      <c r="K528" s="160"/>
      <c r="L528" s="161">
        <v>34.49</v>
      </c>
      <c r="M528" s="162">
        <f t="shared" si="14"/>
        <v>-1034700.0000000001</v>
      </c>
      <c r="O528" s="34"/>
      <c r="P528" s="47"/>
      <c r="Q528" s="35"/>
      <c r="R528" s="35"/>
      <c r="S528" s="35"/>
      <c r="T528" s="35"/>
      <c r="U528" s="35"/>
      <c r="V528" s="35"/>
      <c r="W528" s="35"/>
      <c r="X528" s="46"/>
      <c r="Z528" s="8"/>
      <c r="AA528" s="137"/>
      <c r="AB528" s="17"/>
    </row>
    <row r="529" spans="4:28" ht="20.25" hidden="1" customHeight="1" x14ac:dyDescent="0.25">
      <c r="D529" s="158">
        <f>全班!$R$1</f>
        <v>46011</v>
      </c>
      <c r="E529" s="159" t="s">
        <v>234</v>
      </c>
      <c r="F529" s="160" t="s">
        <v>1886</v>
      </c>
      <c r="G529" s="160" t="s">
        <v>1885</v>
      </c>
      <c r="H529" s="160" t="s">
        <v>57</v>
      </c>
      <c r="I529" s="160">
        <v>-120000</v>
      </c>
      <c r="J529" s="160"/>
      <c r="K529" s="160"/>
      <c r="L529" s="161">
        <v>5.61</v>
      </c>
      <c r="M529" s="162">
        <f t="shared" si="14"/>
        <v>-673200</v>
      </c>
      <c r="O529" s="34"/>
      <c r="P529" s="47"/>
      <c r="Q529" s="35"/>
      <c r="R529" s="35"/>
      <c r="S529" s="35"/>
      <c r="T529" s="35"/>
      <c r="U529" s="35"/>
      <c r="V529" s="35"/>
      <c r="W529" s="35"/>
      <c r="X529" s="46"/>
      <c r="Z529" s="8"/>
      <c r="AA529" s="137"/>
      <c r="AB529" s="17"/>
    </row>
    <row r="530" spans="4:28" ht="20.25" hidden="1" customHeight="1" x14ac:dyDescent="0.25">
      <c r="D530" s="158">
        <v>45920</v>
      </c>
      <c r="E530" s="159" t="s">
        <v>234</v>
      </c>
      <c r="F530" s="160" t="s">
        <v>4203</v>
      </c>
      <c r="G530" s="160" t="s">
        <v>4202</v>
      </c>
      <c r="H530" s="160" t="s">
        <v>0</v>
      </c>
      <c r="I530" s="160">
        <v>40000</v>
      </c>
      <c r="J530" s="160"/>
      <c r="K530" s="160"/>
      <c r="L530" s="161">
        <v>20.76</v>
      </c>
      <c r="M530" s="162">
        <f t="shared" si="14"/>
        <v>830400.00000000012</v>
      </c>
      <c r="O530" s="34"/>
      <c r="P530" s="47"/>
      <c r="Q530" s="35"/>
      <c r="R530" s="35"/>
      <c r="S530" s="35"/>
      <c r="T530" s="35"/>
      <c r="U530" s="35"/>
      <c r="V530" s="35"/>
      <c r="W530" s="35"/>
      <c r="X530" s="46"/>
      <c r="Z530" s="8"/>
      <c r="AA530" s="137"/>
      <c r="AB530" s="17"/>
    </row>
    <row r="531" spans="4:28" ht="20.25" hidden="1" customHeight="1" x14ac:dyDescent="0.25">
      <c r="D531" s="158">
        <v>45920</v>
      </c>
      <c r="E531" s="159" t="s">
        <v>234</v>
      </c>
      <c r="F531" s="160" t="s">
        <v>5575</v>
      </c>
      <c r="G531" s="160" t="s">
        <v>5574</v>
      </c>
      <c r="H531" s="160" t="s">
        <v>0</v>
      </c>
      <c r="I531" s="160">
        <v>100000</v>
      </c>
      <c r="J531" s="160"/>
      <c r="K531" s="160"/>
      <c r="L531" s="161">
        <v>7.35</v>
      </c>
      <c r="M531" s="162">
        <f t="shared" si="14"/>
        <v>735000</v>
      </c>
      <c r="O531" s="34"/>
      <c r="P531" s="47"/>
      <c r="Q531" s="35"/>
      <c r="R531" s="35"/>
      <c r="S531" s="35"/>
      <c r="T531" s="35"/>
      <c r="U531" s="35"/>
      <c r="V531" s="35"/>
      <c r="W531" s="35"/>
      <c r="X531" s="46"/>
      <c r="Z531" s="8"/>
      <c r="AA531" s="137"/>
      <c r="AB531" s="17"/>
    </row>
    <row r="532" spans="4:28" ht="20.25" hidden="1" customHeight="1" x14ac:dyDescent="0.25">
      <c r="D532" s="158">
        <v>45927</v>
      </c>
      <c r="E532" s="159" t="s">
        <v>234</v>
      </c>
      <c r="F532" s="160" t="s">
        <v>4203</v>
      </c>
      <c r="G532" s="160" t="s">
        <v>4202</v>
      </c>
      <c r="H532" s="160" t="s">
        <v>57</v>
      </c>
      <c r="I532" s="160">
        <v>-40000</v>
      </c>
      <c r="J532" s="160"/>
      <c r="K532" s="160"/>
      <c r="L532" s="161">
        <v>24.8</v>
      </c>
      <c r="M532" s="162">
        <f t="shared" si="14"/>
        <v>-992000</v>
      </c>
      <c r="O532" s="34"/>
      <c r="P532" s="47"/>
      <c r="Q532" s="35"/>
      <c r="R532" s="35"/>
      <c r="S532" s="35"/>
      <c r="T532" s="35"/>
      <c r="U532" s="35"/>
      <c r="V532" s="35"/>
      <c r="W532" s="35"/>
      <c r="X532" s="46"/>
      <c r="Z532" s="8"/>
      <c r="AA532" s="137"/>
      <c r="AB532" s="17"/>
    </row>
    <row r="533" spans="4:28" ht="20.25" hidden="1" customHeight="1" x14ac:dyDescent="0.25">
      <c r="D533" s="158">
        <v>45927</v>
      </c>
      <c r="E533" s="159" t="s">
        <v>234</v>
      </c>
      <c r="F533" s="160" t="s">
        <v>5575</v>
      </c>
      <c r="G533" s="160" t="s">
        <v>5574</v>
      </c>
      <c r="H533" s="160" t="s">
        <v>57</v>
      </c>
      <c r="I533" s="160">
        <v>-100000</v>
      </c>
      <c r="J533" s="160"/>
      <c r="K533" s="160"/>
      <c r="L533" s="161">
        <v>6</v>
      </c>
      <c r="M533" s="162">
        <f t="shared" si="14"/>
        <v>-600000</v>
      </c>
      <c r="O533" s="34"/>
      <c r="P533" s="47"/>
      <c r="Q533" s="35"/>
      <c r="R533" s="35"/>
      <c r="S533" s="35"/>
      <c r="T533" s="35"/>
      <c r="U533" s="35"/>
      <c r="V533" s="35"/>
      <c r="W533" s="35"/>
      <c r="X533" s="46"/>
      <c r="Z533" s="8"/>
      <c r="AA533" s="137"/>
      <c r="AB533" s="17"/>
    </row>
    <row r="534" spans="4:28" ht="20.25" hidden="1" customHeight="1" x14ac:dyDescent="0.25">
      <c r="D534" s="158">
        <v>45899</v>
      </c>
      <c r="E534" s="159" t="s">
        <v>234</v>
      </c>
      <c r="F534" s="160" t="s">
        <v>10739</v>
      </c>
      <c r="G534" s="160" t="s">
        <v>10738</v>
      </c>
      <c r="H534" s="160" t="s">
        <v>0</v>
      </c>
      <c r="I534" s="160">
        <v>20000</v>
      </c>
      <c r="J534" s="160"/>
      <c r="K534" s="160"/>
      <c r="L534" s="161">
        <v>35.51</v>
      </c>
      <c r="M534" s="162">
        <f t="shared" si="5"/>
        <v>710200</v>
      </c>
      <c r="O534" s="34"/>
      <c r="P534" s="47"/>
      <c r="Q534" s="35"/>
      <c r="R534" s="35"/>
      <c r="S534" s="35"/>
      <c r="T534" s="35"/>
      <c r="U534" s="35"/>
      <c r="V534" s="35"/>
      <c r="W534" s="35"/>
      <c r="X534" s="46"/>
      <c r="Z534" s="8"/>
      <c r="AA534" s="137"/>
      <c r="AB534" s="17"/>
    </row>
    <row r="535" spans="4:28" ht="20.25" hidden="1" customHeight="1" x14ac:dyDescent="0.25">
      <c r="D535" s="158">
        <v>45906</v>
      </c>
      <c r="E535" s="159" t="s">
        <v>234</v>
      </c>
      <c r="F535" s="160" t="s">
        <v>10739</v>
      </c>
      <c r="G535" s="160" t="s">
        <v>10738</v>
      </c>
      <c r="H535" s="160" t="s">
        <v>0</v>
      </c>
      <c r="I535" s="160">
        <v>20000</v>
      </c>
      <c r="J535" s="160"/>
      <c r="K535" s="160"/>
      <c r="L535" s="161">
        <v>53.8</v>
      </c>
      <c r="M535" s="162">
        <f t="shared" si="5"/>
        <v>1076000</v>
      </c>
      <c r="O535" s="34"/>
      <c r="P535" s="47"/>
      <c r="Q535" s="35"/>
      <c r="R535" s="35"/>
      <c r="S535" s="35"/>
      <c r="T535" s="35"/>
      <c r="U535" s="35"/>
      <c r="V535" s="35"/>
      <c r="W535" s="35"/>
      <c r="X535" s="46"/>
      <c r="Z535" s="8"/>
      <c r="AA535" s="137"/>
      <c r="AB535" s="17"/>
    </row>
    <row r="536" spans="4:28" ht="20.25" hidden="1" customHeight="1" x14ac:dyDescent="0.25">
      <c r="D536" s="158">
        <v>45906</v>
      </c>
      <c r="E536" s="159" t="s">
        <v>234</v>
      </c>
      <c r="F536" s="160" t="s">
        <v>3419</v>
      </c>
      <c r="G536" s="160" t="s">
        <v>3418</v>
      </c>
      <c r="H536" s="160" t="s">
        <v>0</v>
      </c>
      <c r="I536" s="160">
        <v>40000</v>
      </c>
      <c r="J536" s="160"/>
      <c r="K536" s="160"/>
      <c r="L536" s="161">
        <v>25.47</v>
      </c>
      <c r="M536" s="162">
        <f t="shared" si="5"/>
        <v>1018800</v>
      </c>
      <c r="O536" s="34"/>
      <c r="P536" s="47"/>
      <c r="Q536" s="35"/>
      <c r="R536" s="35"/>
      <c r="S536" s="35"/>
      <c r="T536" s="35"/>
      <c r="U536" s="35"/>
      <c r="V536" s="35"/>
      <c r="W536" s="35"/>
      <c r="X536" s="46"/>
      <c r="Z536" s="8"/>
      <c r="AA536" s="137"/>
      <c r="AB536" s="17"/>
    </row>
    <row r="537" spans="4:28" ht="20.25" hidden="1" customHeight="1" x14ac:dyDescent="0.25">
      <c r="D537" s="158">
        <v>45920</v>
      </c>
      <c r="E537" s="159" t="s">
        <v>234</v>
      </c>
      <c r="F537" s="160" t="s">
        <v>8894</v>
      </c>
      <c r="G537" s="160" t="s">
        <v>8893</v>
      </c>
      <c r="H537" s="160" t="s">
        <v>0</v>
      </c>
      <c r="I537" s="160">
        <v>17000</v>
      </c>
      <c r="J537" s="160"/>
      <c r="K537" s="160"/>
      <c r="L537" s="161">
        <v>52.82</v>
      </c>
      <c r="M537" s="162">
        <f t="shared" si="5"/>
        <v>897940</v>
      </c>
      <c r="O537" s="34"/>
      <c r="P537" s="47"/>
      <c r="Q537" s="35"/>
      <c r="R537" s="35"/>
      <c r="S537" s="35"/>
      <c r="T537" s="35"/>
      <c r="U537" s="35"/>
      <c r="V537" s="35"/>
      <c r="W537" s="35"/>
      <c r="X537" s="46"/>
      <c r="Z537" s="8"/>
      <c r="AA537" s="137"/>
      <c r="AB537" s="17"/>
    </row>
    <row r="538" spans="4:28" ht="20.25" hidden="1" customHeight="1" x14ac:dyDescent="0.25">
      <c r="D538" s="158">
        <v>45927</v>
      </c>
      <c r="E538" s="159" t="s">
        <v>234</v>
      </c>
      <c r="F538" s="160" t="s">
        <v>8706</v>
      </c>
      <c r="G538" s="160" t="s">
        <v>8705</v>
      </c>
      <c r="H538" s="160" t="s">
        <v>0</v>
      </c>
      <c r="I538" s="160">
        <v>50000</v>
      </c>
      <c r="J538" s="160"/>
      <c r="K538" s="160"/>
      <c r="L538" s="161">
        <v>14.85</v>
      </c>
      <c r="M538" s="162">
        <f t="shared" si="5"/>
        <v>742500</v>
      </c>
      <c r="O538" s="34"/>
      <c r="P538" s="47"/>
      <c r="Q538" s="35"/>
      <c r="R538" s="35"/>
      <c r="S538" s="35"/>
      <c r="T538" s="35"/>
      <c r="U538" s="35"/>
      <c r="V538" s="35"/>
      <c r="W538" s="35"/>
      <c r="X538" s="46"/>
      <c r="Z538" s="8"/>
      <c r="AA538" s="137"/>
      <c r="AB538" s="17"/>
    </row>
    <row r="539" spans="4:28" ht="20.25" customHeight="1" thickTop="1" x14ac:dyDescent="0.25">
      <c r="D539" s="158">
        <v>45934</v>
      </c>
      <c r="E539" s="159" t="s">
        <v>234</v>
      </c>
      <c r="F539" s="160" t="s">
        <v>5021</v>
      </c>
      <c r="G539" s="160" t="s">
        <v>5020</v>
      </c>
      <c r="H539" s="160" t="s">
        <v>0</v>
      </c>
      <c r="I539" s="160">
        <v>50000</v>
      </c>
      <c r="J539" s="160"/>
      <c r="K539" s="160"/>
      <c r="L539" s="161">
        <v>19.72</v>
      </c>
      <c r="M539" s="162">
        <f t="shared" si="5"/>
        <v>986000</v>
      </c>
      <c r="O539" s="34"/>
      <c r="P539" s="47"/>
      <c r="Q539" s="35"/>
      <c r="R539" s="35"/>
      <c r="S539" s="35"/>
      <c r="T539" s="35"/>
      <c r="U539" s="35"/>
      <c r="V539" s="35"/>
      <c r="W539" s="35"/>
      <c r="X539" s="46"/>
      <c r="Z539" s="8"/>
      <c r="AA539" s="137"/>
      <c r="AB539" s="17"/>
    </row>
    <row r="540" spans="4:28" ht="20.25" customHeight="1" x14ac:dyDescent="0.25">
      <c r="D540" s="158">
        <v>45941</v>
      </c>
      <c r="E540" s="159" t="s">
        <v>234</v>
      </c>
      <c r="F540" s="160" t="s">
        <v>10739</v>
      </c>
      <c r="G540" s="160" t="s">
        <v>10738</v>
      </c>
      <c r="H540" s="160" t="s">
        <v>57</v>
      </c>
      <c r="I540" s="160">
        <v>-40000</v>
      </c>
      <c r="J540" s="160"/>
      <c r="K540" s="160"/>
      <c r="L540" s="161">
        <v>54.79</v>
      </c>
      <c r="M540" s="162">
        <f t="shared" si="5"/>
        <v>-2191600</v>
      </c>
      <c r="O540" s="34"/>
      <c r="P540" s="47"/>
      <c r="Q540" s="35"/>
      <c r="R540" s="35"/>
      <c r="S540" s="35"/>
      <c r="T540" s="35"/>
      <c r="U540" s="35"/>
      <c r="V540" s="35"/>
      <c r="W540" s="35"/>
      <c r="X540" s="46"/>
      <c r="Z540" s="8"/>
      <c r="AA540" s="137"/>
      <c r="AB540" s="17"/>
    </row>
    <row r="541" spans="4:28" ht="20.25" customHeight="1" x14ac:dyDescent="0.25">
      <c r="D541" s="158">
        <v>45941</v>
      </c>
      <c r="E541" s="159" t="s">
        <v>234</v>
      </c>
      <c r="F541" s="160" t="s">
        <v>3419</v>
      </c>
      <c r="G541" s="160" t="s">
        <v>3418</v>
      </c>
      <c r="H541" s="160" t="s">
        <v>57</v>
      </c>
      <c r="I541" s="160">
        <v>-40000</v>
      </c>
      <c r="J541" s="160"/>
      <c r="K541" s="160"/>
      <c r="L541" s="161">
        <v>35.32</v>
      </c>
      <c r="M541" s="162">
        <f t="shared" si="5"/>
        <v>-1412800</v>
      </c>
      <c r="O541" s="34"/>
      <c r="P541" s="47"/>
      <c r="Q541" s="35"/>
      <c r="R541" s="35"/>
      <c r="S541" s="35"/>
      <c r="T541" s="35"/>
      <c r="U541" s="35"/>
      <c r="V541" s="35"/>
      <c r="W541" s="35"/>
      <c r="X541" s="46"/>
      <c r="Z541" s="8"/>
      <c r="AA541" s="137"/>
      <c r="AB541" s="17"/>
    </row>
    <row r="542" spans="4:28" ht="20.25" customHeight="1" x14ac:dyDescent="0.25">
      <c r="D542" s="158">
        <v>45941</v>
      </c>
      <c r="E542" s="159" t="s">
        <v>234</v>
      </c>
      <c r="F542" s="160" t="s">
        <v>8894</v>
      </c>
      <c r="G542" s="160" t="s">
        <v>8893</v>
      </c>
      <c r="H542" s="160" t="s">
        <v>57</v>
      </c>
      <c r="I542" s="160">
        <v>-17000</v>
      </c>
      <c r="J542" s="160"/>
      <c r="K542" s="160"/>
      <c r="L542" s="161">
        <v>63.93</v>
      </c>
      <c r="M542" s="162">
        <f t="shared" si="5"/>
        <v>-1086810</v>
      </c>
      <c r="O542" s="34"/>
      <c r="P542" s="47"/>
      <c r="Q542" s="35"/>
      <c r="R542" s="35"/>
      <c r="S542" s="35"/>
      <c r="T542" s="35"/>
      <c r="U542" s="35"/>
      <c r="V542" s="35"/>
      <c r="W542" s="35"/>
      <c r="X542" s="46"/>
      <c r="Z542" s="8"/>
      <c r="AA542" s="137"/>
      <c r="AB542" s="17"/>
    </row>
    <row r="543" spans="4:28" ht="20.25" customHeight="1" x14ac:dyDescent="0.25">
      <c r="D543" s="158">
        <v>45941</v>
      </c>
      <c r="E543" s="159" t="s">
        <v>234</v>
      </c>
      <c r="F543" s="160" t="s">
        <v>8706</v>
      </c>
      <c r="G543" s="160" t="s">
        <v>8705</v>
      </c>
      <c r="H543" s="160" t="s">
        <v>57</v>
      </c>
      <c r="I543" s="160">
        <v>-50000</v>
      </c>
      <c r="J543" s="160"/>
      <c r="K543" s="160"/>
      <c r="L543" s="161">
        <v>14.71</v>
      </c>
      <c r="M543" s="162">
        <f t="shared" si="5"/>
        <v>-735500</v>
      </c>
      <c r="O543" s="34"/>
      <c r="P543" s="47"/>
      <c r="Q543" s="35"/>
      <c r="R543" s="35"/>
      <c r="S543" s="35"/>
      <c r="T543" s="35"/>
      <c r="U543" s="35"/>
      <c r="V543" s="35"/>
      <c r="W543" s="35"/>
      <c r="X543" s="46"/>
      <c r="Z543" s="8"/>
      <c r="AA543" s="137"/>
      <c r="AB543" s="17"/>
    </row>
    <row r="544" spans="4:28" ht="20.25" customHeight="1" x14ac:dyDescent="0.25">
      <c r="D544" s="158">
        <v>45941</v>
      </c>
      <c r="E544" s="159" t="s">
        <v>234</v>
      </c>
      <c r="F544" s="160" t="s">
        <v>5021</v>
      </c>
      <c r="G544" s="160" t="s">
        <v>5020</v>
      </c>
      <c r="H544" s="160" t="s">
        <v>57</v>
      </c>
      <c r="I544" s="160">
        <v>-50000</v>
      </c>
      <c r="J544" s="160"/>
      <c r="K544" s="160"/>
      <c r="L544" s="161">
        <v>20.83</v>
      </c>
      <c r="M544" s="162">
        <f t="shared" si="5"/>
        <v>-1041499.9999999999</v>
      </c>
      <c r="O544" s="34"/>
      <c r="P544" s="47"/>
      <c r="Q544" s="35"/>
      <c r="R544" s="35"/>
      <c r="S544" s="35"/>
      <c r="T544" s="35"/>
      <c r="U544" s="35"/>
      <c r="V544" s="35"/>
      <c r="W544" s="35"/>
      <c r="X544" s="46"/>
      <c r="Z544" s="8"/>
      <c r="AA544" s="137"/>
      <c r="AB544" s="17"/>
    </row>
    <row r="545" spans="4:28" ht="20.25" customHeight="1" x14ac:dyDescent="0.25">
      <c r="D545" s="158">
        <v>45934</v>
      </c>
      <c r="E545" s="159" t="s">
        <v>234</v>
      </c>
      <c r="F545" s="160" t="s">
        <v>4562</v>
      </c>
      <c r="G545" s="160" t="s">
        <v>4561</v>
      </c>
      <c r="H545" s="160" t="s">
        <v>0</v>
      </c>
      <c r="I545" s="160">
        <v>40000</v>
      </c>
      <c r="J545" s="160"/>
      <c r="K545" s="160"/>
      <c r="L545" s="161">
        <v>19.649999999999999</v>
      </c>
      <c r="M545" s="162">
        <f>L545*I545</f>
        <v>786000</v>
      </c>
      <c r="O545" s="34"/>
      <c r="P545" s="47"/>
      <c r="Q545" s="35"/>
      <c r="R545" s="35"/>
      <c r="S545" s="35"/>
      <c r="T545" s="35"/>
      <c r="U545" s="35"/>
      <c r="V545" s="35"/>
      <c r="W545" s="35"/>
      <c r="X545" s="46"/>
      <c r="Z545" s="8"/>
      <c r="AA545" s="137"/>
      <c r="AB545" s="17"/>
    </row>
    <row r="546" spans="4:28" ht="19.95" customHeight="1" x14ac:dyDescent="0.25">
      <c r="D546" s="158">
        <v>45941</v>
      </c>
      <c r="E546" s="159" t="s">
        <v>234</v>
      </c>
      <c r="F546" s="160" t="s">
        <v>4641</v>
      </c>
      <c r="G546" s="160" t="s">
        <v>4640</v>
      </c>
      <c r="H546" s="160" t="s">
        <v>0</v>
      </c>
      <c r="I546" s="160">
        <v>24000</v>
      </c>
      <c r="J546" s="160"/>
      <c r="K546" s="160"/>
      <c r="L546" s="161">
        <v>54.65</v>
      </c>
      <c r="M546" s="162">
        <f t="shared" ref="M546:M603" si="15">L546*I546</f>
        <v>1311600</v>
      </c>
      <c r="O546" s="34"/>
      <c r="P546" s="47"/>
      <c r="Q546" s="35"/>
      <c r="R546" s="35"/>
      <c r="S546" s="35"/>
      <c r="T546" s="35"/>
      <c r="U546" s="35"/>
      <c r="V546" s="35"/>
      <c r="W546" s="35"/>
      <c r="X546" s="46"/>
      <c r="Z546" s="8"/>
      <c r="AA546" s="137"/>
      <c r="AB546" s="17"/>
    </row>
    <row r="547" spans="4:28" ht="19.95" customHeight="1" x14ac:dyDescent="0.25">
      <c r="D547" s="158">
        <v>45941</v>
      </c>
      <c r="E547" s="159" t="s">
        <v>234</v>
      </c>
      <c r="F547" s="160" t="s">
        <v>5309</v>
      </c>
      <c r="G547" s="160" t="s">
        <v>5308</v>
      </c>
      <c r="H547" s="160" t="s">
        <v>0</v>
      </c>
      <c r="I547" s="160">
        <v>60000</v>
      </c>
      <c r="J547" s="160"/>
      <c r="K547" s="160"/>
      <c r="L547" s="161">
        <v>10.71</v>
      </c>
      <c r="M547" s="162">
        <f t="shared" si="15"/>
        <v>642600</v>
      </c>
      <c r="O547" s="34"/>
      <c r="P547" s="47"/>
      <c r="Q547" s="35"/>
      <c r="R547" s="35"/>
      <c r="S547" s="35"/>
      <c r="T547" s="35"/>
      <c r="U547" s="35"/>
      <c r="V547" s="35"/>
      <c r="W547" s="35"/>
      <c r="X547" s="46"/>
      <c r="Z547" s="8"/>
      <c r="AA547" s="137"/>
      <c r="AB547" s="17"/>
    </row>
    <row r="548" spans="4:28" ht="19.95" customHeight="1" x14ac:dyDescent="0.25">
      <c r="D548" s="158">
        <v>45941</v>
      </c>
      <c r="E548" s="159" t="s">
        <v>234</v>
      </c>
      <c r="F548" s="160" t="s">
        <v>4203</v>
      </c>
      <c r="G548" s="160" t="s">
        <v>4202</v>
      </c>
      <c r="H548" s="160" t="s">
        <v>0</v>
      </c>
      <c r="I548" s="160">
        <v>30000</v>
      </c>
      <c r="J548" s="160"/>
      <c r="K548" s="160"/>
      <c r="L548" s="161">
        <v>24.84</v>
      </c>
      <c r="M548" s="162">
        <f t="shared" si="15"/>
        <v>745200</v>
      </c>
      <c r="O548" s="34"/>
      <c r="P548" s="47"/>
      <c r="Q548" s="35"/>
      <c r="R548" s="35"/>
      <c r="S548" s="35"/>
      <c r="T548" s="35"/>
      <c r="U548" s="35"/>
      <c r="V548" s="35"/>
      <c r="W548" s="35"/>
      <c r="X548" s="46"/>
      <c r="Z548" s="8"/>
      <c r="AA548" s="137"/>
      <c r="AB548" s="17"/>
    </row>
    <row r="549" spans="4:28" ht="19.95" customHeight="1" x14ac:dyDescent="0.25">
      <c r="D549" s="158">
        <v>45948</v>
      </c>
      <c r="E549" s="159" t="s">
        <v>234</v>
      </c>
      <c r="F549" s="160" t="s">
        <v>4562</v>
      </c>
      <c r="G549" s="160" t="s">
        <v>4561</v>
      </c>
      <c r="H549" s="160" t="s">
        <v>57</v>
      </c>
      <c r="I549" s="160">
        <v>-40000</v>
      </c>
      <c r="J549" s="160"/>
      <c r="K549" s="160"/>
      <c r="L549" s="161">
        <v>22.53</v>
      </c>
      <c r="M549" s="162">
        <f t="shared" si="15"/>
        <v>-901200</v>
      </c>
      <c r="O549" s="34"/>
      <c r="P549" s="47"/>
      <c r="Q549" s="35"/>
      <c r="R549" s="35"/>
      <c r="S549" s="35"/>
      <c r="T549" s="35"/>
      <c r="U549" s="35"/>
      <c r="V549" s="35"/>
      <c r="W549" s="35"/>
      <c r="X549" s="46"/>
      <c r="Z549" s="8"/>
      <c r="AA549" s="137"/>
      <c r="AB549" s="17"/>
    </row>
    <row r="550" spans="4:28" ht="19.95" customHeight="1" x14ac:dyDescent="0.25">
      <c r="D550" s="158">
        <v>45948</v>
      </c>
      <c r="E550" s="159" t="s">
        <v>234</v>
      </c>
      <c r="F550" s="160" t="s">
        <v>4641</v>
      </c>
      <c r="G550" s="160" t="s">
        <v>4640</v>
      </c>
      <c r="H550" s="160" t="s">
        <v>57</v>
      </c>
      <c r="I550" s="160">
        <v>-24000</v>
      </c>
      <c r="J550" s="160"/>
      <c r="K550" s="160"/>
      <c r="L550" s="161">
        <v>59.32</v>
      </c>
      <c r="M550" s="162">
        <f t="shared" si="15"/>
        <v>-1423680</v>
      </c>
      <c r="O550" s="34"/>
      <c r="P550" s="47"/>
      <c r="Q550" s="35"/>
      <c r="R550" s="35"/>
      <c r="S550" s="35"/>
      <c r="T550" s="35"/>
      <c r="U550" s="35"/>
      <c r="V550" s="35"/>
      <c r="W550" s="35"/>
      <c r="X550" s="46"/>
      <c r="Z550" s="8"/>
      <c r="AA550" s="137"/>
      <c r="AB550" s="17"/>
    </row>
    <row r="551" spans="4:28" ht="19.95" customHeight="1" x14ac:dyDescent="0.25">
      <c r="D551" s="158">
        <v>45948</v>
      </c>
      <c r="E551" s="159" t="s">
        <v>234</v>
      </c>
      <c r="F551" s="160" t="s">
        <v>5309</v>
      </c>
      <c r="G551" s="160" t="s">
        <v>5308</v>
      </c>
      <c r="H551" s="160" t="s">
        <v>57</v>
      </c>
      <c r="I551" s="160">
        <v>-60000</v>
      </c>
      <c r="J551" s="160"/>
      <c r="K551" s="160"/>
      <c r="L551" s="161">
        <v>10.77</v>
      </c>
      <c r="M551" s="162">
        <f t="shared" si="15"/>
        <v>-646200</v>
      </c>
      <c r="O551" s="34"/>
      <c r="P551" s="47"/>
      <c r="Q551" s="35"/>
      <c r="R551" s="35"/>
      <c r="S551" s="35"/>
      <c r="T551" s="35"/>
      <c r="U551" s="35"/>
      <c r="V551" s="35"/>
      <c r="W551" s="35"/>
      <c r="X551" s="46"/>
      <c r="Z551" s="8"/>
      <c r="AA551" s="137"/>
      <c r="AB551" s="17"/>
    </row>
    <row r="552" spans="4:28" ht="19.95" customHeight="1" x14ac:dyDescent="0.25">
      <c r="D552" s="158">
        <v>45948</v>
      </c>
      <c r="E552" s="159" t="s">
        <v>234</v>
      </c>
      <c r="F552" s="160" t="s">
        <v>4203</v>
      </c>
      <c r="G552" s="160" t="s">
        <v>4202</v>
      </c>
      <c r="H552" s="160" t="s">
        <v>57</v>
      </c>
      <c r="I552" s="160">
        <v>-30000</v>
      </c>
      <c r="J552" s="160"/>
      <c r="K552" s="160"/>
      <c r="L552" s="161">
        <v>24.82</v>
      </c>
      <c r="M552" s="162">
        <f t="shared" si="15"/>
        <v>-744600</v>
      </c>
      <c r="O552" s="34"/>
      <c r="P552" s="47"/>
      <c r="Q552" s="35"/>
      <c r="R552" s="35"/>
      <c r="S552" s="35"/>
      <c r="T552" s="35"/>
      <c r="U552" s="35"/>
      <c r="V552" s="35"/>
      <c r="W552" s="35"/>
      <c r="X552" s="46"/>
      <c r="Z552" s="8"/>
      <c r="AA552" s="137"/>
      <c r="AB552" s="17"/>
    </row>
    <row r="553" spans="4:28" ht="19.95" customHeight="1" x14ac:dyDescent="0.25">
      <c r="D553" s="158">
        <v>45955</v>
      </c>
      <c r="E553" s="159" t="s">
        <v>234</v>
      </c>
      <c r="F553" s="160" t="s">
        <v>719</v>
      </c>
      <c r="G553" s="160" t="s">
        <v>718</v>
      </c>
      <c r="H553" s="160" t="s">
        <v>0</v>
      </c>
      <c r="I553" s="160">
        <v>50000</v>
      </c>
      <c r="J553" s="160"/>
      <c r="K553" s="160"/>
      <c r="L553" s="161">
        <v>19.760000000000002</v>
      </c>
      <c r="M553" s="162">
        <f t="shared" si="15"/>
        <v>988000.00000000012</v>
      </c>
      <c r="O553" s="34"/>
      <c r="P553" s="47"/>
      <c r="Q553" s="35"/>
      <c r="R553" s="35"/>
      <c r="S553" s="35"/>
      <c r="T553" s="35"/>
      <c r="U553" s="35"/>
      <c r="V553" s="35"/>
      <c r="W553" s="35"/>
      <c r="X553" s="46"/>
      <c r="Z553" s="8"/>
      <c r="AA553" s="137"/>
      <c r="AB553" s="17"/>
    </row>
    <row r="554" spans="4:28" ht="19.95" customHeight="1" x14ac:dyDescent="0.25">
      <c r="D554" s="158">
        <v>45955</v>
      </c>
      <c r="E554" s="159" t="s">
        <v>234</v>
      </c>
      <c r="F554" s="160" t="s">
        <v>9883</v>
      </c>
      <c r="G554" s="160" t="s">
        <v>9882</v>
      </c>
      <c r="H554" s="160" t="s">
        <v>0</v>
      </c>
      <c r="I554" s="160">
        <v>70000</v>
      </c>
      <c r="J554" s="160"/>
      <c r="K554" s="160"/>
      <c r="L554" s="161">
        <v>14.76</v>
      </c>
      <c r="M554" s="162">
        <f t="shared" si="15"/>
        <v>1033200</v>
      </c>
      <c r="O554" s="34"/>
      <c r="P554" s="47"/>
      <c r="Q554" s="35"/>
      <c r="R554" s="35"/>
      <c r="S554" s="35"/>
      <c r="T554" s="35"/>
      <c r="U554" s="35"/>
      <c r="V554" s="35"/>
      <c r="W554" s="35"/>
      <c r="X554" s="46"/>
      <c r="Z554" s="8"/>
      <c r="AA554" s="137"/>
      <c r="AB554" s="17"/>
    </row>
    <row r="555" spans="4:28" ht="19.95" customHeight="1" x14ac:dyDescent="0.25">
      <c r="D555" s="158">
        <v>45955</v>
      </c>
      <c r="E555" s="159" t="s">
        <v>234</v>
      </c>
      <c r="F555" s="160" t="s">
        <v>9783</v>
      </c>
      <c r="G555" s="160" t="s">
        <v>9782</v>
      </c>
      <c r="H555" s="160" t="s">
        <v>0</v>
      </c>
      <c r="I555" s="160">
        <v>100000</v>
      </c>
      <c r="J555" s="160"/>
      <c r="K555" s="160"/>
      <c r="L555" s="161">
        <v>7.36</v>
      </c>
      <c r="M555" s="162">
        <f t="shared" si="15"/>
        <v>736000</v>
      </c>
      <c r="O555" s="34"/>
      <c r="P555" s="47"/>
      <c r="Q555" s="35"/>
      <c r="R555" s="35"/>
      <c r="S555" s="35"/>
      <c r="T555" s="35"/>
      <c r="U555" s="35"/>
      <c r="V555" s="35"/>
      <c r="W555" s="35"/>
      <c r="X555" s="46"/>
      <c r="Z555" s="8"/>
      <c r="AA555" s="137"/>
      <c r="AB555" s="17"/>
    </row>
    <row r="556" spans="4:28" ht="20.25" customHeight="1" x14ac:dyDescent="0.25">
      <c r="D556" s="158">
        <v>45955</v>
      </c>
      <c r="E556" s="159" t="s">
        <v>234</v>
      </c>
      <c r="F556" s="160" t="s">
        <v>6187</v>
      </c>
      <c r="G556" s="160" t="s">
        <v>6186</v>
      </c>
      <c r="H556" s="160" t="s">
        <v>0</v>
      </c>
      <c r="I556" s="160">
        <v>50000</v>
      </c>
      <c r="J556" s="160"/>
      <c r="K556" s="160"/>
      <c r="L556" s="161">
        <v>18.62</v>
      </c>
      <c r="M556" s="162">
        <f t="shared" si="15"/>
        <v>931000</v>
      </c>
      <c r="O556" s="34"/>
      <c r="P556" s="47"/>
      <c r="Q556" s="35"/>
      <c r="R556" s="35"/>
      <c r="S556" s="35"/>
      <c r="T556" s="35"/>
      <c r="U556" s="35"/>
      <c r="V556" s="35"/>
      <c r="W556" s="35"/>
      <c r="X556" s="46"/>
      <c r="Z556" s="8"/>
      <c r="AA556" s="137"/>
      <c r="AB556" s="17"/>
    </row>
    <row r="557" spans="4:28" ht="20.25" customHeight="1" x14ac:dyDescent="0.25">
      <c r="D557" s="158">
        <v>45962</v>
      </c>
      <c r="E557" s="159" t="s">
        <v>234</v>
      </c>
      <c r="F557" s="160" t="s">
        <v>719</v>
      </c>
      <c r="G557" s="160" t="s">
        <v>718</v>
      </c>
      <c r="H557" s="160" t="s">
        <v>57</v>
      </c>
      <c r="I557" s="160">
        <v>-50000</v>
      </c>
      <c r="J557" s="160"/>
      <c r="K557" s="160"/>
      <c r="L557" s="161">
        <v>20.47</v>
      </c>
      <c r="M557" s="162">
        <f t="shared" si="15"/>
        <v>-1023500</v>
      </c>
      <c r="O557" s="34"/>
      <c r="P557" s="47"/>
      <c r="Q557" s="35"/>
      <c r="R557" s="35"/>
      <c r="S557" s="35"/>
      <c r="T557" s="35"/>
      <c r="U557" s="35"/>
      <c r="V557" s="35"/>
      <c r="W557" s="35"/>
      <c r="X557" s="46"/>
      <c r="Z557" s="8"/>
      <c r="AA557" s="137"/>
      <c r="AB557" s="17"/>
    </row>
    <row r="558" spans="4:28" ht="20.25" customHeight="1" x14ac:dyDescent="0.25">
      <c r="D558" s="158">
        <v>45962</v>
      </c>
      <c r="E558" s="159" t="s">
        <v>234</v>
      </c>
      <c r="F558" s="160" t="s">
        <v>9883</v>
      </c>
      <c r="G558" s="160" t="s">
        <v>9882</v>
      </c>
      <c r="H558" s="160" t="s">
        <v>57</v>
      </c>
      <c r="I558" s="160">
        <v>-70000</v>
      </c>
      <c r="J558" s="160"/>
      <c r="K558" s="160"/>
      <c r="L558" s="161">
        <v>14.58</v>
      </c>
      <c r="M558" s="162">
        <f t="shared" si="15"/>
        <v>-1020600</v>
      </c>
      <c r="O558" s="34"/>
      <c r="P558" s="47"/>
      <c r="Q558" s="35"/>
      <c r="R558" s="35"/>
      <c r="S558" s="35"/>
      <c r="T558" s="35"/>
      <c r="U558" s="35"/>
      <c r="V558" s="35"/>
      <c r="W558" s="35"/>
      <c r="X558" s="46"/>
      <c r="Z558" s="8"/>
      <c r="AA558" s="137"/>
      <c r="AB558" s="17"/>
    </row>
    <row r="559" spans="4:28" ht="20.25" customHeight="1" x14ac:dyDescent="0.25">
      <c r="D559" s="158">
        <v>45962</v>
      </c>
      <c r="E559" s="159" t="s">
        <v>234</v>
      </c>
      <c r="F559" s="160" t="s">
        <v>9783</v>
      </c>
      <c r="G559" s="160" t="s">
        <v>9782</v>
      </c>
      <c r="H559" s="160" t="s">
        <v>57</v>
      </c>
      <c r="I559" s="160">
        <v>-100000</v>
      </c>
      <c r="J559" s="160"/>
      <c r="K559" s="160"/>
      <c r="L559" s="161">
        <v>7.86</v>
      </c>
      <c r="M559" s="162">
        <f t="shared" si="15"/>
        <v>-786000</v>
      </c>
      <c r="O559" s="34"/>
      <c r="P559" s="47"/>
      <c r="Q559" s="35"/>
      <c r="R559" s="35"/>
      <c r="S559" s="35"/>
      <c r="T559" s="35"/>
      <c r="U559" s="35"/>
      <c r="V559" s="35"/>
      <c r="W559" s="35"/>
      <c r="X559" s="46"/>
      <c r="Z559" s="8"/>
      <c r="AA559" s="137"/>
      <c r="AB559" s="17"/>
    </row>
    <row r="560" spans="4:28" ht="20.25" customHeight="1" x14ac:dyDescent="0.25">
      <c r="D560" s="158">
        <v>45962</v>
      </c>
      <c r="E560" s="159" t="s">
        <v>234</v>
      </c>
      <c r="F560" s="160" t="s">
        <v>6187</v>
      </c>
      <c r="G560" s="160" t="s">
        <v>6186</v>
      </c>
      <c r="H560" s="160" t="s">
        <v>57</v>
      </c>
      <c r="I560" s="160">
        <v>-50000</v>
      </c>
      <c r="J560" s="160"/>
      <c r="K560" s="160"/>
      <c r="L560" s="161">
        <v>19.07</v>
      </c>
      <c r="M560" s="162">
        <f t="shared" si="15"/>
        <v>-953500</v>
      </c>
      <c r="O560" s="34"/>
      <c r="P560" s="47"/>
      <c r="Q560" s="35"/>
      <c r="R560" s="35"/>
      <c r="S560" s="35"/>
      <c r="T560" s="35"/>
      <c r="U560" s="35"/>
      <c r="V560" s="35"/>
      <c r="W560" s="35"/>
      <c r="X560" s="46"/>
      <c r="Z560" s="8"/>
      <c r="AA560" s="137"/>
      <c r="AB560" s="17"/>
    </row>
    <row r="561" spans="4:28" ht="20.25" customHeight="1" x14ac:dyDescent="0.25">
      <c r="D561" s="158">
        <v>45962</v>
      </c>
      <c r="E561" s="159" t="s">
        <v>234</v>
      </c>
      <c r="F561" s="160" t="s">
        <v>4371</v>
      </c>
      <c r="G561" s="160" t="s">
        <v>4370</v>
      </c>
      <c r="H561" s="160" t="s">
        <v>0</v>
      </c>
      <c r="I561" s="160">
        <v>60000</v>
      </c>
      <c r="J561" s="160"/>
      <c r="K561" s="160"/>
      <c r="L561" s="161">
        <v>30.94</v>
      </c>
      <c r="M561" s="162">
        <f>L561*I561</f>
        <v>1856400</v>
      </c>
      <c r="O561" s="34"/>
      <c r="P561" s="47"/>
      <c r="Q561" s="35"/>
      <c r="R561" s="35"/>
      <c r="S561" s="35"/>
      <c r="T561" s="35"/>
      <c r="U561" s="35"/>
      <c r="V561" s="35"/>
      <c r="W561" s="35"/>
      <c r="X561" s="46"/>
      <c r="Z561" s="8"/>
      <c r="AA561" s="137"/>
      <c r="AB561" s="17"/>
    </row>
    <row r="562" spans="4:28" ht="20.25" customHeight="1" x14ac:dyDescent="0.25">
      <c r="D562" s="158">
        <v>45969</v>
      </c>
      <c r="E562" s="159" t="s">
        <v>234</v>
      </c>
      <c r="F562" s="160" t="s">
        <v>4371</v>
      </c>
      <c r="G562" s="160" t="s">
        <v>4370</v>
      </c>
      <c r="H562" s="160" t="s">
        <v>57</v>
      </c>
      <c r="I562" s="160">
        <v>-60000</v>
      </c>
      <c r="J562" s="160"/>
      <c r="K562" s="160"/>
      <c r="L562" s="161">
        <v>31.9</v>
      </c>
      <c r="M562" s="162">
        <f>L562*I562</f>
        <v>-1914000</v>
      </c>
      <c r="O562" s="34"/>
      <c r="P562" s="47"/>
      <c r="Q562" s="35"/>
      <c r="R562" s="35"/>
      <c r="S562" s="35"/>
      <c r="T562" s="35"/>
      <c r="U562" s="35"/>
      <c r="V562" s="35"/>
      <c r="W562" s="35"/>
      <c r="X562" s="46"/>
      <c r="Z562" s="8"/>
      <c r="AA562" s="137"/>
      <c r="AB562" s="17"/>
    </row>
    <row r="563" spans="4:28" ht="20.25" customHeight="1" x14ac:dyDescent="0.25">
      <c r="D563" s="158">
        <v>45962</v>
      </c>
      <c r="E563" s="159" t="s">
        <v>234</v>
      </c>
      <c r="F563" s="160" t="s">
        <v>7130</v>
      </c>
      <c r="G563" s="160" t="s">
        <v>7129</v>
      </c>
      <c r="H563" s="160" t="s">
        <v>0</v>
      </c>
      <c r="I563" s="160">
        <v>60000</v>
      </c>
      <c r="J563" s="160"/>
      <c r="K563" s="160"/>
      <c r="L563" s="161">
        <v>17.829999999999998</v>
      </c>
      <c r="M563" s="162">
        <f t="shared" si="15"/>
        <v>1069800</v>
      </c>
      <c r="O563" s="34"/>
      <c r="P563" s="47"/>
      <c r="Q563" s="35"/>
      <c r="R563" s="35"/>
      <c r="S563" s="35"/>
      <c r="T563" s="35"/>
      <c r="U563" s="35"/>
      <c r="V563" s="35"/>
      <c r="W563" s="35"/>
      <c r="X563" s="46"/>
      <c r="Z563" s="8"/>
      <c r="AA563" s="137"/>
      <c r="AB563" s="17"/>
    </row>
    <row r="564" spans="4:28" ht="20.25" customHeight="1" x14ac:dyDescent="0.25">
      <c r="D564" s="158">
        <v>45962</v>
      </c>
      <c r="E564" s="159" t="s">
        <v>234</v>
      </c>
      <c r="F564" s="160" t="s">
        <v>5021</v>
      </c>
      <c r="G564" s="160" t="s">
        <v>5020</v>
      </c>
      <c r="H564" s="160" t="s">
        <v>0</v>
      </c>
      <c r="I564" s="160">
        <v>25000</v>
      </c>
      <c r="J564" s="160"/>
      <c r="K564" s="160"/>
      <c r="L564" s="161">
        <v>30.84</v>
      </c>
      <c r="M564" s="162">
        <f t="shared" si="15"/>
        <v>771000</v>
      </c>
      <c r="O564" s="34"/>
      <c r="P564" s="47"/>
      <c r="Q564" s="35"/>
      <c r="R564" s="35"/>
      <c r="S564" s="35"/>
      <c r="T564" s="35"/>
      <c r="U564" s="35"/>
      <c r="V564" s="35"/>
      <c r="W564" s="35"/>
      <c r="X564" s="46"/>
      <c r="Z564" s="8"/>
      <c r="AA564" s="137"/>
      <c r="AB564" s="17"/>
    </row>
    <row r="565" spans="4:28" ht="20.25" customHeight="1" x14ac:dyDescent="0.25">
      <c r="D565" s="158">
        <v>45962</v>
      </c>
      <c r="E565" s="159" t="s">
        <v>234</v>
      </c>
      <c r="F565" s="160" t="s">
        <v>1795</v>
      </c>
      <c r="G565" s="160" t="s">
        <v>1794</v>
      </c>
      <c r="H565" s="160" t="s">
        <v>0</v>
      </c>
      <c r="I565" s="160">
        <v>10000</v>
      </c>
      <c r="J565" s="160"/>
      <c r="K565" s="160"/>
      <c r="L565" s="161">
        <v>73.010000000000005</v>
      </c>
      <c r="M565" s="162">
        <f t="shared" si="15"/>
        <v>730100</v>
      </c>
      <c r="O565" s="34"/>
      <c r="P565" s="47"/>
      <c r="Q565" s="35"/>
      <c r="R565" s="35"/>
      <c r="S565" s="35"/>
      <c r="T565" s="35"/>
      <c r="U565" s="35"/>
      <c r="V565" s="35"/>
      <c r="W565" s="35"/>
      <c r="X565" s="46"/>
      <c r="Z565" s="8"/>
      <c r="AA565" s="137"/>
      <c r="AB565" s="17"/>
    </row>
    <row r="566" spans="4:28" ht="20.25" customHeight="1" x14ac:dyDescent="0.25">
      <c r="D566" s="158">
        <v>45969</v>
      </c>
      <c r="E566" s="159" t="s">
        <v>234</v>
      </c>
      <c r="F566" s="160" t="s">
        <v>719</v>
      </c>
      <c r="G566" s="160" t="s">
        <v>718</v>
      </c>
      <c r="H566" s="160" t="s">
        <v>0</v>
      </c>
      <c r="I566" s="160">
        <v>60000</v>
      </c>
      <c r="J566" s="160"/>
      <c r="K566" s="160"/>
      <c r="L566" s="161">
        <v>25.68</v>
      </c>
      <c r="M566" s="162">
        <f t="shared" si="15"/>
        <v>1540800</v>
      </c>
      <c r="O566" s="34"/>
      <c r="P566" s="47"/>
      <c r="Q566" s="35"/>
      <c r="R566" s="35"/>
      <c r="S566" s="35"/>
      <c r="T566" s="35"/>
      <c r="U566" s="35"/>
      <c r="V566" s="35"/>
      <c r="W566" s="35"/>
      <c r="X566" s="46"/>
      <c r="Z566" s="8"/>
      <c r="AA566" s="137"/>
      <c r="AB566" s="17"/>
    </row>
    <row r="567" spans="4:28" ht="20.25" customHeight="1" x14ac:dyDescent="0.25">
      <c r="D567" s="158">
        <v>45969</v>
      </c>
      <c r="E567" s="159" t="s">
        <v>234</v>
      </c>
      <c r="F567" s="160" t="s">
        <v>12694</v>
      </c>
      <c r="G567" s="160" t="s">
        <v>2023</v>
      </c>
      <c r="H567" s="160" t="s">
        <v>0</v>
      </c>
      <c r="I567" s="160">
        <v>50000</v>
      </c>
      <c r="J567" s="160"/>
      <c r="K567" s="160"/>
      <c r="L567" s="161">
        <v>21.71</v>
      </c>
      <c r="M567" s="162">
        <f t="shared" si="15"/>
        <v>1085500</v>
      </c>
      <c r="O567" s="34"/>
      <c r="P567" s="47"/>
      <c r="Q567" s="35"/>
      <c r="R567" s="35"/>
      <c r="S567" s="35"/>
      <c r="T567" s="35"/>
      <c r="U567" s="35"/>
      <c r="V567" s="35"/>
      <c r="W567" s="35"/>
      <c r="X567" s="46"/>
      <c r="Z567" s="8"/>
      <c r="AA567" s="137"/>
      <c r="AB567" s="17"/>
    </row>
    <row r="568" spans="4:28" ht="20.25" customHeight="1" x14ac:dyDescent="0.25">
      <c r="D568" s="158">
        <v>45983</v>
      </c>
      <c r="E568" s="159" t="s">
        <v>234</v>
      </c>
      <c r="F568" s="160" t="s">
        <v>7130</v>
      </c>
      <c r="G568" s="160" t="s">
        <v>7129</v>
      </c>
      <c r="H568" s="160" t="s">
        <v>57</v>
      </c>
      <c r="I568" s="160">
        <v>-60000</v>
      </c>
      <c r="J568" s="160"/>
      <c r="K568" s="160"/>
      <c r="L568" s="161">
        <v>15.6</v>
      </c>
      <c r="M568" s="162">
        <f t="shared" si="15"/>
        <v>-936000</v>
      </c>
      <c r="O568" s="34"/>
      <c r="P568" s="47"/>
      <c r="Q568" s="35"/>
      <c r="R568" s="35"/>
      <c r="S568" s="35"/>
      <c r="T568" s="35"/>
      <c r="U568" s="35"/>
      <c r="V568" s="35"/>
      <c r="W568" s="35"/>
      <c r="X568" s="46"/>
      <c r="Z568" s="8"/>
      <c r="AA568" s="137"/>
      <c r="AB568" s="17"/>
    </row>
    <row r="569" spans="4:28" ht="20.25" customHeight="1" x14ac:dyDescent="0.25">
      <c r="D569" s="158">
        <v>45983</v>
      </c>
      <c r="E569" s="159" t="s">
        <v>234</v>
      </c>
      <c r="F569" s="160" t="s">
        <v>5021</v>
      </c>
      <c r="G569" s="160" t="s">
        <v>5020</v>
      </c>
      <c r="H569" s="160" t="s">
        <v>57</v>
      </c>
      <c r="I569" s="160">
        <v>-25000</v>
      </c>
      <c r="J569" s="160"/>
      <c r="K569" s="160"/>
      <c r="L569" s="161">
        <v>37.799999999999997</v>
      </c>
      <c r="M569" s="162">
        <f t="shared" si="15"/>
        <v>-944999.99999999988</v>
      </c>
      <c r="O569" s="34"/>
      <c r="P569" s="47"/>
      <c r="Q569" s="35"/>
      <c r="R569" s="35"/>
      <c r="S569" s="35"/>
      <c r="T569" s="35"/>
      <c r="U569" s="35"/>
      <c r="V569" s="35"/>
      <c r="W569" s="35"/>
      <c r="X569" s="46"/>
      <c r="Z569" s="8"/>
      <c r="AA569" s="137"/>
      <c r="AB569" s="17"/>
    </row>
    <row r="570" spans="4:28" ht="20.25" customHeight="1" x14ac:dyDescent="0.25">
      <c r="D570" s="158">
        <v>45983</v>
      </c>
      <c r="E570" s="159" t="s">
        <v>234</v>
      </c>
      <c r="F570" s="160" t="s">
        <v>1795</v>
      </c>
      <c r="G570" s="160" t="s">
        <v>1794</v>
      </c>
      <c r="H570" s="160" t="s">
        <v>57</v>
      </c>
      <c r="I570" s="160">
        <v>-10000</v>
      </c>
      <c r="J570" s="160"/>
      <c r="K570" s="160"/>
      <c r="L570" s="161">
        <v>69.59</v>
      </c>
      <c r="M570" s="162">
        <f t="shared" si="15"/>
        <v>-695900</v>
      </c>
      <c r="O570" s="34"/>
      <c r="P570" s="47"/>
      <c r="Q570" s="35"/>
      <c r="R570" s="35"/>
      <c r="S570" s="35"/>
      <c r="T570" s="35"/>
      <c r="U570" s="35"/>
      <c r="V570" s="35"/>
      <c r="W570" s="35"/>
      <c r="X570" s="46"/>
      <c r="Z570" s="29"/>
      <c r="AA570" s="137"/>
      <c r="AB570" s="17"/>
    </row>
    <row r="571" spans="4:28" ht="20.25" customHeight="1" x14ac:dyDescent="0.25">
      <c r="D571" s="158">
        <v>45983</v>
      </c>
      <c r="E571" s="159" t="s">
        <v>234</v>
      </c>
      <c r="F571" s="160" t="s">
        <v>719</v>
      </c>
      <c r="G571" s="160" t="s">
        <v>718</v>
      </c>
      <c r="H571" s="160" t="s">
        <v>57</v>
      </c>
      <c r="I571" s="160">
        <v>-60000</v>
      </c>
      <c r="J571" s="160"/>
      <c r="K571" s="160"/>
      <c r="L571" s="161">
        <v>23</v>
      </c>
      <c r="M571" s="162">
        <f t="shared" si="15"/>
        <v>-1380000</v>
      </c>
      <c r="O571" s="34"/>
      <c r="P571" s="47"/>
      <c r="Q571" s="35"/>
      <c r="R571" s="35"/>
      <c r="S571" s="35"/>
      <c r="T571" s="35"/>
      <c r="U571" s="35"/>
      <c r="V571" s="35"/>
      <c r="W571" s="35"/>
      <c r="X571" s="46"/>
      <c r="Z571" s="29"/>
      <c r="AA571" s="137"/>
      <c r="AB571" s="17"/>
    </row>
    <row r="572" spans="4:28" ht="20.25" customHeight="1" x14ac:dyDescent="0.25">
      <c r="D572" s="158">
        <v>45983</v>
      </c>
      <c r="E572" s="159" t="s">
        <v>234</v>
      </c>
      <c r="F572" s="160" t="s">
        <v>2024</v>
      </c>
      <c r="G572" s="160" t="s">
        <v>2023</v>
      </c>
      <c r="H572" s="160" t="s">
        <v>57</v>
      </c>
      <c r="I572" s="160">
        <v>-50000</v>
      </c>
      <c r="J572" s="160"/>
      <c r="K572" s="160"/>
      <c r="L572" s="161">
        <v>16.399999999999999</v>
      </c>
      <c r="M572" s="162">
        <f t="shared" si="15"/>
        <v>-819999.99999999988</v>
      </c>
      <c r="O572" s="34"/>
      <c r="P572" s="47"/>
      <c r="Q572" s="35"/>
      <c r="R572" s="35"/>
      <c r="S572" s="35"/>
      <c r="T572" s="35"/>
      <c r="U572" s="35"/>
      <c r="V572" s="35"/>
      <c r="W572" s="35"/>
      <c r="X572" s="46"/>
      <c r="Z572" s="29"/>
      <c r="AA572" s="137"/>
      <c r="AB572" s="17"/>
    </row>
    <row r="573" spans="4:28" ht="20.25" customHeight="1" x14ac:dyDescent="0.25">
      <c r="D573" s="158">
        <v>45997</v>
      </c>
      <c r="E573" s="159" t="s">
        <v>234</v>
      </c>
      <c r="F573" s="160" t="s">
        <v>8271</v>
      </c>
      <c r="G573" s="160" t="s">
        <v>8270</v>
      </c>
      <c r="H573" s="160" t="s">
        <v>57</v>
      </c>
      <c r="I573" s="160">
        <v>-60000</v>
      </c>
      <c r="J573" s="160"/>
      <c r="K573" s="160"/>
      <c r="L573" s="161">
        <v>15</v>
      </c>
      <c r="M573" s="162">
        <f>L573*I573</f>
        <v>-900000</v>
      </c>
      <c r="O573" s="34"/>
      <c r="P573" s="47"/>
      <c r="Q573" s="35"/>
      <c r="R573" s="35"/>
      <c r="S573" s="35"/>
      <c r="T573" s="35"/>
      <c r="U573" s="35"/>
      <c r="V573" s="35"/>
      <c r="W573" s="35"/>
      <c r="X573" s="46"/>
      <c r="Z573" s="29"/>
      <c r="AA573" s="137"/>
      <c r="AB573" s="17"/>
    </row>
    <row r="574" spans="4:28" ht="20.25" customHeight="1" x14ac:dyDescent="0.25">
      <c r="D574" s="158">
        <v>45997</v>
      </c>
      <c r="E574" s="159" t="s">
        <v>234</v>
      </c>
      <c r="F574" s="160" t="s">
        <v>8471</v>
      </c>
      <c r="G574" s="160" t="s">
        <v>8470</v>
      </c>
      <c r="H574" s="160" t="s">
        <v>57</v>
      </c>
      <c r="I574" s="160">
        <v>-150000</v>
      </c>
      <c r="J574" s="160"/>
      <c r="K574" s="160"/>
      <c r="L574" s="161">
        <v>8.7899999999999991</v>
      </c>
      <c r="M574" s="162">
        <f>L574*I574</f>
        <v>-1318499.9999999998</v>
      </c>
      <c r="O574" s="34"/>
      <c r="P574" s="47"/>
      <c r="Q574" s="35"/>
      <c r="R574" s="35"/>
      <c r="S574" s="35"/>
      <c r="T574" s="35"/>
      <c r="U574" s="35"/>
      <c r="V574" s="35"/>
      <c r="W574" s="35"/>
      <c r="X574" s="46"/>
      <c r="Z574" s="29"/>
      <c r="AA574" s="137"/>
      <c r="AB574" s="17"/>
    </row>
    <row r="575" spans="4:28" ht="20.25" customHeight="1" x14ac:dyDescent="0.25">
      <c r="D575" s="158">
        <v>45997</v>
      </c>
      <c r="E575" s="159" t="s">
        <v>234</v>
      </c>
      <c r="F575" s="160" t="s">
        <v>4906</v>
      </c>
      <c r="G575" s="160" t="s">
        <v>4905</v>
      </c>
      <c r="H575" s="160" t="s">
        <v>57</v>
      </c>
      <c r="I575" s="160">
        <v>-20000</v>
      </c>
      <c r="J575" s="160"/>
      <c r="K575" s="160"/>
      <c r="L575" s="161">
        <v>30.76</v>
      </c>
      <c r="M575" s="162">
        <f>L575*I575</f>
        <v>-615200</v>
      </c>
      <c r="O575" s="34"/>
      <c r="P575" s="47"/>
      <c r="Q575" s="35"/>
      <c r="R575" s="35"/>
      <c r="S575" s="35"/>
      <c r="T575" s="35"/>
      <c r="U575" s="35"/>
      <c r="V575" s="35"/>
      <c r="W575" s="35"/>
      <c r="X575" s="46"/>
      <c r="Z575" s="29"/>
      <c r="AA575" s="137"/>
      <c r="AB575" s="17"/>
    </row>
    <row r="576" spans="4:28" ht="20.25" customHeight="1" x14ac:dyDescent="0.25">
      <c r="D576" s="158">
        <v>45990</v>
      </c>
      <c r="E576" s="159" t="s">
        <v>234</v>
      </c>
      <c r="F576" s="160" t="s">
        <v>8271</v>
      </c>
      <c r="G576" s="160" t="s">
        <v>8270</v>
      </c>
      <c r="H576" s="160" t="s">
        <v>0</v>
      </c>
      <c r="I576" s="160">
        <v>60000</v>
      </c>
      <c r="J576" s="160"/>
      <c r="K576" s="160"/>
      <c r="L576" s="161">
        <v>12.44</v>
      </c>
      <c r="M576" s="162">
        <f t="shared" si="15"/>
        <v>746400</v>
      </c>
      <c r="O576" s="34"/>
      <c r="P576" s="47"/>
      <c r="Q576" s="35"/>
      <c r="R576" s="35"/>
      <c r="S576" s="35"/>
      <c r="T576" s="35"/>
      <c r="U576" s="35"/>
      <c r="V576" s="35"/>
      <c r="W576" s="35"/>
      <c r="X576" s="46"/>
      <c r="Z576" s="29"/>
      <c r="AA576" s="137"/>
      <c r="AB576" s="17"/>
    </row>
    <row r="577" spans="4:28" ht="20.25" customHeight="1" x14ac:dyDescent="0.25">
      <c r="D577" s="158">
        <v>45990</v>
      </c>
      <c r="E577" s="159" t="s">
        <v>234</v>
      </c>
      <c r="F577" s="160" t="s">
        <v>8471</v>
      </c>
      <c r="G577" s="160" t="s">
        <v>8470</v>
      </c>
      <c r="H577" s="160" t="s">
        <v>0</v>
      </c>
      <c r="I577" s="160">
        <v>150000</v>
      </c>
      <c r="J577" s="160"/>
      <c r="K577" s="160"/>
      <c r="L577" s="161">
        <v>7.66</v>
      </c>
      <c r="M577" s="162">
        <f t="shared" si="15"/>
        <v>1149000</v>
      </c>
      <c r="O577" s="34"/>
      <c r="P577" s="47"/>
      <c r="Q577" s="35"/>
      <c r="R577" s="35"/>
      <c r="S577" s="35"/>
      <c r="T577" s="35"/>
      <c r="U577" s="35"/>
      <c r="V577" s="35"/>
      <c r="W577" s="35"/>
      <c r="X577" s="46"/>
      <c r="Z577" s="29"/>
      <c r="AA577" s="137"/>
      <c r="AB577" s="17"/>
    </row>
    <row r="578" spans="4:28" ht="20.25" customHeight="1" x14ac:dyDescent="0.25">
      <c r="D578" s="158">
        <v>45990</v>
      </c>
      <c r="E578" s="159" t="s">
        <v>234</v>
      </c>
      <c r="F578" s="160" t="s">
        <v>4906</v>
      </c>
      <c r="G578" s="160" t="s">
        <v>4905</v>
      </c>
      <c r="H578" s="160" t="s">
        <v>0</v>
      </c>
      <c r="I578" s="160">
        <v>20000</v>
      </c>
      <c r="J578" s="160"/>
      <c r="K578" s="160"/>
      <c r="L578" s="161">
        <v>28.66</v>
      </c>
      <c r="M578" s="162">
        <f t="shared" si="15"/>
        <v>573200</v>
      </c>
      <c r="O578" s="34"/>
      <c r="P578" s="47"/>
      <c r="Q578" s="35"/>
      <c r="R578" s="35"/>
      <c r="S578" s="35"/>
      <c r="T578" s="35"/>
      <c r="U578" s="35"/>
      <c r="V578" s="35"/>
      <c r="W578" s="35"/>
      <c r="X578" s="46"/>
      <c r="Z578" s="29"/>
      <c r="AA578" s="137"/>
      <c r="AB578" s="17"/>
    </row>
    <row r="579" spans="4:28" ht="20.25" customHeight="1" x14ac:dyDescent="0.25">
      <c r="D579" s="158">
        <f>全班!$R$1</f>
        <v>46011</v>
      </c>
      <c r="E579" s="159" t="s">
        <v>234</v>
      </c>
      <c r="F579" s="160" t="s">
        <v>923</v>
      </c>
      <c r="G579" s="160" t="s">
        <v>922</v>
      </c>
      <c r="H579" s="160" t="s">
        <v>57</v>
      </c>
      <c r="I579" s="160">
        <v>-40000</v>
      </c>
      <c r="J579" s="160"/>
      <c r="K579" s="160"/>
      <c r="L579" s="161">
        <v>26.32</v>
      </c>
      <c r="M579" s="162">
        <f>L579*I579</f>
        <v>-1052800</v>
      </c>
      <c r="O579" s="34"/>
      <c r="P579" s="47"/>
      <c r="Q579" s="35"/>
      <c r="R579" s="35"/>
      <c r="S579" s="35"/>
      <c r="T579" s="35"/>
      <c r="U579" s="35"/>
      <c r="V579" s="35"/>
      <c r="W579" s="35"/>
      <c r="X579" s="46"/>
      <c r="Z579" s="29"/>
      <c r="AA579" s="137"/>
      <c r="AB579" s="17"/>
    </row>
    <row r="580" spans="4:28" ht="20.25" customHeight="1" x14ac:dyDescent="0.25">
      <c r="D580" s="158">
        <v>46004</v>
      </c>
      <c r="E580" s="159" t="s">
        <v>234</v>
      </c>
      <c r="F580" s="160" t="s">
        <v>8431</v>
      </c>
      <c r="G580" s="160" t="s">
        <v>8430</v>
      </c>
      <c r="H580" s="160" t="s">
        <v>57</v>
      </c>
      <c r="I580" s="160">
        <v>-50000</v>
      </c>
      <c r="J580" s="160"/>
      <c r="K580" s="160"/>
      <c r="L580" s="161">
        <v>21.31</v>
      </c>
      <c r="M580" s="162">
        <f>L580*I580</f>
        <v>-1065500</v>
      </c>
      <c r="O580" s="34"/>
      <c r="P580" s="47"/>
      <c r="Q580" s="35"/>
      <c r="R580" s="35"/>
      <c r="S580" s="35"/>
      <c r="T580" s="35"/>
      <c r="U580" s="35"/>
      <c r="V580" s="35"/>
      <c r="W580" s="35"/>
      <c r="X580" s="46"/>
      <c r="Z580" s="29"/>
      <c r="AA580" s="137"/>
      <c r="AB580" s="17"/>
    </row>
    <row r="581" spans="4:28" ht="20.25" customHeight="1" x14ac:dyDescent="0.25">
      <c r="D581" s="158">
        <v>46004</v>
      </c>
      <c r="E581" s="159" t="s">
        <v>234</v>
      </c>
      <c r="F581" s="160" t="s">
        <v>4647</v>
      </c>
      <c r="G581" s="160" t="s">
        <v>4646</v>
      </c>
      <c r="H581" s="160" t="s">
        <v>57</v>
      </c>
      <c r="I581" s="160">
        <v>-25000</v>
      </c>
      <c r="J581" s="160"/>
      <c r="K581" s="160"/>
      <c r="L581" s="161">
        <v>29.79</v>
      </c>
      <c r="M581" s="162">
        <f>L581*I581</f>
        <v>-744750</v>
      </c>
      <c r="O581" s="34"/>
      <c r="P581" s="47"/>
      <c r="Q581" s="35"/>
      <c r="R581" s="35"/>
      <c r="S581" s="35"/>
      <c r="T581" s="35"/>
      <c r="U581" s="35"/>
      <c r="V581" s="35"/>
      <c r="W581" s="35"/>
      <c r="X581" s="46"/>
      <c r="Z581" s="29"/>
      <c r="AA581" s="137"/>
      <c r="AB581" s="17"/>
    </row>
    <row r="582" spans="4:28" ht="20.25" customHeight="1" x14ac:dyDescent="0.25">
      <c r="D582" s="158">
        <v>46004</v>
      </c>
      <c r="E582" s="159" t="s">
        <v>234</v>
      </c>
      <c r="F582" s="160" t="s">
        <v>9369</v>
      </c>
      <c r="G582" s="160" t="s">
        <v>9368</v>
      </c>
      <c r="H582" s="160" t="s">
        <v>57</v>
      </c>
      <c r="I582" s="160">
        <v>-200000</v>
      </c>
      <c r="J582" s="160"/>
      <c r="K582" s="160"/>
      <c r="L582" s="161">
        <v>3.51</v>
      </c>
      <c r="M582" s="162">
        <f>L582*I582</f>
        <v>-702000</v>
      </c>
      <c r="O582" s="34"/>
      <c r="P582" s="47"/>
      <c r="Q582" s="35"/>
      <c r="R582" s="35"/>
      <c r="S582" s="35"/>
      <c r="T582" s="35"/>
      <c r="U582" s="35"/>
      <c r="V582" s="35"/>
      <c r="W582" s="35"/>
      <c r="X582" s="46"/>
      <c r="Z582" s="29"/>
      <c r="AA582" s="137"/>
      <c r="AB582" s="17"/>
    </row>
    <row r="583" spans="4:28" ht="20.25" customHeight="1" x14ac:dyDescent="0.25">
      <c r="D583" s="158">
        <v>45990</v>
      </c>
      <c r="E583" s="159" t="s">
        <v>234</v>
      </c>
      <c r="F583" s="160" t="s">
        <v>923</v>
      </c>
      <c r="G583" s="160" t="s">
        <v>922</v>
      </c>
      <c r="H583" s="160" t="s">
        <v>0</v>
      </c>
      <c r="I583" s="160">
        <v>40000</v>
      </c>
      <c r="J583" s="160"/>
      <c r="K583" s="160"/>
      <c r="L583" s="161">
        <v>19.07</v>
      </c>
      <c r="M583" s="162">
        <f>L583*I583</f>
        <v>762800</v>
      </c>
      <c r="O583" s="34"/>
      <c r="P583" s="47"/>
      <c r="Q583" s="35"/>
      <c r="R583" s="35"/>
      <c r="S583" s="35"/>
      <c r="T583" s="35"/>
      <c r="U583" s="35"/>
      <c r="V583" s="35"/>
      <c r="W583" s="35"/>
      <c r="X583" s="46"/>
      <c r="Z583" s="29"/>
      <c r="AA583" s="137"/>
      <c r="AB583" s="17"/>
    </row>
    <row r="584" spans="4:28" ht="20.25" customHeight="1" x14ac:dyDescent="0.25">
      <c r="D584" s="158">
        <v>45990</v>
      </c>
      <c r="E584" s="159" t="s">
        <v>234</v>
      </c>
      <c r="F584" s="160" t="s">
        <v>8431</v>
      </c>
      <c r="G584" s="160" t="s">
        <v>8430</v>
      </c>
      <c r="H584" s="160" t="s">
        <v>0</v>
      </c>
      <c r="I584" s="160">
        <v>50000</v>
      </c>
      <c r="J584" s="160"/>
      <c r="K584" s="160"/>
      <c r="L584" s="161">
        <v>13.51</v>
      </c>
      <c r="M584" s="162">
        <f t="shared" si="15"/>
        <v>675500</v>
      </c>
      <c r="O584" s="34"/>
      <c r="P584" s="47"/>
      <c r="Q584" s="35"/>
      <c r="R584" s="35"/>
      <c r="S584" s="35"/>
      <c r="T584" s="35"/>
      <c r="U584" s="35"/>
      <c r="V584" s="35"/>
      <c r="W584" s="35"/>
      <c r="X584" s="46"/>
      <c r="Z584" s="29"/>
      <c r="AA584" s="137"/>
      <c r="AB584" s="17"/>
    </row>
    <row r="585" spans="4:28" ht="20.25" customHeight="1" x14ac:dyDescent="0.25">
      <c r="D585" s="158">
        <v>45997</v>
      </c>
      <c r="E585" s="159" t="s">
        <v>234</v>
      </c>
      <c r="F585" s="160" t="s">
        <v>4647</v>
      </c>
      <c r="G585" s="160" t="s">
        <v>4646</v>
      </c>
      <c r="H585" s="160" t="s">
        <v>0</v>
      </c>
      <c r="I585" s="160">
        <v>25000</v>
      </c>
      <c r="J585" s="160"/>
      <c r="K585" s="160"/>
      <c r="L585" s="161">
        <v>28.78</v>
      </c>
      <c r="M585" s="162">
        <f>L585*I585</f>
        <v>719500</v>
      </c>
      <c r="O585" s="34"/>
      <c r="P585" s="47"/>
      <c r="Q585" s="35"/>
      <c r="R585" s="35"/>
      <c r="S585" s="35"/>
      <c r="T585" s="35"/>
      <c r="U585" s="35"/>
      <c r="V585" s="35"/>
      <c r="W585" s="35"/>
      <c r="X585" s="46"/>
      <c r="Z585" s="29"/>
      <c r="AA585" s="137"/>
      <c r="AB585" s="17"/>
    </row>
    <row r="586" spans="4:28" ht="20.25" customHeight="1" x14ac:dyDescent="0.25">
      <c r="D586" s="158">
        <v>45997</v>
      </c>
      <c r="E586" s="159" t="s">
        <v>234</v>
      </c>
      <c r="F586" s="160" t="s">
        <v>9369</v>
      </c>
      <c r="G586" s="160" t="s">
        <v>9368</v>
      </c>
      <c r="H586" s="160" t="s">
        <v>0</v>
      </c>
      <c r="I586" s="160">
        <v>200000</v>
      </c>
      <c r="J586" s="160"/>
      <c r="K586" s="160"/>
      <c r="L586" s="161">
        <v>4.26</v>
      </c>
      <c r="M586" s="162">
        <f>L586*I586</f>
        <v>852000</v>
      </c>
      <c r="O586" s="34"/>
      <c r="P586" s="47"/>
      <c r="Q586" s="35"/>
      <c r="R586" s="35"/>
      <c r="S586" s="35"/>
      <c r="T586" s="35"/>
      <c r="U586" s="35"/>
      <c r="V586" s="35"/>
      <c r="W586" s="35"/>
      <c r="X586" s="46"/>
      <c r="Z586" s="29"/>
      <c r="AA586" s="137"/>
      <c r="AB586" s="17"/>
    </row>
    <row r="587" spans="4:28" ht="20.25" customHeight="1" x14ac:dyDescent="0.25">
      <c r="D587" s="158">
        <v>45997</v>
      </c>
      <c r="E587" s="159" t="s">
        <v>234</v>
      </c>
      <c r="F587" s="160" t="s">
        <v>12866</v>
      </c>
      <c r="G587" s="160" t="s">
        <v>12870</v>
      </c>
      <c r="H587" s="160" t="s">
        <v>0</v>
      </c>
      <c r="I587" s="160">
        <v>2000</v>
      </c>
      <c r="J587" s="160"/>
      <c r="K587" s="160"/>
      <c r="L587" s="161">
        <v>600.5</v>
      </c>
      <c r="M587" s="162">
        <f t="shared" si="15"/>
        <v>1201000</v>
      </c>
      <c r="O587" s="34"/>
      <c r="P587" s="47"/>
      <c r="Q587" s="35"/>
      <c r="R587" s="35"/>
      <c r="S587" s="35"/>
      <c r="T587" s="35"/>
      <c r="U587" s="35"/>
      <c r="V587" s="35"/>
      <c r="W587" s="35"/>
      <c r="X587" s="46"/>
      <c r="Z587" s="29"/>
      <c r="AA587" s="137"/>
      <c r="AB587" s="17"/>
    </row>
    <row r="588" spans="4:28" ht="20.25" customHeight="1" x14ac:dyDescent="0.25">
      <c r="D588" s="158">
        <v>45997</v>
      </c>
      <c r="E588" s="159" t="s">
        <v>234</v>
      </c>
      <c r="F588" s="160" t="s">
        <v>12873</v>
      </c>
      <c r="G588" s="160" t="s">
        <v>1513</v>
      </c>
      <c r="H588" s="160" t="s">
        <v>0</v>
      </c>
      <c r="I588" s="160">
        <v>70000</v>
      </c>
      <c r="J588" s="160"/>
      <c r="K588" s="160"/>
      <c r="L588" s="161">
        <v>10.36</v>
      </c>
      <c r="M588" s="162">
        <f t="shared" si="15"/>
        <v>725200</v>
      </c>
      <c r="O588" s="34"/>
      <c r="P588" s="47"/>
      <c r="Q588" s="35"/>
      <c r="R588" s="35"/>
      <c r="S588" s="35"/>
      <c r="T588" s="35"/>
      <c r="U588" s="35"/>
      <c r="V588" s="35"/>
      <c r="W588" s="35"/>
      <c r="X588" s="46"/>
      <c r="Z588" s="29"/>
      <c r="AA588" s="137"/>
      <c r="AB588" s="17"/>
    </row>
    <row r="589" spans="4:28" ht="20.25" customHeight="1" x14ac:dyDescent="0.25">
      <c r="D589" s="158">
        <v>45997</v>
      </c>
      <c r="E589" s="159" t="s">
        <v>234</v>
      </c>
      <c r="F589" s="160" t="s">
        <v>2786</v>
      </c>
      <c r="G589" s="160" t="s">
        <v>2785</v>
      </c>
      <c r="H589" s="160" t="s">
        <v>0</v>
      </c>
      <c r="I589" s="160">
        <v>200000</v>
      </c>
      <c r="J589" s="160"/>
      <c r="K589" s="160"/>
      <c r="L589" s="161">
        <v>4.63</v>
      </c>
      <c r="M589" s="162">
        <f t="shared" si="15"/>
        <v>926000</v>
      </c>
      <c r="O589" s="34"/>
      <c r="P589" s="47"/>
      <c r="Q589" s="35"/>
      <c r="R589" s="35"/>
      <c r="S589" s="35"/>
      <c r="T589" s="35"/>
      <c r="U589" s="35"/>
      <c r="V589" s="35"/>
      <c r="W589" s="35"/>
      <c r="X589" s="46"/>
      <c r="Z589" s="29"/>
      <c r="AA589" s="137"/>
      <c r="AB589" s="17"/>
    </row>
    <row r="590" spans="4:28" ht="20.25" customHeight="1" x14ac:dyDescent="0.25">
      <c r="D590" s="158">
        <v>45997</v>
      </c>
      <c r="E590" s="159" t="s">
        <v>234</v>
      </c>
      <c r="F590" s="160" t="s">
        <v>1482</v>
      </c>
      <c r="G590" s="160" t="s">
        <v>1481</v>
      </c>
      <c r="H590" s="160" t="s">
        <v>0</v>
      </c>
      <c r="I590" s="160">
        <v>60000</v>
      </c>
      <c r="J590" s="160"/>
      <c r="K590" s="160"/>
      <c r="L590" s="161">
        <v>16.34</v>
      </c>
      <c r="M590" s="162">
        <f t="shared" si="15"/>
        <v>980400</v>
      </c>
      <c r="O590" s="34"/>
      <c r="P590" s="47"/>
      <c r="Q590" s="35"/>
      <c r="R590" s="35"/>
      <c r="S590" s="35"/>
      <c r="T590" s="35"/>
      <c r="U590" s="35"/>
      <c r="V590" s="35"/>
      <c r="W590" s="35"/>
      <c r="X590" s="46"/>
      <c r="Z590" s="29"/>
      <c r="AA590" s="137"/>
      <c r="AB590" s="17"/>
    </row>
    <row r="591" spans="4:28" ht="20.25" customHeight="1" x14ac:dyDescent="0.25">
      <c r="D591" s="158">
        <v>45997</v>
      </c>
      <c r="E591" s="159" t="s">
        <v>234</v>
      </c>
      <c r="F591" s="160" t="s">
        <v>12931</v>
      </c>
      <c r="G591" s="160" t="s">
        <v>10664</v>
      </c>
      <c r="H591" s="160" t="s">
        <v>0</v>
      </c>
      <c r="I591" s="160">
        <v>70000</v>
      </c>
      <c r="J591" s="160"/>
      <c r="K591" s="160"/>
      <c r="L591" s="161">
        <v>18.16</v>
      </c>
      <c r="M591" s="162">
        <f t="shared" si="15"/>
        <v>1271200</v>
      </c>
      <c r="O591" s="34"/>
      <c r="P591" s="47"/>
      <c r="Q591" s="35"/>
      <c r="R591" s="35"/>
      <c r="S591" s="35"/>
      <c r="T591" s="35"/>
      <c r="U591" s="35"/>
      <c r="V591" s="35"/>
      <c r="W591" s="35"/>
      <c r="X591" s="46"/>
      <c r="Z591" s="29"/>
      <c r="AA591" s="137"/>
      <c r="AB591" s="17"/>
    </row>
    <row r="592" spans="4:28" ht="20.25" customHeight="1" x14ac:dyDescent="0.25">
      <c r="D592" s="158">
        <v>46011</v>
      </c>
      <c r="E592" s="159" t="s">
        <v>234</v>
      </c>
      <c r="F592" s="160" t="s">
        <v>12866</v>
      </c>
      <c r="G592" s="160" t="s">
        <v>12870</v>
      </c>
      <c r="H592" s="160" t="s">
        <v>57</v>
      </c>
      <c r="I592" s="160">
        <v>-2000</v>
      </c>
      <c r="J592" s="160"/>
      <c r="K592" s="160"/>
      <c r="L592" s="161">
        <v>664.1</v>
      </c>
      <c r="M592" s="162">
        <f t="shared" si="15"/>
        <v>-1328200</v>
      </c>
      <c r="O592" s="34"/>
      <c r="P592" s="47"/>
      <c r="Q592" s="35"/>
      <c r="R592" s="35"/>
      <c r="S592" s="35"/>
      <c r="T592" s="35"/>
      <c r="U592" s="35"/>
      <c r="V592" s="35"/>
      <c r="W592" s="35"/>
      <c r="X592" s="46"/>
      <c r="Z592" s="29"/>
      <c r="AA592" s="137"/>
      <c r="AB592" s="17"/>
    </row>
    <row r="593" spans="4:28" ht="20.25" customHeight="1" x14ac:dyDescent="0.25">
      <c r="D593" s="158">
        <v>46011</v>
      </c>
      <c r="E593" s="159" t="s">
        <v>234</v>
      </c>
      <c r="F593" s="160" t="s">
        <v>12873</v>
      </c>
      <c r="G593" s="160" t="s">
        <v>1513</v>
      </c>
      <c r="H593" s="160" t="s">
        <v>57</v>
      </c>
      <c r="I593" s="160">
        <v>-70000</v>
      </c>
      <c r="J593" s="160"/>
      <c r="K593" s="160"/>
      <c r="L593" s="161">
        <v>10.67</v>
      </c>
      <c r="M593" s="162">
        <f t="shared" si="15"/>
        <v>-746900</v>
      </c>
      <c r="O593" s="34"/>
      <c r="P593" s="47"/>
      <c r="Q593" s="35"/>
      <c r="R593" s="35"/>
      <c r="S593" s="35"/>
      <c r="T593" s="35"/>
      <c r="U593" s="35"/>
      <c r="V593" s="35"/>
      <c r="W593" s="35"/>
      <c r="X593" s="46"/>
      <c r="Z593" s="29"/>
      <c r="AA593" s="137"/>
      <c r="AB593" s="17"/>
    </row>
    <row r="594" spans="4:28" ht="20.25" customHeight="1" x14ac:dyDescent="0.25">
      <c r="D594" s="158">
        <v>46011</v>
      </c>
      <c r="E594" s="159" t="s">
        <v>234</v>
      </c>
      <c r="F594" s="160" t="s">
        <v>1482</v>
      </c>
      <c r="G594" s="160" t="s">
        <v>1481</v>
      </c>
      <c r="H594" s="160" t="s">
        <v>57</v>
      </c>
      <c r="I594" s="160">
        <v>-60000</v>
      </c>
      <c r="J594" s="160"/>
      <c r="K594" s="160"/>
      <c r="L594" s="161">
        <v>21.17</v>
      </c>
      <c r="M594" s="162">
        <f t="shared" si="15"/>
        <v>-1270200</v>
      </c>
      <c r="O594" s="34"/>
      <c r="P594" s="47"/>
      <c r="Q594" s="35"/>
      <c r="R594" s="35"/>
      <c r="S594" s="35"/>
      <c r="T594" s="35"/>
      <c r="U594" s="35"/>
      <c r="V594" s="35"/>
      <c r="W594" s="35"/>
      <c r="X594" s="46"/>
      <c r="Z594" s="29"/>
      <c r="AA594" s="137"/>
      <c r="AB594" s="17"/>
    </row>
    <row r="595" spans="4:28" ht="20.25" customHeight="1" x14ac:dyDescent="0.25">
      <c r="D595" s="158">
        <v>46011</v>
      </c>
      <c r="E595" s="159" t="s">
        <v>234</v>
      </c>
      <c r="F595" s="160" t="s">
        <v>2786</v>
      </c>
      <c r="G595" s="160" t="s">
        <v>2785</v>
      </c>
      <c r="H595" s="160" t="s">
        <v>57</v>
      </c>
      <c r="I595" s="160">
        <v>-200000</v>
      </c>
      <c r="J595" s="160"/>
      <c r="K595" s="160"/>
      <c r="L595" s="161">
        <v>5.57</v>
      </c>
      <c r="M595" s="162">
        <f t="shared" si="15"/>
        <v>-1114000</v>
      </c>
      <c r="O595" s="34"/>
      <c r="P595" s="47"/>
      <c r="Q595" s="35"/>
      <c r="R595" s="35"/>
      <c r="S595" s="35"/>
      <c r="T595" s="35"/>
      <c r="U595" s="35"/>
      <c r="V595" s="35"/>
      <c r="W595" s="35"/>
      <c r="X595" s="46"/>
      <c r="Z595" s="29"/>
      <c r="AA595" s="137"/>
      <c r="AB595" s="17"/>
    </row>
    <row r="596" spans="4:28" ht="20.25" customHeight="1" x14ac:dyDescent="0.25">
      <c r="D596" s="158">
        <v>46011</v>
      </c>
      <c r="E596" s="159" t="s">
        <v>234</v>
      </c>
      <c r="F596" s="160" t="s">
        <v>12931</v>
      </c>
      <c r="G596" s="160" t="s">
        <v>10664</v>
      </c>
      <c r="H596" s="160" t="s">
        <v>57</v>
      </c>
      <c r="I596" s="160">
        <v>-70000</v>
      </c>
      <c r="J596" s="160"/>
      <c r="K596" s="160"/>
      <c r="L596" s="161">
        <v>20.34</v>
      </c>
      <c r="M596" s="162">
        <f t="shared" si="15"/>
        <v>-1423800</v>
      </c>
      <c r="O596" s="34"/>
      <c r="P596" s="47"/>
      <c r="Q596" s="35"/>
      <c r="R596" s="35"/>
      <c r="S596" s="35"/>
      <c r="T596" s="35"/>
      <c r="U596" s="35"/>
      <c r="V596" s="35"/>
      <c r="W596" s="35"/>
      <c r="X596" s="46"/>
      <c r="Z596" s="29"/>
      <c r="AA596" s="137"/>
      <c r="AB596" s="17"/>
    </row>
    <row r="597" spans="4:28" ht="20.25" customHeight="1" x14ac:dyDescent="0.25">
      <c r="D597" s="34">
        <v>45997</v>
      </c>
      <c r="E597" s="47" t="s">
        <v>234</v>
      </c>
      <c r="F597" s="35" t="s">
        <v>12868</v>
      </c>
      <c r="G597" s="35" t="s">
        <v>6390</v>
      </c>
      <c r="H597" s="35" t="s">
        <v>40</v>
      </c>
      <c r="I597" s="35">
        <v>60000</v>
      </c>
      <c r="J597" s="35"/>
      <c r="K597" s="35"/>
      <c r="L597" s="131">
        <v>13.65</v>
      </c>
      <c r="M597" s="46">
        <f>L597*I597</f>
        <v>819000</v>
      </c>
      <c r="O597" s="34"/>
      <c r="P597" s="47"/>
      <c r="Q597" s="35"/>
      <c r="R597" s="35"/>
      <c r="S597" s="35"/>
      <c r="T597" s="35"/>
      <c r="U597" s="35"/>
      <c r="V597" s="35"/>
      <c r="W597" s="35"/>
      <c r="X597" s="46"/>
      <c r="Z597" s="29"/>
      <c r="AA597" s="137"/>
      <c r="AB597" s="17"/>
    </row>
    <row r="598" spans="4:28" ht="20.25" customHeight="1" x14ac:dyDescent="0.25">
      <c r="D598" s="34">
        <v>45997</v>
      </c>
      <c r="E598" s="47" t="s">
        <v>234</v>
      </c>
      <c r="F598" s="35" t="s">
        <v>10300</v>
      </c>
      <c r="G598" s="35" t="s">
        <v>10299</v>
      </c>
      <c r="H598" s="35" t="s">
        <v>40</v>
      </c>
      <c r="I598" s="35">
        <v>50000</v>
      </c>
      <c r="J598" s="35"/>
      <c r="K598" s="35"/>
      <c r="L598" s="131">
        <v>15.95</v>
      </c>
      <c r="M598" s="46">
        <f>L598*I598</f>
        <v>797500</v>
      </c>
      <c r="O598" s="34"/>
      <c r="P598" s="47"/>
      <c r="Q598" s="35"/>
      <c r="R598" s="35"/>
      <c r="S598" s="35"/>
      <c r="T598" s="35"/>
      <c r="U598" s="35"/>
      <c r="V598" s="35"/>
      <c r="W598" s="35"/>
      <c r="X598" s="46"/>
      <c r="Z598" s="29"/>
      <c r="AA598" s="137"/>
      <c r="AB598" s="17"/>
    </row>
    <row r="599" spans="4:28" ht="20.25" customHeight="1" x14ac:dyDescent="0.25">
      <c r="D599" s="34">
        <v>45997</v>
      </c>
      <c r="E599" s="47" t="s">
        <v>234</v>
      </c>
      <c r="F599" s="35" t="s">
        <v>12937</v>
      </c>
      <c r="G599" s="35" t="s">
        <v>3059</v>
      </c>
      <c r="H599" s="35" t="s">
        <v>40</v>
      </c>
      <c r="I599" s="35">
        <v>20000</v>
      </c>
      <c r="J599" s="35"/>
      <c r="K599" s="35"/>
      <c r="L599" s="131">
        <v>40.119999999999997</v>
      </c>
      <c r="M599" s="46">
        <f>L599*I599</f>
        <v>802400</v>
      </c>
      <c r="O599" s="34"/>
      <c r="P599" s="47"/>
      <c r="Q599" s="35"/>
      <c r="R599" s="35"/>
      <c r="S599" s="35"/>
      <c r="T599" s="35"/>
      <c r="U599" s="35"/>
      <c r="V599" s="35"/>
      <c r="W599" s="35"/>
      <c r="X599" s="46"/>
      <c r="Z599" s="29"/>
      <c r="AA599" s="137"/>
      <c r="AB599" s="17"/>
    </row>
    <row r="600" spans="4:28" ht="21" customHeight="1" x14ac:dyDescent="0.25">
      <c r="D600" s="34">
        <v>45997</v>
      </c>
      <c r="E600" s="47" t="s">
        <v>234</v>
      </c>
      <c r="F600" s="35" t="s">
        <v>12956</v>
      </c>
      <c r="G600" s="35" t="s">
        <v>3494</v>
      </c>
      <c r="H600" s="35" t="s">
        <v>40</v>
      </c>
      <c r="I600" s="35">
        <v>30000</v>
      </c>
      <c r="J600" s="35"/>
      <c r="K600" s="35"/>
      <c r="L600" s="131">
        <v>26.25</v>
      </c>
      <c r="M600" s="46">
        <f t="shared" si="15"/>
        <v>787500</v>
      </c>
      <c r="O600" s="34"/>
      <c r="P600" s="47"/>
      <c r="Q600" s="35"/>
      <c r="R600" s="35"/>
      <c r="S600" s="35"/>
      <c r="T600" s="35"/>
      <c r="U600" s="35"/>
      <c r="V600" s="35"/>
      <c r="W600" s="35"/>
      <c r="X600" s="46"/>
      <c r="Z600" s="29"/>
      <c r="AA600" s="137"/>
      <c r="AB600" s="17"/>
    </row>
    <row r="601" spans="4:28" ht="20.25" customHeight="1" x14ac:dyDescent="0.25">
      <c r="D601" s="34">
        <v>45997</v>
      </c>
      <c r="E601" s="47" t="s">
        <v>234</v>
      </c>
      <c r="F601" s="35" t="s">
        <v>3071</v>
      </c>
      <c r="G601" s="35" t="s">
        <v>3070</v>
      </c>
      <c r="H601" s="35" t="s">
        <v>40</v>
      </c>
      <c r="I601" s="35">
        <v>80000</v>
      </c>
      <c r="J601" s="35"/>
      <c r="K601" s="35"/>
      <c r="L601" s="131">
        <v>18.07</v>
      </c>
      <c r="M601" s="46">
        <f t="shared" si="15"/>
        <v>1445600</v>
      </c>
      <c r="O601" s="34"/>
      <c r="P601" s="47"/>
      <c r="Q601" s="35"/>
      <c r="R601" s="35"/>
      <c r="S601" s="35"/>
      <c r="T601" s="35"/>
      <c r="U601" s="35"/>
      <c r="V601" s="35"/>
      <c r="W601" s="35"/>
      <c r="X601" s="46"/>
      <c r="Z601" s="29"/>
      <c r="AA601" s="137"/>
      <c r="AB601" s="17"/>
    </row>
    <row r="602" spans="4:28" ht="20.25" customHeight="1" x14ac:dyDescent="0.25">
      <c r="D602" s="34">
        <v>45997</v>
      </c>
      <c r="E602" s="47" t="s">
        <v>234</v>
      </c>
      <c r="F602" s="35" t="s">
        <v>8876</v>
      </c>
      <c r="G602" s="35" t="s">
        <v>8875</v>
      </c>
      <c r="H602" s="35" t="s">
        <v>40</v>
      </c>
      <c r="I602" s="35">
        <v>20000</v>
      </c>
      <c r="J602" s="35"/>
      <c r="K602" s="35"/>
      <c r="L602" s="131">
        <v>37.72</v>
      </c>
      <c r="M602" s="46">
        <f t="shared" si="15"/>
        <v>754400</v>
      </c>
      <c r="O602" s="34"/>
      <c r="P602" s="47"/>
      <c r="Q602" s="35"/>
      <c r="R602" s="35"/>
      <c r="S602" s="35"/>
      <c r="T602" s="35"/>
      <c r="U602" s="35"/>
      <c r="V602" s="35"/>
      <c r="W602" s="35"/>
      <c r="X602" s="46"/>
      <c r="Z602" s="29"/>
      <c r="AA602" s="29"/>
      <c r="AB602" s="137"/>
    </row>
    <row r="603" spans="4:28" ht="20.25" customHeight="1" x14ac:dyDescent="0.25">
      <c r="D603" s="34">
        <v>45997</v>
      </c>
      <c r="E603" s="47" t="s">
        <v>234</v>
      </c>
      <c r="F603" s="35" t="s">
        <v>8431</v>
      </c>
      <c r="G603" s="35" t="s">
        <v>8430</v>
      </c>
      <c r="H603" s="35" t="s">
        <v>40</v>
      </c>
      <c r="I603" s="35">
        <v>40000</v>
      </c>
      <c r="J603" s="35"/>
      <c r="K603" s="35"/>
      <c r="L603" s="131">
        <v>22.3</v>
      </c>
      <c r="M603" s="46">
        <f t="shared" si="15"/>
        <v>892000</v>
      </c>
      <c r="O603" s="34"/>
      <c r="P603" s="47"/>
      <c r="Q603" s="35"/>
      <c r="R603" s="35"/>
      <c r="S603" s="35"/>
      <c r="T603" s="35"/>
      <c r="U603" s="35"/>
      <c r="V603" s="35"/>
      <c r="W603" s="35"/>
      <c r="X603" s="46"/>
      <c r="Z603" s="8"/>
      <c r="AA603" s="29"/>
      <c r="AB603" s="137"/>
    </row>
    <row r="604" spans="4:28" ht="20.25" customHeight="1" x14ac:dyDescent="0.25">
      <c r="D604" s="34">
        <v>45997</v>
      </c>
      <c r="E604" s="47" t="s">
        <v>234</v>
      </c>
      <c r="F604" s="35" t="s">
        <v>550</v>
      </c>
      <c r="G604" s="35" t="s">
        <v>552</v>
      </c>
      <c r="H604" s="35" t="s">
        <v>40</v>
      </c>
      <c r="I604" s="35">
        <v>60000</v>
      </c>
      <c r="J604" s="35"/>
      <c r="K604" s="35"/>
      <c r="L604" s="131">
        <v>17.510000000000002</v>
      </c>
      <c r="M604" s="46">
        <f t="shared" si="5"/>
        <v>1050600</v>
      </c>
      <c r="O604" s="34"/>
      <c r="P604" s="47"/>
      <c r="Q604" s="35"/>
      <c r="R604" s="35"/>
      <c r="S604" s="35"/>
      <c r="T604" s="35"/>
      <c r="U604" s="35"/>
      <c r="V604" s="35"/>
      <c r="W604" s="35"/>
      <c r="X604" s="36"/>
      <c r="Z604" s="8"/>
      <c r="AA604" s="29"/>
      <c r="AB604" s="137"/>
    </row>
    <row r="605" spans="4:28" ht="20.25" customHeight="1" x14ac:dyDescent="0.25">
      <c r="D605" s="34"/>
      <c r="E605" s="47"/>
      <c r="F605" s="35"/>
      <c r="G605" s="35"/>
      <c r="H605" s="35"/>
      <c r="I605" s="35"/>
      <c r="J605" s="35"/>
      <c r="K605" s="35"/>
      <c r="L605" s="131"/>
      <c r="M605" s="46">
        <f t="shared" si="5"/>
        <v>0</v>
      </c>
      <c r="O605" s="34"/>
      <c r="P605" s="47"/>
      <c r="Q605" s="35"/>
      <c r="R605" s="35"/>
      <c r="S605" s="35"/>
      <c r="T605" s="35"/>
      <c r="U605" s="35"/>
      <c r="V605" s="35"/>
      <c r="W605" s="35"/>
      <c r="X605" s="36"/>
      <c r="Z605" s="8"/>
      <c r="AA605" s="29"/>
      <c r="AB605" s="137"/>
    </row>
    <row r="606" spans="4:28" ht="20.25" customHeight="1" x14ac:dyDescent="0.25">
      <c r="D606" s="34"/>
      <c r="E606" s="47"/>
      <c r="F606" s="35"/>
      <c r="G606" s="35"/>
      <c r="H606" s="35"/>
      <c r="I606" s="35"/>
      <c r="J606" s="35"/>
      <c r="K606" s="35"/>
      <c r="L606" s="131"/>
      <c r="M606" s="46">
        <f t="shared" ref="M606:M607" si="16">L606*I606</f>
        <v>0</v>
      </c>
      <c r="O606" s="34"/>
      <c r="P606" s="47"/>
      <c r="Q606" s="35"/>
      <c r="R606" s="35"/>
      <c r="S606" s="35"/>
      <c r="T606" s="35"/>
      <c r="U606" s="35"/>
      <c r="V606" s="35"/>
      <c r="W606" s="35"/>
      <c r="X606" s="36"/>
      <c r="Z606" s="8"/>
      <c r="AA606" s="29"/>
      <c r="AB606" s="137"/>
    </row>
    <row r="607" spans="4:28" ht="20.25" customHeight="1" x14ac:dyDescent="0.25">
      <c r="D607" s="34"/>
      <c r="E607" s="47"/>
      <c r="F607" s="35"/>
      <c r="G607" s="35"/>
      <c r="H607" s="35"/>
      <c r="I607" s="35"/>
      <c r="J607" s="35"/>
      <c r="K607" s="35"/>
      <c r="L607" s="131"/>
      <c r="M607" s="46">
        <f t="shared" si="16"/>
        <v>0</v>
      </c>
      <c r="O607" s="34"/>
      <c r="P607" s="47"/>
      <c r="Q607" s="35"/>
      <c r="R607" s="35"/>
      <c r="S607" s="35"/>
      <c r="T607" s="35"/>
      <c r="U607" s="35"/>
      <c r="V607" s="35"/>
      <c r="W607" s="35"/>
      <c r="X607" s="36"/>
      <c r="Z607" s="8"/>
      <c r="AA607" s="29"/>
      <c r="AB607" s="137"/>
    </row>
    <row r="608" spans="4:28" ht="20.25" customHeight="1" thickBot="1" x14ac:dyDescent="0.3">
      <c r="D608" s="9" t="s">
        <v>41</v>
      </c>
      <c r="E608" s="20"/>
      <c r="F608" s="20"/>
      <c r="G608" s="20"/>
      <c r="H608" s="20"/>
      <c r="I608" s="20"/>
      <c r="J608" s="20"/>
      <c r="K608" s="20"/>
      <c r="L608" s="20"/>
      <c r="M608" s="21">
        <f>SUM(M3:M607)</f>
        <v>-797497.38499999791</v>
      </c>
      <c r="O608" s="9" t="s">
        <v>41</v>
      </c>
      <c r="P608" s="20"/>
      <c r="Q608" s="20"/>
      <c r="R608" s="20"/>
      <c r="S608" s="20"/>
      <c r="T608" s="20"/>
      <c r="U608" s="20"/>
      <c r="V608" s="20"/>
      <c r="W608" s="20"/>
      <c r="X608" s="21">
        <f>SUM(X3:X224)</f>
        <v>0</v>
      </c>
      <c r="Z608" s="8"/>
      <c r="AA608" s="29"/>
      <c r="AB608" s="137"/>
    </row>
    <row r="609" spans="4:28" ht="20.25" customHeight="1" thickBot="1" x14ac:dyDescent="0.3">
      <c r="D609" s="2" t="s">
        <v>3</v>
      </c>
      <c r="E609" s="3" t="s">
        <v>32</v>
      </c>
      <c r="F609" s="3" t="s">
        <v>18</v>
      </c>
      <c r="G609" s="3" t="s">
        <v>19</v>
      </c>
      <c r="H609" s="3" t="s">
        <v>83</v>
      </c>
      <c r="I609" s="3" t="s">
        <v>1</v>
      </c>
      <c r="J609" s="3" t="s">
        <v>10</v>
      </c>
      <c r="K609" s="3" t="s">
        <v>17</v>
      </c>
      <c r="L609" s="3" t="s">
        <v>12362</v>
      </c>
      <c r="M609" s="13" t="s">
        <v>4</v>
      </c>
      <c r="O609" s="2" t="s">
        <v>3</v>
      </c>
      <c r="P609" s="3" t="s">
        <v>32</v>
      </c>
      <c r="Q609" s="3" t="s">
        <v>18</v>
      </c>
      <c r="R609" s="3" t="s">
        <v>19</v>
      </c>
      <c r="S609" s="3" t="s">
        <v>83</v>
      </c>
      <c r="T609" s="3" t="s">
        <v>1</v>
      </c>
      <c r="U609" s="3" t="s">
        <v>10</v>
      </c>
      <c r="V609" s="3" t="s">
        <v>17</v>
      </c>
      <c r="W609" s="3" t="s">
        <v>7</v>
      </c>
      <c r="X609" s="13" t="s">
        <v>4</v>
      </c>
      <c r="AA609" s="17"/>
      <c r="AB609" s="17"/>
    </row>
    <row r="610" spans="4:28" ht="20.25" customHeight="1" thickTop="1" x14ac:dyDescent="0.25">
      <c r="D610" s="51">
        <f>全班!$R$1</f>
        <v>46011</v>
      </c>
      <c r="E610" s="52" t="s">
        <v>234</v>
      </c>
      <c r="F610" s="38" t="s">
        <v>12868</v>
      </c>
      <c r="G610" s="38" t="s">
        <v>6390</v>
      </c>
      <c r="H610" s="38" t="s">
        <v>75</v>
      </c>
      <c r="I610" s="38">
        <f>SUMIFS($I$597:$I$608,$G$597:$G$608,G610)</f>
        <v>60000</v>
      </c>
      <c r="J610" s="39">
        <f>K610/I610</f>
        <v>13.65</v>
      </c>
      <c r="K610" s="64">
        <f>SUMIFS($M$597:$M$604,$G$597:$G$604,G610)</f>
        <v>819000</v>
      </c>
      <c r="L610" s="88">
        <f>VLOOKUP(G610,股价!C:D,2,FALSE)</f>
        <v>18.88</v>
      </c>
      <c r="M610" s="41">
        <f t="shared" ref="M610" si="17">IFERROR(I610*L610,0)</f>
        <v>1132800</v>
      </c>
      <c r="O610" s="116"/>
      <c r="P610" s="117"/>
      <c r="Q610" s="118"/>
      <c r="R610" s="118"/>
      <c r="S610" s="118"/>
      <c r="T610" s="118"/>
      <c r="U610" s="119"/>
      <c r="V610" s="119"/>
      <c r="W610" s="124"/>
      <c r="X610" s="122"/>
      <c r="AA610" s="17"/>
      <c r="AB610" s="17"/>
    </row>
    <row r="611" spans="4:28" ht="20.25" customHeight="1" x14ac:dyDescent="0.25">
      <c r="D611" s="51">
        <f>全班!$R$1</f>
        <v>46011</v>
      </c>
      <c r="E611" s="52" t="s">
        <v>234</v>
      </c>
      <c r="F611" s="38" t="s">
        <v>10300</v>
      </c>
      <c r="G611" s="38" t="s">
        <v>10299</v>
      </c>
      <c r="H611" s="38" t="s">
        <v>75</v>
      </c>
      <c r="I611" s="38">
        <f>SUMIFS($I$597:$I$608,$G$597:$G$608,G611)</f>
        <v>50000</v>
      </c>
      <c r="J611" s="39">
        <f t="shared" ref="J611:J617" si="18">K611/I611</f>
        <v>15.95</v>
      </c>
      <c r="K611" s="64">
        <f t="shared" ref="K611:K617" si="19">SUMIFS($M$597:$M$604,$G$597:$G$604,G611)</f>
        <v>797500</v>
      </c>
      <c r="L611" s="88">
        <f>VLOOKUP(G611,股价!C:D,2,FALSE)</f>
        <v>16.579999999999998</v>
      </c>
      <c r="M611" s="41">
        <f t="shared" ref="M611:M617" si="20">IFERROR(I611*L611,0)</f>
        <v>828999.99999999988</v>
      </c>
      <c r="O611" s="116"/>
      <c r="P611" s="117"/>
      <c r="Q611" s="118"/>
      <c r="R611" s="118"/>
      <c r="S611" s="118"/>
      <c r="T611" s="118"/>
      <c r="U611" s="119"/>
      <c r="V611" s="119"/>
      <c r="W611" s="124"/>
      <c r="X611" s="122"/>
    </row>
    <row r="612" spans="4:28" ht="20.25" customHeight="1" x14ac:dyDescent="0.25">
      <c r="D612" s="51">
        <f>全班!$R$1</f>
        <v>46011</v>
      </c>
      <c r="E612" s="52" t="s">
        <v>234</v>
      </c>
      <c r="F612" s="38" t="s">
        <v>12937</v>
      </c>
      <c r="G612" s="38" t="s">
        <v>3059</v>
      </c>
      <c r="H612" s="38" t="s">
        <v>75</v>
      </c>
      <c r="I612" s="38">
        <f>SUMIFS($I$597:$I$608,$G$597:$G$608,G612)</f>
        <v>20000</v>
      </c>
      <c r="J612" s="39">
        <f t="shared" si="18"/>
        <v>40.119999999999997</v>
      </c>
      <c r="K612" s="64">
        <f t="shared" si="19"/>
        <v>802400</v>
      </c>
      <c r="L612" s="88">
        <f>VLOOKUP(G612,股价!C:D,2,FALSE)</f>
        <v>38.619999999999997</v>
      </c>
      <c r="M612" s="41">
        <f t="shared" si="20"/>
        <v>772400</v>
      </c>
      <c r="O612" s="116"/>
      <c r="P612" s="117"/>
      <c r="Q612" s="118"/>
      <c r="R612" s="118"/>
      <c r="S612" s="118"/>
      <c r="T612" s="118"/>
      <c r="U612" s="119"/>
      <c r="V612" s="119"/>
      <c r="W612" s="124"/>
      <c r="X612" s="122"/>
      <c r="Z612" s="29"/>
      <c r="AA612" s="137"/>
    </row>
    <row r="613" spans="4:28" ht="20.25" customHeight="1" x14ac:dyDescent="0.25">
      <c r="D613" s="51">
        <f>全班!$R$1</f>
        <v>46011</v>
      </c>
      <c r="E613" s="52" t="s">
        <v>234</v>
      </c>
      <c r="F613" s="38" t="s">
        <v>12956</v>
      </c>
      <c r="G613" s="38" t="s">
        <v>3494</v>
      </c>
      <c r="H613" s="38" t="s">
        <v>75</v>
      </c>
      <c r="I613" s="38">
        <f>SUMIFS($I$597:$I$608,$G$597:$G$608,G613)</f>
        <v>30000</v>
      </c>
      <c r="J613" s="39">
        <f t="shared" si="18"/>
        <v>26.25</v>
      </c>
      <c r="K613" s="64">
        <f t="shared" si="19"/>
        <v>787500</v>
      </c>
      <c r="L613" s="88">
        <f>VLOOKUP(G613,股价!C:D,2,FALSE)</f>
        <v>26.25</v>
      </c>
      <c r="M613" s="41">
        <f t="shared" si="20"/>
        <v>787500</v>
      </c>
      <c r="O613" s="116"/>
      <c r="P613" s="117"/>
      <c r="Q613" s="118"/>
      <c r="R613" s="118"/>
      <c r="S613" s="118"/>
      <c r="T613" s="118"/>
      <c r="U613" s="119"/>
      <c r="V613" s="119"/>
      <c r="W613" s="124"/>
      <c r="X613" s="122"/>
      <c r="Z613" s="29"/>
      <c r="AA613" s="137"/>
    </row>
    <row r="614" spans="4:28" ht="20.25" customHeight="1" x14ac:dyDescent="0.25">
      <c r="D614" s="51">
        <f>全班!$R$1</f>
        <v>46011</v>
      </c>
      <c r="E614" s="52" t="s">
        <v>234</v>
      </c>
      <c r="F614" s="38" t="s">
        <v>3071</v>
      </c>
      <c r="G614" s="38" t="s">
        <v>3070</v>
      </c>
      <c r="H614" s="38" t="s">
        <v>75</v>
      </c>
      <c r="I614" s="38">
        <f>SUMIFS($I$597:$I$608,$G$597:$G$608,G614)</f>
        <v>80000</v>
      </c>
      <c r="J614" s="39">
        <f t="shared" si="18"/>
        <v>18.07</v>
      </c>
      <c r="K614" s="64">
        <f t="shared" si="19"/>
        <v>1445600</v>
      </c>
      <c r="L614" s="88">
        <f>VLOOKUP(G614,股价!C:D,2,FALSE)</f>
        <v>18.07</v>
      </c>
      <c r="M614" s="41">
        <f t="shared" si="20"/>
        <v>1445600</v>
      </c>
      <c r="O614" s="116"/>
      <c r="P614" s="117"/>
      <c r="Q614" s="118"/>
      <c r="R614" s="118"/>
      <c r="S614" s="118"/>
      <c r="T614" s="118"/>
      <c r="U614" s="119"/>
      <c r="V614" s="119"/>
      <c r="W614" s="124"/>
      <c r="X614" s="122"/>
      <c r="Z614" s="29"/>
      <c r="AA614" s="137"/>
    </row>
    <row r="615" spans="4:28" ht="20.25" customHeight="1" x14ac:dyDescent="0.25">
      <c r="D615" s="51">
        <f>全班!$R$1</f>
        <v>46011</v>
      </c>
      <c r="E615" s="52" t="s">
        <v>234</v>
      </c>
      <c r="F615" s="38" t="s">
        <v>8876</v>
      </c>
      <c r="G615" s="38" t="s">
        <v>8875</v>
      </c>
      <c r="H615" s="38" t="s">
        <v>75</v>
      </c>
      <c r="I615" s="38">
        <f>SUMIFS($I$597:$I$608,$G$597:$G$608,G615)</f>
        <v>20000</v>
      </c>
      <c r="J615" s="39">
        <f t="shared" si="18"/>
        <v>37.72</v>
      </c>
      <c r="K615" s="64">
        <f t="shared" si="19"/>
        <v>754400</v>
      </c>
      <c r="L615" s="88">
        <f>VLOOKUP(G615,股价!C:D,2,FALSE)</f>
        <v>37.72</v>
      </c>
      <c r="M615" s="41">
        <f t="shared" si="20"/>
        <v>754400</v>
      </c>
      <c r="O615" s="116"/>
      <c r="P615" s="117"/>
      <c r="Q615" s="118"/>
      <c r="R615" s="118"/>
      <c r="S615" s="118"/>
      <c r="T615" s="118"/>
      <c r="U615" s="119"/>
      <c r="V615" s="119"/>
      <c r="W615" s="124"/>
      <c r="X615" s="122"/>
      <c r="Z615" s="29"/>
      <c r="AA615" s="137"/>
    </row>
    <row r="616" spans="4:28" ht="20.25" customHeight="1" x14ac:dyDescent="0.25">
      <c r="D616" s="51">
        <f>全班!$R$1</f>
        <v>46011</v>
      </c>
      <c r="E616" s="52" t="s">
        <v>234</v>
      </c>
      <c r="F616" s="38" t="s">
        <v>8431</v>
      </c>
      <c r="G616" s="38" t="s">
        <v>8430</v>
      </c>
      <c r="H616" s="38" t="s">
        <v>75</v>
      </c>
      <c r="I616" s="38">
        <f>SUMIFS($I$597:$I$608,$G$597:$G$608,G616)</f>
        <v>40000</v>
      </c>
      <c r="J616" s="39">
        <f t="shared" si="18"/>
        <v>22.3</v>
      </c>
      <c r="K616" s="64">
        <f t="shared" si="19"/>
        <v>892000</v>
      </c>
      <c r="L616" s="88">
        <f>VLOOKUP(G616,股价!C:D,2,FALSE)</f>
        <v>22.3</v>
      </c>
      <c r="M616" s="41">
        <f t="shared" si="20"/>
        <v>892000</v>
      </c>
      <c r="O616" s="116"/>
      <c r="P616" s="117"/>
      <c r="Q616" s="118"/>
      <c r="R616" s="118"/>
      <c r="S616" s="118"/>
      <c r="T616" s="118"/>
      <c r="U616" s="119"/>
      <c r="V616" s="119"/>
      <c r="W616" s="124"/>
      <c r="X616" s="122"/>
      <c r="Z616" s="29"/>
      <c r="AA616" s="137"/>
    </row>
    <row r="617" spans="4:28" ht="20.25" customHeight="1" x14ac:dyDescent="0.25">
      <c r="D617" s="51">
        <f>全班!$R$1</f>
        <v>46011</v>
      </c>
      <c r="E617" s="52" t="s">
        <v>234</v>
      </c>
      <c r="F617" s="38" t="s">
        <v>550</v>
      </c>
      <c r="G617" s="38" t="s">
        <v>552</v>
      </c>
      <c r="H617" s="38" t="s">
        <v>75</v>
      </c>
      <c r="I617" s="38">
        <f>SUMIFS($I$597:$I$608,$G$597:$G$608,G617)</f>
        <v>60000</v>
      </c>
      <c r="J617" s="39">
        <f t="shared" si="18"/>
        <v>17.510000000000002</v>
      </c>
      <c r="K617" s="64">
        <f t="shared" si="19"/>
        <v>1050600</v>
      </c>
      <c r="L617" s="88">
        <f>VLOOKUP(G617,股价!C:D,2,FALSE)</f>
        <v>17.510000000000002</v>
      </c>
      <c r="M617" s="41">
        <f t="shared" si="20"/>
        <v>1050600</v>
      </c>
      <c r="O617" s="116"/>
      <c r="P617" s="117"/>
      <c r="Q617" s="118"/>
      <c r="R617" s="118"/>
      <c r="S617" s="118"/>
      <c r="T617" s="118"/>
      <c r="U617" s="119"/>
      <c r="V617" s="119"/>
      <c r="W617" s="124"/>
      <c r="X617" s="122"/>
      <c r="Z617" s="29"/>
      <c r="AA617" s="137"/>
    </row>
    <row r="618" spans="4:28" ht="20.25" customHeight="1" x14ac:dyDescent="0.25">
      <c r="D618" s="42"/>
      <c r="E618" s="48"/>
      <c r="F618" s="43"/>
      <c r="G618" s="43"/>
      <c r="H618" s="43"/>
      <c r="I618" s="43"/>
      <c r="J618" s="43"/>
      <c r="K618" s="43"/>
      <c r="L618" s="44"/>
      <c r="M618" s="45"/>
      <c r="O618" s="125"/>
      <c r="P618" s="126"/>
      <c r="Q618" s="127"/>
      <c r="R618" s="127"/>
      <c r="S618" s="127"/>
      <c r="T618" s="127"/>
      <c r="U618" s="127"/>
      <c r="V618" s="127"/>
      <c r="W618" s="128"/>
      <c r="X618" s="129"/>
      <c r="Z618" s="29"/>
      <c r="AA618" s="137"/>
    </row>
    <row r="619" spans="4:28" ht="18" customHeight="1" x14ac:dyDescent="0.25">
      <c r="D619" s="10" t="s">
        <v>11</v>
      </c>
      <c r="E619" s="15"/>
      <c r="F619" s="7"/>
      <c r="G619" s="7"/>
      <c r="H619" s="7"/>
      <c r="I619" s="8"/>
      <c r="J619" s="8"/>
      <c r="K619" s="8"/>
      <c r="L619" s="7"/>
      <c r="M619" s="90">
        <f>SUM(M610:M618)</f>
        <v>7664300</v>
      </c>
      <c r="O619" s="10" t="s">
        <v>11</v>
      </c>
      <c r="P619" s="15"/>
      <c r="Q619" s="7"/>
      <c r="R619" s="7"/>
      <c r="S619" s="7"/>
      <c r="T619" s="8"/>
      <c r="U619" s="8"/>
      <c r="V619" s="8"/>
      <c r="W619" s="7"/>
      <c r="X619" s="90">
        <f>SUM(X610:X618)</f>
        <v>0</v>
      </c>
      <c r="Z619" s="29"/>
      <c r="AA619" s="137"/>
    </row>
    <row r="620" spans="4:28" ht="18" customHeight="1" x14ac:dyDescent="0.25">
      <c r="D620" s="78" t="s">
        <v>86</v>
      </c>
      <c r="E620" s="79"/>
      <c r="F620" s="80"/>
      <c r="G620" s="80"/>
      <c r="H620" s="80"/>
      <c r="I620" s="77"/>
      <c r="J620" s="77"/>
      <c r="K620" s="77"/>
      <c r="L620" s="80"/>
      <c r="M620" s="91">
        <f>L633</f>
        <v>0</v>
      </c>
      <c r="O620" s="78" t="s">
        <v>86</v>
      </c>
      <c r="P620" s="79"/>
      <c r="Q620" s="80"/>
      <c r="R620" s="80"/>
      <c r="S620" s="80"/>
      <c r="T620" s="77"/>
      <c r="U620" s="77"/>
      <c r="V620" s="77"/>
      <c r="W620" s="80"/>
      <c r="X620" s="91">
        <f>W633</f>
        <v>0</v>
      </c>
      <c r="Z620" s="29"/>
      <c r="AA620" s="137"/>
    </row>
    <row r="621" spans="4:28" ht="18" customHeight="1" x14ac:dyDescent="0.25">
      <c r="D621" s="10" t="s">
        <v>12</v>
      </c>
      <c r="E621" s="15"/>
      <c r="F621" s="11"/>
      <c r="G621" s="11"/>
      <c r="H621" s="7"/>
      <c r="I621" s="8"/>
      <c r="J621" s="8"/>
      <c r="K621" s="8"/>
      <c r="L621" s="7"/>
      <c r="M621" s="90">
        <f>M626-M608+M620</f>
        <v>1797497.3849999979</v>
      </c>
      <c r="O621" s="10" t="s">
        <v>12</v>
      </c>
      <c r="P621" s="15"/>
      <c r="Q621" s="11"/>
      <c r="R621" s="11"/>
      <c r="S621" s="7"/>
      <c r="T621" s="8"/>
      <c r="U621" s="8"/>
      <c r="V621" s="8"/>
      <c r="W621" s="7"/>
      <c r="X621" s="90" t="e">
        <f>X626-X608+X620</f>
        <v>#REF!</v>
      </c>
      <c r="Y621" s="17"/>
    </row>
    <row r="622" spans="4:28" ht="18" customHeight="1" thickBot="1" x14ac:dyDescent="0.3">
      <c r="D622" s="9" t="s">
        <v>14</v>
      </c>
      <c r="E622" s="20"/>
      <c r="F622" s="23"/>
      <c r="G622" s="23"/>
      <c r="H622" s="24"/>
      <c r="I622" s="20"/>
      <c r="J622" s="20"/>
      <c r="K622" s="20"/>
      <c r="L622" s="24"/>
      <c r="M622" s="92">
        <f>M619+M621</f>
        <v>9461797.3849999979</v>
      </c>
      <c r="O622" s="9" t="s">
        <v>14</v>
      </c>
      <c r="P622" s="20"/>
      <c r="Q622" s="23"/>
      <c r="R622" s="23"/>
      <c r="S622" s="24"/>
      <c r="T622" s="20"/>
      <c r="U622" s="20"/>
      <c r="V622" s="20"/>
      <c r="W622" s="24"/>
      <c r="X622" s="92" t="e">
        <f>X619+X621</f>
        <v>#REF!</v>
      </c>
    </row>
    <row r="623" spans="4:28" ht="18" customHeight="1" x14ac:dyDescent="0.25">
      <c r="D623" s="10" t="s">
        <v>13</v>
      </c>
      <c r="E623" s="15"/>
      <c r="F623" s="14"/>
      <c r="G623" s="14"/>
      <c r="H623" s="7"/>
      <c r="I623" s="8"/>
      <c r="J623" s="8"/>
      <c r="K623" s="8"/>
      <c r="L623" s="7"/>
      <c r="M623" s="90">
        <f>M622-M626</f>
        <v>8461797.3849999979</v>
      </c>
      <c r="O623" s="10" t="s">
        <v>13</v>
      </c>
      <c r="P623" s="15"/>
      <c r="Q623" s="14"/>
      <c r="R623" s="14"/>
      <c r="S623" s="7"/>
      <c r="T623" s="8"/>
      <c r="U623" s="8"/>
      <c r="V623" s="8"/>
      <c r="W623" s="7"/>
      <c r="X623" s="90" t="e">
        <f>X622-X626</f>
        <v>#REF!</v>
      </c>
    </row>
    <row r="624" spans="4:28" ht="18" customHeight="1" thickBot="1" x14ac:dyDescent="0.3">
      <c r="D624" s="9" t="s">
        <v>6</v>
      </c>
      <c r="E624" s="20"/>
      <c r="F624" s="16"/>
      <c r="G624" s="16"/>
      <c r="H624" s="5"/>
      <c r="I624" s="6"/>
      <c r="J624" s="6"/>
      <c r="K624" s="6"/>
      <c r="L624" s="5"/>
      <c r="M624" s="22">
        <f>M623/M626</f>
        <v>8.4617973849999988</v>
      </c>
      <c r="O624" s="9" t="s">
        <v>6</v>
      </c>
      <c r="P624" s="20"/>
      <c r="Q624" s="16"/>
      <c r="R624" s="16"/>
      <c r="S624" s="5"/>
      <c r="T624" s="6"/>
      <c r="U624" s="6"/>
      <c r="V624" s="6"/>
      <c r="W624" s="5"/>
      <c r="X624" s="22" t="e">
        <f>X623/X626</f>
        <v>#REF!</v>
      </c>
    </row>
    <row r="626" spans="4:26" ht="18" customHeight="1" thickBot="1" x14ac:dyDescent="0.3">
      <c r="D626" s="15" t="s">
        <v>8</v>
      </c>
      <c r="E626" s="15"/>
      <c r="F626" s="18"/>
      <c r="G626" s="18"/>
      <c r="L626" s="18"/>
      <c r="M626" s="18">
        <f>本金与余额!D34</f>
        <v>1000000</v>
      </c>
      <c r="O626" s="15" t="s">
        <v>8</v>
      </c>
      <c r="P626" s="15"/>
      <c r="Q626" s="18"/>
      <c r="R626" s="18"/>
      <c r="W626" s="18"/>
      <c r="X626" s="18" t="e">
        <f>本金与余额!#REF!</f>
        <v>#REF!</v>
      </c>
      <c r="Z626" s="17"/>
    </row>
    <row r="627" spans="4:26" ht="18" customHeight="1" thickBot="1" x14ac:dyDescent="0.3">
      <c r="D627" s="2" t="s">
        <v>90</v>
      </c>
      <c r="E627" s="3" t="s">
        <v>32</v>
      </c>
      <c r="F627" s="3" t="s">
        <v>18</v>
      </c>
      <c r="G627" s="3" t="s">
        <v>19</v>
      </c>
      <c r="H627" s="3" t="s">
        <v>83</v>
      </c>
      <c r="I627" s="3" t="s">
        <v>1</v>
      </c>
      <c r="J627" s="3" t="s">
        <v>87</v>
      </c>
      <c r="K627" s="3" t="s">
        <v>84</v>
      </c>
      <c r="L627" s="3" t="s">
        <v>85</v>
      </c>
      <c r="M627" s="13" t="s">
        <v>91</v>
      </c>
      <c r="O627" s="2" t="s">
        <v>90</v>
      </c>
      <c r="P627" s="3" t="s">
        <v>32</v>
      </c>
      <c r="Q627" s="3" t="s">
        <v>18</v>
      </c>
      <c r="R627" s="3" t="s">
        <v>19</v>
      </c>
      <c r="S627" s="3" t="s">
        <v>83</v>
      </c>
      <c r="T627" s="3" t="s">
        <v>1</v>
      </c>
      <c r="U627" s="3" t="s">
        <v>87</v>
      </c>
      <c r="V627" s="3" t="s">
        <v>84</v>
      </c>
      <c r="W627" s="3" t="s">
        <v>85</v>
      </c>
      <c r="X627" s="13" t="s">
        <v>91</v>
      </c>
    </row>
    <row r="628" spans="4:26" ht="18" customHeight="1" thickTop="1" x14ac:dyDescent="0.25">
      <c r="D628" s="34"/>
      <c r="E628" s="47"/>
      <c r="F628" s="8"/>
      <c r="G628" s="8"/>
      <c r="H628" s="8"/>
      <c r="I628" s="8"/>
      <c r="J628" s="70"/>
      <c r="K628" s="70"/>
      <c r="L628" s="7"/>
      <c r="M628" s="76"/>
      <c r="O628" s="34"/>
      <c r="P628" s="47"/>
      <c r="Q628" s="8"/>
      <c r="R628" s="8"/>
      <c r="S628" s="8"/>
      <c r="T628" s="8"/>
      <c r="U628" s="70"/>
      <c r="V628" s="70"/>
      <c r="W628" s="7"/>
      <c r="X628" s="76"/>
    </row>
    <row r="629" spans="4:26" ht="18" customHeight="1" x14ac:dyDescent="0.25">
      <c r="D629" s="34"/>
      <c r="E629" s="47"/>
      <c r="F629" s="35"/>
      <c r="G629" s="35"/>
      <c r="H629" s="8"/>
      <c r="I629" s="8"/>
      <c r="J629" s="70"/>
      <c r="K629" s="70"/>
      <c r="L629" s="7"/>
      <c r="M629" s="76"/>
      <c r="O629" s="34"/>
      <c r="P629" s="47"/>
      <c r="Q629" s="35"/>
      <c r="R629" s="35"/>
      <c r="S629" s="8"/>
      <c r="T629" s="8"/>
      <c r="U629" s="70"/>
      <c r="V629" s="70"/>
      <c r="W629" s="7"/>
      <c r="X629" s="76"/>
    </row>
    <row r="630" spans="4:26" ht="18" customHeight="1" x14ac:dyDescent="0.25">
      <c r="D630" s="34"/>
      <c r="E630" s="47"/>
      <c r="F630" s="35"/>
      <c r="G630" s="35"/>
      <c r="H630" s="8"/>
      <c r="I630" s="8"/>
      <c r="J630" s="70"/>
      <c r="K630" s="70"/>
      <c r="L630" s="7"/>
      <c r="M630" s="71"/>
      <c r="O630" s="34"/>
      <c r="P630" s="47"/>
      <c r="Q630" s="35"/>
      <c r="R630" s="35"/>
      <c r="S630" s="8"/>
      <c r="T630" s="8"/>
      <c r="U630" s="70"/>
      <c r="V630" s="70"/>
      <c r="W630" s="7"/>
      <c r="X630" s="71"/>
    </row>
    <row r="631" spans="4:26" ht="18" customHeight="1" x14ac:dyDescent="0.25">
      <c r="D631" s="34"/>
      <c r="E631" s="47"/>
      <c r="F631" s="35"/>
      <c r="G631" s="35"/>
      <c r="H631" s="8"/>
      <c r="I631" s="8"/>
      <c r="J631" s="70"/>
      <c r="K631" s="70"/>
      <c r="L631" s="7"/>
      <c r="M631" s="71"/>
      <c r="O631" s="34"/>
      <c r="P631" s="47"/>
      <c r="Q631" s="35"/>
      <c r="R631" s="35"/>
      <c r="S631" s="8"/>
      <c r="T631" s="8"/>
      <c r="U631" s="70"/>
      <c r="V631" s="70"/>
      <c r="W631" s="7"/>
      <c r="X631" s="71"/>
    </row>
    <row r="632" spans="4:26" ht="18" customHeight="1" x14ac:dyDescent="0.25">
      <c r="D632" s="34"/>
      <c r="E632" s="47"/>
      <c r="F632" s="35"/>
      <c r="G632" s="35"/>
      <c r="H632" s="8"/>
      <c r="I632" s="8"/>
      <c r="J632" s="70"/>
      <c r="K632" s="70"/>
      <c r="M632" s="76"/>
      <c r="O632" s="34"/>
      <c r="P632" s="47"/>
      <c r="Q632" s="35"/>
      <c r="R632" s="35"/>
      <c r="S632" s="8"/>
      <c r="T632" s="8"/>
      <c r="U632" s="70"/>
      <c r="V632" s="70"/>
      <c r="X632" s="76"/>
    </row>
    <row r="633" spans="4:26" ht="18" customHeight="1" thickBot="1" x14ac:dyDescent="0.3">
      <c r="D633" s="62" t="s">
        <v>86</v>
      </c>
      <c r="E633" s="4"/>
      <c r="F633" s="4"/>
      <c r="G633" s="4"/>
      <c r="H633" s="4"/>
      <c r="I633" s="73"/>
      <c r="J633" s="4"/>
      <c r="K633" s="74"/>
      <c r="L633" s="75">
        <f>SUM(L628:L632)</f>
        <v>0</v>
      </c>
      <c r="M633" s="63"/>
      <c r="O633" s="62" t="s">
        <v>86</v>
      </c>
      <c r="P633" s="4"/>
      <c r="Q633" s="4"/>
      <c r="R633" s="4"/>
      <c r="S633" s="4"/>
      <c r="T633" s="73"/>
      <c r="U633" s="4"/>
      <c r="V633" s="74"/>
      <c r="W633" s="75">
        <f>SUM(W628:W632)</f>
        <v>0</v>
      </c>
      <c r="X633" s="63"/>
    </row>
    <row r="635" spans="4:26" ht="18" customHeight="1" x14ac:dyDescent="0.25">
      <c r="D635" s="82"/>
      <c r="O635" s="82"/>
    </row>
    <row r="636" spans="4:26" ht="18" customHeight="1" x14ac:dyDescent="0.25">
      <c r="D636" s="35"/>
      <c r="O636" s="35"/>
    </row>
    <row r="637" spans="4:26" ht="18" customHeight="1" x14ac:dyDescent="0.25">
      <c r="D637" s="35"/>
      <c r="O637" s="35"/>
    </row>
    <row r="638" spans="4:26" ht="18" customHeight="1" x14ac:dyDescent="0.25">
      <c r="D638" s="35"/>
      <c r="O638" s="35"/>
    </row>
    <row r="639" spans="4:26" ht="18" customHeight="1" x14ac:dyDescent="0.25">
      <c r="D639" s="35"/>
      <c r="O639" s="35"/>
    </row>
    <row r="640" spans="4:26" ht="18" customHeight="1" x14ac:dyDescent="0.25">
      <c r="D640" s="35"/>
      <c r="O640" s="35"/>
    </row>
    <row r="641" spans="4:15" ht="18" customHeight="1" x14ac:dyDescent="0.25">
      <c r="D641" s="35"/>
      <c r="O641" s="35"/>
    </row>
  </sheetData>
  <phoneticPr fontId="2" type="noConversion"/>
  <conditionalFormatting sqref="I22:I607 M22:M607">
    <cfRule type="cellIs" dxfId="36" priority="1" operator="lessThan">
      <formula>0</formula>
    </cfRule>
  </conditionalFormatting>
  <conditionalFormatting sqref="I3:M17">
    <cfRule type="cellIs" dxfId="35" priority="7" operator="lessThan">
      <formula>0</formula>
    </cfRule>
  </conditionalFormatting>
  <conditionalFormatting sqref="M623">
    <cfRule type="cellIs" dxfId="34" priority="9" operator="lessThanOrEqual">
      <formula>0</formula>
    </cfRule>
  </conditionalFormatting>
  <conditionalFormatting sqref="M624">
    <cfRule type="cellIs" dxfId="33" priority="8" operator="lessThan">
      <formula>0</formula>
    </cfRule>
  </conditionalFormatting>
  <hyperlinks>
    <hyperlink ref="A1" location="全班!A1" display="back" xr:uid="{00000000-0004-0000-2700-000000000000}"/>
  </hyperlink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FF00"/>
  </sheetPr>
  <dimension ref="A1:X222"/>
  <sheetViews>
    <sheetView showGridLines="0" topLeftCell="A37" zoomScale="90" zoomScaleNormal="90" workbookViewId="0">
      <selection activeCell="D43" sqref="D43:M58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4.21875" bestFit="1" customWidth="1"/>
    <col min="14" max="14" width="5.77734375" customWidth="1"/>
    <col min="16" max="16" width="5.88671875" bestFit="1" customWidth="1"/>
    <col min="17" max="17" width="12.88671875" bestFit="1" customWidth="1"/>
    <col min="18" max="18" width="12.88671875" customWidth="1"/>
    <col min="19" max="19" width="5.88671875" bestFit="1" customWidth="1"/>
    <col min="20" max="20" width="10.6640625" style="1"/>
    <col min="21" max="21" width="10.77734375" customWidth="1"/>
    <col min="22" max="22" width="11.6640625" style="12" bestFit="1" customWidth="1"/>
    <col min="23" max="23" width="10.77734375" customWidth="1"/>
    <col min="24" max="24" width="11.6640625" bestFit="1" customWidth="1"/>
  </cols>
  <sheetData>
    <row r="1" spans="1:24" ht="20.25" customHeight="1" thickBot="1" x14ac:dyDescent="0.3">
      <c r="A1" s="104" t="s">
        <v>144</v>
      </c>
      <c r="D1" s="7" t="s">
        <v>390</v>
      </c>
      <c r="E1" s="7"/>
      <c r="K1"/>
      <c r="L1" s="12"/>
      <c r="O1" s="7" t="s">
        <v>191</v>
      </c>
      <c r="P1" s="7"/>
      <c r="V1"/>
      <c r="W1" s="12"/>
    </row>
    <row r="2" spans="1:24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  <c r="O2" s="2" t="s">
        <v>3</v>
      </c>
      <c r="P2" s="3" t="s">
        <v>32</v>
      </c>
      <c r="Q2" s="3" t="s">
        <v>18</v>
      </c>
      <c r="R2" s="3" t="s">
        <v>19</v>
      </c>
      <c r="S2" s="3" t="s">
        <v>2</v>
      </c>
      <c r="T2" s="3" t="s">
        <v>1</v>
      </c>
      <c r="U2" s="3" t="s">
        <v>10</v>
      </c>
      <c r="V2" s="3" t="s">
        <v>17</v>
      </c>
      <c r="W2" s="3" t="s">
        <v>9</v>
      </c>
      <c r="X2" s="13" t="s">
        <v>4</v>
      </c>
    </row>
    <row r="3" spans="1:24" ht="20.25" customHeight="1" thickTop="1" x14ac:dyDescent="0.25">
      <c r="D3" s="158">
        <v>45367</v>
      </c>
      <c r="E3" s="159" t="s">
        <v>47</v>
      </c>
      <c r="F3" s="160" t="s">
        <v>400</v>
      </c>
      <c r="G3" s="163">
        <v>1211</v>
      </c>
      <c r="H3" s="160" t="s">
        <v>57</v>
      </c>
      <c r="I3" s="222">
        <v>-200</v>
      </c>
      <c r="J3" s="160"/>
      <c r="K3" s="160"/>
      <c r="L3" s="161">
        <v>210.2</v>
      </c>
      <c r="M3" s="162">
        <f t="shared" ref="M3:M17" si="0">L3*I3</f>
        <v>-42040</v>
      </c>
      <c r="O3" s="34"/>
      <c r="P3" s="47"/>
      <c r="Q3" s="35"/>
      <c r="R3" s="50"/>
      <c r="S3" s="35"/>
      <c r="T3" s="35"/>
      <c r="U3" s="35"/>
      <c r="V3" s="35"/>
      <c r="W3" s="35"/>
      <c r="X3" s="36"/>
    </row>
    <row r="4" spans="1:24" ht="20.25" customHeight="1" x14ac:dyDescent="0.25">
      <c r="C4">
        <v>2</v>
      </c>
      <c r="D4" s="158">
        <v>45171</v>
      </c>
      <c r="E4" s="159" t="s">
        <v>39</v>
      </c>
      <c r="F4" s="160" t="s">
        <v>400</v>
      </c>
      <c r="G4" s="160">
        <v>1211</v>
      </c>
      <c r="H4" s="160" t="s">
        <v>40</v>
      </c>
      <c r="I4" s="222">
        <v>200</v>
      </c>
      <c r="J4" s="160"/>
      <c r="K4" s="160"/>
      <c r="L4" s="161">
        <v>245.8</v>
      </c>
      <c r="M4" s="162">
        <f t="shared" si="0"/>
        <v>49160</v>
      </c>
      <c r="O4" s="34"/>
      <c r="P4" s="47"/>
      <c r="Q4" s="35"/>
      <c r="R4" s="35"/>
      <c r="S4" s="35"/>
      <c r="T4" s="35"/>
      <c r="U4" s="35"/>
      <c r="V4" s="35"/>
      <c r="W4" s="35"/>
      <c r="X4" s="36"/>
    </row>
    <row r="5" spans="1:24" ht="20.25" customHeight="1" x14ac:dyDescent="0.25">
      <c r="C5">
        <v>3</v>
      </c>
      <c r="D5" s="158">
        <v>45171</v>
      </c>
      <c r="E5" s="159" t="s">
        <v>235</v>
      </c>
      <c r="F5" s="160" t="s">
        <v>35</v>
      </c>
      <c r="G5" s="160">
        <v>688981</v>
      </c>
      <c r="H5" s="160" t="s">
        <v>40</v>
      </c>
      <c r="I5" s="222">
        <v>2000</v>
      </c>
      <c r="J5" s="160"/>
      <c r="K5" s="160"/>
      <c r="L5" s="161">
        <v>53.68</v>
      </c>
      <c r="M5" s="162">
        <f t="shared" si="0"/>
        <v>107360</v>
      </c>
      <c r="O5" s="34"/>
      <c r="P5" s="47"/>
      <c r="Q5" s="35"/>
      <c r="R5" s="35"/>
      <c r="S5" s="35"/>
      <c r="T5" s="35"/>
      <c r="U5" s="35"/>
      <c r="V5" s="35"/>
      <c r="W5" s="35"/>
      <c r="X5" s="36"/>
    </row>
    <row r="6" spans="1:24" ht="20.25" customHeight="1" x14ac:dyDescent="0.25">
      <c r="D6" s="158">
        <v>45367</v>
      </c>
      <c r="E6" s="159" t="s">
        <v>234</v>
      </c>
      <c r="F6" s="160" t="s">
        <v>512</v>
      </c>
      <c r="G6" s="163">
        <v>600516</v>
      </c>
      <c r="H6" s="160" t="s">
        <v>57</v>
      </c>
      <c r="I6" s="222">
        <v>-2000</v>
      </c>
      <c r="J6" s="160"/>
      <c r="K6" s="160"/>
      <c r="L6" s="161">
        <v>4.9800000000000004</v>
      </c>
      <c r="M6" s="162">
        <f t="shared" si="0"/>
        <v>-9960</v>
      </c>
      <c r="O6" s="34"/>
      <c r="P6" s="47"/>
      <c r="Q6" s="35"/>
      <c r="R6" s="50"/>
      <c r="S6" s="35"/>
      <c r="T6" s="35"/>
      <c r="U6" s="35"/>
      <c r="V6" s="35"/>
      <c r="W6" s="35"/>
      <c r="X6" s="36"/>
    </row>
    <row r="7" spans="1:24" ht="20.25" customHeight="1" x14ac:dyDescent="0.25">
      <c r="D7" s="158">
        <v>45367</v>
      </c>
      <c r="E7" s="159" t="s">
        <v>234</v>
      </c>
      <c r="F7" s="160" t="s">
        <v>508</v>
      </c>
      <c r="G7" s="163" t="s">
        <v>510</v>
      </c>
      <c r="H7" s="160" t="s">
        <v>57</v>
      </c>
      <c r="I7" s="222">
        <v>-4000</v>
      </c>
      <c r="J7" s="160"/>
      <c r="K7" s="160"/>
      <c r="L7" s="161">
        <v>2.76</v>
      </c>
      <c r="M7" s="162">
        <f t="shared" si="0"/>
        <v>-11040</v>
      </c>
      <c r="O7" s="34"/>
      <c r="P7" s="47"/>
      <c r="Q7" s="35"/>
      <c r="R7" s="50"/>
      <c r="S7" s="35"/>
      <c r="T7" s="35"/>
      <c r="U7" s="35"/>
      <c r="V7" s="35"/>
      <c r="W7" s="35"/>
      <c r="X7" s="36"/>
    </row>
    <row r="8" spans="1:24" ht="20.25" customHeight="1" x14ac:dyDescent="0.25">
      <c r="D8" s="158">
        <v>45367</v>
      </c>
      <c r="E8" s="159" t="s">
        <v>234</v>
      </c>
      <c r="F8" s="160" t="s">
        <v>35</v>
      </c>
      <c r="G8" s="163">
        <v>688981</v>
      </c>
      <c r="H8" s="160" t="s">
        <v>57</v>
      </c>
      <c r="I8" s="222">
        <v>-4000</v>
      </c>
      <c r="J8" s="160"/>
      <c r="K8" s="160"/>
      <c r="L8" s="161">
        <v>46.67</v>
      </c>
      <c r="M8" s="162">
        <f t="shared" si="0"/>
        <v>-186680</v>
      </c>
      <c r="O8" s="34"/>
      <c r="P8" s="47"/>
      <c r="Q8" s="35"/>
      <c r="R8" s="50"/>
      <c r="S8" s="35"/>
      <c r="T8" s="35"/>
      <c r="U8" s="35"/>
      <c r="V8" s="35"/>
      <c r="W8" s="35"/>
      <c r="X8" s="36"/>
    </row>
    <row r="9" spans="1:24" ht="20.25" customHeight="1" x14ac:dyDescent="0.25">
      <c r="C9">
        <v>5</v>
      </c>
      <c r="D9" s="158">
        <v>45171</v>
      </c>
      <c r="E9" s="159" t="s">
        <v>235</v>
      </c>
      <c r="F9" s="160" t="s">
        <v>513</v>
      </c>
      <c r="G9" s="163">
        <v>600516</v>
      </c>
      <c r="H9" s="160" t="s">
        <v>0</v>
      </c>
      <c r="I9" s="222">
        <v>2000</v>
      </c>
      <c r="J9" s="160"/>
      <c r="K9" s="160"/>
      <c r="L9" s="161">
        <v>5.28</v>
      </c>
      <c r="M9" s="162">
        <f t="shared" si="0"/>
        <v>10560</v>
      </c>
      <c r="O9" s="34"/>
      <c r="P9" s="47"/>
      <c r="Q9" s="35"/>
      <c r="R9" s="35"/>
      <c r="S9" s="35"/>
      <c r="T9" s="35"/>
      <c r="U9" s="35"/>
      <c r="V9" s="35"/>
      <c r="W9" s="35"/>
      <c r="X9" s="36"/>
    </row>
    <row r="10" spans="1:24" ht="20.25" customHeight="1" x14ac:dyDescent="0.25">
      <c r="C10">
        <v>6</v>
      </c>
      <c r="D10" s="158">
        <v>45171</v>
      </c>
      <c r="E10" s="159" t="s">
        <v>235</v>
      </c>
      <c r="F10" s="160" t="s">
        <v>509</v>
      </c>
      <c r="G10" s="163" t="s">
        <v>511</v>
      </c>
      <c r="H10" s="160" t="s">
        <v>0</v>
      </c>
      <c r="I10" s="222">
        <v>2000</v>
      </c>
      <c r="J10" s="160"/>
      <c r="K10" s="160"/>
      <c r="L10" s="161">
        <v>4.6399999999999997</v>
      </c>
      <c r="M10" s="162">
        <f t="shared" si="0"/>
        <v>9280</v>
      </c>
      <c r="O10" s="34"/>
      <c r="P10" s="47"/>
      <c r="Q10" s="35"/>
      <c r="R10" s="35"/>
      <c r="S10" s="35"/>
      <c r="T10" s="35"/>
      <c r="U10" s="35"/>
      <c r="V10" s="35"/>
      <c r="W10" s="35"/>
      <c r="X10" s="36"/>
    </row>
    <row r="11" spans="1:24" ht="20.25" customHeight="1" x14ac:dyDescent="0.25">
      <c r="D11" s="158">
        <v>45241</v>
      </c>
      <c r="E11" s="159" t="s">
        <v>234</v>
      </c>
      <c r="F11" s="160" t="s">
        <v>35</v>
      </c>
      <c r="G11" s="163">
        <v>688981</v>
      </c>
      <c r="H11" s="160" t="s">
        <v>0</v>
      </c>
      <c r="I11" s="222">
        <v>2000</v>
      </c>
      <c r="J11" s="160"/>
      <c r="K11" s="160"/>
      <c r="L11" s="161">
        <v>54.39</v>
      </c>
      <c r="M11" s="162">
        <f t="shared" si="0"/>
        <v>108780</v>
      </c>
      <c r="O11" s="34"/>
      <c r="P11" s="47"/>
      <c r="Q11" s="35"/>
      <c r="R11" s="35"/>
      <c r="S11" s="35"/>
      <c r="T11" s="35"/>
      <c r="U11" s="35"/>
      <c r="V11" s="35"/>
      <c r="W11" s="35"/>
      <c r="X11" s="36"/>
    </row>
    <row r="12" spans="1:24" ht="20.25" customHeight="1" x14ac:dyDescent="0.25">
      <c r="D12" s="158">
        <v>45269</v>
      </c>
      <c r="E12" s="159" t="s">
        <v>234</v>
      </c>
      <c r="F12" s="160" t="s">
        <v>508</v>
      </c>
      <c r="G12" s="163" t="s">
        <v>510</v>
      </c>
      <c r="H12" s="160" t="s">
        <v>0</v>
      </c>
      <c r="I12" s="222">
        <v>2000</v>
      </c>
      <c r="J12" s="160"/>
      <c r="K12" s="160"/>
      <c r="L12" s="161">
        <v>3.45</v>
      </c>
      <c r="M12" s="162">
        <f t="shared" si="0"/>
        <v>6900</v>
      </c>
      <c r="O12" s="34"/>
      <c r="P12" s="47"/>
      <c r="Q12" s="35"/>
      <c r="R12" s="50"/>
      <c r="S12" s="35"/>
      <c r="T12" s="35"/>
      <c r="U12" s="35"/>
      <c r="V12" s="35"/>
      <c r="W12" s="35"/>
      <c r="X12" s="36"/>
    </row>
    <row r="13" spans="1:24" ht="20.25" customHeight="1" x14ac:dyDescent="0.25">
      <c r="D13" s="158">
        <v>45241</v>
      </c>
      <c r="E13" s="159" t="s">
        <v>234</v>
      </c>
      <c r="F13" s="160" t="s">
        <v>230</v>
      </c>
      <c r="G13" s="163">
        <v>300750</v>
      </c>
      <c r="H13" s="160" t="s">
        <v>40</v>
      </c>
      <c r="I13" s="222">
        <v>200</v>
      </c>
      <c r="J13" s="160"/>
      <c r="K13" s="160"/>
      <c r="L13" s="161">
        <v>189.03</v>
      </c>
      <c r="M13" s="162">
        <f>L13*I13</f>
        <v>37806</v>
      </c>
      <c r="O13" s="34"/>
      <c r="P13" s="47"/>
      <c r="Q13" s="35"/>
      <c r="R13" s="35"/>
      <c r="S13" s="35"/>
      <c r="T13" s="35"/>
      <c r="U13" s="35"/>
      <c r="V13" s="35"/>
      <c r="W13" s="35"/>
      <c r="X13" s="36"/>
    </row>
    <row r="14" spans="1:24" ht="20.25" customHeight="1" x14ac:dyDescent="0.25">
      <c r="D14" s="158">
        <v>45430</v>
      </c>
      <c r="E14" s="159" t="s">
        <v>234</v>
      </c>
      <c r="F14" s="160" t="s">
        <v>230</v>
      </c>
      <c r="G14" s="160">
        <v>300750</v>
      </c>
      <c r="H14" s="160" t="s">
        <v>57</v>
      </c>
      <c r="I14" s="222">
        <v>-400</v>
      </c>
      <c r="J14" s="160"/>
      <c r="K14" s="160"/>
      <c r="L14" s="161">
        <v>203</v>
      </c>
      <c r="M14" s="162">
        <f>L14*I14</f>
        <v>-81200</v>
      </c>
      <c r="O14" s="34"/>
      <c r="P14" s="47"/>
      <c r="Q14" s="35"/>
      <c r="R14" s="35"/>
      <c r="S14" s="35"/>
      <c r="T14" s="35"/>
      <c r="U14" s="35"/>
      <c r="V14" s="35"/>
      <c r="W14" s="35"/>
      <c r="X14" s="36"/>
    </row>
    <row r="15" spans="1:24" ht="20.25" customHeight="1" x14ac:dyDescent="0.25">
      <c r="C15">
        <v>7</v>
      </c>
      <c r="D15" s="158">
        <v>45241</v>
      </c>
      <c r="E15" s="159" t="s">
        <v>234</v>
      </c>
      <c r="F15" s="160" t="s">
        <v>10891</v>
      </c>
      <c r="G15" s="163" t="s">
        <v>10890</v>
      </c>
      <c r="H15" s="160" t="s">
        <v>40</v>
      </c>
      <c r="I15" s="222">
        <v>2000</v>
      </c>
      <c r="J15" s="160"/>
      <c r="K15" s="160"/>
      <c r="L15" s="161">
        <v>10.98</v>
      </c>
      <c r="M15" s="162">
        <f>L15*I15</f>
        <v>21960</v>
      </c>
      <c r="O15" s="34"/>
      <c r="P15" s="47"/>
      <c r="Q15" s="35"/>
      <c r="R15" s="50"/>
      <c r="S15" s="35"/>
      <c r="T15" s="35"/>
      <c r="U15" s="35"/>
      <c r="V15" s="35"/>
      <c r="W15" s="35"/>
      <c r="X15" s="36">
        <f>W15*T15</f>
        <v>0</v>
      </c>
    </row>
    <row r="16" spans="1:24" ht="20.25" customHeight="1" x14ac:dyDescent="0.25">
      <c r="D16" s="158">
        <v>45430</v>
      </c>
      <c r="E16" s="159" t="s">
        <v>234</v>
      </c>
      <c r="F16" s="160" t="s">
        <v>10891</v>
      </c>
      <c r="G16" s="160" t="s">
        <v>10890</v>
      </c>
      <c r="H16" s="160" t="s">
        <v>57</v>
      </c>
      <c r="I16" s="222">
        <v>-2000</v>
      </c>
      <c r="J16" s="160"/>
      <c r="K16" s="160"/>
      <c r="L16" s="161">
        <v>8.68</v>
      </c>
      <c r="M16" s="162">
        <f>L16*I16</f>
        <v>-17360</v>
      </c>
      <c r="O16" s="34"/>
      <c r="P16" s="47"/>
      <c r="Q16" s="35"/>
      <c r="R16" s="35"/>
      <c r="S16" s="35"/>
      <c r="T16" s="35"/>
      <c r="U16" s="35"/>
      <c r="V16" s="35"/>
      <c r="W16" s="35"/>
      <c r="X16" s="36"/>
    </row>
    <row r="17" spans="3:24" ht="19.2" customHeight="1" x14ac:dyDescent="0.25">
      <c r="C17">
        <v>1</v>
      </c>
      <c r="D17" s="158">
        <v>45171</v>
      </c>
      <c r="E17" s="159" t="s">
        <v>505</v>
      </c>
      <c r="F17" s="160" t="s">
        <v>230</v>
      </c>
      <c r="G17" s="160">
        <v>300750</v>
      </c>
      <c r="H17" s="160" t="s">
        <v>0</v>
      </c>
      <c r="I17" s="222">
        <v>200</v>
      </c>
      <c r="J17" s="160"/>
      <c r="K17" s="160"/>
      <c r="L17" s="161">
        <v>236.4</v>
      </c>
      <c r="M17" s="162">
        <f t="shared" si="0"/>
        <v>47280</v>
      </c>
      <c r="O17" s="34"/>
      <c r="P17" s="47"/>
      <c r="Q17" s="35"/>
      <c r="R17" s="35"/>
      <c r="S17" s="35"/>
      <c r="T17" s="35"/>
      <c r="U17" s="35"/>
      <c r="V17" s="35"/>
      <c r="W17" s="35"/>
      <c r="X17" s="36">
        <f>W17*T17</f>
        <v>0</v>
      </c>
    </row>
    <row r="18" spans="3:24" ht="20.25" customHeight="1" x14ac:dyDescent="0.25">
      <c r="C18">
        <v>4</v>
      </c>
      <c r="D18" s="34">
        <v>45171</v>
      </c>
      <c r="E18" s="47" t="s">
        <v>235</v>
      </c>
      <c r="F18" s="35" t="s">
        <v>507</v>
      </c>
      <c r="G18" s="35" t="s">
        <v>8405</v>
      </c>
      <c r="H18" s="35" t="s">
        <v>40</v>
      </c>
      <c r="I18" s="223">
        <v>2000</v>
      </c>
      <c r="J18" s="35"/>
      <c r="K18" s="35"/>
      <c r="L18" s="97">
        <v>9.06</v>
      </c>
      <c r="M18" s="36">
        <f t="shared" ref="M18:M23" si="1">L18*I18</f>
        <v>18120</v>
      </c>
      <c r="O18" s="34"/>
      <c r="P18" s="47"/>
      <c r="Q18" s="35"/>
      <c r="R18" s="35"/>
      <c r="S18" s="35"/>
      <c r="T18" s="35"/>
      <c r="U18" s="35"/>
      <c r="V18" s="35"/>
      <c r="W18" s="35"/>
      <c r="X18" s="36"/>
    </row>
    <row r="19" spans="3:24" ht="20.25" customHeight="1" x14ac:dyDescent="0.25">
      <c r="D19" s="34">
        <v>45241</v>
      </c>
      <c r="E19" s="47" t="s">
        <v>234</v>
      </c>
      <c r="F19" s="35" t="s">
        <v>7729</v>
      </c>
      <c r="G19" s="50" t="s">
        <v>7728</v>
      </c>
      <c r="H19" s="35" t="s">
        <v>40</v>
      </c>
      <c r="I19" s="223">
        <v>2000</v>
      </c>
      <c r="J19" s="35"/>
      <c r="K19" s="35"/>
      <c r="L19" s="97">
        <v>42.1</v>
      </c>
      <c r="M19" s="36">
        <f t="shared" si="1"/>
        <v>84200</v>
      </c>
      <c r="O19" s="34"/>
      <c r="P19" s="47"/>
      <c r="Q19" s="35"/>
      <c r="R19" s="35"/>
      <c r="S19" s="35"/>
      <c r="T19" s="35"/>
      <c r="U19" s="35"/>
      <c r="V19" s="35"/>
      <c r="W19" s="35"/>
      <c r="X19" s="36"/>
    </row>
    <row r="20" spans="3:24" ht="20.25" customHeight="1" x14ac:dyDescent="0.25">
      <c r="D20" s="34">
        <v>45269</v>
      </c>
      <c r="E20" s="47" t="s">
        <v>234</v>
      </c>
      <c r="F20" s="35" t="s">
        <v>93</v>
      </c>
      <c r="G20" s="50" t="s">
        <v>94</v>
      </c>
      <c r="H20" s="35" t="s">
        <v>40</v>
      </c>
      <c r="I20" s="223">
        <v>200</v>
      </c>
      <c r="J20" s="35"/>
      <c r="K20" s="35"/>
      <c r="L20" s="97">
        <v>142.93</v>
      </c>
      <c r="M20" s="36">
        <f t="shared" si="1"/>
        <v>28586</v>
      </c>
      <c r="O20" s="34"/>
      <c r="P20" s="47"/>
      <c r="Q20" s="35"/>
      <c r="R20" s="50"/>
      <c r="S20" s="35"/>
      <c r="T20" s="35"/>
      <c r="U20" s="35"/>
      <c r="V20" s="35"/>
      <c r="W20" s="35"/>
      <c r="X20" s="36"/>
    </row>
    <row r="21" spans="3:24" ht="20.25" customHeight="1" x14ac:dyDescent="0.25">
      <c r="D21" s="34">
        <v>45367</v>
      </c>
      <c r="E21" s="47" t="s">
        <v>223</v>
      </c>
      <c r="F21" s="35" t="s">
        <v>289</v>
      </c>
      <c r="G21" s="50" t="s">
        <v>291</v>
      </c>
      <c r="H21" s="35" t="s">
        <v>40</v>
      </c>
      <c r="I21" s="223">
        <v>100</v>
      </c>
      <c r="J21" s="35"/>
      <c r="K21" s="35"/>
      <c r="L21" s="97">
        <v>1360.4759999999999</v>
      </c>
      <c r="M21" s="36">
        <f t="shared" si="1"/>
        <v>136047.59999999998</v>
      </c>
      <c r="O21" s="34"/>
      <c r="P21" s="47"/>
      <c r="Q21" s="35"/>
      <c r="R21" s="50"/>
      <c r="S21" s="35"/>
      <c r="T21" s="35"/>
      <c r="U21" s="35"/>
      <c r="V21" s="35"/>
      <c r="W21" s="35"/>
      <c r="X21" s="36"/>
    </row>
    <row r="22" spans="3:24" ht="20.25" customHeight="1" x14ac:dyDescent="0.25">
      <c r="D22" s="34">
        <v>45367</v>
      </c>
      <c r="E22" s="47" t="s">
        <v>223</v>
      </c>
      <c r="F22" s="35" t="s">
        <v>475</v>
      </c>
      <c r="G22" s="50" t="s">
        <v>477</v>
      </c>
      <c r="H22" s="35" t="s">
        <v>40</v>
      </c>
      <c r="I22" s="223">
        <v>50</v>
      </c>
      <c r="J22" s="35"/>
      <c r="K22" s="35"/>
      <c r="L22" s="97">
        <v>3775.98</v>
      </c>
      <c r="M22" s="36">
        <f t="shared" si="1"/>
        <v>188799</v>
      </c>
      <c r="O22" s="34"/>
      <c r="P22" s="47"/>
      <c r="Q22" s="35"/>
      <c r="R22" s="50"/>
      <c r="S22" s="35"/>
      <c r="T22" s="35"/>
      <c r="U22" s="35"/>
      <c r="V22" s="35"/>
      <c r="W22" s="35"/>
      <c r="X22" s="36"/>
    </row>
    <row r="23" spans="3:24" ht="20.25" customHeight="1" x14ac:dyDescent="0.25">
      <c r="D23" s="34">
        <v>45367</v>
      </c>
      <c r="E23" s="47" t="s">
        <v>223</v>
      </c>
      <c r="F23" s="35" t="s">
        <v>349</v>
      </c>
      <c r="G23" s="50" t="s">
        <v>351</v>
      </c>
      <c r="H23" s="35" t="s">
        <v>40</v>
      </c>
      <c r="I23" s="223">
        <v>100</v>
      </c>
      <c r="J23" s="35"/>
      <c r="K23" s="35"/>
      <c r="L23" s="97">
        <v>1101.204</v>
      </c>
      <c r="M23" s="36">
        <f t="shared" si="1"/>
        <v>110120.4</v>
      </c>
      <c r="O23" s="34"/>
      <c r="P23" s="47"/>
      <c r="Q23" s="35"/>
      <c r="R23" s="50"/>
      <c r="S23" s="35"/>
      <c r="T23" s="35"/>
      <c r="U23" s="35"/>
      <c r="V23" s="35"/>
      <c r="W23" s="35"/>
      <c r="X23" s="36"/>
    </row>
    <row r="24" spans="3:24" ht="20.25" customHeight="1" x14ac:dyDescent="0.25">
      <c r="C24">
        <v>8</v>
      </c>
      <c r="D24" s="34">
        <v>45367</v>
      </c>
      <c r="E24" s="47" t="s">
        <v>223</v>
      </c>
      <c r="F24" s="35" t="s">
        <v>11303</v>
      </c>
      <c r="G24" s="35" t="s">
        <v>11305</v>
      </c>
      <c r="H24" s="35" t="s">
        <v>40</v>
      </c>
      <c r="I24" s="223">
        <v>50</v>
      </c>
      <c r="J24" s="35"/>
      <c r="K24" s="35"/>
      <c r="L24" s="131">
        <v>3248.076</v>
      </c>
      <c r="M24" s="36">
        <f>L24*I24</f>
        <v>162403.79999999999</v>
      </c>
      <c r="O24" s="34"/>
      <c r="P24" s="47"/>
      <c r="Q24" s="35"/>
      <c r="R24" s="35"/>
      <c r="S24" s="35"/>
      <c r="T24" s="35"/>
      <c r="U24" s="35"/>
      <c r="V24" s="35"/>
      <c r="W24" s="35"/>
      <c r="X24" s="36">
        <f>W24*T24</f>
        <v>0</v>
      </c>
    </row>
    <row r="25" spans="3:24" ht="20.25" customHeight="1" x14ac:dyDescent="0.25">
      <c r="C25">
        <v>9</v>
      </c>
      <c r="D25" s="34">
        <v>45381</v>
      </c>
      <c r="E25" s="47" t="s">
        <v>223</v>
      </c>
      <c r="F25" s="35" t="s">
        <v>11303</v>
      </c>
      <c r="G25" s="35" t="s">
        <v>11305</v>
      </c>
      <c r="H25" s="35" t="s">
        <v>57</v>
      </c>
      <c r="I25" s="223">
        <v>-50</v>
      </c>
      <c r="J25" s="35"/>
      <c r="K25" s="35"/>
      <c r="L25" s="131">
        <v>3281.616</v>
      </c>
      <c r="M25" s="36">
        <f>L25*I25</f>
        <v>-164080.79999999999</v>
      </c>
      <c r="O25" s="34"/>
      <c r="P25" s="47"/>
      <c r="Q25" s="35"/>
      <c r="R25" s="35"/>
      <c r="S25" s="35"/>
      <c r="T25" s="35"/>
      <c r="U25" s="35"/>
      <c r="V25" s="35"/>
      <c r="W25" s="35"/>
      <c r="X25" s="36">
        <f>W25*T25</f>
        <v>0</v>
      </c>
    </row>
    <row r="26" spans="3:24" ht="20.25" customHeight="1" x14ac:dyDescent="0.25">
      <c r="D26" s="34">
        <v>45381</v>
      </c>
      <c r="E26" s="47" t="s">
        <v>223</v>
      </c>
      <c r="F26" s="35" t="s">
        <v>475</v>
      </c>
      <c r="G26" s="35" t="s">
        <v>477</v>
      </c>
      <c r="H26" s="35" t="s">
        <v>57</v>
      </c>
      <c r="I26" s="223">
        <v>-50</v>
      </c>
      <c r="J26" s="35"/>
      <c r="K26" s="35"/>
      <c r="L26" s="131">
        <v>3787.5239999999999</v>
      </c>
      <c r="M26" s="36">
        <f t="shared" ref="M26:M40" si="2">L26*I26</f>
        <v>-189376.19999999998</v>
      </c>
      <c r="O26" s="34"/>
      <c r="P26" s="47"/>
      <c r="Q26" s="35"/>
      <c r="R26" s="35"/>
      <c r="S26" s="35"/>
      <c r="T26" s="35"/>
      <c r="U26" s="35"/>
      <c r="V26" s="35"/>
      <c r="W26" s="35"/>
      <c r="X26" s="36"/>
    </row>
    <row r="27" spans="3:24" ht="20.25" customHeight="1" x14ac:dyDescent="0.25">
      <c r="D27" s="34">
        <v>45381</v>
      </c>
      <c r="E27" s="47" t="s">
        <v>223</v>
      </c>
      <c r="F27" s="35" t="s">
        <v>11515</v>
      </c>
      <c r="G27" s="35" t="s">
        <v>11517</v>
      </c>
      <c r="H27" s="35" t="s">
        <v>40</v>
      </c>
      <c r="I27" s="223">
        <v>1000</v>
      </c>
      <c r="J27" s="35"/>
      <c r="K27" s="35"/>
      <c r="L27" s="131">
        <v>82.835999999999999</v>
      </c>
      <c r="M27" s="36">
        <f t="shared" si="2"/>
        <v>82836</v>
      </c>
      <c r="O27" s="34"/>
      <c r="P27" s="47"/>
      <c r="Q27" s="35"/>
      <c r="R27" s="35"/>
      <c r="S27" s="35"/>
      <c r="T27" s="35"/>
      <c r="U27" s="35"/>
      <c r="V27" s="35"/>
      <c r="W27" s="35"/>
      <c r="X27" s="36"/>
    </row>
    <row r="28" spans="3:24" ht="20.25" customHeight="1" x14ac:dyDescent="0.25">
      <c r="D28" s="34">
        <v>45381</v>
      </c>
      <c r="E28" s="47" t="s">
        <v>223</v>
      </c>
      <c r="F28" s="35" t="s">
        <v>11519</v>
      </c>
      <c r="G28" s="35" t="s">
        <v>11521</v>
      </c>
      <c r="H28" s="35" t="s">
        <v>40</v>
      </c>
      <c r="I28" s="223">
        <v>1000</v>
      </c>
      <c r="J28" s="35"/>
      <c r="K28" s="35"/>
      <c r="L28" s="131">
        <v>182.208</v>
      </c>
      <c r="M28" s="36">
        <f t="shared" si="2"/>
        <v>182208</v>
      </c>
      <c r="O28" s="34"/>
      <c r="P28" s="47"/>
      <c r="Q28" s="35"/>
      <c r="R28" s="35"/>
      <c r="S28" s="35"/>
      <c r="T28" s="35"/>
      <c r="U28" s="35"/>
      <c r="V28" s="35"/>
      <c r="W28" s="35"/>
      <c r="X28" s="36"/>
    </row>
    <row r="29" spans="3:24" ht="20.25" customHeight="1" x14ac:dyDescent="0.25">
      <c r="D29" s="34">
        <v>45381</v>
      </c>
      <c r="E29" s="47" t="s">
        <v>223</v>
      </c>
      <c r="F29" s="35" t="s">
        <v>11523</v>
      </c>
      <c r="G29" s="35" t="s">
        <v>11525</v>
      </c>
      <c r="H29" s="35" t="s">
        <v>40</v>
      </c>
      <c r="I29" s="223">
        <v>100</v>
      </c>
      <c r="J29" s="35"/>
      <c r="K29" s="35"/>
      <c r="L29" s="131">
        <v>1407.8220000000001</v>
      </c>
      <c r="M29" s="36">
        <f t="shared" si="2"/>
        <v>140782.20000000001</v>
      </c>
      <c r="O29" s="34"/>
      <c r="P29" s="47"/>
      <c r="Q29" s="35"/>
      <c r="R29" s="35"/>
      <c r="S29" s="35"/>
      <c r="T29" s="35"/>
      <c r="U29" s="35"/>
      <c r="V29" s="35"/>
      <c r="W29" s="35"/>
      <c r="X29" s="36"/>
    </row>
    <row r="30" spans="3:24" ht="20.25" customHeight="1" x14ac:dyDescent="0.25">
      <c r="D30" s="34">
        <v>45388</v>
      </c>
      <c r="E30" s="47" t="s">
        <v>223</v>
      </c>
      <c r="F30" s="35" t="s">
        <v>11515</v>
      </c>
      <c r="G30" s="35" t="s">
        <v>11517</v>
      </c>
      <c r="H30" s="35" t="s">
        <v>57</v>
      </c>
      <c r="I30" s="223">
        <v>-1000</v>
      </c>
      <c r="J30" s="35"/>
      <c r="K30" s="35"/>
      <c r="L30" s="131">
        <v>77.45</v>
      </c>
      <c r="M30" s="36">
        <f t="shared" si="2"/>
        <v>-77450</v>
      </c>
      <c r="O30" s="34"/>
      <c r="P30" s="47"/>
      <c r="Q30" s="35"/>
      <c r="R30" s="35"/>
      <c r="S30" s="35"/>
      <c r="T30" s="35"/>
      <c r="U30" s="35"/>
      <c r="V30" s="35"/>
      <c r="W30" s="35"/>
      <c r="X30" s="36"/>
    </row>
    <row r="31" spans="3:24" ht="20.25" customHeight="1" x14ac:dyDescent="0.25">
      <c r="D31" s="34">
        <v>45430</v>
      </c>
      <c r="E31" s="47" t="s">
        <v>223</v>
      </c>
      <c r="F31" s="35" t="s">
        <v>217</v>
      </c>
      <c r="G31" s="35" t="s">
        <v>219</v>
      </c>
      <c r="H31" s="35" t="s">
        <v>40</v>
      </c>
      <c r="I31" s="223">
        <v>100</v>
      </c>
      <c r="J31" s="35"/>
      <c r="K31" s="35"/>
      <c r="L31" s="131">
        <v>1384.1880000000001</v>
      </c>
      <c r="M31" s="36">
        <f t="shared" si="2"/>
        <v>138418.80000000002</v>
      </c>
      <c r="O31" s="34"/>
      <c r="P31" s="47"/>
      <c r="Q31" s="35"/>
      <c r="R31" s="35"/>
      <c r="S31" s="35"/>
      <c r="T31" s="35"/>
      <c r="U31" s="35"/>
      <c r="V31" s="35"/>
      <c r="W31" s="35"/>
      <c r="X31" s="36"/>
    </row>
    <row r="32" spans="3:24" ht="20.25" customHeight="1" x14ac:dyDescent="0.25">
      <c r="D32" s="34">
        <v>45458</v>
      </c>
      <c r="E32" s="47" t="s">
        <v>223</v>
      </c>
      <c r="F32" s="35" t="s">
        <v>11523</v>
      </c>
      <c r="G32" s="35" t="s">
        <v>11525</v>
      </c>
      <c r="H32" s="35" t="s">
        <v>57</v>
      </c>
      <c r="I32" s="223">
        <v>-100</v>
      </c>
      <c r="J32" s="35"/>
      <c r="K32" s="35"/>
      <c r="L32" s="131">
        <v>1245.114</v>
      </c>
      <c r="M32" s="36">
        <f t="shared" si="2"/>
        <v>-124511.40000000001</v>
      </c>
      <c r="O32" s="34"/>
      <c r="P32" s="47"/>
      <c r="Q32" s="35"/>
      <c r="R32" s="35"/>
      <c r="S32" s="35"/>
      <c r="T32" s="35"/>
      <c r="U32" s="35"/>
      <c r="V32" s="35"/>
      <c r="W32" s="35"/>
      <c r="X32" s="36"/>
    </row>
    <row r="33" spans="3:24" ht="20.25" customHeight="1" x14ac:dyDescent="0.25">
      <c r="D33" s="34">
        <v>45458</v>
      </c>
      <c r="E33" s="47" t="s">
        <v>223</v>
      </c>
      <c r="F33" s="35" t="s">
        <v>246</v>
      </c>
      <c r="G33" s="35" t="s">
        <v>248</v>
      </c>
      <c r="H33" s="35" t="s">
        <v>40</v>
      </c>
      <c r="I33" s="223">
        <v>100</v>
      </c>
      <c r="J33" s="35"/>
      <c r="K33" s="35"/>
      <c r="L33" s="131">
        <v>1028.664</v>
      </c>
      <c r="M33" s="36">
        <f t="shared" si="2"/>
        <v>102866.4</v>
      </c>
      <c r="O33" s="34"/>
      <c r="P33" s="47"/>
      <c r="Q33" s="35"/>
      <c r="R33" s="35"/>
      <c r="S33" s="35"/>
      <c r="T33" s="35"/>
      <c r="U33" s="35"/>
      <c r="V33" s="35"/>
      <c r="W33" s="35"/>
      <c r="X33" s="36"/>
    </row>
    <row r="34" spans="3:24" ht="20.25" customHeight="1" x14ac:dyDescent="0.25">
      <c r="D34" s="34">
        <v>45479</v>
      </c>
      <c r="E34" s="47" t="s">
        <v>234</v>
      </c>
      <c r="F34" s="35" t="s">
        <v>93</v>
      </c>
      <c r="G34" s="35" t="s">
        <v>94</v>
      </c>
      <c r="H34" s="35" t="s">
        <v>57</v>
      </c>
      <c r="I34" s="223">
        <v>-200</v>
      </c>
      <c r="J34" s="35"/>
      <c r="K34" s="35"/>
      <c r="L34" s="131">
        <v>128.94999999999999</v>
      </c>
      <c r="M34" s="36">
        <f t="shared" si="2"/>
        <v>-25789.999999999996</v>
      </c>
      <c r="O34" s="34"/>
      <c r="P34" s="47"/>
      <c r="Q34" s="35"/>
      <c r="R34" s="35"/>
      <c r="S34" s="35"/>
      <c r="T34" s="35"/>
      <c r="U34" s="35"/>
      <c r="V34" s="35"/>
      <c r="W34" s="35"/>
      <c r="X34" s="36"/>
    </row>
    <row r="35" spans="3:24" ht="20.25" customHeight="1" x14ac:dyDescent="0.25">
      <c r="D35" s="34">
        <v>45479</v>
      </c>
      <c r="E35" s="47" t="s">
        <v>223</v>
      </c>
      <c r="F35" s="35" t="s">
        <v>359</v>
      </c>
      <c r="G35" s="35" t="s">
        <v>361</v>
      </c>
      <c r="H35" s="35" t="s">
        <v>40</v>
      </c>
      <c r="I35" s="223">
        <v>90</v>
      </c>
      <c r="J35" s="35"/>
      <c r="K35" s="35"/>
      <c r="L35" s="131">
        <v>1765.452</v>
      </c>
      <c r="M35" s="36">
        <f t="shared" si="2"/>
        <v>158890.68</v>
      </c>
      <c r="O35" s="34"/>
      <c r="P35" s="47"/>
      <c r="Q35" s="35"/>
      <c r="R35" s="35"/>
      <c r="S35" s="35"/>
      <c r="T35" s="35"/>
      <c r="U35" s="35"/>
      <c r="V35" s="35"/>
      <c r="W35" s="35"/>
      <c r="X35" s="36"/>
    </row>
    <row r="36" spans="3:24" ht="20.25" customHeight="1" x14ac:dyDescent="0.25">
      <c r="D36" s="34">
        <v>45941</v>
      </c>
      <c r="E36" s="47" t="s">
        <v>234</v>
      </c>
      <c r="F36" s="35" t="s">
        <v>7729</v>
      </c>
      <c r="G36" s="35" t="s">
        <v>7728</v>
      </c>
      <c r="H36" s="35" t="s">
        <v>57</v>
      </c>
      <c r="I36" s="223">
        <v>-2000</v>
      </c>
      <c r="J36" s="35"/>
      <c r="K36" s="35"/>
      <c r="L36" s="131">
        <v>40.1</v>
      </c>
      <c r="M36" s="36">
        <f t="shared" si="2"/>
        <v>-80200</v>
      </c>
      <c r="O36" s="34"/>
      <c r="P36" s="47"/>
      <c r="Q36" s="35"/>
      <c r="R36" s="35"/>
      <c r="S36" s="35"/>
      <c r="T36" s="35"/>
      <c r="U36" s="35"/>
      <c r="V36" s="35"/>
      <c r="W36" s="35"/>
      <c r="X36" s="36"/>
    </row>
    <row r="37" spans="3:24" ht="20.25" customHeight="1" x14ac:dyDescent="0.25">
      <c r="D37" s="34">
        <v>45941</v>
      </c>
      <c r="E37" s="47" t="s">
        <v>223</v>
      </c>
      <c r="F37" s="35" t="s">
        <v>359</v>
      </c>
      <c r="G37" s="35" t="s">
        <v>361</v>
      </c>
      <c r="H37" s="35" t="s">
        <v>57</v>
      </c>
      <c r="I37" s="223">
        <v>-90</v>
      </c>
      <c r="J37" s="35"/>
      <c r="K37" s="35"/>
      <c r="L37" s="131">
        <v>1913.106</v>
      </c>
      <c r="M37" s="36">
        <f t="shared" si="2"/>
        <v>-172179.54</v>
      </c>
      <c r="O37" s="34"/>
      <c r="P37" s="47"/>
      <c r="Q37" s="35"/>
      <c r="R37" s="35"/>
      <c r="S37" s="35"/>
      <c r="T37" s="35"/>
      <c r="U37" s="35"/>
      <c r="V37" s="35"/>
      <c r="W37" s="35"/>
      <c r="X37" s="36"/>
    </row>
    <row r="38" spans="3:24" ht="20.25" customHeight="1" x14ac:dyDescent="0.25">
      <c r="D38" s="34"/>
      <c r="E38" s="47"/>
      <c r="F38" s="35"/>
      <c r="G38" s="35"/>
      <c r="H38" s="35"/>
      <c r="I38" s="223"/>
      <c r="J38" s="35"/>
      <c r="K38" s="35"/>
      <c r="L38" s="131"/>
      <c r="M38" s="36">
        <f t="shared" si="2"/>
        <v>0</v>
      </c>
      <c r="O38" s="34"/>
      <c r="P38" s="47"/>
      <c r="Q38" s="35"/>
      <c r="R38" s="35"/>
      <c r="S38" s="35"/>
      <c r="T38" s="35"/>
      <c r="U38" s="35"/>
      <c r="V38" s="35"/>
      <c r="W38" s="35"/>
      <c r="X38" s="36"/>
    </row>
    <row r="39" spans="3:24" ht="20.25" customHeight="1" x14ac:dyDescent="0.25">
      <c r="D39" s="34"/>
      <c r="E39" s="47"/>
      <c r="F39" s="35"/>
      <c r="G39" s="35"/>
      <c r="H39" s="35"/>
      <c r="I39" s="223"/>
      <c r="J39" s="35"/>
      <c r="K39" s="35"/>
      <c r="L39" s="131"/>
      <c r="M39" s="36">
        <f t="shared" si="2"/>
        <v>0</v>
      </c>
      <c r="O39" s="34"/>
      <c r="P39" s="47"/>
      <c r="Q39" s="35"/>
      <c r="R39" s="35"/>
      <c r="S39" s="35"/>
      <c r="T39" s="35"/>
      <c r="U39" s="35"/>
      <c r="V39" s="35"/>
      <c r="W39" s="35"/>
      <c r="X39" s="36"/>
    </row>
    <row r="40" spans="3:24" ht="20.25" customHeight="1" x14ac:dyDescent="0.25">
      <c r="D40" s="34"/>
      <c r="E40" s="47"/>
      <c r="F40" s="35"/>
      <c r="G40" s="35"/>
      <c r="H40" s="35"/>
      <c r="I40" s="223"/>
      <c r="J40" s="35"/>
      <c r="K40" s="35"/>
      <c r="L40" s="131"/>
      <c r="M40" s="36">
        <f t="shared" si="2"/>
        <v>0</v>
      </c>
      <c r="O40" s="34"/>
      <c r="P40" s="47"/>
      <c r="Q40" s="35"/>
      <c r="R40" s="35"/>
      <c r="S40" s="35"/>
      <c r="T40" s="35"/>
      <c r="U40" s="35"/>
      <c r="V40" s="35"/>
      <c r="W40" s="35"/>
      <c r="X40" s="36"/>
    </row>
    <row r="41" spans="3:24" ht="20.25" customHeight="1" x14ac:dyDescent="0.25">
      <c r="C41">
        <v>10</v>
      </c>
      <c r="D41" s="34"/>
      <c r="E41" s="47"/>
      <c r="F41" s="35"/>
      <c r="G41" s="35"/>
      <c r="H41" s="35"/>
      <c r="I41" s="35"/>
      <c r="J41" s="35"/>
      <c r="K41" s="35"/>
      <c r="L41" s="131"/>
      <c r="M41" s="36">
        <f>L41*I41</f>
        <v>0</v>
      </c>
      <c r="O41" s="34"/>
      <c r="P41" s="47"/>
      <c r="Q41" s="35"/>
      <c r="R41" s="35"/>
      <c r="S41" s="35"/>
      <c r="T41" s="35"/>
      <c r="U41" s="35"/>
      <c r="V41" s="35"/>
      <c r="W41" s="35"/>
      <c r="X41" s="36">
        <f>W41*T41</f>
        <v>0</v>
      </c>
    </row>
    <row r="42" spans="3:24" ht="20.25" customHeight="1" thickBot="1" x14ac:dyDescent="0.3">
      <c r="D42" s="9" t="s">
        <v>41</v>
      </c>
      <c r="E42" s="20"/>
      <c r="F42" s="20"/>
      <c r="G42" s="20"/>
      <c r="H42" s="20"/>
      <c r="I42" s="20"/>
      <c r="J42" s="20"/>
      <c r="K42" s="20"/>
      <c r="L42" s="20"/>
      <c r="M42" s="21">
        <f>SUM(M3:M41)</f>
        <v>751496.94</v>
      </c>
      <c r="O42" s="9" t="s">
        <v>41</v>
      </c>
      <c r="P42" s="20"/>
      <c r="Q42" s="20"/>
      <c r="R42" s="20"/>
      <c r="S42" s="20"/>
      <c r="T42" s="20"/>
      <c r="U42" s="20"/>
      <c r="V42" s="20"/>
      <c r="W42" s="20"/>
      <c r="X42" s="21">
        <f>SUM(X17:X41)</f>
        <v>0</v>
      </c>
    </row>
    <row r="43" spans="3:24" ht="20.25" customHeight="1" thickBot="1" x14ac:dyDescent="0.3">
      <c r="D43" s="2" t="s">
        <v>3</v>
      </c>
      <c r="E43" s="3" t="s">
        <v>32</v>
      </c>
      <c r="F43" s="3" t="s">
        <v>18</v>
      </c>
      <c r="G43" s="3" t="s">
        <v>19</v>
      </c>
      <c r="H43" s="3" t="s">
        <v>83</v>
      </c>
      <c r="I43" s="3" t="s">
        <v>1</v>
      </c>
      <c r="J43" s="3" t="s">
        <v>10</v>
      </c>
      <c r="K43" s="3" t="s">
        <v>17</v>
      </c>
      <c r="L43" s="3" t="s">
        <v>12362</v>
      </c>
      <c r="M43" s="13" t="s">
        <v>4</v>
      </c>
      <c r="O43" s="2" t="s">
        <v>3</v>
      </c>
      <c r="P43" s="3" t="s">
        <v>32</v>
      </c>
      <c r="Q43" s="3" t="s">
        <v>18</v>
      </c>
      <c r="R43" s="3" t="s">
        <v>19</v>
      </c>
      <c r="S43" s="3" t="s">
        <v>83</v>
      </c>
      <c r="T43" s="3" t="s">
        <v>1</v>
      </c>
      <c r="U43" s="3" t="s">
        <v>10</v>
      </c>
      <c r="V43" s="3" t="s">
        <v>17</v>
      </c>
      <c r="W43" s="3" t="s">
        <v>7</v>
      </c>
      <c r="X43" s="13" t="s">
        <v>4</v>
      </c>
    </row>
    <row r="44" spans="3:24" ht="20.25" customHeight="1" thickTop="1" x14ac:dyDescent="0.25">
      <c r="D44" s="51">
        <f>全班!$R$1</f>
        <v>46011</v>
      </c>
      <c r="E44" s="52" t="s">
        <v>234</v>
      </c>
      <c r="F44" s="38" t="s">
        <v>506</v>
      </c>
      <c r="G44" s="38" t="s">
        <v>8405</v>
      </c>
      <c r="H44" s="38" t="s">
        <v>75</v>
      </c>
      <c r="I44" s="38">
        <f>SUMIFS($I$18:$I$42,$G$18:$G$42,G44)</f>
        <v>2000</v>
      </c>
      <c r="J44" s="39">
        <f t="shared" ref="J44" si="3">K44/I44</f>
        <v>9.06</v>
      </c>
      <c r="K44" s="64">
        <f>SUMIFS($M$18:$M$42,$G$18:$G$42,G44)</f>
        <v>18120</v>
      </c>
      <c r="L44" s="225">
        <f>VLOOKUP(G44,股价!C:D,2,FALSE)</f>
        <v>11.54</v>
      </c>
      <c r="M44" s="41">
        <f t="shared" ref="M44" si="4">IFERROR(I44*L44,0)</f>
        <v>23080</v>
      </c>
      <c r="O44" s="116">
        <f>全班!$R$1</f>
        <v>46011</v>
      </c>
      <c r="P44" s="117"/>
      <c r="Q44" s="118"/>
      <c r="R44" s="118"/>
      <c r="S44" s="118"/>
      <c r="T44" s="118">
        <f>SUMIFS($I$17:$I$42,$G$17:$G$42,R44)</f>
        <v>0</v>
      </c>
      <c r="U44" s="119" t="e">
        <f>V44/T44</f>
        <v>#DIV/0!</v>
      </c>
      <c r="V44" s="120">
        <f>SUMIFS($X$17:$X$42,$R$17:$R$42,R44)</f>
        <v>0</v>
      </c>
      <c r="W44" s="124" t="e">
        <f>VLOOKUP(R44,股价!C:D,2,FALSE)</f>
        <v>#N/A</v>
      </c>
      <c r="X44" s="122" t="e">
        <f>T44*W44</f>
        <v>#N/A</v>
      </c>
    </row>
    <row r="45" spans="3:24" ht="20.25" customHeight="1" x14ac:dyDescent="0.25">
      <c r="D45" s="51">
        <f>全班!$R$1</f>
        <v>46011</v>
      </c>
      <c r="E45" s="52" t="s">
        <v>223</v>
      </c>
      <c r="F45" s="53" t="s">
        <v>289</v>
      </c>
      <c r="G45" s="53" t="s">
        <v>291</v>
      </c>
      <c r="H45" s="38" t="s">
        <v>75</v>
      </c>
      <c r="I45" s="38">
        <f t="shared" ref="I45:I49" si="5">SUMIFS($I$18:$I$42,$G$18:$G$42,G45)</f>
        <v>100</v>
      </c>
      <c r="J45" s="39">
        <f t="shared" ref="J45:J49" si="6">K45/I45</f>
        <v>1360.4759999999997</v>
      </c>
      <c r="K45" s="215">
        <f t="shared" ref="K45:K49" si="7">SUMIFS($M$18:$M$42,$G$18:$G$42,G45)</f>
        <v>136047.59999999998</v>
      </c>
      <c r="L45" s="225">
        <f>VLOOKUP(G45,股价!C:D,2,FALSE)</f>
        <v>1773.33</v>
      </c>
      <c r="M45" s="41">
        <f t="shared" ref="M45:M49" si="8">IFERROR(I45*L45,0)</f>
        <v>177333</v>
      </c>
      <c r="O45" s="116"/>
      <c r="P45" s="117"/>
      <c r="Q45" s="123"/>
      <c r="R45" s="123"/>
      <c r="S45" s="118"/>
      <c r="T45" s="118"/>
      <c r="U45" s="119"/>
      <c r="V45" s="119"/>
      <c r="W45" s="124"/>
      <c r="X45" s="122"/>
    </row>
    <row r="46" spans="3:24" ht="20.25" customHeight="1" x14ac:dyDescent="0.25">
      <c r="D46" s="51">
        <f>全班!$R$1</f>
        <v>46011</v>
      </c>
      <c r="E46" s="52" t="s">
        <v>223</v>
      </c>
      <c r="F46" s="53" t="s">
        <v>349</v>
      </c>
      <c r="G46" s="53" t="s">
        <v>351</v>
      </c>
      <c r="H46" s="38" t="s">
        <v>75</v>
      </c>
      <c r="I46" s="38">
        <f t="shared" si="5"/>
        <v>100</v>
      </c>
      <c r="J46" s="39">
        <f t="shared" si="6"/>
        <v>1101.204</v>
      </c>
      <c r="K46" s="215">
        <f t="shared" si="7"/>
        <v>110120.4</v>
      </c>
      <c r="L46" s="225">
        <f>VLOOKUP(G46,股价!C:D,2,FALSE)</f>
        <v>2395.848</v>
      </c>
      <c r="M46" s="41">
        <f t="shared" si="8"/>
        <v>239584.8</v>
      </c>
      <c r="O46" s="116"/>
      <c r="P46" s="117"/>
      <c r="Q46" s="123"/>
      <c r="R46" s="123"/>
      <c r="S46" s="118"/>
      <c r="T46" s="118"/>
      <c r="U46" s="119"/>
      <c r="V46" s="119"/>
      <c r="W46" s="124"/>
      <c r="X46" s="122"/>
    </row>
    <row r="47" spans="3:24" ht="20.25" customHeight="1" x14ac:dyDescent="0.25">
      <c r="D47" s="51">
        <f>全班!$R$1</f>
        <v>46011</v>
      </c>
      <c r="E47" s="52" t="s">
        <v>223</v>
      </c>
      <c r="F47" s="53" t="s">
        <v>11519</v>
      </c>
      <c r="G47" s="53" t="s">
        <v>11521</v>
      </c>
      <c r="H47" s="38" t="s">
        <v>75</v>
      </c>
      <c r="I47" s="38">
        <f t="shared" si="5"/>
        <v>1000</v>
      </c>
      <c r="J47" s="39">
        <f t="shared" si="6"/>
        <v>182.208</v>
      </c>
      <c r="K47" s="215">
        <f t="shared" si="7"/>
        <v>182208</v>
      </c>
      <c r="L47" s="225">
        <f>VLOOKUP(G47,股价!C:D,2,FALSE)</f>
        <v>341.17200000000003</v>
      </c>
      <c r="M47" s="41">
        <f t="shared" si="8"/>
        <v>341172</v>
      </c>
      <c r="O47" s="116"/>
      <c r="P47" s="117"/>
      <c r="Q47" s="123"/>
      <c r="R47" s="123"/>
      <c r="S47" s="118"/>
      <c r="T47" s="118"/>
      <c r="U47" s="119"/>
      <c r="V47" s="119"/>
      <c r="W47" s="124"/>
      <c r="X47" s="122"/>
    </row>
    <row r="48" spans="3:24" ht="20.25" customHeight="1" x14ac:dyDescent="0.25">
      <c r="D48" s="51">
        <f>全班!$R$1</f>
        <v>46011</v>
      </c>
      <c r="E48" s="52" t="s">
        <v>223</v>
      </c>
      <c r="F48" s="53" t="s">
        <v>246</v>
      </c>
      <c r="G48" s="53" t="s">
        <v>248</v>
      </c>
      <c r="H48" s="38" t="s">
        <v>75</v>
      </c>
      <c r="I48" s="38">
        <f t="shared" si="5"/>
        <v>100</v>
      </c>
      <c r="J48" s="39">
        <f t="shared" si="6"/>
        <v>1028.664</v>
      </c>
      <c r="K48" s="215">
        <f t="shared" si="7"/>
        <v>102866.4</v>
      </c>
      <c r="L48" s="225">
        <f>VLOOKUP(G48,股价!C:D,2,FALSE)</f>
        <v>1411.722</v>
      </c>
      <c r="M48" s="41">
        <f t="shared" si="8"/>
        <v>141172.20000000001</v>
      </c>
      <c r="O48" s="116"/>
      <c r="P48" s="117"/>
      <c r="Q48" s="123"/>
      <c r="R48" s="123"/>
      <c r="S48" s="118"/>
      <c r="T48" s="118"/>
      <c r="U48" s="119"/>
      <c r="V48" s="119"/>
      <c r="W48" s="124"/>
      <c r="X48" s="122"/>
    </row>
    <row r="49" spans="4:24" ht="20.25" customHeight="1" x14ac:dyDescent="0.25">
      <c r="D49" s="51">
        <f>全班!$R$1</f>
        <v>46011</v>
      </c>
      <c r="E49" s="52" t="s">
        <v>223</v>
      </c>
      <c r="F49" s="53" t="s">
        <v>217</v>
      </c>
      <c r="G49" s="53" t="s">
        <v>219</v>
      </c>
      <c r="H49" s="38" t="s">
        <v>75</v>
      </c>
      <c r="I49" s="38">
        <f t="shared" si="5"/>
        <v>100</v>
      </c>
      <c r="J49" s="39">
        <f t="shared" si="6"/>
        <v>1384.1880000000001</v>
      </c>
      <c r="K49" s="215">
        <f t="shared" si="7"/>
        <v>138418.80000000002</v>
      </c>
      <c r="L49" s="225">
        <f>VLOOKUP(G49,股价!C:D,2,FALSE)</f>
        <v>3753.3599999999997</v>
      </c>
      <c r="M49" s="41">
        <f t="shared" si="8"/>
        <v>375335.99999999994</v>
      </c>
      <c r="O49" s="116"/>
      <c r="P49" s="117"/>
      <c r="Q49" s="123"/>
      <c r="R49" s="123"/>
      <c r="S49" s="118"/>
      <c r="T49" s="118"/>
      <c r="U49" s="119"/>
      <c r="V49" s="119"/>
      <c r="W49" s="124"/>
      <c r="X49" s="122"/>
    </row>
    <row r="50" spans="4:24" ht="20.25" customHeight="1" x14ac:dyDescent="0.25">
      <c r="D50" s="51"/>
      <c r="E50" s="52"/>
      <c r="F50" s="53"/>
      <c r="G50" s="53"/>
      <c r="H50" s="38"/>
      <c r="I50" s="38"/>
      <c r="J50" s="39"/>
      <c r="K50" s="215"/>
      <c r="L50" s="225"/>
      <c r="M50" s="41"/>
      <c r="O50" s="116"/>
      <c r="P50" s="117"/>
      <c r="Q50" s="123"/>
      <c r="R50" s="123"/>
      <c r="S50" s="118"/>
      <c r="T50" s="118"/>
      <c r="U50" s="119"/>
      <c r="V50" s="119"/>
      <c r="W50" s="124"/>
      <c r="X50" s="122"/>
    </row>
    <row r="51" spans="4:24" ht="20.25" customHeight="1" x14ac:dyDescent="0.25">
      <c r="D51" s="51"/>
      <c r="E51" s="52"/>
      <c r="F51" s="53"/>
      <c r="G51" s="53"/>
      <c r="H51" s="38"/>
      <c r="I51" s="38"/>
      <c r="J51" s="39"/>
      <c r="K51" s="215"/>
      <c r="L51" s="225"/>
      <c r="M51" s="41"/>
      <c r="O51" s="116"/>
      <c r="P51" s="117"/>
      <c r="Q51" s="123"/>
      <c r="R51" s="123"/>
      <c r="S51" s="118"/>
      <c r="T51" s="118"/>
      <c r="U51" s="119"/>
      <c r="V51" s="119"/>
      <c r="W51" s="124"/>
      <c r="X51" s="122"/>
    </row>
    <row r="52" spans="4:24" ht="20.25" customHeight="1" x14ac:dyDescent="0.25">
      <c r="D52" s="42"/>
      <c r="E52" s="48"/>
      <c r="F52" s="43"/>
      <c r="G52" s="43"/>
      <c r="H52" s="43"/>
      <c r="I52" s="43"/>
      <c r="J52" s="43"/>
      <c r="K52" s="43"/>
      <c r="L52" s="44"/>
      <c r="M52" s="45"/>
      <c r="O52" s="125"/>
      <c r="P52" s="126"/>
      <c r="Q52" s="127"/>
      <c r="R52" s="127"/>
      <c r="S52" s="127"/>
      <c r="T52" s="127"/>
      <c r="U52" s="127"/>
      <c r="V52" s="127"/>
      <c r="W52" s="128"/>
      <c r="X52" s="129"/>
    </row>
    <row r="53" spans="4:24" ht="20.25" customHeight="1" x14ac:dyDescent="0.25">
      <c r="D53" s="10" t="s">
        <v>11</v>
      </c>
      <c r="E53" s="15"/>
      <c r="F53" s="7"/>
      <c r="G53" s="7"/>
      <c r="H53" s="7"/>
      <c r="I53" s="8"/>
      <c r="J53" s="8"/>
      <c r="K53" s="8"/>
      <c r="L53" s="7"/>
      <c r="M53" s="90">
        <f>SUM(M44:M52)</f>
        <v>1297678</v>
      </c>
      <c r="O53" s="10" t="s">
        <v>11</v>
      </c>
      <c r="P53" s="15"/>
      <c r="Q53" s="7"/>
      <c r="R53" s="7"/>
      <c r="S53" s="7"/>
      <c r="T53" s="8"/>
      <c r="U53" s="8"/>
      <c r="V53" s="8"/>
      <c r="W53" s="7"/>
      <c r="X53" s="90" t="e">
        <f>SUM(X44:X52)</f>
        <v>#N/A</v>
      </c>
    </row>
    <row r="54" spans="4:24" ht="20.25" customHeight="1" x14ac:dyDescent="0.25">
      <c r="D54" s="78" t="s">
        <v>86</v>
      </c>
      <c r="E54" s="79"/>
      <c r="F54" s="80"/>
      <c r="G54" s="80"/>
      <c r="H54" s="80"/>
      <c r="I54" s="77"/>
      <c r="J54" s="77"/>
      <c r="K54" s="77"/>
      <c r="L54" s="80"/>
      <c r="M54" s="91">
        <f>L73</f>
        <v>9321.32</v>
      </c>
      <c r="O54" s="78" t="s">
        <v>86</v>
      </c>
      <c r="P54" s="79"/>
      <c r="Q54" s="80"/>
      <c r="R54" s="80"/>
      <c r="S54" s="80"/>
      <c r="T54" s="77"/>
      <c r="U54" s="77"/>
      <c r="V54" s="77"/>
      <c r="W54" s="80"/>
      <c r="X54" s="91">
        <f>W73</f>
        <v>0</v>
      </c>
    </row>
    <row r="55" spans="4:24" ht="20.25" customHeight="1" x14ac:dyDescent="0.25">
      <c r="D55" s="10" t="s">
        <v>12</v>
      </c>
      <c r="E55" s="15"/>
      <c r="F55" s="11"/>
      <c r="G55" s="11"/>
      <c r="H55" s="7"/>
      <c r="I55" s="8"/>
      <c r="J55" s="8"/>
      <c r="K55" s="8"/>
      <c r="L55" s="7"/>
      <c r="M55" s="90">
        <f>M60-M42+M54</f>
        <v>257824.38000000006</v>
      </c>
      <c r="O55" s="10" t="s">
        <v>12</v>
      </c>
      <c r="P55" s="15"/>
      <c r="Q55" s="11"/>
      <c r="R55" s="11"/>
      <c r="S55" s="7"/>
      <c r="T55" s="8"/>
      <c r="U55" s="8"/>
      <c r="V55" s="8"/>
      <c r="W55" s="7"/>
      <c r="X55" s="90" t="e">
        <f>X60-X42+X54</f>
        <v>#REF!</v>
      </c>
    </row>
    <row r="56" spans="4:24" ht="20.25" customHeight="1" thickBot="1" x14ac:dyDescent="0.3">
      <c r="D56" s="9" t="s">
        <v>14</v>
      </c>
      <c r="E56" s="20"/>
      <c r="F56" s="23"/>
      <c r="G56" s="23"/>
      <c r="H56" s="24"/>
      <c r="I56" s="20"/>
      <c r="J56" s="20"/>
      <c r="K56" s="20"/>
      <c r="L56" s="24"/>
      <c r="M56" s="92">
        <f>M53+M55</f>
        <v>1555502.3800000001</v>
      </c>
      <c r="O56" s="9" t="s">
        <v>14</v>
      </c>
      <c r="P56" s="20"/>
      <c r="Q56" s="23"/>
      <c r="R56" s="23"/>
      <c r="S56" s="24"/>
      <c r="T56" s="20"/>
      <c r="U56" s="20"/>
      <c r="V56" s="20"/>
      <c r="W56" s="24"/>
      <c r="X56" s="92" t="e">
        <f>X53+X55</f>
        <v>#N/A</v>
      </c>
    </row>
    <row r="57" spans="4:24" ht="20.25" customHeight="1" x14ac:dyDescent="0.25">
      <c r="D57" s="10" t="s">
        <v>13</v>
      </c>
      <c r="E57" s="15"/>
      <c r="F57" s="14"/>
      <c r="G57" s="14"/>
      <c r="H57" s="7"/>
      <c r="I57" s="8"/>
      <c r="J57" s="8"/>
      <c r="K57" s="8"/>
      <c r="L57" s="7"/>
      <c r="M57" s="90">
        <f>M56-M60</f>
        <v>555502.38000000012</v>
      </c>
      <c r="O57" s="10" t="s">
        <v>13</v>
      </c>
      <c r="P57" s="15"/>
      <c r="Q57" s="14"/>
      <c r="R57" s="14"/>
      <c r="S57" s="7"/>
      <c r="T57" s="8"/>
      <c r="U57" s="8"/>
      <c r="V57" s="8"/>
      <c r="W57" s="7"/>
      <c r="X57" s="90" t="e">
        <f>X56-X60</f>
        <v>#N/A</v>
      </c>
    </row>
    <row r="58" spans="4:24" ht="20.25" customHeight="1" thickBot="1" x14ac:dyDescent="0.3">
      <c r="D58" s="9" t="s">
        <v>6</v>
      </c>
      <c r="E58" s="20"/>
      <c r="F58" s="16"/>
      <c r="G58" s="16"/>
      <c r="H58" s="5"/>
      <c r="I58" s="6"/>
      <c r="J58" s="6"/>
      <c r="K58" s="6"/>
      <c r="L58" s="5"/>
      <c r="M58" s="22">
        <f>M57/M60</f>
        <v>0.55550238000000007</v>
      </c>
      <c r="O58" s="9" t="s">
        <v>6</v>
      </c>
      <c r="P58" s="20"/>
      <c r="Q58" s="16"/>
      <c r="R58" s="16"/>
      <c r="S58" s="5"/>
      <c r="T58" s="6"/>
      <c r="U58" s="6"/>
      <c r="V58" s="6"/>
      <c r="W58" s="5"/>
      <c r="X58" s="22" t="e">
        <f>X57/X60</f>
        <v>#N/A</v>
      </c>
    </row>
    <row r="59" spans="4:24" ht="20.25" customHeight="1" x14ac:dyDescent="0.25"/>
    <row r="60" spans="4:24" ht="20.25" customHeight="1" thickBot="1" x14ac:dyDescent="0.3">
      <c r="D60" s="15" t="s">
        <v>8</v>
      </c>
      <c r="E60" s="15"/>
      <c r="F60" s="18"/>
      <c r="G60" s="18"/>
      <c r="L60" s="18"/>
      <c r="M60" s="18">
        <f>本金与余额!D35</f>
        <v>1000000</v>
      </c>
      <c r="O60" s="15" t="s">
        <v>8</v>
      </c>
      <c r="P60" s="15"/>
      <c r="Q60" s="18"/>
      <c r="R60" s="18"/>
      <c r="W60" s="18"/>
      <c r="X60" s="18" t="e">
        <f>本金与余额!#REF!</f>
        <v>#REF!</v>
      </c>
    </row>
    <row r="61" spans="4:24" ht="18" customHeight="1" thickBot="1" x14ac:dyDescent="0.3">
      <c r="D61" s="2" t="s">
        <v>90</v>
      </c>
      <c r="E61" s="3" t="s">
        <v>32</v>
      </c>
      <c r="F61" s="3" t="s">
        <v>18</v>
      </c>
      <c r="G61" s="3" t="s">
        <v>19</v>
      </c>
      <c r="H61" s="3" t="s">
        <v>83</v>
      </c>
      <c r="I61" s="3" t="s">
        <v>1</v>
      </c>
      <c r="J61" s="3" t="s">
        <v>87</v>
      </c>
      <c r="K61" s="3" t="s">
        <v>84</v>
      </c>
      <c r="L61" s="3" t="s">
        <v>85</v>
      </c>
      <c r="M61" s="13" t="s">
        <v>91</v>
      </c>
      <c r="O61" s="2" t="s">
        <v>90</v>
      </c>
      <c r="P61" s="3" t="s">
        <v>32</v>
      </c>
      <c r="Q61" s="3" t="s">
        <v>18</v>
      </c>
      <c r="R61" s="3" t="s">
        <v>19</v>
      </c>
      <c r="S61" s="3" t="s">
        <v>83</v>
      </c>
      <c r="T61" s="3" t="s">
        <v>1</v>
      </c>
      <c r="U61" s="3" t="s">
        <v>87</v>
      </c>
      <c r="V61" s="3" t="s">
        <v>84</v>
      </c>
      <c r="W61" s="3" t="s">
        <v>85</v>
      </c>
      <c r="X61" s="13" t="s">
        <v>91</v>
      </c>
    </row>
    <row r="62" spans="4:24" ht="18" customHeight="1" thickTop="1" x14ac:dyDescent="0.25">
      <c r="D62" s="34">
        <v>45463</v>
      </c>
      <c r="E62" s="47" t="s">
        <v>234</v>
      </c>
      <c r="F62" s="8" t="s">
        <v>506</v>
      </c>
      <c r="G62" s="8">
        <v>600295</v>
      </c>
      <c r="H62" s="8" t="s">
        <v>11745</v>
      </c>
      <c r="I62" s="8">
        <v>2000</v>
      </c>
      <c r="J62" s="70" t="s">
        <v>11746</v>
      </c>
      <c r="K62" s="70" t="s">
        <v>11746</v>
      </c>
      <c r="L62" s="7">
        <f>I62*0.8</f>
        <v>1600</v>
      </c>
      <c r="M62" s="76">
        <v>45469</v>
      </c>
      <c r="O62" s="34"/>
      <c r="P62" s="47"/>
      <c r="Q62" s="8"/>
      <c r="R62" s="8"/>
      <c r="S62" s="8"/>
      <c r="T62" s="8"/>
      <c r="U62" s="70"/>
      <c r="V62" s="70"/>
      <c r="W62" s="7"/>
      <c r="X62" s="76"/>
    </row>
    <row r="63" spans="4:24" ht="18" customHeight="1" x14ac:dyDescent="0.25">
      <c r="D63" s="34">
        <v>45451</v>
      </c>
      <c r="E63" s="47" t="s">
        <v>234</v>
      </c>
      <c r="F63" s="35" t="s">
        <v>7729</v>
      </c>
      <c r="G63" s="35" t="s">
        <v>7728</v>
      </c>
      <c r="H63" s="8" t="s">
        <v>11745</v>
      </c>
      <c r="I63" s="8">
        <v>2000</v>
      </c>
      <c r="J63" s="70" t="s">
        <v>11747</v>
      </c>
      <c r="K63" s="70" t="s">
        <v>11747</v>
      </c>
      <c r="L63" s="7">
        <f>I63*0.4</f>
        <v>800</v>
      </c>
      <c r="M63" s="76">
        <v>45460</v>
      </c>
      <c r="O63" s="34"/>
      <c r="P63" s="47"/>
      <c r="Q63" s="35"/>
      <c r="R63" s="35"/>
      <c r="S63" s="8"/>
      <c r="T63" s="8"/>
      <c r="U63" s="70"/>
      <c r="V63" s="70"/>
      <c r="W63" s="7"/>
      <c r="X63" s="76"/>
    </row>
    <row r="64" spans="4:24" ht="18" customHeight="1" x14ac:dyDescent="0.25">
      <c r="D64" s="34">
        <v>45405</v>
      </c>
      <c r="E64" s="47" t="s">
        <v>234</v>
      </c>
      <c r="F64" s="35" t="s">
        <v>230</v>
      </c>
      <c r="G64" s="35">
        <v>300750</v>
      </c>
      <c r="H64" s="8" t="s">
        <v>11745</v>
      </c>
      <c r="I64" s="8">
        <v>400</v>
      </c>
      <c r="J64" s="70" t="s">
        <v>11748</v>
      </c>
      <c r="K64" s="70" t="s">
        <v>11748</v>
      </c>
      <c r="L64" s="7">
        <f>I64*2.011</f>
        <v>804.40000000000009</v>
      </c>
      <c r="M64" s="76">
        <v>45412</v>
      </c>
      <c r="O64" s="34"/>
      <c r="P64" s="47"/>
      <c r="Q64" s="35"/>
      <c r="R64" s="35"/>
      <c r="S64" s="8"/>
      <c r="T64" s="8"/>
      <c r="U64" s="70"/>
      <c r="V64" s="70"/>
      <c r="W64" s="7"/>
      <c r="X64" s="71"/>
    </row>
    <row r="65" spans="4:24" ht="18" customHeight="1" x14ac:dyDescent="0.25">
      <c r="D65" s="34">
        <v>45467</v>
      </c>
      <c r="E65" s="47" t="s">
        <v>223</v>
      </c>
      <c r="F65" s="35" t="s">
        <v>11519</v>
      </c>
      <c r="G65" s="35" t="s">
        <v>11521</v>
      </c>
      <c r="H65" s="8" t="s">
        <v>11745</v>
      </c>
      <c r="I65" s="8">
        <v>1000</v>
      </c>
      <c r="J65" s="70" t="s">
        <v>11749</v>
      </c>
      <c r="K65" s="70" t="s">
        <v>11749</v>
      </c>
      <c r="L65" s="7">
        <f>1000*0.1326</f>
        <v>132.6</v>
      </c>
      <c r="M65" s="76">
        <v>45467</v>
      </c>
      <c r="O65" s="34"/>
      <c r="P65" s="47"/>
      <c r="Q65" s="35"/>
      <c r="R65" s="35"/>
      <c r="S65" s="8"/>
      <c r="T65" s="8"/>
      <c r="U65" s="70"/>
      <c r="V65" s="70"/>
      <c r="W65" s="7"/>
      <c r="X65" s="71"/>
    </row>
    <row r="66" spans="4:24" ht="18" customHeight="1" x14ac:dyDescent="0.25">
      <c r="D66" s="34">
        <v>45455</v>
      </c>
      <c r="E66" s="47" t="s">
        <v>223</v>
      </c>
      <c r="F66" s="35" t="s">
        <v>11519</v>
      </c>
      <c r="G66" s="35" t="s">
        <v>11521</v>
      </c>
      <c r="H66" s="8" t="s">
        <v>11745</v>
      </c>
      <c r="I66" s="8">
        <v>1000</v>
      </c>
      <c r="J66" s="70" t="s">
        <v>11750</v>
      </c>
      <c r="K66" s="70" t="s">
        <v>11750</v>
      </c>
      <c r="L66" s="7">
        <f>I66*4</f>
        <v>4000</v>
      </c>
      <c r="M66" s="76">
        <v>45627</v>
      </c>
      <c r="O66" s="34"/>
      <c r="P66" s="47"/>
      <c r="Q66" s="35"/>
      <c r="R66" s="35"/>
      <c r="S66" s="8"/>
      <c r="T66" s="8"/>
      <c r="U66" s="70"/>
      <c r="V66" s="70"/>
      <c r="W66" s="7"/>
      <c r="X66" s="71"/>
    </row>
    <row r="67" spans="4:24" ht="18" customHeight="1" x14ac:dyDescent="0.25">
      <c r="D67" s="34">
        <v>45453</v>
      </c>
      <c r="E67" s="47" t="s">
        <v>223</v>
      </c>
      <c r="F67" s="35" t="s">
        <v>349</v>
      </c>
      <c r="G67" s="35" t="s">
        <v>351</v>
      </c>
      <c r="H67" s="8" t="s">
        <v>11745</v>
      </c>
      <c r="I67" s="8">
        <v>100</v>
      </c>
      <c r="J67" s="70" t="s">
        <v>11751</v>
      </c>
      <c r="K67" s="70" t="s">
        <v>11751</v>
      </c>
      <c r="L67" s="7">
        <f>I67*1.56</f>
        <v>156</v>
      </c>
      <c r="M67" s="76">
        <v>45453</v>
      </c>
      <c r="O67" s="34"/>
      <c r="P67" s="47"/>
      <c r="Q67" s="35"/>
      <c r="R67" s="35"/>
      <c r="S67" s="8"/>
      <c r="T67" s="8"/>
      <c r="U67" s="70"/>
      <c r="V67" s="70"/>
      <c r="W67" s="7"/>
      <c r="X67" s="71"/>
    </row>
    <row r="68" spans="4:24" ht="18" customHeight="1" x14ac:dyDescent="0.25">
      <c r="D68" s="34">
        <v>45817</v>
      </c>
      <c r="E68" s="47" t="s">
        <v>223</v>
      </c>
      <c r="F68" s="35" t="s">
        <v>349</v>
      </c>
      <c r="G68" s="35" t="s">
        <v>351</v>
      </c>
      <c r="H68" s="8" t="s">
        <v>11744</v>
      </c>
      <c r="I68" s="8">
        <f>I47</f>
        <v>1000</v>
      </c>
      <c r="J68" s="70" t="s">
        <v>12320</v>
      </c>
      <c r="K68" s="70" t="s">
        <v>12320</v>
      </c>
      <c r="L68" s="7">
        <f>I68*0.21*7.8</f>
        <v>1638</v>
      </c>
      <c r="M68" s="76">
        <v>45817</v>
      </c>
      <c r="O68" s="34"/>
      <c r="P68" s="47"/>
      <c r="Q68" s="35"/>
      <c r="R68" s="35"/>
      <c r="S68" s="8"/>
      <c r="T68" s="8"/>
      <c r="U68" s="70"/>
      <c r="V68" s="70"/>
      <c r="W68" s="7"/>
      <c r="X68" s="71"/>
    </row>
    <row r="69" spans="4:24" ht="18" customHeight="1" x14ac:dyDescent="0.25">
      <c r="D69" s="34">
        <v>45819</v>
      </c>
      <c r="E69" s="47" t="s">
        <v>223</v>
      </c>
      <c r="F69" s="35" t="s">
        <v>246</v>
      </c>
      <c r="G69" s="35" t="s">
        <v>248</v>
      </c>
      <c r="H69" s="8" t="s">
        <v>11744</v>
      </c>
      <c r="I69" s="8">
        <f>I49</f>
        <v>100</v>
      </c>
      <c r="J69" s="70" t="s">
        <v>12323</v>
      </c>
      <c r="K69" s="70" t="s">
        <v>12323</v>
      </c>
      <c r="L69" s="7">
        <f>I69*0.01*7.8</f>
        <v>7.8</v>
      </c>
      <c r="M69" s="76">
        <v>45819</v>
      </c>
      <c r="O69" s="34"/>
      <c r="P69" s="47"/>
      <c r="Q69" s="35"/>
      <c r="R69" s="35"/>
      <c r="S69" s="8"/>
      <c r="T69" s="8"/>
      <c r="U69" s="70"/>
      <c r="V69" s="70"/>
      <c r="W69" s="7"/>
      <c r="X69" s="71"/>
    </row>
    <row r="70" spans="4:24" ht="18" customHeight="1" x14ac:dyDescent="0.25">
      <c r="D70" s="34">
        <v>45789</v>
      </c>
      <c r="E70" s="47" t="s">
        <v>223</v>
      </c>
      <c r="F70" s="35" t="s">
        <v>359</v>
      </c>
      <c r="G70" s="35" t="s">
        <v>361</v>
      </c>
      <c r="H70" s="8" t="s">
        <v>11744</v>
      </c>
      <c r="I70" s="8">
        <v>90</v>
      </c>
      <c r="J70" s="70" t="s">
        <v>12330</v>
      </c>
      <c r="K70" s="70" t="s">
        <v>12330</v>
      </c>
      <c r="L70" s="7">
        <f>I70*0.26*7.8</f>
        <v>182.52</v>
      </c>
      <c r="M70" s="76">
        <v>45789</v>
      </c>
      <c r="O70" s="34"/>
      <c r="P70" s="47"/>
      <c r="Q70" s="35"/>
      <c r="R70" s="35"/>
      <c r="S70" s="8"/>
      <c r="T70" s="8"/>
      <c r="U70" s="70"/>
      <c r="V70" s="70"/>
      <c r="W70" s="7"/>
      <c r="X70" s="71"/>
    </row>
    <row r="71" spans="4:24" ht="18" customHeight="1" x14ac:dyDescent="0.25">
      <c r="D71" s="34"/>
      <c r="E71" s="47"/>
      <c r="F71" s="35"/>
      <c r="G71" s="35"/>
      <c r="H71" s="8"/>
      <c r="I71" s="8"/>
      <c r="J71" s="70"/>
      <c r="K71" s="70"/>
      <c r="L71" s="7"/>
      <c r="M71" s="76"/>
      <c r="O71" s="34"/>
      <c r="P71" s="47"/>
      <c r="Q71" s="35"/>
      <c r="R71" s="35"/>
      <c r="S71" s="8"/>
      <c r="T71" s="8"/>
      <c r="U71" s="70"/>
      <c r="V71" s="70"/>
      <c r="W71" s="7"/>
      <c r="X71" s="71"/>
    </row>
    <row r="72" spans="4:24" ht="18" customHeight="1" x14ac:dyDescent="0.25">
      <c r="D72" s="34"/>
      <c r="E72" s="47"/>
      <c r="F72" s="35"/>
      <c r="G72" s="35"/>
      <c r="H72" s="8"/>
      <c r="I72" s="8"/>
      <c r="J72" s="70"/>
      <c r="K72" s="70"/>
      <c r="M72" s="76"/>
      <c r="O72" s="34"/>
      <c r="P72" s="47"/>
      <c r="Q72" s="35"/>
      <c r="R72" s="35"/>
      <c r="S72" s="8"/>
      <c r="T72" s="8"/>
      <c r="U72" s="70"/>
      <c r="V72" s="70"/>
      <c r="X72" s="76"/>
    </row>
    <row r="73" spans="4:24" ht="18" customHeight="1" thickBot="1" x14ac:dyDescent="0.3">
      <c r="D73" s="62" t="s">
        <v>86</v>
      </c>
      <c r="E73" s="4"/>
      <c r="F73" s="4"/>
      <c r="G73" s="4"/>
      <c r="H73" s="4"/>
      <c r="I73" s="73"/>
      <c r="J73" s="4"/>
      <c r="K73" s="74"/>
      <c r="L73" s="75">
        <f>SUM(L62:L72)</f>
        <v>9321.32</v>
      </c>
      <c r="M73" s="63"/>
      <c r="O73" s="62" t="s">
        <v>86</v>
      </c>
      <c r="P73" s="4"/>
      <c r="Q73" s="4"/>
      <c r="R73" s="4"/>
      <c r="S73" s="4"/>
      <c r="T73" s="73"/>
      <c r="U73" s="4"/>
      <c r="V73" s="74"/>
      <c r="W73" s="75">
        <f>SUM(W62:W72)</f>
        <v>0</v>
      </c>
      <c r="X73" s="63"/>
    </row>
    <row r="75" spans="4:24" ht="18" customHeight="1" x14ac:dyDescent="0.25">
      <c r="D75" s="82"/>
      <c r="O75" s="82"/>
    </row>
    <row r="76" spans="4:24" ht="18" customHeight="1" x14ac:dyDescent="0.25">
      <c r="D76" s="35"/>
      <c r="O76" s="35"/>
    </row>
    <row r="77" spans="4:24" ht="18" customHeight="1" x14ac:dyDescent="0.25">
      <c r="D77" s="35"/>
      <c r="O77" s="35"/>
    </row>
    <row r="78" spans="4:24" ht="18" customHeight="1" x14ac:dyDescent="0.25">
      <c r="D78" s="35"/>
      <c r="O78" s="35"/>
    </row>
    <row r="79" spans="4:24" ht="18" customHeight="1" x14ac:dyDescent="0.25">
      <c r="D79" s="35"/>
      <c r="O79" s="35"/>
    </row>
    <row r="80" spans="4:24" ht="18" customHeight="1" x14ac:dyDescent="0.25">
      <c r="D80" s="35"/>
      <c r="O80" s="35"/>
    </row>
    <row r="81" spans="4:15" ht="18" customHeight="1" x14ac:dyDescent="0.25">
      <c r="D81" s="35"/>
      <c r="O81" s="35"/>
    </row>
    <row r="214" spans="8:11" ht="18" customHeight="1" x14ac:dyDescent="0.25">
      <c r="H214" t="s">
        <v>0</v>
      </c>
      <c r="I214" s="1">
        <v>15000</v>
      </c>
    </row>
    <row r="215" spans="8:11" ht="18" customHeight="1" x14ac:dyDescent="0.25">
      <c r="H215" t="s">
        <v>0</v>
      </c>
      <c r="I215" s="1">
        <v>20000</v>
      </c>
    </row>
    <row r="216" spans="8:11" ht="18" customHeight="1" x14ac:dyDescent="0.25">
      <c r="H216" t="s">
        <v>0</v>
      </c>
      <c r="I216" s="1">
        <v>18000</v>
      </c>
    </row>
    <row r="220" spans="8:11" ht="18" customHeight="1" x14ac:dyDescent="0.25">
      <c r="I220" s="1">
        <f>SUMIFS($I$214:$I$218,$G$214:$G$218,G220)</f>
        <v>0</v>
      </c>
      <c r="K220" s="12">
        <f>SUMIFS($M$214:$M$218,$G$214:$G$218,G220)</f>
        <v>0</v>
      </c>
    </row>
    <row r="221" spans="8:11" ht="18" customHeight="1" x14ac:dyDescent="0.25">
      <c r="I221" s="1">
        <f t="shared" ref="I221:I222" si="9">SUMIFS($I$214:$I$218,$G$214:$G$218,G221)</f>
        <v>0</v>
      </c>
      <c r="K221" s="12">
        <f t="shared" ref="K221:K222" si="10">SUMIFS($M$214:$M$218,$G$214:$G$218,G221)</f>
        <v>0</v>
      </c>
    </row>
    <row r="222" spans="8:11" ht="18" customHeight="1" x14ac:dyDescent="0.25">
      <c r="I222" s="1">
        <f t="shared" si="9"/>
        <v>0</v>
      </c>
      <c r="K222" s="12">
        <f t="shared" si="10"/>
        <v>0</v>
      </c>
    </row>
  </sheetData>
  <phoneticPr fontId="2" type="noConversion"/>
  <conditionalFormatting sqref="I3:M41">
    <cfRule type="cellIs" dxfId="32" priority="1" operator="lessThan">
      <formula>0</formula>
    </cfRule>
  </conditionalFormatting>
  <conditionalFormatting sqref="M57">
    <cfRule type="cellIs" dxfId="31" priority="3" operator="lessThanOrEqual">
      <formula>0</formula>
    </cfRule>
  </conditionalFormatting>
  <conditionalFormatting sqref="M58">
    <cfRule type="cellIs" dxfId="30" priority="2" operator="lessThan">
      <formula>0</formula>
    </cfRule>
  </conditionalFormatting>
  <hyperlinks>
    <hyperlink ref="A1" location="全班!A1" display="back" xr:uid="{00000000-0004-0000-2800-000000000000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FF00"/>
  </sheetPr>
  <dimension ref="A1:Y225"/>
  <sheetViews>
    <sheetView showGridLines="0" topLeftCell="A58" zoomScale="90" zoomScaleNormal="90" workbookViewId="0">
      <selection activeCell="H58" sqref="H58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3" style="1" bestFit="1" customWidth="1"/>
    <col min="10" max="10" width="10.77734375" customWidth="1"/>
    <col min="11" max="11" width="14.21875" style="12" bestFit="1" customWidth="1"/>
    <col min="12" max="12" width="10.77734375" customWidth="1"/>
    <col min="13" max="13" width="14.77734375" bestFit="1" customWidth="1"/>
    <col min="14" max="14" width="5.77734375" customWidth="1"/>
    <col min="15" max="15" width="12.33203125" hidden="1" customWidth="1"/>
    <col min="16" max="16" width="5.88671875" hidden="1" customWidth="1"/>
    <col min="17" max="18" width="12.88671875" hidden="1" customWidth="1"/>
    <col min="19" max="19" width="5.88671875" hidden="1" customWidth="1"/>
    <col min="20" max="20" width="0" style="1" hidden="1" customWidth="1"/>
    <col min="21" max="21" width="10.77734375" hidden="1" customWidth="1"/>
    <col min="22" max="22" width="11.6640625" style="12" hidden="1" customWidth="1"/>
    <col min="23" max="23" width="10.77734375" hidden="1" customWidth="1"/>
    <col min="24" max="24" width="11.6640625" hidden="1" customWidth="1"/>
  </cols>
  <sheetData>
    <row r="1" spans="1:24" ht="20.25" customHeight="1" thickBot="1" x14ac:dyDescent="0.3">
      <c r="A1" s="104" t="s">
        <v>144</v>
      </c>
      <c r="D1" s="7" t="s">
        <v>608</v>
      </c>
      <c r="E1" s="7"/>
      <c r="K1"/>
      <c r="L1" s="12"/>
      <c r="O1" s="7" t="s">
        <v>191</v>
      </c>
      <c r="P1" s="7"/>
      <c r="V1"/>
      <c r="W1" s="12"/>
    </row>
    <row r="2" spans="1:24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  <c r="O2" s="2" t="s">
        <v>3</v>
      </c>
      <c r="P2" s="3" t="s">
        <v>32</v>
      </c>
      <c r="Q2" s="3" t="s">
        <v>18</v>
      </c>
      <c r="R2" s="3" t="s">
        <v>19</v>
      </c>
      <c r="S2" s="3" t="s">
        <v>2</v>
      </c>
      <c r="T2" s="3" t="s">
        <v>1</v>
      </c>
      <c r="U2" s="3" t="s">
        <v>10</v>
      </c>
      <c r="V2" s="3" t="s">
        <v>17</v>
      </c>
      <c r="W2" s="3" t="s">
        <v>9</v>
      </c>
      <c r="X2" s="13" t="s">
        <v>4</v>
      </c>
    </row>
    <row r="3" spans="1:24" ht="20.25" customHeight="1" thickTop="1" x14ac:dyDescent="0.25">
      <c r="C3">
        <v>3</v>
      </c>
      <c r="D3" s="158">
        <v>45192</v>
      </c>
      <c r="E3" s="159" t="s">
        <v>606</v>
      </c>
      <c r="F3" s="160" t="s">
        <v>250</v>
      </c>
      <c r="G3" s="160">
        <v>512880</v>
      </c>
      <c r="H3" s="160" t="s">
        <v>40</v>
      </c>
      <c r="I3" s="165">
        <v>300000</v>
      </c>
      <c r="J3" s="160"/>
      <c r="K3" s="160"/>
      <c r="L3" s="161">
        <v>0.97399999999999998</v>
      </c>
      <c r="M3" s="162">
        <f t="shared" ref="M3:M9" si="0">L3*I3</f>
        <v>292200</v>
      </c>
      <c r="O3" s="34"/>
      <c r="P3" s="47"/>
      <c r="Q3" s="35"/>
      <c r="R3" s="35"/>
      <c r="S3" s="35"/>
      <c r="T3" s="35"/>
      <c r="U3" s="35"/>
      <c r="V3" s="35"/>
      <c r="W3" s="35"/>
      <c r="X3" s="36"/>
    </row>
    <row r="4" spans="1:24" ht="20.25" customHeight="1" x14ac:dyDescent="0.25">
      <c r="C4">
        <v>6</v>
      </c>
      <c r="D4" s="158">
        <v>45227</v>
      </c>
      <c r="E4" s="159" t="s">
        <v>234</v>
      </c>
      <c r="F4" s="160" t="s">
        <v>250</v>
      </c>
      <c r="G4" s="160">
        <v>512880</v>
      </c>
      <c r="H4" s="160" t="s">
        <v>11299</v>
      </c>
      <c r="I4" s="165">
        <v>-250000</v>
      </c>
      <c r="J4" s="160"/>
      <c r="K4" s="160"/>
      <c r="L4" s="161">
        <v>0.94699999999999995</v>
      </c>
      <c r="M4" s="162">
        <f t="shared" si="0"/>
        <v>-236750</v>
      </c>
      <c r="O4" s="34"/>
      <c r="P4" s="47"/>
      <c r="Q4" s="35"/>
      <c r="R4" s="35"/>
      <c r="S4" s="35"/>
      <c r="T4" s="35"/>
      <c r="U4" s="35"/>
      <c r="V4" s="35"/>
      <c r="W4" s="35"/>
      <c r="X4" s="36"/>
    </row>
    <row r="5" spans="1:24" ht="20.25" customHeight="1" x14ac:dyDescent="0.25">
      <c r="D5" s="158">
        <v>45234</v>
      </c>
      <c r="E5" s="159" t="s">
        <v>234</v>
      </c>
      <c r="F5" s="160" t="s">
        <v>250</v>
      </c>
      <c r="G5" s="163">
        <v>512880</v>
      </c>
      <c r="H5" s="160" t="s">
        <v>11323</v>
      </c>
      <c r="I5" s="165">
        <v>-50000</v>
      </c>
      <c r="J5" s="160"/>
      <c r="K5" s="160"/>
      <c r="L5" s="161">
        <v>0.94599999999999995</v>
      </c>
      <c r="M5" s="162">
        <f t="shared" si="0"/>
        <v>-47300</v>
      </c>
      <c r="O5" s="34"/>
      <c r="P5" s="47"/>
      <c r="Q5" s="35"/>
      <c r="R5" s="50"/>
      <c r="S5" s="35"/>
      <c r="T5" s="35"/>
      <c r="U5" s="35"/>
      <c r="V5" s="35"/>
      <c r="W5" s="35"/>
      <c r="X5" s="36"/>
    </row>
    <row r="6" spans="1:24" ht="20.25" customHeight="1" x14ac:dyDescent="0.25">
      <c r="C6">
        <v>4</v>
      </c>
      <c r="D6" s="158">
        <v>45206</v>
      </c>
      <c r="E6" s="159" t="s">
        <v>626</v>
      </c>
      <c r="F6" s="160" t="s">
        <v>624</v>
      </c>
      <c r="G6" s="160">
        <v>939</v>
      </c>
      <c r="H6" s="160" t="s">
        <v>627</v>
      </c>
      <c r="I6" s="165">
        <v>80000</v>
      </c>
      <c r="J6" s="160"/>
      <c r="K6" s="160"/>
      <c r="L6" s="161">
        <v>4.3600000000000003</v>
      </c>
      <c r="M6" s="162">
        <f t="shared" si="0"/>
        <v>348800</v>
      </c>
      <c r="O6" s="34"/>
      <c r="P6" s="47"/>
      <c r="Q6" s="35"/>
      <c r="R6" s="35"/>
      <c r="S6" s="35"/>
      <c r="T6" s="35"/>
      <c r="U6" s="35"/>
      <c r="V6" s="35"/>
      <c r="W6" s="35"/>
      <c r="X6" s="36"/>
    </row>
    <row r="7" spans="1:24" ht="20.25" customHeight="1" x14ac:dyDescent="0.25">
      <c r="C7">
        <v>5</v>
      </c>
      <c r="D7" s="158">
        <v>45227</v>
      </c>
      <c r="E7" s="159" t="s">
        <v>47</v>
      </c>
      <c r="F7" s="160" t="s">
        <v>624</v>
      </c>
      <c r="G7" s="160">
        <v>939</v>
      </c>
      <c r="H7" s="160" t="s">
        <v>11299</v>
      </c>
      <c r="I7" s="165">
        <v>-60000</v>
      </c>
      <c r="J7" s="160"/>
      <c r="K7" s="160"/>
      <c r="L7" s="161">
        <v>4.5599999999999996</v>
      </c>
      <c r="M7" s="162">
        <f t="shared" si="0"/>
        <v>-273600</v>
      </c>
      <c r="O7" s="34"/>
      <c r="P7" s="47"/>
      <c r="Q7" s="35"/>
      <c r="R7" s="35"/>
      <c r="S7" s="35"/>
      <c r="T7" s="35"/>
      <c r="U7" s="35"/>
      <c r="V7" s="35"/>
      <c r="W7" s="35"/>
      <c r="X7" s="36"/>
    </row>
    <row r="8" spans="1:24" ht="20.25" customHeight="1" x14ac:dyDescent="0.25">
      <c r="D8" s="158">
        <v>45234</v>
      </c>
      <c r="E8" s="159" t="s">
        <v>47</v>
      </c>
      <c r="F8" s="160" t="s">
        <v>624</v>
      </c>
      <c r="G8" s="163">
        <v>939</v>
      </c>
      <c r="H8" s="160" t="s">
        <v>11323</v>
      </c>
      <c r="I8" s="165">
        <v>-10000</v>
      </c>
      <c r="J8" s="160"/>
      <c r="K8" s="160"/>
      <c r="L8" s="161">
        <v>4.55</v>
      </c>
      <c r="M8" s="162">
        <f t="shared" si="0"/>
        <v>-45500</v>
      </c>
      <c r="O8" s="34"/>
      <c r="P8" s="47"/>
      <c r="Q8" s="35"/>
      <c r="R8" s="50"/>
      <c r="S8" s="35"/>
      <c r="T8" s="35"/>
      <c r="U8" s="35"/>
      <c r="V8" s="35"/>
      <c r="W8" s="35"/>
      <c r="X8" s="36"/>
    </row>
    <row r="9" spans="1:24" ht="20.25" customHeight="1" x14ac:dyDescent="0.25">
      <c r="C9">
        <v>9</v>
      </c>
      <c r="D9" s="158">
        <v>45241</v>
      </c>
      <c r="E9" s="159" t="s">
        <v>47</v>
      </c>
      <c r="F9" s="160" t="s">
        <v>624</v>
      </c>
      <c r="G9" s="160">
        <v>939</v>
      </c>
      <c r="H9" s="160" t="s">
        <v>57</v>
      </c>
      <c r="I9" s="165">
        <v>-10000</v>
      </c>
      <c r="J9" s="160"/>
      <c r="K9" s="160"/>
      <c r="L9" s="161">
        <v>4.41</v>
      </c>
      <c r="M9" s="162">
        <f t="shared" si="0"/>
        <v>-44100</v>
      </c>
      <c r="O9" s="34"/>
      <c r="P9" s="47"/>
      <c r="Q9" s="35"/>
      <c r="R9" s="35"/>
      <c r="S9" s="35"/>
      <c r="T9" s="35"/>
      <c r="U9" s="35"/>
      <c r="V9" s="35"/>
      <c r="W9" s="35"/>
      <c r="X9" s="36">
        <f>W9*T9</f>
        <v>0</v>
      </c>
    </row>
    <row r="10" spans="1:24" ht="20.25" customHeight="1" x14ac:dyDescent="0.25">
      <c r="D10" s="158">
        <v>45234</v>
      </c>
      <c r="E10" s="159" t="s">
        <v>11321</v>
      </c>
      <c r="F10" s="160" t="s">
        <v>11319</v>
      </c>
      <c r="G10" s="160">
        <v>1579</v>
      </c>
      <c r="H10" s="160" t="s">
        <v>0</v>
      </c>
      <c r="I10" s="165">
        <v>100</v>
      </c>
      <c r="J10" s="160"/>
      <c r="K10" s="160"/>
      <c r="L10" s="161">
        <v>14.48</v>
      </c>
      <c r="M10" s="162">
        <f t="shared" ref="M10:M16" si="1">L10*I10</f>
        <v>1448</v>
      </c>
      <c r="O10" s="34"/>
      <c r="P10" s="47"/>
      <c r="Q10" s="35"/>
      <c r="R10" s="50"/>
      <c r="S10" s="35"/>
      <c r="T10" s="35"/>
      <c r="U10" s="35"/>
      <c r="V10" s="35"/>
      <c r="W10" s="35"/>
      <c r="X10" s="36"/>
    </row>
    <row r="11" spans="1:24" ht="20.25" customHeight="1" x14ac:dyDescent="0.25">
      <c r="D11" s="158">
        <v>45241</v>
      </c>
      <c r="E11" s="159" t="s">
        <v>47</v>
      </c>
      <c r="F11" s="160" t="s">
        <v>11319</v>
      </c>
      <c r="G11" s="160">
        <v>1579</v>
      </c>
      <c r="H11" s="160" t="s">
        <v>0</v>
      </c>
      <c r="I11" s="165">
        <v>9900</v>
      </c>
      <c r="J11" s="160"/>
      <c r="K11" s="160"/>
      <c r="L11" s="161">
        <v>14.66</v>
      </c>
      <c r="M11" s="162">
        <f t="shared" si="1"/>
        <v>145134</v>
      </c>
      <c r="O11" s="34"/>
      <c r="P11" s="47"/>
      <c r="Q11" s="35"/>
      <c r="R11" s="35"/>
      <c r="S11" s="35"/>
      <c r="T11" s="35"/>
      <c r="U11" s="35"/>
      <c r="V11" s="35"/>
      <c r="W11" s="35"/>
      <c r="X11" s="36"/>
    </row>
    <row r="12" spans="1:24" ht="20.25" customHeight="1" x14ac:dyDescent="0.25">
      <c r="D12" s="158">
        <v>45247</v>
      </c>
      <c r="E12" s="159" t="s">
        <v>47</v>
      </c>
      <c r="F12" s="160" t="s">
        <v>11319</v>
      </c>
      <c r="G12" s="160">
        <v>1579</v>
      </c>
      <c r="H12" s="160" t="s">
        <v>0</v>
      </c>
      <c r="I12" s="165">
        <v>10000</v>
      </c>
      <c r="J12" s="160"/>
      <c r="K12" s="160"/>
      <c r="L12" s="161">
        <v>12.98</v>
      </c>
      <c r="M12" s="162">
        <f t="shared" si="1"/>
        <v>129800</v>
      </c>
      <c r="O12" s="34"/>
      <c r="P12" s="47"/>
      <c r="Q12" s="35"/>
      <c r="R12" s="35"/>
      <c r="S12" s="35"/>
      <c r="T12" s="35"/>
      <c r="U12" s="35"/>
      <c r="V12" s="35"/>
      <c r="W12" s="35"/>
      <c r="X12" s="36"/>
    </row>
    <row r="13" spans="1:24" ht="20.25" customHeight="1" x14ac:dyDescent="0.25">
      <c r="D13" s="158">
        <v>45276</v>
      </c>
      <c r="E13" s="159" t="s">
        <v>47</v>
      </c>
      <c r="F13" s="160" t="s">
        <v>331</v>
      </c>
      <c r="G13" s="160">
        <v>1797</v>
      </c>
      <c r="H13" s="160" t="s">
        <v>0</v>
      </c>
      <c r="I13" s="165">
        <v>1000</v>
      </c>
      <c r="J13" s="160"/>
      <c r="K13" s="160"/>
      <c r="L13" s="161">
        <v>26.25</v>
      </c>
      <c r="M13" s="162">
        <f t="shared" si="1"/>
        <v>26250</v>
      </c>
      <c r="O13" s="34"/>
      <c r="P13" s="47"/>
      <c r="Q13" s="35"/>
      <c r="R13" s="35"/>
      <c r="S13" s="35"/>
      <c r="T13" s="35"/>
      <c r="U13" s="35"/>
      <c r="V13" s="35"/>
      <c r="W13" s="35"/>
      <c r="X13" s="36"/>
    </row>
    <row r="14" spans="1:24" ht="20.25" customHeight="1" x14ac:dyDescent="0.25">
      <c r="D14" s="158">
        <v>45367</v>
      </c>
      <c r="E14" s="159" t="s">
        <v>47</v>
      </c>
      <c r="F14" s="160" t="s">
        <v>11319</v>
      </c>
      <c r="G14" s="160">
        <v>1579</v>
      </c>
      <c r="H14" s="160" t="s">
        <v>57</v>
      </c>
      <c r="I14" s="165">
        <v>-20000</v>
      </c>
      <c r="J14" s="160"/>
      <c r="K14" s="160"/>
      <c r="L14" s="161">
        <v>13.76</v>
      </c>
      <c r="M14" s="162">
        <f t="shared" si="1"/>
        <v>-275200</v>
      </c>
      <c r="O14" s="34"/>
      <c r="P14" s="47"/>
      <c r="Q14" s="35"/>
      <c r="R14" s="35"/>
      <c r="S14" s="35"/>
      <c r="T14" s="35"/>
      <c r="U14" s="35"/>
      <c r="V14" s="35"/>
      <c r="W14" s="35"/>
      <c r="X14" s="36"/>
    </row>
    <row r="15" spans="1:24" ht="20.25" customHeight="1" x14ac:dyDescent="0.25">
      <c r="D15" s="158">
        <v>45367</v>
      </c>
      <c r="E15" s="159" t="s">
        <v>234</v>
      </c>
      <c r="F15" s="160" t="s">
        <v>313</v>
      </c>
      <c r="G15" s="160" t="s">
        <v>319</v>
      </c>
      <c r="H15" s="160" t="s">
        <v>57</v>
      </c>
      <c r="I15" s="165">
        <v>-100</v>
      </c>
      <c r="J15" s="160"/>
      <c r="K15" s="160"/>
      <c r="L15" s="161">
        <v>27.77</v>
      </c>
      <c r="M15" s="162">
        <f t="shared" si="1"/>
        <v>-2777</v>
      </c>
      <c r="O15" s="34"/>
      <c r="P15" s="47"/>
      <c r="Q15" s="35"/>
      <c r="R15" s="35"/>
      <c r="S15" s="35"/>
      <c r="T15" s="35"/>
      <c r="U15" s="35"/>
      <c r="V15" s="35"/>
      <c r="W15" s="35"/>
      <c r="X15" s="36"/>
    </row>
    <row r="16" spans="1:24" ht="20.25" customHeight="1" x14ac:dyDescent="0.25">
      <c r="D16" s="158">
        <v>45367</v>
      </c>
      <c r="E16" s="159" t="s">
        <v>47</v>
      </c>
      <c r="F16" s="160" t="s">
        <v>331</v>
      </c>
      <c r="G16" s="160">
        <v>1797</v>
      </c>
      <c r="H16" s="160" t="s">
        <v>57</v>
      </c>
      <c r="I16" s="165">
        <v>-1000</v>
      </c>
      <c r="J16" s="160"/>
      <c r="K16" s="160"/>
      <c r="L16" s="161">
        <v>23.9</v>
      </c>
      <c r="M16" s="162">
        <f t="shared" si="1"/>
        <v>-23900</v>
      </c>
      <c r="O16" s="34"/>
      <c r="P16" s="47"/>
      <c r="Q16" s="35"/>
      <c r="R16" s="35"/>
      <c r="S16" s="35"/>
      <c r="T16" s="35"/>
      <c r="U16" s="35"/>
      <c r="V16" s="35"/>
      <c r="W16" s="35"/>
      <c r="X16" s="36"/>
    </row>
    <row r="17" spans="3:24" ht="20.25" customHeight="1" x14ac:dyDescent="0.25">
      <c r="C17">
        <v>1</v>
      </c>
      <c r="D17" s="158">
        <v>45164</v>
      </c>
      <c r="E17" s="159" t="s">
        <v>461</v>
      </c>
      <c r="F17" s="160" t="s">
        <v>77</v>
      </c>
      <c r="G17" s="160">
        <v>1810</v>
      </c>
      <c r="H17" s="160" t="s">
        <v>0</v>
      </c>
      <c r="I17" s="165">
        <v>100</v>
      </c>
      <c r="J17" s="160"/>
      <c r="K17" s="160"/>
      <c r="L17" s="161">
        <v>12.1</v>
      </c>
      <c r="M17" s="162">
        <f t="shared" ref="M17:M69" si="2">L17*I17</f>
        <v>1210</v>
      </c>
      <c r="O17" s="34"/>
      <c r="P17" s="47"/>
      <c r="Q17" s="35"/>
      <c r="R17" s="35"/>
      <c r="S17" s="35"/>
      <c r="T17" s="35"/>
      <c r="U17" s="35"/>
      <c r="V17" s="35"/>
      <c r="W17" s="35"/>
      <c r="X17" s="36">
        <f>W17*T17</f>
        <v>0</v>
      </c>
    </row>
    <row r="18" spans="3:24" ht="20.25" customHeight="1" x14ac:dyDescent="0.25">
      <c r="C18">
        <v>2</v>
      </c>
      <c r="D18" s="158">
        <v>45178</v>
      </c>
      <c r="E18" s="159" t="s">
        <v>47</v>
      </c>
      <c r="F18" s="160" t="s">
        <v>77</v>
      </c>
      <c r="G18" s="160">
        <v>1810</v>
      </c>
      <c r="H18" s="160" t="s">
        <v>0</v>
      </c>
      <c r="I18" s="165">
        <v>30000</v>
      </c>
      <c r="J18" s="160"/>
      <c r="K18" s="160"/>
      <c r="L18" s="161">
        <v>11.9</v>
      </c>
      <c r="M18" s="162">
        <f t="shared" si="2"/>
        <v>357000</v>
      </c>
      <c r="O18" s="34"/>
      <c r="P18" s="47"/>
      <c r="Q18" s="35"/>
      <c r="R18" s="35"/>
      <c r="S18" s="35"/>
      <c r="T18" s="35"/>
      <c r="U18" s="35"/>
      <c r="V18" s="35"/>
      <c r="W18" s="35"/>
      <c r="X18" s="36"/>
    </row>
    <row r="19" spans="3:24" ht="20.25" customHeight="1" x14ac:dyDescent="0.25">
      <c r="C19">
        <v>7</v>
      </c>
      <c r="D19" s="158">
        <v>45227</v>
      </c>
      <c r="E19" s="159" t="s">
        <v>47</v>
      </c>
      <c r="F19" s="160" t="s">
        <v>77</v>
      </c>
      <c r="G19" s="160">
        <v>1810</v>
      </c>
      <c r="H19" s="160" t="s">
        <v>57</v>
      </c>
      <c r="I19" s="165">
        <v>-15000</v>
      </c>
      <c r="J19" s="160"/>
      <c r="K19" s="160"/>
      <c r="L19" s="161">
        <v>13.52</v>
      </c>
      <c r="M19" s="162">
        <f t="shared" si="2"/>
        <v>-202800</v>
      </c>
      <c r="O19" s="34"/>
      <c r="P19" s="47"/>
      <c r="Q19" s="35"/>
      <c r="R19" s="50"/>
      <c r="S19" s="35"/>
      <c r="T19" s="35"/>
      <c r="U19" s="35"/>
      <c r="V19" s="35"/>
      <c r="W19" s="35"/>
      <c r="X19" s="36">
        <f>W19*T19</f>
        <v>0</v>
      </c>
    </row>
    <row r="20" spans="3:24" ht="20.25" customHeight="1" x14ac:dyDescent="0.25">
      <c r="D20" s="158">
        <v>45234</v>
      </c>
      <c r="E20" s="159" t="s">
        <v>47</v>
      </c>
      <c r="F20" s="160" t="s">
        <v>29</v>
      </c>
      <c r="G20" s="160">
        <v>2318</v>
      </c>
      <c r="H20" s="160" t="s">
        <v>0</v>
      </c>
      <c r="I20" s="165">
        <v>1000</v>
      </c>
      <c r="J20" s="160"/>
      <c r="K20" s="160"/>
      <c r="L20" s="161">
        <v>41.15</v>
      </c>
      <c r="M20" s="162">
        <f t="shared" si="2"/>
        <v>41150</v>
      </c>
      <c r="O20" s="34"/>
      <c r="P20" s="47"/>
      <c r="Q20" s="35"/>
      <c r="R20" s="50"/>
      <c r="S20" s="35"/>
      <c r="T20" s="35"/>
      <c r="U20" s="35"/>
      <c r="V20" s="35"/>
      <c r="W20" s="35"/>
      <c r="X20" s="36"/>
    </row>
    <row r="21" spans="3:24" ht="20.25" customHeight="1" x14ac:dyDescent="0.25">
      <c r="D21" s="158">
        <v>45234</v>
      </c>
      <c r="E21" s="159" t="s">
        <v>11315</v>
      </c>
      <c r="F21" s="160" t="s">
        <v>7941</v>
      </c>
      <c r="G21" s="160" t="s">
        <v>7940</v>
      </c>
      <c r="H21" s="160" t="s">
        <v>0</v>
      </c>
      <c r="I21" s="165">
        <v>1000</v>
      </c>
      <c r="J21" s="160"/>
      <c r="K21" s="160"/>
      <c r="L21" s="161">
        <v>18.23</v>
      </c>
      <c r="M21" s="162">
        <f t="shared" si="2"/>
        <v>18230</v>
      </c>
      <c r="O21" s="34"/>
      <c r="P21" s="47"/>
      <c r="Q21" s="35"/>
      <c r="R21" s="50"/>
      <c r="S21" s="35"/>
      <c r="T21" s="35"/>
      <c r="U21" s="35"/>
      <c r="V21" s="35"/>
      <c r="W21" s="35"/>
      <c r="X21" s="36"/>
    </row>
    <row r="22" spans="3:24" ht="20.25" customHeight="1" x14ac:dyDescent="0.25">
      <c r="D22" s="158">
        <v>45234</v>
      </c>
      <c r="E22" s="159" t="s">
        <v>11318</v>
      </c>
      <c r="F22" s="160" t="s">
        <v>36</v>
      </c>
      <c r="G22" s="160" t="s">
        <v>37</v>
      </c>
      <c r="H22" s="160" t="s">
        <v>0</v>
      </c>
      <c r="I22" s="165">
        <v>100</v>
      </c>
      <c r="J22" s="160"/>
      <c r="K22" s="160"/>
      <c r="L22" s="161">
        <v>34.01</v>
      </c>
      <c r="M22" s="162">
        <f t="shared" si="2"/>
        <v>3401</v>
      </c>
      <c r="O22" s="34"/>
      <c r="P22" s="47"/>
      <c r="Q22" s="35"/>
      <c r="R22" s="50"/>
      <c r="S22" s="35"/>
      <c r="T22" s="35"/>
      <c r="U22" s="35"/>
      <c r="V22" s="35"/>
      <c r="W22" s="35"/>
      <c r="X22" s="36"/>
    </row>
    <row r="23" spans="3:24" ht="20.25" customHeight="1" x14ac:dyDescent="0.25">
      <c r="D23" s="158">
        <v>45234</v>
      </c>
      <c r="E23" s="159" t="s">
        <v>11321</v>
      </c>
      <c r="F23" s="160" t="s">
        <v>110</v>
      </c>
      <c r="G23" s="160">
        <v>9988</v>
      </c>
      <c r="H23" s="160" t="s">
        <v>0</v>
      </c>
      <c r="I23" s="165">
        <v>100</v>
      </c>
      <c r="J23" s="160"/>
      <c r="K23" s="160"/>
      <c r="L23" s="161">
        <v>82.85</v>
      </c>
      <c r="M23" s="162">
        <f t="shared" si="2"/>
        <v>8285</v>
      </c>
      <c r="O23" s="34"/>
      <c r="P23" s="47"/>
      <c r="Q23" s="35"/>
      <c r="R23" s="50"/>
      <c r="S23" s="35"/>
      <c r="T23" s="35"/>
      <c r="U23" s="35"/>
      <c r="V23" s="35"/>
      <c r="W23" s="35"/>
      <c r="X23" s="36"/>
    </row>
    <row r="24" spans="3:24" ht="20.25" customHeight="1" x14ac:dyDescent="0.25">
      <c r="D24" s="158">
        <v>45234</v>
      </c>
      <c r="E24" s="159" t="s">
        <v>11322</v>
      </c>
      <c r="F24" s="160" t="s">
        <v>313</v>
      </c>
      <c r="G24" s="160" t="s">
        <v>319</v>
      </c>
      <c r="H24" s="160" t="s">
        <v>0</v>
      </c>
      <c r="I24" s="165">
        <v>100</v>
      </c>
      <c r="J24" s="160"/>
      <c r="K24" s="160"/>
      <c r="L24" s="161">
        <v>32</v>
      </c>
      <c r="M24" s="162">
        <f t="shared" si="2"/>
        <v>3200</v>
      </c>
      <c r="O24" s="34"/>
      <c r="P24" s="47"/>
      <c r="Q24" s="35"/>
      <c r="R24" s="50"/>
      <c r="S24" s="35"/>
      <c r="T24" s="35"/>
      <c r="U24" s="35"/>
      <c r="V24" s="35"/>
      <c r="W24" s="35"/>
      <c r="X24" s="36"/>
    </row>
    <row r="25" spans="3:24" ht="20.25" customHeight="1" x14ac:dyDescent="0.25">
      <c r="C25">
        <v>8</v>
      </c>
      <c r="D25" s="158">
        <v>45234</v>
      </c>
      <c r="E25" s="159" t="s">
        <v>47</v>
      </c>
      <c r="F25" s="160" t="s">
        <v>77</v>
      </c>
      <c r="G25" s="160">
        <v>1810</v>
      </c>
      <c r="H25" s="160" t="s">
        <v>57</v>
      </c>
      <c r="I25" s="165">
        <v>-5100</v>
      </c>
      <c r="J25" s="160"/>
      <c r="K25" s="160"/>
      <c r="L25" s="161">
        <v>15.24</v>
      </c>
      <c r="M25" s="162">
        <f>L25*I25</f>
        <v>-77724</v>
      </c>
      <c r="O25" s="34"/>
      <c r="P25" s="47"/>
      <c r="Q25" s="35"/>
      <c r="R25" s="35"/>
      <c r="S25" s="35"/>
      <c r="T25" s="35"/>
      <c r="U25" s="35"/>
      <c r="V25" s="35"/>
      <c r="W25" s="35"/>
      <c r="X25" s="36">
        <f>W25*T25</f>
        <v>0</v>
      </c>
    </row>
    <row r="26" spans="3:24" ht="20.25" customHeight="1" x14ac:dyDescent="0.25">
      <c r="D26" s="158">
        <v>45234</v>
      </c>
      <c r="E26" s="159" t="s">
        <v>11337</v>
      </c>
      <c r="F26" s="160" t="s">
        <v>103</v>
      </c>
      <c r="G26" s="160" t="s">
        <v>104</v>
      </c>
      <c r="H26" s="160" t="s">
        <v>0</v>
      </c>
      <c r="I26" s="165">
        <v>20000</v>
      </c>
      <c r="J26" s="160"/>
      <c r="K26" s="160"/>
      <c r="L26" s="161">
        <v>10.3</v>
      </c>
      <c r="M26" s="162">
        <f t="shared" si="2"/>
        <v>206000</v>
      </c>
      <c r="O26" s="34"/>
      <c r="P26" s="47"/>
      <c r="Q26" s="35"/>
      <c r="R26" s="35"/>
      <c r="S26" s="35"/>
      <c r="T26" s="35"/>
      <c r="U26" s="35"/>
      <c r="V26" s="35"/>
      <c r="W26" s="35"/>
      <c r="X26" s="36"/>
    </row>
    <row r="27" spans="3:24" ht="20.25" customHeight="1" x14ac:dyDescent="0.25">
      <c r="D27" s="158">
        <v>45241</v>
      </c>
      <c r="E27" s="159" t="s">
        <v>11338</v>
      </c>
      <c r="F27" s="160" t="s">
        <v>309</v>
      </c>
      <c r="G27" s="160">
        <v>601012</v>
      </c>
      <c r="H27" s="160" t="s">
        <v>0</v>
      </c>
      <c r="I27" s="165">
        <v>100</v>
      </c>
      <c r="J27" s="160"/>
      <c r="K27" s="160"/>
      <c r="L27" s="161">
        <v>23.53</v>
      </c>
      <c r="M27" s="162">
        <f t="shared" si="2"/>
        <v>2353</v>
      </c>
      <c r="O27" s="34"/>
      <c r="P27" s="47"/>
      <c r="Q27" s="35"/>
      <c r="R27" s="35"/>
      <c r="S27" s="35"/>
      <c r="T27" s="35"/>
      <c r="U27" s="35"/>
      <c r="V27" s="35"/>
      <c r="W27" s="35"/>
      <c r="X27" s="36"/>
    </row>
    <row r="28" spans="3:24" ht="20.25" customHeight="1" x14ac:dyDescent="0.25">
      <c r="D28" s="158">
        <v>45247</v>
      </c>
      <c r="E28" s="159" t="s">
        <v>234</v>
      </c>
      <c r="F28" s="160" t="s">
        <v>103</v>
      </c>
      <c r="G28" s="160" t="s">
        <v>104</v>
      </c>
      <c r="H28" s="160" t="s">
        <v>0</v>
      </c>
      <c r="I28" s="165">
        <v>20000</v>
      </c>
      <c r="J28" s="160"/>
      <c r="K28" s="160"/>
      <c r="L28" s="161">
        <v>10.15</v>
      </c>
      <c r="M28" s="162">
        <f t="shared" si="2"/>
        <v>203000</v>
      </c>
      <c r="O28" s="34"/>
      <c r="P28" s="47"/>
      <c r="Q28" s="35"/>
      <c r="R28" s="35"/>
      <c r="S28" s="35"/>
      <c r="T28" s="35"/>
      <c r="U28" s="35"/>
      <c r="V28" s="35"/>
      <c r="W28" s="35"/>
      <c r="X28" s="36"/>
    </row>
    <row r="29" spans="3:24" ht="20.25" customHeight="1" x14ac:dyDescent="0.25">
      <c r="D29" s="158">
        <v>45381</v>
      </c>
      <c r="E29" s="159" t="s">
        <v>234</v>
      </c>
      <c r="F29" s="160" t="s">
        <v>103</v>
      </c>
      <c r="G29" s="160" t="s">
        <v>104</v>
      </c>
      <c r="H29" s="160" t="s">
        <v>57</v>
      </c>
      <c r="I29" s="165">
        <v>-20000</v>
      </c>
      <c r="J29" s="160"/>
      <c r="K29" s="160"/>
      <c r="L29" s="161">
        <v>10.52</v>
      </c>
      <c r="M29" s="162">
        <f t="shared" si="2"/>
        <v>-210400</v>
      </c>
      <c r="O29" s="34"/>
      <c r="P29" s="47"/>
      <c r="Q29" s="35"/>
      <c r="R29" s="35"/>
      <c r="S29" s="35"/>
      <c r="T29" s="35"/>
      <c r="U29" s="35"/>
      <c r="V29" s="35"/>
      <c r="W29" s="35"/>
      <c r="X29" s="36"/>
    </row>
    <row r="30" spans="3:24" ht="20.25" customHeight="1" x14ac:dyDescent="0.25">
      <c r="D30" s="158">
        <v>45381</v>
      </c>
      <c r="E30" s="159" t="s">
        <v>47</v>
      </c>
      <c r="F30" s="160" t="s">
        <v>77</v>
      </c>
      <c r="G30" s="160">
        <v>1810</v>
      </c>
      <c r="H30" s="160" t="s">
        <v>0</v>
      </c>
      <c r="I30" s="165">
        <v>10000</v>
      </c>
      <c r="J30" s="160"/>
      <c r="K30" s="160"/>
      <c r="L30" s="161">
        <v>14.94</v>
      </c>
      <c r="M30" s="162">
        <f t="shared" si="2"/>
        <v>149400</v>
      </c>
      <c r="O30" s="34"/>
      <c r="P30" s="47"/>
      <c r="Q30" s="35"/>
      <c r="R30" s="35"/>
      <c r="S30" s="35"/>
      <c r="T30" s="35"/>
      <c r="U30" s="35"/>
      <c r="V30" s="35"/>
      <c r="W30" s="35"/>
      <c r="X30" s="36"/>
    </row>
    <row r="31" spans="3:24" ht="20.25" customHeight="1" x14ac:dyDescent="0.25">
      <c r="D31" s="158">
        <v>45381</v>
      </c>
      <c r="E31" s="159" t="s">
        <v>223</v>
      </c>
      <c r="F31" s="160" t="s">
        <v>289</v>
      </c>
      <c r="G31" s="160" t="s">
        <v>291</v>
      </c>
      <c r="H31" s="160" t="s">
        <v>0</v>
      </c>
      <c r="I31" s="165">
        <v>60</v>
      </c>
      <c r="J31" s="160"/>
      <c r="K31" s="160"/>
      <c r="L31" s="161">
        <v>1406.9639999999999</v>
      </c>
      <c r="M31" s="162">
        <f t="shared" si="2"/>
        <v>84417.84</v>
      </c>
      <c r="O31" s="34"/>
      <c r="P31" s="47"/>
      <c r="Q31" s="35"/>
      <c r="R31" s="35"/>
      <c r="S31" s="35"/>
      <c r="T31" s="35"/>
      <c r="U31" s="35"/>
      <c r="V31" s="35"/>
      <c r="W31" s="35"/>
      <c r="X31" s="36"/>
    </row>
    <row r="32" spans="3:24" ht="20.25" customHeight="1" x14ac:dyDescent="0.25">
      <c r="D32" s="158">
        <v>45381</v>
      </c>
      <c r="E32" s="159" t="s">
        <v>223</v>
      </c>
      <c r="F32" s="160" t="s">
        <v>475</v>
      </c>
      <c r="G32" s="160" t="s">
        <v>477</v>
      </c>
      <c r="H32" s="160" t="s">
        <v>0</v>
      </c>
      <c r="I32" s="165">
        <v>20</v>
      </c>
      <c r="J32" s="160"/>
      <c r="K32" s="160"/>
      <c r="L32" s="161">
        <v>3787.5239999999999</v>
      </c>
      <c r="M32" s="162">
        <f t="shared" si="2"/>
        <v>75750.48</v>
      </c>
      <c r="O32" s="34"/>
      <c r="P32" s="47"/>
      <c r="Q32" s="35"/>
      <c r="R32" s="35"/>
      <c r="S32" s="35"/>
      <c r="T32" s="35"/>
      <c r="U32" s="35"/>
      <c r="V32" s="35"/>
      <c r="W32" s="35"/>
      <c r="X32" s="36"/>
    </row>
    <row r="33" spans="4:24" ht="20.25" customHeight="1" x14ac:dyDescent="0.25">
      <c r="D33" s="158">
        <v>45381</v>
      </c>
      <c r="E33" s="159" t="s">
        <v>223</v>
      </c>
      <c r="F33" s="160" t="s">
        <v>246</v>
      </c>
      <c r="G33" s="160" t="s">
        <v>248</v>
      </c>
      <c r="H33" s="160" t="s">
        <v>0</v>
      </c>
      <c r="I33" s="165">
        <v>20</v>
      </c>
      <c r="J33" s="160"/>
      <c r="K33" s="160"/>
      <c r="L33" s="161">
        <v>7047.7679999999991</v>
      </c>
      <c r="M33" s="162">
        <f t="shared" si="2"/>
        <v>140955.35999999999</v>
      </c>
      <c r="O33" s="34"/>
      <c r="P33" s="47"/>
      <c r="Q33" s="35"/>
      <c r="R33" s="35"/>
      <c r="S33" s="35"/>
      <c r="T33" s="35"/>
      <c r="U33" s="35"/>
      <c r="V33" s="35"/>
      <c r="W33" s="35"/>
      <c r="X33" s="36"/>
    </row>
    <row r="34" spans="4:24" ht="20.25" customHeight="1" x14ac:dyDescent="0.25">
      <c r="D34" s="158">
        <v>45381</v>
      </c>
      <c r="E34" s="159" t="s">
        <v>223</v>
      </c>
      <c r="F34" s="160" t="s">
        <v>11303</v>
      </c>
      <c r="G34" s="160" t="s">
        <v>11305</v>
      </c>
      <c r="H34" s="160" t="s">
        <v>0</v>
      </c>
      <c r="I34" s="165">
        <v>20</v>
      </c>
      <c r="J34" s="160"/>
      <c r="K34" s="160"/>
      <c r="L34" s="161">
        <v>3281.616</v>
      </c>
      <c r="M34" s="162">
        <f t="shared" si="2"/>
        <v>65632.320000000007</v>
      </c>
      <c r="O34" s="34"/>
      <c r="P34" s="47"/>
      <c r="Q34" s="35"/>
      <c r="R34" s="35"/>
      <c r="S34" s="35"/>
      <c r="T34" s="35"/>
      <c r="U34" s="35"/>
      <c r="V34" s="35"/>
      <c r="W34" s="35"/>
      <c r="X34" s="36"/>
    </row>
    <row r="35" spans="4:24" ht="20.25" customHeight="1" x14ac:dyDescent="0.25">
      <c r="D35" s="158">
        <v>45409</v>
      </c>
      <c r="E35" s="159" t="s">
        <v>47</v>
      </c>
      <c r="F35" s="160" t="s">
        <v>77</v>
      </c>
      <c r="G35" s="160">
        <v>1810</v>
      </c>
      <c r="H35" s="160" t="s">
        <v>57</v>
      </c>
      <c r="I35" s="165">
        <v>-20000</v>
      </c>
      <c r="J35" s="160"/>
      <c r="K35" s="160"/>
      <c r="L35" s="161">
        <v>17.36</v>
      </c>
      <c r="M35" s="162">
        <f t="shared" si="2"/>
        <v>-347200</v>
      </c>
      <c r="O35" s="34"/>
      <c r="P35" s="47"/>
      <c r="Q35" s="35"/>
      <c r="R35" s="35"/>
      <c r="S35" s="35"/>
      <c r="T35" s="35"/>
      <c r="U35" s="35"/>
      <c r="V35" s="35"/>
      <c r="W35" s="35"/>
      <c r="X35" s="36"/>
    </row>
    <row r="36" spans="4:24" ht="20.25" customHeight="1" x14ac:dyDescent="0.25">
      <c r="D36" s="158">
        <v>45409</v>
      </c>
      <c r="E36" s="159" t="s">
        <v>47</v>
      </c>
      <c r="F36" s="160" t="s">
        <v>29</v>
      </c>
      <c r="G36" s="160">
        <v>2318</v>
      </c>
      <c r="H36" s="160" t="s">
        <v>57</v>
      </c>
      <c r="I36" s="165">
        <v>-1000</v>
      </c>
      <c r="J36" s="160"/>
      <c r="K36" s="160"/>
      <c r="L36" s="161">
        <v>35.799999999999997</v>
      </c>
      <c r="M36" s="162">
        <f t="shared" si="2"/>
        <v>-35800</v>
      </c>
      <c r="O36" s="34"/>
      <c r="P36" s="47"/>
      <c r="Q36" s="35"/>
      <c r="R36" s="35"/>
      <c r="S36" s="35"/>
      <c r="T36" s="35"/>
      <c r="U36" s="35"/>
      <c r="V36" s="35"/>
      <c r="W36" s="35"/>
      <c r="X36" s="36"/>
    </row>
    <row r="37" spans="4:24" ht="20.25" customHeight="1" x14ac:dyDescent="0.25">
      <c r="D37" s="158">
        <v>45409</v>
      </c>
      <c r="E37" s="159" t="s">
        <v>234</v>
      </c>
      <c r="F37" s="160" t="s">
        <v>7941</v>
      </c>
      <c r="G37" s="160" t="s">
        <v>7940</v>
      </c>
      <c r="H37" s="160" t="s">
        <v>57</v>
      </c>
      <c r="I37" s="165">
        <v>-1000</v>
      </c>
      <c r="J37" s="160"/>
      <c r="K37" s="160"/>
      <c r="L37" s="161">
        <v>15.65</v>
      </c>
      <c r="M37" s="162">
        <f t="shared" si="2"/>
        <v>-15650</v>
      </c>
      <c r="O37" s="34"/>
      <c r="P37" s="47"/>
      <c r="Q37" s="35"/>
      <c r="R37" s="35"/>
      <c r="S37" s="35"/>
      <c r="T37" s="35"/>
      <c r="U37" s="35"/>
      <c r="V37" s="35"/>
      <c r="W37" s="35"/>
      <c r="X37" s="36"/>
    </row>
    <row r="38" spans="4:24" ht="20.25" customHeight="1" x14ac:dyDescent="0.25">
      <c r="D38" s="158">
        <v>45409</v>
      </c>
      <c r="E38" s="159" t="s">
        <v>234</v>
      </c>
      <c r="F38" s="160" t="s">
        <v>36</v>
      </c>
      <c r="G38" s="160" t="s">
        <v>37</v>
      </c>
      <c r="H38" s="160" t="s">
        <v>57</v>
      </c>
      <c r="I38" s="165">
        <v>-100</v>
      </c>
      <c r="J38" s="160"/>
      <c r="K38" s="160"/>
      <c r="L38" s="161">
        <v>39.5</v>
      </c>
      <c r="M38" s="162">
        <f t="shared" si="2"/>
        <v>-3950</v>
      </c>
      <c r="O38" s="34"/>
      <c r="P38" s="47"/>
      <c r="Q38" s="35"/>
      <c r="R38" s="35"/>
      <c r="S38" s="35"/>
      <c r="T38" s="35"/>
      <c r="U38" s="35"/>
      <c r="V38" s="35"/>
      <c r="W38" s="35"/>
      <c r="X38" s="36"/>
    </row>
    <row r="39" spans="4:24" ht="20.25" customHeight="1" x14ac:dyDescent="0.25">
      <c r="D39" s="158">
        <v>45409</v>
      </c>
      <c r="E39" s="159" t="s">
        <v>47</v>
      </c>
      <c r="F39" s="160" t="s">
        <v>110</v>
      </c>
      <c r="G39" s="160">
        <v>9988</v>
      </c>
      <c r="H39" s="160" t="s">
        <v>57</v>
      </c>
      <c r="I39" s="165">
        <v>-100</v>
      </c>
      <c r="J39" s="160"/>
      <c r="K39" s="160"/>
      <c r="L39" s="161">
        <v>75.3</v>
      </c>
      <c r="M39" s="162">
        <f t="shared" si="2"/>
        <v>-7530</v>
      </c>
      <c r="O39" s="34"/>
      <c r="P39" s="47"/>
      <c r="Q39" s="35"/>
      <c r="R39" s="35"/>
      <c r="S39" s="35"/>
      <c r="T39" s="35"/>
      <c r="U39" s="35"/>
      <c r="V39" s="35"/>
      <c r="W39" s="35"/>
      <c r="X39" s="36"/>
    </row>
    <row r="40" spans="4:24" ht="20.25" customHeight="1" x14ac:dyDescent="0.25">
      <c r="D40" s="158">
        <v>45409</v>
      </c>
      <c r="E40" s="159" t="s">
        <v>234</v>
      </c>
      <c r="F40" s="160" t="s">
        <v>103</v>
      </c>
      <c r="G40" s="160" t="s">
        <v>104</v>
      </c>
      <c r="H40" s="160" t="s">
        <v>57</v>
      </c>
      <c r="I40" s="165">
        <v>-20000</v>
      </c>
      <c r="J40" s="160"/>
      <c r="K40" s="160"/>
      <c r="L40" s="161">
        <v>10.6</v>
      </c>
      <c r="M40" s="162">
        <f t="shared" si="2"/>
        <v>-212000</v>
      </c>
      <c r="O40" s="34"/>
      <c r="P40" s="47"/>
      <c r="Q40" s="35"/>
      <c r="R40" s="35"/>
      <c r="S40" s="35"/>
      <c r="T40" s="35"/>
      <c r="U40" s="35"/>
      <c r="V40" s="35"/>
      <c r="W40" s="35"/>
      <c r="X40" s="36"/>
    </row>
    <row r="41" spans="4:24" ht="20.25" customHeight="1" x14ac:dyDescent="0.25">
      <c r="D41" s="158">
        <v>45409</v>
      </c>
      <c r="E41" s="159" t="s">
        <v>234</v>
      </c>
      <c r="F41" s="160" t="s">
        <v>309</v>
      </c>
      <c r="G41" s="160">
        <v>601012</v>
      </c>
      <c r="H41" s="160" t="s">
        <v>57</v>
      </c>
      <c r="I41" s="165">
        <v>-100</v>
      </c>
      <c r="J41" s="160"/>
      <c r="K41" s="160"/>
      <c r="L41" s="161">
        <v>18.62</v>
      </c>
      <c r="M41" s="162">
        <f t="shared" si="2"/>
        <v>-1862</v>
      </c>
      <c r="O41" s="34"/>
      <c r="P41" s="47"/>
      <c r="Q41" s="35"/>
      <c r="R41" s="35"/>
      <c r="S41" s="35"/>
      <c r="T41" s="35"/>
      <c r="U41" s="35"/>
      <c r="V41" s="35"/>
      <c r="W41" s="35"/>
      <c r="X41" s="36"/>
    </row>
    <row r="42" spans="4:24" ht="20.25" customHeight="1" x14ac:dyDescent="0.25">
      <c r="D42" s="158">
        <v>45409</v>
      </c>
      <c r="E42" s="159" t="s">
        <v>223</v>
      </c>
      <c r="F42" s="160" t="s">
        <v>289</v>
      </c>
      <c r="G42" s="160" t="s">
        <v>291</v>
      </c>
      <c r="H42" s="160" t="s">
        <v>57</v>
      </c>
      <c r="I42" s="165">
        <v>-60</v>
      </c>
      <c r="J42" s="160"/>
      <c r="K42" s="160"/>
      <c r="L42" s="161">
        <v>1401.0360000000001</v>
      </c>
      <c r="M42" s="162">
        <f t="shared" si="2"/>
        <v>-84062.16</v>
      </c>
      <c r="O42" s="34"/>
      <c r="P42" s="47"/>
      <c r="Q42" s="35"/>
      <c r="R42" s="35"/>
      <c r="S42" s="35"/>
      <c r="T42" s="35"/>
      <c r="U42" s="35"/>
      <c r="V42" s="35"/>
      <c r="W42" s="35"/>
      <c r="X42" s="36"/>
    </row>
    <row r="43" spans="4:24" ht="20.25" customHeight="1" x14ac:dyDescent="0.25">
      <c r="D43" s="158">
        <v>45409</v>
      </c>
      <c r="E43" s="159" t="s">
        <v>223</v>
      </c>
      <c r="F43" s="160" t="s">
        <v>475</v>
      </c>
      <c r="G43" s="160" t="s">
        <v>477</v>
      </c>
      <c r="H43" s="160" t="s">
        <v>57</v>
      </c>
      <c r="I43" s="165">
        <v>-20</v>
      </c>
      <c r="J43" s="160"/>
      <c r="K43" s="160"/>
      <c r="L43" s="161">
        <v>3457.6620000000003</v>
      </c>
      <c r="M43" s="162">
        <f t="shared" si="2"/>
        <v>-69153.240000000005</v>
      </c>
      <c r="O43" s="34"/>
      <c r="P43" s="47"/>
      <c r="Q43" s="35"/>
      <c r="R43" s="35"/>
      <c r="S43" s="35"/>
      <c r="T43" s="35"/>
      <c r="U43" s="35"/>
      <c r="V43" s="35"/>
      <c r="W43" s="35"/>
      <c r="X43" s="36"/>
    </row>
    <row r="44" spans="4:24" ht="20.25" customHeight="1" x14ac:dyDescent="0.25">
      <c r="D44" s="158">
        <v>45409</v>
      </c>
      <c r="E44" s="159" t="s">
        <v>223</v>
      </c>
      <c r="F44" s="160" t="s">
        <v>246</v>
      </c>
      <c r="G44" s="160" t="s">
        <v>248</v>
      </c>
      <c r="H44" s="160" t="s">
        <v>57</v>
      </c>
      <c r="I44" s="165">
        <v>-20</v>
      </c>
      <c r="J44" s="160"/>
      <c r="K44" s="160"/>
      <c r="L44" s="161">
        <v>6843.33</v>
      </c>
      <c r="M44" s="162">
        <f t="shared" si="2"/>
        <v>-136866.6</v>
      </c>
      <c r="O44" s="34"/>
      <c r="P44" s="47"/>
      <c r="Q44" s="35"/>
      <c r="R44" s="35"/>
      <c r="S44" s="35"/>
      <c r="T44" s="35"/>
      <c r="U44" s="35"/>
      <c r="V44" s="35"/>
      <c r="W44" s="35"/>
      <c r="X44" s="36"/>
    </row>
    <row r="45" spans="4:24" ht="20.25" customHeight="1" x14ac:dyDescent="0.25">
      <c r="D45" s="158">
        <v>45409</v>
      </c>
      <c r="E45" s="159" t="s">
        <v>223</v>
      </c>
      <c r="F45" s="160" t="s">
        <v>11303</v>
      </c>
      <c r="G45" s="160" t="s">
        <v>11305</v>
      </c>
      <c r="H45" s="160" t="s">
        <v>57</v>
      </c>
      <c r="I45" s="165">
        <v>-20</v>
      </c>
      <c r="J45" s="160"/>
      <c r="K45" s="160"/>
      <c r="L45" s="161">
        <v>3169.2959999999998</v>
      </c>
      <c r="M45" s="162">
        <f t="shared" si="2"/>
        <v>-63385.919999999998</v>
      </c>
      <c r="O45" s="34"/>
      <c r="P45" s="47"/>
      <c r="Q45" s="35"/>
      <c r="R45" s="35"/>
      <c r="S45" s="35"/>
      <c r="T45" s="35"/>
      <c r="U45" s="35"/>
      <c r="V45" s="35"/>
      <c r="W45" s="35"/>
      <c r="X45" s="36"/>
    </row>
    <row r="46" spans="4:24" ht="20.25" customHeight="1" x14ac:dyDescent="0.25">
      <c r="D46" s="158">
        <v>45416</v>
      </c>
      <c r="E46" s="159" t="s">
        <v>39</v>
      </c>
      <c r="F46" s="160" t="s">
        <v>11590</v>
      </c>
      <c r="G46" s="160">
        <v>2319</v>
      </c>
      <c r="H46" s="160" t="s">
        <v>0</v>
      </c>
      <c r="I46" s="165">
        <v>20000</v>
      </c>
      <c r="J46" s="160"/>
      <c r="K46" s="160"/>
      <c r="L46" s="161">
        <v>16.760000000000002</v>
      </c>
      <c r="M46" s="162">
        <f t="shared" si="2"/>
        <v>335200.00000000006</v>
      </c>
      <c r="O46" s="34"/>
      <c r="P46" s="47"/>
      <c r="Q46" s="35"/>
      <c r="R46" s="35"/>
      <c r="S46" s="35"/>
      <c r="T46" s="35"/>
      <c r="U46" s="35"/>
      <c r="V46" s="35"/>
      <c r="W46" s="35"/>
      <c r="X46" s="36"/>
    </row>
    <row r="47" spans="4:24" ht="20.25" customHeight="1" x14ac:dyDescent="0.25">
      <c r="D47" s="158">
        <v>45416</v>
      </c>
      <c r="E47" s="159" t="s">
        <v>235</v>
      </c>
      <c r="F47" s="160" t="s">
        <v>103</v>
      </c>
      <c r="G47" s="160" t="s">
        <v>104</v>
      </c>
      <c r="H47" s="160" t="s">
        <v>0</v>
      </c>
      <c r="I47" s="165">
        <v>20000</v>
      </c>
      <c r="J47" s="160"/>
      <c r="K47" s="160"/>
      <c r="L47" s="161">
        <v>10.79</v>
      </c>
      <c r="M47" s="162">
        <f t="shared" si="2"/>
        <v>215799.99999999997</v>
      </c>
      <c r="O47" s="34"/>
      <c r="P47" s="47"/>
      <c r="Q47" s="35"/>
      <c r="R47" s="35"/>
      <c r="S47" s="35"/>
      <c r="T47" s="35"/>
      <c r="U47" s="35"/>
      <c r="V47" s="35"/>
      <c r="W47" s="35"/>
      <c r="X47" s="36"/>
    </row>
    <row r="48" spans="4:24" ht="20.25" customHeight="1" x14ac:dyDescent="0.25">
      <c r="D48" s="158">
        <v>45416</v>
      </c>
      <c r="E48" s="159" t="s">
        <v>223</v>
      </c>
      <c r="F48" s="160" t="s">
        <v>349</v>
      </c>
      <c r="G48" s="160" t="s">
        <v>351</v>
      </c>
      <c r="H48" s="160" t="s">
        <v>0</v>
      </c>
      <c r="I48" s="165">
        <v>40</v>
      </c>
      <c r="J48" s="160"/>
      <c r="K48" s="160"/>
      <c r="L48" s="161">
        <v>1304.472</v>
      </c>
      <c r="M48" s="162">
        <f t="shared" si="2"/>
        <v>52178.879999999997</v>
      </c>
      <c r="O48" s="34"/>
      <c r="P48" s="47"/>
      <c r="Q48" s="35"/>
      <c r="R48" s="35"/>
      <c r="S48" s="35"/>
      <c r="T48" s="35"/>
      <c r="U48" s="35"/>
      <c r="V48" s="35"/>
      <c r="W48" s="35"/>
      <c r="X48" s="36"/>
    </row>
    <row r="49" spans="4:24" ht="20.25" customHeight="1" x14ac:dyDescent="0.25">
      <c r="D49" s="158">
        <v>45416</v>
      </c>
      <c r="E49" s="159" t="s">
        <v>39</v>
      </c>
      <c r="F49" s="160" t="s">
        <v>122</v>
      </c>
      <c r="G49" s="160">
        <v>2333</v>
      </c>
      <c r="H49" s="160" t="s">
        <v>0</v>
      </c>
      <c r="I49" s="165">
        <v>10000</v>
      </c>
      <c r="J49" s="160"/>
      <c r="K49" s="160"/>
      <c r="L49" s="161">
        <v>11.94</v>
      </c>
      <c r="M49" s="162">
        <f t="shared" si="2"/>
        <v>119400</v>
      </c>
      <c r="O49" s="34"/>
      <c r="P49" s="47"/>
      <c r="Q49" s="35"/>
      <c r="R49" s="35"/>
      <c r="S49" s="35"/>
      <c r="T49" s="35"/>
      <c r="U49" s="35"/>
      <c r="V49" s="35"/>
      <c r="W49" s="35"/>
      <c r="X49" s="36"/>
    </row>
    <row r="50" spans="4:24" ht="20.25" customHeight="1" x14ac:dyDescent="0.25">
      <c r="D50" s="158">
        <v>45458</v>
      </c>
      <c r="E50" s="159" t="s">
        <v>47</v>
      </c>
      <c r="F50" s="160" t="s">
        <v>11590</v>
      </c>
      <c r="G50" s="160">
        <v>2319</v>
      </c>
      <c r="H50" s="160" t="s">
        <v>57</v>
      </c>
      <c r="I50" s="165">
        <v>-20000</v>
      </c>
      <c r="J50" s="160"/>
      <c r="K50" s="160"/>
      <c r="L50" s="161">
        <v>12.76</v>
      </c>
      <c r="M50" s="162">
        <f t="shared" ref="M50:M59" si="3">L50*I50</f>
        <v>-255200</v>
      </c>
      <c r="O50" s="34"/>
      <c r="P50" s="47"/>
      <c r="Q50" s="35"/>
      <c r="R50" s="35"/>
      <c r="S50" s="35"/>
      <c r="T50" s="35"/>
      <c r="U50" s="35"/>
      <c r="V50" s="35"/>
      <c r="W50" s="35"/>
      <c r="X50" s="36"/>
    </row>
    <row r="51" spans="4:24" ht="20.25" customHeight="1" x14ac:dyDescent="0.25">
      <c r="D51" s="158">
        <v>45458</v>
      </c>
      <c r="E51" s="159" t="s">
        <v>234</v>
      </c>
      <c r="F51" s="160" t="s">
        <v>103</v>
      </c>
      <c r="G51" s="160" t="s">
        <v>104</v>
      </c>
      <c r="H51" s="160" t="s">
        <v>57</v>
      </c>
      <c r="I51" s="165">
        <v>-20000</v>
      </c>
      <c r="J51" s="160"/>
      <c r="K51" s="160"/>
      <c r="L51" s="161">
        <v>10.18</v>
      </c>
      <c r="M51" s="162">
        <f t="shared" si="3"/>
        <v>-203600</v>
      </c>
      <c r="O51" s="34"/>
      <c r="P51" s="47"/>
      <c r="Q51" s="35"/>
      <c r="R51" s="35"/>
      <c r="S51" s="35"/>
      <c r="T51" s="35"/>
      <c r="U51" s="35"/>
      <c r="V51" s="35"/>
      <c r="W51" s="35"/>
      <c r="X51" s="36"/>
    </row>
    <row r="52" spans="4:24" ht="20.25" customHeight="1" x14ac:dyDescent="0.25">
      <c r="D52" s="158">
        <v>45458</v>
      </c>
      <c r="E52" s="159" t="s">
        <v>47</v>
      </c>
      <c r="F52" s="160" t="s">
        <v>122</v>
      </c>
      <c r="G52" s="160">
        <v>2333</v>
      </c>
      <c r="H52" s="160" t="s">
        <v>57</v>
      </c>
      <c r="I52" s="165">
        <v>-10000</v>
      </c>
      <c r="J52" s="160"/>
      <c r="K52" s="160"/>
      <c r="L52" s="161">
        <v>11.24</v>
      </c>
      <c r="M52" s="162">
        <f t="shared" si="3"/>
        <v>-112400</v>
      </c>
      <c r="O52" s="34"/>
      <c r="P52" s="47"/>
      <c r="Q52" s="35"/>
      <c r="R52" s="35"/>
      <c r="S52" s="35"/>
      <c r="T52" s="35"/>
      <c r="U52" s="35"/>
      <c r="V52" s="35"/>
      <c r="W52" s="35"/>
      <c r="X52" s="36"/>
    </row>
    <row r="53" spans="4:24" ht="20.25" customHeight="1" x14ac:dyDescent="0.25">
      <c r="D53" s="158">
        <v>45458</v>
      </c>
      <c r="E53" s="159" t="s">
        <v>223</v>
      </c>
      <c r="F53" s="160" t="s">
        <v>349</v>
      </c>
      <c r="G53" s="160" t="s">
        <v>351</v>
      </c>
      <c r="H53" s="160" t="s">
        <v>0</v>
      </c>
      <c r="I53" s="165">
        <v>60</v>
      </c>
      <c r="J53" s="160"/>
      <c r="K53" s="160"/>
      <c r="L53" s="161">
        <v>1378.962</v>
      </c>
      <c r="M53" s="162">
        <f t="shared" si="3"/>
        <v>82737.72</v>
      </c>
      <c r="O53" s="34"/>
      <c r="P53" s="47"/>
      <c r="Q53" s="35"/>
      <c r="R53" s="35"/>
      <c r="S53" s="35"/>
      <c r="T53" s="35"/>
      <c r="U53" s="35"/>
      <c r="V53" s="35"/>
      <c r="W53" s="35"/>
      <c r="X53" s="36"/>
    </row>
    <row r="54" spans="4:24" ht="20.25" customHeight="1" x14ac:dyDescent="0.25">
      <c r="D54" s="158">
        <v>45458</v>
      </c>
      <c r="E54" s="159" t="s">
        <v>223</v>
      </c>
      <c r="F54" s="160" t="s">
        <v>217</v>
      </c>
      <c r="G54" s="160" t="s">
        <v>219</v>
      </c>
      <c r="H54" s="160" t="s">
        <v>0</v>
      </c>
      <c r="I54" s="165">
        <v>350</v>
      </c>
      <c r="J54" s="160"/>
      <c r="K54" s="160"/>
      <c r="L54" s="161">
        <v>1388.4779999999998</v>
      </c>
      <c r="M54" s="162">
        <f t="shared" si="3"/>
        <v>485967.29999999993</v>
      </c>
      <c r="O54" s="34"/>
      <c r="P54" s="47"/>
      <c r="Q54" s="35"/>
      <c r="R54" s="35"/>
      <c r="S54" s="35"/>
      <c r="T54" s="35"/>
      <c r="U54" s="35"/>
      <c r="V54" s="35"/>
      <c r="W54" s="35"/>
      <c r="X54" s="36"/>
    </row>
    <row r="55" spans="4:24" ht="20.25" customHeight="1" x14ac:dyDescent="0.25">
      <c r="D55" s="158">
        <v>45458</v>
      </c>
      <c r="E55" s="159" t="s">
        <v>223</v>
      </c>
      <c r="F55" s="160" t="s">
        <v>11469</v>
      </c>
      <c r="G55" s="160" t="s">
        <v>11467</v>
      </c>
      <c r="H55" s="160" t="s">
        <v>0</v>
      </c>
      <c r="I55" s="165">
        <v>50</v>
      </c>
      <c r="J55" s="160"/>
      <c r="K55" s="160"/>
      <c r="L55" s="161">
        <v>832.41599999999994</v>
      </c>
      <c r="M55" s="162">
        <f t="shared" si="3"/>
        <v>41620.799999999996</v>
      </c>
      <c r="O55" s="34"/>
      <c r="P55" s="47"/>
      <c r="Q55" s="35"/>
      <c r="R55" s="35"/>
      <c r="S55" s="35"/>
      <c r="T55" s="35"/>
      <c r="U55" s="35"/>
      <c r="V55" s="35"/>
      <c r="W55" s="35"/>
      <c r="X55" s="36"/>
    </row>
    <row r="56" spans="4:24" ht="20.25" customHeight="1" x14ac:dyDescent="0.25">
      <c r="D56" s="158">
        <v>45507</v>
      </c>
      <c r="E56" s="159" t="s">
        <v>223</v>
      </c>
      <c r="F56" s="160" t="s">
        <v>349</v>
      </c>
      <c r="G56" s="160" t="s">
        <v>351</v>
      </c>
      <c r="H56" s="160" t="s">
        <v>57</v>
      </c>
      <c r="I56" s="165">
        <v>-100</v>
      </c>
      <c r="J56" s="160"/>
      <c r="K56" s="160"/>
      <c r="L56" s="161">
        <v>1299.9479999999999</v>
      </c>
      <c r="M56" s="162">
        <f t="shared" si="3"/>
        <v>-129994.79999999999</v>
      </c>
      <c r="O56" s="34"/>
      <c r="P56" s="47"/>
      <c r="Q56" s="35"/>
      <c r="R56" s="35"/>
      <c r="S56" s="35"/>
      <c r="T56" s="35"/>
      <c r="U56" s="35"/>
      <c r="V56" s="35"/>
      <c r="W56" s="35"/>
      <c r="X56" s="36"/>
    </row>
    <row r="57" spans="4:24" ht="20.25" customHeight="1" x14ac:dyDescent="0.25">
      <c r="D57" s="158">
        <v>45507</v>
      </c>
      <c r="E57" s="159" t="s">
        <v>223</v>
      </c>
      <c r="F57" s="160" t="s">
        <v>217</v>
      </c>
      <c r="G57" s="160" t="s">
        <v>219</v>
      </c>
      <c r="H57" s="160" t="s">
        <v>57</v>
      </c>
      <c r="I57" s="165">
        <v>-350</v>
      </c>
      <c r="J57" s="160"/>
      <c r="K57" s="160"/>
      <c r="L57" s="161">
        <v>1619.8259999999998</v>
      </c>
      <c r="M57" s="162">
        <f t="shared" si="3"/>
        <v>-566939.1</v>
      </c>
      <c r="O57" s="34"/>
      <c r="P57" s="47"/>
      <c r="Q57" s="35"/>
      <c r="R57" s="35"/>
      <c r="S57" s="35"/>
      <c r="T57" s="35"/>
      <c r="U57" s="35"/>
      <c r="V57" s="35"/>
      <c r="W57" s="35"/>
      <c r="X57" s="36"/>
    </row>
    <row r="58" spans="4:24" ht="20.25" customHeight="1" x14ac:dyDescent="0.25">
      <c r="D58" s="158">
        <v>45507</v>
      </c>
      <c r="E58" s="159" t="s">
        <v>223</v>
      </c>
      <c r="F58" s="160" t="s">
        <v>11469</v>
      </c>
      <c r="G58" s="160" t="s">
        <v>11467</v>
      </c>
      <c r="H58" s="160" t="s">
        <v>57</v>
      </c>
      <c r="I58" s="165">
        <v>-50</v>
      </c>
      <c r="J58" s="160"/>
      <c r="K58" s="160"/>
      <c r="L58" s="161">
        <v>736.00799999999992</v>
      </c>
      <c r="M58" s="162">
        <f t="shared" si="3"/>
        <v>-36800.399999999994</v>
      </c>
      <c r="O58" s="34"/>
      <c r="P58" s="47"/>
      <c r="Q58" s="35"/>
      <c r="R58" s="35"/>
      <c r="S58" s="35"/>
      <c r="T58" s="35"/>
      <c r="U58" s="35"/>
      <c r="V58" s="35"/>
      <c r="W58" s="35"/>
      <c r="X58" s="36"/>
    </row>
    <row r="59" spans="4:24" ht="20.25" customHeight="1" x14ac:dyDescent="0.25">
      <c r="D59" s="158">
        <v>45416</v>
      </c>
      <c r="E59" s="159" t="s">
        <v>39</v>
      </c>
      <c r="F59" s="160" t="s">
        <v>11319</v>
      </c>
      <c r="G59" s="160" t="s">
        <v>11875</v>
      </c>
      <c r="H59" s="160" t="s">
        <v>0</v>
      </c>
      <c r="I59" s="165">
        <v>10000</v>
      </c>
      <c r="J59" s="160"/>
      <c r="K59" s="160"/>
      <c r="L59" s="161">
        <v>17.5</v>
      </c>
      <c r="M59" s="162">
        <f t="shared" si="3"/>
        <v>175000</v>
      </c>
      <c r="O59" s="34"/>
      <c r="P59" s="47"/>
      <c r="Q59" s="35"/>
      <c r="R59" s="35"/>
      <c r="S59" s="35"/>
      <c r="T59" s="35"/>
      <c r="U59" s="35"/>
      <c r="V59" s="35"/>
      <c r="W59" s="35"/>
      <c r="X59" s="36"/>
    </row>
    <row r="60" spans="4:24" ht="20.25" customHeight="1" x14ac:dyDescent="0.25">
      <c r="D60" s="158">
        <v>45458</v>
      </c>
      <c r="E60" s="159" t="s">
        <v>47</v>
      </c>
      <c r="F60" s="160" t="s">
        <v>11319</v>
      </c>
      <c r="G60" s="160" t="s">
        <v>11875</v>
      </c>
      <c r="H60" s="160" t="s">
        <v>0</v>
      </c>
      <c r="I60" s="165">
        <v>10000</v>
      </c>
      <c r="J60" s="160"/>
      <c r="K60" s="160"/>
      <c r="L60" s="161">
        <v>14.16</v>
      </c>
      <c r="M60" s="162">
        <f t="shared" si="2"/>
        <v>141600</v>
      </c>
      <c r="O60" s="34"/>
      <c r="P60" s="47"/>
      <c r="Q60" s="35"/>
      <c r="R60" s="35"/>
      <c r="S60" s="35"/>
      <c r="T60" s="35"/>
      <c r="U60" s="35"/>
      <c r="V60" s="35"/>
      <c r="W60" s="35"/>
      <c r="X60" s="36"/>
    </row>
    <row r="61" spans="4:24" ht="20.25" customHeight="1" x14ac:dyDescent="0.25">
      <c r="D61" s="158">
        <v>45507</v>
      </c>
      <c r="E61" s="159" t="s">
        <v>47</v>
      </c>
      <c r="F61" s="160" t="s">
        <v>11319</v>
      </c>
      <c r="G61" s="160" t="s">
        <v>11875</v>
      </c>
      <c r="H61" s="160" t="s">
        <v>0</v>
      </c>
      <c r="I61" s="165">
        <v>68450</v>
      </c>
      <c r="J61" s="160"/>
      <c r="K61" s="160"/>
      <c r="L61" s="161">
        <v>11.24</v>
      </c>
      <c r="M61" s="162">
        <f t="shared" si="2"/>
        <v>769378</v>
      </c>
      <c r="O61" s="34"/>
      <c r="P61" s="47"/>
      <c r="Q61" s="35"/>
      <c r="R61" s="35"/>
      <c r="S61" s="35"/>
      <c r="T61" s="35"/>
      <c r="U61" s="35"/>
      <c r="V61" s="35"/>
      <c r="W61" s="35"/>
      <c r="X61" s="36"/>
    </row>
    <row r="62" spans="4:24" ht="20.25" customHeight="1" x14ac:dyDescent="0.25">
      <c r="D62" s="158">
        <v>45605</v>
      </c>
      <c r="E62" s="159" t="s">
        <v>47</v>
      </c>
      <c r="F62" s="160" t="s">
        <v>11319</v>
      </c>
      <c r="G62" s="160" t="s">
        <v>11875</v>
      </c>
      <c r="H62" s="160" t="s">
        <v>57</v>
      </c>
      <c r="I62" s="165">
        <v>-88450</v>
      </c>
      <c r="J62" s="160"/>
      <c r="K62" s="160"/>
      <c r="L62" s="161">
        <v>15.1</v>
      </c>
      <c r="M62" s="162">
        <f t="shared" si="2"/>
        <v>-1335595</v>
      </c>
      <c r="O62" s="34"/>
      <c r="P62" s="47"/>
      <c r="Q62" s="35"/>
      <c r="R62" s="35"/>
      <c r="S62" s="35"/>
      <c r="T62" s="35"/>
      <c r="U62" s="35"/>
      <c r="V62" s="35"/>
      <c r="W62" s="35"/>
      <c r="X62" s="36"/>
    </row>
    <row r="63" spans="4:24" ht="20.25" customHeight="1" x14ac:dyDescent="0.25">
      <c r="D63" s="34">
        <v>45703</v>
      </c>
      <c r="E63" s="47" t="s">
        <v>224</v>
      </c>
      <c r="F63" s="35" t="s">
        <v>11483</v>
      </c>
      <c r="G63" s="35" t="s">
        <v>11485</v>
      </c>
      <c r="H63" s="35" t="s">
        <v>0</v>
      </c>
      <c r="I63" s="208">
        <v>100</v>
      </c>
      <c r="J63" s="35"/>
      <c r="K63" s="35"/>
      <c r="L63" s="131">
        <f>VLOOKUP(G63,股价!C:D,2,FALSE)</f>
        <v>2253.81</v>
      </c>
      <c r="M63" s="36">
        <f t="shared" si="2"/>
        <v>225381</v>
      </c>
      <c r="O63" s="34"/>
      <c r="P63" s="47"/>
      <c r="Q63" s="35"/>
      <c r="R63" s="35"/>
      <c r="S63" s="35"/>
      <c r="T63" s="35"/>
      <c r="U63" s="35"/>
      <c r="V63" s="35"/>
      <c r="W63" s="35"/>
      <c r="X63" s="36"/>
    </row>
    <row r="64" spans="4:24" ht="20.25" customHeight="1" x14ac:dyDescent="0.25">
      <c r="D64" s="34">
        <v>45703</v>
      </c>
      <c r="E64" s="47" t="s">
        <v>223</v>
      </c>
      <c r="F64" s="35" t="s">
        <v>217</v>
      </c>
      <c r="G64" s="35" t="s">
        <v>219</v>
      </c>
      <c r="H64" s="35" t="s">
        <v>0</v>
      </c>
      <c r="I64" s="208">
        <v>50</v>
      </c>
      <c r="J64" s="35"/>
      <c r="K64" s="35"/>
      <c r="L64" s="131">
        <v>2775.5519999999997</v>
      </c>
      <c r="M64" s="36">
        <f t="shared" si="2"/>
        <v>138777.59999999998</v>
      </c>
      <c r="O64" s="34"/>
      <c r="P64" s="47"/>
      <c r="Q64" s="35"/>
      <c r="R64" s="35"/>
      <c r="S64" s="35"/>
      <c r="T64" s="35"/>
      <c r="U64" s="35"/>
      <c r="V64" s="35"/>
      <c r="W64" s="35"/>
      <c r="X64" s="36"/>
    </row>
    <row r="65" spans="3:25" ht="20.25" customHeight="1" x14ac:dyDescent="0.25">
      <c r="D65" s="34">
        <v>45703</v>
      </c>
      <c r="E65" s="47" t="s">
        <v>223</v>
      </c>
      <c r="F65" s="35" t="s">
        <v>11438</v>
      </c>
      <c r="G65" s="35" t="s">
        <v>11436</v>
      </c>
      <c r="H65" s="35" t="s">
        <v>0</v>
      </c>
      <c r="I65" s="208">
        <v>300</v>
      </c>
      <c r="J65" s="35"/>
      <c r="K65" s="35"/>
      <c r="L65" s="131">
        <v>373.69799999999998</v>
      </c>
      <c r="M65" s="36">
        <f t="shared" si="2"/>
        <v>112109.4</v>
      </c>
      <c r="O65" s="34"/>
      <c r="P65" s="47"/>
      <c r="Q65" s="35"/>
      <c r="R65" s="35"/>
      <c r="S65" s="35"/>
      <c r="T65" s="35"/>
      <c r="U65" s="35"/>
      <c r="V65" s="35"/>
      <c r="W65" s="35"/>
      <c r="X65" s="36"/>
    </row>
    <row r="66" spans="3:25" ht="20.25" customHeight="1" x14ac:dyDescent="0.25">
      <c r="D66" s="34">
        <v>45703</v>
      </c>
      <c r="E66" s="47" t="s">
        <v>223</v>
      </c>
      <c r="F66" s="35" t="s">
        <v>349</v>
      </c>
      <c r="G66" s="35" t="s">
        <v>351</v>
      </c>
      <c r="H66" s="35" t="s">
        <v>0</v>
      </c>
      <c r="I66" s="208">
        <v>50</v>
      </c>
      <c r="J66" s="35"/>
      <c r="K66" s="35"/>
      <c r="L66" s="131">
        <v>1444.7939999999999</v>
      </c>
      <c r="M66" s="36">
        <f t="shared" si="2"/>
        <v>72239.7</v>
      </c>
      <c r="O66" s="34"/>
      <c r="P66" s="47"/>
      <c r="Q66" s="35"/>
      <c r="R66" s="35"/>
      <c r="S66" s="35"/>
      <c r="T66" s="35"/>
      <c r="U66" s="35"/>
      <c r="V66" s="35"/>
      <c r="W66" s="35"/>
      <c r="X66" s="36"/>
    </row>
    <row r="67" spans="3:25" ht="20.25" customHeight="1" x14ac:dyDescent="0.25">
      <c r="D67" s="34">
        <v>45703</v>
      </c>
      <c r="E67" s="47" t="s">
        <v>223</v>
      </c>
      <c r="F67" s="35" t="s">
        <v>246</v>
      </c>
      <c r="G67" s="35" t="s">
        <v>248</v>
      </c>
      <c r="H67" s="35" t="s">
        <v>0</v>
      </c>
      <c r="I67" s="208">
        <v>200</v>
      </c>
      <c r="J67" s="35"/>
      <c r="K67" s="35"/>
      <c r="L67" s="131">
        <v>1083.03</v>
      </c>
      <c r="M67" s="36">
        <f t="shared" si="2"/>
        <v>216606</v>
      </c>
      <c r="O67" s="34"/>
      <c r="P67" s="47"/>
      <c r="Q67" s="35"/>
      <c r="R67" s="35"/>
      <c r="S67" s="35"/>
      <c r="T67" s="35"/>
      <c r="U67" s="35"/>
      <c r="V67" s="35"/>
      <c r="W67" s="35"/>
      <c r="X67" s="36"/>
    </row>
    <row r="68" spans="3:25" ht="20.25" customHeight="1" x14ac:dyDescent="0.25">
      <c r="D68" s="34"/>
      <c r="E68" s="47"/>
      <c r="F68" s="35"/>
      <c r="G68" s="35"/>
      <c r="H68" s="35"/>
      <c r="I68" s="208"/>
      <c r="J68" s="35"/>
      <c r="K68" s="35"/>
      <c r="L68" s="131"/>
      <c r="M68" s="36">
        <f t="shared" si="2"/>
        <v>0</v>
      </c>
      <c r="O68" s="34"/>
      <c r="P68" s="47"/>
      <c r="Q68" s="35"/>
      <c r="R68" s="35"/>
      <c r="S68" s="35"/>
      <c r="T68" s="35"/>
      <c r="U68" s="35"/>
      <c r="V68" s="35"/>
      <c r="W68" s="35"/>
      <c r="X68" s="36"/>
    </row>
    <row r="69" spans="3:25" ht="19.95" customHeight="1" x14ac:dyDescent="0.25">
      <c r="C69">
        <v>10</v>
      </c>
      <c r="D69" s="34"/>
      <c r="E69" s="47"/>
      <c r="F69" s="35"/>
      <c r="G69" s="35"/>
      <c r="H69" s="35"/>
      <c r="I69" s="208"/>
      <c r="J69" s="35"/>
      <c r="K69" s="35"/>
      <c r="L69" s="131"/>
      <c r="M69" s="36">
        <f t="shared" si="2"/>
        <v>0</v>
      </c>
      <c r="O69" s="34"/>
      <c r="P69" s="47"/>
      <c r="Q69" s="35"/>
      <c r="R69" s="35"/>
      <c r="S69" s="35"/>
      <c r="T69" s="35"/>
      <c r="U69" s="35"/>
      <c r="V69" s="35"/>
      <c r="W69" s="35"/>
      <c r="X69" s="36">
        <f>W69*T69</f>
        <v>0</v>
      </c>
    </row>
    <row r="70" spans="3:25" ht="20.25" customHeight="1" thickBot="1" x14ac:dyDescent="0.3">
      <c r="D70" s="9" t="s">
        <v>41</v>
      </c>
      <c r="E70" s="20"/>
      <c r="F70" s="20"/>
      <c r="G70" s="20"/>
      <c r="H70" s="20"/>
      <c r="I70" s="20"/>
      <c r="J70" s="20"/>
      <c r="K70" s="20"/>
      <c r="L70" s="20"/>
      <c r="M70" s="21">
        <f>SUM(M3:M69)</f>
        <v>429573.17999999993</v>
      </c>
      <c r="O70" s="9" t="s">
        <v>41</v>
      </c>
      <c r="P70" s="20"/>
      <c r="Q70" s="20"/>
      <c r="R70" s="20"/>
      <c r="S70" s="20"/>
      <c r="T70" s="20"/>
      <c r="U70" s="20"/>
      <c r="V70" s="20"/>
      <c r="W70" s="20"/>
      <c r="X70" s="21">
        <f>SUM(X17:X69)</f>
        <v>0</v>
      </c>
    </row>
    <row r="71" spans="3:25" ht="20.25" customHeight="1" thickBot="1" x14ac:dyDescent="0.3">
      <c r="D71" s="2" t="s">
        <v>3</v>
      </c>
      <c r="E71" s="3" t="s">
        <v>32</v>
      </c>
      <c r="F71" s="3" t="s">
        <v>18</v>
      </c>
      <c r="G71" s="3" t="s">
        <v>19</v>
      </c>
      <c r="H71" s="3" t="s">
        <v>83</v>
      </c>
      <c r="I71" s="3" t="s">
        <v>1</v>
      </c>
      <c r="J71" s="3" t="s">
        <v>10</v>
      </c>
      <c r="K71" s="3" t="s">
        <v>17</v>
      </c>
      <c r="L71" s="3" t="s">
        <v>12362</v>
      </c>
      <c r="M71" s="13" t="s">
        <v>4</v>
      </c>
      <c r="O71" s="2" t="s">
        <v>3</v>
      </c>
      <c r="P71" s="3" t="s">
        <v>32</v>
      </c>
      <c r="Q71" s="3" t="s">
        <v>18</v>
      </c>
      <c r="R71" s="3" t="s">
        <v>19</v>
      </c>
      <c r="S71" s="3" t="s">
        <v>83</v>
      </c>
      <c r="T71" s="3" t="s">
        <v>1</v>
      </c>
      <c r="U71" s="3" t="s">
        <v>10</v>
      </c>
      <c r="V71" s="3" t="s">
        <v>17</v>
      </c>
      <c r="W71" s="3" t="s">
        <v>7</v>
      </c>
      <c r="X71" s="13" t="s">
        <v>4</v>
      </c>
    </row>
    <row r="72" spans="3:25" ht="20.25" customHeight="1" thickTop="1" x14ac:dyDescent="0.25">
      <c r="D72" s="51">
        <f>全班!$R$1</f>
        <v>46011</v>
      </c>
      <c r="E72" s="52" t="s">
        <v>223</v>
      </c>
      <c r="F72" s="38" t="s">
        <v>11483</v>
      </c>
      <c r="G72" s="262" t="s">
        <v>11485</v>
      </c>
      <c r="H72" s="38" t="s">
        <v>467</v>
      </c>
      <c r="I72" s="173">
        <f>SUMIFS($I$63:$I$70,$G$63:$G$70,G72)</f>
        <v>100</v>
      </c>
      <c r="J72" s="64">
        <f>K72/I72</f>
        <v>2253.81</v>
      </c>
      <c r="K72" s="64">
        <f>SUMIFS($M$63:$M$70,$G$63:$G$70,G72)</f>
        <v>225381</v>
      </c>
      <c r="L72" s="88">
        <f>VLOOKUP(G72,股价!C:D,2,FALSE)</f>
        <v>2253.81</v>
      </c>
      <c r="M72" s="41">
        <f>IFERROR(I72*L72,0)</f>
        <v>225381</v>
      </c>
      <c r="O72" s="116">
        <f>全班!$R$1</f>
        <v>46011</v>
      </c>
      <c r="P72" s="117"/>
      <c r="Q72" s="118"/>
      <c r="R72" s="118"/>
      <c r="S72" s="118"/>
      <c r="T72" s="118">
        <f>SUMIFS($I$17:$I$70,$G$17:$G$70,R72)</f>
        <v>0</v>
      </c>
      <c r="U72" s="119" t="e">
        <f>V72/T72</f>
        <v>#DIV/0!</v>
      </c>
      <c r="V72" s="120">
        <f>SUMIFS($X$17:$X$70,$R$17:$R$70,R72)</f>
        <v>0</v>
      </c>
      <c r="W72" s="124" t="e">
        <f>VLOOKUP(R72,股价!C:D,2,FALSE)</f>
        <v>#N/A</v>
      </c>
      <c r="X72" s="122" t="e">
        <f>T72*W72</f>
        <v>#N/A</v>
      </c>
      <c r="Y72" s="231"/>
    </row>
    <row r="73" spans="3:25" ht="20.25" customHeight="1" x14ac:dyDescent="0.25">
      <c r="D73" s="51">
        <f>全班!$R$1</f>
        <v>46011</v>
      </c>
      <c r="E73" s="52" t="s">
        <v>223</v>
      </c>
      <c r="F73" s="53" t="s">
        <v>217</v>
      </c>
      <c r="G73" s="53" t="s">
        <v>219</v>
      </c>
      <c r="H73" s="38" t="s">
        <v>75</v>
      </c>
      <c r="I73" s="173">
        <f t="shared" ref="I73:I75" si="4">SUMIFS($I$63:$I$70,$G$63:$G$70,G73)</f>
        <v>50</v>
      </c>
      <c r="J73" s="64">
        <f t="shared" ref="J73:J76" si="5">K73/I73</f>
        <v>2775.5519999999997</v>
      </c>
      <c r="K73" s="64">
        <f t="shared" ref="K73:K75" si="6">SUMIFS($M$63:$M$70,$G$63:$G$70,G73)</f>
        <v>138777.59999999998</v>
      </c>
      <c r="L73" s="88">
        <f>VLOOKUP(G73,股价!C:D,2,FALSE)</f>
        <v>3753.3599999999997</v>
      </c>
      <c r="M73" s="41">
        <f t="shared" ref="M73:M75" si="7">IFERROR(I73*L73,0)</f>
        <v>187667.99999999997</v>
      </c>
      <c r="O73" s="116"/>
      <c r="P73" s="117"/>
      <c r="Q73" s="123"/>
      <c r="R73" s="123"/>
      <c r="S73" s="118"/>
      <c r="T73" s="118"/>
      <c r="U73" s="119"/>
      <c r="V73" s="119"/>
      <c r="W73" s="124"/>
      <c r="X73" s="122"/>
      <c r="Y73" s="231"/>
    </row>
    <row r="74" spans="3:25" ht="20.25" customHeight="1" x14ac:dyDescent="0.25">
      <c r="D74" s="51">
        <f>全班!$R$1</f>
        <v>46011</v>
      </c>
      <c r="E74" s="52" t="s">
        <v>223</v>
      </c>
      <c r="F74" s="53" t="s">
        <v>11438</v>
      </c>
      <c r="G74" s="53" t="s">
        <v>11436</v>
      </c>
      <c r="H74" s="38" t="s">
        <v>75</v>
      </c>
      <c r="I74" s="173">
        <f t="shared" si="4"/>
        <v>300</v>
      </c>
      <c r="J74" s="64">
        <f t="shared" si="5"/>
        <v>373.69799999999998</v>
      </c>
      <c r="K74" s="64">
        <f t="shared" si="6"/>
        <v>112109.4</v>
      </c>
      <c r="L74" s="88">
        <f>VLOOKUP(G74,股价!C:D,2,FALSE)</f>
        <v>242.65799999999999</v>
      </c>
      <c r="M74" s="41">
        <f t="shared" si="7"/>
        <v>72797.399999999994</v>
      </c>
      <c r="O74" s="116"/>
      <c r="P74" s="117"/>
      <c r="Q74" s="123"/>
      <c r="R74" s="123"/>
      <c r="S74" s="118"/>
      <c r="T74" s="118"/>
      <c r="U74" s="119"/>
      <c r="V74" s="119"/>
      <c r="W74" s="124"/>
      <c r="X74" s="122"/>
      <c r="Y74" s="231"/>
    </row>
    <row r="75" spans="3:25" ht="20.25" customHeight="1" x14ac:dyDescent="0.25">
      <c r="D75" s="51">
        <f>全班!$R$1</f>
        <v>46011</v>
      </c>
      <c r="E75" s="52" t="s">
        <v>223</v>
      </c>
      <c r="F75" s="53" t="s">
        <v>349</v>
      </c>
      <c r="G75" s="53" t="s">
        <v>351</v>
      </c>
      <c r="H75" s="38" t="s">
        <v>75</v>
      </c>
      <c r="I75" s="173">
        <f t="shared" si="4"/>
        <v>50</v>
      </c>
      <c r="J75" s="64">
        <f t="shared" si="5"/>
        <v>1444.7939999999999</v>
      </c>
      <c r="K75" s="64">
        <f t="shared" si="6"/>
        <v>72239.7</v>
      </c>
      <c r="L75" s="88">
        <f>VLOOKUP(G75,股价!C:D,2,FALSE)</f>
        <v>2395.848</v>
      </c>
      <c r="M75" s="41">
        <f t="shared" si="7"/>
        <v>119792.4</v>
      </c>
      <c r="O75" s="116"/>
      <c r="P75" s="117"/>
      <c r="Q75" s="123"/>
      <c r="R75" s="123"/>
      <c r="S75" s="118"/>
      <c r="T75" s="118"/>
      <c r="U75" s="119"/>
      <c r="V75" s="119"/>
      <c r="W75" s="124"/>
      <c r="X75" s="122"/>
      <c r="Y75" s="231"/>
    </row>
    <row r="76" spans="3:25" ht="20.25" customHeight="1" x14ac:dyDescent="0.25">
      <c r="D76" s="51">
        <f>全班!$R$1</f>
        <v>46011</v>
      </c>
      <c r="E76" s="52" t="s">
        <v>223</v>
      </c>
      <c r="F76" s="53" t="s">
        <v>246</v>
      </c>
      <c r="G76" s="53" t="s">
        <v>248</v>
      </c>
      <c r="H76" s="38" t="s">
        <v>75</v>
      </c>
      <c r="I76" s="173">
        <f t="shared" ref="I76" si="8">SUMIFS($I$63:$I$70,$G$63:$G$70,G76)</f>
        <v>200</v>
      </c>
      <c r="J76" s="64">
        <f t="shared" si="5"/>
        <v>1083.03</v>
      </c>
      <c r="K76" s="64">
        <f t="shared" ref="K76" si="9">SUMIFS($M$63:$M$70,$G$63:$G$70,G76)</f>
        <v>216606</v>
      </c>
      <c r="L76" s="88">
        <f>VLOOKUP(G76,股价!C:D,2,FALSE)</f>
        <v>1411.722</v>
      </c>
      <c r="M76" s="41">
        <f t="shared" ref="M76" si="10">IFERROR(I76*L76,0)</f>
        <v>282344.40000000002</v>
      </c>
      <c r="O76" s="116"/>
      <c r="P76" s="117"/>
      <c r="Q76" s="123"/>
      <c r="R76" s="123"/>
      <c r="S76" s="118"/>
      <c r="T76" s="118"/>
      <c r="U76" s="119"/>
      <c r="V76" s="119"/>
      <c r="W76" s="124"/>
      <c r="X76" s="122"/>
      <c r="Y76" s="231"/>
    </row>
    <row r="77" spans="3:25" ht="20.25" customHeight="1" x14ac:dyDescent="0.25">
      <c r="D77" s="51"/>
      <c r="E77" s="52"/>
      <c r="F77" s="53"/>
      <c r="G77" s="53"/>
      <c r="H77" s="38"/>
      <c r="I77" s="173"/>
      <c r="J77" s="64"/>
      <c r="K77" s="64"/>
      <c r="L77" s="88"/>
      <c r="M77" s="41"/>
      <c r="O77" s="116"/>
      <c r="P77" s="117"/>
      <c r="Q77" s="123"/>
      <c r="R77" s="123"/>
      <c r="S77" s="118"/>
      <c r="T77" s="118"/>
      <c r="U77" s="119"/>
      <c r="V77" s="119"/>
      <c r="W77" s="124"/>
      <c r="X77" s="122"/>
      <c r="Y77" s="231"/>
    </row>
    <row r="78" spans="3:25" ht="20.25" customHeight="1" x14ac:dyDescent="0.25">
      <c r="D78" s="42"/>
      <c r="E78" s="48"/>
      <c r="F78" s="43"/>
      <c r="G78" s="43"/>
      <c r="H78" s="43"/>
      <c r="I78" s="43"/>
      <c r="J78" s="43"/>
      <c r="K78" s="43"/>
      <c r="L78" s="44"/>
      <c r="M78" s="45"/>
      <c r="O78" s="125"/>
      <c r="P78" s="126"/>
      <c r="Q78" s="127"/>
      <c r="R78" s="127"/>
      <c r="S78" s="127"/>
      <c r="T78" s="127"/>
      <c r="U78" s="127"/>
      <c r="V78" s="127"/>
      <c r="W78" s="128"/>
      <c r="X78" s="129"/>
    </row>
    <row r="79" spans="3:25" ht="20.25" customHeight="1" x14ac:dyDescent="0.25">
      <c r="D79" s="10" t="s">
        <v>11</v>
      </c>
      <c r="E79" s="15"/>
      <c r="F79" s="7"/>
      <c r="G79" s="7"/>
      <c r="H79" s="7"/>
      <c r="I79" s="8"/>
      <c r="J79" s="8"/>
      <c r="K79" s="8"/>
      <c r="L79" s="7"/>
      <c r="M79" s="90">
        <f>SUM(M72:M78)</f>
        <v>887983.20000000007</v>
      </c>
      <c r="O79" s="10" t="s">
        <v>11</v>
      </c>
      <c r="P79" s="15"/>
      <c r="Q79" s="7"/>
      <c r="R79" s="7"/>
      <c r="S79" s="7"/>
      <c r="T79" s="8"/>
      <c r="U79" s="8"/>
      <c r="V79" s="8"/>
      <c r="W79" s="7"/>
      <c r="X79" s="90" t="e">
        <f>SUM(X72:X78)</f>
        <v>#N/A</v>
      </c>
    </row>
    <row r="80" spans="3:25" ht="20.25" customHeight="1" x14ac:dyDescent="0.25">
      <c r="D80" s="78" t="s">
        <v>86</v>
      </c>
      <c r="E80" s="79"/>
      <c r="F80" s="80"/>
      <c r="G80" s="80"/>
      <c r="H80" s="80"/>
      <c r="I80" s="77"/>
      <c r="J80" s="77"/>
      <c r="K80" s="77"/>
      <c r="L80" s="80"/>
      <c r="M80" s="91">
        <f>L93</f>
        <v>623.22</v>
      </c>
      <c r="O80" s="78" t="s">
        <v>86</v>
      </c>
      <c r="P80" s="79"/>
      <c r="Q80" s="80"/>
      <c r="R80" s="80"/>
      <c r="S80" s="80"/>
      <c r="T80" s="77"/>
      <c r="U80" s="77"/>
      <c r="V80" s="77"/>
      <c r="W80" s="80"/>
      <c r="X80" s="91">
        <f>W93</f>
        <v>0</v>
      </c>
    </row>
    <row r="81" spans="4:24" ht="20.25" customHeight="1" x14ac:dyDescent="0.25">
      <c r="D81" s="10" t="s">
        <v>12</v>
      </c>
      <c r="E81" s="15"/>
      <c r="F81" s="11"/>
      <c r="G81" s="11"/>
      <c r="H81" s="7"/>
      <c r="I81" s="8"/>
      <c r="J81" s="8"/>
      <c r="K81" s="8"/>
      <c r="L81" s="7"/>
      <c r="M81" s="90">
        <f>M86-M70+M80</f>
        <v>571050.04</v>
      </c>
      <c r="O81" s="10" t="s">
        <v>12</v>
      </c>
      <c r="P81" s="15"/>
      <c r="Q81" s="11"/>
      <c r="R81" s="11"/>
      <c r="S81" s="7"/>
      <c r="T81" s="8"/>
      <c r="U81" s="8"/>
      <c r="V81" s="8"/>
      <c r="W81" s="7"/>
      <c r="X81" s="90" t="e">
        <f>X86-X70+X80</f>
        <v>#REF!</v>
      </c>
    </row>
    <row r="82" spans="4:24" ht="20.25" customHeight="1" thickBot="1" x14ac:dyDescent="0.3">
      <c r="D82" s="9" t="s">
        <v>14</v>
      </c>
      <c r="E82" s="20"/>
      <c r="F82" s="23"/>
      <c r="G82" s="23"/>
      <c r="H82" s="24"/>
      <c r="I82" s="20"/>
      <c r="J82" s="20"/>
      <c r="K82" s="20"/>
      <c r="L82" s="24"/>
      <c r="M82" s="92">
        <f>M79+M81</f>
        <v>1459033.2400000002</v>
      </c>
      <c r="O82" s="9" t="s">
        <v>14</v>
      </c>
      <c r="P82" s="20"/>
      <c r="Q82" s="23"/>
      <c r="R82" s="23"/>
      <c r="S82" s="24"/>
      <c r="T82" s="20"/>
      <c r="U82" s="20"/>
      <c r="V82" s="20"/>
      <c r="W82" s="24"/>
      <c r="X82" s="92" t="e">
        <f>X79+X81</f>
        <v>#N/A</v>
      </c>
    </row>
    <row r="83" spans="4:24" ht="20.25" customHeight="1" x14ac:dyDescent="0.25">
      <c r="D83" s="10" t="s">
        <v>13</v>
      </c>
      <c r="E83" s="15"/>
      <c r="F83" s="14"/>
      <c r="G83" s="14"/>
      <c r="H83" s="7"/>
      <c r="I83" s="8"/>
      <c r="J83" s="8"/>
      <c r="K83" s="8"/>
      <c r="L83" s="7"/>
      <c r="M83" s="90">
        <f>M82-M86</f>
        <v>459033.24000000022</v>
      </c>
      <c r="O83" s="10" t="s">
        <v>13</v>
      </c>
      <c r="P83" s="15"/>
      <c r="Q83" s="14"/>
      <c r="R83" s="14"/>
      <c r="S83" s="7"/>
      <c r="T83" s="8"/>
      <c r="U83" s="8"/>
      <c r="V83" s="8"/>
      <c r="W83" s="7"/>
      <c r="X83" s="90" t="e">
        <f>X82-X86</f>
        <v>#N/A</v>
      </c>
    </row>
    <row r="84" spans="4:24" ht="20.25" customHeight="1" thickBot="1" x14ac:dyDescent="0.3">
      <c r="D84" s="9" t="s">
        <v>6</v>
      </c>
      <c r="E84" s="20"/>
      <c r="F84" s="16"/>
      <c r="G84" s="16"/>
      <c r="H84" s="5"/>
      <c r="I84" s="6"/>
      <c r="J84" s="6"/>
      <c r="K84" s="6"/>
      <c r="L84" s="5"/>
      <c r="M84" s="22">
        <f>M83/M86</f>
        <v>0.45903324000000023</v>
      </c>
      <c r="O84" s="9" t="s">
        <v>6</v>
      </c>
      <c r="P84" s="20"/>
      <c r="Q84" s="16"/>
      <c r="R84" s="16"/>
      <c r="S84" s="5"/>
      <c r="T84" s="6"/>
      <c r="U84" s="6"/>
      <c r="V84" s="6"/>
      <c r="W84" s="5"/>
      <c r="X84" s="22" t="e">
        <f>X83/X86</f>
        <v>#N/A</v>
      </c>
    </row>
    <row r="85" spans="4:24" ht="20.25" customHeight="1" x14ac:dyDescent="0.25"/>
    <row r="86" spans="4:24" ht="20.25" customHeight="1" thickBot="1" x14ac:dyDescent="0.3">
      <c r="D86" s="15" t="s">
        <v>8</v>
      </c>
      <c r="E86" s="15"/>
      <c r="F86" s="18"/>
      <c r="G86" s="18"/>
      <c r="L86" s="18"/>
      <c r="M86" s="18">
        <f>本金与余额!D36</f>
        <v>1000000</v>
      </c>
      <c r="O86" s="15" t="s">
        <v>8</v>
      </c>
      <c r="P86" s="15"/>
      <c r="Q86" s="18"/>
      <c r="R86" s="18"/>
      <c r="W86" s="18"/>
      <c r="X86" s="18" t="e">
        <f>本金与余额!#REF!</f>
        <v>#REF!</v>
      </c>
    </row>
    <row r="87" spans="4:24" ht="18" customHeight="1" thickBot="1" x14ac:dyDescent="0.3">
      <c r="D87" s="2" t="s">
        <v>90</v>
      </c>
      <c r="E87" s="3" t="s">
        <v>32</v>
      </c>
      <c r="F87" s="3" t="s">
        <v>18</v>
      </c>
      <c r="G87" s="3" t="s">
        <v>19</v>
      </c>
      <c r="H87" s="3" t="s">
        <v>83</v>
      </c>
      <c r="I87" s="3" t="s">
        <v>1</v>
      </c>
      <c r="J87" s="3" t="s">
        <v>87</v>
      </c>
      <c r="K87" s="3" t="s">
        <v>84</v>
      </c>
      <c r="L87" s="3" t="s">
        <v>85</v>
      </c>
      <c r="M87" s="13" t="s">
        <v>91</v>
      </c>
      <c r="O87" s="2" t="s">
        <v>90</v>
      </c>
      <c r="P87" s="3" t="s">
        <v>32</v>
      </c>
      <c r="Q87" s="3" t="s">
        <v>18</v>
      </c>
      <c r="R87" s="3" t="s">
        <v>19</v>
      </c>
      <c r="S87" s="3" t="s">
        <v>83</v>
      </c>
      <c r="T87" s="3" t="s">
        <v>1</v>
      </c>
      <c r="U87" s="3" t="s">
        <v>87</v>
      </c>
      <c r="V87" s="3" t="s">
        <v>84</v>
      </c>
      <c r="W87" s="3" t="s">
        <v>85</v>
      </c>
      <c r="X87" s="13" t="s">
        <v>91</v>
      </c>
    </row>
    <row r="88" spans="4:24" ht="18" customHeight="1" thickTop="1" x14ac:dyDescent="0.25">
      <c r="D88" s="34">
        <v>45453</v>
      </c>
      <c r="E88" s="47" t="s">
        <v>223</v>
      </c>
      <c r="F88" s="8" t="s">
        <v>349</v>
      </c>
      <c r="G88" s="8" t="s">
        <v>351</v>
      </c>
      <c r="H88" s="8" t="s">
        <v>11745</v>
      </c>
      <c r="I88" s="8">
        <v>40</v>
      </c>
      <c r="J88" s="70" t="s">
        <v>11751</v>
      </c>
      <c r="K88" s="70" t="s">
        <v>11751</v>
      </c>
      <c r="L88" s="7">
        <f>I88*1.56</f>
        <v>62.400000000000006</v>
      </c>
      <c r="M88" s="76">
        <v>45453</v>
      </c>
      <c r="O88" s="34"/>
      <c r="P88" s="47"/>
      <c r="Q88" s="8"/>
      <c r="R88" s="8"/>
      <c r="S88" s="8"/>
      <c r="T88" s="8"/>
      <c r="U88" s="70"/>
      <c r="V88" s="70"/>
      <c r="W88" s="7"/>
      <c r="X88" s="76"/>
    </row>
    <row r="89" spans="4:24" ht="18" customHeight="1" x14ac:dyDescent="0.25">
      <c r="D89" s="34">
        <v>45819</v>
      </c>
      <c r="E89" s="47" t="s">
        <v>223</v>
      </c>
      <c r="F89" s="35" t="s">
        <v>246</v>
      </c>
      <c r="G89" s="35" t="s">
        <v>248</v>
      </c>
      <c r="H89" s="8" t="s">
        <v>11744</v>
      </c>
      <c r="I89" s="8">
        <v>200</v>
      </c>
      <c r="J89" s="70" t="s">
        <v>12323</v>
      </c>
      <c r="K89" s="70" t="s">
        <v>12323</v>
      </c>
      <c r="L89" s="7">
        <f>I89*0.01*7.8</f>
        <v>15.6</v>
      </c>
      <c r="M89" s="76">
        <v>45819</v>
      </c>
      <c r="O89" s="34"/>
      <c r="P89" s="47"/>
      <c r="Q89" s="35"/>
      <c r="R89" s="35"/>
      <c r="S89" s="8"/>
      <c r="T89" s="8"/>
      <c r="U89" s="70"/>
      <c r="V89" s="70"/>
      <c r="W89" s="7"/>
      <c r="X89" s="76"/>
    </row>
    <row r="90" spans="4:24" ht="18" customHeight="1" x14ac:dyDescent="0.25">
      <c r="D90" s="34">
        <v>45817</v>
      </c>
      <c r="E90" s="47" t="s">
        <v>223</v>
      </c>
      <c r="F90" s="35" t="s">
        <v>349</v>
      </c>
      <c r="G90" s="35" t="s">
        <v>351</v>
      </c>
      <c r="H90" s="8" t="s">
        <v>11744</v>
      </c>
      <c r="I90" s="8">
        <v>50</v>
      </c>
      <c r="J90" s="70" t="s">
        <v>12320</v>
      </c>
      <c r="K90" s="70" t="s">
        <v>12320</v>
      </c>
      <c r="L90" s="7">
        <f>I90*0.21*7.8</f>
        <v>81.899999999999991</v>
      </c>
      <c r="M90" s="76">
        <v>45817</v>
      </c>
      <c r="O90" s="34"/>
      <c r="P90" s="47"/>
      <c r="Q90" s="35"/>
      <c r="R90" s="35"/>
      <c r="S90" s="8"/>
      <c r="T90" s="8"/>
      <c r="U90" s="70"/>
      <c r="V90" s="70"/>
      <c r="W90" s="7"/>
      <c r="X90" s="71"/>
    </row>
    <row r="91" spans="4:24" ht="18" customHeight="1" x14ac:dyDescent="0.25">
      <c r="D91" s="34">
        <v>45820</v>
      </c>
      <c r="E91" s="47" t="s">
        <v>223</v>
      </c>
      <c r="F91" s="8" t="s">
        <v>11483</v>
      </c>
      <c r="G91" s="8" t="s">
        <v>11485</v>
      </c>
      <c r="H91" s="8" t="s">
        <v>11752</v>
      </c>
      <c r="I91" s="8">
        <v>100</v>
      </c>
      <c r="J91" s="70" t="s">
        <v>12328</v>
      </c>
      <c r="K91" s="70" t="s">
        <v>12328</v>
      </c>
      <c r="L91" s="278">
        <f>I91*0.594*7.8</f>
        <v>463.32</v>
      </c>
      <c r="M91" s="76">
        <v>45820</v>
      </c>
      <c r="O91" s="34"/>
      <c r="P91" s="47"/>
      <c r="Q91" s="35"/>
      <c r="R91" s="35"/>
      <c r="S91" s="8"/>
      <c r="T91" s="8"/>
      <c r="U91" s="70"/>
      <c r="V91" s="70"/>
      <c r="W91" s="7"/>
      <c r="X91" s="71"/>
    </row>
    <row r="92" spans="4:24" ht="18" customHeight="1" x14ac:dyDescent="0.25">
      <c r="D92" s="34"/>
      <c r="E92" s="47"/>
      <c r="F92" s="35"/>
      <c r="G92" s="35"/>
      <c r="H92" s="8"/>
      <c r="I92" s="8"/>
      <c r="J92" s="70"/>
      <c r="K92" s="70"/>
      <c r="M92" s="76"/>
      <c r="O92" s="34"/>
      <c r="P92" s="47"/>
      <c r="Q92" s="35"/>
      <c r="R92" s="35"/>
      <c r="S92" s="8"/>
      <c r="T92" s="8"/>
      <c r="U92" s="70"/>
      <c r="V92" s="70"/>
      <c r="X92" s="76"/>
    </row>
    <row r="93" spans="4:24" ht="18" customHeight="1" thickBot="1" x14ac:dyDescent="0.3">
      <c r="D93" s="62" t="s">
        <v>86</v>
      </c>
      <c r="E93" s="4"/>
      <c r="F93" s="4"/>
      <c r="G93" s="4"/>
      <c r="H93" s="4"/>
      <c r="I93" s="73"/>
      <c r="J93" s="4"/>
      <c r="K93" s="74"/>
      <c r="L93" s="75">
        <f>SUM(L88:L92)</f>
        <v>623.22</v>
      </c>
      <c r="M93" s="63"/>
      <c r="O93" s="62" t="s">
        <v>86</v>
      </c>
      <c r="P93" s="4"/>
      <c r="Q93" s="4"/>
      <c r="R93" s="4"/>
      <c r="S93" s="4"/>
      <c r="T93" s="73"/>
      <c r="U93" s="4"/>
      <c r="V93" s="74"/>
      <c r="W93" s="75">
        <f>SUM(W88:W92)</f>
        <v>0</v>
      </c>
      <c r="X93" s="63"/>
    </row>
    <row r="95" spans="4:24" ht="18" customHeight="1" x14ac:dyDescent="0.25">
      <c r="D95" s="82"/>
      <c r="O95" s="82"/>
    </row>
    <row r="96" spans="4:24" ht="18" customHeight="1" x14ac:dyDescent="0.25">
      <c r="D96" s="35"/>
      <c r="O96" s="35"/>
    </row>
    <row r="97" spans="4:15" ht="18" customHeight="1" x14ac:dyDescent="0.25">
      <c r="D97" s="35"/>
      <c r="O97" s="35"/>
    </row>
    <row r="98" spans="4:15" ht="18" customHeight="1" x14ac:dyDescent="0.25">
      <c r="D98" s="35"/>
      <c r="O98" s="35"/>
    </row>
    <row r="99" spans="4:15" ht="18" customHeight="1" x14ac:dyDescent="0.25">
      <c r="D99" s="35"/>
      <c r="O99" s="35"/>
    </row>
    <row r="100" spans="4:15" ht="18" customHeight="1" x14ac:dyDescent="0.25">
      <c r="D100" s="35"/>
      <c r="O100" s="35"/>
    </row>
    <row r="101" spans="4:15" ht="18" customHeight="1" x14ac:dyDescent="0.25">
      <c r="D101" s="35"/>
      <c r="O101" s="35"/>
    </row>
    <row r="217" spans="6:11" ht="18" customHeight="1" x14ac:dyDescent="0.25">
      <c r="F217" t="s">
        <v>9933</v>
      </c>
      <c r="G217">
        <v>301182</v>
      </c>
      <c r="H217" t="s">
        <v>0</v>
      </c>
      <c r="I217" s="1">
        <v>15000</v>
      </c>
    </row>
    <row r="218" spans="6:11" ht="18" customHeight="1" x14ac:dyDescent="0.25">
      <c r="F218" t="s">
        <v>9699</v>
      </c>
      <c r="G218">
        <v>2600</v>
      </c>
      <c r="H218" t="s">
        <v>0</v>
      </c>
      <c r="I218" s="1">
        <v>20000</v>
      </c>
    </row>
    <row r="219" spans="6:11" ht="18" customHeight="1" x14ac:dyDescent="0.25">
      <c r="F219" t="s">
        <v>5236</v>
      </c>
      <c r="G219">
        <v>300977</v>
      </c>
      <c r="H219" t="s">
        <v>0</v>
      </c>
      <c r="I219" s="1">
        <v>18000</v>
      </c>
    </row>
    <row r="223" spans="6:11" ht="18" customHeight="1" x14ac:dyDescent="0.25">
      <c r="F223" t="s">
        <v>9933</v>
      </c>
      <c r="G223">
        <v>301182</v>
      </c>
      <c r="I223" s="1">
        <f>SUMIFS($I$217:$I$221,$G$217:$G$221,G223)</f>
        <v>15000</v>
      </c>
      <c r="K223" s="12">
        <f>SUMIFS($M$217:$M$221,$G$217:$G$221,G223)</f>
        <v>0</v>
      </c>
    </row>
    <row r="224" spans="6:11" ht="18" customHeight="1" x14ac:dyDescent="0.25">
      <c r="F224" t="s">
        <v>9699</v>
      </c>
      <c r="G224">
        <v>2600</v>
      </c>
      <c r="I224" s="1">
        <f t="shared" ref="I224:I225" si="11">SUMIFS($I$217:$I$221,$G$217:$G$221,G224)</f>
        <v>20000</v>
      </c>
      <c r="K224" s="12">
        <f t="shared" ref="K224:K225" si="12">SUMIFS($M$217:$M$221,$G$217:$G$221,G224)</f>
        <v>0</v>
      </c>
    </row>
    <row r="225" spans="6:11" ht="18" customHeight="1" x14ac:dyDescent="0.25">
      <c r="F225" t="s">
        <v>5236</v>
      </c>
      <c r="G225">
        <v>300977</v>
      </c>
      <c r="I225" s="1">
        <f t="shared" si="11"/>
        <v>18000</v>
      </c>
      <c r="K225" s="12">
        <f t="shared" si="12"/>
        <v>0</v>
      </c>
    </row>
  </sheetData>
  <phoneticPr fontId="2" type="noConversion"/>
  <conditionalFormatting sqref="I3:I69 M3:M69">
    <cfRule type="cellIs" dxfId="29" priority="1" operator="lessThan">
      <formula>0</formula>
    </cfRule>
  </conditionalFormatting>
  <conditionalFormatting sqref="M83">
    <cfRule type="cellIs" dxfId="28" priority="6" operator="lessThanOrEqual">
      <formula>0</formula>
    </cfRule>
  </conditionalFormatting>
  <conditionalFormatting sqref="M84">
    <cfRule type="cellIs" dxfId="27" priority="5" operator="lessThan">
      <formula>0</formula>
    </cfRule>
  </conditionalFormatting>
  <hyperlinks>
    <hyperlink ref="A1" location="全班!A1" display="back" xr:uid="{00000000-0004-0000-2900-000000000000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1">
    <tabColor rgb="FFFFFF00"/>
  </sheetPr>
  <dimension ref="A1:M39"/>
  <sheetViews>
    <sheetView showGridLines="0" zoomScale="90" zoomScaleNormal="90" workbookViewId="0">
      <selection activeCell="P19" sqref="P19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4414062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3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11760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45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34">
        <v>45976</v>
      </c>
      <c r="E3" s="47" t="s">
        <v>224</v>
      </c>
      <c r="F3" s="35" t="s">
        <v>11438</v>
      </c>
      <c r="G3" s="35" t="s">
        <v>11436</v>
      </c>
      <c r="H3" s="35" t="s">
        <v>0</v>
      </c>
      <c r="I3" s="35">
        <v>100</v>
      </c>
      <c r="J3" s="35"/>
      <c r="K3" s="35"/>
      <c r="L3" s="35">
        <v>284.07600000000002</v>
      </c>
      <c r="M3" s="36">
        <f>L3*I3</f>
        <v>28407.600000000002</v>
      </c>
    </row>
    <row r="4" spans="1:13" ht="20.25" customHeight="1" x14ac:dyDescent="0.25">
      <c r="C4">
        <v>2</v>
      </c>
      <c r="D4" s="34">
        <v>45976</v>
      </c>
      <c r="E4" s="47" t="s">
        <v>224</v>
      </c>
      <c r="F4" s="35" t="s">
        <v>217</v>
      </c>
      <c r="G4" s="35" t="s">
        <v>219</v>
      </c>
      <c r="H4" s="35" t="s">
        <v>0</v>
      </c>
      <c r="I4" s="35">
        <v>10</v>
      </c>
      <c r="J4" s="35"/>
      <c r="K4" s="35"/>
      <c r="L4" s="35">
        <v>3153.9300000000003</v>
      </c>
      <c r="M4" s="36">
        <f t="shared" ref="M4:M12" si="0">L4*I4</f>
        <v>31539.300000000003</v>
      </c>
    </row>
    <row r="5" spans="1:13" ht="20.25" customHeight="1" x14ac:dyDescent="0.25">
      <c r="C5">
        <v>3</v>
      </c>
      <c r="D5" s="34"/>
      <c r="E5" s="47"/>
      <c r="F5" s="35"/>
      <c r="G5" s="35"/>
      <c r="H5" s="35"/>
      <c r="I5" s="35"/>
      <c r="J5" s="35"/>
      <c r="K5" s="35"/>
      <c r="L5" s="35"/>
      <c r="M5" s="46">
        <f t="shared" si="0"/>
        <v>0</v>
      </c>
    </row>
    <row r="6" spans="1:13" ht="20.25" customHeight="1" x14ac:dyDescent="0.25">
      <c r="C6">
        <v>4</v>
      </c>
      <c r="D6" s="34"/>
      <c r="E6" s="47"/>
      <c r="F6" s="35"/>
      <c r="G6" s="35"/>
      <c r="H6" s="35"/>
      <c r="I6" s="35"/>
      <c r="J6" s="35"/>
      <c r="K6" s="35"/>
      <c r="L6" s="35"/>
      <c r="M6" s="46">
        <f t="shared" si="0"/>
        <v>0</v>
      </c>
    </row>
    <row r="7" spans="1:13" ht="20.25" customHeight="1" x14ac:dyDescent="0.25">
      <c r="C7">
        <v>5</v>
      </c>
      <c r="D7" s="34"/>
      <c r="E7" s="47"/>
      <c r="F7" s="35"/>
      <c r="G7" s="35"/>
      <c r="H7" s="35"/>
      <c r="I7" s="35"/>
      <c r="J7" s="35"/>
      <c r="K7" s="35"/>
      <c r="L7" s="35"/>
      <c r="M7" s="46">
        <f t="shared" si="0"/>
        <v>0</v>
      </c>
    </row>
    <row r="8" spans="1:13" ht="20.25" customHeight="1" x14ac:dyDescent="0.25">
      <c r="C8">
        <v>6</v>
      </c>
      <c r="D8" s="34"/>
      <c r="E8" s="47"/>
      <c r="F8" s="35"/>
      <c r="G8" s="35"/>
      <c r="H8" s="35"/>
      <c r="I8" s="35"/>
      <c r="J8" s="35"/>
      <c r="K8" s="35"/>
      <c r="L8" s="35"/>
      <c r="M8" s="46">
        <f t="shared" si="0"/>
        <v>0</v>
      </c>
    </row>
    <row r="9" spans="1:13" ht="20.25" customHeight="1" x14ac:dyDescent="0.25">
      <c r="C9">
        <v>7</v>
      </c>
      <c r="D9" s="34"/>
      <c r="E9" s="47"/>
      <c r="F9" s="35"/>
      <c r="G9" s="35"/>
      <c r="H9" s="35"/>
      <c r="I9" s="35"/>
      <c r="J9" s="35"/>
      <c r="K9" s="35"/>
      <c r="L9" s="35"/>
      <c r="M9" s="46">
        <f t="shared" si="0"/>
        <v>0</v>
      </c>
    </row>
    <row r="10" spans="1:13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35"/>
      <c r="M10" s="46">
        <f t="shared" si="0"/>
        <v>0</v>
      </c>
    </row>
    <row r="11" spans="1:13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35"/>
      <c r="M11" s="46">
        <f t="shared" si="0"/>
        <v>0</v>
      </c>
    </row>
    <row r="12" spans="1:13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35"/>
      <c r="M12" s="46">
        <f t="shared" si="0"/>
        <v>0</v>
      </c>
    </row>
    <row r="13" spans="1:13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59946.900000000009</v>
      </c>
    </row>
    <row r="14" spans="1:13" ht="20.25" customHeight="1" thickBot="1" x14ac:dyDescent="0.3">
      <c r="D14" s="2" t="s">
        <v>3</v>
      </c>
      <c r="E14" s="3" t="s">
        <v>45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12362</v>
      </c>
      <c r="M14" s="13" t="s">
        <v>4</v>
      </c>
    </row>
    <row r="15" spans="1:13" ht="20.25" customHeight="1" thickTop="1" x14ac:dyDescent="0.25">
      <c r="D15" s="51">
        <f>全班!$R$1</f>
        <v>46011</v>
      </c>
      <c r="E15" s="52" t="s">
        <v>223</v>
      </c>
      <c r="F15" s="38" t="s">
        <v>11438</v>
      </c>
      <c r="G15" s="38" t="s">
        <v>11436</v>
      </c>
      <c r="H15" s="38" t="s">
        <v>75</v>
      </c>
      <c r="I15" s="38">
        <f>SUMIFS($I$3:$I$13,$G$3:$G$13,G15)</f>
        <v>100</v>
      </c>
      <c r="J15" s="39">
        <f>K15/I15</f>
        <v>284.07600000000002</v>
      </c>
      <c r="K15" s="64">
        <f>SUMIFS($M$3:$M$13,$G$3:$G$13,G15)</f>
        <v>28407.600000000002</v>
      </c>
      <c r="L15" s="88">
        <f>VLOOKUP(G15,股价!C:D,2,FALSE)</f>
        <v>242.65799999999999</v>
      </c>
      <c r="M15" s="93">
        <f>IFERROR(I15*L15,0)</f>
        <v>24265.8</v>
      </c>
    </row>
    <row r="16" spans="1:13" ht="20.25" customHeight="1" x14ac:dyDescent="0.25">
      <c r="D16" s="51">
        <f>全班!$R$1</f>
        <v>46011</v>
      </c>
      <c r="E16" s="52" t="s">
        <v>223</v>
      </c>
      <c r="F16" s="38" t="s">
        <v>217</v>
      </c>
      <c r="G16" s="38" t="s">
        <v>219</v>
      </c>
      <c r="H16" s="38" t="s">
        <v>75</v>
      </c>
      <c r="I16" s="38">
        <f>SUMIFS($I$3:$I$13,$G$3:$G$13,G16)</f>
        <v>10</v>
      </c>
      <c r="J16" s="39">
        <f>K16/I16</f>
        <v>3153.9300000000003</v>
      </c>
      <c r="K16" s="95">
        <f>SUMIFS($M$3:$M$13,$G$3:$G$13,G16)</f>
        <v>31539.300000000003</v>
      </c>
      <c r="L16" s="40">
        <f>VLOOKUP(G16,股价!C:D,2,FALSE)</f>
        <v>3753.3599999999997</v>
      </c>
      <c r="M16" s="93">
        <f>IFERROR(I16*L16,0)</f>
        <v>37533.599999999999</v>
      </c>
    </row>
    <row r="17" spans="4:13" ht="20.25" customHeight="1" x14ac:dyDescent="0.25">
      <c r="D17" s="51"/>
      <c r="E17" s="52"/>
      <c r="F17" s="38"/>
      <c r="G17" s="38"/>
      <c r="H17" s="38"/>
      <c r="I17" s="38"/>
      <c r="J17" s="39"/>
      <c r="K17" s="95"/>
      <c r="L17" s="40"/>
      <c r="M17" s="93"/>
    </row>
    <row r="18" spans="4:13" ht="20.25" customHeight="1" x14ac:dyDescent="0.25">
      <c r="D18" s="42"/>
      <c r="E18" s="48"/>
      <c r="F18" s="43"/>
      <c r="G18" s="43"/>
      <c r="H18" s="43"/>
      <c r="I18" s="43"/>
      <c r="J18" s="43"/>
      <c r="K18" s="43"/>
      <c r="L18" s="44"/>
      <c r="M18" s="94"/>
    </row>
    <row r="19" spans="4:13" ht="20.25" customHeight="1" x14ac:dyDescent="0.25">
      <c r="D19" s="10" t="s">
        <v>11</v>
      </c>
      <c r="E19" s="15"/>
      <c r="F19" s="7"/>
      <c r="G19" s="7"/>
      <c r="H19" s="7"/>
      <c r="I19" s="8"/>
      <c r="J19" s="8"/>
      <c r="K19" s="8"/>
      <c r="L19" s="7"/>
      <c r="M19" s="90">
        <f>SUM(M15:M18)</f>
        <v>61799.399999999994</v>
      </c>
    </row>
    <row r="20" spans="4:13" ht="20.25" customHeight="1" x14ac:dyDescent="0.25">
      <c r="D20" s="78" t="s">
        <v>88</v>
      </c>
      <c r="E20" s="79"/>
      <c r="F20" s="80"/>
      <c r="G20" s="80"/>
      <c r="H20" s="80"/>
      <c r="I20" s="77"/>
      <c r="J20" s="77"/>
      <c r="K20" s="77"/>
      <c r="L20" s="80"/>
      <c r="M20" s="91">
        <f>L33</f>
        <v>0</v>
      </c>
    </row>
    <row r="21" spans="4:13" ht="20.25" customHeight="1" x14ac:dyDescent="0.25">
      <c r="D21" s="10" t="s">
        <v>12</v>
      </c>
      <c r="E21" s="15"/>
      <c r="F21" s="11"/>
      <c r="G21" s="11"/>
      <c r="H21" s="7"/>
      <c r="I21" s="8"/>
      <c r="J21" s="8"/>
      <c r="K21" s="8"/>
      <c r="L21" s="7"/>
      <c r="M21" s="90">
        <f>M26-M13+M20</f>
        <v>940053.1</v>
      </c>
    </row>
    <row r="22" spans="4:13" ht="20.25" customHeight="1" thickBot="1" x14ac:dyDescent="0.3">
      <c r="D22" s="9" t="s">
        <v>14</v>
      </c>
      <c r="E22" s="20"/>
      <c r="F22" s="23"/>
      <c r="G22" s="23"/>
      <c r="H22" s="24"/>
      <c r="I22" s="20"/>
      <c r="J22" s="20"/>
      <c r="K22" s="20"/>
      <c r="L22" s="24"/>
      <c r="M22" s="92">
        <f>M19+M21</f>
        <v>1001852.5</v>
      </c>
    </row>
    <row r="23" spans="4:13" ht="20.25" customHeight="1" x14ac:dyDescent="0.25">
      <c r="D23" s="10" t="s">
        <v>13</v>
      </c>
      <c r="E23" s="15"/>
      <c r="F23" s="14"/>
      <c r="G23" s="14"/>
      <c r="H23" s="7"/>
      <c r="I23" s="8"/>
      <c r="J23" s="8"/>
      <c r="K23" s="8"/>
      <c r="L23" s="7"/>
      <c r="M23" s="90">
        <f>M22-M26</f>
        <v>1852.5</v>
      </c>
    </row>
    <row r="24" spans="4:13" ht="20.25" customHeight="1" thickBot="1" x14ac:dyDescent="0.3">
      <c r="D24" s="9" t="s">
        <v>6</v>
      </c>
      <c r="E24" s="20"/>
      <c r="F24" s="16"/>
      <c r="G24" s="16"/>
      <c r="H24" s="5"/>
      <c r="I24" s="6"/>
      <c r="J24" s="6"/>
      <c r="K24" s="6"/>
      <c r="L24" s="5"/>
      <c r="M24" s="22">
        <f>M23/M26</f>
        <v>1.8525E-3</v>
      </c>
    </row>
    <row r="25" spans="4:13" ht="20.25" customHeight="1" x14ac:dyDescent="0.25"/>
    <row r="26" spans="4:13" ht="20.25" customHeight="1" thickBot="1" x14ac:dyDescent="0.3">
      <c r="D26" s="15" t="s">
        <v>8</v>
      </c>
      <c r="E26" s="15"/>
      <c r="F26" s="18"/>
      <c r="G26" s="18"/>
      <c r="L26" s="18"/>
      <c r="M26" s="18">
        <f>本金与余额!D11</f>
        <v>1000000</v>
      </c>
    </row>
    <row r="27" spans="4:13" ht="18" customHeight="1" thickBot="1" x14ac:dyDescent="0.3">
      <c r="D27" s="2" t="s">
        <v>90</v>
      </c>
      <c r="E27" s="3" t="s">
        <v>32</v>
      </c>
      <c r="F27" s="3" t="s">
        <v>18</v>
      </c>
      <c r="G27" s="3" t="s">
        <v>19</v>
      </c>
      <c r="H27" s="3" t="s">
        <v>83</v>
      </c>
      <c r="I27" s="3" t="s">
        <v>1</v>
      </c>
      <c r="J27" s="3" t="s">
        <v>87</v>
      </c>
      <c r="K27" s="3" t="s">
        <v>84</v>
      </c>
      <c r="L27" s="3" t="s">
        <v>85</v>
      </c>
      <c r="M27" s="13" t="s">
        <v>91</v>
      </c>
    </row>
    <row r="28" spans="4:13" ht="18" customHeight="1" thickTop="1" x14ac:dyDescent="0.25">
      <c r="D28" s="34"/>
      <c r="E28" s="47"/>
      <c r="F28" s="8"/>
      <c r="G28" s="8"/>
      <c r="H28" s="8"/>
      <c r="I28" s="8"/>
      <c r="J28" s="70"/>
      <c r="K28" s="70"/>
      <c r="L28" s="7"/>
      <c r="M28" s="76"/>
    </row>
    <row r="29" spans="4:13" ht="18" customHeight="1" x14ac:dyDescent="0.25">
      <c r="D29" s="34"/>
      <c r="E29" s="47"/>
      <c r="F29" s="8"/>
      <c r="G29" s="8"/>
      <c r="H29" s="8"/>
      <c r="I29" s="8"/>
      <c r="J29" s="70"/>
      <c r="K29" s="70"/>
      <c r="L29" s="7"/>
      <c r="M29" s="76"/>
    </row>
    <row r="30" spans="4:13" ht="18" customHeight="1" x14ac:dyDescent="0.25">
      <c r="D30" s="34"/>
      <c r="E30" s="47"/>
      <c r="F30" s="8"/>
      <c r="G30" s="8"/>
      <c r="H30" s="8"/>
      <c r="I30" s="8"/>
      <c r="J30" s="70"/>
      <c r="K30" s="70"/>
      <c r="L30" s="7"/>
      <c r="M30" s="76"/>
    </row>
    <row r="31" spans="4:13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1"/>
    </row>
    <row r="32" spans="4:13" ht="18" customHeight="1" x14ac:dyDescent="0.25">
      <c r="D32" s="34"/>
      <c r="E32" s="47"/>
      <c r="F32" s="35"/>
      <c r="G32" s="35"/>
      <c r="H32" s="8"/>
      <c r="I32" s="8"/>
      <c r="J32" s="70"/>
      <c r="K32" s="70"/>
      <c r="M32" s="71"/>
    </row>
    <row r="33" spans="4:13" ht="18" customHeight="1" thickBot="1" x14ac:dyDescent="0.3">
      <c r="D33" s="62" t="s">
        <v>86</v>
      </c>
      <c r="E33" s="4"/>
      <c r="F33" s="4"/>
      <c r="G33" s="4"/>
      <c r="H33" s="4"/>
      <c r="I33" s="73"/>
      <c r="J33" s="4"/>
      <c r="K33" s="74"/>
      <c r="L33" s="75">
        <f>SUM(L28:L32)</f>
        <v>0</v>
      </c>
      <c r="M33" s="63"/>
    </row>
    <row r="35" spans="4:13" ht="18" customHeight="1" x14ac:dyDescent="0.25">
      <c r="D35" s="82"/>
    </row>
    <row r="36" spans="4:13" ht="18" customHeight="1" x14ac:dyDescent="0.25">
      <c r="D36" s="35"/>
    </row>
    <row r="37" spans="4:13" ht="18" customHeight="1" x14ac:dyDescent="0.25">
      <c r="D37" s="35"/>
    </row>
    <row r="38" spans="4:13" ht="18" customHeight="1" x14ac:dyDescent="0.25">
      <c r="D38" s="35"/>
    </row>
    <row r="39" spans="4:13" ht="18" customHeight="1" x14ac:dyDescent="0.25">
      <c r="D39" s="35"/>
    </row>
  </sheetData>
  <phoneticPr fontId="2" type="noConversion"/>
  <conditionalFormatting sqref="M23">
    <cfRule type="cellIs" dxfId="26" priority="2" operator="lessThanOrEqual">
      <formula>0</formula>
    </cfRule>
  </conditionalFormatting>
  <conditionalFormatting sqref="M24">
    <cfRule type="cellIs" dxfId="25" priority="1" operator="lessThan">
      <formula>0</formula>
    </cfRule>
  </conditionalFormatting>
  <hyperlinks>
    <hyperlink ref="A1" location="全班!A1" display="back" xr:uid="{00000000-0004-0000-0D00-00000000000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M41"/>
  <sheetViews>
    <sheetView showGridLines="0" topLeftCell="A10" zoomScale="90" zoomScaleNormal="90" workbookViewId="0">
      <selection activeCell="Q12" sqref="Q11:Q12"/>
    </sheetView>
  </sheetViews>
  <sheetFormatPr defaultColWidth="10.6640625" defaultRowHeight="18" customHeight="1" x14ac:dyDescent="0.25"/>
  <cols>
    <col min="1" max="3" width="3.77734375" customWidth="1"/>
    <col min="4" max="4" width="12.109375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4.218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11759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34">
        <v>45493</v>
      </c>
      <c r="E3" s="47" t="s">
        <v>223</v>
      </c>
      <c r="F3" s="35" t="s">
        <v>217</v>
      </c>
      <c r="G3" s="35" t="s">
        <v>219</v>
      </c>
      <c r="H3" s="35" t="s">
        <v>0</v>
      </c>
      <c r="I3" s="35">
        <v>200</v>
      </c>
      <c r="J3" s="35"/>
      <c r="K3" s="35"/>
      <c r="L3" s="35">
        <v>1865.7599999999998</v>
      </c>
      <c r="M3" s="36">
        <f t="shared" ref="M3:M9" si="0">L3*I3</f>
        <v>373151.99999999994</v>
      </c>
    </row>
    <row r="4" spans="1:13" ht="20.25" customHeight="1" x14ac:dyDescent="0.25">
      <c r="C4">
        <v>2</v>
      </c>
      <c r="D4" s="34">
        <v>45493</v>
      </c>
      <c r="E4" s="47" t="s">
        <v>223</v>
      </c>
      <c r="F4" s="35" t="s">
        <v>215</v>
      </c>
      <c r="G4" s="50" t="s">
        <v>221</v>
      </c>
      <c r="H4" s="35" t="s">
        <v>40</v>
      </c>
      <c r="I4" s="35">
        <v>200</v>
      </c>
      <c r="J4" s="35"/>
      <c r="K4" s="35"/>
      <c r="L4" s="35">
        <v>1037.712</v>
      </c>
      <c r="M4" s="36">
        <f t="shared" si="0"/>
        <v>207542.39999999999</v>
      </c>
    </row>
    <row r="5" spans="1:13" ht="20.25" customHeight="1" x14ac:dyDescent="0.25">
      <c r="C5">
        <v>3</v>
      </c>
      <c r="D5" s="34">
        <v>45493</v>
      </c>
      <c r="E5" s="47" t="s">
        <v>223</v>
      </c>
      <c r="F5" s="35" t="s">
        <v>246</v>
      </c>
      <c r="G5" s="35" t="s">
        <v>248</v>
      </c>
      <c r="H5" s="35" t="s">
        <v>40</v>
      </c>
      <c r="I5" s="35">
        <v>100</v>
      </c>
      <c r="J5" s="35"/>
      <c r="K5" s="35"/>
      <c r="L5" s="35">
        <v>919.85400000000004</v>
      </c>
      <c r="M5" s="36">
        <f t="shared" si="0"/>
        <v>91985.400000000009</v>
      </c>
    </row>
    <row r="6" spans="1:13" ht="20.25" customHeight="1" x14ac:dyDescent="0.25">
      <c r="C6">
        <v>4</v>
      </c>
      <c r="D6" s="34">
        <v>45927</v>
      </c>
      <c r="E6" s="47" t="s">
        <v>223</v>
      </c>
      <c r="F6" s="35" t="s">
        <v>215</v>
      </c>
      <c r="G6" s="35" t="s">
        <v>221</v>
      </c>
      <c r="H6" s="35" t="s">
        <v>57</v>
      </c>
      <c r="I6" s="35">
        <v>-200</v>
      </c>
      <c r="J6" s="35"/>
      <c r="K6" s="35"/>
      <c r="L6" s="35">
        <v>1013.922</v>
      </c>
      <c r="M6" s="36">
        <f t="shared" si="0"/>
        <v>-202784.4</v>
      </c>
    </row>
    <row r="7" spans="1:13" ht="20.25" customHeight="1" x14ac:dyDescent="0.25">
      <c r="C7">
        <v>5</v>
      </c>
      <c r="D7" s="34">
        <v>45927</v>
      </c>
      <c r="E7" s="47" t="s">
        <v>223</v>
      </c>
      <c r="F7" s="35" t="s">
        <v>12565</v>
      </c>
      <c r="G7" s="35" t="s">
        <v>12567</v>
      </c>
      <c r="H7" s="35" t="s">
        <v>40</v>
      </c>
      <c r="I7" s="35">
        <v>1000</v>
      </c>
      <c r="J7" s="35"/>
      <c r="K7" s="35"/>
      <c r="L7" s="35">
        <v>61.620000000000005</v>
      </c>
      <c r="M7" s="36">
        <f t="shared" si="0"/>
        <v>61620.000000000007</v>
      </c>
    </row>
    <row r="8" spans="1:13" ht="20.25" customHeight="1" x14ac:dyDescent="0.25">
      <c r="C8">
        <v>6</v>
      </c>
      <c r="D8" s="34"/>
      <c r="E8" s="47"/>
      <c r="F8" s="35"/>
      <c r="G8" s="35"/>
      <c r="H8" s="35"/>
      <c r="I8" s="35"/>
      <c r="J8" s="35"/>
      <c r="K8" s="35"/>
      <c r="L8" s="35"/>
      <c r="M8" s="36">
        <f t="shared" si="0"/>
        <v>0</v>
      </c>
    </row>
    <row r="9" spans="1:13" ht="20.25" customHeight="1" x14ac:dyDescent="0.25">
      <c r="C9">
        <v>7</v>
      </c>
      <c r="D9" s="34"/>
      <c r="E9" s="47"/>
      <c r="F9" s="35"/>
      <c r="G9" s="35"/>
      <c r="H9" s="35"/>
      <c r="I9" s="35"/>
      <c r="J9" s="35"/>
      <c r="K9" s="35"/>
      <c r="L9" s="35"/>
      <c r="M9" s="36">
        <f t="shared" si="0"/>
        <v>0</v>
      </c>
    </row>
    <row r="10" spans="1:13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35"/>
      <c r="M10" s="36"/>
    </row>
    <row r="11" spans="1:13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35"/>
      <c r="M11" s="36"/>
    </row>
    <row r="12" spans="1:13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35"/>
      <c r="M12" s="36">
        <f>L12*I12</f>
        <v>0</v>
      </c>
    </row>
    <row r="13" spans="1:13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531515.39999999991</v>
      </c>
    </row>
    <row r="14" spans="1:13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12362</v>
      </c>
      <c r="M14" s="13" t="s">
        <v>4</v>
      </c>
    </row>
    <row r="15" spans="1:13" ht="20.25" customHeight="1" thickTop="1" x14ac:dyDescent="0.25">
      <c r="D15" s="51">
        <f>全班!$R$1</f>
        <v>46011</v>
      </c>
      <c r="E15" s="52" t="s">
        <v>223</v>
      </c>
      <c r="F15" s="38" t="s">
        <v>217</v>
      </c>
      <c r="G15" s="38" t="s">
        <v>219</v>
      </c>
      <c r="H15" s="38" t="s">
        <v>131</v>
      </c>
      <c r="I15" s="38">
        <f>SUMIFS($I$3:$I$13,$G$3:$G$13,G15)</f>
        <v>200</v>
      </c>
      <c r="J15" s="215">
        <f>K15/I15</f>
        <v>1865.7599999999998</v>
      </c>
      <c r="K15" s="64">
        <f>SUMIFS($M$3:$M$13,$G$3:$G$13,G15)</f>
        <v>373151.99999999994</v>
      </c>
      <c r="L15" s="225">
        <f>VLOOKUP(G15,股价!C:D,2,FALSE)</f>
        <v>3753.3599999999997</v>
      </c>
      <c r="M15" s="41">
        <f>IFERROR(I15*L15,0)</f>
        <v>750671.99999999988</v>
      </c>
    </row>
    <row r="16" spans="1:13" ht="20.25" customHeight="1" x14ac:dyDescent="0.25">
      <c r="D16" s="51">
        <f>全班!$R$1</f>
        <v>46011</v>
      </c>
      <c r="E16" s="52" t="s">
        <v>223</v>
      </c>
      <c r="F16" s="53" t="s">
        <v>12565</v>
      </c>
      <c r="G16" s="53" t="s">
        <v>12567</v>
      </c>
      <c r="H16" s="38" t="s">
        <v>75</v>
      </c>
      <c r="I16" s="38">
        <f>SUMIFS($I$3:$I$13,$G$3:$G$13,G16)</f>
        <v>1000</v>
      </c>
      <c r="J16" s="215">
        <f>K16/I16</f>
        <v>61.620000000000005</v>
      </c>
      <c r="K16" s="215">
        <f>SUMIFS($M$3:$M$13,$G$3:$G$13,G16)</f>
        <v>61620.000000000007</v>
      </c>
      <c r="L16" s="225">
        <f>VLOOKUP(G16,股价!C:D,2,FALSE)</f>
        <v>65.051999999999992</v>
      </c>
      <c r="M16" s="41">
        <f>IFERROR(I16*L16,0)</f>
        <v>65051.999999999993</v>
      </c>
    </row>
    <row r="17" spans="4:13" ht="20.25" customHeight="1" x14ac:dyDescent="0.25">
      <c r="D17" s="51">
        <f>全班!$R$1</f>
        <v>46011</v>
      </c>
      <c r="E17" s="52" t="s">
        <v>223</v>
      </c>
      <c r="F17" s="53" t="s">
        <v>246</v>
      </c>
      <c r="G17" s="53" t="s">
        <v>248</v>
      </c>
      <c r="H17" s="38" t="s">
        <v>75</v>
      </c>
      <c r="I17" s="38">
        <f>SUMIFS($I$3:$I$13,$G$3:$G$13,G17)</f>
        <v>100</v>
      </c>
      <c r="J17" s="215">
        <f>K17/I17</f>
        <v>919.85400000000004</v>
      </c>
      <c r="K17" s="215">
        <f>SUMIFS($M$3:$M$13,$G$3:$G$13,G17)</f>
        <v>91985.400000000009</v>
      </c>
      <c r="L17" s="225">
        <f>VLOOKUP(G17,股价!C:D,2,FALSE)</f>
        <v>1411.722</v>
      </c>
      <c r="M17" s="41">
        <f>IFERROR(I17*L17,0)</f>
        <v>141172.20000000001</v>
      </c>
    </row>
    <row r="18" spans="4:13" ht="20.25" customHeight="1" x14ac:dyDescent="0.25">
      <c r="D18" s="42"/>
      <c r="E18" s="48"/>
      <c r="F18" s="43"/>
      <c r="G18" s="43"/>
      <c r="H18" s="43"/>
      <c r="I18" s="43"/>
      <c r="J18" s="43"/>
      <c r="K18" s="43"/>
      <c r="L18" s="44"/>
      <c r="M18" s="45"/>
    </row>
    <row r="19" spans="4:13" ht="20.25" customHeight="1" x14ac:dyDescent="0.25">
      <c r="D19" s="10" t="s">
        <v>11</v>
      </c>
      <c r="E19" s="15"/>
      <c r="F19" s="7"/>
      <c r="G19" s="7"/>
      <c r="H19" s="7"/>
      <c r="I19" s="8"/>
      <c r="J19" s="8"/>
      <c r="K19" s="8"/>
      <c r="L19" s="7"/>
      <c r="M19" s="90">
        <f>SUM(M15:M18)</f>
        <v>956896.2</v>
      </c>
    </row>
    <row r="20" spans="4:13" ht="20.25" customHeight="1" x14ac:dyDescent="0.25">
      <c r="D20" s="78" t="s">
        <v>86</v>
      </c>
      <c r="E20" s="79"/>
      <c r="F20" s="80"/>
      <c r="G20" s="80"/>
      <c r="H20" s="80"/>
      <c r="I20" s="77"/>
      <c r="J20" s="77"/>
      <c r="K20" s="77"/>
      <c r="L20" s="80"/>
      <c r="M20" s="91">
        <f>L33</f>
        <v>7.8</v>
      </c>
    </row>
    <row r="21" spans="4:13" ht="20.25" customHeight="1" x14ac:dyDescent="0.25">
      <c r="D21" s="10" t="s">
        <v>12</v>
      </c>
      <c r="E21" s="15"/>
      <c r="F21" s="11"/>
      <c r="G21" s="11"/>
      <c r="H21" s="7"/>
      <c r="I21" s="8"/>
      <c r="J21" s="8"/>
      <c r="K21" s="8"/>
      <c r="L21" s="7"/>
      <c r="M21" s="90">
        <f>M26-M13+M20</f>
        <v>468492.40000000008</v>
      </c>
    </row>
    <row r="22" spans="4:13" ht="20.25" customHeight="1" thickBot="1" x14ac:dyDescent="0.3">
      <c r="D22" s="9" t="s">
        <v>14</v>
      </c>
      <c r="E22" s="20"/>
      <c r="F22" s="23"/>
      <c r="G22" s="23"/>
      <c r="H22" s="24"/>
      <c r="I22" s="20"/>
      <c r="J22" s="20"/>
      <c r="K22" s="20"/>
      <c r="L22" s="24"/>
      <c r="M22" s="92">
        <f>M19+M21</f>
        <v>1425388.6</v>
      </c>
    </row>
    <row r="23" spans="4:13" ht="20.25" customHeight="1" x14ac:dyDescent="0.25">
      <c r="D23" s="10" t="s">
        <v>13</v>
      </c>
      <c r="E23" s="15"/>
      <c r="F23" s="14"/>
      <c r="G23" s="14"/>
      <c r="H23" s="7"/>
      <c r="I23" s="8"/>
      <c r="J23" s="8"/>
      <c r="K23" s="8"/>
      <c r="L23" s="7"/>
      <c r="M23" s="90">
        <f>M22-M26</f>
        <v>425388.60000000009</v>
      </c>
    </row>
    <row r="24" spans="4:13" ht="20.25" customHeight="1" thickBot="1" x14ac:dyDescent="0.3">
      <c r="D24" s="9" t="s">
        <v>6</v>
      </c>
      <c r="E24" s="20"/>
      <c r="F24" s="16"/>
      <c r="G24" s="16"/>
      <c r="H24" s="5"/>
      <c r="I24" s="6"/>
      <c r="J24" s="6"/>
      <c r="K24" s="6"/>
      <c r="L24" s="5"/>
      <c r="M24" s="22">
        <f>M23/M26</f>
        <v>0.42538860000000012</v>
      </c>
    </row>
    <row r="25" spans="4:13" ht="20.25" customHeight="1" x14ac:dyDescent="0.25"/>
    <row r="26" spans="4:13" ht="20.25" customHeight="1" thickBot="1" x14ac:dyDescent="0.3">
      <c r="D26" s="15" t="s">
        <v>8</v>
      </c>
      <c r="E26" s="15"/>
      <c r="F26" s="18"/>
      <c r="G26" s="18"/>
      <c r="L26" s="18"/>
      <c r="M26" s="18">
        <f>本金与余额!D12</f>
        <v>1000000</v>
      </c>
    </row>
    <row r="27" spans="4:13" ht="18" customHeight="1" thickBot="1" x14ac:dyDescent="0.3">
      <c r="D27" s="2" t="s">
        <v>90</v>
      </c>
      <c r="E27" s="3" t="s">
        <v>32</v>
      </c>
      <c r="F27" s="3" t="s">
        <v>18</v>
      </c>
      <c r="G27" s="3" t="s">
        <v>19</v>
      </c>
      <c r="H27" s="3" t="s">
        <v>83</v>
      </c>
      <c r="I27" s="3" t="s">
        <v>1</v>
      </c>
      <c r="J27" s="3" t="s">
        <v>87</v>
      </c>
      <c r="K27" s="3" t="s">
        <v>84</v>
      </c>
      <c r="L27" s="3" t="s">
        <v>85</v>
      </c>
      <c r="M27" s="13" t="s">
        <v>91</v>
      </c>
    </row>
    <row r="28" spans="4:13" ht="18" customHeight="1" thickTop="1" x14ac:dyDescent="0.25">
      <c r="D28" s="34">
        <v>45819</v>
      </c>
      <c r="E28" s="47" t="s">
        <v>223</v>
      </c>
      <c r="F28" s="8" t="s">
        <v>246</v>
      </c>
      <c r="G28" s="8" t="s">
        <v>248</v>
      </c>
      <c r="H28" s="8" t="s">
        <v>11744</v>
      </c>
      <c r="I28" s="8">
        <v>100</v>
      </c>
      <c r="J28" s="70" t="s">
        <v>12323</v>
      </c>
      <c r="K28" s="70" t="s">
        <v>12323</v>
      </c>
      <c r="L28" s="7">
        <f>I28*0.01*7.8</f>
        <v>7.8</v>
      </c>
      <c r="M28" s="76">
        <v>45819</v>
      </c>
    </row>
    <row r="29" spans="4:13" ht="18" customHeight="1" x14ac:dyDescent="0.25">
      <c r="D29" s="34"/>
      <c r="E29" s="47"/>
      <c r="F29" s="35"/>
      <c r="G29" s="35"/>
      <c r="H29" s="8"/>
      <c r="I29" s="8"/>
      <c r="J29" s="70"/>
      <c r="K29" s="70"/>
      <c r="L29" s="7"/>
      <c r="M29" s="76"/>
    </row>
    <row r="30" spans="4:13" ht="18" customHeight="1" x14ac:dyDescent="0.25">
      <c r="D30" s="34"/>
      <c r="E30" s="47"/>
      <c r="F30" s="35"/>
      <c r="G30" s="35"/>
      <c r="H30" s="8"/>
      <c r="I30" s="8"/>
      <c r="J30" s="70"/>
      <c r="K30" s="70"/>
      <c r="L30" s="7"/>
      <c r="M30" s="71"/>
    </row>
    <row r="31" spans="4:13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1"/>
    </row>
    <row r="32" spans="4:13" ht="18" customHeight="1" x14ac:dyDescent="0.25">
      <c r="D32" s="34"/>
      <c r="E32" s="47"/>
      <c r="F32" s="35"/>
      <c r="G32" s="35"/>
      <c r="H32" s="8"/>
      <c r="I32" s="8"/>
      <c r="J32" s="70"/>
      <c r="K32" s="70"/>
      <c r="M32" s="76"/>
    </row>
    <row r="33" spans="4:13" ht="18" customHeight="1" thickBot="1" x14ac:dyDescent="0.3">
      <c r="D33" s="62" t="s">
        <v>86</v>
      </c>
      <c r="E33" s="4"/>
      <c r="F33" s="4"/>
      <c r="G33" s="4"/>
      <c r="H33" s="4"/>
      <c r="I33" s="73"/>
      <c r="J33" s="4"/>
      <c r="K33" s="74"/>
      <c r="L33" s="75">
        <f>SUM(L28:L32)</f>
        <v>7.8</v>
      </c>
      <c r="M33" s="63"/>
    </row>
    <row r="35" spans="4:13" ht="18" customHeight="1" x14ac:dyDescent="0.25">
      <c r="D35" s="82"/>
    </row>
    <row r="36" spans="4:13" ht="18" customHeight="1" x14ac:dyDescent="0.25">
      <c r="D36" s="35"/>
    </row>
    <row r="37" spans="4:13" ht="18" customHeight="1" x14ac:dyDescent="0.25">
      <c r="D37" s="35"/>
    </row>
    <row r="38" spans="4:13" ht="18" customHeight="1" x14ac:dyDescent="0.25">
      <c r="D38" s="35"/>
    </row>
    <row r="39" spans="4:13" ht="18" customHeight="1" x14ac:dyDescent="0.25">
      <c r="D39" s="35"/>
    </row>
    <row r="40" spans="4:13" ht="18" customHeight="1" x14ac:dyDescent="0.25">
      <c r="D40" s="35"/>
    </row>
    <row r="41" spans="4:13" ht="18" customHeight="1" x14ac:dyDescent="0.25">
      <c r="D41" s="35"/>
    </row>
  </sheetData>
  <phoneticPr fontId="2" type="noConversion"/>
  <conditionalFormatting sqref="M23">
    <cfRule type="cellIs" dxfId="24" priority="2" operator="lessThanOrEqual">
      <formula>0</formula>
    </cfRule>
  </conditionalFormatting>
  <conditionalFormatting sqref="M24">
    <cfRule type="cellIs" dxfId="23" priority="1" operator="lessThan">
      <formula>0</formula>
    </cfRule>
  </conditionalFormatting>
  <hyperlinks>
    <hyperlink ref="A1" location="全班!A1" display="back" xr:uid="{00000000-0004-0000-0E00-000000000000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0269-A7F8-4A70-AA73-4267DB504764}">
  <sheetPr>
    <tabColor rgb="FFFFFF00"/>
  </sheetPr>
  <dimension ref="A1:M33"/>
  <sheetViews>
    <sheetView showGridLines="0" zoomScale="90" zoomScaleNormal="90" workbookViewId="0"/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1.6640625" style="12" bestFit="1" customWidth="1"/>
    <col min="12" max="12" width="10.77734375" customWidth="1"/>
    <col min="13" max="13" width="11.4414062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12652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34"/>
      <c r="E3" s="47"/>
      <c r="F3" s="35"/>
      <c r="G3" s="35"/>
      <c r="H3" s="35"/>
      <c r="I3" s="35"/>
      <c r="J3" s="35"/>
      <c r="K3" s="35"/>
      <c r="L3" s="97"/>
      <c r="M3" s="36">
        <f>L3*I3</f>
        <v>0</v>
      </c>
    </row>
    <row r="4" spans="1:13" ht="20.25" customHeight="1" x14ac:dyDescent="0.25">
      <c r="C4">
        <v>2</v>
      </c>
      <c r="D4" s="34"/>
      <c r="E4" s="47"/>
      <c r="F4" s="35"/>
      <c r="G4" s="49"/>
      <c r="H4" s="35"/>
      <c r="I4" s="35"/>
      <c r="J4" s="35"/>
      <c r="K4" s="35"/>
      <c r="L4" s="97"/>
      <c r="M4" s="36">
        <f>L4*I4</f>
        <v>0</v>
      </c>
    </row>
    <row r="5" spans="1:13" ht="20.25" customHeight="1" x14ac:dyDescent="0.25">
      <c r="C5">
        <v>3</v>
      </c>
      <c r="D5" s="34"/>
      <c r="E5" s="47"/>
      <c r="F5" s="35"/>
      <c r="G5" s="35"/>
      <c r="H5" s="35"/>
      <c r="I5" s="35"/>
      <c r="J5" s="35"/>
      <c r="K5" s="35"/>
      <c r="L5" s="131"/>
      <c r="M5" s="36">
        <f t="shared" ref="M5:M12" si="0">L5*I5</f>
        <v>0</v>
      </c>
    </row>
    <row r="6" spans="1:13" ht="20.25" customHeight="1" x14ac:dyDescent="0.25">
      <c r="C6">
        <v>4</v>
      </c>
      <c r="D6" s="34"/>
      <c r="E6" s="47"/>
      <c r="F6" s="35"/>
      <c r="G6" s="35"/>
      <c r="H6" s="35"/>
      <c r="I6" s="35"/>
      <c r="J6" s="35"/>
      <c r="K6" s="35"/>
      <c r="L6" s="131"/>
      <c r="M6" s="36">
        <f t="shared" si="0"/>
        <v>0</v>
      </c>
    </row>
    <row r="7" spans="1:13" ht="20.25" customHeight="1" x14ac:dyDescent="0.25">
      <c r="C7">
        <v>5</v>
      </c>
      <c r="D7" s="34"/>
      <c r="E7" s="47"/>
      <c r="F7" s="35"/>
      <c r="G7" s="35"/>
      <c r="H7" s="35"/>
      <c r="I7" s="35"/>
      <c r="J7" s="35"/>
      <c r="K7" s="35"/>
      <c r="L7" s="131"/>
      <c r="M7" s="36">
        <f t="shared" si="0"/>
        <v>0</v>
      </c>
    </row>
    <row r="8" spans="1:13" ht="20.25" customHeight="1" x14ac:dyDescent="0.25">
      <c r="C8">
        <v>6</v>
      </c>
      <c r="D8" s="34"/>
      <c r="E8" s="47"/>
      <c r="F8" s="35"/>
      <c r="G8" s="35"/>
      <c r="H8" s="35"/>
      <c r="I8" s="35"/>
      <c r="J8" s="35"/>
      <c r="K8" s="35"/>
      <c r="L8" s="131"/>
      <c r="M8" s="36">
        <f t="shared" si="0"/>
        <v>0</v>
      </c>
    </row>
    <row r="9" spans="1:13" ht="20.25" customHeight="1" x14ac:dyDescent="0.25">
      <c r="C9">
        <v>7</v>
      </c>
      <c r="D9" s="34"/>
      <c r="E9" s="47"/>
      <c r="F9" s="35"/>
      <c r="G9" s="35"/>
      <c r="H9" s="35"/>
      <c r="I9" s="35"/>
      <c r="J9" s="35"/>
      <c r="K9" s="35"/>
      <c r="L9" s="131"/>
      <c r="M9" s="36">
        <f t="shared" si="0"/>
        <v>0</v>
      </c>
    </row>
    <row r="10" spans="1:13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131"/>
      <c r="M10" s="36">
        <f t="shared" si="0"/>
        <v>0</v>
      </c>
    </row>
    <row r="11" spans="1:13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131"/>
      <c r="M11" s="36">
        <f t="shared" si="0"/>
        <v>0</v>
      </c>
    </row>
    <row r="12" spans="1:13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131"/>
      <c r="M12" s="36">
        <f t="shared" si="0"/>
        <v>0</v>
      </c>
    </row>
    <row r="13" spans="1:13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0</v>
      </c>
    </row>
    <row r="14" spans="1:13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7</v>
      </c>
      <c r="M14" s="13" t="s">
        <v>4</v>
      </c>
    </row>
    <row r="15" spans="1:13" ht="20.25" customHeight="1" thickTop="1" x14ac:dyDescent="0.25">
      <c r="C15" s="65"/>
      <c r="D15" s="51">
        <f>全班!$R$1</f>
        <v>46011</v>
      </c>
      <c r="E15" s="52"/>
      <c r="F15" s="38"/>
      <c r="G15" s="38"/>
      <c r="H15" s="38" t="s">
        <v>75</v>
      </c>
      <c r="I15" s="38">
        <f>SUMIFS($I$3:$I$13,$G$3:$G$13,G15)</f>
        <v>0</v>
      </c>
      <c r="J15" s="64" t="e">
        <f>K15/I15</f>
        <v>#DIV/0!</v>
      </c>
      <c r="K15" s="64">
        <f>SUMIFS($M$3:$M$13,$G$3:$G$13,G15)</f>
        <v>0</v>
      </c>
      <c r="L15" s="88" t="e">
        <f>VLOOKUP(G15,股价!C:D,2,FALSE)</f>
        <v>#N/A</v>
      </c>
      <c r="M15" s="41">
        <f>IFERROR(I15*L15,0)</f>
        <v>0</v>
      </c>
    </row>
    <row r="16" spans="1:13" ht="20.25" customHeight="1" x14ac:dyDescent="0.25">
      <c r="D16" s="51">
        <f>全班!$R$1</f>
        <v>46011</v>
      </c>
      <c r="E16" s="52"/>
      <c r="F16" s="38"/>
      <c r="G16" s="38"/>
      <c r="H16" s="38" t="s">
        <v>75</v>
      </c>
      <c r="I16" s="38">
        <f>SUMIFS($I$3:$I$13,$G$3:$G$13,G16)</f>
        <v>0</v>
      </c>
      <c r="J16" s="64" t="e">
        <f>K16/I16</f>
        <v>#DIV/0!</v>
      </c>
      <c r="K16" s="64">
        <f>SUMIFS($M$3:$M$13,$G$3:$G$13,G16)</f>
        <v>0</v>
      </c>
      <c r="L16" s="88" t="e">
        <f>VLOOKUP(G16,股价!C:D,2,FALSE)</f>
        <v>#N/A</v>
      </c>
      <c r="M16" s="41">
        <f>IFERROR(I16*L16,0)</f>
        <v>0</v>
      </c>
    </row>
    <row r="17" spans="4:13" ht="20.25" customHeight="1" x14ac:dyDescent="0.25">
      <c r="D17" s="51"/>
      <c r="E17" s="52"/>
      <c r="F17" s="38"/>
      <c r="G17" s="38"/>
      <c r="H17" s="38"/>
      <c r="I17" s="38"/>
      <c r="J17" s="39"/>
      <c r="K17" s="39"/>
      <c r="L17" s="40"/>
      <c r="M17" s="41"/>
    </row>
    <row r="18" spans="4:13" ht="20.25" customHeight="1" x14ac:dyDescent="0.25">
      <c r="D18" s="42"/>
      <c r="E18" s="48"/>
      <c r="F18" s="43"/>
      <c r="G18" s="43"/>
      <c r="H18" s="43"/>
      <c r="I18" s="43"/>
      <c r="J18" s="43"/>
      <c r="K18" s="43"/>
      <c r="L18" s="44"/>
      <c r="M18" s="45"/>
    </row>
    <row r="19" spans="4:13" ht="20.25" customHeight="1" x14ac:dyDescent="0.25">
      <c r="D19" s="10" t="s">
        <v>11</v>
      </c>
      <c r="E19" s="15"/>
      <c r="F19" s="7"/>
      <c r="G19" s="7"/>
      <c r="H19" s="7"/>
      <c r="I19" s="8"/>
      <c r="J19" s="8"/>
      <c r="K19" s="8"/>
      <c r="L19" s="7"/>
      <c r="M19" s="90">
        <f>SUM(M15:M18)</f>
        <v>0</v>
      </c>
    </row>
    <row r="20" spans="4:13" ht="20.25" customHeight="1" x14ac:dyDescent="0.25">
      <c r="D20" s="78" t="s">
        <v>86</v>
      </c>
      <c r="E20" s="79"/>
      <c r="F20" s="80"/>
      <c r="G20" s="80"/>
      <c r="H20" s="80"/>
      <c r="I20" s="77"/>
      <c r="J20" s="77"/>
      <c r="K20" s="77"/>
      <c r="L20" s="80"/>
      <c r="M20" s="91">
        <f>L33</f>
        <v>0</v>
      </c>
    </row>
    <row r="21" spans="4:13" ht="20.25" customHeight="1" x14ac:dyDescent="0.25">
      <c r="D21" s="10" t="s">
        <v>12</v>
      </c>
      <c r="E21" s="15"/>
      <c r="F21" s="11"/>
      <c r="G21" s="11"/>
      <c r="H21" s="7"/>
      <c r="I21" s="8"/>
      <c r="J21" s="8"/>
      <c r="K21" s="8"/>
      <c r="L21" s="7"/>
      <c r="M21" s="90">
        <f>M26-M13+M20</f>
        <v>1000000</v>
      </c>
    </row>
    <row r="22" spans="4:13" ht="20.25" customHeight="1" thickBot="1" x14ac:dyDescent="0.3">
      <c r="D22" s="9" t="s">
        <v>14</v>
      </c>
      <c r="E22" s="20"/>
      <c r="F22" s="23"/>
      <c r="G22" s="23"/>
      <c r="H22" s="24"/>
      <c r="I22" s="20"/>
      <c r="J22" s="20"/>
      <c r="K22" s="20"/>
      <c r="L22" s="24"/>
      <c r="M22" s="92">
        <f>M19+M21</f>
        <v>1000000</v>
      </c>
    </row>
    <row r="23" spans="4:13" ht="20.25" customHeight="1" x14ac:dyDescent="0.25">
      <c r="D23" s="10" t="s">
        <v>13</v>
      </c>
      <c r="E23" s="15"/>
      <c r="F23" s="14"/>
      <c r="G23" s="14"/>
      <c r="H23" s="7"/>
      <c r="I23" s="8"/>
      <c r="J23" s="8"/>
      <c r="K23" s="8"/>
      <c r="L23" s="7"/>
      <c r="M23" s="90">
        <f>M22-M26</f>
        <v>0</v>
      </c>
    </row>
    <row r="24" spans="4:13" ht="20.25" customHeight="1" thickBot="1" x14ac:dyDescent="0.3">
      <c r="D24" s="9" t="s">
        <v>6</v>
      </c>
      <c r="E24" s="20"/>
      <c r="F24" s="16"/>
      <c r="G24" s="16"/>
      <c r="H24" s="5"/>
      <c r="I24" s="6"/>
      <c r="J24" s="6"/>
      <c r="K24" s="6"/>
      <c r="L24" s="5"/>
      <c r="M24" s="22">
        <f>M23/M26</f>
        <v>0</v>
      </c>
    </row>
    <row r="25" spans="4:13" ht="20.25" customHeight="1" x14ac:dyDescent="0.25"/>
    <row r="26" spans="4:13" ht="20.25" customHeight="1" thickBot="1" x14ac:dyDescent="0.3">
      <c r="D26" s="15" t="s">
        <v>8</v>
      </c>
      <c r="E26" s="15"/>
      <c r="F26" s="18"/>
      <c r="G26" s="18"/>
      <c r="L26" s="18"/>
      <c r="M26" s="18">
        <f>本金与余额!D14</f>
        <v>1000000</v>
      </c>
    </row>
    <row r="27" spans="4:13" ht="18" customHeight="1" thickBot="1" x14ac:dyDescent="0.3">
      <c r="D27" s="2" t="s">
        <v>90</v>
      </c>
      <c r="E27" s="3" t="s">
        <v>32</v>
      </c>
      <c r="F27" s="3" t="s">
        <v>18</v>
      </c>
      <c r="G27" s="3" t="s">
        <v>19</v>
      </c>
      <c r="H27" s="3" t="s">
        <v>83</v>
      </c>
      <c r="I27" s="3" t="s">
        <v>1</v>
      </c>
      <c r="J27" s="3" t="s">
        <v>87</v>
      </c>
      <c r="K27" s="3" t="s">
        <v>84</v>
      </c>
      <c r="L27" s="3" t="s">
        <v>85</v>
      </c>
      <c r="M27" s="13" t="s">
        <v>91</v>
      </c>
    </row>
    <row r="28" spans="4:13" ht="18" customHeight="1" thickTop="1" x14ac:dyDescent="0.25">
      <c r="D28" s="34"/>
      <c r="E28" s="47"/>
      <c r="F28" s="8"/>
      <c r="G28" s="8"/>
      <c r="H28" s="8"/>
      <c r="I28" s="8"/>
      <c r="J28" s="70"/>
      <c r="K28" s="70"/>
      <c r="L28" s="7"/>
      <c r="M28" s="76"/>
    </row>
    <row r="29" spans="4:13" ht="18" customHeight="1" x14ac:dyDescent="0.25">
      <c r="D29" s="34"/>
      <c r="E29" s="47"/>
      <c r="F29" s="8"/>
      <c r="G29" s="8"/>
      <c r="H29" s="8"/>
      <c r="I29" s="8"/>
      <c r="J29" s="70"/>
      <c r="K29" s="70"/>
      <c r="L29" s="7"/>
      <c r="M29" s="76"/>
    </row>
    <row r="30" spans="4:13" ht="18" customHeight="1" x14ac:dyDescent="0.25">
      <c r="D30" s="34"/>
      <c r="E30" s="47"/>
      <c r="F30" s="8"/>
      <c r="G30" s="8"/>
      <c r="H30" s="8"/>
      <c r="I30" s="8"/>
      <c r="J30" s="70"/>
      <c r="K30" s="70"/>
      <c r="L30" s="7"/>
      <c r="M30" s="76"/>
    </row>
    <row r="31" spans="4:13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1"/>
    </row>
    <row r="32" spans="4:13" ht="18" customHeight="1" x14ac:dyDescent="0.25">
      <c r="D32" s="34"/>
      <c r="E32" s="47"/>
      <c r="F32" s="35"/>
      <c r="G32" s="35"/>
      <c r="H32" s="8"/>
      <c r="I32" s="8"/>
      <c r="J32" s="70"/>
      <c r="K32" s="70"/>
      <c r="M32" s="71"/>
    </row>
    <row r="33" spans="4:13" ht="18" customHeight="1" thickBot="1" x14ac:dyDescent="0.3">
      <c r="D33" s="62" t="s">
        <v>86</v>
      </c>
      <c r="E33" s="4"/>
      <c r="F33" s="4"/>
      <c r="G33" s="4"/>
      <c r="H33" s="4"/>
      <c r="I33" s="73"/>
      <c r="J33" s="4"/>
      <c r="K33" s="74"/>
      <c r="L33" s="75">
        <f>SUM(L28:L32)</f>
        <v>0</v>
      </c>
      <c r="M33" s="63"/>
    </row>
  </sheetData>
  <phoneticPr fontId="2" type="noConversion"/>
  <conditionalFormatting sqref="M23">
    <cfRule type="cellIs" dxfId="22" priority="2" operator="lessThanOrEqual">
      <formula>0</formula>
    </cfRule>
  </conditionalFormatting>
  <conditionalFormatting sqref="M24">
    <cfRule type="cellIs" dxfId="21" priority="1" operator="lessThan">
      <formula>0</formula>
    </cfRule>
  </conditionalFormatting>
  <hyperlinks>
    <hyperlink ref="A1" location="全班!A1" display="back" xr:uid="{BE39A503-FBB2-4C58-B2EF-1A9CE469AACA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>
    <tabColor rgb="FFFFFF00"/>
  </sheetPr>
  <dimension ref="A1:M49"/>
  <sheetViews>
    <sheetView showGridLines="0" topLeftCell="A19" zoomScale="90" zoomScaleNormal="90" workbookViewId="0">
      <selection activeCell="R24" sqref="R24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9.664062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3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12657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44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34">
        <v>45983</v>
      </c>
      <c r="E3" s="47" t="s">
        <v>224</v>
      </c>
      <c r="F3" s="35" t="s">
        <v>11438</v>
      </c>
      <c r="G3" s="35" t="s">
        <v>11436</v>
      </c>
      <c r="H3" s="35" t="s">
        <v>0</v>
      </c>
      <c r="I3" s="35">
        <v>300</v>
      </c>
      <c r="J3" s="35"/>
      <c r="K3" s="35"/>
      <c r="L3" s="97">
        <v>251.08199999999997</v>
      </c>
      <c r="M3" s="36">
        <f>L3*I3</f>
        <v>75324.599999999991</v>
      </c>
    </row>
    <row r="4" spans="1:13" ht="20.25" customHeight="1" x14ac:dyDescent="0.25">
      <c r="C4">
        <v>2</v>
      </c>
      <c r="D4" s="34">
        <v>45983</v>
      </c>
      <c r="E4" s="47" t="s">
        <v>39</v>
      </c>
      <c r="F4" s="35" t="s">
        <v>110</v>
      </c>
      <c r="G4" s="49" t="s">
        <v>11877</v>
      </c>
      <c r="H4" s="35" t="s">
        <v>0</v>
      </c>
      <c r="I4" s="35">
        <v>300</v>
      </c>
      <c r="J4" s="35"/>
      <c r="K4" s="35"/>
      <c r="L4" s="97">
        <v>147.6</v>
      </c>
      <c r="M4" s="36">
        <f>L4*I4</f>
        <v>44280</v>
      </c>
    </row>
    <row r="5" spans="1:13" ht="20.25" customHeight="1" x14ac:dyDescent="0.25">
      <c r="C5">
        <v>3</v>
      </c>
      <c r="D5" s="34">
        <v>45983</v>
      </c>
      <c r="E5" s="47" t="s">
        <v>223</v>
      </c>
      <c r="F5" s="35" t="s">
        <v>215</v>
      </c>
      <c r="G5" s="35" t="s">
        <v>221</v>
      </c>
      <c r="H5" s="35" t="s">
        <v>0</v>
      </c>
      <c r="I5" s="35">
        <v>80</v>
      </c>
      <c r="J5" s="35"/>
      <c r="K5" s="35"/>
      <c r="L5" s="131">
        <v>883.27199999999993</v>
      </c>
      <c r="M5" s="36">
        <f t="shared" ref="M5:M17" si="0">L5*I5</f>
        <v>70661.759999999995</v>
      </c>
    </row>
    <row r="6" spans="1:13" ht="20.25" customHeight="1" x14ac:dyDescent="0.25">
      <c r="C6">
        <v>4</v>
      </c>
      <c r="D6" s="34">
        <v>45983</v>
      </c>
      <c r="E6" s="47" t="s">
        <v>223</v>
      </c>
      <c r="F6" s="35" t="s">
        <v>246</v>
      </c>
      <c r="G6" s="35" t="s">
        <v>248</v>
      </c>
      <c r="H6" s="35" t="s">
        <v>0</v>
      </c>
      <c r="I6" s="35">
        <v>50</v>
      </c>
      <c r="J6" s="35"/>
      <c r="K6" s="35"/>
      <c r="L6" s="131">
        <v>1395.2639999999999</v>
      </c>
      <c r="M6" s="36">
        <f t="shared" si="0"/>
        <v>69763.199999999997</v>
      </c>
    </row>
    <row r="7" spans="1:13" ht="20.25" customHeight="1" x14ac:dyDescent="0.25">
      <c r="C7">
        <v>5</v>
      </c>
      <c r="D7" s="34">
        <v>45983</v>
      </c>
      <c r="E7" s="47" t="s">
        <v>223</v>
      </c>
      <c r="F7" s="35" t="s">
        <v>217</v>
      </c>
      <c r="G7" s="35" t="s">
        <v>219</v>
      </c>
      <c r="H7" s="35" t="s">
        <v>0</v>
      </c>
      <c r="I7" s="35">
        <v>20</v>
      </c>
      <c r="J7" s="35"/>
      <c r="K7" s="35"/>
      <c r="L7" s="131">
        <v>3050.502</v>
      </c>
      <c r="M7" s="36">
        <f t="shared" si="0"/>
        <v>61010.04</v>
      </c>
    </row>
    <row r="8" spans="1:13" ht="20.25" customHeight="1" x14ac:dyDescent="0.25">
      <c r="C8">
        <v>6</v>
      </c>
      <c r="D8" s="34">
        <v>45983</v>
      </c>
      <c r="E8" s="47" t="s">
        <v>223</v>
      </c>
      <c r="F8" s="35" t="s">
        <v>11477</v>
      </c>
      <c r="G8" s="35" t="s">
        <v>11475</v>
      </c>
      <c r="H8" s="35" t="s">
        <v>0</v>
      </c>
      <c r="I8" s="35">
        <v>20</v>
      </c>
      <c r="J8" s="35"/>
      <c r="K8" s="35"/>
      <c r="L8" s="131">
        <v>2653.56</v>
      </c>
      <c r="M8" s="36">
        <f t="shared" si="0"/>
        <v>53071.199999999997</v>
      </c>
    </row>
    <row r="9" spans="1:13" ht="20.25" customHeight="1" x14ac:dyDescent="0.25">
      <c r="C9">
        <v>7</v>
      </c>
      <c r="D9" s="34">
        <v>45983</v>
      </c>
      <c r="E9" s="47" t="s">
        <v>235</v>
      </c>
      <c r="F9" s="35" t="s">
        <v>230</v>
      </c>
      <c r="G9" s="35" t="s">
        <v>1725</v>
      </c>
      <c r="H9" s="35" t="s">
        <v>0</v>
      </c>
      <c r="I9" s="35">
        <v>100</v>
      </c>
      <c r="J9" s="35"/>
      <c r="K9" s="35"/>
      <c r="L9" s="131">
        <v>370</v>
      </c>
      <c r="M9" s="36">
        <f t="shared" si="0"/>
        <v>37000</v>
      </c>
    </row>
    <row r="10" spans="1:13" ht="20.25" customHeight="1" x14ac:dyDescent="0.25">
      <c r="C10">
        <v>8</v>
      </c>
      <c r="D10" s="34">
        <v>45983</v>
      </c>
      <c r="E10" s="47" t="s">
        <v>223</v>
      </c>
      <c r="F10" s="35" t="s">
        <v>11483</v>
      </c>
      <c r="G10" s="35" t="s">
        <v>11485</v>
      </c>
      <c r="H10" s="35" t="s">
        <v>0</v>
      </c>
      <c r="I10" s="35">
        <v>20</v>
      </c>
      <c r="J10" s="35"/>
      <c r="K10" s="35"/>
      <c r="L10" s="131">
        <v>2145.4679999999998</v>
      </c>
      <c r="M10" s="36">
        <f t="shared" si="0"/>
        <v>42909.36</v>
      </c>
    </row>
    <row r="11" spans="1:13" ht="20.25" customHeight="1" x14ac:dyDescent="0.25">
      <c r="D11" s="34">
        <v>45983</v>
      </c>
      <c r="E11" s="47" t="s">
        <v>223</v>
      </c>
      <c r="F11" s="35" t="s">
        <v>355</v>
      </c>
      <c r="G11" s="35" t="s">
        <v>357</v>
      </c>
      <c r="H11" s="35" t="s">
        <v>0</v>
      </c>
      <c r="I11" s="35">
        <v>10</v>
      </c>
      <c r="J11" s="35"/>
      <c r="K11" s="35"/>
      <c r="L11" s="131">
        <v>7539.2460000000001</v>
      </c>
      <c r="M11" s="36">
        <f t="shared" si="0"/>
        <v>75392.460000000006</v>
      </c>
    </row>
    <row r="12" spans="1:13" ht="20.25" customHeight="1" x14ac:dyDescent="0.25">
      <c r="D12" s="34">
        <v>45983</v>
      </c>
      <c r="E12" s="47" t="s">
        <v>223</v>
      </c>
      <c r="F12" s="35" t="s">
        <v>12213</v>
      </c>
      <c r="G12" s="35" t="s">
        <v>12215</v>
      </c>
      <c r="H12" s="35" t="s">
        <v>0</v>
      </c>
      <c r="I12" s="35">
        <v>80</v>
      </c>
      <c r="J12" s="35"/>
      <c r="K12" s="35"/>
      <c r="L12" s="131">
        <v>836.93999999999994</v>
      </c>
      <c r="M12" s="36">
        <f t="shared" si="0"/>
        <v>66955.199999999997</v>
      </c>
    </row>
    <row r="13" spans="1:13" ht="20.25" customHeight="1" x14ac:dyDescent="0.25">
      <c r="D13" s="34">
        <v>45983</v>
      </c>
      <c r="E13" s="47" t="s">
        <v>235</v>
      </c>
      <c r="F13" s="35" t="s">
        <v>12792</v>
      </c>
      <c r="G13" s="35" t="s">
        <v>12790</v>
      </c>
      <c r="H13" s="35" t="s">
        <v>0</v>
      </c>
      <c r="I13" s="35">
        <v>70000</v>
      </c>
      <c r="J13" s="35"/>
      <c r="K13" s="35"/>
      <c r="L13" s="131">
        <v>1.347</v>
      </c>
      <c r="M13" s="36">
        <f t="shared" si="0"/>
        <v>94290</v>
      </c>
    </row>
    <row r="14" spans="1:13" ht="20.25" customHeight="1" x14ac:dyDescent="0.25">
      <c r="D14" s="34">
        <v>45983</v>
      </c>
      <c r="E14" s="47" t="s">
        <v>235</v>
      </c>
      <c r="F14" s="35" t="s">
        <v>12795</v>
      </c>
      <c r="G14" s="35" t="s">
        <v>12797</v>
      </c>
      <c r="H14" s="35" t="s">
        <v>0</v>
      </c>
      <c r="I14" s="35">
        <v>70000</v>
      </c>
      <c r="J14" s="35"/>
      <c r="K14" s="35"/>
      <c r="L14" s="131">
        <v>2.355</v>
      </c>
      <c r="M14" s="36">
        <f t="shared" si="0"/>
        <v>164850</v>
      </c>
    </row>
    <row r="15" spans="1:13" ht="20.25" customHeight="1" x14ac:dyDescent="0.25">
      <c r="D15" s="34">
        <v>45983</v>
      </c>
      <c r="E15" s="47" t="s">
        <v>223</v>
      </c>
      <c r="F15" s="35" t="s">
        <v>289</v>
      </c>
      <c r="G15" s="35" t="s">
        <v>291</v>
      </c>
      <c r="H15" s="35" t="s">
        <v>0</v>
      </c>
      <c r="I15" s="35">
        <v>60</v>
      </c>
      <c r="J15" s="35"/>
      <c r="K15" s="35"/>
      <c r="L15" s="131">
        <v>1721.3819999999998</v>
      </c>
      <c r="M15" s="36">
        <f t="shared" si="0"/>
        <v>103282.91999999998</v>
      </c>
    </row>
    <row r="16" spans="1:13" ht="20.25" customHeight="1" x14ac:dyDescent="0.25">
      <c r="C16">
        <v>9</v>
      </c>
      <c r="D16" s="34">
        <v>45983</v>
      </c>
      <c r="E16" s="47"/>
      <c r="F16" s="35"/>
      <c r="G16" s="35"/>
      <c r="H16" s="35" t="s">
        <v>0</v>
      </c>
      <c r="I16" s="35"/>
      <c r="J16" s="35"/>
      <c r="K16" s="35"/>
      <c r="L16" s="131"/>
      <c r="M16" s="36">
        <f t="shared" si="0"/>
        <v>0</v>
      </c>
    </row>
    <row r="17" spans="3:13" ht="20.25" customHeight="1" x14ac:dyDescent="0.25">
      <c r="C17">
        <v>10</v>
      </c>
      <c r="D17" s="34"/>
      <c r="E17" s="47"/>
      <c r="F17" s="35"/>
      <c r="G17" s="35"/>
      <c r="H17" s="35"/>
      <c r="I17" s="35"/>
      <c r="J17" s="35"/>
      <c r="K17" s="35"/>
      <c r="L17" s="131"/>
      <c r="M17" s="36">
        <f t="shared" si="0"/>
        <v>0</v>
      </c>
    </row>
    <row r="18" spans="3:13" ht="20.25" customHeight="1" thickBot="1" x14ac:dyDescent="0.3">
      <c r="D18" s="9" t="s">
        <v>41</v>
      </c>
      <c r="E18" s="20"/>
      <c r="F18" s="20"/>
      <c r="G18" s="20"/>
      <c r="H18" s="20"/>
      <c r="I18" s="20"/>
      <c r="J18" s="20"/>
      <c r="K18" s="20"/>
      <c r="L18" s="20"/>
      <c r="M18" s="21">
        <f>SUM(M3:M17)</f>
        <v>958790.74</v>
      </c>
    </row>
    <row r="19" spans="3:13" ht="20.25" customHeight="1" thickBot="1" x14ac:dyDescent="0.3">
      <c r="D19" s="2" t="s">
        <v>3</v>
      </c>
      <c r="E19" s="3" t="s">
        <v>32</v>
      </c>
      <c r="F19" s="3" t="s">
        <v>18</v>
      </c>
      <c r="G19" s="3" t="s">
        <v>19</v>
      </c>
      <c r="H19" s="3" t="s">
        <v>83</v>
      </c>
      <c r="I19" s="3" t="s">
        <v>1</v>
      </c>
      <c r="J19" s="3" t="s">
        <v>10</v>
      </c>
      <c r="K19" s="3" t="s">
        <v>17</v>
      </c>
      <c r="L19" s="3" t="s">
        <v>7</v>
      </c>
      <c r="M19" s="13" t="s">
        <v>4</v>
      </c>
    </row>
    <row r="20" spans="3:13" ht="20.25" customHeight="1" thickTop="1" x14ac:dyDescent="0.25">
      <c r="C20" s="65"/>
      <c r="D20" s="51">
        <f>全班!$R$1</f>
        <v>46011</v>
      </c>
      <c r="E20" s="52" t="s">
        <v>223</v>
      </c>
      <c r="F20" s="38" t="s">
        <v>11438</v>
      </c>
      <c r="G20" s="38" t="s">
        <v>11436</v>
      </c>
      <c r="H20" s="38" t="s">
        <v>75</v>
      </c>
      <c r="I20" s="38">
        <f>SUMIFS($I$3:$I$18,$G$3:$G$18,G20)</f>
        <v>300</v>
      </c>
      <c r="J20" s="64">
        <f>K20/I20</f>
        <v>251.08199999999997</v>
      </c>
      <c r="K20" s="64">
        <f>SUMIFS($M$3:$M$18,$G$3:$G$18,G20)</f>
        <v>75324.599999999991</v>
      </c>
      <c r="L20" s="88">
        <f>VLOOKUP(G20,股价!C:D,2,FALSE)</f>
        <v>242.65799999999999</v>
      </c>
      <c r="M20" s="41">
        <f>IFERROR(I20*L20,0)</f>
        <v>72797.399999999994</v>
      </c>
    </row>
    <row r="21" spans="3:13" ht="20.25" customHeight="1" x14ac:dyDescent="0.25">
      <c r="D21" s="51">
        <f>全班!$R$1</f>
        <v>46011</v>
      </c>
      <c r="E21" s="52" t="s">
        <v>47</v>
      </c>
      <c r="F21" s="38" t="s">
        <v>110</v>
      </c>
      <c r="G21" s="38" t="s">
        <v>11877</v>
      </c>
      <c r="H21" s="38" t="s">
        <v>75</v>
      </c>
      <c r="I21" s="38">
        <f>SUMIFS($I$3:$I$18,$G$3:$G$18,G21)</f>
        <v>300</v>
      </c>
      <c r="J21" s="64">
        <f>K21/I21</f>
        <v>147.6</v>
      </c>
      <c r="K21" s="64">
        <f>SUMIFS($M$3:$M$18,$G$3:$G$18,G21)</f>
        <v>44280</v>
      </c>
      <c r="L21" s="88">
        <f>VLOOKUP(G21,股价!C:D,2,FALSE)</f>
        <v>145.30000000000001</v>
      </c>
      <c r="M21" s="41">
        <f>IFERROR(I21*L21,0)</f>
        <v>43590</v>
      </c>
    </row>
    <row r="22" spans="3:13" ht="20.25" customHeight="1" x14ac:dyDescent="0.25">
      <c r="D22" s="51">
        <f>全班!$R$1</f>
        <v>46011</v>
      </c>
      <c r="E22" s="52" t="s">
        <v>223</v>
      </c>
      <c r="F22" s="38" t="s">
        <v>215</v>
      </c>
      <c r="G22" s="38" t="s">
        <v>221</v>
      </c>
      <c r="H22" s="38" t="s">
        <v>75</v>
      </c>
      <c r="I22" s="38">
        <f t="shared" ref="I22:I29" si="1">SUMIFS($I$3:$I$18,$G$3:$G$18,G22)</f>
        <v>80</v>
      </c>
      <c r="J22" s="64">
        <f t="shared" ref="J22:J32" si="2">K22/I22</f>
        <v>883.27199999999993</v>
      </c>
      <c r="K22" s="64">
        <f t="shared" ref="K22:K29" si="3">SUMIFS($M$3:$M$18,$G$3:$G$18,G22)</f>
        <v>70661.759999999995</v>
      </c>
      <c r="L22" s="88">
        <f>VLOOKUP(G22,股价!C:D,2,FALSE)</f>
        <v>854.178</v>
      </c>
      <c r="M22" s="41">
        <f t="shared" ref="M22:M29" si="4">IFERROR(I22*L22,0)</f>
        <v>68334.240000000005</v>
      </c>
    </row>
    <row r="23" spans="3:13" ht="20.25" customHeight="1" x14ac:dyDescent="0.25">
      <c r="D23" s="51">
        <f>全班!$R$1</f>
        <v>46011</v>
      </c>
      <c r="E23" s="52" t="s">
        <v>223</v>
      </c>
      <c r="F23" s="38" t="s">
        <v>246</v>
      </c>
      <c r="G23" s="38" t="s">
        <v>248</v>
      </c>
      <c r="H23" s="38" t="s">
        <v>75</v>
      </c>
      <c r="I23" s="38">
        <f t="shared" si="1"/>
        <v>50</v>
      </c>
      <c r="J23" s="64">
        <f t="shared" si="2"/>
        <v>1395.2639999999999</v>
      </c>
      <c r="K23" s="64">
        <f t="shared" si="3"/>
        <v>69763.199999999997</v>
      </c>
      <c r="L23" s="88">
        <f>VLOOKUP(G23,股价!C:D,2,FALSE)</f>
        <v>1411.722</v>
      </c>
      <c r="M23" s="41">
        <f t="shared" si="4"/>
        <v>70586.100000000006</v>
      </c>
    </row>
    <row r="24" spans="3:13" ht="20.25" customHeight="1" x14ac:dyDescent="0.25">
      <c r="D24" s="51">
        <f>全班!$R$1</f>
        <v>46011</v>
      </c>
      <c r="E24" s="52" t="s">
        <v>223</v>
      </c>
      <c r="F24" s="38" t="s">
        <v>217</v>
      </c>
      <c r="G24" s="38" t="s">
        <v>219</v>
      </c>
      <c r="H24" s="38" t="s">
        <v>75</v>
      </c>
      <c r="I24" s="38">
        <f t="shared" si="1"/>
        <v>20</v>
      </c>
      <c r="J24" s="64">
        <f t="shared" si="2"/>
        <v>3050.502</v>
      </c>
      <c r="K24" s="64">
        <f t="shared" si="3"/>
        <v>61010.04</v>
      </c>
      <c r="L24" s="88">
        <f>VLOOKUP(G24,股价!C:D,2,FALSE)</f>
        <v>3753.3599999999997</v>
      </c>
      <c r="M24" s="41">
        <f t="shared" si="4"/>
        <v>75067.199999999997</v>
      </c>
    </row>
    <row r="25" spans="3:13" ht="20.25" customHeight="1" x14ac:dyDescent="0.25">
      <c r="D25" s="51">
        <f>全班!$R$1</f>
        <v>46011</v>
      </c>
      <c r="E25" s="52" t="s">
        <v>223</v>
      </c>
      <c r="F25" s="38" t="s">
        <v>11477</v>
      </c>
      <c r="G25" s="38" t="s">
        <v>11475</v>
      </c>
      <c r="H25" s="38" t="s">
        <v>75</v>
      </c>
      <c r="I25" s="38">
        <f t="shared" si="1"/>
        <v>20</v>
      </c>
      <c r="J25" s="64">
        <f t="shared" si="2"/>
        <v>2653.56</v>
      </c>
      <c r="K25" s="64">
        <f t="shared" si="3"/>
        <v>53071.199999999997</v>
      </c>
      <c r="L25" s="88">
        <f>VLOOKUP(G25,股价!C:D,2,FALSE)</f>
        <v>2654.808</v>
      </c>
      <c r="M25" s="41">
        <f t="shared" si="4"/>
        <v>53096.160000000003</v>
      </c>
    </row>
    <row r="26" spans="3:13" ht="20.25" customHeight="1" x14ac:dyDescent="0.25">
      <c r="D26" s="51">
        <f>全班!$R$1</f>
        <v>46011</v>
      </c>
      <c r="E26" s="52" t="s">
        <v>234</v>
      </c>
      <c r="F26" s="38" t="s">
        <v>230</v>
      </c>
      <c r="G26" s="38" t="s">
        <v>1725</v>
      </c>
      <c r="H26" s="38" t="s">
        <v>75</v>
      </c>
      <c r="I26" s="38">
        <f t="shared" si="1"/>
        <v>100</v>
      </c>
      <c r="J26" s="64">
        <f t="shared" si="2"/>
        <v>370</v>
      </c>
      <c r="K26" s="64">
        <f t="shared" si="3"/>
        <v>37000</v>
      </c>
      <c r="L26" s="88">
        <f>VLOOKUP(G26,股价!C:D,2,FALSE)</f>
        <v>374</v>
      </c>
      <c r="M26" s="41">
        <f t="shared" si="4"/>
        <v>37400</v>
      </c>
    </row>
    <row r="27" spans="3:13" ht="20.25" customHeight="1" x14ac:dyDescent="0.25">
      <c r="D27" s="51">
        <f>全班!$R$1</f>
        <v>46011</v>
      </c>
      <c r="E27" s="52" t="s">
        <v>223</v>
      </c>
      <c r="F27" s="38" t="s">
        <v>11483</v>
      </c>
      <c r="G27" s="38" t="s">
        <v>11485</v>
      </c>
      <c r="H27" s="38" t="s">
        <v>75</v>
      </c>
      <c r="I27" s="38">
        <f t="shared" si="1"/>
        <v>20</v>
      </c>
      <c r="J27" s="64">
        <f t="shared" si="2"/>
        <v>2145.4679999999998</v>
      </c>
      <c r="K27" s="64">
        <f t="shared" si="3"/>
        <v>42909.36</v>
      </c>
      <c r="L27" s="88">
        <f>VLOOKUP(G27,股价!C:D,2,FALSE)</f>
        <v>2253.81</v>
      </c>
      <c r="M27" s="41">
        <f t="shared" si="4"/>
        <v>45076.2</v>
      </c>
    </row>
    <row r="28" spans="3:13" ht="20.25" customHeight="1" x14ac:dyDescent="0.25">
      <c r="D28" s="51">
        <f>全班!$R$1</f>
        <v>46011</v>
      </c>
      <c r="E28" s="52" t="s">
        <v>223</v>
      </c>
      <c r="F28" s="38" t="s">
        <v>355</v>
      </c>
      <c r="G28" s="38" t="s">
        <v>357</v>
      </c>
      <c r="H28" s="38" t="s">
        <v>75</v>
      </c>
      <c r="I28" s="38">
        <f t="shared" si="1"/>
        <v>10</v>
      </c>
      <c r="J28" s="64">
        <f t="shared" si="2"/>
        <v>7539.246000000001</v>
      </c>
      <c r="K28" s="64">
        <f t="shared" si="3"/>
        <v>75392.460000000006</v>
      </c>
      <c r="L28" s="88">
        <f>VLOOKUP(G28,股价!C:D,2,FALSE)</f>
        <v>8236.9560000000001</v>
      </c>
      <c r="M28" s="41">
        <f t="shared" si="4"/>
        <v>82369.56</v>
      </c>
    </row>
    <row r="29" spans="3:13" ht="20.25" customHeight="1" x14ac:dyDescent="0.25">
      <c r="D29" s="51">
        <f>全班!$R$1</f>
        <v>46011</v>
      </c>
      <c r="E29" s="52" t="s">
        <v>223</v>
      </c>
      <c r="F29" s="38" t="s">
        <v>12213</v>
      </c>
      <c r="G29" s="38" t="s">
        <v>12215</v>
      </c>
      <c r="H29" s="38" t="s">
        <v>75</v>
      </c>
      <c r="I29" s="38">
        <f t="shared" si="1"/>
        <v>80</v>
      </c>
      <c r="J29" s="64">
        <f t="shared" si="2"/>
        <v>836.93999999999994</v>
      </c>
      <c r="K29" s="64">
        <f t="shared" si="3"/>
        <v>66955.199999999997</v>
      </c>
      <c r="L29" s="88">
        <f>VLOOKUP(G29,股价!C:D,2,FALSE)</f>
        <v>946.53</v>
      </c>
      <c r="M29" s="41">
        <f t="shared" si="4"/>
        <v>75722.399999999994</v>
      </c>
    </row>
    <row r="30" spans="3:13" ht="20.25" customHeight="1" x14ac:dyDescent="0.25">
      <c r="D30" s="51">
        <f>全班!$R$1</f>
        <v>46011</v>
      </c>
      <c r="E30" s="52" t="s">
        <v>234</v>
      </c>
      <c r="F30" s="38" t="s">
        <v>12792</v>
      </c>
      <c r="G30" s="38" t="s">
        <v>12790</v>
      </c>
      <c r="H30" s="38" t="s">
        <v>75</v>
      </c>
      <c r="I30" s="38">
        <f t="shared" ref="I30:I32" si="5">SUMIFS($I$3:$I$18,$G$3:$G$18,G30)</f>
        <v>70000</v>
      </c>
      <c r="J30" s="64">
        <f t="shared" si="2"/>
        <v>1.347</v>
      </c>
      <c r="K30" s="64">
        <f t="shared" ref="K30:K32" si="6">SUMIFS($M$3:$M$18,$G$3:$G$18,G30)</f>
        <v>94290</v>
      </c>
      <c r="L30" s="88">
        <f>VLOOKUP(G30,股价!C:D,2,FALSE)</f>
        <v>1.387</v>
      </c>
      <c r="M30" s="41">
        <f t="shared" ref="M30:M32" si="7">IFERROR(I30*L30,0)</f>
        <v>97090</v>
      </c>
    </row>
    <row r="31" spans="3:13" ht="20.25" customHeight="1" x14ac:dyDescent="0.25">
      <c r="D31" s="51">
        <f>全班!$R$1</f>
        <v>46011</v>
      </c>
      <c r="E31" s="52" t="s">
        <v>234</v>
      </c>
      <c r="F31" s="38" t="s">
        <v>12795</v>
      </c>
      <c r="G31" s="38" t="s">
        <v>12797</v>
      </c>
      <c r="H31" s="38" t="s">
        <v>75</v>
      </c>
      <c r="I31" s="38">
        <f t="shared" si="5"/>
        <v>70000</v>
      </c>
      <c r="J31" s="64">
        <f t="shared" si="2"/>
        <v>2.355</v>
      </c>
      <c r="K31" s="64">
        <f t="shared" si="6"/>
        <v>164850</v>
      </c>
      <c r="L31" s="88">
        <f>VLOOKUP(G31,股价!C:D,2,FALSE)</f>
        <v>2.4510000000000001</v>
      </c>
      <c r="M31" s="41">
        <f t="shared" si="7"/>
        <v>171570</v>
      </c>
    </row>
    <row r="32" spans="3:13" ht="20.25" customHeight="1" x14ac:dyDescent="0.25">
      <c r="D32" s="51">
        <f>全班!$R$1</f>
        <v>46011</v>
      </c>
      <c r="E32" s="52" t="s">
        <v>223</v>
      </c>
      <c r="F32" s="38" t="s">
        <v>289</v>
      </c>
      <c r="G32" s="38" t="s">
        <v>291</v>
      </c>
      <c r="H32" s="38" t="s">
        <v>75</v>
      </c>
      <c r="I32" s="38">
        <f t="shared" si="5"/>
        <v>60</v>
      </c>
      <c r="J32" s="64">
        <f t="shared" si="2"/>
        <v>1721.3819999999998</v>
      </c>
      <c r="K32" s="64">
        <f t="shared" si="6"/>
        <v>103282.91999999998</v>
      </c>
      <c r="L32" s="88">
        <f>VLOOKUP(G32,股价!C:D,2,FALSE)</f>
        <v>1773.33</v>
      </c>
      <c r="M32" s="41">
        <f t="shared" si="7"/>
        <v>106399.79999999999</v>
      </c>
    </row>
    <row r="33" spans="4:13" ht="20.25" customHeight="1" x14ac:dyDescent="0.25">
      <c r="D33" s="51"/>
      <c r="E33" s="52"/>
      <c r="F33" s="38"/>
      <c r="G33" s="38"/>
      <c r="H33" s="38"/>
      <c r="I33" s="38"/>
      <c r="J33" s="64"/>
      <c r="K33" s="64"/>
      <c r="L33" s="88"/>
      <c r="M33" s="41"/>
    </row>
    <row r="34" spans="4:13" ht="20.25" customHeight="1" x14ac:dyDescent="0.25">
      <c r="D34" s="42"/>
      <c r="E34" s="48"/>
      <c r="F34" s="43"/>
      <c r="G34" s="43"/>
      <c r="H34" s="43"/>
      <c r="I34" s="43"/>
      <c r="J34" s="43"/>
      <c r="K34" s="43"/>
      <c r="L34" s="44"/>
      <c r="M34" s="45"/>
    </row>
    <row r="35" spans="4:13" ht="20.25" customHeight="1" x14ac:dyDescent="0.25">
      <c r="D35" s="10" t="s">
        <v>11</v>
      </c>
      <c r="E35" s="15"/>
      <c r="F35" s="7"/>
      <c r="G35" s="7"/>
      <c r="H35" s="7"/>
      <c r="I35" s="8"/>
      <c r="J35" s="8"/>
      <c r="K35" s="8"/>
      <c r="L35" s="7"/>
      <c r="M35" s="90">
        <f>SUM(M20:M34)</f>
        <v>999099.06</v>
      </c>
    </row>
    <row r="36" spans="4:13" ht="20.25" customHeight="1" x14ac:dyDescent="0.25">
      <c r="D36" s="78" t="s">
        <v>88</v>
      </c>
      <c r="E36" s="79"/>
      <c r="F36" s="80"/>
      <c r="G36" s="80"/>
      <c r="H36" s="80"/>
      <c r="I36" s="77"/>
      <c r="J36" s="77"/>
      <c r="K36" s="77"/>
      <c r="L36" s="80"/>
      <c r="M36" s="91">
        <f>L49</f>
        <v>0</v>
      </c>
    </row>
    <row r="37" spans="4:13" ht="20.25" customHeight="1" x14ac:dyDescent="0.25">
      <c r="D37" s="10" t="s">
        <v>12</v>
      </c>
      <c r="E37" s="15"/>
      <c r="F37" s="11"/>
      <c r="G37" s="11"/>
      <c r="H37" s="7"/>
      <c r="I37" s="8"/>
      <c r="J37" s="8"/>
      <c r="K37" s="8"/>
      <c r="L37" s="7"/>
      <c r="M37" s="90">
        <f>M42-M18+M36</f>
        <v>41209.260000000009</v>
      </c>
    </row>
    <row r="38" spans="4:13" ht="20.25" customHeight="1" thickBot="1" x14ac:dyDescent="0.3">
      <c r="D38" s="9" t="s">
        <v>14</v>
      </c>
      <c r="E38" s="20"/>
      <c r="F38" s="23"/>
      <c r="G38" s="23"/>
      <c r="H38" s="24"/>
      <c r="I38" s="20"/>
      <c r="J38" s="20"/>
      <c r="K38" s="20"/>
      <c r="L38" s="24"/>
      <c r="M38" s="92">
        <f>M35+M37</f>
        <v>1040308.3200000001</v>
      </c>
    </row>
    <row r="39" spans="4:13" ht="20.25" customHeight="1" x14ac:dyDescent="0.25">
      <c r="D39" s="10" t="s">
        <v>13</v>
      </c>
      <c r="E39" s="15"/>
      <c r="F39" s="14"/>
      <c r="G39" s="14"/>
      <c r="H39" s="7"/>
      <c r="I39" s="8"/>
      <c r="J39" s="8"/>
      <c r="K39" s="8"/>
      <c r="L39" s="7"/>
      <c r="M39" s="90">
        <f>M38-M42</f>
        <v>40308.320000000065</v>
      </c>
    </row>
    <row r="40" spans="4:13" ht="20.25" customHeight="1" thickBot="1" x14ac:dyDescent="0.3">
      <c r="D40" s="9" t="s">
        <v>6</v>
      </c>
      <c r="E40" s="20"/>
      <c r="F40" s="16"/>
      <c r="G40" s="16"/>
      <c r="H40" s="5"/>
      <c r="I40" s="6"/>
      <c r="J40" s="6"/>
      <c r="K40" s="6"/>
      <c r="L40" s="5"/>
      <c r="M40" s="22">
        <f>M39/M42</f>
        <v>4.0308320000000064E-2</v>
      </c>
    </row>
    <row r="41" spans="4:13" ht="20.25" customHeight="1" x14ac:dyDescent="0.25"/>
    <row r="42" spans="4:13" ht="20.25" customHeight="1" thickBot="1" x14ac:dyDescent="0.3">
      <c r="D42" s="15" t="s">
        <v>8</v>
      </c>
      <c r="E42" s="15"/>
      <c r="F42" s="18"/>
      <c r="G42" s="18"/>
      <c r="L42" s="18"/>
      <c r="M42" s="18">
        <f>本金与余额!D14</f>
        <v>1000000</v>
      </c>
    </row>
    <row r="43" spans="4:13" ht="18" customHeight="1" thickBot="1" x14ac:dyDescent="0.3">
      <c r="D43" s="2" t="s">
        <v>90</v>
      </c>
      <c r="E43" s="3" t="s">
        <v>32</v>
      </c>
      <c r="F43" s="3" t="s">
        <v>18</v>
      </c>
      <c r="G43" s="3" t="s">
        <v>19</v>
      </c>
      <c r="H43" s="3" t="s">
        <v>83</v>
      </c>
      <c r="I43" s="3" t="s">
        <v>1</v>
      </c>
      <c r="J43" s="3" t="s">
        <v>87</v>
      </c>
      <c r="K43" s="3" t="s">
        <v>84</v>
      </c>
      <c r="L43" s="3" t="s">
        <v>85</v>
      </c>
      <c r="M43" s="13" t="s">
        <v>91</v>
      </c>
    </row>
    <row r="44" spans="4:13" ht="18" customHeight="1" thickTop="1" x14ac:dyDescent="0.25">
      <c r="D44" s="34"/>
      <c r="E44" s="47"/>
      <c r="F44" s="8"/>
      <c r="G44" s="8"/>
      <c r="H44" s="8"/>
      <c r="I44" s="8"/>
      <c r="J44" s="70"/>
      <c r="K44" s="70"/>
      <c r="L44" s="7"/>
      <c r="M44" s="76"/>
    </row>
    <row r="45" spans="4:13" ht="18" customHeight="1" x14ac:dyDescent="0.25">
      <c r="D45" s="34"/>
      <c r="E45" s="47"/>
      <c r="F45" s="8"/>
      <c r="G45" s="8"/>
      <c r="H45" s="8"/>
      <c r="I45" s="8"/>
      <c r="J45" s="70"/>
      <c r="K45" s="70"/>
      <c r="L45" s="7"/>
      <c r="M45" s="76"/>
    </row>
    <row r="46" spans="4:13" ht="18" customHeight="1" x14ac:dyDescent="0.25">
      <c r="D46" s="34"/>
      <c r="E46" s="47"/>
      <c r="F46" s="8"/>
      <c r="G46" s="8"/>
      <c r="H46" s="8"/>
      <c r="I46" s="8"/>
      <c r="J46" s="70"/>
      <c r="K46" s="70"/>
      <c r="L46" s="7"/>
      <c r="M46" s="76"/>
    </row>
    <row r="47" spans="4:13" ht="18" customHeight="1" x14ac:dyDescent="0.25">
      <c r="D47" s="34"/>
      <c r="E47" s="47"/>
      <c r="F47" s="35"/>
      <c r="G47" s="35"/>
      <c r="H47" s="8"/>
      <c r="I47" s="8"/>
      <c r="J47" s="70"/>
      <c r="K47" s="70"/>
      <c r="L47" s="7"/>
      <c r="M47" s="71"/>
    </row>
    <row r="48" spans="4:13" ht="18" customHeight="1" x14ac:dyDescent="0.25">
      <c r="D48" s="34"/>
      <c r="E48" s="47"/>
      <c r="F48" s="35"/>
      <c r="G48" s="35"/>
      <c r="H48" s="8"/>
      <c r="I48" s="8"/>
      <c r="J48" s="70"/>
      <c r="K48" s="70"/>
      <c r="M48" s="71"/>
    </row>
    <row r="49" spans="4:13" ht="18" customHeight="1" thickBot="1" x14ac:dyDescent="0.3">
      <c r="D49" s="62" t="s">
        <v>86</v>
      </c>
      <c r="E49" s="4"/>
      <c r="F49" s="4"/>
      <c r="G49" s="4"/>
      <c r="H49" s="4"/>
      <c r="I49" s="73"/>
      <c r="J49" s="4"/>
      <c r="K49" s="74"/>
      <c r="L49" s="75">
        <f>SUM(L44:L48)</f>
        <v>0</v>
      </c>
      <c r="M49" s="63"/>
    </row>
  </sheetData>
  <phoneticPr fontId="2" type="noConversion"/>
  <conditionalFormatting sqref="M39">
    <cfRule type="cellIs" dxfId="20" priority="2" operator="lessThanOrEqual">
      <formula>0</formula>
    </cfRule>
  </conditionalFormatting>
  <conditionalFormatting sqref="M40">
    <cfRule type="cellIs" dxfId="19" priority="1" operator="lessThan">
      <formula>0</formula>
    </cfRule>
  </conditionalFormatting>
  <hyperlinks>
    <hyperlink ref="A1" location="全班!A1" display="back" xr:uid="{00000000-0004-0000-1000-000000000000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2A08-1DDA-47A3-B0CB-F71E9E549FBB}">
  <sheetPr>
    <tabColor rgb="FFFFFF00"/>
  </sheetPr>
  <dimension ref="A1:M40"/>
  <sheetViews>
    <sheetView showGridLines="0" topLeftCell="A10" zoomScale="90" zoomScaleNormal="90" workbookViewId="0">
      <selection activeCell="D20" sqref="D20:M31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1.6640625" style="12" bestFit="1" customWidth="1"/>
    <col min="12" max="12" width="10.77734375" customWidth="1"/>
    <col min="13" max="13" width="13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12697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201">
        <v>45976</v>
      </c>
      <c r="E3" s="202" t="s">
        <v>235</v>
      </c>
      <c r="F3" s="203" t="s">
        <v>3256</v>
      </c>
      <c r="G3" s="203" t="s">
        <v>3255</v>
      </c>
      <c r="H3" s="203" t="s">
        <v>0</v>
      </c>
      <c r="I3" s="203">
        <v>1000</v>
      </c>
      <c r="J3" s="203"/>
      <c r="K3" s="203"/>
      <c r="L3" s="205">
        <v>34.29</v>
      </c>
      <c r="M3" s="206">
        <f>L3*I3</f>
        <v>34290</v>
      </c>
    </row>
    <row r="4" spans="1:13" ht="20.25" customHeight="1" x14ac:dyDescent="0.25">
      <c r="C4">
        <v>2</v>
      </c>
      <c r="D4" s="201">
        <v>45976</v>
      </c>
      <c r="E4" s="202" t="s">
        <v>235</v>
      </c>
      <c r="F4" s="203" t="s">
        <v>393</v>
      </c>
      <c r="G4" s="339" t="s">
        <v>4449</v>
      </c>
      <c r="H4" s="203" t="s">
        <v>0</v>
      </c>
      <c r="I4" s="203">
        <v>1000</v>
      </c>
      <c r="J4" s="203"/>
      <c r="K4" s="203"/>
      <c r="L4" s="205">
        <v>35.83</v>
      </c>
      <c r="M4" s="206">
        <f>L4*I4</f>
        <v>35830</v>
      </c>
    </row>
    <row r="5" spans="1:13" ht="20.25" customHeight="1" x14ac:dyDescent="0.25">
      <c r="C5">
        <v>3</v>
      </c>
      <c r="D5" s="201">
        <v>45983</v>
      </c>
      <c r="E5" s="202" t="s">
        <v>234</v>
      </c>
      <c r="F5" s="203" t="s">
        <v>3256</v>
      </c>
      <c r="G5" s="203" t="s">
        <v>3255</v>
      </c>
      <c r="H5" s="203" t="s">
        <v>0</v>
      </c>
      <c r="I5" s="203">
        <v>1000</v>
      </c>
      <c r="J5" s="203"/>
      <c r="K5" s="203"/>
      <c r="L5" s="205">
        <v>36.869999999999997</v>
      </c>
      <c r="M5" s="206">
        <f t="shared" ref="M5:M18" si="0">L5*I5</f>
        <v>36870</v>
      </c>
    </row>
    <row r="6" spans="1:13" ht="20.25" customHeight="1" x14ac:dyDescent="0.25">
      <c r="C6">
        <v>4</v>
      </c>
      <c r="D6" s="201">
        <v>45983</v>
      </c>
      <c r="E6" s="202" t="s">
        <v>234</v>
      </c>
      <c r="F6" s="203" t="s">
        <v>58</v>
      </c>
      <c r="G6" s="203" t="s">
        <v>4058</v>
      </c>
      <c r="H6" s="203" t="s">
        <v>0</v>
      </c>
      <c r="I6" s="203">
        <v>1000</v>
      </c>
      <c r="J6" s="203"/>
      <c r="K6" s="203"/>
      <c r="L6" s="205">
        <v>59.5</v>
      </c>
      <c r="M6" s="206">
        <f t="shared" si="0"/>
        <v>59500</v>
      </c>
    </row>
    <row r="7" spans="1:13" ht="20.25" customHeight="1" x14ac:dyDescent="0.25">
      <c r="C7">
        <v>5</v>
      </c>
      <c r="D7" s="201">
        <v>45983</v>
      </c>
      <c r="E7" s="202" t="s">
        <v>234</v>
      </c>
      <c r="F7" s="203" t="s">
        <v>8720</v>
      </c>
      <c r="G7" s="203" t="s">
        <v>8719</v>
      </c>
      <c r="H7" s="203" t="s">
        <v>0</v>
      </c>
      <c r="I7" s="203">
        <v>1000</v>
      </c>
      <c r="J7" s="203"/>
      <c r="K7" s="203"/>
      <c r="L7" s="205">
        <v>28.14</v>
      </c>
      <c r="M7" s="206">
        <f t="shared" si="0"/>
        <v>28140</v>
      </c>
    </row>
    <row r="8" spans="1:13" ht="20.25" customHeight="1" x14ac:dyDescent="0.25">
      <c r="D8" s="201">
        <v>45990</v>
      </c>
      <c r="E8" s="202" t="s">
        <v>234</v>
      </c>
      <c r="F8" s="203" t="s">
        <v>3256</v>
      </c>
      <c r="G8" s="203" t="s">
        <v>3255</v>
      </c>
      <c r="H8" s="203" t="s">
        <v>538</v>
      </c>
      <c r="I8" s="203">
        <v>-2000</v>
      </c>
      <c r="J8" s="203"/>
      <c r="K8" s="203"/>
      <c r="L8" s="205">
        <v>37</v>
      </c>
      <c r="M8" s="206">
        <f t="shared" si="0"/>
        <v>-74000</v>
      </c>
    </row>
    <row r="9" spans="1:13" ht="20.25" customHeight="1" x14ac:dyDescent="0.25">
      <c r="D9" s="201">
        <v>45990</v>
      </c>
      <c r="E9" s="202" t="s">
        <v>234</v>
      </c>
      <c r="F9" s="203" t="s">
        <v>393</v>
      </c>
      <c r="G9" s="203" t="s">
        <v>4449</v>
      </c>
      <c r="H9" s="203" t="s">
        <v>538</v>
      </c>
      <c r="I9" s="203">
        <v>-1000</v>
      </c>
      <c r="J9" s="203"/>
      <c r="K9" s="203"/>
      <c r="L9" s="205">
        <v>36.46</v>
      </c>
      <c r="M9" s="206">
        <f t="shared" si="0"/>
        <v>-36460</v>
      </c>
    </row>
    <row r="10" spans="1:13" ht="20.25" customHeight="1" x14ac:dyDescent="0.25">
      <c r="D10" s="201">
        <v>45990</v>
      </c>
      <c r="E10" s="202" t="s">
        <v>234</v>
      </c>
      <c r="F10" s="203" t="s">
        <v>58</v>
      </c>
      <c r="G10" s="203" t="s">
        <v>4058</v>
      </c>
      <c r="H10" s="203" t="s">
        <v>538</v>
      </c>
      <c r="I10" s="203">
        <v>-1000</v>
      </c>
      <c r="J10" s="203"/>
      <c r="K10" s="203"/>
      <c r="L10" s="205">
        <v>62.08</v>
      </c>
      <c r="M10" s="206">
        <f t="shared" si="0"/>
        <v>-62080</v>
      </c>
    </row>
    <row r="11" spans="1:13" ht="20.25" customHeight="1" x14ac:dyDescent="0.25">
      <c r="D11" s="201">
        <v>45990</v>
      </c>
      <c r="E11" s="202" t="s">
        <v>234</v>
      </c>
      <c r="F11" s="203" t="s">
        <v>8720</v>
      </c>
      <c r="G11" s="203" t="s">
        <v>8719</v>
      </c>
      <c r="H11" s="203" t="s">
        <v>538</v>
      </c>
      <c r="I11" s="203">
        <v>-1000</v>
      </c>
      <c r="J11" s="203"/>
      <c r="K11" s="203"/>
      <c r="L11" s="205">
        <v>28.58</v>
      </c>
      <c r="M11" s="206">
        <f t="shared" si="0"/>
        <v>-28580</v>
      </c>
    </row>
    <row r="12" spans="1:13" ht="20.25" customHeight="1" x14ac:dyDescent="0.25">
      <c r="D12" s="34">
        <v>45990</v>
      </c>
      <c r="E12" s="47" t="s">
        <v>234</v>
      </c>
      <c r="F12" s="35" t="s">
        <v>2958</v>
      </c>
      <c r="G12" s="35" t="s">
        <v>2957</v>
      </c>
      <c r="H12" s="35" t="s">
        <v>40</v>
      </c>
      <c r="I12" s="35">
        <v>2000</v>
      </c>
      <c r="J12" s="35"/>
      <c r="K12" s="35"/>
      <c r="L12" s="131">
        <v>19.850000000000001</v>
      </c>
      <c r="M12" s="36">
        <f t="shared" si="0"/>
        <v>39700</v>
      </c>
    </row>
    <row r="13" spans="1:13" ht="20.25" customHeight="1" x14ac:dyDescent="0.25">
      <c r="D13" s="34">
        <v>45997</v>
      </c>
      <c r="E13" s="47" t="s">
        <v>234</v>
      </c>
      <c r="F13" s="35" t="s">
        <v>2958</v>
      </c>
      <c r="G13" s="35" t="s">
        <v>2957</v>
      </c>
      <c r="H13" s="35" t="s">
        <v>40</v>
      </c>
      <c r="I13" s="35">
        <v>1000</v>
      </c>
      <c r="J13" s="35"/>
      <c r="K13" s="35"/>
      <c r="L13" s="131">
        <v>17.329999999999998</v>
      </c>
      <c r="M13" s="36">
        <f t="shared" si="0"/>
        <v>17330</v>
      </c>
    </row>
    <row r="14" spans="1:13" ht="19.8" customHeight="1" x14ac:dyDescent="0.25">
      <c r="C14">
        <v>6</v>
      </c>
      <c r="D14" s="34"/>
      <c r="E14" s="47"/>
      <c r="F14" s="35"/>
      <c r="G14" s="35"/>
      <c r="H14" s="35"/>
      <c r="I14" s="35"/>
      <c r="J14" s="35"/>
      <c r="K14" s="35"/>
      <c r="L14" s="131"/>
      <c r="M14" s="36">
        <f t="shared" si="0"/>
        <v>0</v>
      </c>
    </row>
    <row r="15" spans="1:13" ht="20.25" customHeight="1" x14ac:dyDescent="0.25">
      <c r="C15">
        <v>7</v>
      </c>
      <c r="D15" s="34"/>
      <c r="E15" s="47"/>
      <c r="F15" s="35"/>
      <c r="G15" s="35"/>
      <c r="H15" s="35"/>
      <c r="I15" s="35"/>
      <c r="J15" s="35"/>
      <c r="K15" s="35"/>
      <c r="L15" s="131"/>
      <c r="M15" s="36">
        <f t="shared" si="0"/>
        <v>0</v>
      </c>
    </row>
    <row r="16" spans="1:13" ht="20.25" customHeight="1" x14ac:dyDescent="0.25">
      <c r="C16">
        <v>8</v>
      </c>
      <c r="D16" s="34"/>
      <c r="E16" s="47"/>
      <c r="F16" s="35"/>
      <c r="G16" s="35"/>
      <c r="H16" s="35"/>
      <c r="I16" s="35"/>
      <c r="J16" s="35"/>
      <c r="K16" s="35"/>
      <c r="L16" s="131"/>
      <c r="M16" s="36">
        <f t="shared" si="0"/>
        <v>0</v>
      </c>
    </row>
    <row r="17" spans="3:13" ht="20.25" customHeight="1" x14ac:dyDescent="0.25">
      <c r="C17">
        <v>9</v>
      </c>
      <c r="D17" s="34"/>
      <c r="E17" s="47"/>
      <c r="F17" s="35"/>
      <c r="G17" s="35"/>
      <c r="H17" s="35"/>
      <c r="I17" s="35"/>
      <c r="J17" s="35"/>
      <c r="K17" s="35"/>
      <c r="L17" s="131"/>
      <c r="M17" s="36">
        <f t="shared" si="0"/>
        <v>0</v>
      </c>
    </row>
    <row r="18" spans="3:13" ht="20.25" customHeight="1" x14ac:dyDescent="0.25">
      <c r="C18">
        <v>10</v>
      </c>
      <c r="D18" s="34"/>
      <c r="E18" s="47"/>
      <c r="F18" s="35"/>
      <c r="G18" s="35"/>
      <c r="H18" s="35"/>
      <c r="I18" s="35"/>
      <c r="J18" s="35"/>
      <c r="K18" s="35"/>
      <c r="L18" s="131"/>
      <c r="M18" s="36">
        <f t="shared" si="0"/>
        <v>0</v>
      </c>
    </row>
    <row r="19" spans="3:13" ht="20.25" customHeight="1" thickBot="1" x14ac:dyDescent="0.3">
      <c r="D19" s="9" t="s">
        <v>41</v>
      </c>
      <c r="E19" s="20"/>
      <c r="F19" s="20"/>
      <c r="G19" s="20"/>
      <c r="H19" s="20"/>
      <c r="I19" s="20"/>
      <c r="J19" s="20"/>
      <c r="K19" s="20"/>
      <c r="L19" s="20"/>
      <c r="M19" s="21">
        <f>SUM(M3:M18)</f>
        <v>50540</v>
      </c>
    </row>
    <row r="20" spans="3:13" ht="20.25" customHeight="1" thickBot="1" x14ac:dyDescent="0.3">
      <c r="D20" s="2" t="s">
        <v>3</v>
      </c>
      <c r="E20" s="3" t="s">
        <v>32</v>
      </c>
      <c r="F20" s="3" t="s">
        <v>18</v>
      </c>
      <c r="G20" s="3" t="s">
        <v>19</v>
      </c>
      <c r="H20" s="3" t="s">
        <v>83</v>
      </c>
      <c r="I20" s="3" t="s">
        <v>1</v>
      </c>
      <c r="J20" s="3" t="s">
        <v>10</v>
      </c>
      <c r="K20" s="3" t="s">
        <v>17</v>
      </c>
      <c r="L20" s="3" t="s">
        <v>7</v>
      </c>
      <c r="M20" s="13" t="s">
        <v>4</v>
      </c>
    </row>
    <row r="21" spans="3:13" ht="20.25" customHeight="1" thickTop="1" x14ac:dyDescent="0.25">
      <c r="C21" s="65"/>
      <c r="D21" s="51">
        <f>全班!$R$1</f>
        <v>46011</v>
      </c>
      <c r="E21" s="52" t="s">
        <v>234</v>
      </c>
      <c r="F21" s="38" t="s">
        <v>2958</v>
      </c>
      <c r="G21" s="38" t="s">
        <v>2957</v>
      </c>
      <c r="H21" s="38" t="s">
        <v>75</v>
      </c>
      <c r="I21" s="38">
        <f>SUMIFS($I$12:$I$19,$G$12:$G$19,G21)</f>
        <v>3000</v>
      </c>
      <c r="J21" s="64">
        <f>K21/I21</f>
        <v>19.010000000000002</v>
      </c>
      <c r="K21" s="64">
        <f>SUMIFS($M$12:$M$19,$G$12:$G$19,G21)</f>
        <v>57030</v>
      </c>
      <c r="L21" s="88">
        <f>VLOOKUP(G21,股价!C:D,2,FALSE)</f>
        <v>16.16</v>
      </c>
      <c r="M21" s="41">
        <f>IFERROR(I21*L21,0)</f>
        <v>48480</v>
      </c>
    </row>
    <row r="22" spans="3:13" ht="20.25" customHeight="1" x14ac:dyDescent="0.25">
      <c r="D22" s="51">
        <f>全班!$R$1</f>
        <v>46011</v>
      </c>
      <c r="E22" s="52"/>
      <c r="F22" s="38"/>
      <c r="G22" s="38"/>
      <c r="H22" s="38" t="s">
        <v>75</v>
      </c>
      <c r="I22" s="38">
        <f t="shared" ref="I22:I24" si="1">SUMIFS($I$12:$I$19,$G$12:$G$19,G22)</f>
        <v>0</v>
      </c>
      <c r="J22" s="64" t="e">
        <f t="shared" ref="J22:J24" si="2">K22/I22</f>
        <v>#DIV/0!</v>
      </c>
      <c r="K22" s="64">
        <f t="shared" ref="K22:K24" si="3">SUMIFS($M$12:$M$19,$G$12:$G$19,G22)</f>
        <v>0</v>
      </c>
      <c r="L22" s="88" t="e">
        <f>VLOOKUP(G22,股价!C:D,2,FALSE)</f>
        <v>#N/A</v>
      </c>
      <c r="M22" s="41">
        <f t="shared" ref="M22:M24" si="4">IFERROR(I22*L22,0)</f>
        <v>0</v>
      </c>
    </row>
    <row r="23" spans="3:13" ht="20.25" customHeight="1" x14ac:dyDescent="0.25">
      <c r="D23" s="51">
        <f>全班!$R$1</f>
        <v>46011</v>
      </c>
      <c r="E23" s="52"/>
      <c r="F23" s="38"/>
      <c r="G23" s="38"/>
      <c r="H23" s="38" t="s">
        <v>75</v>
      </c>
      <c r="I23" s="38">
        <f t="shared" si="1"/>
        <v>0</v>
      </c>
      <c r="J23" s="64" t="e">
        <f t="shared" si="2"/>
        <v>#DIV/0!</v>
      </c>
      <c r="K23" s="64">
        <f t="shared" si="3"/>
        <v>0</v>
      </c>
      <c r="L23" s="88" t="e">
        <f>VLOOKUP(G23,股价!C:D,2,FALSE)</f>
        <v>#N/A</v>
      </c>
      <c r="M23" s="41">
        <f t="shared" si="4"/>
        <v>0</v>
      </c>
    </row>
    <row r="24" spans="3:13" ht="20.25" customHeight="1" x14ac:dyDescent="0.25">
      <c r="D24" s="51">
        <f>全班!$R$1</f>
        <v>46011</v>
      </c>
      <c r="E24" s="52"/>
      <c r="F24" s="38"/>
      <c r="G24" s="38"/>
      <c r="H24" s="38" t="s">
        <v>75</v>
      </c>
      <c r="I24" s="38">
        <f t="shared" si="1"/>
        <v>0</v>
      </c>
      <c r="J24" s="64" t="e">
        <f t="shared" si="2"/>
        <v>#DIV/0!</v>
      </c>
      <c r="K24" s="64">
        <f t="shared" si="3"/>
        <v>0</v>
      </c>
      <c r="L24" s="88" t="e">
        <f>VLOOKUP(G24,股价!C:D,2,FALSE)</f>
        <v>#N/A</v>
      </c>
      <c r="M24" s="41">
        <f t="shared" si="4"/>
        <v>0</v>
      </c>
    </row>
    <row r="25" spans="3:13" ht="20.25" customHeight="1" x14ac:dyDescent="0.25">
      <c r="D25" s="42"/>
      <c r="E25" s="48"/>
      <c r="F25" s="43"/>
      <c r="G25" s="43"/>
      <c r="H25" s="43"/>
      <c r="I25" s="43"/>
      <c r="J25" s="43"/>
      <c r="K25" s="43"/>
      <c r="L25" s="44"/>
      <c r="M25" s="45"/>
    </row>
    <row r="26" spans="3:13" ht="20.25" customHeight="1" x14ac:dyDescent="0.25">
      <c r="D26" s="10" t="s">
        <v>11</v>
      </c>
      <c r="E26" s="15"/>
      <c r="F26" s="7"/>
      <c r="G26" s="7"/>
      <c r="H26" s="7"/>
      <c r="I26" s="8"/>
      <c r="J26" s="8"/>
      <c r="K26" s="8"/>
      <c r="L26" s="7"/>
      <c r="M26" s="90">
        <f>SUM(M21:M25)</f>
        <v>48480</v>
      </c>
    </row>
    <row r="27" spans="3:13" ht="20.25" customHeight="1" x14ac:dyDescent="0.25">
      <c r="D27" s="78" t="s">
        <v>86</v>
      </c>
      <c r="E27" s="79"/>
      <c r="F27" s="80"/>
      <c r="G27" s="80"/>
      <c r="H27" s="80"/>
      <c r="I27" s="77"/>
      <c r="J27" s="77"/>
      <c r="K27" s="77"/>
      <c r="L27" s="80"/>
      <c r="M27" s="91">
        <f>L40</f>
        <v>0</v>
      </c>
    </row>
    <row r="28" spans="3:13" ht="20.25" customHeight="1" x14ac:dyDescent="0.25">
      <c r="D28" s="10" t="s">
        <v>12</v>
      </c>
      <c r="E28" s="15"/>
      <c r="F28" s="11"/>
      <c r="G28" s="11"/>
      <c r="H28" s="7"/>
      <c r="I28" s="8"/>
      <c r="J28" s="8"/>
      <c r="K28" s="8"/>
      <c r="L28" s="7"/>
      <c r="M28" s="90">
        <f>M33-M19+M27</f>
        <v>949460</v>
      </c>
    </row>
    <row r="29" spans="3:13" ht="20.25" customHeight="1" thickBot="1" x14ac:dyDescent="0.3">
      <c r="D29" s="9" t="s">
        <v>14</v>
      </c>
      <c r="E29" s="20"/>
      <c r="F29" s="23"/>
      <c r="G29" s="23"/>
      <c r="H29" s="24"/>
      <c r="I29" s="20"/>
      <c r="J29" s="20"/>
      <c r="K29" s="20"/>
      <c r="L29" s="24"/>
      <c r="M29" s="92">
        <f>M26+M28</f>
        <v>997940</v>
      </c>
    </row>
    <row r="30" spans="3:13" ht="20.25" customHeight="1" x14ac:dyDescent="0.25">
      <c r="D30" s="10" t="s">
        <v>13</v>
      </c>
      <c r="E30" s="15"/>
      <c r="F30" s="14"/>
      <c r="G30" s="14"/>
      <c r="H30" s="7"/>
      <c r="I30" s="8"/>
      <c r="J30" s="8"/>
      <c r="K30" s="8"/>
      <c r="L30" s="7"/>
      <c r="M30" s="90">
        <f>M29-M33</f>
        <v>-2060</v>
      </c>
    </row>
    <row r="31" spans="3:13" ht="20.25" customHeight="1" thickBot="1" x14ac:dyDescent="0.3">
      <c r="D31" s="9" t="s">
        <v>6</v>
      </c>
      <c r="E31" s="20"/>
      <c r="F31" s="16"/>
      <c r="G31" s="16"/>
      <c r="H31" s="5"/>
      <c r="I31" s="6"/>
      <c r="J31" s="6"/>
      <c r="K31" s="6"/>
      <c r="L31" s="5"/>
      <c r="M31" s="22">
        <f>M30/M33</f>
        <v>-2.0600000000000002E-3</v>
      </c>
    </row>
    <row r="32" spans="3:13" ht="20.25" customHeight="1" x14ac:dyDescent="0.25"/>
    <row r="33" spans="4:13" ht="20.25" customHeight="1" thickBot="1" x14ac:dyDescent="0.3">
      <c r="D33" s="15" t="s">
        <v>8</v>
      </c>
      <c r="E33" s="15"/>
      <c r="F33" s="18"/>
      <c r="G33" s="18"/>
      <c r="L33" s="18"/>
      <c r="M33" s="18">
        <f>本金与余额!D14</f>
        <v>1000000</v>
      </c>
    </row>
    <row r="34" spans="4:13" ht="18" customHeight="1" thickBot="1" x14ac:dyDescent="0.3">
      <c r="D34" s="2" t="s">
        <v>90</v>
      </c>
      <c r="E34" s="3" t="s">
        <v>32</v>
      </c>
      <c r="F34" s="3" t="s">
        <v>18</v>
      </c>
      <c r="G34" s="3" t="s">
        <v>19</v>
      </c>
      <c r="H34" s="3" t="s">
        <v>83</v>
      </c>
      <c r="I34" s="3" t="s">
        <v>1</v>
      </c>
      <c r="J34" s="3" t="s">
        <v>87</v>
      </c>
      <c r="K34" s="3" t="s">
        <v>84</v>
      </c>
      <c r="L34" s="3" t="s">
        <v>85</v>
      </c>
      <c r="M34" s="13" t="s">
        <v>91</v>
      </c>
    </row>
    <row r="35" spans="4:13" ht="18" customHeight="1" thickTop="1" x14ac:dyDescent="0.25">
      <c r="D35" s="34"/>
      <c r="E35" s="47"/>
      <c r="F35" s="8"/>
      <c r="G35" s="8"/>
      <c r="H35" s="8"/>
      <c r="I35" s="8"/>
      <c r="J35" s="70"/>
      <c r="K35" s="70"/>
      <c r="L35" s="7"/>
      <c r="M35" s="76"/>
    </row>
    <row r="36" spans="4:13" ht="18" customHeight="1" x14ac:dyDescent="0.25">
      <c r="D36" s="34"/>
      <c r="E36" s="47"/>
      <c r="F36" s="8"/>
      <c r="G36" s="8"/>
      <c r="H36" s="8"/>
      <c r="I36" s="8"/>
      <c r="J36" s="70"/>
      <c r="K36" s="70"/>
      <c r="L36" s="7"/>
      <c r="M36" s="76"/>
    </row>
    <row r="37" spans="4:13" ht="18" customHeight="1" x14ac:dyDescent="0.25">
      <c r="D37" s="34"/>
      <c r="E37" s="47"/>
      <c r="F37" s="8"/>
      <c r="G37" s="8"/>
      <c r="H37" s="8"/>
      <c r="I37" s="8"/>
      <c r="J37" s="70"/>
      <c r="K37" s="70"/>
      <c r="L37" s="7"/>
      <c r="M37" s="76"/>
    </row>
    <row r="38" spans="4:13" ht="18" customHeight="1" x14ac:dyDescent="0.25">
      <c r="D38" s="34"/>
      <c r="E38" s="47"/>
      <c r="F38" s="35"/>
      <c r="G38" s="35"/>
      <c r="H38" s="8"/>
      <c r="I38" s="8"/>
      <c r="J38" s="70"/>
      <c r="K38" s="70"/>
      <c r="L38" s="7"/>
      <c r="M38" s="71"/>
    </row>
    <row r="39" spans="4:13" ht="18" customHeight="1" x14ac:dyDescent="0.25">
      <c r="D39" s="34"/>
      <c r="E39" s="47"/>
      <c r="F39" s="35"/>
      <c r="G39" s="35"/>
      <c r="H39" s="8"/>
      <c r="I39" s="8"/>
      <c r="J39" s="70"/>
      <c r="K39" s="70"/>
      <c r="M39" s="71"/>
    </row>
    <row r="40" spans="4:13" ht="18" customHeight="1" thickBot="1" x14ac:dyDescent="0.3">
      <c r="D40" s="62" t="s">
        <v>86</v>
      </c>
      <c r="E40" s="4"/>
      <c r="F40" s="4"/>
      <c r="G40" s="4"/>
      <c r="H40" s="4"/>
      <c r="I40" s="73"/>
      <c r="J40" s="4"/>
      <c r="K40" s="74"/>
      <c r="L40" s="75">
        <f>SUM(L35:L39)</f>
        <v>0</v>
      </c>
      <c r="M40" s="63"/>
    </row>
  </sheetData>
  <phoneticPr fontId="2" type="noConversion"/>
  <conditionalFormatting sqref="M30">
    <cfRule type="cellIs" dxfId="18" priority="2" operator="lessThanOrEqual">
      <formula>0</formula>
    </cfRule>
  </conditionalFormatting>
  <conditionalFormatting sqref="M31">
    <cfRule type="cellIs" dxfId="17" priority="1" operator="lessThan">
      <formula>0</formula>
    </cfRule>
  </conditionalFormatting>
  <hyperlinks>
    <hyperlink ref="A1" location="全班!A1" display="back" xr:uid="{D92EF4D3-7D75-4945-B715-BA0E85DDB247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1A36-584F-4B68-91CE-BEB4C79F7A65}">
  <sheetPr>
    <tabColor rgb="FFFFFF00"/>
  </sheetPr>
  <dimension ref="A1:M43"/>
  <sheetViews>
    <sheetView showGridLines="0" zoomScale="90" zoomScaleNormal="90" workbookViewId="0">
      <selection activeCell="L20" sqref="L20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7.4414062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3" style="12" bestFit="1" customWidth="1"/>
    <col min="12" max="12" width="10.77734375" customWidth="1"/>
    <col min="13" max="13" width="14.7773437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12929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D3" s="34">
        <v>46004</v>
      </c>
      <c r="E3" s="47" t="s">
        <v>224</v>
      </c>
      <c r="F3" s="35" t="s">
        <v>215</v>
      </c>
      <c r="G3" s="35" t="s">
        <v>221</v>
      </c>
      <c r="H3" s="35" t="s">
        <v>0</v>
      </c>
      <c r="I3" s="35">
        <v>60</v>
      </c>
      <c r="J3" s="35"/>
      <c r="K3" s="35"/>
      <c r="L3" s="131">
        <v>873.2879999999999</v>
      </c>
      <c r="M3" s="36">
        <f t="shared" ref="M3:M17" si="0">L3*I3</f>
        <v>52397.279999999992</v>
      </c>
    </row>
    <row r="4" spans="1:13" ht="20.25" customHeight="1" x14ac:dyDescent="0.25">
      <c r="D4" s="34">
        <v>46004</v>
      </c>
      <c r="E4" s="47" t="s">
        <v>223</v>
      </c>
      <c r="F4" s="35" t="s">
        <v>12680</v>
      </c>
      <c r="G4" s="35" t="s">
        <v>12681</v>
      </c>
      <c r="H4" s="35" t="s">
        <v>0</v>
      </c>
      <c r="I4" s="35">
        <v>15</v>
      </c>
      <c r="J4" s="35"/>
      <c r="K4" s="35"/>
      <c r="L4" s="131">
        <v>1481.7659999999998</v>
      </c>
      <c r="M4" s="36">
        <f t="shared" si="0"/>
        <v>22226.489999999998</v>
      </c>
    </row>
    <row r="5" spans="1:13" ht="20.25" customHeight="1" x14ac:dyDescent="0.25">
      <c r="D5" s="34">
        <v>46004</v>
      </c>
      <c r="E5" s="47" t="s">
        <v>223</v>
      </c>
      <c r="F5" s="35" t="s">
        <v>246</v>
      </c>
      <c r="G5" s="35" t="s">
        <v>248</v>
      </c>
      <c r="H5" s="35" t="s">
        <v>0</v>
      </c>
      <c r="I5" s="35">
        <v>30</v>
      </c>
      <c r="J5" s="35"/>
      <c r="K5" s="35"/>
      <c r="L5" s="131">
        <v>1365.1559999999999</v>
      </c>
      <c r="M5" s="36">
        <f t="shared" si="0"/>
        <v>40954.68</v>
      </c>
    </row>
    <row r="6" spans="1:13" ht="20.25" customHeight="1" x14ac:dyDescent="0.25">
      <c r="D6" s="34">
        <v>46004</v>
      </c>
      <c r="E6" s="47" t="s">
        <v>223</v>
      </c>
      <c r="F6" s="35" t="s">
        <v>11477</v>
      </c>
      <c r="G6" s="35" t="s">
        <v>11475</v>
      </c>
      <c r="H6" s="35" t="s">
        <v>0</v>
      </c>
      <c r="I6" s="35">
        <v>15</v>
      </c>
      <c r="J6" s="35"/>
      <c r="K6" s="35"/>
      <c r="L6" s="131">
        <v>2807.4540000000002</v>
      </c>
      <c r="M6" s="36">
        <f t="shared" si="0"/>
        <v>42111.810000000005</v>
      </c>
    </row>
    <row r="7" spans="1:13" ht="20.25" customHeight="1" x14ac:dyDescent="0.25">
      <c r="D7" s="34">
        <v>46004</v>
      </c>
      <c r="E7" s="47" t="s">
        <v>223</v>
      </c>
      <c r="F7" s="35" t="s">
        <v>289</v>
      </c>
      <c r="G7" s="35" t="s">
        <v>291</v>
      </c>
      <c r="H7" s="35" t="s">
        <v>0</v>
      </c>
      <c r="I7" s="35">
        <v>30</v>
      </c>
      <c r="J7" s="35"/>
      <c r="K7" s="35"/>
      <c r="L7" s="131">
        <v>1764.2819999999999</v>
      </c>
      <c r="M7" s="36">
        <f t="shared" si="0"/>
        <v>52928.46</v>
      </c>
    </row>
    <row r="8" spans="1:13" ht="20.25" customHeight="1" x14ac:dyDescent="0.25">
      <c r="D8" s="34">
        <v>46004</v>
      </c>
      <c r="E8" s="47" t="s">
        <v>223</v>
      </c>
      <c r="F8" s="35" t="s">
        <v>12821</v>
      </c>
      <c r="G8" s="35" t="s">
        <v>12823</v>
      </c>
      <c r="H8" s="35" t="s">
        <v>0</v>
      </c>
      <c r="I8" s="35">
        <v>30</v>
      </c>
      <c r="J8" s="35"/>
      <c r="K8" s="35"/>
      <c r="L8" s="131">
        <v>2086.1879999999996</v>
      </c>
      <c r="M8" s="36">
        <f t="shared" si="0"/>
        <v>62585.639999999992</v>
      </c>
    </row>
    <row r="9" spans="1:13" ht="20.25" customHeight="1" x14ac:dyDescent="0.25">
      <c r="D9" s="34">
        <v>46004</v>
      </c>
      <c r="E9" s="47" t="s">
        <v>223</v>
      </c>
      <c r="F9" s="35" t="s">
        <v>475</v>
      </c>
      <c r="G9" s="35" t="s">
        <v>477</v>
      </c>
      <c r="H9" s="35" t="s">
        <v>0</v>
      </c>
      <c r="I9" s="35">
        <v>5</v>
      </c>
      <c r="J9" s="35"/>
      <c r="K9" s="35"/>
      <c r="L9" s="131">
        <v>5024.9939999999997</v>
      </c>
      <c r="M9" s="36">
        <f t="shared" si="0"/>
        <v>25124.969999999998</v>
      </c>
    </row>
    <row r="10" spans="1:13" ht="20.25" customHeight="1" x14ac:dyDescent="0.25">
      <c r="D10" s="34">
        <v>46011</v>
      </c>
      <c r="E10" s="47" t="s">
        <v>223</v>
      </c>
      <c r="F10" s="35" t="s">
        <v>11477</v>
      </c>
      <c r="G10" s="35" t="s">
        <v>11475</v>
      </c>
      <c r="H10" s="35" t="s">
        <v>0</v>
      </c>
      <c r="I10" s="35">
        <v>15</v>
      </c>
      <c r="J10" s="35"/>
      <c r="K10" s="35"/>
      <c r="L10" s="131">
        <v>2654.808</v>
      </c>
      <c r="M10" s="36">
        <f t="shared" si="0"/>
        <v>39822.120000000003</v>
      </c>
    </row>
    <row r="11" spans="1:13" ht="20.25" customHeight="1" x14ac:dyDescent="0.25">
      <c r="D11" s="34"/>
      <c r="E11" s="47"/>
      <c r="F11" s="35"/>
      <c r="G11" s="35"/>
      <c r="H11" s="35"/>
      <c r="I11" s="35"/>
      <c r="J11" s="35"/>
      <c r="K11" s="35"/>
      <c r="L11" s="131"/>
      <c r="M11" s="36">
        <f t="shared" si="0"/>
        <v>0</v>
      </c>
    </row>
    <row r="12" spans="1:13" ht="20.25" customHeight="1" x14ac:dyDescent="0.25">
      <c r="D12" s="34"/>
      <c r="E12" s="47"/>
      <c r="F12" s="35"/>
      <c r="G12" s="35"/>
      <c r="H12" s="35"/>
      <c r="I12" s="35"/>
      <c r="J12" s="35"/>
      <c r="K12" s="35"/>
      <c r="L12" s="131"/>
      <c r="M12" s="36">
        <f t="shared" si="0"/>
        <v>0</v>
      </c>
    </row>
    <row r="13" spans="1:13" ht="19.8" customHeight="1" x14ac:dyDescent="0.25">
      <c r="D13" s="34"/>
      <c r="E13" s="47"/>
      <c r="F13" s="35"/>
      <c r="G13" s="35"/>
      <c r="H13" s="35"/>
      <c r="I13" s="35"/>
      <c r="J13" s="35"/>
      <c r="K13" s="35"/>
      <c r="L13" s="131"/>
      <c r="M13" s="36">
        <f t="shared" si="0"/>
        <v>0</v>
      </c>
    </row>
    <row r="14" spans="1:13" ht="20.25" customHeight="1" x14ac:dyDescent="0.25">
      <c r="D14" s="34"/>
      <c r="E14" s="47"/>
      <c r="F14" s="35"/>
      <c r="G14" s="35"/>
      <c r="H14" s="35"/>
      <c r="I14" s="35"/>
      <c r="J14" s="35"/>
      <c r="K14" s="35"/>
      <c r="L14" s="131"/>
      <c r="M14" s="36">
        <f t="shared" si="0"/>
        <v>0</v>
      </c>
    </row>
    <row r="15" spans="1:13" ht="20.25" customHeight="1" x14ac:dyDescent="0.25">
      <c r="D15" s="34"/>
      <c r="E15" s="47"/>
      <c r="F15" s="35"/>
      <c r="G15" s="35"/>
      <c r="H15" s="35"/>
      <c r="I15" s="35"/>
      <c r="J15" s="35"/>
      <c r="K15" s="35"/>
      <c r="L15" s="131"/>
      <c r="M15" s="36">
        <f t="shared" si="0"/>
        <v>0</v>
      </c>
    </row>
    <row r="16" spans="1:13" ht="20.25" customHeight="1" x14ac:dyDescent="0.25">
      <c r="D16" s="34"/>
      <c r="E16" s="47"/>
      <c r="F16" s="35"/>
      <c r="G16" s="35"/>
      <c r="H16" s="35"/>
      <c r="I16" s="35"/>
      <c r="J16" s="35"/>
      <c r="K16" s="35"/>
      <c r="L16" s="131"/>
      <c r="M16" s="36">
        <f t="shared" si="0"/>
        <v>0</v>
      </c>
    </row>
    <row r="17" spans="3:13" ht="20.25" customHeight="1" x14ac:dyDescent="0.25">
      <c r="D17" s="34"/>
      <c r="E17" s="47"/>
      <c r="F17" s="35"/>
      <c r="G17" s="35"/>
      <c r="H17" s="35"/>
      <c r="I17" s="35"/>
      <c r="J17" s="35"/>
      <c r="K17" s="35"/>
      <c r="L17" s="131"/>
      <c r="M17" s="36">
        <f t="shared" si="0"/>
        <v>0</v>
      </c>
    </row>
    <row r="18" spans="3:13" ht="20.25" customHeight="1" thickBot="1" x14ac:dyDescent="0.3">
      <c r="D18" s="9" t="s">
        <v>41</v>
      </c>
      <c r="E18" s="20"/>
      <c r="F18" s="20"/>
      <c r="G18" s="20"/>
      <c r="H18" s="20"/>
      <c r="I18" s="20"/>
      <c r="J18" s="20"/>
      <c r="K18" s="20"/>
      <c r="L18" s="20"/>
      <c r="M18" s="21">
        <f>SUM(M3:M17)</f>
        <v>338151.44999999995</v>
      </c>
    </row>
    <row r="19" spans="3:13" ht="20.25" customHeight="1" thickBot="1" x14ac:dyDescent="0.3">
      <c r="D19" s="2" t="s">
        <v>3</v>
      </c>
      <c r="E19" s="3" t="s">
        <v>32</v>
      </c>
      <c r="F19" s="3" t="s">
        <v>18</v>
      </c>
      <c r="G19" s="3" t="s">
        <v>19</v>
      </c>
      <c r="H19" s="3" t="s">
        <v>83</v>
      </c>
      <c r="I19" s="3" t="s">
        <v>1</v>
      </c>
      <c r="J19" s="3" t="s">
        <v>10</v>
      </c>
      <c r="K19" s="3" t="s">
        <v>17</v>
      </c>
      <c r="L19" s="3" t="s">
        <v>7</v>
      </c>
      <c r="M19" s="13" t="s">
        <v>4</v>
      </c>
    </row>
    <row r="20" spans="3:13" ht="20.25" customHeight="1" thickTop="1" x14ac:dyDescent="0.25">
      <c r="C20" s="65"/>
      <c r="D20" s="51">
        <f>全班!$R$1</f>
        <v>46011</v>
      </c>
      <c r="E20" s="52" t="s">
        <v>223</v>
      </c>
      <c r="F20" s="38" t="s">
        <v>215</v>
      </c>
      <c r="G20" s="38" t="s">
        <v>221</v>
      </c>
      <c r="H20" s="38" t="s">
        <v>75</v>
      </c>
      <c r="I20" s="38">
        <f>SUMIFS($I$3:$I$18,$G$3:$G$18,G20)</f>
        <v>60</v>
      </c>
      <c r="J20" s="64">
        <f>K20/I20</f>
        <v>873.2879999999999</v>
      </c>
      <c r="K20" s="64">
        <f>SUMIFS($M$3:$M$18,$G$3:$G$18,G20)</f>
        <v>52397.279999999992</v>
      </c>
      <c r="L20" s="88">
        <f>VLOOKUP(G20,股价!C:D,2,FALSE)</f>
        <v>854.178</v>
      </c>
      <c r="M20" s="41">
        <f>IFERROR(I20*L20,0)</f>
        <v>51250.68</v>
      </c>
    </row>
    <row r="21" spans="3:13" ht="20.25" customHeight="1" x14ac:dyDescent="0.25">
      <c r="D21" s="51">
        <f>全班!$R$1</f>
        <v>46011</v>
      </c>
      <c r="E21" s="52" t="s">
        <v>223</v>
      </c>
      <c r="F21" s="38" t="s">
        <v>12680</v>
      </c>
      <c r="G21" s="38" t="s">
        <v>12681</v>
      </c>
      <c r="H21" s="38" t="s">
        <v>75</v>
      </c>
      <c r="I21" s="38">
        <f t="shared" ref="I21:I23" si="1">SUMIFS($I$3:$I$18,$G$3:$G$18,G21)</f>
        <v>15</v>
      </c>
      <c r="J21" s="64">
        <f t="shared" ref="J21:J23" si="2">K21/I21</f>
        <v>1481.7659999999998</v>
      </c>
      <c r="K21" s="64">
        <f t="shared" ref="K21:K23" si="3">SUMIFS($M$3:$M$18,$G$3:$G$18,G21)</f>
        <v>22226.489999999998</v>
      </c>
      <c r="L21" s="88">
        <f>VLOOKUP(G21,股价!C:D,2,FALSE)</f>
        <v>1497.366</v>
      </c>
      <c r="M21" s="41">
        <f t="shared" ref="M21:M23" si="4">IFERROR(I21*L21,0)</f>
        <v>22460.489999999998</v>
      </c>
    </row>
    <row r="22" spans="3:13" ht="20.25" customHeight="1" x14ac:dyDescent="0.25">
      <c r="D22" s="51">
        <f>全班!$R$1</f>
        <v>46011</v>
      </c>
      <c r="E22" s="52" t="s">
        <v>223</v>
      </c>
      <c r="F22" s="38" t="s">
        <v>246</v>
      </c>
      <c r="G22" s="38" t="s">
        <v>248</v>
      </c>
      <c r="H22" s="38" t="s">
        <v>75</v>
      </c>
      <c r="I22" s="38">
        <f t="shared" si="1"/>
        <v>30</v>
      </c>
      <c r="J22" s="64">
        <f t="shared" si="2"/>
        <v>1365.1559999999999</v>
      </c>
      <c r="K22" s="64">
        <f t="shared" si="3"/>
        <v>40954.68</v>
      </c>
      <c r="L22" s="88">
        <f>VLOOKUP(G22,股价!C:D,2,FALSE)</f>
        <v>1411.722</v>
      </c>
      <c r="M22" s="41">
        <f t="shared" si="4"/>
        <v>42351.659999999996</v>
      </c>
    </row>
    <row r="23" spans="3:13" ht="20.25" customHeight="1" x14ac:dyDescent="0.25">
      <c r="D23" s="51">
        <f>全班!$R$1</f>
        <v>46011</v>
      </c>
      <c r="E23" s="52" t="s">
        <v>223</v>
      </c>
      <c r="F23" s="38" t="s">
        <v>11477</v>
      </c>
      <c r="G23" s="38" t="s">
        <v>11475</v>
      </c>
      <c r="H23" s="38" t="s">
        <v>75</v>
      </c>
      <c r="I23" s="38">
        <f t="shared" si="1"/>
        <v>30</v>
      </c>
      <c r="J23" s="64">
        <f t="shared" si="2"/>
        <v>2731.1310000000003</v>
      </c>
      <c r="K23" s="64">
        <f t="shared" si="3"/>
        <v>81933.930000000008</v>
      </c>
      <c r="L23" s="88">
        <f>VLOOKUP(G23,股价!C:D,2,FALSE)</f>
        <v>2654.808</v>
      </c>
      <c r="M23" s="41">
        <f t="shared" si="4"/>
        <v>79644.240000000005</v>
      </c>
    </row>
    <row r="24" spans="3:13" ht="20.25" customHeight="1" x14ac:dyDescent="0.25">
      <c r="D24" s="51">
        <f>全班!$R$1</f>
        <v>46011</v>
      </c>
      <c r="E24" s="52" t="s">
        <v>223</v>
      </c>
      <c r="F24" s="38" t="s">
        <v>289</v>
      </c>
      <c r="G24" s="38" t="s">
        <v>291</v>
      </c>
      <c r="H24" s="38" t="s">
        <v>75</v>
      </c>
      <c r="I24" s="38">
        <f t="shared" ref="I24:I27" si="5">SUMIFS($I$3:$I$18,$G$3:$G$18,G24)</f>
        <v>30</v>
      </c>
      <c r="J24" s="64">
        <f t="shared" ref="J24:J27" si="6">K24/I24</f>
        <v>1764.2819999999999</v>
      </c>
      <c r="K24" s="64">
        <f t="shared" ref="K24:K27" si="7">SUMIFS($M$3:$M$18,$G$3:$G$18,G24)</f>
        <v>52928.46</v>
      </c>
      <c r="L24" s="88">
        <f>VLOOKUP(G24,股价!C:D,2,FALSE)</f>
        <v>1773.33</v>
      </c>
      <c r="M24" s="41">
        <f t="shared" ref="M24:M27" si="8">IFERROR(I24*L24,0)</f>
        <v>53199.899999999994</v>
      </c>
    </row>
    <row r="25" spans="3:13" ht="20.25" customHeight="1" x14ac:dyDescent="0.25">
      <c r="D25" s="51">
        <f>全班!$R$1</f>
        <v>46011</v>
      </c>
      <c r="E25" s="52" t="s">
        <v>223</v>
      </c>
      <c r="F25" s="38" t="s">
        <v>12821</v>
      </c>
      <c r="G25" s="38" t="s">
        <v>12823</v>
      </c>
      <c r="H25" s="38" t="s">
        <v>75</v>
      </c>
      <c r="I25" s="38">
        <f t="shared" si="5"/>
        <v>30</v>
      </c>
      <c r="J25" s="64">
        <f t="shared" si="6"/>
        <v>2086.1879999999996</v>
      </c>
      <c r="K25" s="64">
        <f t="shared" si="7"/>
        <v>62585.639999999992</v>
      </c>
      <c r="L25" s="88">
        <f>VLOOKUP(G25,股价!C:D,2,FALSE)</f>
        <v>1911.9359999999999</v>
      </c>
      <c r="M25" s="41">
        <f t="shared" si="8"/>
        <v>57358.079999999994</v>
      </c>
    </row>
    <row r="26" spans="3:13" ht="20.25" customHeight="1" x14ac:dyDescent="0.25">
      <c r="D26" s="51">
        <f>全班!$R$1</f>
        <v>46011</v>
      </c>
      <c r="E26" s="52" t="s">
        <v>223</v>
      </c>
      <c r="F26" s="38" t="s">
        <v>475</v>
      </c>
      <c r="G26" s="38" t="s">
        <v>477</v>
      </c>
      <c r="H26" s="38" t="s">
        <v>75</v>
      </c>
      <c r="I26" s="38">
        <f t="shared" si="5"/>
        <v>5</v>
      </c>
      <c r="J26" s="64">
        <f t="shared" si="6"/>
        <v>5024.9939999999997</v>
      </c>
      <c r="K26" s="64">
        <f t="shared" si="7"/>
        <v>25124.969999999998</v>
      </c>
      <c r="L26" s="88">
        <f>VLOOKUP(G26,股价!C:D,2,FALSE)</f>
        <v>5138.4059999999999</v>
      </c>
      <c r="M26" s="41">
        <f t="shared" si="8"/>
        <v>25692.03</v>
      </c>
    </row>
    <row r="27" spans="3:13" ht="20.25" customHeight="1" x14ac:dyDescent="0.25">
      <c r="D27" s="51">
        <f>全班!$R$1</f>
        <v>46011</v>
      </c>
      <c r="E27" s="52"/>
      <c r="F27" s="38"/>
      <c r="G27" s="38"/>
      <c r="H27" s="38" t="s">
        <v>75</v>
      </c>
      <c r="I27" s="38">
        <f t="shared" si="5"/>
        <v>0</v>
      </c>
      <c r="J27" s="64" t="e">
        <f t="shared" si="6"/>
        <v>#DIV/0!</v>
      </c>
      <c r="K27" s="64">
        <f t="shared" si="7"/>
        <v>0</v>
      </c>
      <c r="L27" s="88" t="e">
        <f>VLOOKUP(G27,股价!C:D,2,FALSE)</f>
        <v>#N/A</v>
      </c>
      <c r="M27" s="41">
        <f t="shared" si="8"/>
        <v>0</v>
      </c>
    </row>
    <row r="28" spans="3:13" ht="20.25" customHeight="1" x14ac:dyDescent="0.25">
      <c r="D28" s="42"/>
      <c r="E28" s="48"/>
      <c r="F28" s="43"/>
      <c r="G28" s="43"/>
      <c r="H28" s="43"/>
      <c r="I28" s="43"/>
      <c r="J28" s="43"/>
      <c r="K28" s="43"/>
      <c r="L28" s="44"/>
      <c r="M28" s="45"/>
    </row>
    <row r="29" spans="3:13" ht="20.25" customHeight="1" x14ac:dyDescent="0.25">
      <c r="D29" s="10" t="s">
        <v>11</v>
      </c>
      <c r="E29" s="15"/>
      <c r="F29" s="7"/>
      <c r="G29" s="7"/>
      <c r="H29" s="7"/>
      <c r="I29" s="8"/>
      <c r="J29" s="8"/>
      <c r="K29" s="8"/>
      <c r="L29" s="7"/>
      <c r="M29" s="90">
        <f>SUM(M20:M28)</f>
        <v>331957.07999999996</v>
      </c>
    </row>
    <row r="30" spans="3:13" ht="20.25" customHeight="1" x14ac:dyDescent="0.25">
      <c r="D30" s="78" t="s">
        <v>86</v>
      </c>
      <c r="E30" s="79"/>
      <c r="F30" s="80"/>
      <c r="G30" s="80"/>
      <c r="H30" s="80"/>
      <c r="I30" s="77"/>
      <c r="J30" s="77"/>
      <c r="K30" s="77"/>
      <c r="L30" s="80"/>
      <c r="M30" s="91">
        <f>L43</f>
        <v>0</v>
      </c>
    </row>
    <row r="31" spans="3:13" ht="20.25" customHeight="1" x14ac:dyDescent="0.25">
      <c r="D31" s="10" t="s">
        <v>12</v>
      </c>
      <c r="E31" s="15"/>
      <c r="F31" s="11"/>
      <c r="G31" s="11"/>
      <c r="H31" s="7"/>
      <c r="I31" s="8"/>
      <c r="J31" s="8"/>
      <c r="K31" s="8"/>
      <c r="L31" s="7"/>
      <c r="M31" s="90">
        <f>M36-M18+M30</f>
        <v>661848.55000000005</v>
      </c>
    </row>
    <row r="32" spans="3:13" ht="20.25" customHeight="1" thickBot="1" x14ac:dyDescent="0.3">
      <c r="D32" s="9" t="s">
        <v>14</v>
      </c>
      <c r="E32" s="20"/>
      <c r="F32" s="23"/>
      <c r="G32" s="23"/>
      <c r="H32" s="24"/>
      <c r="I32" s="20"/>
      <c r="J32" s="20"/>
      <c r="K32" s="20"/>
      <c r="L32" s="24"/>
      <c r="M32" s="92">
        <f>M29+M31</f>
        <v>993805.63</v>
      </c>
    </row>
    <row r="33" spans="4:13" ht="20.25" customHeight="1" x14ac:dyDescent="0.25">
      <c r="D33" s="10" t="s">
        <v>13</v>
      </c>
      <c r="E33" s="15"/>
      <c r="F33" s="14"/>
      <c r="G33" s="14"/>
      <c r="H33" s="7"/>
      <c r="I33" s="8"/>
      <c r="J33" s="8"/>
      <c r="K33" s="8"/>
      <c r="L33" s="7"/>
      <c r="M33" s="90">
        <f>M32-M36</f>
        <v>-6194.3699999999953</v>
      </c>
    </row>
    <row r="34" spans="4:13" ht="20.25" customHeight="1" thickBot="1" x14ac:dyDescent="0.3">
      <c r="D34" s="9" t="s">
        <v>6</v>
      </c>
      <c r="E34" s="20"/>
      <c r="F34" s="16"/>
      <c r="G34" s="16"/>
      <c r="H34" s="5"/>
      <c r="I34" s="6"/>
      <c r="J34" s="6"/>
      <c r="K34" s="6"/>
      <c r="L34" s="5"/>
      <c r="M34" s="22">
        <f>M33/M36</f>
        <v>-6.1943699999999951E-3</v>
      </c>
    </row>
    <row r="35" spans="4:13" ht="20.25" customHeight="1" x14ac:dyDescent="0.25"/>
    <row r="36" spans="4:13" ht="20.25" customHeight="1" thickBot="1" x14ac:dyDescent="0.3">
      <c r="D36" s="15" t="s">
        <v>8</v>
      </c>
      <c r="E36" s="15"/>
      <c r="F36" s="18"/>
      <c r="G36" s="18"/>
      <c r="L36" s="18"/>
      <c r="M36" s="18">
        <f>本金与余额!D14</f>
        <v>1000000</v>
      </c>
    </row>
    <row r="37" spans="4:13" ht="18" customHeight="1" thickBot="1" x14ac:dyDescent="0.3">
      <c r="D37" s="2" t="s">
        <v>90</v>
      </c>
      <c r="E37" s="3" t="s">
        <v>32</v>
      </c>
      <c r="F37" s="3" t="s">
        <v>18</v>
      </c>
      <c r="G37" s="3" t="s">
        <v>19</v>
      </c>
      <c r="H37" s="3" t="s">
        <v>83</v>
      </c>
      <c r="I37" s="3" t="s">
        <v>1</v>
      </c>
      <c r="J37" s="3" t="s">
        <v>87</v>
      </c>
      <c r="K37" s="3" t="s">
        <v>84</v>
      </c>
      <c r="L37" s="3" t="s">
        <v>85</v>
      </c>
      <c r="M37" s="13" t="s">
        <v>91</v>
      </c>
    </row>
    <row r="38" spans="4:13" ht="18" customHeight="1" thickTop="1" x14ac:dyDescent="0.25">
      <c r="D38" s="34"/>
      <c r="E38" s="47"/>
      <c r="F38" s="8"/>
      <c r="G38" s="8"/>
      <c r="H38" s="8"/>
      <c r="I38" s="8"/>
      <c r="J38" s="70"/>
      <c r="K38" s="70"/>
      <c r="L38" s="7"/>
      <c r="M38" s="76"/>
    </row>
    <row r="39" spans="4:13" ht="18" customHeight="1" x14ac:dyDescent="0.25">
      <c r="D39" s="34"/>
      <c r="E39" s="47"/>
      <c r="F39" s="8"/>
      <c r="G39" s="8"/>
      <c r="H39" s="8"/>
      <c r="I39" s="8"/>
      <c r="J39" s="70"/>
      <c r="K39" s="70"/>
      <c r="L39" s="7"/>
      <c r="M39" s="76"/>
    </row>
    <row r="40" spans="4:13" ht="18" customHeight="1" x14ac:dyDescent="0.25">
      <c r="D40" s="34"/>
      <c r="E40" s="47"/>
      <c r="F40" s="8"/>
      <c r="G40" s="8"/>
      <c r="H40" s="8"/>
      <c r="I40" s="8"/>
      <c r="J40" s="70"/>
      <c r="K40" s="70"/>
      <c r="L40" s="7"/>
      <c r="M40" s="76"/>
    </row>
    <row r="41" spans="4:13" ht="18" customHeight="1" x14ac:dyDescent="0.25">
      <c r="D41" s="34"/>
      <c r="E41" s="47"/>
      <c r="F41" s="35"/>
      <c r="G41" s="35"/>
      <c r="H41" s="8"/>
      <c r="I41" s="8"/>
      <c r="J41" s="70"/>
      <c r="K41" s="70"/>
      <c r="L41" s="7"/>
      <c r="M41" s="71"/>
    </row>
    <row r="42" spans="4:13" ht="18" customHeight="1" x14ac:dyDescent="0.25">
      <c r="D42" s="34"/>
      <c r="E42" s="47"/>
      <c r="F42" s="35"/>
      <c r="G42" s="35"/>
      <c r="H42" s="8"/>
      <c r="I42" s="8"/>
      <c r="J42" s="70"/>
      <c r="K42" s="70"/>
      <c r="M42" s="71"/>
    </row>
    <row r="43" spans="4:13" ht="18" customHeight="1" thickBot="1" x14ac:dyDescent="0.3">
      <c r="D43" s="62" t="s">
        <v>86</v>
      </c>
      <c r="E43" s="4"/>
      <c r="F43" s="4"/>
      <c r="G43" s="4"/>
      <c r="H43" s="4"/>
      <c r="I43" s="73"/>
      <c r="J43" s="4"/>
      <c r="K43" s="74"/>
      <c r="L43" s="75">
        <f>SUM(L38:L42)</f>
        <v>0</v>
      </c>
      <c r="M43" s="63"/>
    </row>
  </sheetData>
  <phoneticPr fontId="2" type="noConversion"/>
  <conditionalFormatting sqref="M33">
    <cfRule type="cellIs" dxfId="16" priority="2" operator="lessThanOrEqual">
      <formula>0</formula>
    </cfRule>
  </conditionalFormatting>
  <conditionalFormatting sqref="M34">
    <cfRule type="cellIs" dxfId="15" priority="1" operator="lessThan">
      <formula>0</formula>
    </cfRule>
  </conditionalFormatting>
  <hyperlinks>
    <hyperlink ref="A1" location="全班!A1" display="back" xr:uid="{F718138B-7137-4177-AB97-7120A95E6E5C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C000"/>
  </sheetPr>
  <dimension ref="A1:X604"/>
  <sheetViews>
    <sheetView showGridLines="0" topLeftCell="A526" zoomScale="90" zoomScaleNormal="90" workbookViewId="0">
      <selection activeCell="AB576" sqref="AB576"/>
    </sheetView>
  </sheetViews>
  <sheetFormatPr defaultColWidth="10.6640625" defaultRowHeight="18" customHeight="1" x14ac:dyDescent="0.25"/>
  <cols>
    <col min="1" max="2" width="3.77734375" customWidth="1"/>
    <col min="3" max="3" width="5" bestFit="1" customWidth="1"/>
    <col min="4" max="4" width="12.33203125" bestFit="1" customWidth="1"/>
    <col min="5" max="5" width="5.88671875" bestFit="1" customWidth="1"/>
    <col min="6" max="6" width="28" bestFit="1" customWidth="1"/>
    <col min="7" max="7" width="25.44140625" bestFit="1" customWidth="1"/>
    <col min="8" max="8" width="5.88671875" bestFit="1" customWidth="1"/>
    <col min="9" max="9" width="10.6640625" style="1"/>
    <col min="10" max="10" width="14.109375" bestFit="1" customWidth="1"/>
    <col min="11" max="11" width="14.21875" style="12" bestFit="1" customWidth="1"/>
    <col min="12" max="12" width="11.6640625" bestFit="1" customWidth="1"/>
    <col min="13" max="13" width="14.77734375" bestFit="1" customWidth="1"/>
    <col min="14" max="14" width="5.77734375" customWidth="1"/>
    <col min="15" max="15" width="12.33203125" hidden="1" customWidth="1"/>
    <col min="16" max="16" width="5.88671875" hidden="1" customWidth="1"/>
    <col min="17" max="18" width="12.88671875" hidden="1" customWidth="1"/>
    <col min="19" max="19" width="5.88671875" hidden="1" customWidth="1"/>
    <col min="20" max="20" width="0" style="1" hidden="1" customWidth="1"/>
    <col min="21" max="21" width="10.77734375" hidden="1" customWidth="1"/>
    <col min="22" max="22" width="11.6640625" style="12" hidden="1" customWidth="1"/>
    <col min="23" max="23" width="10.77734375" hidden="1" customWidth="1"/>
    <col min="24" max="24" width="11.6640625" hidden="1" customWidth="1"/>
    <col min="25" max="25" width="0" hidden="1" customWidth="1"/>
  </cols>
  <sheetData>
    <row r="1" spans="1:24" ht="20.25" customHeight="1" thickBot="1" x14ac:dyDescent="0.3">
      <c r="A1" s="104" t="s">
        <v>144</v>
      </c>
      <c r="D1" s="7" t="s">
        <v>205</v>
      </c>
      <c r="E1" s="7"/>
      <c r="K1"/>
      <c r="L1" s="12"/>
      <c r="O1" s="7" t="s">
        <v>205</v>
      </c>
      <c r="P1" s="7"/>
      <c r="V1"/>
      <c r="W1" s="12"/>
    </row>
    <row r="2" spans="1:24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12318</v>
      </c>
      <c r="K2" s="3" t="s">
        <v>12319</v>
      </c>
      <c r="L2" s="3" t="s">
        <v>9</v>
      </c>
      <c r="M2" s="13" t="s">
        <v>4</v>
      </c>
      <c r="O2" s="2" t="s">
        <v>3</v>
      </c>
      <c r="P2" s="3" t="s">
        <v>32</v>
      </c>
      <c r="Q2" s="3" t="s">
        <v>18</v>
      </c>
      <c r="R2" s="3" t="s">
        <v>19</v>
      </c>
      <c r="S2" s="3" t="s">
        <v>2</v>
      </c>
      <c r="T2" s="3" t="s">
        <v>1</v>
      </c>
      <c r="U2" s="3" t="s">
        <v>10</v>
      </c>
      <c r="V2" s="3" t="s">
        <v>17</v>
      </c>
      <c r="W2" s="3" t="s">
        <v>9</v>
      </c>
      <c r="X2" s="13" t="s">
        <v>4</v>
      </c>
    </row>
    <row r="3" spans="1:24" ht="20.25" hidden="1" customHeight="1" thickTop="1" x14ac:dyDescent="0.25">
      <c r="C3">
        <v>1</v>
      </c>
      <c r="D3" s="167">
        <v>45136</v>
      </c>
      <c r="E3" s="168" t="s">
        <v>236</v>
      </c>
      <c r="F3" s="169" t="s">
        <v>226</v>
      </c>
      <c r="G3" s="169">
        <v>2331</v>
      </c>
      <c r="H3" s="169" t="s">
        <v>40</v>
      </c>
      <c r="I3" s="169">
        <v>1000</v>
      </c>
      <c r="J3" s="169"/>
      <c r="K3" s="169"/>
      <c r="L3" s="170">
        <v>46.1</v>
      </c>
      <c r="M3" s="171">
        <f>L3*I3</f>
        <v>46100</v>
      </c>
      <c r="O3" s="34"/>
      <c r="P3" s="47"/>
      <c r="Q3" s="35"/>
      <c r="R3" s="35"/>
      <c r="S3" s="35"/>
      <c r="T3" s="35"/>
      <c r="U3" s="35"/>
      <c r="V3" s="35"/>
      <c r="W3" s="35"/>
      <c r="X3" s="36"/>
    </row>
    <row r="4" spans="1:24" ht="20.25" hidden="1" customHeight="1" x14ac:dyDescent="0.25">
      <c r="C4">
        <v>2</v>
      </c>
      <c r="D4" s="167">
        <v>45143</v>
      </c>
      <c r="E4" s="168" t="s">
        <v>347</v>
      </c>
      <c r="F4" s="169" t="s">
        <v>226</v>
      </c>
      <c r="G4" s="172">
        <v>2331</v>
      </c>
      <c r="H4" s="169" t="s">
        <v>40</v>
      </c>
      <c r="I4" s="169">
        <v>300</v>
      </c>
      <c r="J4" s="169"/>
      <c r="K4" s="169"/>
      <c r="L4" s="170">
        <v>44.45</v>
      </c>
      <c r="M4" s="171">
        <f>L4*I4</f>
        <v>13335</v>
      </c>
      <c r="O4" s="34"/>
      <c r="P4" s="47"/>
      <c r="Q4" s="35"/>
      <c r="R4" s="50"/>
      <c r="S4" s="35"/>
      <c r="T4" s="35"/>
      <c r="U4" s="35"/>
      <c r="V4" s="35"/>
      <c r="W4" s="35"/>
      <c r="X4" s="36"/>
    </row>
    <row r="5" spans="1:24" ht="20.25" hidden="1" customHeight="1" x14ac:dyDescent="0.25">
      <c r="C5">
        <v>3</v>
      </c>
      <c r="D5" s="167">
        <v>45164</v>
      </c>
      <c r="E5" s="168" t="s">
        <v>47</v>
      </c>
      <c r="F5" s="169" t="s">
        <v>226</v>
      </c>
      <c r="G5" s="169">
        <v>2331</v>
      </c>
      <c r="H5" s="169" t="s">
        <v>473</v>
      </c>
      <c r="I5" s="169">
        <v>-500</v>
      </c>
      <c r="J5" s="169"/>
      <c r="K5" s="169"/>
      <c r="L5" s="170">
        <v>37.1</v>
      </c>
      <c r="M5" s="171">
        <f>L5*I5</f>
        <v>-18550</v>
      </c>
      <c r="O5" s="34"/>
      <c r="P5" s="47"/>
      <c r="Q5" s="35"/>
      <c r="R5" s="35"/>
      <c r="S5" s="35"/>
      <c r="T5" s="35"/>
      <c r="U5" s="35"/>
      <c r="V5" s="35"/>
      <c r="W5" s="35"/>
      <c r="X5" s="36"/>
    </row>
    <row r="6" spans="1:24" ht="20.25" hidden="1" customHeight="1" x14ac:dyDescent="0.25">
      <c r="C6">
        <v>4</v>
      </c>
      <c r="D6" s="167">
        <v>45171</v>
      </c>
      <c r="E6" s="168" t="s">
        <v>47</v>
      </c>
      <c r="F6" s="169" t="s">
        <v>226</v>
      </c>
      <c r="G6" s="169">
        <v>2331</v>
      </c>
      <c r="H6" s="169" t="s">
        <v>57</v>
      </c>
      <c r="I6" s="169">
        <v>-400</v>
      </c>
      <c r="J6" s="169"/>
      <c r="K6" s="169"/>
      <c r="L6" s="170">
        <v>37.049999999999997</v>
      </c>
      <c r="M6" s="171">
        <f>L6*I6</f>
        <v>-14819.999999999998</v>
      </c>
      <c r="O6" s="34"/>
      <c r="P6" s="47"/>
      <c r="Q6" s="35"/>
      <c r="R6" s="35"/>
      <c r="S6" s="35"/>
      <c r="T6" s="35"/>
      <c r="U6" s="35"/>
      <c r="V6" s="35"/>
      <c r="W6" s="35"/>
      <c r="X6" s="36"/>
    </row>
    <row r="7" spans="1:24" ht="20.25" hidden="1" customHeight="1" x14ac:dyDescent="0.25">
      <c r="C7">
        <v>5</v>
      </c>
      <c r="D7" s="167">
        <v>45178</v>
      </c>
      <c r="E7" s="168" t="s">
        <v>47</v>
      </c>
      <c r="F7" s="169" t="s">
        <v>226</v>
      </c>
      <c r="G7" s="169">
        <v>2331</v>
      </c>
      <c r="H7" s="169" t="s">
        <v>538</v>
      </c>
      <c r="I7" s="169">
        <v>-400</v>
      </c>
      <c r="J7" s="169"/>
      <c r="K7" s="169"/>
      <c r="L7" s="170">
        <v>37.450000000000003</v>
      </c>
      <c r="M7" s="171">
        <f>L7*I7</f>
        <v>-14980.000000000002</v>
      </c>
      <c r="O7" s="34"/>
      <c r="P7" s="47"/>
      <c r="Q7" s="35"/>
      <c r="R7" s="35"/>
      <c r="S7" s="35"/>
      <c r="T7" s="35"/>
      <c r="U7" s="35"/>
      <c r="V7" s="35"/>
      <c r="W7" s="35"/>
      <c r="X7" s="36"/>
    </row>
    <row r="8" spans="1:24" ht="20.25" hidden="1" customHeight="1" x14ac:dyDescent="0.25">
      <c r="C8">
        <v>6</v>
      </c>
      <c r="D8" s="167">
        <v>45220</v>
      </c>
      <c r="E8" s="168" t="s">
        <v>11288</v>
      </c>
      <c r="F8" s="169" t="s">
        <v>70</v>
      </c>
      <c r="G8" s="169">
        <v>960</v>
      </c>
      <c r="H8" s="169" t="s">
        <v>53</v>
      </c>
      <c r="I8" s="169">
        <v>1000</v>
      </c>
      <c r="J8" s="169"/>
      <c r="K8" s="169"/>
      <c r="L8" s="217">
        <v>11.64</v>
      </c>
      <c r="M8" s="171">
        <f t="shared" ref="M8:M20" si="0">L8*I8</f>
        <v>11640</v>
      </c>
      <c r="O8" s="34"/>
      <c r="P8" s="47"/>
      <c r="Q8" s="35"/>
      <c r="R8" s="35"/>
      <c r="S8" s="35"/>
      <c r="T8" s="35"/>
      <c r="U8" s="35"/>
      <c r="V8" s="35"/>
      <c r="W8" s="35"/>
      <c r="X8" s="36"/>
    </row>
    <row r="9" spans="1:24" ht="20.25" hidden="1" customHeight="1" x14ac:dyDescent="0.25">
      <c r="C9">
        <v>7</v>
      </c>
      <c r="D9" s="167">
        <v>45234</v>
      </c>
      <c r="E9" s="168" t="s">
        <v>47</v>
      </c>
      <c r="F9" s="169" t="s">
        <v>70</v>
      </c>
      <c r="G9" s="169">
        <v>960</v>
      </c>
      <c r="H9" s="169" t="s">
        <v>11307</v>
      </c>
      <c r="I9" s="169">
        <v>-500</v>
      </c>
      <c r="J9" s="169"/>
      <c r="K9" s="169"/>
      <c r="L9" s="217">
        <v>11.96</v>
      </c>
      <c r="M9" s="171">
        <f t="shared" si="0"/>
        <v>-5980</v>
      </c>
      <c r="O9" s="34"/>
      <c r="P9" s="47"/>
      <c r="Q9" s="35"/>
      <c r="R9" s="35"/>
      <c r="S9" s="35"/>
      <c r="T9" s="35"/>
      <c r="U9" s="35"/>
      <c r="V9" s="35"/>
      <c r="W9" s="35"/>
      <c r="X9" s="36"/>
    </row>
    <row r="10" spans="1:24" ht="20.25" hidden="1" customHeight="1" x14ac:dyDescent="0.25">
      <c r="C10">
        <v>8</v>
      </c>
      <c r="D10" s="167">
        <v>45241</v>
      </c>
      <c r="E10" s="168" t="s">
        <v>47</v>
      </c>
      <c r="F10" s="169" t="s">
        <v>70</v>
      </c>
      <c r="G10" s="169">
        <v>960</v>
      </c>
      <c r="H10" s="169" t="s">
        <v>57</v>
      </c>
      <c r="I10" s="169">
        <v>-500</v>
      </c>
      <c r="J10" s="169"/>
      <c r="K10" s="169"/>
      <c r="L10" s="217">
        <v>11.88</v>
      </c>
      <c r="M10" s="171">
        <f t="shared" si="0"/>
        <v>-5940</v>
      </c>
      <c r="O10" s="34"/>
      <c r="P10" s="47"/>
      <c r="Q10" s="35"/>
      <c r="R10" s="35"/>
      <c r="S10" s="35"/>
      <c r="T10" s="35"/>
      <c r="U10" s="35"/>
      <c r="V10" s="35"/>
      <c r="W10" s="35"/>
      <c r="X10" s="36"/>
    </row>
    <row r="11" spans="1:24" ht="20.25" hidden="1" customHeight="1" x14ac:dyDescent="0.25">
      <c r="C11">
        <v>9</v>
      </c>
      <c r="D11" s="167">
        <v>45136</v>
      </c>
      <c r="E11" s="168" t="s">
        <v>236</v>
      </c>
      <c r="F11" s="169" t="s">
        <v>232</v>
      </c>
      <c r="G11" s="169">
        <v>9961</v>
      </c>
      <c r="H11" s="169" t="s">
        <v>53</v>
      </c>
      <c r="I11" s="169">
        <v>160</v>
      </c>
      <c r="J11" s="169"/>
      <c r="K11" s="169"/>
      <c r="L11" s="217">
        <v>307.60000000000002</v>
      </c>
      <c r="M11" s="171">
        <f t="shared" si="0"/>
        <v>49216</v>
      </c>
      <c r="O11" s="34"/>
      <c r="P11" s="47"/>
      <c r="Q11" s="35"/>
      <c r="R11" s="35"/>
      <c r="S11" s="35"/>
      <c r="T11" s="35"/>
      <c r="U11" s="35"/>
      <c r="V11" s="35"/>
      <c r="W11" s="35"/>
      <c r="X11" s="36"/>
    </row>
    <row r="12" spans="1:24" ht="20.25" hidden="1" customHeight="1" x14ac:dyDescent="0.25">
      <c r="C12">
        <v>10</v>
      </c>
      <c r="D12" s="167">
        <v>45157</v>
      </c>
      <c r="E12" s="168" t="s">
        <v>47</v>
      </c>
      <c r="F12" s="169" t="s">
        <v>232</v>
      </c>
      <c r="G12" s="169">
        <v>9961</v>
      </c>
      <c r="H12" s="169" t="s">
        <v>53</v>
      </c>
      <c r="I12" s="169">
        <v>100</v>
      </c>
      <c r="J12" s="169"/>
      <c r="K12" s="169"/>
      <c r="L12" s="217">
        <v>299.60000000000002</v>
      </c>
      <c r="M12" s="171">
        <f t="shared" si="0"/>
        <v>29960.000000000004</v>
      </c>
      <c r="O12" s="34"/>
      <c r="P12" s="47"/>
      <c r="Q12" s="35"/>
      <c r="R12" s="35"/>
      <c r="S12" s="35"/>
      <c r="T12" s="35"/>
      <c r="U12" s="35"/>
      <c r="V12" s="35"/>
      <c r="W12" s="35"/>
      <c r="X12" s="36"/>
    </row>
    <row r="13" spans="1:24" ht="20.25" hidden="1" customHeight="1" x14ac:dyDescent="0.25">
      <c r="C13">
        <v>11</v>
      </c>
      <c r="D13" s="167">
        <v>45178</v>
      </c>
      <c r="E13" s="168" t="s">
        <v>47</v>
      </c>
      <c r="F13" s="169" t="s">
        <v>232</v>
      </c>
      <c r="G13" s="169">
        <v>9961</v>
      </c>
      <c r="H13" s="169" t="s">
        <v>67</v>
      </c>
      <c r="I13" s="169">
        <v>-100</v>
      </c>
      <c r="J13" s="169"/>
      <c r="K13" s="169"/>
      <c r="L13" s="217">
        <v>290.8</v>
      </c>
      <c r="M13" s="171">
        <f t="shared" si="0"/>
        <v>-29080</v>
      </c>
      <c r="O13" s="34"/>
      <c r="P13" s="47"/>
      <c r="Q13" s="35"/>
      <c r="R13" s="35"/>
      <c r="S13" s="35"/>
      <c r="T13" s="35"/>
      <c r="U13" s="35"/>
      <c r="V13" s="35"/>
      <c r="W13" s="35"/>
      <c r="X13" s="36"/>
    </row>
    <row r="14" spans="1:24" ht="20.25" hidden="1" customHeight="1" x14ac:dyDescent="0.25">
      <c r="C14">
        <v>12</v>
      </c>
      <c r="D14" s="167">
        <v>45185</v>
      </c>
      <c r="E14" s="168" t="s">
        <v>47</v>
      </c>
      <c r="F14" s="169" t="s">
        <v>232</v>
      </c>
      <c r="G14" s="169">
        <v>9961</v>
      </c>
      <c r="H14" s="169" t="s">
        <v>67</v>
      </c>
      <c r="I14" s="169">
        <v>-50</v>
      </c>
      <c r="J14" s="169"/>
      <c r="K14" s="169"/>
      <c r="L14" s="217">
        <v>284.39999999999998</v>
      </c>
      <c r="M14" s="171">
        <f t="shared" si="0"/>
        <v>-14219.999999999998</v>
      </c>
      <c r="O14" s="34"/>
      <c r="P14" s="47"/>
      <c r="Q14" s="35"/>
      <c r="R14" s="35"/>
      <c r="S14" s="35"/>
      <c r="T14" s="35"/>
      <c r="U14" s="35"/>
      <c r="V14" s="35"/>
      <c r="W14" s="35"/>
      <c r="X14" s="36"/>
    </row>
    <row r="15" spans="1:24" ht="20.25" hidden="1" customHeight="1" x14ac:dyDescent="0.25">
      <c r="C15">
        <v>13</v>
      </c>
      <c r="D15" s="167">
        <v>45192</v>
      </c>
      <c r="E15" s="168" t="s">
        <v>47</v>
      </c>
      <c r="F15" s="169" t="s">
        <v>232</v>
      </c>
      <c r="G15" s="169">
        <v>9961</v>
      </c>
      <c r="H15" s="169" t="s">
        <v>11391</v>
      </c>
      <c r="I15" s="169">
        <v>-20</v>
      </c>
      <c r="J15" s="169"/>
      <c r="K15" s="169"/>
      <c r="L15" s="217">
        <v>287.39999999999998</v>
      </c>
      <c r="M15" s="171">
        <f t="shared" si="0"/>
        <v>-5748</v>
      </c>
      <c r="O15" s="34"/>
      <c r="P15" s="47"/>
      <c r="Q15" s="35"/>
      <c r="R15" s="35"/>
      <c r="S15" s="35"/>
      <c r="T15" s="35"/>
      <c r="U15" s="35"/>
      <c r="V15" s="35"/>
      <c r="W15" s="35"/>
      <c r="X15" s="36"/>
    </row>
    <row r="16" spans="1:24" ht="20.25" hidden="1" customHeight="1" x14ac:dyDescent="0.25">
      <c r="C16">
        <v>14</v>
      </c>
      <c r="D16" s="167">
        <v>45220</v>
      </c>
      <c r="E16" s="168" t="s">
        <v>47</v>
      </c>
      <c r="F16" s="169" t="s">
        <v>232</v>
      </c>
      <c r="G16" s="169">
        <v>9961</v>
      </c>
      <c r="H16" s="169" t="s">
        <v>11391</v>
      </c>
      <c r="I16" s="169">
        <v>-10</v>
      </c>
      <c r="J16" s="169"/>
      <c r="K16" s="169"/>
      <c r="L16" s="217">
        <v>252.6</v>
      </c>
      <c r="M16" s="171">
        <f t="shared" si="0"/>
        <v>-2526</v>
      </c>
      <c r="O16" s="34"/>
      <c r="P16" s="47"/>
      <c r="Q16" s="35"/>
      <c r="R16" s="35"/>
      <c r="S16" s="35"/>
      <c r="T16" s="35"/>
      <c r="U16" s="35"/>
      <c r="V16" s="35"/>
      <c r="W16" s="35"/>
      <c r="X16" s="36"/>
    </row>
    <row r="17" spans="3:24" ht="20.25" hidden="1" customHeight="1" x14ac:dyDescent="0.25">
      <c r="C17">
        <v>15</v>
      </c>
      <c r="D17" s="167">
        <v>45227</v>
      </c>
      <c r="E17" s="168" t="s">
        <v>47</v>
      </c>
      <c r="F17" s="169" t="s">
        <v>232</v>
      </c>
      <c r="G17" s="169">
        <v>9961</v>
      </c>
      <c r="H17" s="169" t="s">
        <v>67</v>
      </c>
      <c r="I17" s="169">
        <v>-20</v>
      </c>
      <c r="J17" s="169"/>
      <c r="K17" s="169"/>
      <c r="L17" s="217">
        <v>277.2</v>
      </c>
      <c r="M17" s="171">
        <f t="shared" si="0"/>
        <v>-5544</v>
      </c>
      <c r="O17" s="34"/>
      <c r="P17" s="47"/>
      <c r="Q17" s="35"/>
      <c r="R17" s="35"/>
      <c r="S17" s="35"/>
      <c r="T17" s="35"/>
      <c r="U17" s="35"/>
      <c r="V17" s="35"/>
      <c r="W17" s="35"/>
      <c r="X17" s="36"/>
    </row>
    <row r="18" spans="3:24" ht="20.25" hidden="1" customHeight="1" x14ac:dyDescent="0.25">
      <c r="C18">
        <v>16</v>
      </c>
      <c r="D18" s="167">
        <v>45241</v>
      </c>
      <c r="E18" s="168" t="s">
        <v>47</v>
      </c>
      <c r="F18" s="169" t="s">
        <v>232</v>
      </c>
      <c r="G18" s="169">
        <v>9961</v>
      </c>
      <c r="H18" s="169" t="s">
        <v>11391</v>
      </c>
      <c r="I18" s="169">
        <v>-10</v>
      </c>
      <c r="J18" s="169"/>
      <c r="K18" s="169"/>
      <c r="L18" s="217">
        <v>260.60000000000002</v>
      </c>
      <c r="M18" s="171">
        <f t="shared" si="0"/>
        <v>-2606</v>
      </c>
      <c r="O18" s="34"/>
      <c r="P18" s="47"/>
      <c r="Q18" s="35"/>
      <c r="R18" s="35"/>
      <c r="S18" s="35"/>
      <c r="T18" s="35"/>
      <c r="U18" s="35"/>
      <c r="V18" s="35"/>
      <c r="W18" s="35"/>
      <c r="X18" s="36"/>
    </row>
    <row r="19" spans="3:24" ht="20.25" hidden="1" customHeight="1" x14ac:dyDescent="0.25">
      <c r="C19">
        <v>17</v>
      </c>
      <c r="D19" s="167">
        <v>45255</v>
      </c>
      <c r="E19" s="168" t="s">
        <v>47</v>
      </c>
      <c r="F19" s="169" t="s">
        <v>232</v>
      </c>
      <c r="G19" s="169">
        <v>9961</v>
      </c>
      <c r="H19" s="169" t="s">
        <v>11391</v>
      </c>
      <c r="I19" s="169">
        <v>-20</v>
      </c>
      <c r="J19" s="169"/>
      <c r="K19" s="169"/>
      <c r="L19" s="217">
        <v>274</v>
      </c>
      <c r="M19" s="171">
        <f t="shared" si="0"/>
        <v>-5480</v>
      </c>
      <c r="O19" s="34"/>
      <c r="P19" s="47"/>
      <c r="Q19" s="35"/>
      <c r="R19" s="35"/>
      <c r="S19" s="35"/>
      <c r="T19" s="35"/>
      <c r="U19" s="35"/>
      <c r="V19" s="35"/>
      <c r="W19" s="35"/>
      <c r="X19" s="36"/>
    </row>
    <row r="20" spans="3:24" ht="20.25" hidden="1" customHeight="1" x14ac:dyDescent="0.25">
      <c r="C20">
        <v>18</v>
      </c>
      <c r="D20" s="167">
        <v>45269</v>
      </c>
      <c r="E20" s="168" t="s">
        <v>47</v>
      </c>
      <c r="F20" s="169" t="s">
        <v>232</v>
      </c>
      <c r="G20" s="169">
        <v>9961</v>
      </c>
      <c r="H20" s="169" t="s">
        <v>11391</v>
      </c>
      <c r="I20" s="169">
        <v>-30</v>
      </c>
      <c r="J20" s="169"/>
      <c r="K20" s="169"/>
      <c r="L20" s="217">
        <v>260.8</v>
      </c>
      <c r="M20" s="171">
        <f t="shared" si="0"/>
        <v>-7824</v>
      </c>
      <c r="O20" s="34"/>
      <c r="P20" s="47"/>
      <c r="Q20" s="35"/>
      <c r="R20" s="35"/>
      <c r="S20" s="35"/>
      <c r="T20" s="35"/>
      <c r="U20" s="35"/>
      <c r="V20" s="35"/>
      <c r="W20" s="35"/>
      <c r="X20" s="36"/>
    </row>
    <row r="21" spans="3:24" ht="20.25" hidden="1" customHeight="1" x14ac:dyDescent="0.25">
      <c r="C21">
        <v>19</v>
      </c>
      <c r="D21" s="201">
        <v>45136</v>
      </c>
      <c r="E21" s="202" t="s">
        <v>235</v>
      </c>
      <c r="F21" s="203" t="s">
        <v>230</v>
      </c>
      <c r="G21" s="207">
        <v>300750</v>
      </c>
      <c r="H21" s="203" t="s">
        <v>40</v>
      </c>
      <c r="I21" s="203">
        <v>100</v>
      </c>
      <c r="J21" s="203"/>
      <c r="K21" s="203"/>
      <c r="L21" s="205">
        <v>230.05</v>
      </c>
      <c r="M21" s="206">
        <f t="shared" ref="M21:M30" si="1">L21*I21</f>
        <v>23005</v>
      </c>
      <c r="O21" s="34"/>
      <c r="P21" s="47"/>
      <c r="Q21" s="35"/>
      <c r="R21" s="50"/>
      <c r="S21" s="35"/>
      <c r="T21" s="35"/>
      <c r="U21" s="35"/>
      <c r="V21" s="35"/>
      <c r="W21" s="35"/>
      <c r="X21" s="36">
        <f>W21*T21</f>
        <v>0</v>
      </c>
    </row>
    <row r="22" spans="3:24" ht="20.25" hidden="1" customHeight="1" x14ac:dyDescent="0.25">
      <c r="C22">
        <v>20</v>
      </c>
      <c r="D22" s="201">
        <v>45143</v>
      </c>
      <c r="E22" s="202" t="s">
        <v>348</v>
      </c>
      <c r="F22" s="203" t="s">
        <v>230</v>
      </c>
      <c r="G22" s="207">
        <v>300750</v>
      </c>
      <c r="H22" s="203" t="s">
        <v>40</v>
      </c>
      <c r="I22" s="203">
        <v>50</v>
      </c>
      <c r="J22" s="203"/>
      <c r="K22" s="203"/>
      <c r="L22" s="205">
        <v>245.51</v>
      </c>
      <c r="M22" s="206">
        <f t="shared" si="1"/>
        <v>12275.5</v>
      </c>
      <c r="O22" s="34"/>
      <c r="P22" s="47"/>
      <c r="Q22" s="35"/>
      <c r="R22" s="50"/>
      <c r="S22" s="35"/>
      <c r="T22" s="35"/>
      <c r="U22" s="35"/>
      <c r="V22" s="35"/>
      <c r="W22" s="35"/>
      <c r="X22" s="36"/>
    </row>
    <row r="23" spans="3:24" ht="19.95" hidden="1" customHeight="1" x14ac:dyDescent="0.25">
      <c r="C23">
        <v>21</v>
      </c>
      <c r="D23" s="201">
        <v>45192</v>
      </c>
      <c r="E23" s="202" t="s">
        <v>234</v>
      </c>
      <c r="F23" s="203" t="s">
        <v>230</v>
      </c>
      <c r="G23" s="203">
        <v>300750</v>
      </c>
      <c r="H23" s="203" t="s">
        <v>604</v>
      </c>
      <c r="I23" s="203">
        <v>-20</v>
      </c>
      <c r="J23" s="203"/>
      <c r="K23" s="203"/>
      <c r="L23" s="218">
        <v>210.93</v>
      </c>
      <c r="M23" s="206">
        <f t="shared" si="1"/>
        <v>-4218.6000000000004</v>
      </c>
      <c r="O23" s="34"/>
      <c r="P23" s="47"/>
      <c r="Q23" s="35"/>
      <c r="R23" s="35"/>
      <c r="S23" s="35"/>
      <c r="T23" s="35"/>
      <c r="U23" s="35"/>
      <c r="V23" s="35"/>
      <c r="W23" s="35"/>
      <c r="X23" s="36"/>
    </row>
    <row r="24" spans="3:24" ht="20.25" hidden="1" customHeight="1" x14ac:dyDescent="0.25">
      <c r="C24">
        <v>22</v>
      </c>
      <c r="D24" s="201">
        <v>45199</v>
      </c>
      <c r="E24" s="202" t="s">
        <v>234</v>
      </c>
      <c r="F24" s="203" t="s">
        <v>230</v>
      </c>
      <c r="G24" s="203">
        <v>300750</v>
      </c>
      <c r="H24" s="203" t="s">
        <v>538</v>
      </c>
      <c r="I24" s="203">
        <v>-20</v>
      </c>
      <c r="J24" s="203"/>
      <c r="K24" s="203"/>
      <c r="L24" s="218">
        <v>203.03</v>
      </c>
      <c r="M24" s="206">
        <f t="shared" si="1"/>
        <v>-4060.6</v>
      </c>
      <c r="O24" s="34"/>
      <c r="P24" s="47"/>
      <c r="Q24" s="35"/>
      <c r="R24" s="35"/>
      <c r="S24" s="35"/>
      <c r="T24" s="35"/>
      <c r="U24" s="35"/>
      <c r="V24" s="35"/>
      <c r="W24" s="35"/>
      <c r="X24" s="36"/>
    </row>
    <row r="25" spans="3:24" ht="20.25" hidden="1" customHeight="1" x14ac:dyDescent="0.25">
      <c r="C25">
        <v>23</v>
      </c>
      <c r="D25" s="201">
        <v>45227</v>
      </c>
      <c r="E25" s="202" t="s">
        <v>234</v>
      </c>
      <c r="F25" s="203" t="s">
        <v>230</v>
      </c>
      <c r="G25" s="203">
        <v>300750</v>
      </c>
      <c r="H25" s="203" t="s">
        <v>57</v>
      </c>
      <c r="I25" s="203">
        <v>-10</v>
      </c>
      <c r="J25" s="203"/>
      <c r="K25" s="203"/>
      <c r="L25" s="218">
        <v>184.72</v>
      </c>
      <c r="M25" s="206">
        <f t="shared" si="1"/>
        <v>-1847.2</v>
      </c>
      <c r="O25" s="34"/>
      <c r="P25" s="47"/>
      <c r="Q25" s="35"/>
      <c r="R25" s="35"/>
      <c r="S25" s="35"/>
      <c r="T25" s="35"/>
      <c r="U25" s="35"/>
      <c r="V25" s="35"/>
      <c r="W25" s="35"/>
      <c r="X25" s="36"/>
    </row>
    <row r="26" spans="3:24" ht="20.25" hidden="1" customHeight="1" x14ac:dyDescent="0.25">
      <c r="C26">
        <v>24</v>
      </c>
      <c r="D26" s="201">
        <v>45234</v>
      </c>
      <c r="E26" s="202" t="s">
        <v>234</v>
      </c>
      <c r="F26" s="203" t="s">
        <v>230</v>
      </c>
      <c r="G26" s="203">
        <v>300750</v>
      </c>
      <c r="H26" s="203" t="s">
        <v>11307</v>
      </c>
      <c r="I26" s="203">
        <v>-10</v>
      </c>
      <c r="J26" s="203"/>
      <c r="K26" s="203"/>
      <c r="L26" s="218">
        <v>187.44</v>
      </c>
      <c r="M26" s="206">
        <f t="shared" si="1"/>
        <v>-1874.4</v>
      </c>
      <c r="O26" s="34"/>
      <c r="P26" s="47"/>
      <c r="Q26" s="35"/>
      <c r="R26" s="35"/>
      <c r="S26" s="35"/>
      <c r="T26" s="35"/>
      <c r="U26" s="35"/>
      <c r="V26" s="35"/>
      <c r="W26" s="35"/>
      <c r="X26" s="36"/>
    </row>
    <row r="27" spans="3:24" ht="20.25" hidden="1" customHeight="1" x14ac:dyDescent="0.25">
      <c r="C27">
        <v>25</v>
      </c>
      <c r="D27" s="201">
        <v>45241</v>
      </c>
      <c r="E27" s="202" t="s">
        <v>234</v>
      </c>
      <c r="F27" s="203" t="s">
        <v>230</v>
      </c>
      <c r="G27" s="203">
        <v>300750</v>
      </c>
      <c r="H27" s="203" t="s">
        <v>57</v>
      </c>
      <c r="I27" s="203">
        <v>-10</v>
      </c>
      <c r="J27" s="203"/>
      <c r="K27" s="203"/>
      <c r="L27" s="218">
        <v>189.03</v>
      </c>
      <c r="M27" s="206">
        <f t="shared" si="1"/>
        <v>-1890.3</v>
      </c>
      <c r="O27" s="34"/>
      <c r="P27" s="47"/>
      <c r="Q27" s="35"/>
      <c r="R27" s="35"/>
      <c r="S27" s="35"/>
      <c r="T27" s="35"/>
      <c r="U27" s="35"/>
      <c r="V27" s="35"/>
      <c r="W27" s="35"/>
      <c r="X27" s="36"/>
    </row>
    <row r="28" spans="3:24" ht="20.25" hidden="1" customHeight="1" x14ac:dyDescent="0.25">
      <c r="C28">
        <v>26</v>
      </c>
      <c r="D28" s="201">
        <v>45255</v>
      </c>
      <c r="E28" s="202" t="s">
        <v>234</v>
      </c>
      <c r="F28" s="203" t="s">
        <v>230</v>
      </c>
      <c r="G28" s="203">
        <v>300750</v>
      </c>
      <c r="H28" s="203" t="s">
        <v>57</v>
      </c>
      <c r="I28" s="203">
        <v>-20</v>
      </c>
      <c r="J28" s="203"/>
      <c r="K28" s="203"/>
      <c r="L28" s="218">
        <v>175</v>
      </c>
      <c r="M28" s="206">
        <f t="shared" si="1"/>
        <v>-3500</v>
      </c>
      <c r="O28" s="34"/>
      <c r="P28" s="47"/>
      <c r="Q28" s="35"/>
      <c r="R28" s="35"/>
      <c r="S28" s="35"/>
      <c r="T28" s="35"/>
      <c r="U28" s="35"/>
      <c r="V28" s="35"/>
      <c r="W28" s="35"/>
      <c r="X28" s="36"/>
    </row>
    <row r="29" spans="3:24" ht="20.25" hidden="1" customHeight="1" x14ac:dyDescent="0.25">
      <c r="C29">
        <v>27</v>
      </c>
      <c r="D29" s="201">
        <v>45269</v>
      </c>
      <c r="E29" s="202" t="s">
        <v>234</v>
      </c>
      <c r="F29" s="203" t="s">
        <v>230</v>
      </c>
      <c r="G29" s="203">
        <v>300750</v>
      </c>
      <c r="H29" s="203" t="s">
        <v>57</v>
      </c>
      <c r="I29" s="203">
        <v>-30</v>
      </c>
      <c r="J29" s="203"/>
      <c r="K29" s="203"/>
      <c r="L29" s="218">
        <v>163.59</v>
      </c>
      <c r="M29" s="206">
        <f t="shared" si="1"/>
        <v>-4907.7</v>
      </c>
      <c r="O29" s="34"/>
      <c r="P29" s="47"/>
      <c r="Q29" s="35"/>
      <c r="R29" s="35"/>
      <c r="S29" s="35"/>
      <c r="T29" s="35"/>
      <c r="U29" s="35"/>
      <c r="V29" s="35"/>
      <c r="W29" s="35"/>
      <c r="X29" s="36"/>
    </row>
    <row r="30" spans="3:24" ht="20.25" hidden="1" customHeight="1" x14ac:dyDescent="0.25">
      <c r="C30">
        <v>28</v>
      </c>
      <c r="D30" s="201">
        <v>45283</v>
      </c>
      <c r="E30" s="202" t="s">
        <v>234</v>
      </c>
      <c r="F30" s="203" t="s">
        <v>230</v>
      </c>
      <c r="G30" s="203">
        <v>300750</v>
      </c>
      <c r="H30" s="203" t="s">
        <v>57</v>
      </c>
      <c r="I30" s="203">
        <v>-30</v>
      </c>
      <c r="J30" s="203"/>
      <c r="K30" s="203"/>
      <c r="L30" s="218">
        <v>156.29</v>
      </c>
      <c r="M30" s="206">
        <f t="shared" si="1"/>
        <v>-4688.7</v>
      </c>
      <c r="O30" s="34"/>
      <c r="P30" s="47"/>
      <c r="Q30" s="35"/>
      <c r="R30" s="35"/>
      <c r="S30" s="35"/>
      <c r="T30" s="35"/>
      <c r="U30" s="35"/>
      <c r="V30" s="35"/>
      <c r="W30" s="35"/>
      <c r="X30" s="36"/>
    </row>
    <row r="31" spans="3:24" ht="20.25" hidden="1" customHeight="1" x14ac:dyDescent="0.25">
      <c r="C31">
        <v>29</v>
      </c>
      <c r="D31" s="201">
        <v>45136</v>
      </c>
      <c r="E31" s="202" t="s">
        <v>235</v>
      </c>
      <c r="F31" s="203" t="s">
        <v>82</v>
      </c>
      <c r="G31" s="203">
        <v>600809</v>
      </c>
      <c r="H31" s="203" t="s">
        <v>0</v>
      </c>
      <c r="I31" s="203">
        <v>200</v>
      </c>
      <c r="J31" s="203"/>
      <c r="K31" s="203"/>
      <c r="L31" s="218">
        <v>237.28</v>
      </c>
      <c r="M31" s="206">
        <f t="shared" ref="M31:M41" si="2">L31*I31</f>
        <v>47456</v>
      </c>
      <c r="O31" s="34"/>
      <c r="P31" s="47"/>
      <c r="Q31" s="35"/>
      <c r="R31" s="35"/>
      <c r="S31" s="35"/>
      <c r="T31" s="35"/>
      <c r="U31" s="35"/>
      <c r="V31" s="35"/>
      <c r="W31" s="35"/>
      <c r="X31" s="36"/>
    </row>
    <row r="32" spans="3:24" ht="20.25" hidden="1" customHeight="1" x14ac:dyDescent="0.25">
      <c r="C32">
        <v>30</v>
      </c>
      <c r="D32" s="201">
        <v>45143</v>
      </c>
      <c r="E32" s="202" t="s">
        <v>234</v>
      </c>
      <c r="F32" s="203" t="s">
        <v>82</v>
      </c>
      <c r="G32" s="203">
        <v>600809</v>
      </c>
      <c r="H32" s="203" t="s">
        <v>0</v>
      </c>
      <c r="I32" s="203">
        <v>100</v>
      </c>
      <c r="J32" s="203"/>
      <c r="K32" s="203"/>
      <c r="L32" s="218">
        <v>234.15</v>
      </c>
      <c r="M32" s="206">
        <f t="shared" si="2"/>
        <v>23415</v>
      </c>
      <c r="O32" s="34"/>
      <c r="P32" s="47"/>
      <c r="Q32" s="35"/>
      <c r="R32" s="50"/>
      <c r="S32" s="35"/>
      <c r="T32" s="35"/>
      <c r="U32" s="35"/>
      <c r="V32" s="35"/>
      <c r="W32" s="35"/>
      <c r="X32" s="36"/>
    </row>
    <row r="33" spans="3:24" ht="20.25" hidden="1" customHeight="1" x14ac:dyDescent="0.25">
      <c r="C33">
        <v>31</v>
      </c>
      <c r="D33" s="201">
        <v>45199</v>
      </c>
      <c r="E33" s="202" t="s">
        <v>234</v>
      </c>
      <c r="F33" s="203" t="s">
        <v>82</v>
      </c>
      <c r="G33" s="203">
        <v>600809</v>
      </c>
      <c r="H33" s="203" t="s">
        <v>57</v>
      </c>
      <c r="I33" s="203">
        <v>-50</v>
      </c>
      <c r="J33" s="203"/>
      <c r="K33" s="203"/>
      <c r="L33" s="218">
        <v>239.5</v>
      </c>
      <c r="M33" s="206">
        <f t="shared" si="2"/>
        <v>-11975</v>
      </c>
      <c r="O33" s="34"/>
      <c r="P33" s="47"/>
      <c r="Q33" s="35"/>
      <c r="R33" s="35"/>
      <c r="S33" s="35"/>
      <c r="T33" s="35"/>
      <c r="U33" s="35"/>
      <c r="V33" s="35"/>
      <c r="W33" s="35"/>
      <c r="X33" s="36"/>
    </row>
    <row r="34" spans="3:24" ht="20.25" hidden="1" customHeight="1" x14ac:dyDescent="0.25">
      <c r="C34">
        <v>32</v>
      </c>
      <c r="D34" s="201">
        <v>45220</v>
      </c>
      <c r="E34" s="202" t="s">
        <v>234</v>
      </c>
      <c r="F34" s="203" t="s">
        <v>82</v>
      </c>
      <c r="G34" s="203">
        <v>600809</v>
      </c>
      <c r="H34" s="203" t="s">
        <v>0</v>
      </c>
      <c r="I34" s="203">
        <v>50</v>
      </c>
      <c r="J34" s="203"/>
      <c r="K34" s="203"/>
      <c r="L34" s="218">
        <v>223.41</v>
      </c>
      <c r="M34" s="206">
        <f t="shared" si="2"/>
        <v>11170.5</v>
      </c>
      <c r="O34" s="34"/>
      <c r="P34" s="47"/>
      <c r="Q34" s="35"/>
      <c r="R34" s="35"/>
      <c r="S34" s="35"/>
      <c r="T34" s="35"/>
      <c r="U34" s="35"/>
      <c r="V34" s="35"/>
      <c r="W34" s="35"/>
      <c r="X34" s="36"/>
    </row>
    <row r="35" spans="3:24" ht="20.25" hidden="1" customHeight="1" x14ac:dyDescent="0.25">
      <c r="C35">
        <v>33</v>
      </c>
      <c r="D35" s="201">
        <v>45227</v>
      </c>
      <c r="E35" s="202" t="s">
        <v>234</v>
      </c>
      <c r="F35" s="203" t="s">
        <v>82</v>
      </c>
      <c r="G35" s="203">
        <v>600809</v>
      </c>
      <c r="H35" s="203" t="s">
        <v>57</v>
      </c>
      <c r="I35" s="203">
        <v>-50</v>
      </c>
      <c r="J35" s="203"/>
      <c r="K35" s="203"/>
      <c r="L35" s="218">
        <v>242.51</v>
      </c>
      <c r="M35" s="206">
        <f t="shared" si="2"/>
        <v>-12125.5</v>
      </c>
      <c r="O35" s="34"/>
      <c r="P35" s="47"/>
      <c r="Q35" s="35"/>
      <c r="R35" s="35"/>
      <c r="S35" s="35"/>
      <c r="T35" s="35"/>
      <c r="U35" s="35"/>
      <c r="V35" s="35"/>
      <c r="W35" s="35"/>
      <c r="X35" s="36"/>
    </row>
    <row r="36" spans="3:24" ht="20.25" hidden="1" customHeight="1" x14ac:dyDescent="0.25">
      <c r="C36">
        <v>34</v>
      </c>
      <c r="D36" s="201">
        <v>45234</v>
      </c>
      <c r="E36" s="202" t="s">
        <v>234</v>
      </c>
      <c r="F36" s="203" t="s">
        <v>82</v>
      </c>
      <c r="G36" s="203">
        <v>600809</v>
      </c>
      <c r="H36" s="203" t="s">
        <v>57</v>
      </c>
      <c r="I36" s="203">
        <v>-20</v>
      </c>
      <c r="J36" s="203"/>
      <c r="K36" s="203"/>
      <c r="L36" s="218">
        <v>249.58</v>
      </c>
      <c r="M36" s="206">
        <f t="shared" si="2"/>
        <v>-4991.6000000000004</v>
      </c>
      <c r="O36" s="34"/>
      <c r="P36" s="47"/>
      <c r="Q36" s="35"/>
      <c r="R36" s="35"/>
      <c r="S36" s="35"/>
      <c r="T36" s="35"/>
      <c r="U36" s="35"/>
      <c r="V36" s="35"/>
      <c r="W36" s="35"/>
      <c r="X36" s="36"/>
    </row>
    <row r="37" spans="3:24" ht="20.25" hidden="1" customHeight="1" x14ac:dyDescent="0.25">
      <c r="C37">
        <v>35</v>
      </c>
      <c r="D37" s="201">
        <v>45241</v>
      </c>
      <c r="E37" s="202" t="s">
        <v>234</v>
      </c>
      <c r="F37" s="203" t="s">
        <v>82</v>
      </c>
      <c r="G37" s="203">
        <v>600809</v>
      </c>
      <c r="H37" s="203" t="s">
        <v>57</v>
      </c>
      <c r="I37" s="203">
        <v>-20</v>
      </c>
      <c r="J37" s="203"/>
      <c r="K37" s="203"/>
      <c r="L37" s="218">
        <v>244.3</v>
      </c>
      <c r="M37" s="206">
        <f t="shared" si="2"/>
        <v>-4886</v>
      </c>
      <c r="O37" s="34"/>
      <c r="P37" s="47"/>
      <c r="Q37" s="35"/>
      <c r="R37" s="35"/>
      <c r="S37" s="35"/>
      <c r="T37" s="35"/>
      <c r="U37" s="35"/>
      <c r="V37" s="35"/>
      <c r="W37" s="35"/>
      <c r="X37" s="36"/>
    </row>
    <row r="38" spans="3:24" ht="20.25" hidden="1" customHeight="1" x14ac:dyDescent="0.25">
      <c r="C38">
        <v>36</v>
      </c>
      <c r="D38" s="201">
        <v>45255</v>
      </c>
      <c r="E38" s="202" t="s">
        <v>234</v>
      </c>
      <c r="F38" s="203" t="s">
        <v>82</v>
      </c>
      <c r="G38" s="203">
        <v>600809</v>
      </c>
      <c r="H38" s="203" t="s">
        <v>57</v>
      </c>
      <c r="I38" s="203">
        <v>-30</v>
      </c>
      <c r="J38" s="203"/>
      <c r="K38" s="203"/>
      <c r="L38" s="218">
        <v>240.51</v>
      </c>
      <c r="M38" s="206">
        <f t="shared" si="2"/>
        <v>-7215.2999999999993</v>
      </c>
      <c r="O38" s="34"/>
      <c r="P38" s="47"/>
      <c r="Q38" s="35"/>
      <c r="R38" s="35"/>
      <c r="S38" s="35"/>
      <c r="T38" s="35"/>
      <c r="U38" s="35"/>
      <c r="V38" s="35"/>
      <c r="W38" s="35"/>
      <c r="X38" s="36"/>
    </row>
    <row r="39" spans="3:24" ht="20.25" hidden="1" customHeight="1" x14ac:dyDescent="0.25">
      <c r="C39">
        <v>37</v>
      </c>
      <c r="D39" s="201">
        <v>45269</v>
      </c>
      <c r="E39" s="202" t="s">
        <v>234</v>
      </c>
      <c r="F39" s="203" t="s">
        <v>82</v>
      </c>
      <c r="G39" s="203">
        <v>600809</v>
      </c>
      <c r="H39" s="203" t="s">
        <v>57</v>
      </c>
      <c r="I39" s="203">
        <v>-30</v>
      </c>
      <c r="J39" s="203"/>
      <c r="K39" s="203"/>
      <c r="L39" s="218">
        <v>231.5</v>
      </c>
      <c r="M39" s="206">
        <f t="shared" si="2"/>
        <v>-6945</v>
      </c>
      <c r="O39" s="34"/>
      <c r="P39" s="47"/>
      <c r="Q39" s="35"/>
      <c r="R39" s="35"/>
      <c r="S39" s="35"/>
      <c r="T39" s="35"/>
      <c r="U39" s="35"/>
      <c r="V39" s="35"/>
      <c r="W39" s="35"/>
      <c r="X39" s="36"/>
    </row>
    <row r="40" spans="3:24" ht="20.25" hidden="1" customHeight="1" x14ac:dyDescent="0.25">
      <c r="C40">
        <v>38</v>
      </c>
      <c r="D40" s="201">
        <v>45283</v>
      </c>
      <c r="E40" s="202" t="s">
        <v>234</v>
      </c>
      <c r="F40" s="203" t="s">
        <v>82</v>
      </c>
      <c r="G40" s="203">
        <v>600809</v>
      </c>
      <c r="H40" s="203" t="s">
        <v>57</v>
      </c>
      <c r="I40" s="203">
        <v>-50</v>
      </c>
      <c r="J40" s="203"/>
      <c r="K40" s="203"/>
      <c r="L40" s="218">
        <v>222.26</v>
      </c>
      <c r="M40" s="206">
        <f t="shared" si="2"/>
        <v>-11113</v>
      </c>
      <c r="O40" s="34"/>
      <c r="P40" s="47"/>
      <c r="Q40" s="35"/>
      <c r="R40" s="35"/>
      <c r="S40" s="35"/>
      <c r="T40" s="35"/>
      <c r="U40" s="35"/>
      <c r="V40" s="35"/>
      <c r="W40" s="35"/>
      <c r="X40" s="36"/>
    </row>
    <row r="41" spans="3:24" ht="20.25" hidden="1" customHeight="1" x14ac:dyDescent="0.25">
      <c r="C41">
        <v>39</v>
      </c>
      <c r="D41" s="201">
        <v>45290</v>
      </c>
      <c r="E41" s="202" t="s">
        <v>234</v>
      </c>
      <c r="F41" s="203" t="s">
        <v>82</v>
      </c>
      <c r="G41" s="203">
        <v>600809</v>
      </c>
      <c r="H41" s="203" t="s">
        <v>57</v>
      </c>
      <c r="I41" s="203">
        <v>-100</v>
      </c>
      <c r="J41" s="203"/>
      <c r="K41" s="203"/>
      <c r="L41" s="218">
        <v>230.73</v>
      </c>
      <c r="M41" s="206">
        <f t="shared" si="2"/>
        <v>-23073</v>
      </c>
      <c r="O41" s="34"/>
      <c r="P41" s="47"/>
      <c r="Q41" s="35"/>
      <c r="R41" s="35"/>
      <c r="S41" s="35"/>
      <c r="T41" s="35"/>
      <c r="U41" s="35"/>
      <c r="V41" s="35"/>
      <c r="W41" s="35"/>
      <c r="X41" s="36"/>
    </row>
    <row r="42" spans="3:24" ht="20.25" hidden="1" customHeight="1" x14ac:dyDescent="0.25">
      <c r="C42">
        <v>40</v>
      </c>
      <c r="D42" s="201">
        <v>45311</v>
      </c>
      <c r="E42" s="202" t="s">
        <v>47</v>
      </c>
      <c r="F42" s="203" t="s">
        <v>331</v>
      </c>
      <c r="G42" s="203">
        <v>1797</v>
      </c>
      <c r="H42" s="203" t="s">
        <v>0</v>
      </c>
      <c r="I42" s="203">
        <v>900</v>
      </c>
      <c r="J42" s="203"/>
      <c r="K42" s="203"/>
      <c r="L42" s="218">
        <v>24.45</v>
      </c>
      <c r="M42" s="206">
        <f t="shared" ref="M42:M58" si="3">L42*I42</f>
        <v>22005</v>
      </c>
      <c r="O42" s="34"/>
      <c r="P42" s="47"/>
      <c r="Q42" s="35"/>
      <c r="R42" s="35"/>
      <c r="S42" s="35"/>
      <c r="T42" s="35"/>
      <c r="U42" s="35"/>
      <c r="V42" s="35"/>
      <c r="W42" s="35"/>
      <c r="X42" s="36"/>
    </row>
    <row r="43" spans="3:24" ht="20.25" hidden="1" customHeight="1" x14ac:dyDescent="0.25">
      <c r="C43">
        <v>41</v>
      </c>
      <c r="D43" s="201">
        <v>45318</v>
      </c>
      <c r="E43" s="202" t="s">
        <v>47</v>
      </c>
      <c r="F43" s="203" t="s">
        <v>331</v>
      </c>
      <c r="G43" s="203">
        <v>1797</v>
      </c>
      <c r="H43" s="203" t="s">
        <v>57</v>
      </c>
      <c r="I43" s="203">
        <v>-900</v>
      </c>
      <c r="J43" s="203"/>
      <c r="K43" s="203"/>
      <c r="L43" s="218">
        <v>22.2</v>
      </c>
      <c r="M43" s="206">
        <f t="shared" si="3"/>
        <v>-19980</v>
      </c>
      <c r="O43" s="34"/>
      <c r="P43" s="47"/>
      <c r="Q43" s="35"/>
      <c r="R43" s="35"/>
      <c r="S43" s="35"/>
      <c r="T43" s="35"/>
      <c r="U43" s="35"/>
      <c r="V43" s="35"/>
      <c r="W43" s="35"/>
      <c r="X43" s="36"/>
    </row>
    <row r="44" spans="3:24" ht="20.25" hidden="1" customHeight="1" x14ac:dyDescent="0.25">
      <c r="C44">
        <v>44</v>
      </c>
      <c r="D44" s="201">
        <v>45136</v>
      </c>
      <c r="E44" s="202" t="s">
        <v>236</v>
      </c>
      <c r="F44" s="203" t="s">
        <v>400</v>
      </c>
      <c r="G44" s="203">
        <v>1211</v>
      </c>
      <c r="H44" s="203" t="s">
        <v>0</v>
      </c>
      <c r="I44" s="203">
        <v>180</v>
      </c>
      <c r="J44" s="203"/>
      <c r="K44" s="203"/>
      <c r="L44" s="218">
        <v>271.2</v>
      </c>
      <c r="M44" s="206">
        <f t="shared" si="3"/>
        <v>48816</v>
      </c>
      <c r="O44" s="34"/>
      <c r="P44" s="47"/>
      <c r="Q44" s="35"/>
      <c r="R44" s="35"/>
      <c r="S44" s="35"/>
      <c r="T44" s="35"/>
      <c r="U44" s="35"/>
      <c r="V44" s="35"/>
      <c r="W44" s="35"/>
      <c r="X44" s="36"/>
    </row>
    <row r="45" spans="3:24" ht="20.25" hidden="1" customHeight="1" x14ac:dyDescent="0.25">
      <c r="C45">
        <v>53</v>
      </c>
      <c r="D45" s="201">
        <v>45157</v>
      </c>
      <c r="E45" s="202" t="s">
        <v>47</v>
      </c>
      <c r="F45" s="203" t="s">
        <v>400</v>
      </c>
      <c r="G45" s="203">
        <v>1211</v>
      </c>
      <c r="H45" s="203" t="s">
        <v>0</v>
      </c>
      <c r="I45" s="203">
        <v>100</v>
      </c>
      <c r="J45" s="203"/>
      <c r="K45" s="203"/>
      <c r="L45" s="218">
        <v>225.2</v>
      </c>
      <c r="M45" s="206">
        <f t="shared" si="3"/>
        <v>22520</v>
      </c>
      <c r="O45" s="34"/>
      <c r="P45" s="47"/>
      <c r="Q45" s="35"/>
      <c r="R45" s="35"/>
      <c r="S45" s="35"/>
      <c r="T45" s="35"/>
      <c r="U45" s="35"/>
      <c r="V45" s="35"/>
      <c r="W45" s="35"/>
      <c r="X45" s="36"/>
    </row>
    <row r="46" spans="3:24" ht="20.25" hidden="1" customHeight="1" x14ac:dyDescent="0.25">
      <c r="C46">
        <v>68</v>
      </c>
      <c r="D46" s="201">
        <v>45192</v>
      </c>
      <c r="E46" s="202" t="s">
        <v>47</v>
      </c>
      <c r="F46" s="203" t="s">
        <v>400</v>
      </c>
      <c r="G46" s="203">
        <v>1211</v>
      </c>
      <c r="H46" s="203" t="s">
        <v>57</v>
      </c>
      <c r="I46" s="203">
        <v>-30</v>
      </c>
      <c r="J46" s="203"/>
      <c r="K46" s="203"/>
      <c r="L46" s="218">
        <v>248.2</v>
      </c>
      <c r="M46" s="206">
        <f t="shared" si="3"/>
        <v>-7446</v>
      </c>
      <c r="O46" s="34"/>
      <c r="P46" s="47"/>
      <c r="Q46" s="35"/>
      <c r="R46" s="35"/>
      <c r="S46" s="35"/>
      <c r="T46" s="35"/>
      <c r="U46" s="35"/>
      <c r="V46" s="35"/>
      <c r="W46" s="35"/>
      <c r="X46" s="36"/>
    </row>
    <row r="47" spans="3:24" ht="20.25" hidden="1" customHeight="1" x14ac:dyDescent="0.25">
      <c r="C47">
        <v>71</v>
      </c>
      <c r="D47" s="201">
        <v>45199</v>
      </c>
      <c r="E47" s="202" t="s">
        <v>47</v>
      </c>
      <c r="F47" s="203" t="s">
        <v>400</v>
      </c>
      <c r="G47" s="203">
        <v>1211</v>
      </c>
      <c r="H47" s="203" t="s">
        <v>57</v>
      </c>
      <c r="I47" s="203">
        <v>-20</v>
      </c>
      <c r="J47" s="203"/>
      <c r="K47" s="203"/>
      <c r="L47" s="218">
        <v>242</v>
      </c>
      <c r="M47" s="206">
        <f t="shared" si="3"/>
        <v>-4840</v>
      </c>
      <c r="O47" s="34"/>
      <c r="P47" s="47"/>
      <c r="Q47" s="35"/>
      <c r="R47" s="35"/>
      <c r="S47" s="35"/>
      <c r="T47" s="35"/>
      <c r="U47" s="35"/>
      <c r="V47" s="35"/>
      <c r="W47" s="35"/>
      <c r="X47" s="36"/>
    </row>
    <row r="48" spans="3:24" ht="20.25" hidden="1" customHeight="1" x14ac:dyDescent="0.25">
      <c r="C48">
        <v>80</v>
      </c>
      <c r="D48" s="201">
        <v>45220</v>
      </c>
      <c r="E48" s="202" t="s">
        <v>47</v>
      </c>
      <c r="F48" s="203" t="s">
        <v>400</v>
      </c>
      <c r="G48" s="203">
        <v>1211</v>
      </c>
      <c r="H48" s="203" t="s">
        <v>0</v>
      </c>
      <c r="I48" s="203">
        <v>70</v>
      </c>
      <c r="J48" s="203"/>
      <c r="K48" s="203"/>
      <c r="L48" s="218">
        <v>244.4</v>
      </c>
      <c r="M48" s="206">
        <f t="shared" si="3"/>
        <v>17108</v>
      </c>
      <c r="O48" s="34"/>
      <c r="P48" s="47"/>
      <c r="Q48" s="35"/>
      <c r="R48" s="35"/>
      <c r="S48" s="35"/>
      <c r="T48" s="35"/>
      <c r="U48" s="35"/>
      <c r="V48" s="35"/>
      <c r="W48" s="35"/>
      <c r="X48" s="36"/>
    </row>
    <row r="49" spans="3:24" ht="20.25" hidden="1" customHeight="1" x14ac:dyDescent="0.25">
      <c r="C49">
        <v>90</v>
      </c>
      <c r="D49" s="201">
        <v>45241</v>
      </c>
      <c r="E49" s="202" t="s">
        <v>47</v>
      </c>
      <c r="F49" s="203" t="s">
        <v>400</v>
      </c>
      <c r="G49" s="203">
        <v>1211</v>
      </c>
      <c r="H49" s="203" t="s">
        <v>57</v>
      </c>
      <c r="I49" s="203">
        <v>-20</v>
      </c>
      <c r="J49" s="203"/>
      <c r="K49" s="203"/>
      <c r="L49" s="218">
        <v>241.2</v>
      </c>
      <c r="M49" s="206">
        <f t="shared" si="3"/>
        <v>-4824</v>
      </c>
      <c r="O49" s="34"/>
      <c r="P49" s="47"/>
      <c r="Q49" s="35"/>
      <c r="R49" s="35"/>
      <c r="S49" s="35"/>
      <c r="T49" s="35"/>
      <c r="U49" s="35"/>
      <c r="V49" s="35"/>
      <c r="W49" s="35"/>
      <c r="X49" s="36"/>
    </row>
    <row r="50" spans="3:24" ht="18" hidden="1" customHeight="1" x14ac:dyDescent="0.25">
      <c r="C50">
        <v>95</v>
      </c>
      <c r="D50" s="201">
        <v>45269</v>
      </c>
      <c r="E50" s="202" t="s">
        <v>47</v>
      </c>
      <c r="F50" s="203" t="s">
        <v>400</v>
      </c>
      <c r="G50" s="203">
        <v>1211</v>
      </c>
      <c r="H50" s="203" t="s">
        <v>57</v>
      </c>
      <c r="I50" s="203">
        <v>-30</v>
      </c>
      <c r="J50" s="203"/>
      <c r="K50" s="203"/>
      <c r="L50" s="218">
        <v>210.8</v>
      </c>
      <c r="M50" s="206">
        <f t="shared" si="3"/>
        <v>-6324</v>
      </c>
      <c r="O50" s="34"/>
      <c r="P50" s="47"/>
      <c r="Q50" s="35"/>
      <c r="R50" s="35"/>
      <c r="S50" s="35"/>
      <c r="T50" s="35"/>
      <c r="U50" s="35"/>
      <c r="V50" s="35"/>
      <c r="W50" s="35"/>
      <c r="X50" s="36"/>
    </row>
    <row r="51" spans="3:24" ht="20.25" hidden="1" customHeight="1" x14ac:dyDescent="0.25">
      <c r="C51">
        <v>97</v>
      </c>
      <c r="D51" s="201">
        <v>45283</v>
      </c>
      <c r="E51" s="202" t="s">
        <v>47</v>
      </c>
      <c r="F51" s="203" t="s">
        <v>400</v>
      </c>
      <c r="G51" s="203">
        <v>1211</v>
      </c>
      <c r="H51" s="203" t="s">
        <v>57</v>
      </c>
      <c r="I51" s="203">
        <v>-50</v>
      </c>
      <c r="J51" s="203"/>
      <c r="K51" s="203"/>
      <c r="L51" s="218">
        <v>202.6</v>
      </c>
      <c r="M51" s="206">
        <f t="shared" si="3"/>
        <v>-10130</v>
      </c>
      <c r="O51" s="34"/>
      <c r="P51" s="47"/>
      <c r="Q51" s="35"/>
      <c r="R51" s="35"/>
      <c r="S51" s="35"/>
      <c r="T51" s="35"/>
      <c r="U51" s="35"/>
      <c r="V51" s="35"/>
      <c r="W51" s="35"/>
      <c r="X51" s="36"/>
    </row>
    <row r="52" spans="3:24" ht="20.25" hidden="1" customHeight="1" x14ac:dyDescent="0.25">
      <c r="C52">
        <v>107</v>
      </c>
      <c r="D52" s="201">
        <v>45325</v>
      </c>
      <c r="E52" s="202" t="s">
        <v>47</v>
      </c>
      <c r="F52" s="203" t="s">
        <v>400</v>
      </c>
      <c r="G52" s="203">
        <v>1211</v>
      </c>
      <c r="H52" s="203" t="s">
        <v>57</v>
      </c>
      <c r="I52" s="203">
        <v>-50</v>
      </c>
      <c r="J52" s="203"/>
      <c r="K52" s="203"/>
      <c r="L52" s="218">
        <v>172.8</v>
      </c>
      <c r="M52" s="206">
        <f t="shared" si="3"/>
        <v>-8640</v>
      </c>
      <c r="O52" s="34"/>
      <c r="P52" s="47"/>
      <c r="Q52" s="35"/>
      <c r="R52" s="35"/>
      <c r="S52" s="35"/>
      <c r="T52" s="35"/>
      <c r="U52" s="35"/>
      <c r="V52" s="35"/>
      <c r="W52" s="35"/>
      <c r="X52" s="36"/>
    </row>
    <row r="53" spans="3:24" ht="20.25" hidden="1" customHeight="1" x14ac:dyDescent="0.25">
      <c r="D53" s="201">
        <v>45332</v>
      </c>
      <c r="E53" s="202" t="s">
        <v>47</v>
      </c>
      <c r="F53" s="203" t="s">
        <v>400</v>
      </c>
      <c r="G53" s="203">
        <v>1211</v>
      </c>
      <c r="H53" s="203" t="s">
        <v>57</v>
      </c>
      <c r="I53" s="203">
        <v>-150</v>
      </c>
      <c r="J53" s="203"/>
      <c r="K53" s="203"/>
      <c r="L53" s="218">
        <v>182.9</v>
      </c>
      <c r="M53" s="206">
        <f t="shared" si="3"/>
        <v>-27435</v>
      </c>
      <c r="O53" s="34"/>
      <c r="P53" s="47"/>
      <c r="Q53" s="35"/>
      <c r="R53" s="35"/>
      <c r="S53" s="35"/>
      <c r="T53" s="35"/>
      <c r="U53" s="35"/>
      <c r="V53" s="35"/>
      <c r="W53" s="35"/>
      <c r="X53" s="36"/>
    </row>
    <row r="54" spans="3:24" ht="20.25" hidden="1" customHeight="1" x14ac:dyDescent="0.25">
      <c r="C54">
        <v>98</v>
      </c>
      <c r="D54" s="201">
        <v>45297</v>
      </c>
      <c r="E54" s="202" t="s">
        <v>39</v>
      </c>
      <c r="F54" s="203" t="s">
        <v>11424</v>
      </c>
      <c r="G54" s="203">
        <v>2015</v>
      </c>
      <c r="H54" s="203" t="s">
        <v>0</v>
      </c>
      <c r="I54" s="203">
        <v>300</v>
      </c>
      <c r="J54" s="203"/>
      <c r="K54" s="203"/>
      <c r="L54" s="218">
        <v>134.9</v>
      </c>
      <c r="M54" s="206">
        <f t="shared" si="3"/>
        <v>40470</v>
      </c>
      <c r="O54" s="34"/>
      <c r="P54" s="47"/>
      <c r="Q54" s="35"/>
      <c r="R54" s="35"/>
      <c r="S54" s="35"/>
      <c r="T54" s="35"/>
      <c r="U54" s="35"/>
      <c r="V54" s="35"/>
      <c r="W54" s="35"/>
      <c r="X54" s="36"/>
    </row>
    <row r="55" spans="3:24" ht="20.25" hidden="1" customHeight="1" x14ac:dyDescent="0.25">
      <c r="C55">
        <v>100</v>
      </c>
      <c r="D55" s="201">
        <v>45304</v>
      </c>
      <c r="E55" s="202" t="s">
        <v>47</v>
      </c>
      <c r="F55" s="203" t="s">
        <v>11424</v>
      </c>
      <c r="G55" s="203">
        <v>2015</v>
      </c>
      <c r="H55" s="203" t="s">
        <v>0</v>
      </c>
      <c r="I55" s="203">
        <v>300</v>
      </c>
      <c r="J55" s="203"/>
      <c r="K55" s="203"/>
      <c r="L55" s="218">
        <v>126.1</v>
      </c>
      <c r="M55" s="206">
        <f t="shared" si="3"/>
        <v>37830</v>
      </c>
      <c r="O55" s="34"/>
      <c r="P55" s="47"/>
      <c r="Q55" s="35"/>
      <c r="R55" s="35"/>
      <c r="S55" s="35"/>
      <c r="T55" s="35"/>
      <c r="U55" s="35"/>
      <c r="V55" s="35"/>
      <c r="W55" s="35"/>
      <c r="X55" s="36">
        <f>W55*T55</f>
        <v>0</v>
      </c>
    </row>
    <row r="56" spans="3:24" ht="20.25" hidden="1" customHeight="1" x14ac:dyDescent="0.25">
      <c r="C56">
        <v>108</v>
      </c>
      <c r="D56" s="201">
        <v>45325</v>
      </c>
      <c r="E56" s="202" t="s">
        <v>47</v>
      </c>
      <c r="F56" s="203" t="s">
        <v>11424</v>
      </c>
      <c r="G56" s="203">
        <v>2015</v>
      </c>
      <c r="H56" s="203" t="s">
        <v>57</v>
      </c>
      <c r="I56" s="203">
        <v>-100</v>
      </c>
      <c r="J56" s="203"/>
      <c r="K56" s="203"/>
      <c r="L56" s="218">
        <v>111.8</v>
      </c>
      <c r="M56" s="206">
        <f t="shared" si="3"/>
        <v>-11180</v>
      </c>
      <c r="O56" s="34"/>
      <c r="P56" s="47"/>
      <c r="Q56" s="35"/>
      <c r="R56" s="35"/>
      <c r="S56" s="35"/>
      <c r="T56" s="35"/>
      <c r="U56" s="35"/>
      <c r="V56" s="35"/>
      <c r="W56" s="35"/>
      <c r="X56" s="36"/>
    </row>
    <row r="57" spans="3:24" ht="20.25" hidden="1" customHeight="1" x14ac:dyDescent="0.25">
      <c r="D57" s="201">
        <v>45332</v>
      </c>
      <c r="E57" s="202" t="s">
        <v>47</v>
      </c>
      <c r="F57" s="203" t="s">
        <v>11424</v>
      </c>
      <c r="G57" s="203">
        <v>2015</v>
      </c>
      <c r="H57" s="203" t="s">
        <v>57</v>
      </c>
      <c r="I57" s="203">
        <v>-200</v>
      </c>
      <c r="J57" s="203"/>
      <c r="K57" s="203"/>
      <c r="L57" s="218">
        <v>116.9</v>
      </c>
      <c r="M57" s="206">
        <f t="shared" si="3"/>
        <v>-23380</v>
      </c>
      <c r="O57" s="34"/>
      <c r="P57" s="47"/>
      <c r="Q57" s="35"/>
      <c r="R57" s="35"/>
      <c r="S57" s="35"/>
      <c r="T57" s="35"/>
      <c r="U57" s="35"/>
      <c r="V57" s="35"/>
      <c r="W57" s="35"/>
      <c r="X57" s="36"/>
    </row>
    <row r="58" spans="3:24" ht="20.25" hidden="1" customHeight="1" x14ac:dyDescent="0.25">
      <c r="D58" s="201">
        <v>45340</v>
      </c>
      <c r="E58" s="202" t="s">
        <v>47</v>
      </c>
      <c r="F58" s="203" t="s">
        <v>11424</v>
      </c>
      <c r="G58" s="203">
        <v>2015</v>
      </c>
      <c r="H58" s="203" t="s">
        <v>57</v>
      </c>
      <c r="I58" s="203">
        <v>-300</v>
      </c>
      <c r="J58" s="203"/>
      <c r="K58" s="203"/>
      <c r="L58" s="218">
        <v>126.7</v>
      </c>
      <c r="M58" s="206">
        <f t="shared" si="3"/>
        <v>-38010</v>
      </c>
      <c r="O58" s="34"/>
      <c r="P58" s="47"/>
      <c r="Q58" s="35"/>
      <c r="R58" s="35"/>
      <c r="S58" s="35"/>
      <c r="T58" s="35"/>
      <c r="U58" s="35"/>
      <c r="V58" s="35"/>
      <c r="W58" s="35"/>
      <c r="X58" s="36"/>
    </row>
    <row r="59" spans="3:24" ht="20.25" hidden="1" customHeight="1" x14ac:dyDescent="0.25">
      <c r="D59" s="201">
        <v>45340</v>
      </c>
      <c r="E59" s="202" t="s">
        <v>224</v>
      </c>
      <c r="F59" s="203" t="s">
        <v>11455</v>
      </c>
      <c r="G59" s="203" t="s">
        <v>11457</v>
      </c>
      <c r="H59" s="203" t="s">
        <v>0</v>
      </c>
      <c r="I59" s="203">
        <v>10</v>
      </c>
      <c r="J59" s="203"/>
      <c r="K59" s="203"/>
      <c r="L59" s="218">
        <v>3506.88</v>
      </c>
      <c r="M59" s="206">
        <f t="shared" ref="M59:M64" si="4">L59*I59</f>
        <v>35068.800000000003</v>
      </c>
      <c r="O59" s="34"/>
      <c r="P59" s="47"/>
      <c r="Q59" s="35"/>
      <c r="R59" s="35"/>
      <c r="S59" s="35"/>
      <c r="T59" s="35"/>
      <c r="U59" s="35"/>
      <c r="V59" s="35"/>
      <c r="W59" s="35"/>
      <c r="X59" s="36"/>
    </row>
    <row r="60" spans="3:24" ht="20.25" hidden="1" customHeight="1" x14ac:dyDescent="0.25">
      <c r="D60" s="201">
        <v>45353</v>
      </c>
      <c r="E60" s="202" t="s">
        <v>223</v>
      </c>
      <c r="F60" s="203" t="s">
        <v>11455</v>
      </c>
      <c r="G60" s="203" t="s">
        <v>11457</v>
      </c>
      <c r="H60" s="203" t="s">
        <v>57</v>
      </c>
      <c r="I60" s="203">
        <v>-10</v>
      </c>
      <c r="J60" s="203"/>
      <c r="K60" s="203"/>
      <c r="L60" s="218">
        <v>3576.2999999999997</v>
      </c>
      <c r="M60" s="206">
        <f t="shared" si="4"/>
        <v>-35763</v>
      </c>
      <c r="O60" s="34"/>
      <c r="P60" s="47"/>
      <c r="Q60" s="35"/>
      <c r="R60" s="35"/>
      <c r="S60" s="35"/>
      <c r="T60" s="35"/>
      <c r="U60" s="35"/>
      <c r="V60" s="35"/>
      <c r="W60" s="35"/>
      <c r="X60" s="36"/>
    </row>
    <row r="61" spans="3:24" ht="20.25" hidden="1" customHeight="1" x14ac:dyDescent="0.25">
      <c r="D61" s="201">
        <v>45332</v>
      </c>
      <c r="E61" s="202" t="s">
        <v>224</v>
      </c>
      <c r="F61" s="203" t="s">
        <v>11451</v>
      </c>
      <c r="G61" s="203" t="s">
        <v>11453</v>
      </c>
      <c r="H61" s="203" t="s">
        <v>0</v>
      </c>
      <c r="I61" s="203">
        <v>100</v>
      </c>
      <c r="J61" s="203"/>
      <c r="K61" s="203"/>
      <c r="L61" s="218">
        <v>459.49799999999999</v>
      </c>
      <c r="M61" s="206">
        <f t="shared" si="4"/>
        <v>45949.799999999996</v>
      </c>
      <c r="O61" s="34"/>
      <c r="P61" s="47"/>
      <c r="Q61" s="35"/>
      <c r="R61" s="35"/>
      <c r="S61" s="35"/>
      <c r="T61" s="35"/>
      <c r="U61" s="35"/>
      <c r="V61" s="35"/>
      <c r="W61" s="35"/>
      <c r="X61" s="36"/>
    </row>
    <row r="62" spans="3:24" ht="20.25" hidden="1" customHeight="1" x14ac:dyDescent="0.25">
      <c r="D62" s="201">
        <v>45353</v>
      </c>
      <c r="E62" s="202" t="s">
        <v>223</v>
      </c>
      <c r="F62" s="203" t="s">
        <v>11451</v>
      </c>
      <c r="G62" s="203" t="s">
        <v>11453</v>
      </c>
      <c r="H62" s="203" t="s">
        <v>57</v>
      </c>
      <c r="I62" s="203">
        <v>-100</v>
      </c>
      <c r="J62" s="203"/>
      <c r="K62" s="203"/>
      <c r="L62" s="218">
        <v>472.21199999999999</v>
      </c>
      <c r="M62" s="206">
        <f t="shared" si="4"/>
        <v>-47221.2</v>
      </c>
      <c r="O62" s="34"/>
      <c r="P62" s="47"/>
      <c r="Q62" s="35"/>
      <c r="R62" s="35"/>
      <c r="S62" s="35"/>
      <c r="T62" s="35"/>
      <c r="U62" s="35"/>
      <c r="V62" s="35"/>
      <c r="W62" s="35"/>
      <c r="X62" s="36"/>
    </row>
    <row r="63" spans="3:24" ht="20.25" hidden="1" customHeight="1" x14ac:dyDescent="0.25">
      <c r="D63" s="201">
        <v>45353</v>
      </c>
      <c r="E63" s="202" t="s">
        <v>223</v>
      </c>
      <c r="F63" s="203" t="s">
        <v>11477</v>
      </c>
      <c r="G63" s="203" t="s">
        <v>11475</v>
      </c>
      <c r="H63" s="203" t="s">
        <v>0</v>
      </c>
      <c r="I63" s="203">
        <v>4</v>
      </c>
      <c r="J63" s="203"/>
      <c r="K63" s="203"/>
      <c r="L63" s="218">
        <v>10913.526</v>
      </c>
      <c r="M63" s="206">
        <f t="shared" si="4"/>
        <v>43654.103999999999</v>
      </c>
      <c r="O63" s="34"/>
      <c r="P63" s="47"/>
      <c r="Q63" s="35"/>
      <c r="R63" s="35"/>
      <c r="S63" s="35"/>
      <c r="T63" s="35"/>
      <c r="U63" s="35"/>
      <c r="V63" s="35"/>
      <c r="W63" s="35"/>
      <c r="X63" s="36"/>
    </row>
    <row r="64" spans="3:24" ht="20.25" hidden="1" customHeight="1" x14ac:dyDescent="0.25">
      <c r="D64" s="201">
        <v>45360</v>
      </c>
      <c r="E64" s="202" t="s">
        <v>223</v>
      </c>
      <c r="F64" s="203" t="s">
        <v>11477</v>
      </c>
      <c r="G64" s="203" t="s">
        <v>11475</v>
      </c>
      <c r="H64" s="203" t="s">
        <v>57</v>
      </c>
      <c r="I64" s="203">
        <v>-4</v>
      </c>
      <c r="J64" s="203"/>
      <c r="K64" s="203"/>
      <c r="L64" s="218">
        <v>10208.016</v>
      </c>
      <c r="M64" s="206">
        <f t="shared" si="4"/>
        <v>-40832.063999999998</v>
      </c>
      <c r="O64" s="34"/>
      <c r="P64" s="47"/>
      <c r="Q64" s="35"/>
      <c r="R64" s="35"/>
      <c r="S64" s="35"/>
      <c r="T64" s="35"/>
      <c r="U64" s="35"/>
      <c r="V64" s="35"/>
      <c r="W64" s="35"/>
      <c r="X64" s="36"/>
    </row>
    <row r="65" spans="3:24" ht="20.25" hidden="1" customHeight="1" x14ac:dyDescent="0.25">
      <c r="C65">
        <v>49</v>
      </c>
      <c r="D65" s="201">
        <v>45143</v>
      </c>
      <c r="E65" s="202" t="s">
        <v>224</v>
      </c>
      <c r="F65" s="203" t="s">
        <v>363</v>
      </c>
      <c r="G65" s="203" t="s">
        <v>364</v>
      </c>
      <c r="H65" s="203" t="s">
        <v>0</v>
      </c>
      <c r="I65" s="203">
        <v>15</v>
      </c>
      <c r="J65" s="203"/>
      <c r="K65" s="203"/>
      <c r="L65" s="218">
        <v>1419.5219999999999</v>
      </c>
      <c r="M65" s="206">
        <f t="shared" ref="M65:M74" si="5">L65*I65</f>
        <v>21292.829999999998</v>
      </c>
      <c r="O65" s="34"/>
      <c r="P65" s="47"/>
      <c r="Q65" s="35"/>
      <c r="R65" s="35"/>
      <c r="S65" s="35"/>
      <c r="T65" s="35"/>
      <c r="U65" s="35"/>
      <c r="V65" s="35"/>
      <c r="W65" s="35"/>
      <c r="X65" s="36"/>
    </row>
    <row r="66" spans="3:24" ht="20.25" hidden="1" customHeight="1" x14ac:dyDescent="0.25">
      <c r="C66">
        <v>52</v>
      </c>
      <c r="D66" s="201">
        <v>45150</v>
      </c>
      <c r="E66" s="202" t="s">
        <v>223</v>
      </c>
      <c r="F66" s="203" t="s">
        <v>359</v>
      </c>
      <c r="G66" s="203" t="s">
        <v>361</v>
      </c>
      <c r="H66" s="203" t="s">
        <v>0</v>
      </c>
      <c r="I66" s="203">
        <v>15</v>
      </c>
      <c r="J66" s="203"/>
      <c r="K66" s="203"/>
      <c r="L66" s="218">
        <v>1386.7619999999999</v>
      </c>
      <c r="M66" s="206">
        <f t="shared" si="5"/>
        <v>20801.43</v>
      </c>
      <c r="O66" s="34"/>
      <c r="P66" s="47"/>
      <c r="Q66" s="35"/>
      <c r="R66" s="35"/>
      <c r="S66" s="35"/>
      <c r="T66" s="35"/>
      <c r="U66" s="35"/>
      <c r="V66" s="35"/>
      <c r="W66" s="35"/>
      <c r="X66" s="36"/>
    </row>
    <row r="67" spans="3:24" ht="20.25" hidden="1" customHeight="1" x14ac:dyDescent="0.25">
      <c r="C67">
        <v>56</v>
      </c>
      <c r="D67" s="201">
        <v>45157</v>
      </c>
      <c r="E67" s="202" t="s">
        <v>223</v>
      </c>
      <c r="F67" s="203" t="s">
        <v>359</v>
      </c>
      <c r="G67" s="203" t="s">
        <v>361</v>
      </c>
      <c r="H67" s="203" t="s">
        <v>0</v>
      </c>
      <c r="I67" s="203">
        <v>15</v>
      </c>
      <c r="J67" s="203"/>
      <c r="K67" s="203"/>
      <c r="L67" s="218">
        <v>1361.0219999999999</v>
      </c>
      <c r="M67" s="206">
        <f t="shared" si="5"/>
        <v>20415.329999999998</v>
      </c>
      <c r="O67" s="34"/>
      <c r="P67" s="47"/>
      <c r="Q67" s="35"/>
      <c r="R67" s="35"/>
      <c r="S67" s="35"/>
      <c r="T67" s="35"/>
      <c r="U67" s="35"/>
      <c r="V67" s="35"/>
      <c r="W67" s="35"/>
      <c r="X67" s="36"/>
    </row>
    <row r="68" spans="3:24" ht="20.25" hidden="1" customHeight="1" x14ac:dyDescent="0.25">
      <c r="C68">
        <v>72</v>
      </c>
      <c r="D68" s="201">
        <v>45199</v>
      </c>
      <c r="E68" s="202" t="s">
        <v>223</v>
      </c>
      <c r="F68" s="203" t="s">
        <v>359</v>
      </c>
      <c r="G68" s="203" t="s">
        <v>361</v>
      </c>
      <c r="H68" s="203" t="s">
        <v>0</v>
      </c>
      <c r="I68" s="203">
        <v>15</v>
      </c>
      <c r="J68" s="203"/>
      <c r="K68" s="203"/>
      <c r="L68" s="218">
        <v>1335.4380000000001</v>
      </c>
      <c r="M68" s="206">
        <f t="shared" si="5"/>
        <v>20031.57</v>
      </c>
      <c r="O68" s="34"/>
      <c r="P68" s="47"/>
      <c r="Q68" s="35"/>
      <c r="R68" s="35"/>
      <c r="S68" s="35"/>
      <c r="T68" s="35"/>
      <c r="U68" s="35"/>
      <c r="V68" s="35"/>
      <c r="W68" s="35"/>
      <c r="X68" s="36"/>
    </row>
    <row r="69" spans="3:24" ht="20.25" hidden="1" customHeight="1" x14ac:dyDescent="0.25">
      <c r="C69">
        <v>106</v>
      </c>
      <c r="D69" s="201">
        <v>45325</v>
      </c>
      <c r="E69" s="202" t="s">
        <v>223</v>
      </c>
      <c r="F69" s="203" t="s">
        <v>359</v>
      </c>
      <c r="G69" s="203" t="s">
        <v>361</v>
      </c>
      <c r="H69" s="203" t="s">
        <v>57</v>
      </c>
      <c r="I69" s="203">
        <v>-10</v>
      </c>
      <c r="J69" s="203"/>
      <c r="K69" s="203"/>
      <c r="L69" s="218">
        <v>1449.6299999999999</v>
      </c>
      <c r="M69" s="206">
        <f t="shared" si="5"/>
        <v>-14496.3</v>
      </c>
      <c r="O69" s="34"/>
      <c r="P69" s="47"/>
      <c r="Q69" s="35"/>
      <c r="R69" s="35"/>
      <c r="S69" s="35"/>
      <c r="T69" s="35"/>
      <c r="U69" s="35"/>
      <c r="V69" s="35"/>
      <c r="W69" s="35"/>
      <c r="X69" s="36"/>
    </row>
    <row r="70" spans="3:24" ht="20.25" hidden="1" customHeight="1" x14ac:dyDescent="0.25">
      <c r="D70" s="201">
        <v>45332</v>
      </c>
      <c r="E70" s="202" t="s">
        <v>223</v>
      </c>
      <c r="F70" s="203" t="s">
        <v>359</v>
      </c>
      <c r="G70" s="203" t="s">
        <v>361</v>
      </c>
      <c r="H70" s="203" t="s">
        <v>57</v>
      </c>
      <c r="I70" s="203">
        <v>-10</v>
      </c>
      <c r="J70" s="203"/>
      <c r="K70" s="203"/>
      <c r="L70" s="218">
        <v>1473.03</v>
      </c>
      <c r="M70" s="206">
        <f t="shared" si="5"/>
        <v>-14730.3</v>
      </c>
      <c r="O70" s="34"/>
      <c r="P70" s="47"/>
      <c r="Q70" s="35"/>
      <c r="R70" s="35"/>
      <c r="S70" s="35"/>
      <c r="T70" s="35"/>
      <c r="U70" s="35"/>
      <c r="V70" s="35"/>
      <c r="W70" s="35"/>
      <c r="X70" s="36"/>
    </row>
    <row r="71" spans="3:24" ht="20.25" hidden="1" customHeight="1" x14ac:dyDescent="0.25">
      <c r="D71" s="201">
        <v>45346</v>
      </c>
      <c r="E71" s="202" t="s">
        <v>223</v>
      </c>
      <c r="F71" s="203" t="s">
        <v>359</v>
      </c>
      <c r="G71" s="203" t="s">
        <v>361</v>
      </c>
      <c r="H71" s="203" t="s">
        <v>57</v>
      </c>
      <c r="I71" s="203">
        <v>-10</v>
      </c>
      <c r="J71" s="203"/>
      <c r="K71" s="203"/>
      <c r="L71" s="218">
        <v>1423.6559999999999</v>
      </c>
      <c r="M71" s="206">
        <f t="shared" si="5"/>
        <v>-14236.56</v>
      </c>
      <c r="O71" s="34"/>
      <c r="P71" s="47"/>
      <c r="Q71" s="35"/>
      <c r="R71" s="35"/>
      <c r="S71" s="35"/>
      <c r="T71" s="35"/>
      <c r="U71" s="35"/>
      <c r="V71" s="35"/>
      <c r="W71" s="35"/>
      <c r="X71" s="36"/>
    </row>
    <row r="72" spans="3:24" ht="20.25" hidden="1" customHeight="1" x14ac:dyDescent="0.25">
      <c r="D72" s="201">
        <v>45353</v>
      </c>
      <c r="E72" s="202" t="s">
        <v>223</v>
      </c>
      <c r="F72" s="203" t="s">
        <v>359</v>
      </c>
      <c r="G72" s="203" t="s">
        <v>361</v>
      </c>
      <c r="H72" s="203" t="s">
        <v>57</v>
      </c>
      <c r="I72" s="203">
        <v>-10</v>
      </c>
      <c r="J72" s="203"/>
      <c r="K72" s="203"/>
      <c r="L72" s="218">
        <v>1401.348</v>
      </c>
      <c r="M72" s="206">
        <f t="shared" si="5"/>
        <v>-14013.48</v>
      </c>
      <c r="O72" s="34"/>
      <c r="P72" s="47"/>
      <c r="Q72" s="35"/>
      <c r="R72" s="35"/>
      <c r="S72" s="35"/>
      <c r="T72" s="35"/>
      <c r="U72" s="35"/>
      <c r="V72" s="35"/>
      <c r="W72" s="35"/>
      <c r="X72" s="36"/>
    </row>
    <row r="73" spans="3:24" ht="20.25" hidden="1" customHeight="1" x14ac:dyDescent="0.25">
      <c r="D73" s="201">
        <v>45360</v>
      </c>
      <c r="E73" s="202" t="s">
        <v>223</v>
      </c>
      <c r="F73" s="203" t="s">
        <v>359</v>
      </c>
      <c r="G73" s="203" t="s">
        <v>361</v>
      </c>
      <c r="H73" s="203" t="s">
        <v>57</v>
      </c>
      <c r="I73" s="203">
        <v>-10</v>
      </c>
      <c r="J73" s="203"/>
      <c r="K73" s="203"/>
      <c r="L73" s="218">
        <v>1331.694</v>
      </c>
      <c r="M73" s="206">
        <f t="shared" si="5"/>
        <v>-13316.939999999999</v>
      </c>
      <c r="O73" s="34"/>
      <c r="P73" s="47"/>
      <c r="Q73" s="35"/>
      <c r="R73" s="35"/>
      <c r="S73" s="35"/>
      <c r="T73" s="35"/>
      <c r="U73" s="35"/>
      <c r="V73" s="35"/>
      <c r="W73" s="35"/>
      <c r="X73" s="36"/>
    </row>
    <row r="74" spans="3:24" ht="20.25" hidden="1" customHeight="1" x14ac:dyDescent="0.25">
      <c r="D74" s="201">
        <v>45374</v>
      </c>
      <c r="E74" s="202" t="s">
        <v>223</v>
      </c>
      <c r="F74" s="203" t="s">
        <v>359</v>
      </c>
      <c r="G74" s="203" t="s">
        <v>361</v>
      </c>
      <c r="H74" s="203" t="s">
        <v>57</v>
      </c>
      <c r="I74" s="203">
        <v>-10</v>
      </c>
      <c r="J74" s="203"/>
      <c r="K74" s="203"/>
      <c r="L74" s="218">
        <v>1343.7839999999999</v>
      </c>
      <c r="M74" s="206">
        <f t="shared" si="5"/>
        <v>-13437.839999999998</v>
      </c>
      <c r="O74" s="34"/>
      <c r="P74" s="47"/>
      <c r="Q74" s="35"/>
      <c r="R74" s="35"/>
      <c r="S74" s="35"/>
      <c r="T74" s="35"/>
      <c r="U74" s="35"/>
      <c r="V74" s="35"/>
      <c r="W74" s="35"/>
      <c r="X74" s="36"/>
    </row>
    <row r="75" spans="3:24" ht="20.25" hidden="1" customHeight="1" x14ac:dyDescent="0.25">
      <c r="D75" s="201">
        <v>45360</v>
      </c>
      <c r="E75" s="202" t="s">
        <v>223</v>
      </c>
      <c r="F75" s="203" t="s">
        <v>11489</v>
      </c>
      <c r="G75" s="203" t="s">
        <v>11487</v>
      </c>
      <c r="H75" s="203" t="s">
        <v>0</v>
      </c>
      <c r="I75" s="203">
        <v>50</v>
      </c>
      <c r="J75" s="203"/>
      <c r="K75" s="203"/>
      <c r="L75" s="218">
        <v>615.81000000000006</v>
      </c>
      <c r="M75" s="206">
        <f t="shared" ref="M75:M80" si="6">L75*I75</f>
        <v>30790.500000000004</v>
      </c>
      <c r="O75" s="34"/>
      <c r="P75" s="47"/>
      <c r="Q75" s="35"/>
      <c r="R75" s="35"/>
      <c r="S75" s="35"/>
      <c r="T75" s="35"/>
      <c r="U75" s="35"/>
      <c r="V75" s="35"/>
      <c r="W75" s="35"/>
      <c r="X75" s="36"/>
    </row>
    <row r="76" spans="3:24" ht="20.25" hidden="1" customHeight="1" x14ac:dyDescent="0.25">
      <c r="D76" s="201">
        <v>45402</v>
      </c>
      <c r="E76" s="202" t="s">
        <v>223</v>
      </c>
      <c r="F76" s="203" t="s">
        <v>11489</v>
      </c>
      <c r="G76" s="203" t="s">
        <v>11487</v>
      </c>
      <c r="H76" s="203" t="s">
        <v>57</v>
      </c>
      <c r="I76" s="203">
        <v>-10</v>
      </c>
      <c r="J76" s="203"/>
      <c r="K76" s="203"/>
      <c r="L76" s="218">
        <v>473.53800000000001</v>
      </c>
      <c r="M76" s="206">
        <f t="shared" si="6"/>
        <v>-4735.38</v>
      </c>
      <c r="O76" s="34"/>
      <c r="P76" s="47"/>
      <c r="Q76" s="35"/>
      <c r="R76" s="35"/>
      <c r="S76" s="35"/>
      <c r="T76" s="35"/>
      <c r="U76" s="35"/>
      <c r="V76" s="35"/>
      <c r="W76" s="35"/>
      <c r="X76" s="36"/>
    </row>
    <row r="77" spans="3:24" ht="20.25" hidden="1" customHeight="1" x14ac:dyDescent="0.25">
      <c r="D77" s="201">
        <v>45416</v>
      </c>
      <c r="E77" s="202" t="s">
        <v>223</v>
      </c>
      <c r="F77" s="203" t="s">
        <v>11489</v>
      </c>
      <c r="G77" s="203" t="s">
        <v>11487</v>
      </c>
      <c r="H77" s="203" t="s">
        <v>57</v>
      </c>
      <c r="I77" s="203">
        <v>-40</v>
      </c>
      <c r="J77" s="203"/>
      <c r="K77" s="203"/>
      <c r="L77" s="218">
        <v>548.88599999999997</v>
      </c>
      <c r="M77" s="206">
        <f t="shared" si="6"/>
        <v>-21955.439999999999</v>
      </c>
      <c r="O77" s="34"/>
      <c r="P77" s="47"/>
      <c r="Q77" s="35"/>
      <c r="R77" s="35"/>
      <c r="S77" s="35"/>
      <c r="T77" s="35"/>
      <c r="U77" s="35"/>
      <c r="V77" s="35"/>
      <c r="W77" s="35"/>
      <c r="X77" s="36"/>
    </row>
    <row r="78" spans="3:24" ht="20.25" hidden="1" customHeight="1" x14ac:dyDescent="0.25">
      <c r="D78" s="201">
        <v>45353</v>
      </c>
      <c r="E78" s="202" t="s">
        <v>223</v>
      </c>
      <c r="F78" s="203" t="s">
        <v>11473</v>
      </c>
      <c r="G78" s="203" t="s">
        <v>11471</v>
      </c>
      <c r="H78" s="203" t="s">
        <v>0</v>
      </c>
      <c r="I78" s="203">
        <v>20</v>
      </c>
      <c r="J78" s="203"/>
      <c r="K78" s="203"/>
      <c r="L78" s="218">
        <v>2244.3719999999998</v>
      </c>
      <c r="M78" s="206">
        <f t="shared" si="6"/>
        <v>44887.439999999995</v>
      </c>
      <c r="O78" s="34"/>
      <c r="P78" s="47"/>
      <c r="Q78" s="35"/>
      <c r="R78" s="35"/>
      <c r="S78" s="35"/>
      <c r="T78" s="35"/>
      <c r="U78" s="35"/>
      <c r="V78" s="35"/>
      <c r="W78" s="35"/>
      <c r="X78" s="36"/>
    </row>
    <row r="79" spans="3:24" ht="20.25" hidden="1" customHeight="1" x14ac:dyDescent="0.25">
      <c r="D79" s="201">
        <v>45416</v>
      </c>
      <c r="E79" s="202" t="s">
        <v>223</v>
      </c>
      <c r="F79" s="203" t="s">
        <v>11473</v>
      </c>
      <c r="G79" s="203" t="s">
        <v>11471</v>
      </c>
      <c r="H79" s="203" t="s">
        <v>57</v>
      </c>
      <c r="I79" s="203">
        <v>-15</v>
      </c>
      <c r="J79" s="203"/>
      <c r="K79" s="203"/>
      <c r="L79" s="218">
        <v>2140.3199999999997</v>
      </c>
      <c r="M79" s="206">
        <f t="shared" si="6"/>
        <v>-32104.799999999996</v>
      </c>
      <c r="O79" s="34"/>
      <c r="P79" s="47"/>
      <c r="Q79" s="35"/>
      <c r="R79" s="35"/>
      <c r="S79" s="35"/>
      <c r="T79" s="35"/>
      <c r="U79" s="35"/>
      <c r="V79" s="35"/>
      <c r="W79" s="35"/>
      <c r="X79" s="36"/>
    </row>
    <row r="80" spans="3:24" ht="20.25" hidden="1" customHeight="1" x14ac:dyDescent="0.25">
      <c r="D80" s="201">
        <v>45402</v>
      </c>
      <c r="E80" s="202" t="s">
        <v>223</v>
      </c>
      <c r="F80" s="203" t="s">
        <v>11473</v>
      </c>
      <c r="G80" s="203" t="s">
        <v>11471</v>
      </c>
      <c r="H80" s="203" t="s">
        <v>57</v>
      </c>
      <c r="I80" s="203">
        <v>-5</v>
      </c>
      <c r="J80" s="203"/>
      <c r="K80" s="203"/>
      <c r="L80" s="218">
        <v>1919.502</v>
      </c>
      <c r="M80" s="206">
        <f t="shared" si="6"/>
        <v>-9597.51</v>
      </c>
      <c r="O80" s="34"/>
      <c r="P80" s="47"/>
      <c r="Q80" s="35"/>
      <c r="R80" s="35"/>
      <c r="S80" s="35"/>
      <c r="T80" s="35"/>
      <c r="U80" s="35"/>
      <c r="V80" s="35"/>
      <c r="W80" s="35"/>
      <c r="X80" s="36"/>
    </row>
    <row r="81" spans="3:24" ht="20.25" hidden="1" customHeight="1" x14ac:dyDescent="0.25">
      <c r="D81" s="201">
        <v>45409</v>
      </c>
      <c r="E81" s="202" t="s">
        <v>223</v>
      </c>
      <c r="F81" s="203" t="s">
        <v>11578</v>
      </c>
      <c r="G81" s="203" t="s">
        <v>11580</v>
      </c>
      <c r="H81" s="203" t="s">
        <v>0</v>
      </c>
      <c r="I81" s="203">
        <v>3</v>
      </c>
      <c r="J81" s="203"/>
      <c r="K81" s="203"/>
      <c r="L81" s="218">
        <v>4377.5940000000001</v>
      </c>
      <c r="M81" s="206">
        <f t="shared" ref="M81:M89" si="7">L81*I81</f>
        <v>13132.781999999999</v>
      </c>
      <c r="O81" s="34"/>
      <c r="P81" s="47"/>
      <c r="Q81" s="35"/>
      <c r="R81" s="35"/>
      <c r="S81" s="35"/>
      <c r="T81" s="35"/>
      <c r="U81" s="35"/>
      <c r="V81" s="35"/>
      <c r="W81" s="35"/>
      <c r="X81" s="36"/>
    </row>
    <row r="82" spans="3:24" ht="20.25" hidden="1" customHeight="1" x14ac:dyDescent="0.25">
      <c r="D82" s="201">
        <v>45416</v>
      </c>
      <c r="E82" s="202" t="s">
        <v>223</v>
      </c>
      <c r="F82" s="203" t="s">
        <v>11578</v>
      </c>
      <c r="G82" s="203" t="s">
        <v>11580</v>
      </c>
      <c r="H82" s="203" t="s">
        <v>0</v>
      </c>
      <c r="I82" s="203">
        <v>3</v>
      </c>
      <c r="J82" s="203"/>
      <c r="K82" s="203"/>
      <c r="L82" s="218">
        <v>4518.8519999999999</v>
      </c>
      <c r="M82" s="206">
        <f t="shared" si="7"/>
        <v>13556.556</v>
      </c>
      <c r="O82" s="34"/>
      <c r="P82" s="47"/>
      <c r="Q82" s="35"/>
      <c r="R82" s="35"/>
      <c r="S82" s="35"/>
      <c r="T82" s="35"/>
      <c r="U82" s="35"/>
      <c r="V82" s="35"/>
      <c r="W82" s="35"/>
      <c r="X82" s="36"/>
    </row>
    <row r="83" spans="3:24" ht="20.25" hidden="1" customHeight="1" x14ac:dyDescent="0.25">
      <c r="D83" s="201">
        <v>45423</v>
      </c>
      <c r="E83" s="202" t="s">
        <v>223</v>
      </c>
      <c r="F83" s="203" t="s">
        <v>11578</v>
      </c>
      <c r="G83" s="203" t="s">
        <v>11580</v>
      </c>
      <c r="H83" s="203" t="s">
        <v>57</v>
      </c>
      <c r="I83" s="203">
        <v>-6</v>
      </c>
      <c r="J83" s="203"/>
      <c r="K83" s="203"/>
      <c r="L83" s="218">
        <v>4764.7860000000001</v>
      </c>
      <c r="M83" s="206">
        <f t="shared" si="7"/>
        <v>-28588.716</v>
      </c>
      <c r="O83" s="34"/>
      <c r="P83" s="47"/>
      <c r="Q83" s="35"/>
      <c r="R83" s="35"/>
      <c r="S83" s="35"/>
      <c r="T83" s="35"/>
      <c r="U83" s="35"/>
      <c r="V83" s="35"/>
      <c r="W83" s="35"/>
      <c r="X83" s="36"/>
    </row>
    <row r="84" spans="3:24" ht="20.25" hidden="1" customHeight="1" x14ac:dyDescent="0.25">
      <c r="D84" s="201">
        <v>45360</v>
      </c>
      <c r="E84" s="202" t="s">
        <v>223</v>
      </c>
      <c r="F84" s="203" t="s">
        <v>11481</v>
      </c>
      <c r="G84" s="203" t="s">
        <v>11479</v>
      </c>
      <c r="H84" s="203" t="s">
        <v>0</v>
      </c>
      <c r="I84" s="203">
        <v>30</v>
      </c>
      <c r="J84" s="203"/>
      <c r="K84" s="203"/>
      <c r="L84" s="218">
        <v>1330.4459999999999</v>
      </c>
      <c r="M84" s="206">
        <f t="shared" si="7"/>
        <v>39913.379999999997</v>
      </c>
      <c r="O84" s="34"/>
      <c r="P84" s="47"/>
      <c r="Q84" s="35"/>
      <c r="R84" s="35"/>
      <c r="S84" s="35"/>
      <c r="T84" s="35"/>
      <c r="U84" s="35"/>
      <c r="V84" s="35"/>
      <c r="W84" s="35"/>
      <c r="X84" s="36"/>
    </row>
    <row r="85" spans="3:24" ht="20.25" hidden="1" customHeight="1" x14ac:dyDescent="0.25">
      <c r="D85" s="201">
        <v>45423</v>
      </c>
      <c r="E85" s="202" t="s">
        <v>223</v>
      </c>
      <c r="F85" s="203" t="s">
        <v>11481</v>
      </c>
      <c r="G85" s="203" t="s">
        <v>11479</v>
      </c>
      <c r="H85" s="203" t="s">
        <v>57</v>
      </c>
      <c r="I85" s="203">
        <v>-30</v>
      </c>
      <c r="J85" s="203"/>
      <c r="K85" s="203"/>
      <c r="L85" s="218">
        <v>1420.2240000000002</v>
      </c>
      <c r="M85" s="206">
        <f t="shared" si="7"/>
        <v>-42606.720000000001</v>
      </c>
      <c r="O85" s="34"/>
      <c r="P85" s="47"/>
      <c r="Q85" s="35"/>
      <c r="R85" s="35"/>
      <c r="S85" s="35"/>
      <c r="T85" s="35"/>
      <c r="U85" s="35"/>
      <c r="V85" s="35"/>
      <c r="W85" s="35"/>
      <c r="X85" s="36"/>
    </row>
    <row r="86" spans="3:24" ht="20.25" hidden="1" customHeight="1" x14ac:dyDescent="0.25">
      <c r="D86" s="201">
        <v>45353</v>
      </c>
      <c r="E86" s="202" t="s">
        <v>223</v>
      </c>
      <c r="F86" s="203" t="s">
        <v>11469</v>
      </c>
      <c r="G86" s="203" t="s">
        <v>11467</v>
      </c>
      <c r="H86" s="203" t="s">
        <v>0</v>
      </c>
      <c r="I86" s="203">
        <v>50</v>
      </c>
      <c r="J86" s="203"/>
      <c r="K86" s="203"/>
      <c r="L86" s="218">
        <v>882.88199999999995</v>
      </c>
      <c r="M86" s="206">
        <f t="shared" si="7"/>
        <v>44144.1</v>
      </c>
      <c r="O86" s="34"/>
      <c r="P86" s="47"/>
      <c r="Q86" s="35"/>
      <c r="R86" s="35"/>
      <c r="S86" s="35"/>
      <c r="T86" s="35"/>
      <c r="U86" s="35"/>
      <c r="V86" s="35"/>
      <c r="W86" s="35"/>
      <c r="X86" s="36"/>
    </row>
    <row r="87" spans="3:24" ht="20.25" hidden="1" customHeight="1" x14ac:dyDescent="0.25">
      <c r="D87" s="201">
        <v>45416</v>
      </c>
      <c r="E87" s="202" t="s">
        <v>223</v>
      </c>
      <c r="F87" s="203" t="s">
        <v>11469</v>
      </c>
      <c r="G87" s="203" t="s">
        <v>11467</v>
      </c>
      <c r="H87" s="203" t="s">
        <v>0</v>
      </c>
      <c r="I87" s="203">
        <v>20</v>
      </c>
      <c r="J87" s="203"/>
      <c r="K87" s="203"/>
      <c r="L87" s="218">
        <v>817.36200000000008</v>
      </c>
      <c r="M87" s="206">
        <f t="shared" si="7"/>
        <v>16347.240000000002</v>
      </c>
      <c r="O87" s="34"/>
      <c r="P87" s="47"/>
      <c r="Q87" s="35"/>
      <c r="R87" s="35"/>
      <c r="S87" s="35"/>
      <c r="T87" s="35"/>
      <c r="U87" s="35"/>
      <c r="V87" s="35"/>
      <c r="W87" s="35"/>
      <c r="X87" s="36"/>
    </row>
    <row r="88" spans="3:24" ht="20.25" hidden="1" customHeight="1" x14ac:dyDescent="0.25">
      <c r="D88" s="201">
        <v>45423</v>
      </c>
      <c r="E88" s="202" t="s">
        <v>223</v>
      </c>
      <c r="F88" s="203" t="s">
        <v>11469</v>
      </c>
      <c r="G88" s="203" t="s">
        <v>11467</v>
      </c>
      <c r="H88" s="203" t="s">
        <v>57</v>
      </c>
      <c r="I88" s="203">
        <v>-20</v>
      </c>
      <c r="J88" s="203"/>
      <c r="K88" s="203"/>
      <c r="L88" s="218">
        <v>851.60400000000004</v>
      </c>
      <c r="M88" s="206">
        <f t="shared" si="7"/>
        <v>-17032.080000000002</v>
      </c>
      <c r="O88" s="34"/>
      <c r="P88" s="47"/>
      <c r="Q88" s="35"/>
      <c r="R88" s="35"/>
      <c r="S88" s="35"/>
      <c r="T88" s="35"/>
      <c r="U88" s="35"/>
      <c r="V88" s="35"/>
      <c r="W88" s="35"/>
      <c r="X88" s="36"/>
    </row>
    <row r="89" spans="3:24" ht="20.25" hidden="1" customHeight="1" x14ac:dyDescent="0.25">
      <c r="D89" s="201">
        <v>45458</v>
      </c>
      <c r="E89" s="202" t="s">
        <v>223</v>
      </c>
      <c r="F89" s="203" t="s">
        <v>11469</v>
      </c>
      <c r="G89" s="203" t="s">
        <v>11467</v>
      </c>
      <c r="H89" s="203" t="s">
        <v>57</v>
      </c>
      <c r="I89" s="203">
        <v>-50</v>
      </c>
      <c r="J89" s="203"/>
      <c r="K89" s="203"/>
      <c r="L89" s="218">
        <v>832.41599999999994</v>
      </c>
      <c r="M89" s="206">
        <f t="shared" si="7"/>
        <v>-41620.799999999996</v>
      </c>
      <c r="O89" s="34"/>
      <c r="P89" s="47"/>
      <c r="Q89" s="35"/>
      <c r="R89" s="35"/>
      <c r="S89" s="35"/>
      <c r="T89" s="35"/>
      <c r="U89" s="35"/>
      <c r="V89" s="35"/>
      <c r="W89" s="35"/>
      <c r="X89" s="36"/>
    </row>
    <row r="90" spans="3:24" ht="20.25" hidden="1" customHeight="1" x14ac:dyDescent="0.25">
      <c r="C90">
        <v>83</v>
      </c>
      <c r="D90" s="201">
        <v>45227</v>
      </c>
      <c r="E90" s="202" t="s">
        <v>223</v>
      </c>
      <c r="F90" s="203" t="s">
        <v>11303</v>
      </c>
      <c r="G90" s="203" t="s">
        <v>11305</v>
      </c>
      <c r="H90" s="203" t="s">
        <v>0</v>
      </c>
      <c r="I90" s="203">
        <v>15</v>
      </c>
      <c r="J90" s="203"/>
      <c r="K90" s="203"/>
      <c r="L90" s="218">
        <v>2572.518</v>
      </c>
      <c r="M90" s="206">
        <f t="shared" ref="M90:M96" si="8">L90*I90</f>
        <v>38587.770000000004</v>
      </c>
      <c r="O90" s="34"/>
      <c r="P90" s="47"/>
      <c r="Q90" s="35"/>
      <c r="R90" s="35"/>
      <c r="S90" s="35"/>
      <c r="T90" s="35"/>
      <c r="U90" s="35"/>
      <c r="V90" s="35"/>
      <c r="W90" s="35"/>
      <c r="X90" s="36"/>
    </row>
    <row r="91" spans="3:24" ht="20.25" hidden="1" customHeight="1" x14ac:dyDescent="0.25">
      <c r="C91">
        <v>89</v>
      </c>
      <c r="D91" s="201">
        <v>45234</v>
      </c>
      <c r="E91" s="202" t="s">
        <v>223</v>
      </c>
      <c r="F91" s="203" t="s">
        <v>11303</v>
      </c>
      <c r="G91" s="203" t="s">
        <v>11305</v>
      </c>
      <c r="H91" s="203" t="s">
        <v>0</v>
      </c>
      <c r="I91" s="203">
        <v>5</v>
      </c>
      <c r="J91" s="203"/>
      <c r="K91" s="203"/>
      <c r="L91" s="218">
        <v>2751.84</v>
      </c>
      <c r="M91" s="206">
        <f t="shared" si="8"/>
        <v>13759.2</v>
      </c>
      <c r="O91" s="34"/>
      <c r="P91" s="47"/>
      <c r="Q91" s="35"/>
      <c r="R91" s="35"/>
      <c r="S91" s="35"/>
      <c r="T91" s="35"/>
      <c r="U91" s="35"/>
      <c r="V91" s="35"/>
      <c r="W91" s="35"/>
      <c r="X91" s="36"/>
    </row>
    <row r="92" spans="3:24" ht="20.25" hidden="1" customHeight="1" x14ac:dyDescent="0.25">
      <c r="C92">
        <v>92</v>
      </c>
      <c r="D92" s="201">
        <v>45241</v>
      </c>
      <c r="E92" s="202" t="s">
        <v>223</v>
      </c>
      <c r="F92" s="203" t="s">
        <v>11303</v>
      </c>
      <c r="G92" s="203" t="s">
        <v>11305</v>
      </c>
      <c r="H92" s="203" t="s">
        <v>0</v>
      </c>
      <c r="I92" s="203">
        <v>5</v>
      </c>
      <c r="J92" s="203"/>
      <c r="K92" s="203"/>
      <c r="L92" s="218">
        <v>2883.4259999999999</v>
      </c>
      <c r="M92" s="206">
        <f t="shared" si="8"/>
        <v>14417.13</v>
      </c>
      <c r="O92" s="34"/>
      <c r="P92" s="47"/>
      <c r="Q92" s="35"/>
      <c r="R92" s="35"/>
      <c r="S92" s="35"/>
      <c r="T92" s="35"/>
      <c r="U92" s="35"/>
      <c r="V92" s="35"/>
      <c r="W92" s="35"/>
      <c r="X92" s="36"/>
    </row>
    <row r="93" spans="3:24" ht="20.25" hidden="1" customHeight="1" x14ac:dyDescent="0.25">
      <c r="D93" s="201">
        <v>45340</v>
      </c>
      <c r="E93" s="202" t="s">
        <v>223</v>
      </c>
      <c r="F93" s="203" t="s">
        <v>11303</v>
      </c>
      <c r="G93" s="203" t="s">
        <v>11305</v>
      </c>
      <c r="H93" s="203" t="s">
        <v>0</v>
      </c>
      <c r="I93" s="203">
        <v>5</v>
      </c>
      <c r="J93" s="203"/>
      <c r="K93" s="203"/>
      <c r="L93" s="218">
        <v>3151.6680000000001</v>
      </c>
      <c r="M93" s="206">
        <f t="shared" si="8"/>
        <v>15758.34</v>
      </c>
      <c r="O93" s="34"/>
      <c r="P93" s="47"/>
      <c r="Q93" s="35"/>
      <c r="R93" s="35"/>
      <c r="S93" s="35"/>
      <c r="T93" s="35"/>
      <c r="U93" s="35"/>
      <c r="V93" s="35"/>
      <c r="W93" s="35"/>
      <c r="X93" s="36"/>
    </row>
    <row r="94" spans="3:24" ht="20.25" hidden="1" customHeight="1" x14ac:dyDescent="0.25">
      <c r="D94" s="201">
        <v>45507</v>
      </c>
      <c r="E94" s="202" t="s">
        <v>223</v>
      </c>
      <c r="F94" s="203" t="s">
        <v>11303</v>
      </c>
      <c r="G94" s="203" t="s">
        <v>11305</v>
      </c>
      <c r="H94" s="203" t="s">
        <v>57</v>
      </c>
      <c r="I94" s="203">
        <v>-5</v>
      </c>
      <c r="J94" s="203"/>
      <c r="K94" s="203"/>
      <c r="L94" s="218">
        <v>3186.2220000000002</v>
      </c>
      <c r="M94" s="206">
        <f t="shared" si="8"/>
        <v>-15931.11</v>
      </c>
      <c r="O94" s="34"/>
      <c r="P94" s="47"/>
      <c r="Q94" s="35"/>
      <c r="R94" s="35"/>
      <c r="S94" s="35"/>
      <c r="T94" s="35"/>
      <c r="U94" s="35"/>
      <c r="V94" s="35"/>
      <c r="W94" s="35"/>
      <c r="X94" s="36"/>
    </row>
    <row r="95" spans="3:24" ht="20.25" hidden="1" customHeight="1" x14ac:dyDescent="0.25">
      <c r="D95" s="201">
        <v>45514</v>
      </c>
      <c r="E95" s="202" t="s">
        <v>223</v>
      </c>
      <c r="F95" s="203" t="s">
        <v>11303</v>
      </c>
      <c r="G95" s="203" t="s">
        <v>11305</v>
      </c>
      <c r="H95" s="203" t="s">
        <v>57</v>
      </c>
      <c r="I95" s="203">
        <v>-5</v>
      </c>
      <c r="J95" s="203"/>
      <c r="K95" s="203"/>
      <c r="L95" s="218">
        <v>3166.9559999999997</v>
      </c>
      <c r="M95" s="206">
        <f t="shared" si="8"/>
        <v>-15834.779999999999</v>
      </c>
      <c r="O95" s="34"/>
      <c r="P95" s="47"/>
      <c r="Q95" s="35"/>
      <c r="R95" s="35"/>
      <c r="S95" s="35"/>
      <c r="T95" s="35"/>
      <c r="U95" s="35"/>
      <c r="V95" s="35"/>
      <c r="W95" s="35"/>
      <c r="X95" s="36"/>
    </row>
    <row r="96" spans="3:24" ht="20.25" hidden="1" customHeight="1" x14ac:dyDescent="0.25">
      <c r="D96" s="201">
        <v>45549</v>
      </c>
      <c r="E96" s="202" t="s">
        <v>223</v>
      </c>
      <c r="F96" s="203" t="s">
        <v>11303</v>
      </c>
      <c r="G96" s="203" t="s">
        <v>11305</v>
      </c>
      <c r="H96" s="203" t="s">
        <v>57</v>
      </c>
      <c r="I96" s="203">
        <v>-20</v>
      </c>
      <c r="J96" s="203"/>
      <c r="K96" s="203"/>
      <c r="L96" s="218">
        <v>3358.6019999999999</v>
      </c>
      <c r="M96" s="206">
        <f t="shared" si="8"/>
        <v>-67172.039999999994</v>
      </c>
      <c r="O96" s="34"/>
      <c r="P96" s="47"/>
      <c r="Q96" s="35"/>
      <c r="R96" s="35"/>
      <c r="S96" s="35"/>
      <c r="T96" s="35"/>
      <c r="U96" s="35"/>
      <c r="V96" s="35"/>
      <c r="W96" s="35"/>
      <c r="X96" s="36"/>
    </row>
    <row r="97" spans="3:24" ht="20.25" hidden="1" customHeight="1" x14ac:dyDescent="0.25">
      <c r="C97">
        <v>74</v>
      </c>
      <c r="D97" s="201">
        <v>45199</v>
      </c>
      <c r="E97" s="202" t="s">
        <v>223</v>
      </c>
      <c r="F97" s="203" t="s">
        <v>621</v>
      </c>
      <c r="G97" s="203" t="s">
        <v>622</v>
      </c>
      <c r="H97" s="203" t="s">
        <v>0</v>
      </c>
      <c r="I97" s="203">
        <v>30</v>
      </c>
      <c r="J97" s="203"/>
      <c r="K97" s="203"/>
      <c r="L97" s="218">
        <v>709.33199999999999</v>
      </c>
      <c r="M97" s="206">
        <f t="shared" ref="M97:M111" si="9">L97*I97</f>
        <v>21279.96</v>
      </c>
      <c r="O97" s="34"/>
      <c r="P97" s="47"/>
      <c r="Q97" s="35"/>
      <c r="R97" s="35"/>
      <c r="S97" s="35"/>
      <c r="T97" s="35"/>
      <c r="U97" s="35"/>
      <c r="V97" s="35"/>
      <c r="W97" s="35"/>
      <c r="X97" s="36"/>
    </row>
    <row r="98" spans="3:24" ht="20.399999999999999" hidden="1" customHeight="1" x14ac:dyDescent="0.25">
      <c r="C98">
        <v>77</v>
      </c>
      <c r="D98" s="201">
        <v>45213</v>
      </c>
      <c r="E98" s="202" t="s">
        <v>223</v>
      </c>
      <c r="F98" s="203" t="s">
        <v>621</v>
      </c>
      <c r="G98" s="203" t="s">
        <v>622</v>
      </c>
      <c r="H98" s="203" t="s">
        <v>0</v>
      </c>
      <c r="I98" s="203">
        <v>50</v>
      </c>
      <c r="J98" s="203"/>
      <c r="K98" s="203"/>
      <c r="L98" s="218">
        <v>796.69200000000001</v>
      </c>
      <c r="M98" s="206">
        <f t="shared" si="9"/>
        <v>39834.6</v>
      </c>
      <c r="O98" s="34"/>
      <c r="P98" s="47"/>
      <c r="Q98" s="35"/>
      <c r="R98" s="35"/>
      <c r="S98" s="35"/>
      <c r="T98" s="35"/>
      <c r="U98" s="35"/>
      <c r="V98" s="35"/>
      <c r="W98" s="35"/>
      <c r="X98" s="36"/>
    </row>
    <row r="99" spans="3:24" ht="20.25" hidden="1" customHeight="1" x14ac:dyDescent="0.25">
      <c r="C99">
        <v>82</v>
      </c>
      <c r="D99" s="201">
        <v>45227</v>
      </c>
      <c r="E99" s="202" t="s">
        <v>223</v>
      </c>
      <c r="F99" s="203" t="s">
        <v>621</v>
      </c>
      <c r="G99" s="203" t="s">
        <v>622</v>
      </c>
      <c r="H99" s="203" t="s">
        <v>0</v>
      </c>
      <c r="I99" s="203">
        <v>30</v>
      </c>
      <c r="J99" s="203"/>
      <c r="K99" s="203"/>
      <c r="L99" s="218">
        <v>729.3</v>
      </c>
      <c r="M99" s="206">
        <f t="shared" si="9"/>
        <v>21879</v>
      </c>
      <c r="O99" s="34"/>
      <c r="P99" s="47"/>
      <c r="Q99" s="35"/>
      <c r="R99" s="35"/>
      <c r="S99" s="35"/>
      <c r="T99" s="35"/>
      <c r="U99" s="35"/>
      <c r="V99" s="35"/>
      <c r="W99" s="35"/>
      <c r="X99" s="36"/>
    </row>
    <row r="100" spans="3:24" ht="20.25" hidden="1" customHeight="1" x14ac:dyDescent="0.25">
      <c r="C100">
        <v>88</v>
      </c>
      <c r="D100" s="201">
        <v>45234</v>
      </c>
      <c r="E100" s="202" t="s">
        <v>223</v>
      </c>
      <c r="F100" s="203" t="s">
        <v>621</v>
      </c>
      <c r="G100" s="203" t="s">
        <v>622</v>
      </c>
      <c r="H100" s="203" t="s">
        <v>0</v>
      </c>
      <c r="I100" s="203">
        <v>20</v>
      </c>
      <c r="J100" s="203"/>
      <c r="K100" s="203"/>
      <c r="L100" s="218">
        <v>765.726</v>
      </c>
      <c r="M100" s="206">
        <f t="shared" si="9"/>
        <v>15314.52</v>
      </c>
      <c r="O100" s="34"/>
      <c r="P100" s="47"/>
      <c r="Q100" s="35"/>
      <c r="R100" s="35"/>
      <c r="S100" s="35"/>
      <c r="T100" s="35"/>
      <c r="U100" s="35"/>
      <c r="V100" s="35"/>
      <c r="W100" s="35"/>
      <c r="X100" s="36"/>
    </row>
    <row r="101" spans="3:24" ht="20.25" hidden="1" customHeight="1" x14ac:dyDescent="0.25">
      <c r="C101">
        <v>91</v>
      </c>
      <c r="D101" s="201">
        <v>45241</v>
      </c>
      <c r="E101" s="202" t="s">
        <v>223</v>
      </c>
      <c r="F101" s="203" t="s">
        <v>621</v>
      </c>
      <c r="G101" s="203" t="s">
        <v>622</v>
      </c>
      <c r="H101" s="203" t="s">
        <v>0</v>
      </c>
      <c r="I101" s="203">
        <v>10</v>
      </c>
      <c r="J101" s="203"/>
      <c r="K101" s="203"/>
      <c r="L101" s="218">
        <v>789.28199999999993</v>
      </c>
      <c r="M101" s="206">
        <f t="shared" si="9"/>
        <v>7892.82</v>
      </c>
      <c r="O101" s="34"/>
      <c r="P101" s="47"/>
      <c r="Q101" s="35"/>
      <c r="R101" s="35"/>
      <c r="S101" s="35"/>
      <c r="T101" s="35"/>
      <c r="U101" s="35"/>
      <c r="V101" s="35"/>
      <c r="W101" s="35"/>
      <c r="X101" s="36"/>
    </row>
    <row r="102" spans="3:24" ht="20.25" hidden="1" customHeight="1" x14ac:dyDescent="0.25">
      <c r="C102">
        <v>104</v>
      </c>
      <c r="D102" s="201">
        <v>45325</v>
      </c>
      <c r="E102" s="202" t="s">
        <v>223</v>
      </c>
      <c r="F102" s="203" t="s">
        <v>621</v>
      </c>
      <c r="G102" s="203" t="s">
        <v>622</v>
      </c>
      <c r="H102" s="203" t="s">
        <v>57</v>
      </c>
      <c r="I102" s="203">
        <v>-10</v>
      </c>
      <c r="J102" s="203"/>
      <c r="K102" s="203"/>
      <c r="L102" s="218">
        <v>886.86</v>
      </c>
      <c r="M102" s="206">
        <f t="shared" si="9"/>
        <v>-8868.6</v>
      </c>
      <c r="O102" s="34"/>
      <c r="P102" s="47"/>
      <c r="Q102" s="35"/>
      <c r="R102" s="35"/>
      <c r="S102" s="35"/>
      <c r="T102" s="35"/>
      <c r="U102" s="35"/>
      <c r="V102" s="35"/>
      <c r="W102" s="35"/>
      <c r="X102" s="36"/>
    </row>
    <row r="103" spans="3:24" ht="20.25" hidden="1" customHeight="1" x14ac:dyDescent="0.25">
      <c r="D103" s="201">
        <v>45346</v>
      </c>
      <c r="E103" s="202" t="s">
        <v>223</v>
      </c>
      <c r="F103" s="203" t="s">
        <v>621</v>
      </c>
      <c r="G103" s="203" t="s">
        <v>622</v>
      </c>
      <c r="H103" s="203" t="s">
        <v>57</v>
      </c>
      <c r="I103" s="203">
        <v>-10</v>
      </c>
      <c r="J103" s="203"/>
      <c r="K103" s="203"/>
      <c r="L103" s="218">
        <v>962.91</v>
      </c>
      <c r="M103" s="206">
        <f t="shared" si="9"/>
        <v>-9629.1</v>
      </c>
      <c r="O103" s="34"/>
      <c r="P103" s="47"/>
      <c r="Q103" s="35"/>
      <c r="R103" s="35"/>
      <c r="S103" s="35"/>
      <c r="T103" s="35"/>
      <c r="U103" s="35"/>
      <c r="V103" s="35"/>
      <c r="W103" s="35"/>
      <c r="X103" s="36"/>
    </row>
    <row r="104" spans="3:24" ht="20.25" hidden="1" customHeight="1" x14ac:dyDescent="0.25">
      <c r="D104" s="201">
        <v>45353</v>
      </c>
      <c r="E104" s="202" t="s">
        <v>223</v>
      </c>
      <c r="F104" s="203" t="s">
        <v>621</v>
      </c>
      <c r="G104" s="203" t="s">
        <v>622</v>
      </c>
      <c r="H104" s="203" t="s">
        <v>57</v>
      </c>
      <c r="I104" s="203">
        <v>-10</v>
      </c>
      <c r="J104" s="203"/>
      <c r="K104" s="203"/>
      <c r="L104" s="218">
        <v>968.99400000000003</v>
      </c>
      <c r="M104" s="206">
        <f t="shared" si="9"/>
        <v>-9689.94</v>
      </c>
      <c r="O104" s="34"/>
      <c r="P104" s="47"/>
      <c r="Q104" s="35"/>
      <c r="R104" s="35"/>
      <c r="S104" s="35"/>
      <c r="T104" s="35"/>
      <c r="U104" s="35"/>
      <c r="V104" s="35"/>
      <c r="W104" s="35"/>
      <c r="X104" s="36"/>
    </row>
    <row r="105" spans="3:24" ht="20.25" hidden="1" customHeight="1" x14ac:dyDescent="0.25">
      <c r="D105" s="201">
        <v>45360</v>
      </c>
      <c r="E105" s="202" t="s">
        <v>223</v>
      </c>
      <c r="F105" s="203" t="s">
        <v>621</v>
      </c>
      <c r="G105" s="203" t="s">
        <v>622</v>
      </c>
      <c r="H105" s="203" t="s">
        <v>57</v>
      </c>
      <c r="I105" s="203">
        <v>-10</v>
      </c>
      <c r="J105" s="203"/>
      <c r="K105" s="203"/>
      <c r="L105" s="218">
        <v>1037.9459999999999</v>
      </c>
      <c r="M105" s="206">
        <f t="shared" si="9"/>
        <v>-10379.459999999999</v>
      </c>
      <c r="O105" s="34"/>
      <c r="P105" s="47"/>
      <c r="Q105" s="35"/>
      <c r="R105" s="35"/>
      <c r="S105" s="35"/>
      <c r="T105" s="35"/>
      <c r="U105" s="35"/>
      <c r="V105" s="35"/>
      <c r="W105" s="35"/>
      <c r="X105" s="36"/>
    </row>
    <row r="106" spans="3:24" ht="20.25" hidden="1" customHeight="1" x14ac:dyDescent="0.25">
      <c r="D106" s="201">
        <v>45416</v>
      </c>
      <c r="E106" s="202" t="s">
        <v>223</v>
      </c>
      <c r="F106" s="203" t="s">
        <v>621</v>
      </c>
      <c r="G106" s="203" t="s">
        <v>622</v>
      </c>
      <c r="H106" s="203" t="s">
        <v>0</v>
      </c>
      <c r="I106" s="203">
        <v>20</v>
      </c>
      <c r="J106" s="203"/>
      <c r="K106" s="203"/>
      <c r="L106" s="218">
        <v>959.79</v>
      </c>
      <c r="M106" s="206">
        <f t="shared" si="9"/>
        <v>19195.8</v>
      </c>
      <c r="O106" s="34"/>
      <c r="P106" s="47"/>
      <c r="Q106" s="35"/>
      <c r="R106" s="35"/>
      <c r="S106" s="35"/>
      <c r="T106" s="35"/>
      <c r="U106" s="35"/>
      <c r="V106" s="35"/>
      <c r="W106" s="35"/>
      <c r="X106" s="36"/>
    </row>
    <row r="107" spans="3:24" ht="20.25" hidden="1" customHeight="1" x14ac:dyDescent="0.25">
      <c r="D107" s="201">
        <v>45437</v>
      </c>
      <c r="E107" s="202" t="s">
        <v>223</v>
      </c>
      <c r="F107" s="203" t="s">
        <v>621</v>
      </c>
      <c r="G107" s="203" t="s">
        <v>622</v>
      </c>
      <c r="H107" s="203" t="s">
        <v>57</v>
      </c>
      <c r="I107" s="203">
        <v>-20</v>
      </c>
      <c r="J107" s="203"/>
      <c r="K107" s="203"/>
      <c r="L107" s="218">
        <v>1061.1119999999999</v>
      </c>
      <c r="M107" s="206">
        <f t="shared" si="9"/>
        <v>-21222.239999999998</v>
      </c>
      <c r="O107" s="34"/>
      <c r="P107" s="47"/>
      <c r="Q107" s="35"/>
      <c r="R107" s="35"/>
      <c r="S107" s="35"/>
      <c r="T107" s="35"/>
      <c r="U107" s="35"/>
      <c r="V107" s="35"/>
      <c r="W107" s="35"/>
      <c r="X107" s="36"/>
    </row>
    <row r="108" spans="3:24" ht="20.25" hidden="1" customHeight="1" x14ac:dyDescent="0.25">
      <c r="D108" s="201">
        <v>45507</v>
      </c>
      <c r="E108" s="202" t="s">
        <v>223</v>
      </c>
      <c r="F108" s="203" t="s">
        <v>621</v>
      </c>
      <c r="G108" s="203" t="s">
        <v>622</v>
      </c>
      <c r="H108" s="203" t="s">
        <v>57</v>
      </c>
      <c r="I108" s="203">
        <v>-10</v>
      </c>
      <c r="J108" s="203"/>
      <c r="K108" s="203"/>
      <c r="L108" s="218">
        <v>994.42199999999991</v>
      </c>
      <c r="M108" s="206">
        <f t="shared" si="9"/>
        <v>-9944.2199999999993</v>
      </c>
      <c r="O108" s="34"/>
      <c r="P108" s="47"/>
      <c r="Q108" s="35"/>
      <c r="R108" s="35"/>
      <c r="S108" s="35"/>
      <c r="T108" s="35"/>
      <c r="U108" s="35"/>
      <c r="V108" s="35"/>
      <c r="W108" s="35"/>
      <c r="X108" s="36"/>
    </row>
    <row r="109" spans="3:24" ht="20.25" hidden="1" customHeight="1" x14ac:dyDescent="0.25">
      <c r="D109" s="201">
        <v>45514</v>
      </c>
      <c r="E109" s="202" t="s">
        <v>223</v>
      </c>
      <c r="F109" s="203" t="s">
        <v>621</v>
      </c>
      <c r="G109" s="203" t="s">
        <v>622</v>
      </c>
      <c r="H109" s="203" t="s">
        <v>57</v>
      </c>
      <c r="I109" s="203">
        <v>-10</v>
      </c>
      <c r="J109" s="203"/>
      <c r="K109" s="203"/>
      <c r="L109" s="218">
        <v>1041.066</v>
      </c>
      <c r="M109" s="206">
        <f t="shared" si="9"/>
        <v>-10410.66</v>
      </c>
      <c r="O109" s="34"/>
      <c r="P109" s="47"/>
      <c r="Q109" s="35"/>
      <c r="R109" s="35"/>
      <c r="S109" s="35"/>
      <c r="T109" s="35"/>
      <c r="U109" s="35"/>
      <c r="V109" s="35"/>
      <c r="W109" s="35"/>
      <c r="X109" s="36"/>
    </row>
    <row r="110" spans="3:24" ht="20.25" hidden="1" customHeight="1" x14ac:dyDescent="0.25">
      <c r="D110" s="201">
        <v>45724</v>
      </c>
      <c r="E110" s="202" t="s">
        <v>223</v>
      </c>
      <c r="F110" s="203" t="s">
        <v>621</v>
      </c>
      <c r="G110" s="203" t="s">
        <v>622</v>
      </c>
      <c r="H110" s="203" t="s">
        <v>57</v>
      </c>
      <c r="I110" s="203">
        <v>-30</v>
      </c>
      <c r="J110" s="203"/>
      <c r="K110" s="203"/>
      <c r="L110" s="218">
        <v>679.92600000000004</v>
      </c>
      <c r="M110" s="206">
        <f t="shared" si="9"/>
        <v>-20397.780000000002</v>
      </c>
      <c r="O110" s="34"/>
      <c r="P110" s="47"/>
      <c r="Q110" s="35"/>
      <c r="R110" s="35"/>
      <c r="S110" s="35"/>
      <c r="T110" s="35"/>
      <c r="U110" s="35"/>
      <c r="V110" s="35"/>
      <c r="W110" s="35"/>
      <c r="X110" s="36"/>
    </row>
    <row r="111" spans="3:24" ht="20.25" hidden="1" customHeight="1" x14ac:dyDescent="0.25">
      <c r="D111" s="201">
        <v>45731</v>
      </c>
      <c r="E111" s="202" t="s">
        <v>223</v>
      </c>
      <c r="F111" s="203" t="s">
        <v>621</v>
      </c>
      <c r="G111" s="203" t="s">
        <v>622</v>
      </c>
      <c r="H111" s="203" t="s">
        <v>57</v>
      </c>
      <c r="I111" s="203">
        <v>-50</v>
      </c>
      <c r="J111" s="203"/>
      <c r="K111" s="203"/>
      <c r="L111" s="218">
        <v>601.77</v>
      </c>
      <c r="M111" s="206">
        <f t="shared" si="9"/>
        <v>-30088.5</v>
      </c>
      <c r="O111" s="34"/>
      <c r="P111" s="47"/>
      <c r="Q111" s="35"/>
      <c r="R111" s="35"/>
      <c r="S111" s="35"/>
      <c r="T111" s="35"/>
      <c r="U111" s="35"/>
      <c r="V111" s="35"/>
      <c r="W111" s="35"/>
      <c r="X111" s="36"/>
    </row>
    <row r="112" spans="3:24" ht="20.25" hidden="1" customHeight="1" x14ac:dyDescent="0.25">
      <c r="C112">
        <v>43</v>
      </c>
      <c r="D112" s="201">
        <v>45136</v>
      </c>
      <c r="E112" s="202" t="s">
        <v>224</v>
      </c>
      <c r="F112" s="203" t="s">
        <v>215</v>
      </c>
      <c r="G112" s="203" t="s">
        <v>221</v>
      </c>
      <c r="H112" s="203" t="s">
        <v>0</v>
      </c>
      <c r="I112" s="203">
        <v>70</v>
      </c>
      <c r="J112" s="203"/>
      <c r="K112" s="203"/>
      <c r="L112" s="218">
        <v>696.93</v>
      </c>
      <c r="M112" s="206">
        <f t="shared" ref="M112:M143" si="10">L112*I112</f>
        <v>48785.1</v>
      </c>
      <c r="O112" s="34"/>
      <c r="P112" s="47"/>
      <c r="Q112" s="35"/>
      <c r="R112" s="35"/>
      <c r="S112" s="35"/>
      <c r="T112" s="35"/>
      <c r="U112" s="35"/>
      <c r="V112" s="35"/>
      <c r="W112" s="35"/>
      <c r="X112" s="36"/>
    </row>
    <row r="113" spans="3:24" ht="20.25" hidden="1" customHeight="1" x14ac:dyDescent="0.25">
      <c r="C113">
        <v>45</v>
      </c>
      <c r="D113" s="201">
        <v>45143</v>
      </c>
      <c r="E113" s="202" t="s">
        <v>223</v>
      </c>
      <c r="F113" s="203" t="s">
        <v>215</v>
      </c>
      <c r="G113" s="203" t="s">
        <v>221</v>
      </c>
      <c r="H113" s="203" t="s">
        <v>0</v>
      </c>
      <c r="I113" s="203">
        <v>40</v>
      </c>
      <c r="J113" s="203"/>
      <c r="K113" s="203"/>
      <c r="L113" s="218">
        <v>682.65599999999995</v>
      </c>
      <c r="M113" s="206">
        <f t="shared" si="10"/>
        <v>27306.239999999998</v>
      </c>
      <c r="O113" s="34"/>
      <c r="P113" s="47"/>
      <c r="Q113" s="35"/>
      <c r="R113" s="50"/>
      <c r="S113" s="35"/>
      <c r="T113" s="35"/>
      <c r="U113" s="35"/>
      <c r="V113" s="35"/>
      <c r="W113" s="35"/>
      <c r="X113" s="36"/>
    </row>
    <row r="114" spans="3:24" ht="20.25" hidden="1" customHeight="1" x14ac:dyDescent="0.25">
      <c r="C114">
        <v>61</v>
      </c>
      <c r="D114" s="201">
        <v>45171</v>
      </c>
      <c r="E114" s="202" t="s">
        <v>223</v>
      </c>
      <c r="F114" s="203" t="s">
        <v>215</v>
      </c>
      <c r="G114" s="203" t="s">
        <v>221</v>
      </c>
      <c r="H114" s="203" t="s">
        <v>57</v>
      </c>
      <c r="I114" s="203">
        <v>-20</v>
      </c>
      <c r="J114" s="203"/>
      <c r="K114" s="203"/>
      <c r="L114" s="218">
        <v>805.66200000000003</v>
      </c>
      <c r="M114" s="206">
        <f t="shared" si="10"/>
        <v>-16113.240000000002</v>
      </c>
      <c r="O114" s="34"/>
      <c r="P114" s="47"/>
      <c r="Q114" s="35"/>
      <c r="R114" s="35"/>
      <c r="S114" s="35"/>
      <c r="T114" s="35"/>
      <c r="U114" s="35"/>
      <c r="V114" s="35"/>
      <c r="W114" s="35"/>
      <c r="X114" s="36"/>
    </row>
    <row r="115" spans="3:24" ht="20.25" hidden="1" customHeight="1" x14ac:dyDescent="0.25">
      <c r="C115">
        <v>63</v>
      </c>
      <c r="D115" s="201">
        <v>45178</v>
      </c>
      <c r="E115" s="202" t="s">
        <v>223</v>
      </c>
      <c r="F115" s="203" t="s">
        <v>215</v>
      </c>
      <c r="G115" s="203" t="s">
        <v>221</v>
      </c>
      <c r="H115" s="203" t="s">
        <v>57</v>
      </c>
      <c r="I115" s="203">
        <v>-10</v>
      </c>
      <c r="J115" s="203"/>
      <c r="K115" s="203"/>
      <c r="L115" s="218">
        <v>743.65200000000004</v>
      </c>
      <c r="M115" s="206">
        <f t="shared" si="10"/>
        <v>-7436.52</v>
      </c>
      <c r="O115" s="34"/>
      <c r="P115" s="47"/>
      <c r="Q115" s="35"/>
      <c r="R115" s="35"/>
      <c r="S115" s="35"/>
      <c r="T115" s="35"/>
      <c r="U115" s="35"/>
      <c r="V115" s="35"/>
      <c r="W115" s="35"/>
      <c r="X115" s="36"/>
    </row>
    <row r="116" spans="3:24" ht="20.25" hidden="1" customHeight="1" x14ac:dyDescent="0.25">
      <c r="C116">
        <v>75</v>
      </c>
      <c r="D116" s="201">
        <v>45206</v>
      </c>
      <c r="E116" s="202" t="s">
        <v>223</v>
      </c>
      <c r="F116" s="203" t="s">
        <v>215</v>
      </c>
      <c r="G116" s="203" t="s">
        <v>221</v>
      </c>
      <c r="H116" s="203" t="s">
        <v>57</v>
      </c>
      <c r="I116" s="203">
        <v>-10</v>
      </c>
      <c r="J116" s="203"/>
      <c r="K116" s="203"/>
      <c r="L116" s="218">
        <v>823.99199999999996</v>
      </c>
      <c r="M116" s="206">
        <f t="shared" si="10"/>
        <v>-8239.92</v>
      </c>
      <c r="O116" s="34"/>
      <c r="P116" s="47"/>
      <c r="Q116" s="35"/>
      <c r="R116" s="35"/>
      <c r="S116" s="35"/>
      <c r="T116" s="35"/>
      <c r="U116" s="35"/>
      <c r="V116" s="35"/>
      <c r="W116" s="35"/>
      <c r="X116" s="36"/>
    </row>
    <row r="117" spans="3:24" ht="20.25" hidden="1" customHeight="1" x14ac:dyDescent="0.25">
      <c r="C117">
        <v>87</v>
      </c>
      <c r="D117" s="201">
        <v>45234</v>
      </c>
      <c r="E117" s="202" t="s">
        <v>223</v>
      </c>
      <c r="F117" s="203" t="s">
        <v>215</v>
      </c>
      <c r="G117" s="203" t="s">
        <v>221</v>
      </c>
      <c r="H117" s="203" t="s">
        <v>57</v>
      </c>
      <c r="I117" s="203">
        <v>-10</v>
      </c>
      <c r="J117" s="203"/>
      <c r="K117" s="203"/>
      <c r="L117" s="218">
        <v>830.07600000000002</v>
      </c>
      <c r="M117" s="206">
        <f t="shared" si="10"/>
        <v>-8300.76</v>
      </c>
      <c r="O117" s="34"/>
      <c r="P117" s="47"/>
      <c r="Q117" s="35"/>
      <c r="R117" s="35"/>
      <c r="S117" s="35"/>
      <c r="T117" s="35"/>
      <c r="U117" s="35"/>
      <c r="V117" s="35"/>
      <c r="W117" s="35"/>
      <c r="X117" s="36"/>
    </row>
    <row r="118" spans="3:24" ht="20.25" hidden="1" customHeight="1" x14ac:dyDescent="0.25">
      <c r="C118">
        <v>110</v>
      </c>
      <c r="D118" s="201">
        <v>45325</v>
      </c>
      <c r="E118" s="202" t="s">
        <v>223</v>
      </c>
      <c r="F118" s="203" t="s">
        <v>215</v>
      </c>
      <c r="G118" s="203" t="s">
        <v>221</v>
      </c>
      <c r="H118" s="203" t="s">
        <v>0</v>
      </c>
      <c r="I118" s="203">
        <v>10</v>
      </c>
      <c r="J118" s="203"/>
      <c r="K118" s="203"/>
      <c r="L118" s="218">
        <v>971.80200000000002</v>
      </c>
      <c r="M118" s="206">
        <f t="shared" si="10"/>
        <v>9718.02</v>
      </c>
      <c r="O118" s="34"/>
      <c r="P118" s="47"/>
      <c r="Q118" s="35"/>
      <c r="R118" s="35"/>
      <c r="S118" s="35"/>
      <c r="T118" s="35"/>
      <c r="U118" s="35"/>
      <c r="V118" s="35"/>
      <c r="W118" s="35"/>
      <c r="X118" s="36"/>
    </row>
    <row r="119" spans="3:24" ht="20.25" hidden="1" customHeight="1" x14ac:dyDescent="0.25">
      <c r="D119" s="201">
        <v>45332</v>
      </c>
      <c r="E119" s="202" t="s">
        <v>223</v>
      </c>
      <c r="F119" s="203" t="s">
        <v>215</v>
      </c>
      <c r="G119" s="203" t="s">
        <v>221</v>
      </c>
      <c r="H119" s="203" t="s">
        <v>0</v>
      </c>
      <c r="I119" s="203">
        <v>10</v>
      </c>
      <c r="J119" s="203"/>
      <c r="K119" s="203"/>
      <c r="L119" s="218">
        <v>994.34400000000005</v>
      </c>
      <c r="M119" s="206">
        <f t="shared" si="10"/>
        <v>9943.44</v>
      </c>
      <c r="O119" s="34"/>
      <c r="P119" s="47"/>
      <c r="Q119" s="35"/>
      <c r="R119" s="35"/>
      <c r="S119" s="35"/>
      <c r="T119" s="35"/>
      <c r="U119" s="35"/>
      <c r="V119" s="35"/>
      <c r="W119" s="35"/>
      <c r="X119" s="36"/>
    </row>
    <row r="120" spans="3:24" ht="20.25" hidden="1" customHeight="1" x14ac:dyDescent="0.25">
      <c r="D120" s="201">
        <v>45340</v>
      </c>
      <c r="E120" s="202" t="s">
        <v>223</v>
      </c>
      <c r="F120" s="203" t="s">
        <v>215</v>
      </c>
      <c r="G120" s="203" t="s">
        <v>221</v>
      </c>
      <c r="H120" s="203" t="s">
        <v>0</v>
      </c>
      <c r="I120" s="203">
        <v>10</v>
      </c>
      <c r="J120" s="203"/>
      <c r="K120" s="203"/>
      <c r="L120" s="218">
        <v>1055.0279999999998</v>
      </c>
      <c r="M120" s="206">
        <f t="shared" si="10"/>
        <v>10550.279999999999</v>
      </c>
      <c r="O120" s="34"/>
      <c r="P120" s="47"/>
      <c r="Q120" s="35"/>
      <c r="R120" s="35"/>
      <c r="S120" s="35"/>
      <c r="T120" s="35"/>
      <c r="U120" s="35"/>
      <c r="V120" s="35"/>
      <c r="W120" s="35"/>
      <c r="X120" s="36"/>
    </row>
    <row r="121" spans="3:24" ht="20.25" hidden="1" customHeight="1" x14ac:dyDescent="0.25">
      <c r="D121" s="201">
        <v>45374</v>
      </c>
      <c r="E121" s="202" t="s">
        <v>223</v>
      </c>
      <c r="F121" s="203" t="s">
        <v>215</v>
      </c>
      <c r="G121" s="203" t="s">
        <v>221</v>
      </c>
      <c r="H121" s="203" t="s">
        <v>0</v>
      </c>
      <c r="I121" s="203">
        <v>10</v>
      </c>
      <c r="J121" s="203"/>
      <c r="K121" s="203"/>
      <c r="L121" s="218">
        <v>959.32199999999989</v>
      </c>
      <c r="M121" s="206">
        <f t="shared" si="10"/>
        <v>9593.2199999999993</v>
      </c>
      <c r="O121" s="34"/>
      <c r="P121" s="47"/>
      <c r="Q121" s="35"/>
      <c r="R121" s="35"/>
      <c r="S121" s="35"/>
      <c r="T121" s="35"/>
      <c r="U121" s="35"/>
      <c r="V121" s="35"/>
      <c r="W121" s="35"/>
      <c r="X121" s="36"/>
    </row>
    <row r="122" spans="3:24" ht="20.25" hidden="1" customHeight="1" x14ac:dyDescent="0.25">
      <c r="D122" s="201">
        <v>45402</v>
      </c>
      <c r="E122" s="202" t="s">
        <v>223</v>
      </c>
      <c r="F122" s="203" t="s">
        <v>215</v>
      </c>
      <c r="G122" s="203" t="s">
        <v>221</v>
      </c>
      <c r="H122" s="203" t="s">
        <v>0</v>
      </c>
      <c r="I122" s="203">
        <v>10</v>
      </c>
      <c r="J122" s="203"/>
      <c r="K122" s="203"/>
      <c r="L122" s="218">
        <v>885.22199999999998</v>
      </c>
      <c r="M122" s="206">
        <f t="shared" si="10"/>
        <v>8852.2199999999993</v>
      </c>
      <c r="O122" s="34"/>
      <c r="P122" s="47"/>
      <c r="Q122" s="35"/>
      <c r="R122" s="35"/>
      <c r="S122" s="35"/>
      <c r="T122" s="35"/>
      <c r="U122" s="35"/>
      <c r="V122" s="35"/>
      <c r="W122" s="35"/>
      <c r="X122" s="36"/>
    </row>
    <row r="123" spans="3:24" ht="20.25" hidden="1" customHeight="1" x14ac:dyDescent="0.25">
      <c r="D123" s="201">
        <v>45416</v>
      </c>
      <c r="E123" s="202" t="s">
        <v>223</v>
      </c>
      <c r="F123" s="203" t="s">
        <v>215</v>
      </c>
      <c r="G123" s="203" t="s">
        <v>221</v>
      </c>
      <c r="H123" s="203" t="s">
        <v>57</v>
      </c>
      <c r="I123" s="203">
        <v>-10</v>
      </c>
      <c r="J123" s="203"/>
      <c r="K123" s="203"/>
      <c r="L123" s="218">
        <v>1093.404</v>
      </c>
      <c r="M123" s="206">
        <f t="shared" si="10"/>
        <v>-10934.04</v>
      </c>
      <c r="O123" s="34"/>
      <c r="P123" s="47"/>
      <c r="Q123" s="35"/>
      <c r="R123" s="35"/>
      <c r="S123" s="35"/>
      <c r="T123" s="35"/>
      <c r="U123" s="35"/>
      <c r="V123" s="35"/>
      <c r="W123" s="35"/>
      <c r="X123" s="36"/>
    </row>
    <row r="124" spans="3:24" ht="20.25" hidden="1" customHeight="1" x14ac:dyDescent="0.25">
      <c r="D124" s="201">
        <v>45444</v>
      </c>
      <c r="E124" s="202" t="s">
        <v>223</v>
      </c>
      <c r="F124" s="203" t="s">
        <v>215</v>
      </c>
      <c r="G124" s="203" t="s">
        <v>221</v>
      </c>
      <c r="H124" s="203" t="s">
        <v>0</v>
      </c>
      <c r="I124" s="203">
        <v>10</v>
      </c>
      <c r="J124" s="203"/>
      <c r="K124" s="203"/>
      <c r="L124" s="218">
        <v>1168.2839999999999</v>
      </c>
      <c r="M124" s="206">
        <f t="shared" si="10"/>
        <v>11682.839999999998</v>
      </c>
      <c r="O124" s="34"/>
      <c r="P124" s="47"/>
      <c r="Q124" s="35"/>
      <c r="R124" s="35"/>
      <c r="S124" s="35"/>
      <c r="T124" s="35"/>
      <c r="U124" s="35"/>
      <c r="V124" s="35"/>
      <c r="W124" s="35"/>
      <c r="X124" s="36"/>
    </row>
    <row r="125" spans="3:24" ht="20.25" hidden="1" customHeight="1" x14ac:dyDescent="0.25">
      <c r="D125" s="201">
        <v>45451</v>
      </c>
      <c r="E125" s="202" t="s">
        <v>223</v>
      </c>
      <c r="F125" s="203" t="s">
        <v>215</v>
      </c>
      <c r="G125" s="203" t="s">
        <v>221</v>
      </c>
      <c r="H125" s="203" t="s">
        <v>0</v>
      </c>
      <c r="I125" s="203">
        <v>10</v>
      </c>
      <c r="J125" s="203"/>
      <c r="K125" s="203"/>
      <c r="L125" s="218">
        <v>1122.42</v>
      </c>
      <c r="M125" s="206">
        <f t="shared" si="10"/>
        <v>11224.2</v>
      </c>
      <c r="O125" s="34"/>
      <c r="P125" s="47"/>
      <c r="Q125" s="35"/>
      <c r="R125" s="35"/>
      <c r="S125" s="35"/>
      <c r="T125" s="35"/>
      <c r="U125" s="35"/>
      <c r="V125" s="35"/>
      <c r="W125" s="35"/>
      <c r="X125" s="36"/>
    </row>
    <row r="126" spans="3:24" ht="20.25" hidden="1" customHeight="1" x14ac:dyDescent="0.25">
      <c r="D126" s="201">
        <v>45458</v>
      </c>
      <c r="E126" s="202" t="s">
        <v>223</v>
      </c>
      <c r="F126" s="203" t="s">
        <v>215</v>
      </c>
      <c r="G126" s="203" t="s">
        <v>221</v>
      </c>
      <c r="H126" s="203" t="s">
        <v>0</v>
      </c>
      <c r="I126" s="203">
        <v>15</v>
      </c>
      <c r="J126" s="203"/>
      <c r="K126" s="203"/>
      <c r="L126" s="218">
        <v>1162.0439999999999</v>
      </c>
      <c r="M126" s="206">
        <f t="shared" si="10"/>
        <v>17430.659999999996</v>
      </c>
      <c r="O126" s="34"/>
      <c r="P126" s="47"/>
      <c r="Q126" s="35"/>
      <c r="R126" s="35"/>
      <c r="S126" s="35"/>
      <c r="T126" s="35"/>
      <c r="U126" s="35"/>
      <c r="V126" s="35"/>
      <c r="W126" s="35"/>
      <c r="X126" s="36"/>
    </row>
    <row r="127" spans="3:24" ht="20.25" hidden="1" customHeight="1" x14ac:dyDescent="0.25">
      <c r="D127" s="201">
        <v>45619</v>
      </c>
      <c r="E127" s="202" t="s">
        <v>223</v>
      </c>
      <c r="F127" s="203" t="s">
        <v>215</v>
      </c>
      <c r="G127" s="203" t="s">
        <v>221</v>
      </c>
      <c r="H127" s="203" t="s">
        <v>0</v>
      </c>
      <c r="I127" s="203">
        <v>5</v>
      </c>
      <c r="J127" s="203"/>
      <c r="K127" s="203"/>
      <c r="L127" s="218">
        <v>780.54599999999994</v>
      </c>
      <c r="M127" s="206">
        <f t="shared" si="10"/>
        <v>3902.7299999999996</v>
      </c>
      <c r="O127" s="34"/>
      <c r="P127" s="47"/>
      <c r="Q127" s="35"/>
      <c r="R127" s="35"/>
      <c r="S127" s="35"/>
      <c r="T127" s="35"/>
      <c r="U127" s="35"/>
      <c r="V127" s="35"/>
      <c r="W127" s="35"/>
      <c r="X127" s="36"/>
    </row>
    <row r="128" spans="3:24" ht="20.25" hidden="1" customHeight="1" x14ac:dyDescent="0.25">
      <c r="D128" s="201">
        <v>45724</v>
      </c>
      <c r="E128" s="202" t="s">
        <v>223</v>
      </c>
      <c r="F128" s="203" t="s">
        <v>215</v>
      </c>
      <c r="G128" s="203" t="s">
        <v>221</v>
      </c>
      <c r="H128" s="203" t="s">
        <v>57</v>
      </c>
      <c r="I128" s="203">
        <v>-20</v>
      </c>
      <c r="J128" s="203"/>
      <c r="K128" s="203"/>
      <c r="L128" s="218">
        <v>935.37599999999998</v>
      </c>
      <c r="M128" s="206">
        <f t="shared" si="10"/>
        <v>-18707.52</v>
      </c>
      <c r="O128" s="34"/>
      <c r="P128" s="47"/>
      <c r="Q128" s="35"/>
      <c r="R128" s="35"/>
      <c r="S128" s="35"/>
      <c r="T128" s="35"/>
      <c r="U128" s="35"/>
      <c r="V128" s="35"/>
      <c r="W128" s="35"/>
      <c r="X128" s="36"/>
    </row>
    <row r="129" spans="3:24" ht="20.25" hidden="1" customHeight="1" x14ac:dyDescent="0.25">
      <c r="D129" s="201">
        <v>45731</v>
      </c>
      <c r="E129" s="202" t="s">
        <v>223</v>
      </c>
      <c r="F129" s="203" t="s">
        <v>215</v>
      </c>
      <c r="G129" s="203" t="s">
        <v>221</v>
      </c>
      <c r="H129" s="203" t="s">
        <v>57</v>
      </c>
      <c r="I129" s="203">
        <v>-20</v>
      </c>
      <c r="J129" s="203"/>
      <c r="K129" s="203"/>
      <c r="L129" s="218">
        <v>955.81200000000001</v>
      </c>
      <c r="M129" s="206">
        <f t="shared" si="10"/>
        <v>-19116.240000000002</v>
      </c>
      <c r="O129" s="34"/>
      <c r="P129" s="47"/>
      <c r="Q129" s="35"/>
      <c r="R129" s="35"/>
      <c r="S129" s="35"/>
      <c r="T129" s="35"/>
      <c r="U129" s="35"/>
      <c r="V129" s="35"/>
      <c r="W129" s="35"/>
      <c r="X129" s="36"/>
    </row>
    <row r="130" spans="3:24" ht="20.25" hidden="1" customHeight="1" x14ac:dyDescent="0.25">
      <c r="D130" s="201">
        <v>45829</v>
      </c>
      <c r="E130" s="202" t="s">
        <v>223</v>
      </c>
      <c r="F130" s="203" t="s">
        <v>215</v>
      </c>
      <c r="G130" s="203" t="s">
        <v>221</v>
      </c>
      <c r="H130" s="203" t="s">
        <v>57</v>
      </c>
      <c r="I130" s="203">
        <v>-20</v>
      </c>
      <c r="J130" s="203"/>
      <c r="K130" s="203"/>
      <c r="L130" s="218">
        <v>789.43799999999999</v>
      </c>
      <c r="M130" s="206">
        <f t="shared" si="10"/>
        <v>-15788.76</v>
      </c>
      <c r="O130" s="34"/>
      <c r="P130" s="47"/>
      <c r="Q130" s="35"/>
      <c r="R130" s="35"/>
      <c r="S130" s="35"/>
      <c r="T130" s="35"/>
      <c r="U130" s="35"/>
      <c r="V130" s="35"/>
      <c r="W130" s="35"/>
      <c r="X130" s="36"/>
    </row>
    <row r="131" spans="3:24" ht="20.25" hidden="1" customHeight="1" x14ac:dyDescent="0.25">
      <c r="D131" s="201">
        <v>45836</v>
      </c>
      <c r="E131" s="202" t="s">
        <v>223</v>
      </c>
      <c r="F131" s="203" t="s">
        <v>215</v>
      </c>
      <c r="G131" s="203" t="s">
        <v>221</v>
      </c>
      <c r="H131" s="203" t="s">
        <v>57</v>
      </c>
      <c r="I131" s="203">
        <v>-20</v>
      </c>
      <c r="J131" s="203"/>
      <c r="K131" s="203"/>
      <c r="L131" s="218">
        <v>820.09199999999998</v>
      </c>
      <c r="M131" s="206">
        <f t="shared" si="10"/>
        <v>-16401.84</v>
      </c>
      <c r="O131" s="34"/>
      <c r="P131" s="47"/>
      <c r="Q131" s="35"/>
      <c r="R131" s="35"/>
      <c r="S131" s="35"/>
      <c r="T131" s="35"/>
      <c r="U131" s="35"/>
      <c r="V131" s="35"/>
      <c r="W131" s="35"/>
      <c r="X131" s="36"/>
    </row>
    <row r="132" spans="3:24" ht="20.25" hidden="1" customHeight="1" x14ac:dyDescent="0.25">
      <c r="D132" s="201">
        <v>45843</v>
      </c>
      <c r="E132" s="202" t="s">
        <v>223</v>
      </c>
      <c r="F132" s="203" t="s">
        <v>215</v>
      </c>
      <c r="G132" s="203" t="s">
        <v>221</v>
      </c>
      <c r="H132" s="203" t="s">
        <v>57</v>
      </c>
      <c r="I132" s="203">
        <v>-20</v>
      </c>
      <c r="J132" s="203"/>
      <c r="K132" s="203"/>
      <c r="L132" s="218">
        <v>808.00199999999995</v>
      </c>
      <c r="M132" s="206">
        <f t="shared" si="10"/>
        <v>-16160.039999999999</v>
      </c>
      <c r="O132" s="34"/>
      <c r="P132" s="47"/>
      <c r="Q132" s="35"/>
      <c r="R132" s="35"/>
      <c r="S132" s="35"/>
      <c r="T132" s="35"/>
      <c r="U132" s="35"/>
      <c r="V132" s="35"/>
      <c r="W132" s="35"/>
      <c r="X132" s="36"/>
    </row>
    <row r="133" spans="3:24" ht="20.25" hidden="1" customHeight="1" x14ac:dyDescent="0.25">
      <c r="D133" s="201">
        <v>45857</v>
      </c>
      <c r="E133" s="202" t="s">
        <v>223</v>
      </c>
      <c r="F133" s="203" t="s">
        <v>215</v>
      </c>
      <c r="G133" s="203" t="s">
        <v>221</v>
      </c>
      <c r="H133" s="203" t="s">
        <v>57</v>
      </c>
      <c r="I133" s="203">
        <v>-20</v>
      </c>
      <c r="J133" s="203"/>
      <c r="K133" s="203"/>
      <c r="L133" s="218">
        <v>850.19999999999993</v>
      </c>
      <c r="M133" s="206">
        <f t="shared" si="10"/>
        <v>-17004</v>
      </c>
      <c r="O133" s="34"/>
      <c r="P133" s="47"/>
      <c r="Q133" s="35"/>
      <c r="R133" s="35"/>
      <c r="S133" s="35"/>
      <c r="T133" s="35"/>
      <c r="U133" s="35"/>
      <c r="V133" s="35"/>
      <c r="W133" s="35"/>
      <c r="X133" s="36"/>
    </row>
    <row r="134" spans="3:24" ht="20.25" hidden="1" customHeight="1" x14ac:dyDescent="0.25">
      <c r="D134" s="201">
        <v>45885</v>
      </c>
      <c r="E134" s="202" t="s">
        <v>223</v>
      </c>
      <c r="F134" s="203" t="s">
        <v>215</v>
      </c>
      <c r="G134" s="203" t="s">
        <v>221</v>
      </c>
      <c r="H134" s="203" t="s">
        <v>57</v>
      </c>
      <c r="I134" s="203">
        <v>-20</v>
      </c>
      <c r="J134" s="203"/>
      <c r="K134" s="203"/>
      <c r="L134" s="218">
        <v>927.81</v>
      </c>
      <c r="M134" s="206">
        <f t="shared" si="10"/>
        <v>-18556.199999999997</v>
      </c>
      <c r="O134" s="34"/>
      <c r="P134" s="47"/>
      <c r="Q134" s="35"/>
      <c r="R134" s="35"/>
      <c r="S134" s="35"/>
      <c r="T134" s="35"/>
      <c r="U134" s="35"/>
      <c r="V134" s="35"/>
      <c r="W134" s="35"/>
      <c r="X134" s="36"/>
    </row>
    <row r="135" spans="3:24" ht="20.25" hidden="1" customHeight="1" x14ac:dyDescent="0.25">
      <c r="C135">
        <v>48</v>
      </c>
      <c r="D135" s="201">
        <v>45143</v>
      </c>
      <c r="E135" s="202" t="s">
        <v>224</v>
      </c>
      <c r="F135" s="203" t="s">
        <v>355</v>
      </c>
      <c r="G135" s="203" t="s">
        <v>357</v>
      </c>
      <c r="H135" s="203" t="s">
        <v>0</v>
      </c>
      <c r="I135" s="203">
        <v>5</v>
      </c>
      <c r="J135" s="203"/>
      <c r="K135" s="203"/>
      <c r="L135" s="218">
        <v>5288.7119999999995</v>
      </c>
      <c r="M135" s="206">
        <f t="shared" si="10"/>
        <v>26443.559999999998</v>
      </c>
      <c r="O135" s="34"/>
      <c r="P135" s="47"/>
      <c r="Q135" s="35"/>
      <c r="R135" s="35"/>
      <c r="S135" s="35"/>
      <c r="T135" s="35"/>
      <c r="U135" s="35"/>
      <c r="V135" s="35"/>
      <c r="W135" s="35"/>
      <c r="X135" s="36">
        <f>W135*T135</f>
        <v>0</v>
      </c>
    </row>
    <row r="136" spans="3:24" ht="20.25" hidden="1" customHeight="1" x14ac:dyDescent="0.25">
      <c r="C136">
        <v>51</v>
      </c>
      <c r="D136" s="201">
        <v>45150</v>
      </c>
      <c r="E136" s="202" t="s">
        <v>223</v>
      </c>
      <c r="F136" s="203" t="s">
        <v>355</v>
      </c>
      <c r="G136" s="203" t="s">
        <v>357</v>
      </c>
      <c r="H136" s="203" t="s">
        <v>0</v>
      </c>
      <c r="I136" s="203">
        <v>5</v>
      </c>
      <c r="J136" s="203"/>
      <c r="K136" s="203"/>
      <c r="L136" s="218">
        <v>5161.884</v>
      </c>
      <c r="M136" s="206">
        <f t="shared" si="10"/>
        <v>25809.42</v>
      </c>
      <c r="O136" s="34"/>
      <c r="P136" s="47"/>
      <c r="Q136" s="35"/>
      <c r="R136" s="35"/>
      <c r="S136" s="35"/>
      <c r="T136" s="35"/>
      <c r="U136" s="35"/>
      <c r="V136" s="35"/>
      <c r="W136" s="35"/>
      <c r="X136" s="36"/>
    </row>
    <row r="137" spans="3:24" ht="20.25" hidden="1" customHeight="1" x14ac:dyDescent="0.25">
      <c r="C137">
        <v>55</v>
      </c>
      <c r="D137" s="201">
        <v>45157</v>
      </c>
      <c r="E137" s="202" t="s">
        <v>223</v>
      </c>
      <c r="F137" s="203" t="s">
        <v>355</v>
      </c>
      <c r="G137" s="203" t="s">
        <v>357</v>
      </c>
      <c r="H137" s="203" t="s">
        <v>0</v>
      </c>
      <c r="I137" s="203">
        <v>5</v>
      </c>
      <c r="J137" s="203"/>
      <c r="K137" s="203"/>
      <c r="L137" s="218">
        <v>5111.5740000000005</v>
      </c>
      <c r="M137" s="206">
        <f t="shared" si="10"/>
        <v>25557.870000000003</v>
      </c>
      <c r="O137" s="34"/>
      <c r="P137" s="47"/>
      <c r="Q137" s="35"/>
      <c r="R137" s="35"/>
      <c r="S137" s="35"/>
      <c r="T137" s="35"/>
      <c r="U137" s="35"/>
      <c r="V137" s="35"/>
      <c r="W137" s="35"/>
      <c r="X137" s="36"/>
    </row>
    <row r="138" spans="3:24" ht="20.25" hidden="1" customHeight="1" x14ac:dyDescent="0.25">
      <c r="C138">
        <v>64</v>
      </c>
      <c r="D138" s="201">
        <v>45178</v>
      </c>
      <c r="E138" s="202" t="s">
        <v>223</v>
      </c>
      <c r="F138" s="203" t="s">
        <v>355</v>
      </c>
      <c r="G138" s="203" t="s">
        <v>357</v>
      </c>
      <c r="H138" s="203" t="s">
        <v>0</v>
      </c>
      <c r="I138" s="203">
        <v>5</v>
      </c>
      <c r="J138" s="203"/>
      <c r="K138" s="203"/>
      <c r="L138" s="218">
        <v>4897.308</v>
      </c>
      <c r="M138" s="206">
        <f t="shared" si="10"/>
        <v>24486.54</v>
      </c>
      <c r="O138" s="34"/>
      <c r="P138" s="47"/>
      <c r="Q138" s="35"/>
      <c r="R138" s="35"/>
      <c r="S138" s="35"/>
      <c r="T138" s="35"/>
      <c r="U138" s="35"/>
      <c r="V138" s="35"/>
      <c r="W138" s="35"/>
      <c r="X138" s="36"/>
    </row>
    <row r="139" spans="3:24" ht="20.25" hidden="1" customHeight="1" x14ac:dyDescent="0.25">
      <c r="C139">
        <v>66</v>
      </c>
      <c r="D139" s="201">
        <v>45185</v>
      </c>
      <c r="E139" s="202" t="s">
        <v>223</v>
      </c>
      <c r="F139" s="203" t="s">
        <v>355</v>
      </c>
      <c r="G139" s="203" t="s">
        <v>357</v>
      </c>
      <c r="H139" s="203" t="s">
        <v>0</v>
      </c>
      <c r="I139" s="203">
        <v>5</v>
      </c>
      <c r="J139" s="203"/>
      <c r="K139" s="203"/>
      <c r="L139" s="218">
        <v>4897.308</v>
      </c>
      <c r="M139" s="206">
        <f t="shared" si="10"/>
        <v>24486.54</v>
      </c>
      <c r="O139" s="34"/>
      <c r="P139" s="47"/>
      <c r="Q139" s="35"/>
      <c r="R139" s="35"/>
      <c r="S139" s="35"/>
      <c r="T139" s="35"/>
      <c r="U139" s="35"/>
      <c r="V139" s="35"/>
      <c r="W139" s="35"/>
      <c r="X139" s="36"/>
    </row>
    <row r="140" spans="3:24" ht="20.25" hidden="1" customHeight="1" x14ac:dyDescent="0.25">
      <c r="C140">
        <v>70</v>
      </c>
      <c r="D140" s="201">
        <v>45192</v>
      </c>
      <c r="E140" s="202" t="s">
        <v>223</v>
      </c>
      <c r="F140" s="203" t="s">
        <v>355</v>
      </c>
      <c r="G140" s="203" t="s">
        <v>357</v>
      </c>
      <c r="H140" s="203" t="s">
        <v>0</v>
      </c>
      <c r="I140" s="203">
        <v>5</v>
      </c>
      <c r="J140" s="203"/>
      <c r="K140" s="203"/>
      <c r="L140" s="218">
        <v>4579.38</v>
      </c>
      <c r="M140" s="206">
        <f t="shared" si="10"/>
        <v>22896.9</v>
      </c>
      <c r="O140" s="34"/>
      <c r="P140" s="47"/>
      <c r="Q140" s="35"/>
      <c r="R140" s="35"/>
      <c r="S140" s="35"/>
      <c r="T140" s="35"/>
      <c r="U140" s="35"/>
      <c r="V140" s="35"/>
      <c r="W140" s="35"/>
      <c r="X140" s="36"/>
    </row>
    <row r="141" spans="3:24" ht="20.25" hidden="1" customHeight="1" x14ac:dyDescent="0.25">
      <c r="C141">
        <v>79</v>
      </c>
      <c r="D141" s="201">
        <v>45220</v>
      </c>
      <c r="E141" s="202" t="s">
        <v>223</v>
      </c>
      <c r="F141" s="203" t="s">
        <v>355</v>
      </c>
      <c r="G141" s="203" t="s">
        <v>357</v>
      </c>
      <c r="H141" s="203" t="s">
        <v>57</v>
      </c>
      <c r="I141" s="203">
        <v>-5</v>
      </c>
      <c r="J141" s="203"/>
      <c r="K141" s="203"/>
      <c r="L141" s="218">
        <v>4524.78</v>
      </c>
      <c r="M141" s="206">
        <f t="shared" si="10"/>
        <v>-22623.899999999998</v>
      </c>
      <c r="O141" s="34"/>
      <c r="P141" s="47"/>
      <c r="Q141" s="35"/>
      <c r="R141" s="35"/>
      <c r="S141" s="35"/>
      <c r="T141" s="35"/>
      <c r="U141" s="35"/>
      <c r="V141" s="35"/>
      <c r="W141" s="35"/>
      <c r="X141" s="36"/>
    </row>
    <row r="142" spans="3:24" ht="20.25" hidden="1" customHeight="1" x14ac:dyDescent="0.25">
      <c r="C142">
        <v>81</v>
      </c>
      <c r="D142" s="201">
        <v>45227</v>
      </c>
      <c r="E142" s="202" t="s">
        <v>223</v>
      </c>
      <c r="F142" s="203" t="s">
        <v>355</v>
      </c>
      <c r="G142" s="203" t="s">
        <v>357</v>
      </c>
      <c r="H142" s="203" t="s">
        <v>57</v>
      </c>
      <c r="I142" s="203">
        <v>-5</v>
      </c>
      <c r="J142" s="203"/>
      <c r="K142" s="203"/>
      <c r="L142" s="218">
        <v>4602</v>
      </c>
      <c r="M142" s="206">
        <f t="shared" si="10"/>
        <v>-23010</v>
      </c>
      <c r="O142" s="34"/>
      <c r="P142" s="47"/>
      <c r="Q142" s="35"/>
      <c r="R142" s="35"/>
      <c r="S142" s="35"/>
      <c r="T142" s="35"/>
      <c r="U142" s="35"/>
      <c r="V142" s="35"/>
      <c r="W142" s="35"/>
      <c r="X142" s="36"/>
    </row>
    <row r="143" spans="3:24" ht="20.25" hidden="1" customHeight="1" x14ac:dyDescent="0.25">
      <c r="C143">
        <v>102</v>
      </c>
      <c r="D143" s="201">
        <v>45318</v>
      </c>
      <c r="E143" s="202" t="s">
        <v>223</v>
      </c>
      <c r="F143" s="203" t="s">
        <v>355</v>
      </c>
      <c r="G143" s="203" t="s">
        <v>357</v>
      </c>
      <c r="H143" s="203" t="s">
        <v>57</v>
      </c>
      <c r="I143" s="203">
        <v>-5</v>
      </c>
      <c r="J143" s="203"/>
      <c r="K143" s="203"/>
      <c r="L143" s="218">
        <v>6768.45</v>
      </c>
      <c r="M143" s="206">
        <f t="shared" si="10"/>
        <v>-33842.25</v>
      </c>
      <c r="O143" s="34"/>
      <c r="P143" s="47"/>
      <c r="Q143" s="35"/>
      <c r="R143" s="35"/>
      <c r="S143" s="35"/>
      <c r="T143" s="35"/>
      <c r="U143" s="35"/>
      <c r="V143" s="35"/>
      <c r="W143" s="35"/>
      <c r="X143" s="36"/>
    </row>
    <row r="144" spans="3:24" ht="20.25" hidden="1" customHeight="1" x14ac:dyDescent="0.25">
      <c r="D144" s="201">
        <v>45402</v>
      </c>
      <c r="E144" s="202" t="s">
        <v>223</v>
      </c>
      <c r="F144" s="203" t="s">
        <v>355</v>
      </c>
      <c r="G144" s="203" t="s">
        <v>357</v>
      </c>
      <c r="H144" s="203" t="s">
        <v>57</v>
      </c>
      <c r="I144" s="203">
        <v>-3</v>
      </c>
      <c r="J144" s="203"/>
      <c r="K144" s="203"/>
      <c r="L144" s="218">
        <v>6704.4119999999994</v>
      </c>
      <c r="M144" s="206">
        <f t="shared" ref="M144:M175" si="11">L144*I144</f>
        <v>-20113.235999999997</v>
      </c>
      <c r="O144" s="34"/>
      <c r="P144" s="47"/>
      <c r="Q144" s="35"/>
      <c r="R144" s="35"/>
      <c r="S144" s="35"/>
      <c r="T144" s="35"/>
      <c r="U144" s="35"/>
      <c r="V144" s="35"/>
      <c r="W144" s="35"/>
      <c r="X144" s="36"/>
    </row>
    <row r="145" spans="3:24" ht="20.25" hidden="1" customHeight="1" x14ac:dyDescent="0.25">
      <c r="D145" s="201">
        <v>45437</v>
      </c>
      <c r="E145" s="202" t="s">
        <v>223</v>
      </c>
      <c r="F145" s="203" t="s">
        <v>355</v>
      </c>
      <c r="G145" s="203" t="s">
        <v>357</v>
      </c>
      <c r="H145" s="203" t="s">
        <v>57</v>
      </c>
      <c r="I145" s="203">
        <v>-2</v>
      </c>
      <c r="J145" s="203"/>
      <c r="K145" s="203"/>
      <c r="L145" s="218">
        <v>7458.5159999999996</v>
      </c>
      <c r="M145" s="206">
        <f t="shared" si="11"/>
        <v>-14917.031999999999</v>
      </c>
      <c r="O145" s="34"/>
      <c r="P145" s="47"/>
      <c r="Q145" s="35"/>
      <c r="R145" s="35"/>
      <c r="S145" s="35"/>
      <c r="T145" s="35"/>
      <c r="U145" s="35"/>
      <c r="V145" s="35"/>
      <c r="W145" s="35"/>
      <c r="X145" s="36"/>
    </row>
    <row r="146" spans="3:24" ht="20.25" hidden="1" customHeight="1" x14ac:dyDescent="0.25">
      <c r="D146" s="201">
        <v>45500</v>
      </c>
      <c r="E146" s="202" t="s">
        <v>223</v>
      </c>
      <c r="F146" s="203" t="s">
        <v>355</v>
      </c>
      <c r="G146" s="203" t="s">
        <v>357</v>
      </c>
      <c r="H146" s="203" t="s">
        <v>0</v>
      </c>
      <c r="I146" s="203">
        <v>2</v>
      </c>
      <c r="J146" s="203"/>
      <c r="K146" s="203"/>
      <c r="L146" s="218">
        <v>6929.442</v>
      </c>
      <c r="M146" s="206">
        <f t="shared" si="11"/>
        <v>13858.884</v>
      </c>
      <c r="O146" s="34"/>
      <c r="P146" s="47"/>
      <c r="Q146" s="35"/>
      <c r="R146" s="35"/>
      <c r="S146" s="35"/>
      <c r="T146" s="35"/>
      <c r="U146" s="35"/>
      <c r="V146" s="35"/>
      <c r="W146" s="35"/>
      <c r="X146" s="36"/>
    </row>
    <row r="147" spans="3:24" ht="20.25" hidden="1" customHeight="1" x14ac:dyDescent="0.25">
      <c r="D147" s="201">
        <v>45507</v>
      </c>
      <c r="E147" s="202" t="s">
        <v>223</v>
      </c>
      <c r="F147" s="203" t="s">
        <v>355</v>
      </c>
      <c r="G147" s="203" t="s">
        <v>357</v>
      </c>
      <c r="H147" s="203" t="s">
        <v>0</v>
      </c>
      <c r="I147" s="203">
        <v>2</v>
      </c>
      <c r="J147" s="203"/>
      <c r="K147" s="203"/>
      <c r="L147" s="218">
        <v>6312.93</v>
      </c>
      <c r="M147" s="206">
        <f t="shared" si="11"/>
        <v>12625.86</v>
      </c>
      <c r="O147" s="34"/>
      <c r="P147" s="47"/>
      <c r="Q147" s="35"/>
      <c r="R147" s="35"/>
      <c r="S147" s="35"/>
      <c r="T147" s="35"/>
      <c r="U147" s="35"/>
      <c r="V147" s="35"/>
      <c r="W147" s="35"/>
      <c r="X147" s="36"/>
    </row>
    <row r="148" spans="3:24" ht="20.25" hidden="1" customHeight="1" x14ac:dyDescent="0.25">
      <c r="D148" s="201">
        <v>45836</v>
      </c>
      <c r="E148" s="202" t="s">
        <v>223</v>
      </c>
      <c r="F148" s="203" t="s">
        <v>355</v>
      </c>
      <c r="G148" s="203" t="s">
        <v>357</v>
      </c>
      <c r="H148" s="203" t="s">
        <v>57</v>
      </c>
      <c r="I148" s="203">
        <v>-2</v>
      </c>
      <c r="J148" s="203"/>
      <c r="K148" s="203"/>
      <c r="L148" s="218">
        <v>6208.41</v>
      </c>
      <c r="M148" s="206">
        <f t="shared" si="11"/>
        <v>-12416.82</v>
      </c>
      <c r="O148" s="34"/>
      <c r="P148" s="47"/>
      <c r="Q148" s="35"/>
      <c r="R148" s="35"/>
      <c r="S148" s="35"/>
      <c r="T148" s="35"/>
      <c r="U148" s="35"/>
      <c r="V148" s="35"/>
      <c r="W148" s="35"/>
      <c r="X148" s="36"/>
    </row>
    <row r="149" spans="3:24" ht="20.25" hidden="1" customHeight="1" x14ac:dyDescent="0.25">
      <c r="D149" s="201">
        <v>45843</v>
      </c>
      <c r="E149" s="202" t="s">
        <v>223</v>
      </c>
      <c r="F149" s="203" t="s">
        <v>355</v>
      </c>
      <c r="G149" s="203" t="s">
        <v>357</v>
      </c>
      <c r="H149" s="203" t="s">
        <v>57</v>
      </c>
      <c r="I149" s="203">
        <v>-2</v>
      </c>
      <c r="J149" s="203"/>
      <c r="K149" s="203"/>
      <c r="L149" s="218">
        <v>6197.0999999999995</v>
      </c>
      <c r="M149" s="206">
        <f t="shared" si="11"/>
        <v>-12394.199999999999</v>
      </c>
      <c r="O149" s="34"/>
      <c r="P149" s="47"/>
      <c r="Q149" s="35"/>
      <c r="R149" s="35"/>
      <c r="S149" s="35"/>
      <c r="T149" s="35"/>
      <c r="U149" s="35"/>
      <c r="V149" s="35"/>
      <c r="W149" s="35"/>
      <c r="X149" s="36"/>
    </row>
    <row r="150" spans="3:24" ht="20.25" hidden="1" customHeight="1" x14ac:dyDescent="0.25">
      <c r="D150" s="201">
        <v>45885</v>
      </c>
      <c r="E150" s="202" t="s">
        <v>223</v>
      </c>
      <c r="F150" s="203" t="s">
        <v>355</v>
      </c>
      <c r="G150" s="203" t="s">
        <v>357</v>
      </c>
      <c r="H150" s="203" t="s">
        <v>57</v>
      </c>
      <c r="I150" s="203">
        <v>-10</v>
      </c>
      <c r="J150" s="203"/>
      <c r="K150" s="203"/>
      <c r="L150" s="218">
        <v>5788.848</v>
      </c>
      <c r="M150" s="206">
        <f t="shared" si="11"/>
        <v>-57888.479999999996</v>
      </c>
      <c r="O150" s="34"/>
      <c r="P150" s="47"/>
      <c r="Q150" s="35"/>
      <c r="R150" s="35"/>
      <c r="S150" s="35"/>
      <c r="T150" s="35"/>
      <c r="U150" s="35"/>
      <c r="V150" s="35"/>
      <c r="W150" s="35"/>
      <c r="X150" s="36"/>
    </row>
    <row r="151" spans="3:24" ht="20.25" hidden="1" customHeight="1" x14ac:dyDescent="0.25">
      <c r="C151">
        <v>59</v>
      </c>
      <c r="D151" s="201">
        <v>45164</v>
      </c>
      <c r="E151" s="202" t="s">
        <v>474</v>
      </c>
      <c r="F151" s="203" t="s">
        <v>476</v>
      </c>
      <c r="G151" s="203" t="s">
        <v>478</v>
      </c>
      <c r="H151" s="203" t="s">
        <v>0</v>
      </c>
      <c r="I151" s="203">
        <v>15</v>
      </c>
      <c r="J151" s="203"/>
      <c r="K151" s="203"/>
      <c r="L151" s="218">
        <v>2226.9</v>
      </c>
      <c r="M151" s="206">
        <f t="shared" si="11"/>
        <v>33403.5</v>
      </c>
      <c r="O151" s="34"/>
      <c r="P151" s="47"/>
      <c r="Q151" s="35"/>
      <c r="R151" s="35"/>
      <c r="S151" s="35"/>
      <c r="T151" s="35"/>
      <c r="U151" s="35"/>
      <c r="V151" s="35"/>
      <c r="W151" s="35"/>
      <c r="X151" s="36"/>
    </row>
    <row r="152" spans="3:24" ht="20.25" hidden="1" customHeight="1" x14ac:dyDescent="0.25">
      <c r="C152">
        <v>85</v>
      </c>
      <c r="D152" s="201">
        <v>45227</v>
      </c>
      <c r="E152" s="202" t="s">
        <v>223</v>
      </c>
      <c r="F152" s="203" t="s">
        <v>475</v>
      </c>
      <c r="G152" s="203" t="s">
        <v>477</v>
      </c>
      <c r="H152" s="203" t="s">
        <v>0</v>
      </c>
      <c r="I152" s="203">
        <v>15</v>
      </c>
      <c r="J152" s="203"/>
      <c r="K152" s="203"/>
      <c r="L152" s="218">
        <v>2314.4940000000001</v>
      </c>
      <c r="M152" s="206">
        <f t="shared" si="11"/>
        <v>34717.410000000003</v>
      </c>
      <c r="O152" s="34"/>
      <c r="P152" s="47"/>
      <c r="Q152" s="35"/>
      <c r="R152" s="35"/>
      <c r="S152" s="35"/>
      <c r="T152" s="35"/>
      <c r="U152" s="35"/>
      <c r="V152" s="35"/>
      <c r="W152" s="35"/>
      <c r="X152" s="36"/>
    </row>
    <row r="153" spans="3:24" ht="20.25" hidden="1" customHeight="1" x14ac:dyDescent="0.25">
      <c r="D153" s="201">
        <v>45402</v>
      </c>
      <c r="E153" s="202" t="s">
        <v>223</v>
      </c>
      <c r="F153" s="203" t="s">
        <v>475</v>
      </c>
      <c r="G153" s="203" t="s">
        <v>477</v>
      </c>
      <c r="H153" s="203" t="s">
        <v>57</v>
      </c>
      <c r="I153" s="203">
        <v>-5</v>
      </c>
      <c r="J153" s="203"/>
      <c r="K153" s="203"/>
      <c r="L153" s="218">
        <v>3752.346</v>
      </c>
      <c r="M153" s="206">
        <f t="shared" si="11"/>
        <v>-18761.73</v>
      </c>
      <c r="O153" s="34"/>
      <c r="P153" s="47"/>
      <c r="Q153" s="35"/>
      <c r="R153" s="35"/>
      <c r="S153" s="35"/>
      <c r="T153" s="35"/>
      <c r="U153" s="35"/>
      <c r="V153" s="35"/>
      <c r="W153" s="35"/>
      <c r="X153" s="36"/>
    </row>
    <row r="154" spans="3:24" ht="20.25" hidden="1" customHeight="1" x14ac:dyDescent="0.25">
      <c r="D154" s="201">
        <v>45409</v>
      </c>
      <c r="E154" s="202" t="s">
        <v>223</v>
      </c>
      <c r="F154" s="203" t="s">
        <v>475</v>
      </c>
      <c r="G154" s="203" t="s">
        <v>477</v>
      </c>
      <c r="H154" s="203" t="s">
        <v>0</v>
      </c>
      <c r="I154" s="203">
        <v>10</v>
      </c>
      <c r="J154" s="203"/>
      <c r="K154" s="203"/>
      <c r="L154" s="218">
        <v>3457.6620000000003</v>
      </c>
      <c r="M154" s="206">
        <f t="shared" si="11"/>
        <v>34576.620000000003</v>
      </c>
      <c r="O154" s="34"/>
      <c r="P154" s="47"/>
      <c r="Q154" s="35"/>
      <c r="R154" s="35"/>
      <c r="S154" s="35"/>
      <c r="T154" s="35"/>
      <c r="U154" s="35"/>
      <c r="V154" s="35"/>
      <c r="W154" s="35"/>
      <c r="X154" s="36"/>
    </row>
    <row r="155" spans="3:24" ht="20.25" hidden="1" customHeight="1" x14ac:dyDescent="0.25">
      <c r="D155" s="201">
        <v>45633</v>
      </c>
      <c r="E155" s="202" t="s">
        <v>223</v>
      </c>
      <c r="F155" s="203" t="s">
        <v>475</v>
      </c>
      <c r="G155" s="203" t="s">
        <v>477</v>
      </c>
      <c r="H155" s="203" t="s">
        <v>57</v>
      </c>
      <c r="I155" s="203">
        <v>-5</v>
      </c>
      <c r="J155" s="203"/>
      <c r="K155" s="203"/>
      <c r="L155" s="218">
        <v>4865.4059999999999</v>
      </c>
      <c r="M155" s="206">
        <f t="shared" si="11"/>
        <v>-24327.03</v>
      </c>
      <c r="O155" s="34"/>
      <c r="P155" s="47"/>
      <c r="Q155" s="35"/>
      <c r="R155" s="35"/>
      <c r="S155" s="35"/>
      <c r="T155" s="35"/>
      <c r="U155" s="35"/>
      <c r="V155" s="35"/>
      <c r="W155" s="35"/>
      <c r="X155" s="36"/>
    </row>
    <row r="156" spans="3:24" ht="20.25" hidden="1" customHeight="1" x14ac:dyDescent="0.25">
      <c r="D156" s="201">
        <v>45731</v>
      </c>
      <c r="E156" s="202" t="s">
        <v>223</v>
      </c>
      <c r="F156" s="203" t="s">
        <v>475</v>
      </c>
      <c r="G156" s="203" t="s">
        <v>477</v>
      </c>
      <c r="H156" s="203" t="s">
        <v>57</v>
      </c>
      <c r="I156" s="203">
        <v>-5</v>
      </c>
      <c r="J156" s="203"/>
      <c r="K156" s="203"/>
      <c r="L156" s="218">
        <v>4739.28</v>
      </c>
      <c r="M156" s="206">
        <f t="shared" si="11"/>
        <v>-23696.399999999998</v>
      </c>
      <c r="O156" s="34"/>
      <c r="P156" s="47"/>
      <c r="Q156" s="35"/>
      <c r="R156" s="35"/>
      <c r="S156" s="35"/>
      <c r="T156" s="35"/>
      <c r="U156" s="35"/>
      <c r="V156" s="35"/>
      <c r="W156" s="35"/>
      <c r="X156" s="36"/>
    </row>
    <row r="157" spans="3:24" ht="20.25" hidden="1" customHeight="1" x14ac:dyDescent="0.25">
      <c r="D157" s="201">
        <v>45829</v>
      </c>
      <c r="E157" s="202" t="s">
        <v>223</v>
      </c>
      <c r="F157" s="203" t="s">
        <v>475</v>
      </c>
      <c r="G157" s="203" t="s">
        <v>477</v>
      </c>
      <c r="H157" s="203" t="s">
        <v>57</v>
      </c>
      <c r="I157" s="203">
        <v>-5</v>
      </c>
      <c r="J157" s="203"/>
      <c r="K157" s="203"/>
      <c r="L157" s="218">
        <v>5322.33</v>
      </c>
      <c r="M157" s="206">
        <f t="shared" si="11"/>
        <v>-26611.65</v>
      </c>
      <c r="O157" s="34"/>
      <c r="P157" s="47"/>
      <c r="Q157" s="35"/>
      <c r="R157" s="35"/>
      <c r="S157" s="35"/>
      <c r="T157" s="35"/>
      <c r="U157" s="35"/>
      <c r="V157" s="35"/>
      <c r="W157" s="35"/>
      <c r="X157" s="36"/>
    </row>
    <row r="158" spans="3:24" ht="20.25" hidden="1" customHeight="1" x14ac:dyDescent="0.25">
      <c r="D158" s="201">
        <v>45836</v>
      </c>
      <c r="E158" s="202" t="s">
        <v>223</v>
      </c>
      <c r="F158" s="203" t="s">
        <v>475</v>
      </c>
      <c r="G158" s="203" t="s">
        <v>477</v>
      </c>
      <c r="H158" s="203" t="s">
        <v>57</v>
      </c>
      <c r="I158" s="203">
        <v>-5</v>
      </c>
      <c r="J158" s="203"/>
      <c r="K158" s="203"/>
      <c r="L158" s="218">
        <v>5722.3139999999994</v>
      </c>
      <c r="M158" s="206">
        <f t="shared" si="11"/>
        <v>-28611.569999999996</v>
      </c>
      <c r="O158" s="34"/>
      <c r="P158" s="47"/>
      <c r="Q158" s="35"/>
      <c r="R158" s="35"/>
      <c r="S158" s="35"/>
      <c r="T158" s="35"/>
      <c r="U158" s="35"/>
      <c r="V158" s="35"/>
      <c r="W158" s="35"/>
      <c r="X158" s="36"/>
    </row>
    <row r="159" spans="3:24" ht="20.25" hidden="1" customHeight="1" x14ac:dyDescent="0.25">
      <c r="D159" s="201">
        <v>45843</v>
      </c>
      <c r="E159" s="202" t="s">
        <v>223</v>
      </c>
      <c r="F159" s="203" t="s">
        <v>475</v>
      </c>
      <c r="G159" s="203" t="s">
        <v>477</v>
      </c>
      <c r="H159" s="203" t="s">
        <v>57</v>
      </c>
      <c r="I159" s="203">
        <v>-5</v>
      </c>
      <c r="J159" s="203"/>
      <c r="K159" s="203"/>
      <c r="L159" s="218">
        <v>5608.2780000000002</v>
      </c>
      <c r="M159" s="206">
        <f t="shared" si="11"/>
        <v>-28041.39</v>
      </c>
      <c r="O159" s="34"/>
      <c r="P159" s="47"/>
      <c r="Q159" s="35"/>
      <c r="R159" s="35"/>
      <c r="S159" s="35"/>
      <c r="T159" s="35"/>
      <c r="U159" s="35"/>
      <c r="V159" s="35"/>
      <c r="W159" s="35"/>
      <c r="X159" s="36"/>
    </row>
    <row r="160" spans="3:24" ht="20.25" hidden="1" customHeight="1" x14ac:dyDescent="0.25">
      <c r="D160" s="201">
        <v>45871</v>
      </c>
      <c r="E160" s="202" t="s">
        <v>223</v>
      </c>
      <c r="F160" s="203" t="s">
        <v>475</v>
      </c>
      <c r="G160" s="203" t="s">
        <v>477</v>
      </c>
      <c r="H160" s="203" t="s">
        <v>57</v>
      </c>
      <c r="I160" s="203">
        <v>-3</v>
      </c>
      <c r="J160" s="203"/>
      <c r="K160" s="203"/>
      <c r="L160" s="218">
        <v>5850.0779999999995</v>
      </c>
      <c r="M160" s="206">
        <f t="shared" si="11"/>
        <v>-17550.233999999997</v>
      </c>
      <c r="O160" s="34"/>
      <c r="P160" s="47"/>
      <c r="Q160" s="35"/>
      <c r="R160" s="35"/>
      <c r="S160" s="35"/>
      <c r="T160" s="35"/>
      <c r="U160" s="35"/>
      <c r="V160" s="35"/>
      <c r="W160" s="35"/>
      <c r="X160" s="36"/>
    </row>
    <row r="161" spans="4:24" ht="20.25" hidden="1" customHeight="1" x14ac:dyDescent="0.25">
      <c r="D161" s="201">
        <v>45885</v>
      </c>
      <c r="E161" s="202" t="s">
        <v>223</v>
      </c>
      <c r="F161" s="203" t="s">
        <v>475</v>
      </c>
      <c r="G161" s="203" t="s">
        <v>477</v>
      </c>
      <c r="H161" s="203" t="s">
        <v>57</v>
      </c>
      <c r="I161" s="203">
        <v>-7</v>
      </c>
      <c r="J161" s="203"/>
      <c r="K161" s="203"/>
      <c r="L161" s="218">
        <v>6124.7939999999999</v>
      </c>
      <c r="M161" s="206">
        <f t="shared" si="11"/>
        <v>-42873.557999999997</v>
      </c>
      <c r="O161" s="34"/>
      <c r="P161" s="47"/>
      <c r="Q161" s="35"/>
      <c r="R161" s="35"/>
      <c r="S161" s="35"/>
      <c r="T161" s="35"/>
      <c r="U161" s="35"/>
      <c r="V161" s="35"/>
      <c r="W161" s="35"/>
      <c r="X161" s="36"/>
    </row>
    <row r="162" spans="4:24" ht="20.25" hidden="1" customHeight="1" x14ac:dyDescent="0.25">
      <c r="D162" s="201">
        <v>45843</v>
      </c>
      <c r="E162" s="202" t="s">
        <v>223</v>
      </c>
      <c r="F162" s="203" t="s">
        <v>12345</v>
      </c>
      <c r="G162" s="203" t="s">
        <v>12347</v>
      </c>
      <c r="H162" s="203" t="s">
        <v>0</v>
      </c>
      <c r="I162" s="203">
        <v>350</v>
      </c>
      <c r="J162" s="203"/>
      <c r="K162" s="203"/>
      <c r="L162" s="218">
        <v>133.76999999999998</v>
      </c>
      <c r="M162" s="206">
        <f t="shared" si="11"/>
        <v>46819.499999999993</v>
      </c>
      <c r="O162" s="34"/>
      <c r="P162" s="47"/>
      <c r="Q162" s="35"/>
      <c r="R162" s="35"/>
      <c r="S162" s="35"/>
      <c r="T162" s="35"/>
      <c r="U162" s="35"/>
      <c r="V162" s="35"/>
      <c r="W162" s="35"/>
      <c r="X162" s="36"/>
    </row>
    <row r="163" spans="4:24" ht="20.25" hidden="1" customHeight="1" x14ac:dyDescent="0.25">
      <c r="D163" s="201">
        <v>45843</v>
      </c>
      <c r="E163" s="202" t="s">
        <v>223</v>
      </c>
      <c r="F163" s="203" t="s">
        <v>12349</v>
      </c>
      <c r="G163" s="203" t="s">
        <v>12351</v>
      </c>
      <c r="H163" s="203" t="s">
        <v>0</v>
      </c>
      <c r="I163" s="203">
        <v>100</v>
      </c>
      <c r="J163" s="203"/>
      <c r="K163" s="203"/>
      <c r="L163" s="218">
        <v>434.46000000000004</v>
      </c>
      <c r="M163" s="206">
        <f t="shared" si="11"/>
        <v>43446</v>
      </c>
      <c r="O163" s="34"/>
      <c r="P163" s="47"/>
      <c r="Q163" s="35"/>
      <c r="R163" s="35"/>
      <c r="S163" s="35"/>
      <c r="T163" s="35"/>
      <c r="U163" s="35"/>
      <c r="V163" s="35"/>
      <c r="W163" s="35"/>
      <c r="X163" s="36"/>
    </row>
    <row r="164" spans="4:24" ht="20.25" hidden="1" customHeight="1" x14ac:dyDescent="0.25">
      <c r="D164" s="201">
        <v>45843</v>
      </c>
      <c r="E164" s="202" t="s">
        <v>223</v>
      </c>
      <c r="F164" s="203" t="s">
        <v>12352</v>
      </c>
      <c r="G164" s="203" t="s">
        <v>12354</v>
      </c>
      <c r="H164" s="203" t="s">
        <v>0</v>
      </c>
      <c r="I164" s="203">
        <v>300</v>
      </c>
      <c r="J164" s="203"/>
      <c r="K164" s="203"/>
      <c r="L164" s="218">
        <v>174.72</v>
      </c>
      <c r="M164" s="206">
        <f t="shared" si="11"/>
        <v>52416</v>
      </c>
      <c r="O164" s="34"/>
      <c r="P164" s="47"/>
      <c r="Q164" s="35"/>
      <c r="R164" s="35"/>
      <c r="S164" s="35"/>
      <c r="T164" s="35"/>
      <c r="U164" s="35"/>
      <c r="V164" s="35"/>
      <c r="W164" s="35"/>
      <c r="X164" s="36"/>
    </row>
    <row r="165" spans="4:24" ht="20.25" hidden="1" customHeight="1" x14ac:dyDescent="0.25">
      <c r="D165" s="201">
        <v>45843</v>
      </c>
      <c r="E165" s="202" t="s">
        <v>223</v>
      </c>
      <c r="F165" s="203" t="s">
        <v>12356</v>
      </c>
      <c r="G165" s="203" t="s">
        <v>12358</v>
      </c>
      <c r="H165" s="203" t="s">
        <v>0</v>
      </c>
      <c r="I165" s="203">
        <v>200</v>
      </c>
      <c r="J165" s="203"/>
      <c r="K165" s="203"/>
      <c r="L165" s="218">
        <v>221.91</v>
      </c>
      <c r="M165" s="206">
        <f t="shared" si="11"/>
        <v>44382</v>
      </c>
      <c r="O165" s="34"/>
      <c r="P165" s="47"/>
      <c r="Q165" s="35"/>
      <c r="R165" s="35"/>
      <c r="S165" s="35"/>
      <c r="T165" s="35"/>
      <c r="U165" s="35"/>
      <c r="V165" s="35"/>
      <c r="W165" s="35"/>
      <c r="X165" s="36"/>
    </row>
    <row r="166" spans="4:24" ht="20.25" hidden="1" customHeight="1" x14ac:dyDescent="0.25">
      <c r="D166" s="201">
        <v>45857</v>
      </c>
      <c r="E166" s="202" t="s">
        <v>223</v>
      </c>
      <c r="F166" s="203" t="s">
        <v>12383</v>
      </c>
      <c r="G166" s="203" t="s">
        <v>12385</v>
      </c>
      <c r="H166" s="203" t="s">
        <v>0</v>
      </c>
      <c r="I166" s="203">
        <v>500</v>
      </c>
      <c r="J166" s="203"/>
      <c r="K166" s="203"/>
      <c r="L166" s="218">
        <v>97.5</v>
      </c>
      <c r="M166" s="206">
        <f t="shared" si="11"/>
        <v>48750</v>
      </c>
      <c r="O166" s="34"/>
      <c r="P166" s="47"/>
      <c r="Q166" s="35"/>
      <c r="R166" s="35"/>
      <c r="S166" s="35"/>
      <c r="T166" s="35"/>
      <c r="U166" s="35"/>
      <c r="V166" s="35"/>
      <c r="W166" s="35"/>
      <c r="X166" s="36"/>
    </row>
    <row r="167" spans="4:24" ht="20.25" hidden="1" customHeight="1" x14ac:dyDescent="0.25">
      <c r="D167" s="201">
        <v>45857</v>
      </c>
      <c r="E167" s="202" t="s">
        <v>223</v>
      </c>
      <c r="F167" s="203" t="s">
        <v>12387</v>
      </c>
      <c r="G167" s="203" t="s">
        <v>12389</v>
      </c>
      <c r="H167" s="203" t="s">
        <v>0</v>
      </c>
      <c r="I167" s="203">
        <v>110</v>
      </c>
      <c r="J167" s="203"/>
      <c r="K167" s="203"/>
      <c r="L167" s="218">
        <v>411.06</v>
      </c>
      <c r="M167" s="206">
        <f t="shared" si="11"/>
        <v>45216.6</v>
      </c>
      <c r="O167" s="34"/>
      <c r="P167" s="47"/>
      <c r="Q167" s="35"/>
      <c r="R167" s="35"/>
      <c r="S167" s="35"/>
      <c r="T167" s="35"/>
      <c r="U167" s="35"/>
      <c r="V167" s="35"/>
      <c r="W167" s="35"/>
      <c r="X167" s="36"/>
    </row>
    <row r="168" spans="4:24" ht="20.25" hidden="1" customHeight="1" x14ac:dyDescent="0.25">
      <c r="D168" s="201">
        <v>45857</v>
      </c>
      <c r="E168" s="202" t="s">
        <v>223</v>
      </c>
      <c r="F168" s="203" t="s">
        <v>12391</v>
      </c>
      <c r="G168" s="203" t="s">
        <v>12393</v>
      </c>
      <c r="H168" s="203" t="s">
        <v>0</v>
      </c>
      <c r="I168" s="203">
        <v>400</v>
      </c>
      <c r="J168" s="203"/>
      <c r="K168" s="203"/>
      <c r="L168" s="218">
        <v>114.27</v>
      </c>
      <c r="M168" s="206">
        <f t="shared" si="11"/>
        <v>45708</v>
      </c>
      <c r="O168" s="34"/>
      <c r="P168" s="47"/>
      <c r="Q168" s="35"/>
      <c r="R168" s="35"/>
      <c r="S168" s="35"/>
      <c r="T168" s="35"/>
      <c r="U168" s="35"/>
      <c r="V168" s="35"/>
      <c r="W168" s="35"/>
      <c r="X168" s="36"/>
    </row>
    <row r="169" spans="4:24" ht="20.25" hidden="1" customHeight="1" x14ac:dyDescent="0.25">
      <c r="D169" s="201">
        <v>45857</v>
      </c>
      <c r="E169" s="202" t="s">
        <v>223</v>
      </c>
      <c r="F169" s="203" t="s">
        <v>12395</v>
      </c>
      <c r="G169" s="203" t="s">
        <v>12397</v>
      </c>
      <c r="H169" s="203" t="s">
        <v>0</v>
      </c>
      <c r="I169" s="203">
        <v>400</v>
      </c>
      <c r="J169" s="203"/>
      <c r="K169" s="203"/>
      <c r="L169" s="218">
        <v>113.1</v>
      </c>
      <c r="M169" s="206">
        <f t="shared" si="11"/>
        <v>45240</v>
      </c>
      <c r="O169" s="34"/>
      <c r="P169" s="47"/>
      <c r="Q169" s="35"/>
      <c r="R169" s="35"/>
      <c r="S169" s="35"/>
      <c r="T169" s="35"/>
      <c r="U169" s="35"/>
      <c r="V169" s="35"/>
      <c r="W169" s="35"/>
      <c r="X169" s="36"/>
    </row>
    <row r="170" spans="4:24" ht="20.25" hidden="1" customHeight="1" x14ac:dyDescent="0.25">
      <c r="D170" s="201">
        <v>45878</v>
      </c>
      <c r="E170" s="202" t="s">
        <v>223</v>
      </c>
      <c r="F170" s="203" t="s">
        <v>12423</v>
      </c>
      <c r="G170" s="203" t="s">
        <v>12424</v>
      </c>
      <c r="H170" s="203" t="s">
        <v>0</v>
      </c>
      <c r="I170" s="203">
        <v>110</v>
      </c>
      <c r="J170" s="203"/>
      <c r="K170" s="203"/>
      <c r="L170" s="218">
        <v>409.89</v>
      </c>
      <c r="M170" s="206">
        <f t="shared" si="11"/>
        <v>45087.9</v>
      </c>
      <c r="O170" s="34"/>
      <c r="P170" s="47"/>
      <c r="Q170" s="35"/>
      <c r="R170" s="35"/>
      <c r="S170" s="35"/>
      <c r="T170" s="35"/>
      <c r="U170" s="35"/>
      <c r="V170" s="35"/>
      <c r="W170" s="35"/>
      <c r="X170" s="36"/>
    </row>
    <row r="171" spans="4:24" ht="20.25" hidden="1" customHeight="1" x14ac:dyDescent="0.25">
      <c r="D171" s="201">
        <v>45878</v>
      </c>
      <c r="E171" s="202" t="s">
        <v>223</v>
      </c>
      <c r="F171" s="203" t="s">
        <v>12425</v>
      </c>
      <c r="G171" s="203" t="s">
        <v>12426</v>
      </c>
      <c r="H171" s="203" t="s">
        <v>0</v>
      </c>
      <c r="I171" s="203">
        <v>300</v>
      </c>
      <c r="J171" s="203"/>
      <c r="K171" s="203"/>
      <c r="L171" s="218">
        <v>162.63</v>
      </c>
      <c r="M171" s="206">
        <f t="shared" si="11"/>
        <v>48789</v>
      </c>
      <c r="O171" s="34"/>
      <c r="P171" s="47"/>
      <c r="Q171" s="35"/>
      <c r="R171" s="35"/>
      <c r="S171" s="35"/>
      <c r="T171" s="35"/>
      <c r="U171" s="35"/>
      <c r="V171" s="35"/>
      <c r="W171" s="35"/>
      <c r="X171" s="36"/>
    </row>
    <row r="172" spans="4:24" ht="20.25" hidden="1" customHeight="1" x14ac:dyDescent="0.25">
      <c r="D172" s="201">
        <v>45885</v>
      </c>
      <c r="E172" s="202" t="s">
        <v>223</v>
      </c>
      <c r="F172" s="203" t="s">
        <v>12344</v>
      </c>
      <c r="G172" s="203" t="s">
        <v>12346</v>
      </c>
      <c r="H172" s="203" t="s">
        <v>57</v>
      </c>
      <c r="I172" s="203">
        <v>-350</v>
      </c>
      <c r="J172" s="203"/>
      <c r="K172" s="203"/>
      <c r="L172" s="218">
        <v>255.45</v>
      </c>
      <c r="M172" s="206">
        <f t="shared" si="11"/>
        <v>-89407.5</v>
      </c>
      <c r="O172" s="34"/>
      <c r="P172" s="47"/>
      <c r="Q172" s="35"/>
      <c r="R172" s="35"/>
      <c r="S172" s="35"/>
      <c r="T172" s="35"/>
      <c r="U172" s="35"/>
      <c r="V172" s="35"/>
      <c r="W172" s="35"/>
      <c r="X172" s="36"/>
    </row>
    <row r="173" spans="4:24" ht="20.25" hidden="1" customHeight="1" x14ac:dyDescent="0.25">
      <c r="D173" s="201">
        <v>45885</v>
      </c>
      <c r="E173" s="202" t="s">
        <v>223</v>
      </c>
      <c r="F173" s="203" t="s">
        <v>12348</v>
      </c>
      <c r="G173" s="203" t="s">
        <v>12350</v>
      </c>
      <c r="H173" s="203" t="s">
        <v>57</v>
      </c>
      <c r="I173" s="203">
        <v>-100</v>
      </c>
      <c r="J173" s="203"/>
      <c r="K173" s="203"/>
      <c r="L173" s="218">
        <v>675.4799999999999</v>
      </c>
      <c r="M173" s="206">
        <f t="shared" si="11"/>
        <v>-67547.999999999985</v>
      </c>
      <c r="O173" s="34"/>
      <c r="P173" s="47"/>
      <c r="Q173" s="35"/>
      <c r="R173" s="35"/>
      <c r="S173" s="35"/>
      <c r="T173" s="35"/>
      <c r="U173" s="35"/>
      <c r="V173" s="35"/>
      <c r="W173" s="35"/>
      <c r="X173" s="36"/>
    </row>
    <row r="174" spans="4:24" ht="20.25" hidden="1" customHeight="1" x14ac:dyDescent="0.25">
      <c r="D174" s="201">
        <v>45885</v>
      </c>
      <c r="E174" s="202" t="s">
        <v>223</v>
      </c>
      <c r="F174" s="203" t="s">
        <v>12352</v>
      </c>
      <c r="G174" s="203" t="s">
        <v>12354</v>
      </c>
      <c r="H174" s="203" t="s">
        <v>57</v>
      </c>
      <c r="I174" s="203">
        <v>-300</v>
      </c>
      <c r="J174" s="203"/>
      <c r="K174" s="203"/>
      <c r="L174" s="218">
        <v>149.36999999999998</v>
      </c>
      <c r="M174" s="206">
        <f t="shared" si="11"/>
        <v>-44810.999999999993</v>
      </c>
      <c r="O174" s="34"/>
      <c r="P174" s="47"/>
      <c r="Q174" s="35"/>
      <c r="R174" s="35"/>
      <c r="S174" s="35"/>
      <c r="T174" s="35"/>
      <c r="U174" s="35"/>
      <c r="V174" s="35"/>
      <c r="W174" s="35"/>
      <c r="X174" s="36"/>
    </row>
    <row r="175" spans="4:24" ht="20.25" hidden="1" customHeight="1" x14ac:dyDescent="0.25">
      <c r="D175" s="201">
        <v>45885</v>
      </c>
      <c r="E175" s="202" t="s">
        <v>223</v>
      </c>
      <c r="F175" s="203" t="s">
        <v>12356</v>
      </c>
      <c r="G175" s="203" t="s">
        <v>12357</v>
      </c>
      <c r="H175" s="203" t="s">
        <v>57</v>
      </c>
      <c r="I175" s="203">
        <v>-200</v>
      </c>
      <c r="J175" s="203"/>
      <c r="K175" s="203"/>
      <c r="L175" s="218">
        <v>361.91999999999996</v>
      </c>
      <c r="M175" s="206">
        <f t="shared" si="11"/>
        <v>-72383.999999999985</v>
      </c>
      <c r="O175" s="34"/>
      <c r="P175" s="47"/>
      <c r="Q175" s="35"/>
      <c r="R175" s="35"/>
      <c r="S175" s="35"/>
      <c r="T175" s="35"/>
      <c r="U175" s="35"/>
      <c r="V175" s="35"/>
      <c r="W175" s="35"/>
      <c r="X175" s="36"/>
    </row>
    <row r="176" spans="4:24" ht="20.25" hidden="1" customHeight="1" x14ac:dyDescent="0.25">
      <c r="D176" s="201">
        <v>45885</v>
      </c>
      <c r="E176" s="202" t="s">
        <v>223</v>
      </c>
      <c r="F176" s="203" t="s">
        <v>12382</v>
      </c>
      <c r="G176" s="203" t="s">
        <v>12384</v>
      </c>
      <c r="H176" s="203" t="s">
        <v>57</v>
      </c>
      <c r="I176" s="203">
        <v>-500</v>
      </c>
      <c r="J176" s="203"/>
      <c r="K176" s="203"/>
      <c r="L176" s="218">
        <v>188.76</v>
      </c>
      <c r="M176" s="206">
        <f t="shared" ref="M176:M181" si="12">L176*I176</f>
        <v>-94380</v>
      </c>
      <c r="O176" s="34"/>
      <c r="P176" s="47"/>
      <c r="Q176" s="35"/>
      <c r="R176" s="35"/>
      <c r="S176" s="35"/>
      <c r="T176" s="35"/>
      <c r="U176" s="35"/>
      <c r="V176" s="35"/>
      <c r="W176" s="35"/>
      <c r="X176" s="36"/>
    </row>
    <row r="177" spans="3:24" ht="20.25" hidden="1" customHeight="1" x14ac:dyDescent="0.25">
      <c r="D177" s="201">
        <v>45885</v>
      </c>
      <c r="E177" s="202" t="s">
        <v>223</v>
      </c>
      <c r="F177" s="203" t="s">
        <v>12386</v>
      </c>
      <c r="G177" s="203" t="s">
        <v>12388</v>
      </c>
      <c r="H177" s="203" t="s">
        <v>57</v>
      </c>
      <c r="I177" s="203">
        <v>-110</v>
      </c>
      <c r="J177" s="203"/>
      <c r="K177" s="203"/>
      <c r="L177" s="218">
        <v>421.2</v>
      </c>
      <c r="M177" s="206">
        <f t="shared" si="12"/>
        <v>-46332</v>
      </c>
      <c r="O177" s="34"/>
      <c r="P177" s="47"/>
      <c r="Q177" s="35"/>
      <c r="R177" s="35"/>
      <c r="S177" s="35"/>
      <c r="T177" s="35"/>
      <c r="U177" s="35"/>
      <c r="V177" s="35"/>
      <c r="W177" s="35"/>
      <c r="X177" s="36"/>
    </row>
    <row r="178" spans="3:24" ht="20.25" hidden="1" customHeight="1" x14ac:dyDescent="0.25">
      <c r="D178" s="201">
        <v>45885</v>
      </c>
      <c r="E178" s="202" t="s">
        <v>223</v>
      </c>
      <c r="F178" s="203" t="s">
        <v>12390</v>
      </c>
      <c r="G178" s="203" t="s">
        <v>12392</v>
      </c>
      <c r="H178" s="203" t="s">
        <v>57</v>
      </c>
      <c r="I178" s="203">
        <v>-400</v>
      </c>
      <c r="J178" s="203"/>
      <c r="K178" s="203"/>
      <c r="L178" s="218">
        <v>108.03</v>
      </c>
      <c r="M178" s="206">
        <f t="shared" si="12"/>
        <v>-43212</v>
      </c>
      <c r="O178" s="34"/>
      <c r="P178" s="47"/>
      <c r="Q178" s="35"/>
      <c r="R178" s="35"/>
      <c r="S178" s="35"/>
      <c r="T178" s="35"/>
      <c r="U178" s="35"/>
      <c r="V178" s="35"/>
      <c r="W178" s="35"/>
      <c r="X178" s="36"/>
    </row>
    <row r="179" spans="3:24" ht="20.25" hidden="1" customHeight="1" x14ac:dyDescent="0.25">
      <c r="D179" s="201">
        <v>45885</v>
      </c>
      <c r="E179" s="202" t="s">
        <v>223</v>
      </c>
      <c r="F179" s="203" t="s">
        <v>12394</v>
      </c>
      <c r="G179" s="203" t="s">
        <v>12396</v>
      </c>
      <c r="H179" s="203" t="s">
        <v>57</v>
      </c>
      <c r="I179" s="203">
        <v>-400</v>
      </c>
      <c r="J179" s="203"/>
      <c r="K179" s="203"/>
      <c r="L179" s="218">
        <v>106.85999999999999</v>
      </c>
      <c r="M179" s="206">
        <f t="shared" si="12"/>
        <v>-42743.999999999993</v>
      </c>
      <c r="O179" s="34"/>
      <c r="P179" s="47"/>
      <c r="Q179" s="35"/>
      <c r="R179" s="35"/>
      <c r="S179" s="35"/>
      <c r="T179" s="35"/>
      <c r="U179" s="35"/>
      <c r="V179" s="35"/>
      <c r="W179" s="35"/>
      <c r="X179" s="36"/>
    </row>
    <row r="180" spans="3:24" ht="20.25" hidden="1" customHeight="1" x14ac:dyDescent="0.25">
      <c r="D180" s="201">
        <v>45871</v>
      </c>
      <c r="E180" s="202" t="s">
        <v>223</v>
      </c>
      <c r="F180" s="203" t="s">
        <v>12423</v>
      </c>
      <c r="G180" s="203" t="s">
        <v>12424</v>
      </c>
      <c r="H180" s="203" t="s">
        <v>57</v>
      </c>
      <c r="I180" s="203">
        <v>-110</v>
      </c>
      <c r="J180" s="203"/>
      <c r="K180" s="203"/>
      <c r="L180" s="218">
        <v>831.4799999999999</v>
      </c>
      <c r="M180" s="206">
        <f t="shared" si="12"/>
        <v>-91462.799999999988</v>
      </c>
      <c r="O180" s="34"/>
      <c r="P180" s="47"/>
      <c r="Q180" s="35"/>
      <c r="R180" s="35"/>
      <c r="S180" s="35"/>
      <c r="T180" s="35"/>
      <c r="U180" s="35"/>
      <c r="V180" s="35"/>
      <c r="W180" s="35"/>
      <c r="X180" s="36"/>
    </row>
    <row r="181" spans="3:24" ht="20.25" hidden="1" customHeight="1" x14ac:dyDescent="0.25">
      <c r="D181" s="201">
        <v>45871</v>
      </c>
      <c r="E181" s="202" t="s">
        <v>223</v>
      </c>
      <c r="F181" s="203" t="s">
        <v>12425</v>
      </c>
      <c r="G181" s="203" t="s">
        <v>12426</v>
      </c>
      <c r="H181" s="203" t="s">
        <v>57</v>
      </c>
      <c r="I181" s="203">
        <v>-300</v>
      </c>
      <c r="J181" s="203"/>
      <c r="K181" s="203"/>
      <c r="L181" s="218">
        <v>209.82</v>
      </c>
      <c r="M181" s="206">
        <f t="shared" si="12"/>
        <v>-62946</v>
      </c>
      <c r="O181" s="34"/>
      <c r="P181" s="47"/>
      <c r="Q181" s="35"/>
      <c r="R181" s="35"/>
      <c r="S181" s="35"/>
      <c r="T181" s="35"/>
      <c r="U181" s="35"/>
      <c r="V181" s="35"/>
      <c r="W181" s="35"/>
      <c r="X181" s="36"/>
    </row>
    <row r="182" spans="3:24" ht="20.25" hidden="1" customHeight="1" thickTop="1" x14ac:dyDescent="0.25">
      <c r="D182" s="201">
        <v>45661</v>
      </c>
      <c r="E182" s="202" t="s">
        <v>223</v>
      </c>
      <c r="F182" s="203" t="s">
        <v>349</v>
      </c>
      <c r="G182" s="203" t="s">
        <v>351</v>
      </c>
      <c r="H182" s="203" t="s">
        <v>57</v>
      </c>
      <c r="I182" s="203">
        <v>-5</v>
      </c>
      <c r="J182" s="203"/>
      <c r="K182" s="203"/>
      <c r="L182" s="218">
        <v>1495.962</v>
      </c>
      <c r="M182" s="206">
        <f t="shared" ref="M182:M197" si="13">L182*I182</f>
        <v>-7479.8099999999995</v>
      </c>
      <c r="O182" s="34"/>
      <c r="P182" s="47"/>
      <c r="Q182" s="35"/>
      <c r="R182" s="35"/>
      <c r="S182" s="35"/>
      <c r="T182" s="35"/>
      <c r="U182" s="35"/>
      <c r="V182" s="35"/>
      <c r="W182" s="35"/>
      <c r="X182" s="36"/>
    </row>
    <row r="183" spans="3:24" ht="20.25" hidden="1" customHeight="1" x14ac:dyDescent="0.25">
      <c r="C183">
        <v>47</v>
      </c>
      <c r="D183" s="201">
        <v>45143</v>
      </c>
      <c r="E183" s="202" t="s">
        <v>224</v>
      </c>
      <c r="F183" s="203" t="s">
        <v>350</v>
      </c>
      <c r="G183" s="203" t="s">
        <v>352</v>
      </c>
      <c r="H183" s="203" t="s">
        <v>0</v>
      </c>
      <c r="I183" s="203">
        <v>30</v>
      </c>
      <c r="J183" s="203"/>
      <c r="K183" s="203"/>
      <c r="L183" s="218">
        <v>999.25800000000004</v>
      </c>
      <c r="M183" s="206">
        <f t="shared" si="13"/>
        <v>29977.74</v>
      </c>
      <c r="O183" s="34"/>
      <c r="P183" s="47"/>
      <c r="Q183" s="35"/>
      <c r="R183" s="50"/>
      <c r="S183" s="35"/>
      <c r="T183" s="35"/>
      <c r="U183" s="35"/>
      <c r="V183" s="35"/>
      <c r="W183" s="35"/>
      <c r="X183" s="36"/>
    </row>
    <row r="184" spans="3:24" ht="20.25" hidden="1" customHeight="1" x14ac:dyDescent="0.25">
      <c r="C184">
        <v>50</v>
      </c>
      <c r="D184" s="201">
        <v>45150</v>
      </c>
      <c r="E184" s="202" t="s">
        <v>223</v>
      </c>
      <c r="F184" s="203" t="s">
        <v>349</v>
      </c>
      <c r="G184" s="203" t="s">
        <v>351</v>
      </c>
      <c r="H184" s="203" t="s">
        <v>0</v>
      </c>
      <c r="I184" s="203">
        <v>30</v>
      </c>
      <c r="J184" s="203"/>
      <c r="K184" s="203"/>
      <c r="L184" s="218">
        <v>1010.568</v>
      </c>
      <c r="M184" s="206">
        <f t="shared" si="13"/>
        <v>30317.040000000001</v>
      </c>
      <c r="O184" s="34"/>
      <c r="P184" s="47"/>
      <c r="Q184" s="35"/>
      <c r="R184" s="35"/>
      <c r="S184" s="35"/>
      <c r="T184" s="35"/>
      <c r="U184" s="35"/>
      <c r="V184" s="35"/>
      <c r="W184" s="35"/>
      <c r="X184" s="36"/>
    </row>
    <row r="185" spans="3:24" ht="20.25" hidden="1" customHeight="1" x14ac:dyDescent="0.25">
      <c r="C185">
        <v>54</v>
      </c>
      <c r="D185" s="201">
        <v>45157</v>
      </c>
      <c r="E185" s="202" t="s">
        <v>223</v>
      </c>
      <c r="F185" s="203" t="s">
        <v>349</v>
      </c>
      <c r="G185" s="203" t="s">
        <v>351</v>
      </c>
      <c r="H185" s="203" t="s">
        <v>0</v>
      </c>
      <c r="I185" s="203">
        <v>30</v>
      </c>
      <c r="J185" s="203"/>
      <c r="K185" s="203"/>
      <c r="L185" s="218">
        <v>994.18799999999987</v>
      </c>
      <c r="M185" s="206">
        <f t="shared" si="13"/>
        <v>29825.639999999996</v>
      </c>
      <c r="O185" s="34"/>
      <c r="P185" s="47"/>
      <c r="Q185" s="35"/>
      <c r="R185" s="35"/>
      <c r="S185" s="35"/>
      <c r="T185" s="35"/>
      <c r="U185" s="35"/>
      <c r="V185" s="35"/>
      <c r="W185" s="35"/>
      <c r="X185" s="36"/>
    </row>
    <row r="186" spans="3:24" ht="20.25" hidden="1" customHeight="1" x14ac:dyDescent="0.25">
      <c r="C186">
        <v>93</v>
      </c>
      <c r="D186" s="201">
        <v>45241</v>
      </c>
      <c r="E186" s="202" t="s">
        <v>223</v>
      </c>
      <c r="F186" s="203" t="s">
        <v>349</v>
      </c>
      <c r="G186" s="203" t="s">
        <v>351</v>
      </c>
      <c r="H186" s="203" t="s">
        <v>0</v>
      </c>
      <c r="I186" s="203">
        <v>10</v>
      </c>
      <c r="J186" s="203"/>
      <c r="K186" s="203"/>
      <c r="L186" s="218">
        <v>1034.202</v>
      </c>
      <c r="M186" s="206">
        <f t="shared" si="13"/>
        <v>10342.02</v>
      </c>
      <c r="O186" s="34"/>
      <c r="P186" s="47"/>
      <c r="Q186" s="35"/>
      <c r="R186" s="35"/>
      <c r="S186" s="35"/>
      <c r="T186" s="35"/>
      <c r="U186" s="35"/>
      <c r="V186" s="35"/>
      <c r="W186" s="35"/>
      <c r="X186" s="36"/>
    </row>
    <row r="187" spans="3:24" ht="20.25" hidden="1" customHeight="1" x14ac:dyDescent="0.25">
      <c r="C187">
        <v>105</v>
      </c>
      <c r="D187" s="201">
        <v>45325</v>
      </c>
      <c r="E187" s="202" t="s">
        <v>223</v>
      </c>
      <c r="F187" s="203" t="s">
        <v>349</v>
      </c>
      <c r="G187" s="203" t="s">
        <v>351</v>
      </c>
      <c r="H187" s="203" t="s">
        <v>57</v>
      </c>
      <c r="I187" s="203">
        <v>-10</v>
      </c>
      <c r="J187" s="203"/>
      <c r="K187" s="203"/>
      <c r="L187" s="218">
        <v>1110.5639999999999</v>
      </c>
      <c r="M187" s="206">
        <f t="shared" si="13"/>
        <v>-11105.64</v>
      </c>
      <c r="O187" s="34"/>
      <c r="P187" s="47"/>
      <c r="Q187" s="35"/>
      <c r="R187" s="35"/>
      <c r="S187" s="35"/>
      <c r="T187" s="35"/>
      <c r="U187" s="35"/>
      <c r="V187" s="35"/>
      <c r="W187" s="35"/>
      <c r="X187" s="36"/>
    </row>
    <row r="188" spans="3:24" ht="20.25" hidden="1" customHeight="1" x14ac:dyDescent="0.25">
      <c r="D188" s="201">
        <v>45332</v>
      </c>
      <c r="E188" s="202" t="s">
        <v>223</v>
      </c>
      <c r="F188" s="203" t="s">
        <v>349</v>
      </c>
      <c r="G188" s="203" t="s">
        <v>351</v>
      </c>
      <c r="H188" s="203" t="s">
        <v>57</v>
      </c>
      <c r="I188" s="203">
        <v>-20</v>
      </c>
      <c r="J188" s="203"/>
      <c r="K188" s="203"/>
      <c r="L188" s="218">
        <v>1162.2</v>
      </c>
      <c r="M188" s="206">
        <f t="shared" si="13"/>
        <v>-23244</v>
      </c>
      <c r="O188" s="34"/>
      <c r="P188" s="47"/>
      <c r="Q188" s="35"/>
      <c r="R188" s="35"/>
      <c r="S188" s="35"/>
      <c r="T188" s="35"/>
      <c r="U188" s="35"/>
      <c r="V188" s="35"/>
      <c r="W188" s="35"/>
      <c r="X188" s="36"/>
    </row>
    <row r="189" spans="3:24" ht="20.25" hidden="1" customHeight="1" x14ac:dyDescent="0.25">
      <c r="D189" s="201">
        <v>45353</v>
      </c>
      <c r="E189" s="202" t="s">
        <v>223</v>
      </c>
      <c r="F189" s="203" t="s">
        <v>349</v>
      </c>
      <c r="G189" s="203" t="s">
        <v>351</v>
      </c>
      <c r="H189" s="203" t="s">
        <v>57</v>
      </c>
      <c r="I189" s="203">
        <v>-10</v>
      </c>
      <c r="J189" s="203"/>
      <c r="K189" s="203"/>
      <c r="L189" s="218">
        <v>1069.6919999999998</v>
      </c>
      <c r="M189" s="206">
        <f t="shared" si="13"/>
        <v>-10696.919999999998</v>
      </c>
      <c r="O189" s="34"/>
      <c r="P189" s="47"/>
      <c r="Q189" s="35"/>
      <c r="R189" s="35"/>
      <c r="S189" s="35"/>
      <c r="T189" s="35"/>
      <c r="U189" s="35"/>
      <c r="V189" s="35"/>
      <c r="W189" s="35"/>
      <c r="X189" s="36"/>
    </row>
    <row r="190" spans="3:24" ht="20.25" hidden="1" customHeight="1" x14ac:dyDescent="0.25">
      <c r="D190" s="201">
        <v>45360</v>
      </c>
      <c r="E190" s="202" t="s">
        <v>223</v>
      </c>
      <c r="F190" s="203" t="s">
        <v>349</v>
      </c>
      <c r="G190" s="203" t="s">
        <v>351</v>
      </c>
      <c r="H190" s="203" t="s">
        <v>57</v>
      </c>
      <c r="I190" s="203">
        <v>-10</v>
      </c>
      <c r="J190" s="203"/>
      <c r="K190" s="203"/>
      <c r="L190" s="218">
        <v>1056.1979999999999</v>
      </c>
      <c r="M190" s="206">
        <f t="shared" si="13"/>
        <v>-10561.98</v>
      </c>
      <c r="O190" s="34"/>
      <c r="P190" s="47"/>
      <c r="Q190" s="35"/>
      <c r="R190" s="35"/>
      <c r="S190" s="35"/>
      <c r="T190" s="35"/>
      <c r="U190" s="35"/>
      <c r="V190" s="35"/>
      <c r="W190" s="35"/>
      <c r="X190" s="36"/>
    </row>
    <row r="191" spans="3:24" ht="20.25" hidden="1" customHeight="1" x14ac:dyDescent="0.25">
      <c r="D191" s="201">
        <v>45409</v>
      </c>
      <c r="E191" s="202" t="s">
        <v>223</v>
      </c>
      <c r="F191" s="203" t="s">
        <v>349</v>
      </c>
      <c r="G191" s="203" t="s">
        <v>351</v>
      </c>
      <c r="H191" s="203" t="s">
        <v>0</v>
      </c>
      <c r="I191" s="203">
        <v>20</v>
      </c>
      <c r="J191" s="203"/>
      <c r="K191" s="203"/>
      <c r="L191" s="218">
        <v>1341.2099999999998</v>
      </c>
      <c r="M191" s="206">
        <f t="shared" si="13"/>
        <v>26824.199999999997</v>
      </c>
      <c r="O191" s="34"/>
      <c r="P191" s="47"/>
      <c r="Q191" s="35"/>
      <c r="R191" s="35"/>
      <c r="S191" s="35"/>
      <c r="T191" s="35"/>
      <c r="U191" s="35"/>
      <c r="V191" s="35"/>
      <c r="W191" s="35"/>
      <c r="X191" s="36"/>
    </row>
    <row r="192" spans="3:24" ht="20.25" hidden="1" customHeight="1" x14ac:dyDescent="0.25">
      <c r="D192" s="201">
        <v>45836</v>
      </c>
      <c r="E192" s="202" t="s">
        <v>223</v>
      </c>
      <c r="F192" s="203" t="s">
        <v>349</v>
      </c>
      <c r="G192" s="203" t="s">
        <v>351</v>
      </c>
      <c r="H192" s="203" t="s">
        <v>57</v>
      </c>
      <c r="I192" s="203">
        <v>-10</v>
      </c>
      <c r="J192" s="203"/>
      <c r="K192" s="203"/>
      <c r="L192" s="218">
        <v>1392.5339999999999</v>
      </c>
      <c r="M192" s="206">
        <f t="shared" si="13"/>
        <v>-13925.339999999998</v>
      </c>
      <c r="O192" s="34"/>
      <c r="P192" s="47"/>
      <c r="Q192" s="35"/>
      <c r="R192" s="35"/>
      <c r="S192" s="35"/>
      <c r="T192" s="35"/>
      <c r="U192" s="35"/>
      <c r="V192" s="35"/>
      <c r="W192" s="35"/>
      <c r="X192" s="36"/>
    </row>
    <row r="193" spans="4:24" ht="20.25" hidden="1" customHeight="1" x14ac:dyDescent="0.25">
      <c r="D193" s="201">
        <v>45843</v>
      </c>
      <c r="E193" s="202" t="s">
        <v>223</v>
      </c>
      <c r="F193" s="203" t="s">
        <v>349</v>
      </c>
      <c r="G193" s="203" t="s">
        <v>351</v>
      </c>
      <c r="H193" s="203" t="s">
        <v>57</v>
      </c>
      <c r="I193" s="203">
        <v>-10</v>
      </c>
      <c r="J193" s="203"/>
      <c r="K193" s="203"/>
      <c r="L193" s="218">
        <v>1400.3340000000001</v>
      </c>
      <c r="M193" s="206">
        <f t="shared" si="13"/>
        <v>-14003.34</v>
      </c>
      <c r="O193" s="34"/>
      <c r="P193" s="47"/>
      <c r="Q193" s="35"/>
      <c r="R193" s="35"/>
      <c r="S193" s="35"/>
      <c r="T193" s="35"/>
      <c r="U193" s="35"/>
      <c r="V193" s="35"/>
      <c r="W193" s="35"/>
      <c r="X193" s="36"/>
    </row>
    <row r="194" spans="4:24" ht="20.25" hidden="1" customHeight="1" x14ac:dyDescent="0.25">
      <c r="D194" s="201">
        <v>45857</v>
      </c>
      <c r="E194" s="202" t="s">
        <v>223</v>
      </c>
      <c r="F194" s="203" t="s">
        <v>349</v>
      </c>
      <c r="G194" s="203" t="s">
        <v>351</v>
      </c>
      <c r="H194" s="203" t="s">
        <v>57</v>
      </c>
      <c r="I194" s="203">
        <v>-10</v>
      </c>
      <c r="J194" s="203"/>
      <c r="K194" s="203"/>
      <c r="L194" s="218">
        <v>1443.4680000000001</v>
      </c>
      <c r="M194" s="206">
        <f t="shared" si="13"/>
        <v>-14434.68</v>
      </c>
      <c r="O194" s="34"/>
      <c r="P194" s="47"/>
      <c r="Q194" s="35"/>
      <c r="R194" s="35"/>
      <c r="S194" s="35"/>
      <c r="T194" s="35"/>
      <c r="U194" s="35"/>
      <c r="V194" s="35"/>
      <c r="W194" s="35"/>
      <c r="X194" s="36"/>
    </row>
    <row r="195" spans="4:24" ht="20.25" hidden="1" customHeight="1" x14ac:dyDescent="0.25">
      <c r="D195" s="201">
        <v>45878</v>
      </c>
      <c r="E195" s="202" t="s">
        <v>223</v>
      </c>
      <c r="F195" s="203" t="s">
        <v>349</v>
      </c>
      <c r="G195" s="203" t="s">
        <v>351</v>
      </c>
      <c r="H195" s="203" t="s">
        <v>57</v>
      </c>
      <c r="I195" s="203">
        <v>-10</v>
      </c>
      <c r="J195" s="203"/>
      <c r="K195" s="203"/>
      <c r="L195" s="218">
        <v>1571.0759999999998</v>
      </c>
      <c r="M195" s="206">
        <f t="shared" si="13"/>
        <v>-15710.759999999998</v>
      </c>
      <c r="O195" s="34"/>
      <c r="P195" s="47"/>
      <c r="Q195" s="35"/>
      <c r="R195" s="35"/>
      <c r="S195" s="35"/>
      <c r="T195" s="35"/>
      <c r="U195" s="35"/>
      <c r="V195" s="35"/>
      <c r="W195" s="35"/>
      <c r="X195" s="36"/>
    </row>
    <row r="196" spans="4:24" ht="20.25" hidden="1" customHeight="1" x14ac:dyDescent="0.25">
      <c r="D196" s="201">
        <v>45885</v>
      </c>
      <c r="E196" s="202" t="s">
        <v>223</v>
      </c>
      <c r="F196" s="203" t="s">
        <v>349</v>
      </c>
      <c r="G196" s="203" t="s">
        <v>351</v>
      </c>
      <c r="H196" s="203" t="s">
        <v>57</v>
      </c>
      <c r="I196" s="203">
        <v>-10</v>
      </c>
      <c r="J196" s="203"/>
      <c r="K196" s="203"/>
      <c r="L196" s="218">
        <v>1590.42</v>
      </c>
      <c r="M196" s="206">
        <f t="shared" si="13"/>
        <v>-15904.2</v>
      </c>
      <c r="O196" s="34"/>
      <c r="P196" s="47"/>
      <c r="Q196" s="35"/>
      <c r="R196" s="35"/>
      <c r="S196" s="35"/>
      <c r="T196" s="35"/>
      <c r="U196" s="35"/>
      <c r="V196" s="35"/>
      <c r="W196" s="35"/>
      <c r="X196" s="36"/>
    </row>
    <row r="197" spans="4:24" ht="20.25" hidden="1" customHeight="1" x14ac:dyDescent="0.25">
      <c r="D197" s="201">
        <v>45892</v>
      </c>
      <c r="E197" s="202" t="s">
        <v>223</v>
      </c>
      <c r="F197" s="203" t="s">
        <v>349</v>
      </c>
      <c r="G197" s="203" t="s">
        <v>351</v>
      </c>
      <c r="H197" s="203" t="s">
        <v>57</v>
      </c>
      <c r="I197" s="203">
        <v>-15</v>
      </c>
      <c r="J197" s="203"/>
      <c r="K197" s="203"/>
      <c r="L197" s="218">
        <v>1607.502</v>
      </c>
      <c r="M197" s="206">
        <f t="shared" si="13"/>
        <v>-24112.53</v>
      </c>
      <c r="O197" s="34"/>
      <c r="P197" s="47"/>
      <c r="Q197" s="35"/>
      <c r="R197" s="35"/>
      <c r="S197" s="35"/>
      <c r="T197" s="35"/>
      <c r="U197" s="35"/>
      <c r="V197" s="35"/>
      <c r="W197" s="35"/>
      <c r="X197" s="36"/>
    </row>
    <row r="198" spans="4:24" ht="25.2" hidden="1" customHeight="1" thickTop="1" x14ac:dyDescent="0.25">
      <c r="D198" s="201">
        <v>45871</v>
      </c>
      <c r="E198" s="202" t="s">
        <v>223</v>
      </c>
      <c r="F198" s="203" t="s">
        <v>12340</v>
      </c>
      <c r="G198" s="203" t="s">
        <v>12418</v>
      </c>
      <c r="H198" s="203" t="s">
        <v>0</v>
      </c>
      <c r="I198" s="203">
        <v>150</v>
      </c>
      <c r="J198" s="203"/>
      <c r="K198" s="203"/>
      <c r="L198" s="218">
        <v>330.71999999999997</v>
      </c>
      <c r="M198" s="206">
        <f t="shared" ref="M198:M203" si="14">L198*I198</f>
        <v>49607.999999999993</v>
      </c>
      <c r="O198" s="34"/>
      <c r="P198" s="47"/>
      <c r="Q198" s="35"/>
      <c r="R198" s="35"/>
      <c r="S198" s="35"/>
      <c r="T198" s="35"/>
      <c r="U198" s="35"/>
      <c r="V198" s="35"/>
      <c r="W198" s="35"/>
      <c r="X198" s="36"/>
    </row>
    <row r="199" spans="4:24" ht="20.25" hidden="1" customHeight="1" x14ac:dyDescent="0.25">
      <c r="D199" s="201">
        <v>45892</v>
      </c>
      <c r="E199" s="202" t="s">
        <v>223</v>
      </c>
      <c r="F199" s="203" t="s">
        <v>12340</v>
      </c>
      <c r="G199" s="203" t="s">
        <v>12418</v>
      </c>
      <c r="H199" s="203" t="s">
        <v>57</v>
      </c>
      <c r="I199" s="203">
        <v>-150</v>
      </c>
      <c r="J199" s="203"/>
      <c r="K199" s="203"/>
      <c r="L199" s="218">
        <v>499.2</v>
      </c>
      <c r="M199" s="206">
        <f t="shared" si="14"/>
        <v>-74880</v>
      </c>
      <c r="O199" s="34"/>
      <c r="P199" s="47"/>
      <c r="Q199" s="35"/>
      <c r="R199" s="35"/>
      <c r="S199" s="35"/>
      <c r="T199" s="35"/>
      <c r="U199" s="35"/>
      <c r="V199" s="35"/>
      <c r="W199" s="35"/>
      <c r="X199" s="36"/>
    </row>
    <row r="200" spans="4:24" ht="20.25" hidden="1" customHeight="1" x14ac:dyDescent="0.25">
      <c r="D200" s="201">
        <v>45885</v>
      </c>
      <c r="E200" s="202" t="s">
        <v>223</v>
      </c>
      <c r="F200" s="203" t="s">
        <v>12438</v>
      </c>
      <c r="G200" s="203" t="s">
        <v>12439</v>
      </c>
      <c r="H200" s="203" t="s">
        <v>0</v>
      </c>
      <c r="I200" s="203">
        <v>900</v>
      </c>
      <c r="J200" s="203"/>
      <c r="K200" s="203"/>
      <c r="L200" s="218">
        <v>50.699999999999996</v>
      </c>
      <c r="M200" s="206">
        <f t="shared" si="14"/>
        <v>45629.999999999993</v>
      </c>
      <c r="O200" s="34"/>
      <c r="P200" s="47"/>
      <c r="Q200" s="35"/>
      <c r="R200" s="35"/>
      <c r="S200" s="35"/>
      <c r="T200" s="35"/>
      <c r="U200" s="35"/>
      <c r="V200" s="35"/>
      <c r="W200" s="35"/>
      <c r="X200" s="36"/>
    </row>
    <row r="201" spans="4:24" ht="20.25" hidden="1" customHeight="1" x14ac:dyDescent="0.25">
      <c r="D201" s="201">
        <v>45892</v>
      </c>
      <c r="E201" s="202" t="s">
        <v>223</v>
      </c>
      <c r="F201" s="203" t="s">
        <v>12438</v>
      </c>
      <c r="G201" s="203" t="s">
        <v>12439</v>
      </c>
      <c r="H201" s="203" t="s">
        <v>57</v>
      </c>
      <c r="I201" s="203">
        <v>-900</v>
      </c>
      <c r="J201" s="203"/>
      <c r="K201" s="203"/>
      <c r="L201" s="218">
        <v>76.05</v>
      </c>
      <c r="M201" s="206">
        <f t="shared" si="14"/>
        <v>-68445</v>
      </c>
      <c r="O201" s="34"/>
      <c r="P201" s="47"/>
      <c r="Q201" s="35"/>
      <c r="R201" s="35"/>
      <c r="S201" s="35"/>
      <c r="T201" s="35"/>
      <c r="U201" s="35"/>
      <c r="V201" s="35"/>
      <c r="W201" s="35"/>
      <c r="X201" s="36"/>
    </row>
    <row r="202" spans="4:24" ht="20.25" hidden="1" customHeight="1" x14ac:dyDescent="0.25">
      <c r="D202" s="201">
        <v>45885</v>
      </c>
      <c r="E202" s="202" t="s">
        <v>223</v>
      </c>
      <c r="F202" s="203" t="s">
        <v>12442</v>
      </c>
      <c r="G202" s="203" t="s">
        <v>12443</v>
      </c>
      <c r="H202" s="203" t="s">
        <v>0</v>
      </c>
      <c r="I202" s="203">
        <v>300</v>
      </c>
      <c r="J202" s="203"/>
      <c r="K202" s="203"/>
      <c r="L202" s="218">
        <v>142.35</v>
      </c>
      <c r="M202" s="206">
        <f t="shared" si="14"/>
        <v>42705</v>
      </c>
      <c r="O202" s="34"/>
      <c r="P202" s="47"/>
      <c r="Q202" s="35"/>
      <c r="R202" s="35"/>
      <c r="S202" s="35"/>
      <c r="T202" s="35"/>
      <c r="U202" s="35"/>
      <c r="V202" s="35"/>
      <c r="W202" s="35"/>
      <c r="X202" s="36"/>
    </row>
    <row r="203" spans="4:24" ht="20.25" hidden="1" customHeight="1" x14ac:dyDescent="0.25">
      <c r="D203" s="201">
        <v>45892</v>
      </c>
      <c r="E203" s="202" t="s">
        <v>223</v>
      </c>
      <c r="F203" s="203" t="s">
        <v>12442</v>
      </c>
      <c r="G203" s="203" t="s">
        <v>12443</v>
      </c>
      <c r="H203" s="203" t="s">
        <v>57</v>
      </c>
      <c r="I203" s="203">
        <v>-300</v>
      </c>
      <c r="J203" s="203"/>
      <c r="K203" s="203"/>
      <c r="L203" s="218">
        <v>210.20999999999998</v>
      </c>
      <c r="M203" s="206">
        <f t="shared" si="14"/>
        <v>-63062.999999999993</v>
      </c>
      <c r="O203" s="34"/>
      <c r="P203" s="47"/>
      <c r="Q203" s="35"/>
      <c r="R203" s="35"/>
      <c r="S203" s="35"/>
      <c r="T203" s="35"/>
      <c r="U203" s="35"/>
      <c r="V203" s="35"/>
      <c r="W203" s="35"/>
      <c r="X203" s="36"/>
    </row>
    <row r="204" spans="4:24" ht="19.95" hidden="1" customHeight="1" x14ac:dyDescent="0.25">
      <c r="D204" s="201">
        <v>45906</v>
      </c>
      <c r="E204" s="202" t="s">
        <v>223</v>
      </c>
      <c r="F204" s="203" t="s">
        <v>12496</v>
      </c>
      <c r="G204" s="203" t="s">
        <v>12491</v>
      </c>
      <c r="H204" s="203" t="s">
        <v>0</v>
      </c>
      <c r="I204" s="203">
        <v>400</v>
      </c>
      <c r="J204" s="203"/>
      <c r="K204" s="203"/>
      <c r="L204" s="218">
        <v>118.95</v>
      </c>
      <c r="M204" s="206">
        <f t="shared" ref="M204:M249" si="15">L204*I204</f>
        <v>47580</v>
      </c>
      <c r="O204" s="34"/>
      <c r="P204" s="47"/>
      <c r="Q204" s="35"/>
      <c r="R204" s="35"/>
      <c r="S204" s="35"/>
      <c r="T204" s="35"/>
      <c r="U204" s="35"/>
      <c r="V204" s="35"/>
      <c r="W204" s="35"/>
      <c r="X204" s="36"/>
    </row>
    <row r="205" spans="4:24" ht="19.95" hidden="1" customHeight="1" x14ac:dyDescent="0.25">
      <c r="D205" s="201">
        <v>45906</v>
      </c>
      <c r="E205" s="202" t="s">
        <v>223</v>
      </c>
      <c r="F205" s="203" t="s">
        <v>12498</v>
      </c>
      <c r="G205" s="203" t="s">
        <v>12492</v>
      </c>
      <c r="H205" s="203" t="s">
        <v>0</v>
      </c>
      <c r="I205" s="203">
        <v>150</v>
      </c>
      <c r="J205" s="203"/>
      <c r="K205" s="203"/>
      <c r="L205" s="218">
        <v>307.32</v>
      </c>
      <c r="M205" s="206">
        <f t="shared" si="15"/>
        <v>46098</v>
      </c>
      <c r="O205" s="34"/>
      <c r="P205" s="47"/>
      <c r="Q205" s="35"/>
      <c r="R205" s="35"/>
      <c r="S205" s="35"/>
      <c r="T205" s="35"/>
      <c r="U205" s="35"/>
      <c r="V205" s="35"/>
      <c r="W205" s="35"/>
      <c r="X205" s="36"/>
    </row>
    <row r="206" spans="4:24" ht="19.95" hidden="1" customHeight="1" x14ac:dyDescent="0.25">
      <c r="D206" s="201">
        <v>45906</v>
      </c>
      <c r="E206" s="202" t="s">
        <v>223</v>
      </c>
      <c r="F206" s="203" t="s">
        <v>12497</v>
      </c>
      <c r="G206" s="203" t="s">
        <v>12493</v>
      </c>
      <c r="H206" s="203" t="s">
        <v>0</v>
      </c>
      <c r="I206" s="203">
        <v>600</v>
      </c>
      <c r="J206" s="203"/>
      <c r="K206" s="203"/>
      <c r="L206" s="218">
        <v>83.070000000000007</v>
      </c>
      <c r="M206" s="206">
        <f t="shared" si="15"/>
        <v>49842.000000000007</v>
      </c>
      <c r="O206" s="34"/>
      <c r="P206" s="47"/>
      <c r="Q206" s="35"/>
      <c r="R206" s="35"/>
      <c r="S206" s="35"/>
      <c r="T206" s="35"/>
      <c r="U206" s="35"/>
      <c r="V206" s="35"/>
      <c r="W206" s="35"/>
      <c r="X206" s="36"/>
    </row>
    <row r="207" spans="4:24" ht="19.95" hidden="1" customHeight="1" x14ac:dyDescent="0.25">
      <c r="D207" s="201">
        <v>45906</v>
      </c>
      <c r="E207" s="202" t="s">
        <v>223</v>
      </c>
      <c r="F207" s="203" t="s">
        <v>12499</v>
      </c>
      <c r="G207" s="203" t="s">
        <v>12494</v>
      </c>
      <c r="H207" s="203" t="s">
        <v>0</v>
      </c>
      <c r="I207" s="203">
        <v>300</v>
      </c>
      <c r="J207" s="203"/>
      <c r="K207" s="203"/>
      <c r="L207" s="218">
        <v>169.65</v>
      </c>
      <c r="M207" s="206">
        <f t="shared" si="15"/>
        <v>50895</v>
      </c>
      <c r="O207" s="34"/>
      <c r="P207" s="47"/>
      <c r="Q207" s="35"/>
      <c r="R207" s="35"/>
      <c r="S207" s="35"/>
      <c r="T207" s="35"/>
      <c r="U207" s="35"/>
      <c r="V207" s="35"/>
      <c r="W207" s="35"/>
      <c r="X207" s="36"/>
    </row>
    <row r="208" spans="4:24" ht="19.95" hidden="1" customHeight="1" x14ac:dyDescent="0.25">
      <c r="D208" s="201">
        <v>45906</v>
      </c>
      <c r="E208" s="202" t="s">
        <v>223</v>
      </c>
      <c r="F208" s="203" t="s">
        <v>12500</v>
      </c>
      <c r="G208" s="203" t="s">
        <v>12495</v>
      </c>
      <c r="H208" s="203" t="s">
        <v>0</v>
      </c>
      <c r="I208" s="203">
        <v>170</v>
      </c>
      <c r="J208" s="203"/>
      <c r="K208" s="203"/>
      <c r="L208" s="218">
        <v>282.36</v>
      </c>
      <c r="M208" s="206">
        <f t="shared" si="15"/>
        <v>48001.200000000004</v>
      </c>
      <c r="O208" s="34"/>
      <c r="P208" s="47"/>
      <c r="Q208" s="35"/>
      <c r="R208" s="35"/>
      <c r="S208" s="35"/>
      <c r="T208" s="35"/>
      <c r="U208" s="35"/>
      <c r="V208" s="35"/>
      <c r="W208" s="35"/>
      <c r="X208" s="36"/>
    </row>
    <row r="209" spans="4:24" ht="19.95" hidden="1" customHeight="1" x14ac:dyDescent="0.25">
      <c r="D209" s="201">
        <v>45913</v>
      </c>
      <c r="E209" s="202" t="s">
        <v>223</v>
      </c>
      <c r="F209" s="203" t="s">
        <v>12344</v>
      </c>
      <c r="G209" s="203" t="s">
        <v>12440</v>
      </c>
      <c r="H209" s="203" t="s">
        <v>57</v>
      </c>
      <c r="I209" s="203">
        <v>-500</v>
      </c>
      <c r="J209" s="203"/>
      <c r="K209" s="203"/>
      <c r="L209" s="218">
        <v>95.16</v>
      </c>
      <c r="M209" s="206">
        <f t="shared" si="15"/>
        <v>-47580</v>
      </c>
      <c r="O209" s="34"/>
      <c r="P209" s="47"/>
      <c r="Q209" s="35"/>
      <c r="R209" s="35"/>
      <c r="S209" s="35"/>
      <c r="T209" s="35"/>
      <c r="U209" s="35"/>
      <c r="V209" s="35"/>
      <c r="W209" s="35"/>
      <c r="X209" s="36"/>
    </row>
    <row r="210" spans="4:24" ht="19.95" hidden="1" customHeight="1" x14ac:dyDescent="0.25">
      <c r="D210" s="201">
        <v>45913</v>
      </c>
      <c r="E210" s="202" t="s">
        <v>223</v>
      </c>
      <c r="F210" s="203" t="s">
        <v>12352</v>
      </c>
      <c r="G210" s="203" t="s">
        <v>12441</v>
      </c>
      <c r="H210" s="203" t="s">
        <v>57</v>
      </c>
      <c r="I210" s="203">
        <v>-500</v>
      </c>
      <c r="J210" s="203"/>
      <c r="K210" s="203"/>
      <c r="L210" s="218">
        <v>39.779999999999994</v>
      </c>
      <c r="M210" s="206">
        <f t="shared" si="15"/>
        <v>-19889.999999999996</v>
      </c>
      <c r="O210" s="34"/>
      <c r="P210" s="47"/>
      <c r="Q210" s="35"/>
      <c r="R210" s="35"/>
      <c r="S210" s="35"/>
      <c r="T210" s="35"/>
      <c r="U210" s="35"/>
      <c r="V210" s="35"/>
      <c r="W210" s="35"/>
      <c r="X210" s="36"/>
    </row>
    <row r="211" spans="4:24" ht="19.95" hidden="1" customHeight="1" x14ac:dyDescent="0.25">
      <c r="D211" s="201">
        <v>45913</v>
      </c>
      <c r="E211" s="202" t="s">
        <v>223</v>
      </c>
      <c r="F211" s="203" t="s">
        <v>12356</v>
      </c>
      <c r="G211" s="203" t="s">
        <v>12444</v>
      </c>
      <c r="H211" s="203" t="s">
        <v>57</v>
      </c>
      <c r="I211" s="203">
        <v>-260</v>
      </c>
      <c r="J211" s="203"/>
      <c r="K211" s="203"/>
      <c r="L211" s="218">
        <v>42.120000000000005</v>
      </c>
      <c r="M211" s="206">
        <f t="shared" si="15"/>
        <v>-10951.2</v>
      </c>
      <c r="O211" s="34"/>
      <c r="P211" s="47"/>
      <c r="Q211" s="35"/>
      <c r="R211" s="35"/>
      <c r="S211" s="35"/>
      <c r="T211" s="35"/>
      <c r="U211" s="35"/>
      <c r="V211" s="35"/>
      <c r="W211" s="35"/>
      <c r="X211" s="36"/>
    </row>
    <row r="212" spans="4:24" ht="19.95" hidden="1" customHeight="1" x14ac:dyDescent="0.25">
      <c r="D212" s="201">
        <v>45913</v>
      </c>
      <c r="E212" s="202" t="s">
        <v>223</v>
      </c>
      <c r="F212" s="203" t="s">
        <v>12386</v>
      </c>
      <c r="G212" s="203" t="s">
        <v>12448</v>
      </c>
      <c r="H212" s="203" t="s">
        <v>57</v>
      </c>
      <c r="I212" s="203">
        <v>-140</v>
      </c>
      <c r="J212" s="203"/>
      <c r="K212" s="203"/>
      <c r="L212" s="218">
        <v>173.16</v>
      </c>
      <c r="M212" s="206">
        <f t="shared" si="15"/>
        <v>-24242.399999999998</v>
      </c>
      <c r="O212" s="34"/>
      <c r="P212" s="47"/>
      <c r="Q212" s="35"/>
      <c r="R212" s="35"/>
      <c r="S212" s="35"/>
      <c r="T212" s="35"/>
      <c r="U212" s="35"/>
      <c r="V212" s="35"/>
      <c r="W212" s="35"/>
      <c r="X212" s="36"/>
    </row>
    <row r="213" spans="4:24" ht="19.95" hidden="1" customHeight="1" x14ac:dyDescent="0.25">
      <c r="D213" s="201">
        <v>45913</v>
      </c>
      <c r="E213" s="202" t="s">
        <v>223</v>
      </c>
      <c r="F213" s="203" t="s">
        <v>12348</v>
      </c>
      <c r="G213" s="203" t="s">
        <v>12449</v>
      </c>
      <c r="H213" s="203" t="s">
        <v>57</v>
      </c>
      <c r="I213" s="203">
        <v>-140</v>
      </c>
      <c r="J213" s="203"/>
      <c r="K213" s="203"/>
      <c r="L213" s="218">
        <v>306.93</v>
      </c>
      <c r="M213" s="206">
        <f t="shared" si="15"/>
        <v>-42970.200000000004</v>
      </c>
      <c r="O213" s="34"/>
      <c r="P213" s="47"/>
      <c r="Q213" s="35"/>
      <c r="R213" s="35"/>
      <c r="S213" s="35"/>
      <c r="T213" s="35"/>
      <c r="U213" s="35"/>
      <c r="V213" s="35"/>
      <c r="W213" s="35"/>
      <c r="X213" s="36"/>
    </row>
    <row r="214" spans="4:24" ht="19.95" hidden="1" customHeight="1" x14ac:dyDescent="0.25">
      <c r="D214" s="201">
        <v>45913</v>
      </c>
      <c r="E214" s="202" t="s">
        <v>223</v>
      </c>
      <c r="F214" s="203" t="s">
        <v>12451</v>
      </c>
      <c r="G214" s="203" t="s">
        <v>12450</v>
      </c>
      <c r="H214" s="203" t="s">
        <v>57</v>
      </c>
      <c r="I214" s="203">
        <v>-110</v>
      </c>
      <c r="J214" s="203"/>
      <c r="K214" s="203"/>
      <c r="L214" s="218">
        <v>106.08</v>
      </c>
      <c r="M214" s="206">
        <f t="shared" si="15"/>
        <v>-11668.8</v>
      </c>
      <c r="O214" s="34"/>
      <c r="P214" s="47"/>
      <c r="Q214" s="35"/>
      <c r="R214" s="35"/>
      <c r="S214" s="35"/>
      <c r="T214" s="35"/>
      <c r="U214" s="35"/>
      <c r="V214" s="35"/>
      <c r="W214" s="35"/>
      <c r="X214" s="36"/>
    </row>
    <row r="215" spans="4:24" ht="19.95" hidden="1" customHeight="1" x14ac:dyDescent="0.25">
      <c r="D215" s="201">
        <v>45913</v>
      </c>
      <c r="E215" s="202" t="s">
        <v>223</v>
      </c>
      <c r="F215" s="203" t="s">
        <v>12453</v>
      </c>
      <c r="G215" s="203" t="s">
        <v>12452</v>
      </c>
      <c r="H215" s="203" t="s">
        <v>57</v>
      </c>
      <c r="I215" s="203">
        <v>-450</v>
      </c>
      <c r="J215" s="203"/>
      <c r="K215" s="203"/>
      <c r="L215" s="218">
        <v>126.35999999999999</v>
      </c>
      <c r="M215" s="206">
        <f t="shared" si="15"/>
        <v>-56861.999999999993</v>
      </c>
      <c r="O215" s="34"/>
      <c r="P215" s="47"/>
      <c r="Q215" s="35"/>
      <c r="R215" s="35"/>
      <c r="S215" s="35"/>
      <c r="T215" s="35"/>
      <c r="U215" s="35"/>
      <c r="V215" s="35"/>
      <c r="W215" s="35"/>
      <c r="X215" s="36"/>
    </row>
    <row r="216" spans="4:24" ht="19.95" hidden="1" customHeight="1" x14ac:dyDescent="0.25">
      <c r="D216" s="201">
        <v>45913</v>
      </c>
      <c r="E216" s="202" t="s">
        <v>223</v>
      </c>
      <c r="F216" s="203" t="s">
        <v>12471</v>
      </c>
      <c r="G216" s="203" t="s">
        <v>12472</v>
      </c>
      <c r="H216" s="203" t="s">
        <v>57</v>
      </c>
      <c r="I216" s="203">
        <v>-500</v>
      </c>
      <c r="J216" s="203"/>
      <c r="K216" s="203"/>
      <c r="L216" s="218">
        <v>85.8</v>
      </c>
      <c r="M216" s="206">
        <f t="shared" si="15"/>
        <v>-42900</v>
      </c>
      <c r="O216" s="34"/>
      <c r="P216" s="47"/>
      <c r="Q216" s="35"/>
      <c r="R216" s="35"/>
      <c r="S216" s="35"/>
      <c r="T216" s="35"/>
      <c r="U216" s="35"/>
      <c r="V216" s="35"/>
      <c r="W216" s="35"/>
      <c r="X216" s="36"/>
    </row>
    <row r="217" spans="4:24" ht="19.95" hidden="1" customHeight="1" x14ac:dyDescent="0.25">
      <c r="D217" s="201">
        <v>45913</v>
      </c>
      <c r="E217" s="202" t="s">
        <v>223</v>
      </c>
      <c r="F217" s="203" t="s">
        <v>12442</v>
      </c>
      <c r="G217" s="203" t="s">
        <v>12474</v>
      </c>
      <c r="H217" s="203" t="s">
        <v>57</v>
      </c>
      <c r="I217" s="203">
        <v>-350</v>
      </c>
      <c r="J217" s="203"/>
      <c r="K217" s="203"/>
      <c r="L217" s="218">
        <v>87.75</v>
      </c>
      <c r="M217" s="206">
        <f t="shared" si="15"/>
        <v>-30712.5</v>
      </c>
      <c r="O217" s="34"/>
      <c r="P217" s="47"/>
      <c r="Q217" s="35"/>
      <c r="R217" s="35"/>
      <c r="S217" s="35"/>
      <c r="T217" s="35"/>
      <c r="U217" s="35"/>
      <c r="V217" s="35"/>
      <c r="W217" s="35"/>
      <c r="X217" s="36"/>
    </row>
    <row r="218" spans="4:24" ht="19.95" hidden="1" customHeight="1" x14ac:dyDescent="0.25">
      <c r="D218" s="201">
        <v>45913</v>
      </c>
      <c r="E218" s="202" t="s">
        <v>223</v>
      </c>
      <c r="F218" s="203" t="s">
        <v>12451</v>
      </c>
      <c r="G218" s="203" t="s">
        <v>12473</v>
      </c>
      <c r="H218" s="203" t="s">
        <v>57</v>
      </c>
      <c r="I218" s="203">
        <v>-100</v>
      </c>
      <c r="J218" s="203"/>
      <c r="K218" s="203"/>
      <c r="L218" s="218">
        <v>224.64</v>
      </c>
      <c r="M218" s="206">
        <f t="shared" si="15"/>
        <v>-22464</v>
      </c>
      <c r="O218" s="34"/>
      <c r="P218" s="47"/>
      <c r="Q218" s="35"/>
      <c r="R218" s="35"/>
      <c r="S218" s="35"/>
      <c r="T218" s="35"/>
      <c r="U218" s="35"/>
      <c r="V218" s="35"/>
      <c r="W218" s="35"/>
      <c r="X218" s="36"/>
    </row>
    <row r="219" spans="4:24" ht="19.95" hidden="1" customHeight="1" x14ac:dyDescent="0.25">
      <c r="D219" s="201">
        <v>45913</v>
      </c>
      <c r="E219" s="202" t="s">
        <v>223</v>
      </c>
      <c r="F219" s="203" t="s">
        <v>12496</v>
      </c>
      <c r="G219" s="203" t="s">
        <v>12491</v>
      </c>
      <c r="H219" s="203" t="s">
        <v>57</v>
      </c>
      <c r="I219" s="203">
        <v>-400</v>
      </c>
      <c r="J219" s="203"/>
      <c r="K219" s="203"/>
      <c r="L219" s="218">
        <v>87.36</v>
      </c>
      <c r="M219" s="206">
        <f t="shared" si="15"/>
        <v>-34944</v>
      </c>
      <c r="O219" s="34"/>
      <c r="P219" s="47"/>
      <c r="Q219" s="35"/>
      <c r="R219" s="35"/>
      <c r="S219" s="35"/>
      <c r="T219" s="35"/>
      <c r="U219" s="35"/>
      <c r="V219" s="35"/>
      <c r="W219" s="35"/>
      <c r="X219" s="36"/>
    </row>
    <row r="220" spans="4:24" ht="19.95" hidden="1" customHeight="1" x14ac:dyDescent="0.25">
      <c r="D220" s="201">
        <v>45913</v>
      </c>
      <c r="E220" s="202" t="s">
        <v>223</v>
      </c>
      <c r="F220" s="203" t="s">
        <v>12498</v>
      </c>
      <c r="G220" s="203" t="s">
        <v>12492</v>
      </c>
      <c r="H220" s="203" t="s">
        <v>57</v>
      </c>
      <c r="I220" s="203">
        <v>-150</v>
      </c>
      <c r="J220" s="203"/>
      <c r="K220" s="203"/>
      <c r="L220" s="218">
        <v>230.88</v>
      </c>
      <c r="M220" s="206">
        <f t="shared" si="15"/>
        <v>-34632</v>
      </c>
      <c r="O220" s="34"/>
      <c r="P220" s="47"/>
      <c r="Q220" s="35"/>
      <c r="R220" s="35"/>
      <c r="S220" s="35"/>
      <c r="T220" s="35"/>
      <c r="U220" s="35"/>
      <c r="V220" s="35"/>
      <c r="W220" s="35"/>
      <c r="X220" s="36"/>
    </row>
    <row r="221" spans="4:24" ht="19.95" hidden="1" customHeight="1" x14ac:dyDescent="0.25">
      <c r="D221" s="201">
        <v>45913</v>
      </c>
      <c r="E221" s="202" t="s">
        <v>223</v>
      </c>
      <c r="F221" s="203" t="s">
        <v>12497</v>
      </c>
      <c r="G221" s="203" t="s">
        <v>12493</v>
      </c>
      <c r="H221" s="203" t="s">
        <v>57</v>
      </c>
      <c r="I221" s="203">
        <v>-600</v>
      </c>
      <c r="J221" s="203"/>
      <c r="K221" s="203"/>
      <c r="L221" s="218">
        <v>86.19</v>
      </c>
      <c r="M221" s="206">
        <f t="shared" si="15"/>
        <v>-51714</v>
      </c>
      <c r="O221" s="34"/>
      <c r="P221" s="47"/>
      <c r="Q221" s="35"/>
      <c r="R221" s="35"/>
      <c r="S221" s="35"/>
      <c r="T221" s="35"/>
      <c r="U221" s="35"/>
      <c r="V221" s="35"/>
      <c r="W221" s="35"/>
      <c r="X221" s="36"/>
    </row>
    <row r="222" spans="4:24" ht="19.95" hidden="1" customHeight="1" x14ac:dyDescent="0.25">
      <c r="D222" s="201">
        <v>45913</v>
      </c>
      <c r="E222" s="202" t="s">
        <v>223</v>
      </c>
      <c r="F222" s="203" t="s">
        <v>12499</v>
      </c>
      <c r="G222" s="203" t="s">
        <v>12494</v>
      </c>
      <c r="H222" s="203" t="s">
        <v>57</v>
      </c>
      <c r="I222" s="203">
        <v>-300</v>
      </c>
      <c r="J222" s="203"/>
      <c r="K222" s="203"/>
      <c r="L222" s="218">
        <v>195</v>
      </c>
      <c r="M222" s="206">
        <f t="shared" si="15"/>
        <v>-58500</v>
      </c>
      <c r="O222" s="34"/>
      <c r="P222" s="47"/>
      <c r="Q222" s="35"/>
      <c r="R222" s="35"/>
      <c r="S222" s="35"/>
      <c r="T222" s="35"/>
      <c r="U222" s="35"/>
      <c r="V222" s="35"/>
      <c r="W222" s="35"/>
      <c r="X222" s="36"/>
    </row>
    <row r="223" spans="4:24" ht="19.95" hidden="1" customHeight="1" x14ac:dyDescent="0.25">
      <c r="D223" s="201">
        <v>45913</v>
      </c>
      <c r="E223" s="202" t="s">
        <v>223</v>
      </c>
      <c r="F223" s="203" t="s">
        <v>12500</v>
      </c>
      <c r="G223" s="203" t="s">
        <v>12495</v>
      </c>
      <c r="H223" s="203" t="s">
        <v>57</v>
      </c>
      <c r="I223" s="203">
        <v>-170</v>
      </c>
      <c r="J223" s="203"/>
      <c r="K223" s="203"/>
      <c r="L223" s="218">
        <v>236.73000000000002</v>
      </c>
      <c r="M223" s="206">
        <f t="shared" si="15"/>
        <v>-40244.100000000006</v>
      </c>
      <c r="O223" s="34"/>
      <c r="P223" s="47"/>
      <c r="Q223" s="35"/>
      <c r="R223" s="35"/>
      <c r="S223" s="35"/>
      <c r="T223" s="35"/>
      <c r="U223" s="35"/>
      <c r="V223" s="35"/>
      <c r="W223" s="35"/>
      <c r="X223" s="36"/>
    </row>
    <row r="224" spans="4:24" ht="20.25" hidden="1" customHeight="1" x14ac:dyDescent="0.25">
      <c r="D224" s="201">
        <v>45892</v>
      </c>
      <c r="E224" s="202" t="s">
        <v>223</v>
      </c>
      <c r="F224" s="203" t="s">
        <v>12386</v>
      </c>
      <c r="G224" s="203" t="s">
        <v>12448</v>
      </c>
      <c r="H224" s="203" t="s">
        <v>0</v>
      </c>
      <c r="I224" s="203">
        <v>140</v>
      </c>
      <c r="J224" s="203"/>
      <c r="K224" s="203"/>
      <c r="L224" s="218">
        <v>337.73999999999995</v>
      </c>
      <c r="M224" s="206">
        <f t="shared" si="15"/>
        <v>47283.599999999991</v>
      </c>
      <c r="O224" s="34"/>
      <c r="P224" s="47"/>
      <c r="Q224" s="35"/>
      <c r="R224" s="35"/>
      <c r="S224" s="35"/>
      <c r="T224" s="35"/>
      <c r="U224" s="35"/>
      <c r="V224" s="35"/>
      <c r="W224" s="35"/>
      <c r="X224" s="36"/>
    </row>
    <row r="225" spans="4:24" ht="20.25" hidden="1" customHeight="1" x14ac:dyDescent="0.25">
      <c r="D225" s="201">
        <v>45892</v>
      </c>
      <c r="E225" s="202" t="s">
        <v>223</v>
      </c>
      <c r="F225" s="203" t="s">
        <v>12348</v>
      </c>
      <c r="G225" s="203" t="s">
        <v>12449</v>
      </c>
      <c r="H225" s="203" t="s">
        <v>0</v>
      </c>
      <c r="I225" s="203">
        <v>140</v>
      </c>
      <c r="J225" s="203"/>
      <c r="K225" s="203"/>
      <c r="L225" s="218">
        <v>330.33</v>
      </c>
      <c r="M225" s="206">
        <f t="shared" si="15"/>
        <v>46246.2</v>
      </c>
      <c r="O225" s="34"/>
      <c r="P225" s="47"/>
      <c r="Q225" s="35"/>
      <c r="R225" s="35"/>
      <c r="S225" s="35"/>
      <c r="T225" s="35"/>
      <c r="U225" s="35"/>
      <c r="V225" s="35"/>
      <c r="W225" s="35"/>
      <c r="X225" s="36"/>
    </row>
    <row r="226" spans="4:24" ht="20.25" hidden="1" customHeight="1" x14ac:dyDescent="0.25">
      <c r="D226" s="201">
        <v>45892</v>
      </c>
      <c r="E226" s="202" t="s">
        <v>223</v>
      </c>
      <c r="F226" s="203" t="s">
        <v>12451</v>
      </c>
      <c r="G226" s="203" t="s">
        <v>12450</v>
      </c>
      <c r="H226" s="203" t="s">
        <v>0</v>
      </c>
      <c r="I226" s="203">
        <v>110</v>
      </c>
      <c r="J226" s="203"/>
      <c r="K226" s="203"/>
      <c r="L226" s="218">
        <v>422.76</v>
      </c>
      <c r="M226" s="206">
        <f t="shared" si="15"/>
        <v>46503.6</v>
      </c>
      <c r="O226" s="34"/>
      <c r="P226" s="47"/>
      <c r="Q226" s="35"/>
      <c r="R226" s="35"/>
      <c r="S226" s="35"/>
      <c r="T226" s="35"/>
      <c r="U226" s="35"/>
      <c r="V226" s="35"/>
      <c r="W226" s="35"/>
      <c r="X226" s="36"/>
    </row>
    <row r="227" spans="4:24" ht="19.95" hidden="1" customHeight="1" x14ac:dyDescent="0.25">
      <c r="D227" s="201">
        <v>45892</v>
      </c>
      <c r="E227" s="202" t="s">
        <v>223</v>
      </c>
      <c r="F227" s="203" t="s">
        <v>12453</v>
      </c>
      <c r="G227" s="203" t="s">
        <v>12452</v>
      </c>
      <c r="H227" s="203" t="s">
        <v>0</v>
      </c>
      <c r="I227" s="203">
        <v>450</v>
      </c>
      <c r="J227" s="203"/>
      <c r="K227" s="203"/>
      <c r="L227" s="218">
        <v>101.00999999999999</v>
      </c>
      <c r="M227" s="206">
        <f t="shared" si="15"/>
        <v>45454.499999999993</v>
      </c>
      <c r="O227" s="34"/>
      <c r="P227" s="47"/>
      <c r="Q227" s="35"/>
      <c r="R227" s="35"/>
      <c r="S227" s="35"/>
      <c r="T227" s="35"/>
      <c r="U227" s="35"/>
      <c r="V227" s="35"/>
      <c r="W227" s="35"/>
      <c r="X227" s="36">
        <f>W227*T227</f>
        <v>0</v>
      </c>
    </row>
    <row r="228" spans="4:24" ht="19.95" hidden="1" customHeight="1" x14ac:dyDescent="0.25">
      <c r="D228" s="201">
        <v>45899</v>
      </c>
      <c r="E228" s="202" t="s">
        <v>223</v>
      </c>
      <c r="F228" s="203" t="s">
        <v>12471</v>
      </c>
      <c r="G228" s="203" t="s">
        <v>12472</v>
      </c>
      <c r="H228" s="203" t="s">
        <v>0</v>
      </c>
      <c r="I228" s="203">
        <v>500</v>
      </c>
      <c r="J228" s="203"/>
      <c r="K228" s="203"/>
      <c r="L228" s="218">
        <v>92.820000000000007</v>
      </c>
      <c r="M228" s="206">
        <f t="shared" si="15"/>
        <v>46410.000000000007</v>
      </c>
      <c r="O228" s="34"/>
      <c r="P228" s="47"/>
      <c r="Q228" s="35"/>
      <c r="R228" s="35"/>
      <c r="S228" s="35"/>
      <c r="T228" s="35"/>
      <c r="U228" s="35"/>
      <c r="V228" s="35"/>
      <c r="W228" s="35"/>
      <c r="X228" s="36"/>
    </row>
    <row r="229" spans="4:24" ht="19.95" hidden="1" customHeight="1" x14ac:dyDescent="0.25">
      <c r="D229" s="201">
        <v>45899</v>
      </c>
      <c r="E229" s="202" t="s">
        <v>223</v>
      </c>
      <c r="F229" s="203" t="s">
        <v>12451</v>
      </c>
      <c r="G229" s="203" t="s">
        <v>12473</v>
      </c>
      <c r="H229" s="203" t="s">
        <v>0</v>
      </c>
      <c r="I229" s="203">
        <v>100</v>
      </c>
      <c r="J229" s="203"/>
      <c r="K229" s="203"/>
      <c r="L229" s="218">
        <v>486.71999999999997</v>
      </c>
      <c r="M229" s="206">
        <f t="shared" si="15"/>
        <v>48672</v>
      </c>
      <c r="O229" s="34"/>
      <c r="P229" s="47"/>
      <c r="Q229" s="35"/>
      <c r="R229" s="35"/>
      <c r="S229" s="35"/>
      <c r="T229" s="35"/>
      <c r="U229" s="35"/>
      <c r="V229" s="35"/>
      <c r="W229" s="35"/>
      <c r="X229" s="36"/>
    </row>
    <row r="230" spans="4:24" ht="19.95" hidden="1" customHeight="1" x14ac:dyDescent="0.25">
      <c r="D230" s="201">
        <v>45899</v>
      </c>
      <c r="E230" s="202" t="s">
        <v>223</v>
      </c>
      <c r="F230" s="203" t="s">
        <v>12442</v>
      </c>
      <c r="G230" s="203" t="s">
        <v>12474</v>
      </c>
      <c r="H230" s="203" t="s">
        <v>0</v>
      </c>
      <c r="I230" s="203">
        <v>350</v>
      </c>
      <c r="J230" s="203"/>
      <c r="K230" s="203"/>
      <c r="L230" s="218">
        <v>137.66999999999999</v>
      </c>
      <c r="M230" s="206">
        <f t="shared" si="15"/>
        <v>48184.499999999993</v>
      </c>
      <c r="O230" s="34"/>
      <c r="P230" s="47"/>
      <c r="Q230" s="35"/>
      <c r="R230" s="35"/>
      <c r="S230" s="35"/>
      <c r="T230" s="35"/>
      <c r="U230" s="35"/>
      <c r="V230" s="35"/>
      <c r="W230" s="35"/>
      <c r="X230" s="36"/>
    </row>
    <row r="231" spans="4:24" ht="14.4" hidden="1" thickTop="1" x14ac:dyDescent="0.25">
      <c r="D231" s="201">
        <v>45885</v>
      </c>
      <c r="E231" s="202" t="s">
        <v>223</v>
      </c>
      <c r="F231" s="203" t="s">
        <v>12344</v>
      </c>
      <c r="G231" s="203" t="s">
        <v>12440</v>
      </c>
      <c r="H231" s="203" t="s">
        <v>0</v>
      </c>
      <c r="I231" s="203">
        <v>500</v>
      </c>
      <c r="J231" s="203"/>
      <c r="K231" s="203"/>
      <c r="L231" s="218">
        <v>93.6</v>
      </c>
      <c r="M231" s="206">
        <f t="shared" si="15"/>
        <v>46800</v>
      </c>
      <c r="O231" s="34"/>
      <c r="P231" s="47"/>
      <c r="Q231" s="35"/>
      <c r="R231" s="35"/>
      <c r="S231" s="35"/>
      <c r="T231" s="35"/>
      <c r="U231" s="35"/>
      <c r="V231" s="35"/>
      <c r="W231" s="35"/>
      <c r="X231" s="36"/>
    </row>
    <row r="232" spans="4:24" ht="20.25" hidden="1" customHeight="1" x14ac:dyDescent="0.25">
      <c r="D232" s="201">
        <v>45885</v>
      </c>
      <c r="E232" s="202" t="s">
        <v>223</v>
      </c>
      <c r="F232" s="203" t="s">
        <v>12352</v>
      </c>
      <c r="G232" s="203" t="s">
        <v>12441</v>
      </c>
      <c r="H232" s="203" t="s">
        <v>0</v>
      </c>
      <c r="I232" s="203">
        <v>500</v>
      </c>
      <c r="J232" s="203"/>
      <c r="K232" s="203"/>
      <c r="L232" s="218">
        <v>90.09</v>
      </c>
      <c r="M232" s="206">
        <f t="shared" si="15"/>
        <v>45045</v>
      </c>
      <c r="O232" s="34"/>
      <c r="P232" s="47"/>
      <c r="Q232" s="35"/>
      <c r="R232" s="35"/>
      <c r="S232" s="35"/>
      <c r="T232" s="35"/>
      <c r="U232" s="35"/>
      <c r="V232" s="35"/>
      <c r="W232" s="35"/>
      <c r="X232" s="36"/>
    </row>
    <row r="233" spans="4:24" ht="20.25" hidden="1" customHeight="1" x14ac:dyDescent="0.25">
      <c r="D233" s="201">
        <v>45885</v>
      </c>
      <c r="E233" s="202" t="s">
        <v>223</v>
      </c>
      <c r="F233" s="203" t="s">
        <v>12356</v>
      </c>
      <c r="G233" s="203" t="s">
        <v>12444</v>
      </c>
      <c r="H233" s="203" t="s">
        <v>0</v>
      </c>
      <c r="I233" s="203">
        <v>260</v>
      </c>
      <c r="J233" s="203"/>
      <c r="K233" s="203"/>
      <c r="L233" s="218">
        <v>175.10999999999999</v>
      </c>
      <c r="M233" s="206">
        <f t="shared" si="15"/>
        <v>45528.6</v>
      </c>
      <c r="O233" s="34"/>
      <c r="P233" s="47"/>
      <c r="Q233" s="35"/>
      <c r="R233" s="35"/>
      <c r="S233" s="35"/>
      <c r="T233" s="35"/>
      <c r="U233" s="35"/>
      <c r="V233" s="35"/>
      <c r="W233" s="35"/>
      <c r="X233" s="36"/>
    </row>
    <row r="234" spans="4:24" ht="20.25" hidden="1" customHeight="1" x14ac:dyDescent="0.25">
      <c r="D234" s="201">
        <v>45332</v>
      </c>
      <c r="E234" s="202" t="s">
        <v>224</v>
      </c>
      <c r="F234" s="203" t="s">
        <v>11449</v>
      </c>
      <c r="G234" s="203" t="s">
        <v>11447</v>
      </c>
      <c r="H234" s="203" t="s">
        <v>0</v>
      </c>
      <c r="I234" s="203">
        <v>50</v>
      </c>
      <c r="J234" s="203"/>
      <c r="K234" s="203"/>
      <c r="L234" s="218">
        <v>858.85799999999995</v>
      </c>
      <c r="M234" s="206">
        <f t="shared" si="15"/>
        <v>42942.899999999994</v>
      </c>
      <c r="O234" s="34"/>
      <c r="P234" s="47"/>
      <c r="Q234" s="35"/>
      <c r="R234" s="35"/>
      <c r="S234" s="35"/>
      <c r="T234" s="35"/>
      <c r="U234" s="35"/>
      <c r="V234" s="35"/>
      <c r="W234" s="35"/>
      <c r="X234" s="36"/>
    </row>
    <row r="235" spans="4:24" ht="20.25" hidden="1" customHeight="1" x14ac:dyDescent="0.25">
      <c r="D235" s="201">
        <v>45402</v>
      </c>
      <c r="E235" s="202" t="s">
        <v>223</v>
      </c>
      <c r="F235" s="203" t="s">
        <v>11449</v>
      </c>
      <c r="G235" s="203" t="s">
        <v>11447</v>
      </c>
      <c r="H235" s="203" t="s">
        <v>0</v>
      </c>
      <c r="I235" s="203">
        <v>10</v>
      </c>
      <c r="J235" s="203"/>
      <c r="K235" s="203"/>
      <c r="L235" s="218">
        <v>860.80799999999999</v>
      </c>
      <c r="M235" s="206">
        <f t="shared" si="15"/>
        <v>8608.08</v>
      </c>
      <c r="O235" s="34"/>
      <c r="P235" s="47"/>
      <c r="Q235" s="35"/>
      <c r="R235" s="35"/>
      <c r="S235" s="35"/>
      <c r="T235" s="35"/>
      <c r="U235" s="35"/>
      <c r="V235" s="35"/>
      <c r="W235" s="35"/>
      <c r="X235" s="36"/>
    </row>
    <row r="236" spans="4:24" ht="20.25" hidden="1" customHeight="1" x14ac:dyDescent="0.25">
      <c r="D236" s="201">
        <v>45444</v>
      </c>
      <c r="E236" s="202" t="s">
        <v>223</v>
      </c>
      <c r="F236" s="203" t="s">
        <v>11449</v>
      </c>
      <c r="G236" s="203" t="s">
        <v>11447</v>
      </c>
      <c r="H236" s="203" t="s">
        <v>57</v>
      </c>
      <c r="I236" s="203">
        <v>-10</v>
      </c>
      <c r="J236" s="203"/>
      <c r="K236" s="203"/>
      <c r="L236" s="218">
        <v>1348.386</v>
      </c>
      <c r="M236" s="206">
        <f t="shared" si="15"/>
        <v>-13483.86</v>
      </c>
      <c r="O236" s="34"/>
      <c r="P236" s="47"/>
      <c r="Q236" s="35"/>
      <c r="R236" s="35"/>
      <c r="S236" s="35"/>
      <c r="T236" s="35"/>
      <c r="U236" s="35"/>
      <c r="V236" s="35"/>
      <c r="W236" s="35"/>
      <c r="X236" s="36"/>
    </row>
    <row r="237" spans="4:24" ht="20.25" hidden="1" customHeight="1" x14ac:dyDescent="0.25">
      <c r="D237" s="201">
        <v>45479</v>
      </c>
      <c r="E237" s="202" t="s">
        <v>223</v>
      </c>
      <c r="F237" s="203" t="s">
        <v>11449</v>
      </c>
      <c r="G237" s="203" t="s">
        <v>11447</v>
      </c>
      <c r="H237" s="203" t="s">
        <v>0</v>
      </c>
      <c r="I237" s="203">
        <v>15</v>
      </c>
      <c r="J237" s="203"/>
      <c r="K237" s="203"/>
      <c r="L237" s="218">
        <v>1338.0119999999999</v>
      </c>
      <c r="M237" s="206">
        <f t="shared" si="15"/>
        <v>20070.18</v>
      </c>
      <c r="O237" s="34"/>
      <c r="P237" s="47"/>
      <c r="Q237" s="35"/>
      <c r="R237" s="35"/>
      <c r="S237" s="35"/>
      <c r="T237" s="35"/>
      <c r="U237" s="35"/>
      <c r="V237" s="35"/>
      <c r="W237" s="35"/>
      <c r="X237" s="36"/>
    </row>
    <row r="238" spans="4:24" ht="20.25" hidden="1" customHeight="1" x14ac:dyDescent="0.25">
      <c r="D238" s="201">
        <v>45661</v>
      </c>
      <c r="E238" s="202" t="s">
        <v>223</v>
      </c>
      <c r="F238" s="203" t="s">
        <v>11449</v>
      </c>
      <c r="G238" s="203" t="s">
        <v>11447</v>
      </c>
      <c r="H238" s="203" t="s">
        <v>57</v>
      </c>
      <c r="I238" s="203">
        <v>-5</v>
      </c>
      <c r="J238" s="203"/>
      <c r="K238" s="203"/>
      <c r="L238" s="218">
        <v>1239.5759999999998</v>
      </c>
      <c r="M238" s="206">
        <f t="shared" si="15"/>
        <v>-6197.8799999999992</v>
      </c>
      <c r="O238" s="34"/>
      <c r="P238" s="47"/>
      <c r="Q238" s="35"/>
      <c r="R238" s="35"/>
      <c r="S238" s="35"/>
      <c r="T238" s="35"/>
      <c r="U238" s="35"/>
      <c r="V238" s="35"/>
      <c r="W238" s="35"/>
      <c r="X238" s="36"/>
    </row>
    <row r="239" spans="4:24" ht="20.25" hidden="1" customHeight="1" x14ac:dyDescent="0.25">
      <c r="D239" s="201">
        <v>45710</v>
      </c>
      <c r="E239" s="202" t="s">
        <v>223</v>
      </c>
      <c r="F239" s="203" t="s">
        <v>11449</v>
      </c>
      <c r="G239" s="203" t="s">
        <v>11447</v>
      </c>
      <c r="H239" s="203" t="s">
        <v>0</v>
      </c>
      <c r="I239" s="203">
        <v>40</v>
      </c>
      <c r="J239" s="203"/>
      <c r="K239" s="203"/>
      <c r="L239" s="218">
        <v>780.85799999999995</v>
      </c>
      <c r="M239" s="206">
        <f t="shared" si="15"/>
        <v>31234.32</v>
      </c>
      <c r="O239" s="34"/>
      <c r="P239" s="47"/>
      <c r="Q239" s="35"/>
      <c r="R239" s="35"/>
      <c r="S239" s="35"/>
      <c r="T239" s="35"/>
      <c r="U239" s="35"/>
      <c r="V239" s="35"/>
      <c r="W239" s="35"/>
      <c r="X239" s="36"/>
    </row>
    <row r="240" spans="4:24" ht="20.25" hidden="1" customHeight="1" x14ac:dyDescent="0.25">
      <c r="D240" s="201">
        <v>45724</v>
      </c>
      <c r="E240" s="202" t="s">
        <v>223</v>
      </c>
      <c r="F240" s="203" t="s">
        <v>11449</v>
      </c>
      <c r="G240" s="203" t="s">
        <v>11447</v>
      </c>
      <c r="H240" s="203" t="s">
        <v>0</v>
      </c>
      <c r="I240" s="203">
        <v>30</v>
      </c>
      <c r="J240" s="203"/>
      <c r="K240" s="203"/>
      <c r="L240" s="218">
        <v>671.03399999999999</v>
      </c>
      <c r="M240" s="206">
        <f t="shared" si="15"/>
        <v>20131.02</v>
      </c>
      <c r="O240" s="34"/>
      <c r="P240" s="47"/>
      <c r="Q240" s="35"/>
      <c r="R240" s="35"/>
      <c r="S240" s="35"/>
      <c r="T240" s="35"/>
      <c r="U240" s="35"/>
      <c r="V240" s="35"/>
      <c r="W240" s="35"/>
      <c r="X240" s="36"/>
    </row>
    <row r="241" spans="3:24" ht="20.25" hidden="1" customHeight="1" x14ac:dyDescent="0.25">
      <c r="D241" s="201">
        <v>45731</v>
      </c>
      <c r="E241" s="202" t="s">
        <v>223</v>
      </c>
      <c r="F241" s="203" t="s">
        <v>11449</v>
      </c>
      <c r="G241" s="203" t="s">
        <v>11447</v>
      </c>
      <c r="H241" s="203" t="s">
        <v>0</v>
      </c>
      <c r="I241" s="203">
        <v>30</v>
      </c>
      <c r="J241" s="203"/>
      <c r="K241" s="203"/>
      <c r="L241" s="218">
        <v>622.36200000000008</v>
      </c>
      <c r="M241" s="206">
        <f t="shared" si="15"/>
        <v>18670.86</v>
      </c>
      <c r="O241" s="34"/>
      <c r="P241" s="47"/>
      <c r="Q241" s="35"/>
      <c r="R241" s="35"/>
      <c r="S241" s="35"/>
      <c r="T241" s="35"/>
      <c r="U241" s="35"/>
      <c r="V241" s="35"/>
      <c r="W241" s="35"/>
      <c r="X241" s="36"/>
    </row>
    <row r="242" spans="3:24" ht="20.25" hidden="1" customHeight="1" x14ac:dyDescent="0.25">
      <c r="D242" s="201">
        <v>45829</v>
      </c>
      <c r="E242" s="202" t="s">
        <v>223</v>
      </c>
      <c r="F242" s="203" t="s">
        <v>11449</v>
      </c>
      <c r="G242" s="203" t="s">
        <v>11447</v>
      </c>
      <c r="H242" s="203" t="s">
        <v>57</v>
      </c>
      <c r="I242" s="203">
        <v>-20</v>
      </c>
      <c r="J242" s="203"/>
      <c r="K242" s="203"/>
      <c r="L242" s="218">
        <v>608.55599999999993</v>
      </c>
      <c r="M242" s="206">
        <f t="shared" si="15"/>
        <v>-12171.119999999999</v>
      </c>
      <c r="O242" s="34"/>
      <c r="P242" s="47"/>
      <c r="Q242" s="35"/>
      <c r="R242" s="35"/>
      <c r="S242" s="35"/>
      <c r="T242" s="35"/>
      <c r="U242" s="35"/>
      <c r="V242" s="35"/>
      <c r="W242" s="35"/>
      <c r="X242" s="36"/>
    </row>
    <row r="243" spans="3:24" ht="20.25" hidden="1" customHeight="1" x14ac:dyDescent="0.25">
      <c r="D243" s="201">
        <v>45836</v>
      </c>
      <c r="E243" s="202" t="s">
        <v>223</v>
      </c>
      <c r="F243" s="203" t="s">
        <v>11449</v>
      </c>
      <c r="G243" s="203" t="s">
        <v>11447</v>
      </c>
      <c r="H243" s="203" t="s">
        <v>57</v>
      </c>
      <c r="I243" s="203">
        <v>-20</v>
      </c>
      <c r="J243" s="203"/>
      <c r="K243" s="203"/>
      <c r="L243" s="218">
        <v>645.21600000000001</v>
      </c>
      <c r="M243" s="206">
        <f t="shared" si="15"/>
        <v>-12904.32</v>
      </c>
      <c r="O243" s="34"/>
      <c r="P243" s="47"/>
      <c r="Q243" s="35"/>
      <c r="R243" s="35"/>
      <c r="S243" s="35"/>
      <c r="T243" s="35"/>
      <c r="U243" s="35"/>
      <c r="V243" s="35"/>
      <c r="W243" s="35"/>
      <c r="X243" s="36"/>
    </row>
    <row r="244" spans="3:24" ht="20.25" hidden="1" customHeight="1" x14ac:dyDescent="0.25">
      <c r="D244" s="201">
        <v>45843</v>
      </c>
      <c r="E244" s="202" t="s">
        <v>223</v>
      </c>
      <c r="F244" s="203" t="s">
        <v>11449</v>
      </c>
      <c r="G244" s="203" t="s">
        <v>11447</v>
      </c>
      <c r="H244" s="203" t="s">
        <v>57</v>
      </c>
      <c r="I244" s="203">
        <v>-20</v>
      </c>
      <c r="J244" s="203"/>
      <c r="K244" s="203"/>
      <c r="L244" s="218">
        <v>714.4799999999999</v>
      </c>
      <c r="M244" s="206">
        <f t="shared" si="15"/>
        <v>-14289.599999999999</v>
      </c>
      <c r="O244" s="34"/>
      <c r="P244" s="47"/>
      <c r="Q244" s="35"/>
      <c r="R244" s="35"/>
      <c r="S244" s="35"/>
      <c r="T244" s="35"/>
      <c r="U244" s="35"/>
      <c r="V244" s="35"/>
      <c r="W244" s="35"/>
      <c r="X244" s="36"/>
    </row>
    <row r="245" spans="3:24" ht="20.25" hidden="1" customHeight="1" x14ac:dyDescent="0.25">
      <c r="D245" s="201">
        <v>45857</v>
      </c>
      <c r="E245" s="202" t="s">
        <v>223</v>
      </c>
      <c r="F245" s="203" t="s">
        <v>11449</v>
      </c>
      <c r="G245" s="203" t="s">
        <v>11447</v>
      </c>
      <c r="H245" s="203" t="s">
        <v>57</v>
      </c>
      <c r="I245" s="203">
        <v>-20</v>
      </c>
      <c r="J245" s="203"/>
      <c r="K245" s="203"/>
      <c r="L245" s="218">
        <v>729.06600000000003</v>
      </c>
      <c r="M245" s="206">
        <f t="shared" si="15"/>
        <v>-14581.32</v>
      </c>
      <c r="O245" s="34"/>
      <c r="P245" s="47"/>
      <c r="Q245" s="35"/>
      <c r="R245" s="35"/>
      <c r="S245" s="35"/>
      <c r="T245" s="35"/>
      <c r="U245" s="35"/>
      <c r="V245" s="35"/>
      <c r="W245" s="35"/>
      <c r="X245" s="36"/>
    </row>
    <row r="246" spans="3:24" ht="20.25" hidden="1" customHeight="1" x14ac:dyDescent="0.25">
      <c r="D246" s="201">
        <v>45878</v>
      </c>
      <c r="E246" s="202" t="s">
        <v>223</v>
      </c>
      <c r="F246" s="203" t="s">
        <v>11449</v>
      </c>
      <c r="G246" s="203" t="s">
        <v>11447</v>
      </c>
      <c r="H246" s="203" t="s">
        <v>57</v>
      </c>
      <c r="I246" s="203">
        <v>-20</v>
      </c>
      <c r="J246" s="203"/>
      <c r="K246" s="203"/>
      <c r="L246" s="218">
        <v>804.25799999999992</v>
      </c>
      <c r="M246" s="206">
        <f t="shared" si="15"/>
        <v>-16085.159999999998</v>
      </c>
      <c r="O246" s="34"/>
      <c r="P246" s="47"/>
      <c r="Q246" s="35"/>
      <c r="R246" s="35"/>
      <c r="S246" s="35"/>
      <c r="T246" s="35"/>
      <c r="U246" s="35"/>
      <c r="V246" s="35"/>
      <c r="W246" s="35"/>
      <c r="X246" s="36"/>
    </row>
    <row r="247" spans="3:24" ht="20.25" hidden="1" customHeight="1" x14ac:dyDescent="0.25">
      <c r="D247" s="201">
        <v>45892</v>
      </c>
      <c r="E247" s="202" t="s">
        <v>223</v>
      </c>
      <c r="F247" s="203" t="s">
        <v>11449</v>
      </c>
      <c r="G247" s="203" t="s">
        <v>11447</v>
      </c>
      <c r="H247" s="203" t="s">
        <v>57</v>
      </c>
      <c r="I247" s="203">
        <v>-20</v>
      </c>
      <c r="J247" s="203"/>
      <c r="K247" s="203"/>
      <c r="L247" s="218">
        <v>767.98799999999994</v>
      </c>
      <c r="M247" s="206">
        <f t="shared" si="15"/>
        <v>-15359.759999999998</v>
      </c>
      <c r="O247" s="34"/>
      <c r="P247" s="47"/>
      <c r="Q247" s="35"/>
      <c r="R247" s="35"/>
      <c r="S247" s="35"/>
      <c r="T247" s="35"/>
      <c r="U247" s="35"/>
      <c r="V247" s="35"/>
      <c r="W247" s="35"/>
      <c r="X247" s="36"/>
    </row>
    <row r="248" spans="3:24" ht="19.95" hidden="1" customHeight="1" x14ac:dyDescent="0.25">
      <c r="D248" s="201">
        <v>45906</v>
      </c>
      <c r="E248" s="202" t="s">
        <v>223</v>
      </c>
      <c r="F248" s="203" t="s">
        <v>11449</v>
      </c>
      <c r="G248" s="203" t="s">
        <v>11447</v>
      </c>
      <c r="H248" s="203" t="s">
        <v>57</v>
      </c>
      <c r="I248" s="203">
        <v>-20</v>
      </c>
      <c r="J248" s="203"/>
      <c r="K248" s="203"/>
      <c r="L248" s="218">
        <v>743.88599999999997</v>
      </c>
      <c r="M248" s="206">
        <f t="shared" si="15"/>
        <v>-14877.72</v>
      </c>
      <c r="O248" s="34"/>
      <c r="P248" s="47"/>
      <c r="Q248" s="35"/>
      <c r="R248" s="35"/>
      <c r="S248" s="35"/>
      <c r="T248" s="35"/>
      <c r="U248" s="35"/>
      <c r="V248" s="35"/>
      <c r="W248" s="35"/>
      <c r="X248" s="36"/>
    </row>
    <row r="249" spans="3:24" ht="20.25" hidden="1" customHeight="1" x14ac:dyDescent="0.25">
      <c r="D249" s="201">
        <v>45871</v>
      </c>
      <c r="E249" s="202" t="s">
        <v>223</v>
      </c>
      <c r="F249" s="203" t="s">
        <v>11449</v>
      </c>
      <c r="G249" s="203" t="s">
        <v>11447</v>
      </c>
      <c r="H249" s="203" t="s">
        <v>57</v>
      </c>
      <c r="I249" s="203">
        <v>-20</v>
      </c>
      <c r="J249" s="203"/>
      <c r="K249" s="203"/>
      <c r="L249" s="218">
        <v>710.26800000000003</v>
      </c>
      <c r="M249" s="206">
        <f t="shared" si="15"/>
        <v>-14205.36</v>
      </c>
      <c r="O249" s="34"/>
      <c r="P249" s="47"/>
      <c r="Q249" s="35"/>
      <c r="R249" s="35"/>
      <c r="S249" s="35"/>
      <c r="T249" s="35"/>
      <c r="U249" s="35"/>
      <c r="V249" s="35"/>
      <c r="W249" s="35"/>
      <c r="X249" s="36"/>
    </row>
    <row r="250" spans="3:24" ht="20.25" hidden="1" customHeight="1" thickTop="1" x14ac:dyDescent="0.25">
      <c r="C250">
        <v>42</v>
      </c>
      <c r="D250" s="201">
        <v>45136</v>
      </c>
      <c r="E250" s="202" t="s">
        <v>224</v>
      </c>
      <c r="F250" s="203" t="s">
        <v>217</v>
      </c>
      <c r="G250" s="203" t="s">
        <v>219</v>
      </c>
      <c r="H250" s="203" t="s">
        <v>0</v>
      </c>
      <c r="I250" s="203">
        <v>25</v>
      </c>
      <c r="J250" s="203"/>
      <c r="K250" s="203"/>
      <c r="L250" s="218">
        <v>2078.232</v>
      </c>
      <c r="M250" s="206">
        <f t="shared" ref="M250:M276" si="16">L250*I250</f>
        <v>51955.8</v>
      </c>
      <c r="O250" s="34"/>
      <c r="P250" s="47"/>
      <c r="Q250" s="35"/>
      <c r="R250" s="35"/>
      <c r="S250" s="35"/>
      <c r="T250" s="35"/>
      <c r="U250" s="35"/>
      <c r="V250" s="35"/>
      <c r="W250" s="35"/>
      <c r="X250" s="36">
        <f>W250*T250</f>
        <v>0</v>
      </c>
    </row>
    <row r="251" spans="3:24" ht="20.25" hidden="1" customHeight="1" x14ac:dyDescent="0.25">
      <c r="C251">
        <v>46</v>
      </c>
      <c r="D251" s="201">
        <v>45143</v>
      </c>
      <c r="E251" s="202" t="s">
        <v>223</v>
      </c>
      <c r="F251" s="203" t="s">
        <v>217</v>
      </c>
      <c r="G251" s="203" t="s">
        <v>219</v>
      </c>
      <c r="H251" s="203" t="s">
        <v>0</v>
      </c>
      <c r="I251" s="203">
        <v>15</v>
      </c>
      <c r="J251" s="203"/>
      <c r="K251" s="203"/>
      <c r="L251" s="218">
        <v>1980.1080000000002</v>
      </c>
      <c r="M251" s="206">
        <f t="shared" si="16"/>
        <v>29701.620000000003</v>
      </c>
      <c r="O251" s="34"/>
      <c r="P251" s="47"/>
      <c r="Q251" s="35"/>
      <c r="R251" s="50"/>
      <c r="S251" s="35"/>
      <c r="T251" s="35"/>
      <c r="U251" s="35"/>
      <c r="V251" s="35"/>
      <c r="W251" s="35"/>
      <c r="X251" s="36"/>
    </row>
    <row r="252" spans="3:24" ht="20.25" hidden="1" customHeight="1" x14ac:dyDescent="0.25">
      <c r="C252">
        <v>60</v>
      </c>
      <c r="D252" s="201">
        <v>45171</v>
      </c>
      <c r="E252" s="202" t="s">
        <v>223</v>
      </c>
      <c r="F252" s="203" t="s">
        <v>217</v>
      </c>
      <c r="G252" s="203" t="s">
        <v>219</v>
      </c>
      <c r="H252" s="203" t="s">
        <v>57</v>
      </c>
      <c r="I252" s="203">
        <v>-10</v>
      </c>
      <c r="J252" s="203"/>
      <c r="K252" s="203"/>
      <c r="L252" s="218">
        <v>1911.078</v>
      </c>
      <c r="M252" s="206">
        <f t="shared" si="16"/>
        <v>-19110.78</v>
      </c>
      <c r="O252" s="34"/>
      <c r="P252" s="47"/>
      <c r="Q252" s="35"/>
      <c r="R252" s="35"/>
      <c r="S252" s="35"/>
      <c r="T252" s="35"/>
      <c r="U252" s="35"/>
      <c r="V252" s="35"/>
      <c r="W252" s="35"/>
      <c r="X252" s="36"/>
    </row>
    <row r="253" spans="3:24" ht="20.25" hidden="1" customHeight="1" x14ac:dyDescent="0.25">
      <c r="C253">
        <v>78</v>
      </c>
      <c r="D253" s="201">
        <v>45220</v>
      </c>
      <c r="E253" s="202" t="s">
        <v>223</v>
      </c>
      <c r="F253" s="203" t="s">
        <v>217</v>
      </c>
      <c r="G253" s="203" t="s">
        <v>219</v>
      </c>
      <c r="H253" s="203" t="s">
        <v>57</v>
      </c>
      <c r="I253" s="203">
        <v>-10</v>
      </c>
      <c r="J253" s="203"/>
      <c r="K253" s="203"/>
      <c r="L253" s="218">
        <v>1653.5219999999999</v>
      </c>
      <c r="M253" s="206">
        <f t="shared" si="16"/>
        <v>-16535.22</v>
      </c>
      <c r="O253" s="34"/>
      <c r="P253" s="47"/>
      <c r="Q253" s="35"/>
      <c r="R253" s="35"/>
      <c r="S253" s="35"/>
      <c r="T253" s="35"/>
      <c r="U253" s="35"/>
      <c r="V253" s="35"/>
      <c r="W253" s="35"/>
      <c r="X253" s="36"/>
    </row>
    <row r="254" spans="3:24" ht="20.25" hidden="1" customHeight="1" x14ac:dyDescent="0.25">
      <c r="C254">
        <v>86</v>
      </c>
      <c r="D254" s="201">
        <v>45234</v>
      </c>
      <c r="E254" s="202" t="s">
        <v>223</v>
      </c>
      <c r="F254" s="203" t="s">
        <v>217</v>
      </c>
      <c r="G254" s="203" t="s">
        <v>219</v>
      </c>
      <c r="H254" s="203" t="s">
        <v>57</v>
      </c>
      <c r="I254" s="203">
        <v>-10</v>
      </c>
      <c r="J254" s="203"/>
      <c r="K254" s="203"/>
      <c r="L254" s="218">
        <v>1715.6880000000001</v>
      </c>
      <c r="M254" s="206">
        <f t="shared" si="16"/>
        <v>-17156.88</v>
      </c>
      <c r="O254" s="34"/>
      <c r="P254" s="47"/>
      <c r="Q254" s="35"/>
      <c r="R254" s="35"/>
      <c r="S254" s="35"/>
      <c r="T254" s="35"/>
      <c r="U254" s="35"/>
      <c r="V254" s="35"/>
      <c r="W254" s="35"/>
      <c r="X254" s="36"/>
    </row>
    <row r="255" spans="3:24" ht="20.25" hidden="1" customHeight="1" x14ac:dyDescent="0.25">
      <c r="C255">
        <v>96</v>
      </c>
      <c r="D255" s="201">
        <v>45269</v>
      </c>
      <c r="E255" s="202" t="s">
        <v>223</v>
      </c>
      <c r="F255" s="203" t="s">
        <v>217</v>
      </c>
      <c r="G255" s="203" t="s">
        <v>219</v>
      </c>
      <c r="H255" s="203" t="s">
        <v>0</v>
      </c>
      <c r="I255" s="203">
        <v>10</v>
      </c>
      <c r="J255" s="203"/>
      <c r="K255" s="203"/>
      <c r="L255" s="218">
        <v>1901.952</v>
      </c>
      <c r="M255" s="206">
        <f t="shared" si="16"/>
        <v>19019.52</v>
      </c>
      <c r="O255" s="34"/>
      <c r="P255" s="47"/>
      <c r="Q255" s="35"/>
      <c r="R255" s="35"/>
      <c r="S255" s="35"/>
      <c r="T255" s="35"/>
      <c r="U255" s="35"/>
      <c r="V255" s="35"/>
      <c r="W255" s="35"/>
      <c r="X255" s="36"/>
    </row>
    <row r="256" spans="3:24" ht="20.25" hidden="1" customHeight="1" x14ac:dyDescent="0.25">
      <c r="D256" s="201">
        <v>45395</v>
      </c>
      <c r="E256" s="202" t="s">
        <v>223</v>
      </c>
      <c r="F256" s="203" t="s">
        <v>217</v>
      </c>
      <c r="G256" s="203" t="s">
        <v>219</v>
      </c>
      <c r="H256" s="203" t="s">
        <v>0</v>
      </c>
      <c r="I256" s="203">
        <v>5</v>
      </c>
      <c r="J256" s="203"/>
      <c r="K256" s="203"/>
      <c r="L256" s="218">
        <v>1334.19</v>
      </c>
      <c r="M256" s="206">
        <f t="shared" si="16"/>
        <v>6670.9500000000007</v>
      </c>
      <c r="O256" s="34"/>
      <c r="P256" s="47"/>
      <c r="Q256" s="35"/>
      <c r="R256" s="35"/>
      <c r="S256" s="35"/>
      <c r="T256" s="35"/>
      <c r="U256" s="35"/>
      <c r="V256" s="35"/>
      <c r="W256" s="35"/>
      <c r="X256" s="36"/>
    </row>
    <row r="257" spans="3:24" ht="20.25" hidden="1" customHeight="1" x14ac:dyDescent="0.25">
      <c r="C257">
        <v>109</v>
      </c>
      <c r="D257" s="201">
        <v>45325</v>
      </c>
      <c r="E257" s="202" t="s">
        <v>223</v>
      </c>
      <c r="F257" s="203" t="s">
        <v>217</v>
      </c>
      <c r="G257" s="203" t="s">
        <v>219</v>
      </c>
      <c r="H257" s="203" t="s">
        <v>0</v>
      </c>
      <c r="I257" s="203">
        <v>5</v>
      </c>
      <c r="J257" s="203"/>
      <c r="K257" s="203"/>
      <c r="L257" s="218">
        <v>1465.6979999999999</v>
      </c>
      <c r="M257" s="206">
        <f t="shared" si="16"/>
        <v>7328.49</v>
      </c>
      <c r="O257" s="34"/>
      <c r="P257" s="47"/>
      <c r="Q257" s="35"/>
      <c r="R257" s="35"/>
      <c r="S257" s="35"/>
      <c r="T257" s="35"/>
      <c r="U257" s="35"/>
      <c r="V257" s="35"/>
      <c r="W257" s="35"/>
      <c r="X257" s="36"/>
    </row>
    <row r="258" spans="3:24" ht="20.25" hidden="1" customHeight="1" x14ac:dyDescent="0.25">
      <c r="D258" s="201">
        <v>45340</v>
      </c>
      <c r="E258" s="202" t="s">
        <v>223</v>
      </c>
      <c r="F258" s="203" t="s">
        <v>217</v>
      </c>
      <c r="G258" s="203" t="s">
        <v>219</v>
      </c>
      <c r="H258" s="203" t="s">
        <v>0</v>
      </c>
      <c r="I258" s="203">
        <v>5</v>
      </c>
      <c r="J258" s="203"/>
      <c r="K258" s="203"/>
      <c r="L258" s="218">
        <v>1559.61</v>
      </c>
      <c r="M258" s="206">
        <f t="shared" si="16"/>
        <v>7798.0499999999993</v>
      </c>
      <c r="O258" s="34"/>
      <c r="P258" s="47"/>
      <c r="Q258" s="35"/>
      <c r="R258" s="35"/>
      <c r="S258" s="35"/>
      <c r="T258" s="35"/>
      <c r="U258" s="35"/>
      <c r="V258" s="35"/>
      <c r="W258" s="35"/>
      <c r="X258" s="36"/>
    </row>
    <row r="259" spans="3:24" ht="20.25" hidden="1" customHeight="1" x14ac:dyDescent="0.25">
      <c r="D259" s="201">
        <v>45423</v>
      </c>
      <c r="E259" s="202" t="s">
        <v>223</v>
      </c>
      <c r="F259" s="203" t="s">
        <v>217</v>
      </c>
      <c r="G259" s="203" t="s">
        <v>219</v>
      </c>
      <c r="H259" s="203" t="s">
        <v>0</v>
      </c>
      <c r="I259" s="203">
        <v>10</v>
      </c>
      <c r="J259" s="203"/>
      <c r="K259" s="203"/>
      <c r="L259" s="218">
        <v>1314.066</v>
      </c>
      <c r="M259" s="206">
        <f t="shared" si="16"/>
        <v>13140.66</v>
      </c>
      <c r="O259" s="34"/>
      <c r="P259" s="47"/>
      <c r="Q259" s="35"/>
      <c r="R259" s="35"/>
      <c r="S259" s="35"/>
      <c r="T259" s="35"/>
      <c r="U259" s="35"/>
      <c r="V259" s="35"/>
      <c r="W259" s="35"/>
      <c r="X259" s="36"/>
    </row>
    <row r="260" spans="3:24" ht="20.25" hidden="1" customHeight="1" x14ac:dyDescent="0.25">
      <c r="D260" s="201">
        <v>45402</v>
      </c>
      <c r="E260" s="202" t="s">
        <v>223</v>
      </c>
      <c r="F260" s="203" t="s">
        <v>217</v>
      </c>
      <c r="G260" s="203" t="s">
        <v>219</v>
      </c>
      <c r="H260" s="203" t="s">
        <v>0</v>
      </c>
      <c r="I260" s="203">
        <v>10</v>
      </c>
      <c r="J260" s="203"/>
      <c r="K260" s="203"/>
      <c r="L260" s="218">
        <v>1146.99</v>
      </c>
      <c r="M260" s="206">
        <f t="shared" si="16"/>
        <v>11469.9</v>
      </c>
      <c r="O260" s="34"/>
      <c r="P260" s="47"/>
      <c r="Q260" s="35"/>
      <c r="R260" s="35"/>
      <c r="S260" s="35"/>
      <c r="T260" s="35"/>
      <c r="U260" s="35"/>
      <c r="V260" s="35"/>
      <c r="W260" s="35"/>
      <c r="X260" s="36"/>
    </row>
    <row r="261" spans="3:24" ht="20.25" hidden="1" customHeight="1" x14ac:dyDescent="0.25">
      <c r="D261" s="201">
        <v>45409</v>
      </c>
      <c r="E261" s="202" t="s">
        <v>223</v>
      </c>
      <c r="F261" s="203" t="s">
        <v>217</v>
      </c>
      <c r="G261" s="203" t="s">
        <v>219</v>
      </c>
      <c r="H261" s="203" t="s">
        <v>0</v>
      </c>
      <c r="I261" s="203">
        <v>4</v>
      </c>
      <c r="J261" s="203"/>
      <c r="K261" s="203"/>
      <c r="L261" s="218">
        <v>1312.6619999999998</v>
      </c>
      <c r="M261" s="206">
        <f t="shared" si="16"/>
        <v>5250.6479999999992</v>
      </c>
      <c r="O261" s="34"/>
      <c r="P261" s="47"/>
      <c r="Q261" s="35"/>
      <c r="R261" s="35"/>
      <c r="S261" s="35"/>
      <c r="T261" s="35"/>
      <c r="U261" s="35"/>
      <c r="V261" s="35"/>
      <c r="W261" s="35"/>
      <c r="X261" s="36"/>
    </row>
    <row r="262" spans="3:24" ht="20.25" hidden="1" customHeight="1" x14ac:dyDescent="0.25">
      <c r="D262" s="201">
        <v>45451</v>
      </c>
      <c r="E262" s="202" t="s">
        <v>223</v>
      </c>
      <c r="F262" s="203" t="s">
        <v>217</v>
      </c>
      <c r="G262" s="203" t="s">
        <v>219</v>
      </c>
      <c r="H262" s="203" t="s">
        <v>0</v>
      </c>
      <c r="I262" s="203">
        <v>10</v>
      </c>
      <c r="J262" s="203"/>
      <c r="K262" s="203"/>
      <c r="L262" s="218">
        <v>1384.3439999999998</v>
      </c>
      <c r="M262" s="206">
        <f t="shared" si="16"/>
        <v>13843.439999999999</v>
      </c>
      <c r="O262" s="34"/>
      <c r="P262" s="47"/>
      <c r="Q262" s="35"/>
      <c r="R262" s="35"/>
      <c r="S262" s="35"/>
      <c r="T262" s="35"/>
      <c r="U262" s="35"/>
      <c r="V262" s="35"/>
      <c r="W262" s="35"/>
      <c r="X262" s="36"/>
    </row>
    <row r="263" spans="3:24" ht="20.25" hidden="1" customHeight="1" x14ac:dyDescent="0.25">
      <c r="D263" s="201">
        <v>45458</v>
      </c>
      <c r="E263" s="202" t="s">
        <v>223</v>
      </c>
      <c r="F263" s="203" t="s">
        <v>217</v>
      </c>
      <c r="G263" s="203" t="s">
        <v>219</v>
      </c>
      <c r="H263" s="203" t="s">
        <v>0</v>
      </c>
      <c r="I263" s="203">
        <v>30</v>
      </c>
      <c r="J263" s="203"/>
      <c r="K263" s="203"/>
      <c r="L263" s="218">
        <v>1388.4779999999998</v>
      </c>
      <c r="M263" s="206">
        <f t="shared" si="16"/>
        <v>41654.339999999997</v>
      </c>
      <c r="O263" s="34"/>
      <c r="P263" s="47"/>
      <c r="Q263" s="35"/>
      <c r="R263" s="35"/>
      <c r="S263" s="35"/>
      <c r="T263" s="35"/>
      <c r="U263" s="35"/>
      <c r="V263" s="35"/>
      <c r="W263" s="35"/>
      <c r="X263" s="36"/>
    </row>
    <row r="264" spans="3:24" ht="20.25" hidden="1" customHeight="1" x14ac:dyDescent="0.25">
      <c r="D264" s="201">
        <v>45472</v>
      </c>
      <c r="E264" s="202" t="s">
        <v>223</v>
      </c>
      <c r="F264" s="203" t="s">
        <v>217</v>
      </c>
      <c r="G264" s="203" t="s">
        <v>219</v>
      </c>
      <c r="H264" s="203" t="s">
        <v>57</v>
      </c>
      <c r="I264" s="203">
        <v>-9</v>
      </c>
      <c r="J264" s="203"/>
      <c r="K264" s="203"/>
      <c r="L264" s="218">
        <v>1543.4639999999999</v>
      </c>
      <c r="M264" s="206">
        <f t="shared" si="16"/>
        <v>-13891.175999999999</v>
      </c>
      <c r="O264" s="34"/>
      <c r="P264" s="47"/>
      <c r="Q264" s="35"/>
      <c r="R264" s="35"/>
      <c r="S264" s="35"/>
      <c r="T264" s="35"/>
      <c r="U264" s="35"/>
      <c r="V264" s="35"/>
      <c r="W264" s="35"/>
      <c r="X264" s="36"/>
    </row>
    <row r="265" spans="3:24" ht="20.25" hidden="1" customHeight="1" x14ac:dyDescent="0.25">
      <c r="D265" s="201">
        <v>45479</v>
      </c>
      <c r="E265" s="202" t="s">
        <v>223</v>
      </c>
      <c r="F265" s="203" t="s">
        <v>217</v>
      </c>
      <c r="G265" s="203" t="s">
        <v>219</v>
      </c>
      <c r="H265" s="203" t="s">
        <v>57</v>
      </c>
      <c r="I265" s="203">
        <v>-10</v>
      </c>
      <c r="J265" s="203"/>
      <c r="K265" s="203"/>
      <c r="L265" s="218">
        <v>1961.856</v>
      </c>
      <c r="M265" s="206">
        <f t="shared" si="16"/>
        <v>-19618.560000000001</v>
      </c>
      <c r="O265" s="34"/>
      <c r="P265" s="47"/>
      <c r="Q265" s="35"/>
      <c r="R265" s="35"/>
      <c r="S265" s="35"/>
      <c r="T265" s="35"/>
      <c r="U265" s="35"/>
      <c r="V265" s="35"/>
      <c r="W265" s="35"/>
      <c r="X265" s="36"/>
    </row>
    <row r="266" spans="3:24" ht="20.25" hidden="1" customHeight="1" x14ac:dyDescent="0.25">
      <c r="D266" s="201">
        <v>45493</v>
      </c>
      <c r="E266" s="202" t="s">
        <v>223</v>
      </c>
      <c r="F266" s="203" t="s">
        <v>217</v>
      </c>
      <c r="G266" s="203" t="s">
        <v>219</v>
      </c>
      <c r="H266" s="203" t="s">
        <v>57</v>
      </c>
      <c r="I266" s="203">
        <v>-10</v>
      </c>
      <c r="J266" s="203"/>
      <c r="K266" s="203"/>
      <c r="L266" s="218">
        <v>1865.7599999999998</v>
      </c>
      <c r="M266" s="206">
        <f t="shared" si="16"/>
        <v>-18657.599999999999</v>
      </c>
      <c r="O266" s="34"/>
      <c r="P266" s="47"/>
      <c r="Q266" s="35"/>
      <c r="R266" s="35"/>
      <c r="S266" s="35"/>
      <c r="T266" s="35"/>
      <c r="U266" s="35"/>
      <c r="V266" s="35"/>
      <c r="W266" s="35"/>
      <c r="X266" s="36"/>
    </row>
    <row r="267" spans="3:24" ht="20.25" hidden="1" customHeight="1" x14ac:dyDescent="0.25">
      <c r="D267" s="201">
        <v>45500</v>
      </c>
      <c r="E267" s="202" t="s">
        <v>223</v>
      </c>
      <c r="F267" s="203" t="s">
        <v>217</v>
      </c>
      <c r="G267" s="203" t="s">
        <v>219</v>
      </c>
      <c r="H267" s="203" t="s">
        <v>57</v>
      </c>
      <c r="I267" s="203">
        <v>-10</v>
      </c>
      <c r="J267" s="203"/>
      <c r="K267" s="203"/>
      <c r="L267" s="218">
        <v>1714.44</v>
      </c>
      <c r="M267" s="206">
        <f t="shared" si="16"/>
        <v>-17144.400000000001</v>
      </c>
      <c r="O267" s="34"/>
      <c r="P267" s="47"/>
      <c r="Q267" s="35"/>
      <c r="R267" s="35"/>
      <c r="S267" s="35"/>
      <c r="T267" s="35"/>
      <c r="U267" s="35"/>
      <c r="V267" s="35"/>
      <c r="W267" s="35"/>
      <c r="X267" s="36"/>
    </row>
    <row r="268" spans="3:24" ht="20.25" hidden="1" customHeight="1" x14ac:dyDescent="0.25">
      <c r="D268" s="201">
        <v>45507</v>
      </c>
      <c r="E268" s="202" t="s">
        <v>223</v>
      </c>
      <c r="F268" s="203" t="s">
        <v>217</v>
      </c>
      <c r="G268" s="203" t="s">
        <v>219</v>
      </c>
      <c r="H268" s="203" t="s">
        <v>57</v>
      </c>
      <c r="I268" s="203">
        <v>-10</v>
      </c>
      <c r="J268" s="203"/>
      <c r="K268" s="203"/>
      <c r="L268" s="218">
        <v>1619.8259999999998</v>
      </c>
      <c r="M268" s="206">
        <f t="shared" si="16"/>
        <v>-16198.259999999998</v>
      </c>
      <c r="O268" s="34"/>
      <c r="P268" s="47"/>
      <c r="Q268" s="35"/>
      <c r="R268" s="35"/>
      <c r="S268" s="35"/>
      <c r="T268" s="35"/>
      <c r="U268" s="35"/>
      <c r="V268" s="35"/>
      <c r="W268" s="35"/>
      <c r="X268" s="36"/>
    </row>
    <row r="269" spans="3:24" ht="20.25" hidden="1" customHeight="1" x14ac:dyDescent="0.25">
      <c r="D269" s="201">
        <v>45549</v>
      </c>
      <c r="E269" s="202" t="s">
        <v>223</v>
      </c>
      <c r="F269" s="203" t="s">
        <v>217</v>
      </c>
      <c r="G269" s="203" t="s">
        <v>219</v>
      </c>
      <c r="H269" s="203" t="s">
        <v>0</v>
      </c>
      <c r="I269" s="203">
        <v>20</v>
      </c>
      <c r="J269" s="203"/>
      <c r="K269" s="203"/>
      <c r="L269" s="218">
        <v>1796.2619999999999</v>
      </c>
      <c r="M269" s="206">
        <f t="shared" si="16"/>
        <v>35925.24</v>
      </c>
      <c r="O269" s="34"/>
      <c r="P269" s="47"/>
      <c r="Q269" s="35"/>
      <c r="R269" s="35"/>
      <c r="S269" s="35"/>
      <c r="T269" s="35"/>
      <c r="U269" s="35"/>
      <c r="V269" s="35"/>
      <c r="W269" s="35"/>
      <c r="X269" s="36"/>
    </row>
    <row r="270" spans="3:24" ht="20.25" hidden="1" customHeight="1" x14ac:dyDescent="0.25">
      <c r="D270" s="201">
        <v>45605</v>
      </c>
      <c r="E270" s="202" t="s">
        <v>223</v>
      </c>
      <c r="F270" s="203" t="s">
        <v>217</v>
      </c>
      <c r="G270" s="203" t="s">
        <v>219</v>
      </c>
      <c r="H270" s="203" t="s">
        <v>57</v>
      </c>
      <c r="I270" s="203">
        <v>-5</v>
      </c>
      <c r="J270" s="203"/>
      <c r="K270" s="203"/>
      <c r="L270" s="218">
        <v>2505.5160000000001</v>
      </c>
      <c r="M270" s="206">
        <f t="shared" si="16"/>
        <v>-12527.58</v>
      </c>
      <c r="O270" s="34"/>
      <c r="P270" s="47"/>
      <c r="Q270" s="35"/>
      <c r="R270" s="35"/>
      <c r="S270" s="35"/>
      <c r="T270" s="35"/>
      <c r="U270" s="35"/>
      <c r="V270" s="35"/>
      <c r="W270" s="35"/>
      <c r="X270" s="36"/>
    </row>
    <row r="271" spans="3:24" ht="20.25" hidden="1" customHeight="1" x14ac:dyDescent="0.25">
      <c r="D271" s="201">
        <v>45619</v>
      </c>
      <c r="E271" s="202" t="s">
        <v>223</v>
      </c>
      <c r="F271" s="203" t="s">
        <v>217</v>
      </c>
      <c r="G271" s="203" t="s">
        <v>219</v>
      </c>
      <c r="H271" s="203" t="s">
        <v>57</v>
      </c>
      <c r="I271" s="203">
        <v>-5</v>
      </c>
      <c r="J271" s="203"/>
      <c r="K271" s="203"/>
      <c r="L271" s="218">
        <v>2749.9679999999998</v>
      </c>
      <c r="M271" s="206">
        <f t="shared" si="16"/>
        <v>-13749.84</v>
      </c>
      <c r="O271" s="34"/>
      <c r="P271" s="47"/>
      <c r="Q271" s="35"/>
      <c r="R271" s="35"/>
      <c r="S271" s="35"/>
      <c r="T271" s="35"/>
      <c r="U271" s="35"/>
      <c r="V271" s="35"/>
      <c r="W271" s="35"/>
      <c r="X271" s="36"/>
    </row>
    <row r="272" spans="3:24" ht="20.399999999999999" hidden="1" customHeight="1" x14ac:dyDescent="0.25">
      <c r="D272" s="201">
        <v>45633</v>
      </c>
      <c r="E272" s="202" t="s">
        <v>223</v>
      </c>
      <c r="F272" s="203" t="s">
        <v>217</v>
      </c>
      <c r="G272" s="203" t="s">
        <v>219</v>
      </c>
      <c r="H272" s="203" t="s">
        <v>57</v>
      </c>
      <c r="I272" s="203">
        <v>-5</v>
      </c>
      <c r="J272" s="203"/>
      <c r="K272" s="203"/>
      <c r="L272" s="218">
        <v>3035.9160000000002</v>
      </c>
      <c r="M272" s="206">
        <f t="shared" si="16"/>
        <v>-15179.580000000002</v>
      </c>
      <c r="O272" s="34"/>
      <c r="P272" s="47"/>
      <c r="Q272" s="35"/>
      <c r="R272" s="35"/>
      <c r="S272" s="35"/>
      <c r="T272" s="35"/>
      <c r="U272" s="35"/>
      <c r="V272" s="35"/>
      <c r="W272" s="35"/>
      <c r="X272" s="36"/>
    </row>
    <row r="273" spans="4:24" ht="20.25" hidden="1" customHeight="1" x14ac:dyDescent="0.25">
      <c r="D273" s="201">
        <v>45717</v>
      </c>
      <c r="E273" s="202" t="s">
        <v>223</v>
      </c>
      <c r="F273" s="203" t="s">
        <v>217</v>
      </c>
      <c r="G273" s="203" t="s">
        <v>219</v>
      </c>
      <c r="H273" s="203" t="s">
        <v>0</v>
      </c>
      <c r="I273" s="203">
        <v>10</v>
      </c>
      <c r="J273" s="203"/>
      <c r="K273" s="203"/>
      <c r="L273" s="218">
        <v>2285.2440000000001</v>
      </c>
      <c r="M273" s="206">
        <f t="shared" si="16"/>
        <v>22852.440000000002</v>
      </c>
      <c r="O273" s="34"/>
      <c r="P273" s="47"/>
      <c r="Q273" s="35"/>
      <c r="R273" s="35"/>
      <c r="S273" s="35"/>
      <c r="T273" s="35"/>
      <c r="U273" s="35"/>
      <c r="V273" s="35"/>
      <c r="W273" s="35"/>
      <c r="X273" s="36"/>
    </row>
    <row r="274" spans="4:24" ht="20.25" hidden="1" customHeight="1" x14ac:dyDescent="0.25">
      <c r="D274" s="201">
        <v>45724</v>
      </c>
      <c r="E274" s="202" t="s">
        <v>223</v>
      </c>
      <c r="F274" s="203" t="s">
        <v>217</v>
      </c>
      <c r="G274" s="203" t="s">
        <v>219</v>
      </c>
      <c r="H274" s="203" t="s">
        <v>0</v>
      </c>
      <c r="I274" s="203">
        <v>10</v>
      </c>
      <c r="J274" s="203"/>
      <c r="K274" s="203"/>
      <c r="L274" s="218">
        <v>2048.826</v>
      </c>
      <c r="M274" s="206">
        <f t="shared" si="16"/>
        <v>20488.260000000002</v>
      </c>
      <c r="O274" s="34"/>
      <c r="P274" s="47"/>
      <c r="Q274" s="35"/>
      <c r="R274" s="35"/>
      <c r="S274" s="35"/>
      <c r="T274" s="35"/>
      <c r="U274" s="35"/>
      <c r="V274" s="35"/>
      <c r="W274" s="35"/>
      <c r="X274" s="36"/>
    </row>
    <row r="275" spans="4:24" ht="20.25" hidden="1" customHeight="1" x14ac:dyDescent="0.25">
      <c r="D275" s="201">
        <v>45731</v>
      </c>
      <c r="E275" s="202" t="s">
        <v>223</v>
      </c>
      <c r="F275" s="203" t="s">
        <v>217</v>
      </c>
      <c r="G275" s="203" t="s">
        <v>219</v>
      </c>
      <c r="H275" s="203" t="s">
        <v>0</v>
      </c>
      <c r="I275" s="203">
        <v>15</v>
      </c>
      <c r="J275" s="203"/>
      <c r="K275" s="203"/>
      <c r="L275" s="218">
        <v>1949.8439999999998</v>
      </c>
      <c r="M275" s="206">
        <f t="shared" si="16"/>
        <v>29247.659999999996</v>
      </c>
      <c r="O275" s="34"/>
      <c r="P275" s="47"/>
      <c r="Q275" s="35"/>
      <c r="R275" s="35"/>
      <c r="S275" s="35"/>
      <c r="T275" s="35"/>
      <c r="U275" s="35"/>
      <c r="V275" s="35"/>
      <c r="W275" s="35"/>
      <c r="X275" s="36"/>
    </row>
    <row r="276" spans="4:24" ht="20.25" hidden="1" customHeight="1" x14ac:dyDescent="0.25">
      <c r="D276" s="201">
        <v>45829</v>
      </c>
      <c r="E276" s="202" t="s">
        <v>223</v>
      </c>
      <c r="F276" s="203" t="s">
        <v>217</v>
      </c>
      <c r="G276" s="203" t="s">
        <v>219</v>
      </c>
      <c r="H276" s="203" t="s">
        <v>57</v>
      </c>
      <c r="I276" s="203">
        <v>-15</v>
      </c>
      <c r="J276" s="203"/>
      <c r="K276" s="203"/>
      <c r="L276" s="218">
        <v>2512.848</v>
      </c>
      <c r="M276" s="206">
        <f t="shared" si="16"/>
        <v>-37692.720000000001</v>
      </c>
      <c r="O276" s="34"/>
      <c r="P276" s="47"/>
      <c r="Q276" s="35"/>
      <c r="R276" s="35"/>
      <c r="S276" s="35"/>
      <c r="T276" s="35"/>
      <c r="U276" s="35"/>
      <c r="V276" s="35"/>
      <c r="W276" s="35"/>
      <c r="X276" s="36"/>
    </row>
    <row r="277" spans="4:24" ht="20.25" hidden="1" customHeight="1" x14ac:dyDescent="0.25">
      <c r="D277" s="201">
        <v>45843</v>
      </c>
      <c r="E277" s="202" t="s">
        <v>223</v>
      </c>
      <c r="F277" s="203" t="s">
        <v>217</v>
      </c>
      <c r="G277" s="203" t="s">
        <v>219</v>
      </c>
      <c r="H277" s="203" t="s">
        <v>57</v>
      </c>
      <c r="I277" s="203">
        <v>-10</v>
      </c>
      <c r="J277" s="203"/>
      <c r="K277" s="203"/>
      <c r="L277" s="218">
        <v>2459.73</v>
      </c>
      <c r="M277" s="206">
        <f t="shared" ref="M277" si="17">L277*I277</f>
        <v>-24597.3</v>
      </c>
      <c r="O277" s="34"/>
      <c r="P277" s="47"/>
      <c r="Q277" s="35"/>
      <c r="R277" s="35"/>
      <c r="S277" s="35"/>
      <c r="T277" s="35"/>
      <c r="U277" s="35"/>
      <c r="V277" s="35"/>
      <c r="W277" s="35"/>
      <c r="X277" s="36"/>
    </row>
    <row r="278" spans="4:24" ht="20.25" hidden="1" customHeight="1" x14ac:dyDescent="0.25">
      <c r="D278" s="201">
        <v>45878</v>
      </c>
      <c r="E278" s="202" t="s">
        <v>223</v>
      </c>
      <c r="F278" s="203" t="s">
        <v>217</v>
      </c>
      <c r="G278" s="203" t="s">
        <v>219</v>
      </c>
      <c r="H278" s="203" t="s">
        <v>57</v>
      </c>
      <c r="I278" s="203">
        <v>-10</v>
      </c>
      <c r="J278" s="203"/>
      <c r="K278" s="203"/>
      <c r="L278" s="218">
        <v>2571.27</v>
      </c>
      <c r="M278" s="206">
        <f t="shared" ref="M278:M296" si="18">L278*I278</f>
        <v>-25712.7</v>
      </c>
      <c r="O278" s="34"/>
      <c r="P278" s="47"/>
      <c r="Q278" s="35"/>
      <c r="R278" s="35"/>
      <c r="S278" s="35"/>
      <c r="T278" s="35"/>
      <c r="U278" s="35"/>
      <c r="V278" s="35"/>
      <c r="W278" s="35"/>
      <c r="X278" s="36"/>
    </row>
    <row r="279" spans="4:24" ht="20.25" hidden="1" customHeight="1" x14ac:dyDescent="0.25">
      <c r="D279" s="201">
        <v>45892</v>
      </c>
      <c r="E279" s="202" t="s">
        <v>223</v>
      </c>
      <c r="F279" s="203" t="s">
        <v>217</v>
      </c>
      <c r="G279" s="203" t="s">
        <v>219</v>
      </c>
      <c r="H279" s="203" t="s">
        <v>57</v>
      </c>
      <c r="I279" s="203">
        <v>-20</v>
      </c>
      <c r="J279" s="203"/>
      <c r="K279" s="203"/>
      <c r="L279" s="218">
        <v>2652.078</v>
      </c>
      <c r="M279" s="206">
        <f t="shared" si="18"/>
        <v>-53041.56</v>
      </c>
      <c r="O279" s="34"/>
      <c r="P279" s="47"/>
      <c r="Q279" s="35"/>
      <c r="R279" s="35"/>
      <c r="S279" s="35"/>
      <c r="T279" s="35"/>
      <c r="U279" s="35"/>
      <c r="V279" s="35"/>
      <c r="W279" s="35"/>
      <c r="X279" s="36"/>
    </row>
    <row r="280" spans="4:24" ht="19.95" hidden="1" customHeight="1" x14ac:dyDescent="0.25">
      <c r="D280" s="201">
        <v>45906</v>
      </c>
      <c r="E280" s="202" t="s">
        <v>223</v>
      </c>
      <c r="F280" s="203" t="s">
        <v>217</v>
      </c>
      <c r="G280" s="203" t="s">
        <v>219</v>
      </c>
      <c r="H280" s="203" t="s">
        <v>57</v>
      </c>
      <c r="I280" s="203">
        <v>-20</v>
      </c>
      <c r="J280" s="203"/>
      <c r="K280" s="203"/>
      <c r="L280" s="218">
        <v>2736.5519999999997</v>
      </c>
      <c r="M280" s="206">
        <f t="shared" si="18"/>
        <v>-54731.039999999994</v>
      </c>
      <c r="O280" s="34"/>
      <c r="P280" s="47"/>
      <c r="Q280" s="35"/>
      <c r="R280" s="35"/>
      <c r="S280" s="35"/>
      <c r="T280" s="35"/>
      <c r="U280" s="35"/>
      <c r="V280" s="35"/>
      <c r="W280" s="35"/>
      <c r="X280" s="36"/>
    </row>
    <row r="281" spans="4:24" ht="19.95" hidden="1" customHeight="1" x14ac:dyDescent="0.25">
      <c r="D281" s="201">
        <v>45927</v>
      </c>
      <c r="E281" s="202" t="s">
        <v>223</v>
      </c>
      <c r="F281" s="203" t="s">
        <v>217</v>
      </c>
      <c r="G281" s="203" t="s">
        <v>219</v>
      </c>
      <c r="H281" s="203" t="s">
        <v>57</v>
      </c>
      <c r="I281" s="203">
        <v>-15</v>
      </c>
      <c r="J281" s="203"/>
      <c r="K281" s="203"/>
      <c r="L281" s="218">
        <v>3435.12</v>
      </c>
      <c r="M281" s="206">
        <f t="shared" si="18"/>
        <v>-51526.799999999996</v>
      </c>
      <c r="O281" s="34"/>
      <c r="P281" s="47"/>
      <c r="Q281" s="35"/>
      <c r="R281" s="35"/>
      <c r="S281" s="35"/>
      <c r="T281" s="35"/>
      <c r="U281" s="35"/>
      <c r="V281" s="35"/>
      <c r="W281" s="35"/>
      <c r="X281" s="36"/>
    </row>
    <row r="282" spans="4:24" ht="20.25" hidden="1" customHeight="1" x14ac:dyDescent="0.25">
      <c r="D282" s="201">
        <v>45360</v>
      </c>
      <c r="E282" s="202" t="s">
        <v>223</v>
      </c>
      <c r="F282" s="203" t="s">
        <v>11483</v>
      </c>
      <c r="G282" s="203" t="s">
        <v>11485</v>
      </c>
      <c r="H282" s="203" t="s">
        <v>0</v>
      </c>
      <c r="I282" s="203">
        <v>50</v>
      </c>
      <c r="J282" s="203"/>
      <c r="K282" s="203"/>
      <c r="L282" s="218">
        <v>1141.6859999999999</v>
      </c>
      <c r="M282" s="206">
        <f t="shared" si="18"/>
        <v>57084.299999999996</v>
      </c>
      <c r="O282" s="34"/>
      <c r="P282" s="47"/>
      <c r="Q282" s="35"/>
      <c r="R282" s="35"/>
      <c r="S282" s="35"/>
      <c r="T282" s="35"/>
      <c r="U282" s="35"/>
      <c r="V282" s="35"/>
      <c r="W282" s="35"/>
      <c r="X282" s="36"/>
    </row>
    <row r="283" spans="4:24" ht="20.25" hidden="1" customHeight="1" x14ac:dyDescent="0.25">
      <c r="D283" s="201">
        <v>45402</v>
      </c>
      <c r="E283" s="202" t="s">
        <v>223</v>
      </c>
      <c r="F283" s="203" t="s">
        <v>11483</v>
      </c>
      <c r="G283" s="203" t="s">
        <v>11485</v>
      </c>
      <c r="H283" s="203" t="s">
        <v>57</v>
      </c>
      <c r="I283" s="203">
        <v>-10</v>
      </c>
      <c r="J283" s="203"/>
      <c r="K283" s="203"/>
      <c r="L283" s="218">
        <v>996.06</v>
      </c>
      <c r="M283" s="206">
        <f t="shared" si="18"/>
        <v>-9960.5999999999985</v>
      </c>
      <c r="O283" s="34"/>
      <c r="P283" s="47"/>
      <c r="Q283" s="35"/>
      <c r="R283" s="35"/>
      <c r="S283" s="35"/>
      <c r="T283" s="35"/>
      <c r="U283" s="35"/>
      <c r="V283" s="35"/>
      <c r="W283" s="35"/>
      <c r="X283" s="36"/>
    </row>
    <row r="284" spans="4:24" ht="20.25" hidden="1" customHeight="1" x14ac:dyDescent="0.25">
      <c r="D284" s="201">
        <v>45437</v>
      </c>
      <c r="E284" s="202" t="s">
        <v>223</v>
      </c>
      <c r="F284" s="203" t="s">
        <v>11483</v>
      </c>
      <c r="G284" s="203" t="s">
        <v>11485</v>
      </c>
      <c r="H284" s="203" t="s">
        <v>0</v>
      </c>
      <c r="I284" s="203">
        <v>30</v>
      </c>
      <c r="J284" s="203"/>
      <c r="K284" s="203"/>
      <c r="L284" s="218">
        <v>1248</v>
      </c>
      <c r="M284" s="206">
        <f t="shared" si="18"/>
        <v>37440</v>
      </c>
      <c r="O284" s="34"/>
      <c r="P284" s="47"/>
      <c r="Q284" s="35"/>
      <c r="R284" s="35"/>
      <c r="S284" s="35"/>
      <c r="T284" s="35"/>
      <c r="U284" s="35"/>
      <c r="V284" s="35"/>
      <c r="W284" s="35"/>
      <c r="X284" s="36"/>
    </row>
    <row r="285" spans="4:24" ht="20.25" hidden="1" customHeight="1" x14ac:dyDescent="0.25">
      <c r="D285" s="201">
        <v>45507</v>
      </c>
      <c r="E285" s="202" t="s">
        <v>223</v>
      </c>
      <c r="F285" s="203" t="s">
        <v>11483</v>
      </c>
      <c r="G285" s="203" t="s">
        <v>11485</v>
      </c>
      <c r="H285" s="203" t="s">
        <v>0</v>
      </c>
      <c r="I285" s="203">
        <v>5</v>
      </c>
      <c r="J285" s="203"/>
      <c r="K285" s="203"/>
      <c r="L285" s="218">
        <v>1168.9080000000001</v>
      </c>
      <c r="M285" s="206">
        <f t="shared" si="18"/>
        <v>5844.5400000000009</v>
      </c>
      <c r="O285" s="34"/>
      <c r="P285" s="47"/>
      <c r="Q285" s="35"/>
      <c r="R285" s="35"/>
      <c r="S285" s="35"/>
      <c r="T285" s="35"/>
      <c r="U285" s="35"/>
      <c r="V285" s="35"/>
      <c r="W285" s="35"/>
      <c r="X285" s="36"/>
    </row>
    <row r="286" spans="4:24" ht="20.25" hidden="1" customHeight="1" x14ac:dyDescent="0.25">
      <c r="D286" s="201">
        <v>45514</v>
      </c>
      <c r="E286" s="202" t="s">
        <v>223</v>
      </c>
      <c r="F286" s="203" t="s">
        <v>11483</v>
      </c>
      <c r="G286" s="203" t="s">
        <v>11485</v>
      </c>
      <c r="H286" s="203" t="s">
        <v>0</v>
      </c>
      <c r="I286" s="203">
        <v>10</v>
      </c>
      <c r="J286" s="203"/>
      <c r="K286" s="203"/>
      <c r="L286" s="218">
        <v>1303.5360000000001</v>
      </c>
      <c r="M286" s="206">
        <f t="shared" si="18"/>
        <v>13035.36</v>
      </c>
      <c r="O286" s="34"/>
      <c r="P286" s="47"/>
      <c r="Q286" s="35"/>
      <c r="R286" s="35"/>
      <c r="S286" s="35"/>
      <c r="T286" s="35"/>
      <c r="U286" s="35"/>
      <c r="V286" s="35"/>
      <c r="W286" s="35"/>
      <c r="X286" s="36"/>
    </row>
    <row r="287" spans="4:24" ht="20.25" hidden="1" customHeight="1" x14ac:dyDescent="0.25">
      <c r="D287" s="201">
        <v>45549</v>
      </c>
      <c r="E287" s="202" t="s">
        <v>223</v>
      </c>
      <c r="F287" s="203" t="s">
        <v>11483</v>
      </c>
      <c r="G287" s="203" t="s">
        <v>11485</v>
      </c>
      <c r="H287" s="203" t="s">
        <v>0</v>
      </c>
      <c r="I287" s="203">
        <v>45</v>
      </c>
      <c r="J287" s="203"/>
      <c r="K287" s="203"/>
      <c r="L287" s="218">
        <v>1345.5</v>
      </c>
      <c r="M287" s="206">
        <f t="shared" si="18"/>
        <v>60547.5</v>
      </c>
      <c r="O287" s="34"/>
      <c r="P287" s="47"/>
      <c r="Q287" s="35"/>
      <c r="R287" s="35"/>
      <c r="S287" s="35"/>
      <c r="T287" s="35"/>
      <c r="U287" s="35"/>
      <c r="V287" s="35"/>
      <c r="W287" s="35"/>
      <c r="X287" s="36"/>
    </row>
    <row r="288" spans="4:24" ht="20.25" hidden="1" customHeight="1" x14ac:dyDescent="0.25">
      <c r="D288" s="201">
        <v>45584</v>
      </c>
      <c r="E288" s="202" t="s">
        <v>223</v>
      </c>
      <c r="F288" s="203" t="s">
        <v>11483</v>
      </c>
      <c r="G288" s="203" t="s">
        <v>11485</v>
      </c>
      <c r="H288" s="203" t="s">
        <v>57</v>
      </c>
      <c r="I288" s="203">
        <v>-10</v>
      </c>
      <c r="J288" s="203"/>
      <c r="K288" s="203"/>
      <c r="L288" s="218">
        <v>1566.0840000000001</v>
      </c>
      <c r="M288" s="206">
        <f t="shared" si="18"/>
        <v>-15660.84</v>
      </c>
      <c r="O288" s="34"/>
      <c r="P288" s="47"/>
      <c r="Q288" s="35"/>
      <c r="R288" s="35"/>
      <c r="S288" s="35"/>
      <c r="T288" s="35"/>
      <c r="U288" s="35"/>
      <c r="V288" s="35"/>
      <c r="W288" s="35"/>
      <c r="X288" s="36"/>
    </row>
    <row r="289" spans="3:24" ht="20.25" hidden="1" customHeight="1" x14ac:dyDescent="0.25">
      <c r="D289" s="201">
        <v>45829</v>
      </c>
      <c r="E289" s="202" t="s">
        <v>223</v>
      </c>
      <c r="F289" s="203" t="s">
        <v>11483</v>
      </c>
      <c r="G289" s="203" t="s">
        <v>11485</v>
      </c>
      <c r="H289" s="203" t="s">
        <v>57</v>
      </c>
      <c r="I289" s="203">
        <v>-20</v>
      </c>
      <c r="J289" s="203"/>
      <c r="K289" s="203"/>
      <c r="L289" s="218">
        <v>1634.1779999999999</v>
      </c>
      <c r="M289" s="206">
        <f t="shared" si="18"/>
        <v>-32683.559999999998</v>
      </c>
      <c r="O289" s="34"/>
      <c r="P289" s="47"/>
      <c r="Q289" s="35"/>
      <c r="R289" s="35"/>
      <c r="S289" s="35"/>
      <c r="T289" s="35"/>
      <c r="U289" s="35"/>
      <c r="V289" s="35"/>
      <c r="W289" s="35"/>
      <c r="X289" s="36"/>
    </row>
    <row r="290" spans="3:24" ht="20.25" hidden="1" customHeight="1" x14ac:dyDescent="0.25">
      <c r="D290" s="201">
        <v>45836</v>
      </c>
      <c r="E290" s="202" t="s">
        <v>223</v>
      </c>
      <c r="F290" s="203" t="s">
        <v>11483</v>
      </c>
      <c r="G290" s="203" t="s">
        <v>11485</v>
      </c>
      <c r="H290" s="203" t="s">
        <v>57</v>
      </c>
      <c r="I290" s="203">
        <v>-10</v>
      </c>
      <c r="J290" s="203"/>
      <c r="K290" s="203"/>
      <c r="L290" s="218">
        <v>1782.846</v>
      </c>
      <c r="M290" s="206">
        <f t="shared" si="18"/>
        <v>-17828.46</v>
      </c>
      <c r="O290" s="34"/>
      <c r="P290" s="47"/>
      <c r="Q290" s="35"/>
      <c r="R290" s="35"/>
      <c r="S290" s="35"/>
      <c r="T290" s="35"/>
      <c r="U290" s="35"/>
      <c r="V290" s="35"/>
      <c r="W290" s="35"/>
      <c r="X290" s="36"/>
    </row>
    <row r="291" spans="3:24" ht="20.25" hidden="1" customHeight="1" x14ac:dyDescent="0.25">
      <c r="D291" s="201">
        <v>45843</v>
      </c>
      <c r="E291" s="202" t="s">
        <v>223</v>
      </c>
      <c r="F291" s="203" t="s">
        <v>11483</v>
      </c>
      <c r="G291" s="203" t="s">
        <v>11485</v>
      </c>
      <c r="H291" s="203" t="s">
        <v>57</v>
      </c>
      <c r="I291" s="203">
        <v>-10</v>
      </c>
      <c r="J291" s="203"/>
      <c r="K291" s="203"/>
      <c r="L291" s="218">
        <v>1831.44</v>
      </c>
      <c r="M291" s="206">
        <f t="shared" si="18"/>
        <v>-18314.400000000001</v>
      </c>
      <c r="O291" s="34"/>
      <c r="P291" s="47"/>
      <c r="Q291" s="35"/>
      <c r="R291" s="35"/>
      <c r="S291" s="35"/>
      <c r="T291" s="35"/>
      <c r="U291" s="35"/>
      <c r="V291" s="35"/>
      <c r="W291" s="35"/>
      <c r="X291" s="36"/>
    </row>
    <row r="292" spans="3:24" ht="20.25" hidden="1" customHeight="1" x14ac:dyDescent="0.25">
      <c r="D292" s="201">
        <v>45857</v>
      </c>
      <c r="E292" s="202" t="s">
        <v>223</v>
      </c>
      <c r="F292" s="203" t="s">
        <v>11483</v>
      </c>
      <c r="G292" s="203" t="s">
        <v>11485</v>
      </c>
      <c r="H292" s="203" t="s">
        <v>57</v>
      </c>
      <c r="I292" s="203">
        <v>-20</v>
      </c>
      <c r="J292" s="203"/>
      <c r="K292" s="203"/>
      <c r="L292" s="218">
        <v>1875.12</v>
      </c>
      <c r="M292" s="206">
        <f t="shared" si="18"/>
        <v>-37502.399999999994</v>
      </c>
      <c r="O292" s="34"/>
      <c r="P292" s="47"/>
      <c r="Q292" s="35"/>
      <c r="R292" s="35"/>
      <c r="S292" s="35"/>
      <c r="T292" s="35"/>
      <c r="U292" s="35"/>
      <c r="V292" s="35"/>
      <c r="W292" s="35"/>
      <c r="X292" s="36"/>
    </row>
    <row r="293" spans="3:24" ht="20.25" hidden="1" customHeight="1" x14ac:dyDescent="0.25">
      <c r="D293" s="201">
        <v>45885</v>
      </c>
      <c r="E293" s="202" t="s">
        <v>223</v>
      </c>
      <c r="F293" s="203" t="s">
        <v>11483</v>
      </c>
      <c r="G293" s="203" t="s">
        <v>11485</v>
      </c>
      <c r="H293" s="203" t="s">
        <v>57</v>
      </c>
      <c r="I293" s="203">
        <v>-10</v>
      </c>
      <c r="J293" s="203"/>
      <c r="K293" s="203"/>
      <c r="L293" s="218">
        <v>1863.2639999999999</v>
      </c>
      <c r="M293" s="206">
        <f t="shared" si="18"/>
        <v>-18632.64</v>
      </c>
      <c r="O293" s="34"/>
      <c r="P293" s="47"/>
      <c r="Q293" s="35"/>
      <c r="R293" s="35"/>
      <c r="S293" s="35"/>
      <c r="T293" s="35"/>
      <c r="U293" s="35"/>
      <c r="V293" s="35"/>
      <c r="W293" s="35"/>
      <c r="X293" s="36"/>
    </row>
    <row r="294" spans="3:24" ht="20.25" hidden="1" customHeight="1" x14ac:dyDescent="0.25">
      <c r="D294" s="201">
        <v>45892</v>
      </c>
      <c r="E294" s="202" t="s">
        <v>223</v>
      </c>
      <c r="F294" s="203" t="s">
        <v>11483</v>
      </c>
      <c r="G294" s="203" t="s">
        <v>11485</v>
      </c>
      <c r="H294" s="203" t="s">
        <v>57</v>
      </c>
      <c r="I294" s="203">
        <v>-20</v>
      </c>
      <c r="J294" s="203"/>
      <c r="K294" s="203"/>
      <c r="L294" s="218">
        <v>1817.3220000000001</v>
      </c>
      <c r="M294" s="206">
        <f t="shared" si="18"/>
        <v>-36346.44</v>
      </c>
      <c r="O294" s="34"/>
      <c r="P294" s="47"/>
      <c r="Q294" s="35"/>
      <c r="R294" s="35"/>
      <c r="S294" s="35"/>
      <c r="T294" s="35"/>
      <c r="U294" s="35"/>
      <c r="V294" s="35"/>
      <c r="W294" s="35"/>
      <c r="X294" s="36"/>
    </row>
    <row r="295" spans="3:24" ht="19.95" hidden="1" customHeight="1" x14ac:dyDescent="0.25">
      <c r="D295" s="201">
        <v>45927</v>
      </c>
      <c r="E295" s="202" t="s">
        <v>223</v>
      </c>
      <c r="F295" s="203" t="s">
        <v>11483</v>
      </c>
      <c r="G295" s="203" t="s">
        <v>11485</v>
      </c>
      <c r="H295" s="203" t="s">
        <v>57</v>
      </c>
      <c r="I295" s="203">
        <v>-15</v>
      </c>
      <c r="J295" s="203"/>
      <c r="K295" s="203"/>
      <c r="L295" s="218">
        <v>2132.2080000000001</v>
      </c>
      <c r="M295" s="206">
        <f t="shared" si="18"/>
        <v>-31983.120000000003</v>
      </c>
      <c r="O295" s="34"/>
      <c r="P295" s="47"/>
      <c r="Q295" s="35"/>
      <c r="R295" s="35"/>
      <c r="S295" s="35"/>
      <c r="T295" s="35"/>
      <c r="U295" s="35"/>
      <c r="V295" s="35"/>
      <c r="W295" s="35"/>
      <c r="X295" s="36"/>
    </row>
    <row r="296" spans="3:24" ht="19.95" hidden="1" customHeight="1" x14ac:dyDescent="0.25">
      <c r="D296" s="201">
        <v>45906</v>
      </c>
      <c r="E296" s="202" t="s">
        <v>223</v>
      </c>
      <c r="F296" s="203" t="s">
        <v>11483</v>
      </c>
      <c r="G296" s="203" t="s">
        <v>11485</v>
      </c>
      <c r="H296" s="203" t="s">
        <v>57</v>
      </c>
      <c r="I296" s="203">
        <v>-15</v>
      </c>
      <c r="J296" s="203"/>
      <c r="K296" s="203"/>
      <c r="L296" s="218">
        <v>1898.598</v>
      </c>
      <c r="M296" s="206">
        <f t="shared" si="18"/>
        <v>-28478.97</v>
      </c>
      <c r="O296" s="34"/>
      <c r="P296" s="47"/>
      <c r="Q296" s="35"/>
      <c r="R296" s="35"/>
      <c r="S296" s="35"/>
      <c r="T296" s="35"/>
      <c r="U296" s="35"/>
      <c r="V296" s="35"/>
      <c r="W296" s="35"/>
      <c r="X296" s="36"/>
    </row>
    <row r="297" spans="3:24" ht="20.25" hidden="1" customHeight="1" x14ac:dyDescent="0.25">
      <c r="C297">
        <v>62</v>
      </c>
      <c r="D297" s="201">
        <v>45171</v>
      </c>
      <c r="E297" s="202" t="s">
        <v>479</v>
      </c>
      <c r="F297" s="203" t="s">
        <v>246</v>
      </c>
      <c r="G297" s="203" t="s">
        <v>248</v>
      </c>
      <c r="H297" s="203" t="s">
        <v>0</v>
      </c>
      <c r="I297" s="203">
        <v>10</v>
      </c>
      <c r="J297" s="203"/>
      <c r="K297" s="203"/>
      <c r="L297" s="218">
        <v>3783.7019999999998</v>
      </c>
      <c r="M297" s="206">
        <f t="shared" ref="M297:M324" si="19">L297*I297</f>
        <v>37837.019999999997</v>
      </c>
      <c r="O297" s="34"/>
      <c r="P297" s="47"/>
      <c r="Q297" s="35"/>
      <c r="R297" s="35"/>
      <c r="S297" s="35"/>
      <c r="T297" s="35"/>
      <c r="U297" s="35"/>
      <c r="V297" s="35"/>
      <c r="W297" s="35"/>
      <c r="X297" s="36"/>
    </row>
    <row r="298" spans="3:24" ht="20.25" hidden="1" customHeight="1" x14ac:dyDescent="0.25">
      <c r="C298">
        <v>65</v>
      </c>
      <c r="D298" s="201">
        <v>45178</v>
      </c>
      <c r="E298" s="202" t="s">
        <v>224</v>
      </c>
      <c r="F298" s="203" t="s">
        <v>246</v>
      </c>
      <c r="G298" s="203" t="s">
        <v>248</v>
      </c>
      <c r="H298" s="203" t="s">
        <v>0</v>
      </c>
      <c r="I298" s="203">
        <v>10</v>
      </c>
      <c r="J298" s="203"/>
      <c r="K298" s="203"/>
      <c r="L298" s="218">
        <v>3554.616</v>
      </c>
      <c r="M298" s="206">
        <f t="shared" si="19"/>
        <v>35546.160000000003</v>
      </c>
      <c r="O298" s="34"/>
      <c r="P298" s="47"/>
      <c r="Q298" s="35"/>
      <c r="R298" s="35"/>
      <c r="S298" s="35"/>
      <c r="T298" s="35"/>
      <c r="U298" s="35"/>
      <c r="V298" s="35"/>
      <c r="W298" s="35"/>
      <c r="X298" s="36"/>
    </row>
    <row r="299" spans="3:24" ht="20.25" hidden="1" customHeight="1" x14ac:dyDescent="0.25">
      <c r="C299">
        <v>67</v>
      </c>
      <c r="D299" s="201">
        <v>45185</v>
      </c>
      <c r="E299" s="202" t="s">
        <v>224</v>
      </c>
      <c r="F299" s="203" t="s">
        <v>246</v>
      </c>
      <c r="G299" s="203" t="s">
        <v>248</v>
      </c>
      <c r="H299" s="203" t="s">
        <v>0</v>
      </c>
      <c r="I299" s="203">
        <v>10</v>
      </c>
      <c r="J299" s="203"/>
      <c r="K299" s="203"/>
      <c r="L299" s="218">
        <v>3424.2</v>
      </c>
      <c r="M299" s="206">
        <f t="shared" si="19"/>
        <v>34242</v>
      </c>
      <c r="O299" s="34"/>
      <c r="P299" s="47"/>
      <c r="Q299" s="35"/>
      <c r="R299" s="35"/>
      <c r="S299" s="35"/>
      <c r="T299" s="35"/>
      <c r="U299" s="35"/>
      <c r="V299" s="35"/>
      <c r="W299" s="35"/>
      <c r="X299" s="36"/>
    </row>
    <row r="300" spans="3:24" ht="20.25" hidden="1" customHeight="1" x14ac:dyDescent="0.25">
      <c r="C300">
        <v>69</v>
      </c>
      <c r="D300" s="201">
        <v>45192</v>
      </c>
      <c r="E300" s="202" t="s">
        <v>224</v>
      </c>
      <c r="F300" s="203" t="s">
        <v>246</v>
      </c>
      <c r="G300" s="203" t="s">
        <v>248</v>
      </c>
      <c r="H300" s="203" t="s">
        <v>0</v>
      </c>
      <c r="I300" s="203">
        <v>10</v>
      </c>
      <c r="J300" s="203"/>
      <c r="K300" s="203"/>
      <c r="L300" s="218">
        <v>3245.58</v>
      </c>
      <c r="M300" s="206">
        <f t="shared" si="19"/>
        <v>32455.8</v>
      </c>
      <c r="O300" s="34"/>
      <c r="P300" s="47"/>
      <c r="Q300" s="35"/>
      <c r="R300" s="35"/>
      <c r="S300" s="35"/>
      <c r="T300" s="35"/>
      <c r="U300" s="35"/>
      <c r="V300" s="35"/>
      <c r="W300" s="35"/>
      <c r="X300" s="36"/>
    </row>
    <row r="301" spans="3:24" ht="20.25" hidden="1" customHeight="1" x14ac:dyDescent="0.25">
      <c r="C301">
        <v>94</v>
      </c>
      <c r="D301" s="201">
        <v>45255</v>
      </c>
      <c r="E301" s="202" t="s">
        <v>224</v>
      </c>
      <c r="F301" s="203" t="s">
        <v>246</v>
      </c>
      <c r="G301" s="203" t="s">
        <v>248</v>
      </c>
      <c r="H301" s="203" t="s">
        <v>0</v>
      </c>
      <c r="I301" s="203">
        <v>5</v>
      </c>
      <c r="J301" s="203"/>
      <c r="K301" s="203"/>
      <c r="L301" s="218">
        <v>3705.4679999999998</v>
      </c>
      <c r="M301" s="206">
        <f t="shared" si="19"/>
        <v>18527.34</v>
      </c>
      <c r="O301" s="34"/>
      <c r="P301" s="47"/>
      <c r="Q301" s="35"/>
      <c r="R301" s="35"/>
      <c r="S301" s="35"/>
      <c r="T301" s="35"/>
      <c r="U301" s="35"/>
      <c r="V301" s="35"/>
      <c r="W301" s="35"/>
      <c r="X301" s="36"/>
    </row>
    <row r="302" spans="3:24" ht="20.25" hidden="1" customHeight="1" x14ac:dyDescent="0.25">
      <c r="C302">
        <v>99</v>
      </c>
      <c r="D302" s="201">
        <v>45304</v>
      </c>
      <c r="E302" s="202" t="s">
        <v>224</v>
      </c>
      <c r="F302" s="203" t="s">
        <v>246</v>
      </c>
      <c r="G302" s="203" t="s">
        <v>248</v>
      </c>
      <c r="H302" s="203" t="s">
        <v>57</v>
      </c>
      <c r="I302" s="203">
        <v>-5</v>
      </c>
      <c r="J302" s="203"/>
      <c r="K302" s="203"/>
      <c r="L302" s="218">
        <v>4267.38</v>
      </c>
      <c r="M302" s="206">
        <f t="shared" si="19"/>
        <v>-21336.9</v>
      </c>
      <c r="O302" s="34"/>
      <c r="P302" s="47"/>
      <c r="Q302" s="35"/>
      <c r="R302" s="35"/>
      <c r="S302" s="35"/>
      <c r="T302" s="35"/>
      <c r="U302" s="35"/>
      <c r="V302" s="35"/>
      <c r="W302" s="35"/>
      <c r="X302" s="36"/>
    </row>
    <row r="303" spans="3:24" ht="20.25" hidden="1" customHeight="1" x14ac:dyDescent="0.25">
      <c r="C303">
        <v>101</v>
      </c>
      <c r="D303" s="201">
        <v>45311</v>
      </c>
      <c r="E303" s="202" t="s">
        <v>224</v>
      </c>
      <c r="F303" s="203" t="s">
        <v>246</v>
      </c>
      <c r="G303" s="203" t="s">
        <v>248</v>
      </c>
      <c r="H303" s="203" t="s">
        <v>57</v>
      </c>
      <c r="I303" s="203">
        <v>-5</v>
      </c>
      <c r="J303" s="203"/>
      <c r="K303" s="203"/>
      <c r="L303" s="218">
        <v>4640.2979999999998</v>
      </c>
      <c r="M303" s="206">
        <f t="shared" si="19"/>
        <v>-23201.489999999998</v>
      </c>
      <c r="O303" s="34"/>
      <c r="P303" s="47"/>
      <c r="Q303" s="35"/>
      <c r="R303" s="35"/>
      <c r="S303" s="35"/>
      <c r="T303" s="35"/>
      <c r="U303" s="35"/>
      <c r="V303" s="35"/>
      <c r="W303" s="35"/>
      <c r="X303" s="36"/>
    </row>
    <row r="304" spans="3:24" ht="20.25" hidden="1" customHeight="1" x14ac:dyDescent="0.25">
      <c r="D304" s="201">
        <v>45402</v>
      </c>
      <c r="E304" s="202" t="s">
        <v>224</v>
      </c>
      <c r="F304" s="203" t="s">
        <v>246</v>
      </c>
      <c r="G304" s="203" t="s">
        <v>248</v>
      </c>
      <c r="H304" s="203" t="s">
        <v>57</v>
      </c>
      <c r="I304" s="203">
        <v>-5</v>
      </c>
      <c r="J304" s="203"/>
      <c r="K304" s="203"/>
      <c r="L304" s="218">
        <v>5943.5999999999995</v>
      </c>
      <c r="M304" s="206">
        <f t="shared" si="19"/>
        <v>-29717.999999999996</v>
      </c>
      <c r="O304" s="34"/>
      <c r="P304" s="47"/>
      <c r="Q304" s="35"/>
      <c r="R304" s="35"/>
      <c r="S304" s="35"/>
      <c r="T304" s="35"/>
      <c r="U304" s="35"/>
      <c r="V304" s="35"/>
      <c r="W304" s="35"/>
      <c r="X304" s="36"/>
    </row>
    <row r="305" spans="4:24" ht="20.25" hidden="1" customHeight="1" x14ac:dyDescent="0.25">
      <c r="D305" s="201">
        <v>45360</v>
      </c>
      <c r="E305" s="202" t="s">
        <v>224</v>
      </c>
      <c r="F305" s="203" t="s">
        <v>246</v>
      </c>
      <c r="G305" s="203" t="s">
        <v>248</v>
      </c>
      <c r="H305" s="203" t="s">
        <v>57</v>
      </c>
      <c r="I305" s="203">
        <v>-5</v>
      </c>
      <c r="J305" s="203"/>
      <c r="K305" s="203"/>
      <c r="L305" s="218">
        <v>6827.1839999999993</v>
      </c>
      <c r="M305" s="206">
        <f t="shared" si="19"/>
        <v>-34135.919999999998</v>
      </c>
      <c r="O305" s="34"/>
      <c r="P305" s="47"/>
      <c r="Q305" s="35"/>
      <c r="R305" s="35"/>
      <c r="S305" s="35"/>
      <c r="T305" s="35"/>
      <c r="U305" s="35"/>
      <c r="V305" s="35"/>
      <c r="W305" s="35"/>
      <c r="X305" s="36"/>
    </row>
    <row r="306" spans="4:24" ht="20.25" hidden="1" customHeight="1" x14ac:dyDescent="0.25">
      <c r="D306" s="201">
        <v>45423</v>
      </c>
      <c r="E306" s="202" t="s">
        <v>224</v>
      </c>
      <c r="F306" s="203" t="s">
        <v>246</v>
      </c>
      <c r="G306" s="203" t="s">
        <v>248</v>
      </c>
      <c r="H306" s="203" t="s">
        <v>0</v>
      </c>
      <c r="I306" s="203">
        <v>5</v>
      </c>
      <c r="J306" s="203"/>
      <c r="K306" s="203"/>
      <c r="L306" s="218">
        <v>7010.4839999999995</v>
      </c>
      <c r="M306" s="206">
        <f t="shared" si="19"/>
        <v>35052.42</v>
      </c>
      <c r="O306" s="34"/>
      <c r="P306" s="47"/>
      <c r="Q306" s="35"/>
      <c r="R306" s="35"/>
      <c r="S306" s="35"/>
      <c r="T306" s="35"/>
      <c r="U306" s="35"/>
      <c r="V306" s="35"/>
      <c r="W306" s="35"/>
      <c r="X306" s="36"/>
    </row>
    <row r="307" spans="4:24" ht="20.25" hidden="1" customHeight="1" x14ac:dyDescent="0.25">
      <c r="D307" s="201">
        <v>45444</v>
      </c>
      <c r="E307" s="202" t="s">
        <v>224</v>
      </c>
      <c r="F307" s="203" t="s">
        <v>246</v>
      </c>
      <c r="G307" s="203" t="s">
        <v>248</v>
      </c>
      <c r="H307" s="203" t="s">
        <v>57</v>
      </c>
      <c r="I307" s="203">
        <v>-3</v>
      </c>
      <c r="J307" s="203"/>
      <c r="K307" s="203"/>
      <c r="L307" s="218">
        <v>8551.3739999999998</v>
      </c>
      <c r="M307" s="206">
        <f t="shared" si="19"/>
        <v>-25654.121999999999</v>
      </c>
      <c r="O307" s="34"/>
      <c r="P307" s="47"/>
      <c r="Q307" s="35"/>
      <c r="R307" s="35"/>
      <c r="S307" s="35"/>
      <c r="T307" s="35"/>
      <c r="U307" s="35"/>
      <c r="V307" s="35"/>
      <c r="W307" s="35"/>
      <c r="X307" s="36"/>
    </row>
    <row r="308" spans="4:24" ht="20.25" hidden="1" customHeight="1" x14ac:dyDescent="0.25">
      <c r="D308" s="201">
        <v>45451</v>
      </c>
      <c r="E308" s="202" t="s">
        <v>224</v>
      </c>
      <c r="F308" s="203" t="s">
        <v>246</v>
      </c>
      <c r="G308" s="203" t="s">
        <v>248</v>
      </c>
      <c r="H308" s="203" t="s">
        <v>57</v>
      </c>
      <c r="I308" s="203">
        <v>-3</v>
      </c>
      <c r="J308" s="203"/>
      <c r="K308" s="203"/>
      <c r="L308" s="218">
        <v>9429.264000000001</v>
      </c>
      <c r="M308" s="206">
        <f t="shared" si="19"/>
        <v>-28287.792000000001</v>
      </c>
      <c r="O308" s="34"/>
      <c r="P308" s="47"/>
      <c r="Q308" s="35"/>
      <c r="R308" s="35"/>
      <c r="S308" s="35"/>
      <c r="T308" s="35"/>
      <c r="U308" s="35"/>
      <c r="V308" s="35"/>
      <c r="W308" s="35"/>
      <c r="X308" s="36"/>
    </row>
    <row r="309" spans="4:24" ht="20.25" hidden="1" customHeight="1" x14ac:dyDescent="0.25">
      <c r="D309" s="201">
        <v>45458</v>
      </c>
      <c r="E309" s="202" t="s">
        <v>224</v>
      </c>
      <c r="F309" s="203" t="s">
        <v>246</v>
      </c>
      <c r="G309" s="203" t="s">
        <v>248</v>
      </c>
      <c r="H309" s="203" t="s">
        <v>11719</v>
      </c>
      <c r="I309" s="203">
        <f>240-24</f>
        <v>216</v>
      </c>
      <c r="J309" s="203"/>
      <c r="K309" s="203"/>
      <c r="L309" s="218">
        <v>0</v>
      </c>
      <c r="M309" s="206">
        <f t="shared" si="19"/>
        <v>0</v>
      </c>
      <c r="O309" s="34"/>
      <c r="P309" s="47"/>
      <c r="Q309" s="35"/>
      <c r="R309" s="35"/>
      <c r="S309" s="35"/>
      <c r="T309" s="35"/>
      <c r="U309" s="35"/>
      <c r="V309" s="35"/>
      <c r="W309" s="35"/>
      <c r="X309" s="36"/>
    </row>
    <row r="310" spans="4:24" ht="20.25" hidden="1" customHeight="1" x14ac:dyDescent="0.25">
      <c r="D310" s="201">
        <v>45458</v>
      </c>
      <c r="E310" s="202" t="s">
        <v>224</v>
      </c>
      <c r="F310" s="203" t="s">
        <v>246</v>
      </c>
      <c r="G310" s="203" t="s">
        <v>248</v>
      </c>
      <c r="H310" s="203" t="s">
        <v>57</v>
      </c>
      <c r="I310" s="203">
        <v>-20</v>
      </c>
      <c r="J310" s="203"/>
      <c r="K310" s="203"/>
      <c r="L310" s="218">
        <v>1028.664</v>
      </c>
      <c r="M310" s="206">
        <f t="shared" si="19"/>
        <v>-20573.28</v>
      </c>
      <c r="O310" s="34"/>
      <c r="P310" s="47"/>
      <c r="Q310" s="35"/>
      <c r="R310" s="35"/>
      <c r="S310" s="35"/>
      <c r="T310" s="35"/>
      <c r="U310" s="35"/>
      <c r="V310" s="35"/>
      <c r="W310" s="35"/>
      <c r="X310" s="36"/>
    </row>
    <row r="311" spans="4:24" ht="20.25" hidden="1" customHeight="1" x14ac:dyDescent="0.25">
      <c r="D311" s="201">
        <v>45507</v>
      </c>
      <c r="E311" s="202" t="s">
        <v>224</v>
      </c>
      <c r="F311" s="203" t="s">
        <v>246</v>
      </c>
      <c r="G311" s="203" t="s">
        <v>248</v>
      </c>
      <c r="H311" s="203" t="s">
        <v>0</v>
      </c>
      <c r="I311" s="203">
        <v>8</v>
      </c>
      <c r="J311" s="203"/>
      <c r="K311" s="203"/>
      <c r="L311" s="218">
        <v>836.7059999999999</v>
      </c>
      <c r="M311" s="206">
        <f t="shared" si="19"/>
        <v>6693.6479999999992</v>
      </c>
      <c r="O311" s="34"/>
      <c r="P311" s="47"/>
      <c r="Q311" s="35"/>
      <c r="R311" s="35"/>
      <c r="S311" s="35"/>
      <c r="T311" s="35"/>
      <c r="U311" s="35"/>
      <c r="V311" s="35"/>
      <c r="W311" s="35"/>
      <c r="X311" s="36"/>
    </row>
    <row r="312" spans="4:24" ht="20.25" hidden="1" customHeight="1" x14ac:dyDescent="0.25">
      <c r="D312" s="201">
        <v>45584</v>
      </c>
      <c r="E312" s="202" t="s">
        <v>224</v>
      </c>
      <c r="F312" s="203" t="s">
        <v>246</v>
      </c>
      <c r="G312" s="203" t="s">
        <v>248</v>
      </c>
      <c r="H312" s="203" t="s">
        <v>57</v>
      </c>
      <c r="I312" s="203">
        <v>-20</v>
      </c>
      <c r="J312" s="203"/>
      <c r="K312" s="203"/>
      <c r="L312" s="218">
        <v>1076.3999999999999</v>
      </c>
      <c r="M312" s="206">
        <f t="shared" si="19"/>
        <v>-21527.999999999996</v>
      </c>
      <c r="O312" s="34"/>
      <c r="P312" s="47"/>
      <c r="Q312" s="35"/>
      <c r="R312" s="35"/>
      <c r="S312" s="35"/>
      <c r="T312" s="35"/>
      <c r="U312" s="35"/>
      <c r="V312" s="35"/>
      <c r="W312" s="35"/>
      <c r="X312" s="36"/>
    </row>
    <row r="313" spans="4:24" ht="20.25" hidden="1" customHeight="1" x14ac:dyDescent="0.25">
      <c r="D313" s="201">
        <v>45605</v>
      </c>
      <c r="E313" s="202" t="s">
        <v>224</v>
      </c>
      <c r="F313" s="203" t="s">
        <v>246</v>
      </c>
      <c r="G313" s="203" t="s">
        <v>248</v>
      </c>
      <c r="H313" s="203" t="s">
        <v>57</v>
      </c>
      <c r="I313" s="203">
        <v>-8</v>
      </c>
      <c r="J313" s="203"/>
      <c r="K313" s="203"/>
      <c r="L313" s="218">
        <v>1151.5139999999999</v>
      </c>
      <c r="M313" s="206">
        <f t="shared" si="19"/>
        <v>-9212.1119999999992</v>
      </c>
      <c r="O313" s="34"/>
      <c r="P313" s="47"/>
      <c r="Q313" s="35"/>
      <c r="R313" s="35"/>
      <c r="S313" s="35"/>
      <c r="T313" s="35"/>
      <c r="U313" s="35"/>
      <c r="V313" s="35"/>
      <c r="W313" s="35"/>
      <c r="X313" s="36"/>
    </row>
    <row r="314" spans="4:24" ht="20.25" hidden="1" customHeight="1" x14ac:dyDescent="0.25">
      <c r="D314" s="201">
        <v>45724</v>
      </c>
      <c r="E314" s="202" t="s">
        <v>224</v>
      </c>
      <c r="F314" s="203" t="s">
        <v>246</v>
      </c>
      <c r="G314" s="203" t="s">
        <v>248</v>
      </c>
      <c r="H314" s="203" t="s">
        <v>0</v>
      </c>
      <c r="I314" s="203">
        <v>10</v>
      </c>
      <c r="J314" s="203"/>
      <c r="K314" s="203"/>
      <c r="L314" s="218">
        <v>878.98199999999997</v>
      </c>
      <c r="M314" s="206">
        <f t="shared" si="19"/>
        <v>8789.82</v>
      </c>
      <c r="O314" s="34"/>
      <c r="P314" s="47"/>
      <c r="Q314" s="35"/>
      <c r="R314" s="35"/>
      <c r="S314" s="35"/>
      <c r="T314" s="35"/>
      <c r="U314" s="35"/>
      <c r="V314" s="35"/>
      <c r="W314" s="35"/>
      <c r="X314" s="36"/>
    </row>
    <row r="315" spans="4:24" ht="20.25" hidden="1" customHeight="1" x14ac:dyDescent="0.25">
      <c r="D315" s="201">
        <v>45731</v>
      </c>
      <c r="E315" s="202" t="s">
        <v>224</v>
      </c>
      <c r="F315" s="203" t="s">
        <v>246</v>
      </c>
      <c r="G315" s="203" t="s">
        <v>248</v>
      </c>
      <c r="H315" s="203" t="s">
        <v>0</v>
      </c>
      <c r="I315" s="203">
        <v>20</v>
      </c>
      <c r="J315" s="203"/>
      <c r="K315" s="203"/>
      <c r="L315" s="218">
        <v>949.02599999999995</v>
      </c>
      <c r="M315" s="206">
        <f t="shared" si="19"/>
        <v>18980.52</v>
      </c>
      <c r="O315" s="34"/>
      <c r="P315" s="47"/>
      <c r="Q315" s="35"/>
      <c r="R315" s="35"/>
      <c r="S315" s="35"/>
      <c r="T315" s="35"/>
      <c r="U315" s="35"/>
      <c r="V315" s="35"/>
      <c r="W315" s="35"/>
      <c r="X315" s="36"/>
    </row>
    <row r="316" spans="4:24" ht="20.25" hidden="1" customHeight="1" x14ac:dyDescent="0.25">
      <c r="D316" s="201">
        <v>45829</v>
      </c>
      <c r="E316" s="202" t="s">
        <v>224</v>
      </c>
      <c r="F316" s="203" t="s">
        <v>246</v>
      </c>
      <c r="G316" s="203" t="s">
        <v>248</v>
      </c>
      <c r="H316" s="203" t="s">
        <v>57</v>
      </c>
      <c r="I316" s="203">
        <v>-20</v>
      </c>
      <c r="J316" s="203"/>
      <c r="K316" s="203"/>
      <c r="L316" s="218">
        <v>1122.03</v>
      </c>
      <c r="M316" s="206">
        <f t="shared" si="19"/>
        <v>-22440.6</v>
      </c>
      <c r="O316" s="34"/>
      <c r="P316" s="47"/>
      <c r="Q316" s="35"/>
      <c r="R316" s="35"/>
      <c r="S316" s="35"/>
      <c r="T316" s="35"/>
      <c r="U316" s="35"/>
      <c r="V316" s="35"/>
      <c r="W316" s="35"/>
      <c r="X316" s="36"/>
    </row>
    <row r="317" spans="4:24" ht="20.25" hidden="1" customHeight="1" x14ac:dyDescent="0.25">
      <c r="D317" s="201">
        <v>45836</v>
      </c>
      <c r="E317" s="202" t="s">
        <v>224</v>
      </c>
      <c r="F317" s="203" t="s">
        <v>246</v>
      </c>
      <c r="G317" s="203" t="s">
        <v>248</v>
      </c>
      <c r="H317" s="203" t="s">
        <v>57</v>
      </c>
      <c r="I317" s="203">
        <v>-20</v>
      </c>
      <c r="J317" s="203"/>
      <c r="K317" s="203"/>
      <c r="L317" s="218">
        <v>1230.45</v>
      </c>
      <c r="M317" s="206">
        <f t="shared" si="19"/>
        <v>-24609</v>
      </c>
      <c r="O317" s="34"/>
      <c r="P317" s="47"/>
      <c r="Q317" s="35"/>
      <c r="R317" s="35"/>
      <c r="S317" s="35"/>
      <c r="T317" s="35"/>
      <c r="U317" s="35"/>
      <c r="V317" s="35"/>
      <c r="W317" s="35"/>
      <c r="X317" s="36"/>
    </row>
    <row r="318" spans="4:24" ht="20.25" hidden="1" customHeight="1" x14ac:dyDescent="0.25">
      <c r="D318" s="201">
        <v>45843</v>
      </c>
      <c r="E318" s="202" t="s">
        <v>224</v>
      </c>
      <c r="F318" s="203" t="s">
        <v>246</v>
      </c>
      <c r="G318" s="203" t="s">
        <v>248</v>
      </c>
      <c r="H318" s="203" t="s">
        <v>57</v>
      </c>
      <c r="I318" s="203">
        <v>-20</v>
      </c>
      <c r="J318" s="203"/>
      <c r="K318" s="203"/>
      <c r="L318" s="218">
        <v>1242.8520000000001</v>
      </c>
      <c r="M318" s="206">
        <f t="shared" si="19"/>
        <v>-24857.040000000001</v>
      </c>
      <c r="O318" s="34"/>
      <c r="P318" s="47"/>
      <c r="Q318" s="35"/>
      <c r="R318" s="35"/>
      <c r="S318" s="35"/>
      <c r="T318" s="35"/>
      <c r="U318" s="35"/>
      <c r="V318" s="35"/>
      <c r="W318" s="35"/>
      <c r="X318" s="36"/>
    </row>
    <row r="319" spans="4:24" ht="20.25" hidden="1" customHeight="1" x14ac:dyDescent="0.25">
      <c r="D319" s="201">
        <v>45857</v>
      </c>
      <c r="E319" s="202" t="s">
        <v>224</v>
      </c>
      <c r="F319" s="203" t="s">
        <v>246</v>
      </c>
      <c r="G319" s="203" t="s">
        <v>248</v>
      </c>
      <c r="H319" s="203" t="s">
        <v>57</v>
      </c>
      <c r="I319" s="203">
        <v>-20</v>
      </c>
      <c r="J319" s="203"/>
      <c r="K319" s="203"/>
      <c r="L319" s="218">
        <v>1344.798</v>
      </c>
      <c r="M319" s="206">
        <f t="shared" si="19"/>
        <v>-26895.96</v>
      </c>
      <c r="O319" s="34"/>
      <c r="P319" s="47"/>
      <c r="Q319" s="35"/>
      <c r="R319" s="35"/>
      <c r="S319" s="35"/>
      <c r="T319" s="35"/>
      <c r="U319" s="35"/>
      <c r="V319" s="35"/>
      <c r="W319" s="35"/>
      <c r="X319" s="36"/>
    </row>
    <row r="320" spans="4:24" ht="20.25" hidden="1" customHeight="1" x14ac:dyDescent="0.25">
      <c r="D320" s="201">
        <v>45878</v>
      </c>
      <c r="E320" s="202" t="s">
        <v>224</v>
      </c>
      <c r="F320" s="203" t="s">
        <v>246</v>
      </c>
      <c r="G320" s="203" t="s">
        <v>248</v>
      </c>
      <c r="H320" s="203" t="s">
        <v>57</v>
      </c>
      <c r="I320" s="203">
        <v>-20</v>
      </c>
      <c r="J320" s="203"/>
      <c r="K320" s="203"/>
      <c r="L320" s="218">
        <v>1425.06</v>
      </c>
      <c r="M320" s="206">
        <f t="shared" si="19"/>
        <v>-28501.199999999997</v>
      </c>
      <c r="O320" s="34"/>
      <c r="P320" s="47"/>
      <c r="Q320" s="35"/>
      <c r="R320" s="35"/>
      <c r="S320" s="35"/>
      <c r="T320" s="35"/>
      <c r="U320" s="35"/>
      <c r="V320" s="35"/>
      <c r="W320" s="35"/>
      <c r="X320" s="36"/>
    </row>
    <row r="321" spans="3:24" ht="20.25" hidden="1" customHeight="1" x14ac:dyDescent="0.25">
      <c r="D321" s="201">
        <v>45885</v>
      </c>
      <c r="E321" s="202" t="s">
        <v>224</v>
      </c>
      <c r="F321" s="203" t="s">
        <v>246</v>
      </c>
      <c r="G321" s="203" t="s">
        <v>248</v>
      </c>
      <c r="H321" s="203" t="s">
        <v>57</v>
      </c>
      <c r="I321" s="203">
        <v>-50</v>
      </c>
      <c r="J321" s="203"/>
      <c r="K321" s="203"/>
      <c r="L321" s="218">
        <v>1407.51</v>
      </c>
      <c r="M321" s="206">
        <f t="shared" si="19"/>
        <v>-70375.5</v>
      </c>
      <c r="O321" s="34"/>
      <c r="P321" s="47"/>
      <c r="Q321" s="35"/>
      <c r="R321" s="35"/>
      <c r="S321" s="35"/>
      <c r="T321" s="35"/>
      <c r="U321" s="35"/>
      <c r="V321" s="35"/>
      <c r="W321" s="35"/>
      <c r="X321" s="36"/>
    </row>
    <row r="322" spans="3:24" ht="20.25" hidden="1" customHeight="1" x14ac:dyDescent="0.25">
      <c r="D322" s="201">
        <v>45892</v>
      </c>
      <c r="E322" s="202" t="s">
        <v>224</v>
      </c>
      <c r="F322" s="203" t="s">
        <v>246</v>
      </c>
      <c r="G322" s="203" t="s">
        <v>248</v>
      </c>
      <c r="H322" s="203" t="s">
        <v>57</v>
      </c>
      <c r="I322" s="203">
        <v>-30</v>
      </c>
      <c r="J322" s="203"/>
      <c r="K322" s="203"/>
      <c r="L322" s="218">
        <v>1388.3220000000001</v>
      </c>
      <c r="M322" s="206">
        <f t="shared" si="19"/>
        <v>-41649.660000000003</v>
      </c>
      <c r="O322" s="34"/>
      <c r="P322" s="47"/>
      <c r="Q322" s="35"/>
      <c r="R322" s="35"/>
      <c r="S322" s="35"/>
      <c r="T322" s="35"/>
      <c r="U322" s="35"/>
      <c r="V322" s="35"/>
      <c r="W322" s="35"/>
      <c r="X322" s="36"/>
    </row>
    <row r="323" spans="3:24" ht="19.95" hidden="1" customHeight="1" x14ac:dyDescent="0.25">
      <c r="D323" s="201">
        <v>45906</v>
      </c>
      <c r="E323" s="202" t="s">
        <v>224</v>
      </c>
      <c r="F323" s="203" t="s">
        <v>246</v>
      </c>
      <c r="G323" s="203" t="s">
        <v>248</v>
      </c>
      <c r="H323" s="203" t="s">
        <v>57</v>
      </c>
      <c r="I323" s="203">
        <v>-25</v>
      </c>
      <c r="J323" s="203"/>
      <c r="K323" s="203"/>
      <c r="L323" s="218">
        <v>1302.7560000000001</v>
      </c>
      <c r="M323" s="206">
        <f t="shared" si="19"/>
        <v>-32568.9</v>
      </c>
      <c r="O323" s="34"/>
      <c r="P323" s="47"/>
      <c r="Q323" s="35"/>
      <c r="R323" s="35"/>
      <c r="S323" s="35"/>
      <c r="T323" s="35"/>
      <c r="U323" s="35"/>
      <c r="V323" s="35"/>
      <c r="W323" s="35"/>
      <c r="X323" s="36"/>
    </row>
    <row r="324" spans="3:24" ht="19.95" hidden="1" customHeight="1" x14ac:dyDescent="0.25">
      <c r="D324" s="201">
        <v>45934</v>
      </c>
      <c r="E324" s="202" t="s">
        <v>224</v>
      </c>
      <c r="F324" s="203" t="s">
        <v>246</v>
      </c>
      <c r="G324" s="203" t="s">
        <v>248</v>
      </c>
      <c r="H324" s="203" t="s">
        <v>57</v>
      </c>
      <c r="I324" s="203">
        <v>-25</v>
      </c>
      <c r="J324" s="203"/>
      <c r="K324" s="203"/>
      <c r="L324" s="218">
        <v>1463.4359999999999</v>
      </c>
      <c r="M324" s="206">
        <f t="shared" si="19"/>
        <v>-36585.9</v>
      </c>
      <c r="O324" s="34"/>
      <c r="P324" s="47"/>
      <c r="Q324" s="35"/>
      <c r="R324" s="35"/>
      <c r="S324" s="35"/>
      <c r="T324" s="35"/>
      <c r="U324" s="35"/>
      <c r="V324" s="35"/>
      <c r="W324" s="35"/>
      <c r="X324" s="36"/>
    </row>
    <row r="325" spans="3:24" ht="20.25" hidden="1" customHeight="1" x14ac:dyDescent="0.25">
      <c r="C325">
        <v>57</v>
      </c>
      <c r="D325" s="201">
        <v>45157</v>
      </c>
      <c r="E325" s="202" t="s">
        <v>224</v>
      </c>
      <c r="F325" s="203" t="s">
        <v>289</v>
      </c>
      <c r="G325" s="203" t="s">
        <v>291</v>
      </c>
      <c r="H325" s="203" t="s">
        <v>0</v>
      </c>
      <c r="I325" s="203">
        <v>30</v>
      </c>
      <c r="J325" s="203"/>
      <c r="K325" s="203"/>
      <c r="L325" s="218">
        <v>1039.116</v>
      </c>
      <c r="M325" s="206">
        <f t="shared" ref="M325:M351" si="20">L325*I325</f>
        <v>31173.48</v>
      </c>
      <c r="O325" s="34"/>
      <c r="P325" s="47"/>
      <c r="Q325" s="35"/>
      <c r="R325" s="35"/>
      <c r="S325" s="35"/>
      <c r="T325" s="35"/>
      <c r="U325" s="35"/>
      <c r="V325" s="35"/>
      <c r="W325" s="35"/>
      <c r="X325" s="36"/>
    </row>
    <row r="326" spans="3:24" ht="20.25" hidden="1" customHeight="1" x14ac:dyDescent="0.25">
      <c r="C326">
        <v>58</v>
      </c>
      <c r="D326" s="201">
        <v>45164</v>
      </c>
      <c r="E326" s="202" t="s">
        <v>224</v>
      </c>
      <c r="F326" s="203" t="s">
        <v>289</v>
      </c>
      <c r="G326" s="203" t="s">
        <v>291</v>
      </c>
      <c r="H326" s="203" t="s">
        <v>0</v>
      </c>
      <c r="I326" s="203">
        <v>20</v>
      </c>
      <c r="J326" s="203"/>
      <c r="K326" s="203"/>
      <c r="L326" s="218">
        <v>1039.4279999999999</v>
      </c>
      <c r="M326" s="206">
        <f t="shared" si="20"/>
        <v>20788.559999999998</v>
      </c>
      <c r="O326" s="34"/>
      <c r="P326" s="47"/>
      <c r="Q326" s="35"/>
      <c r="R326" s="35"/>
      <c r="S326" s="35"/>
      <c r="T326" s="35"/>
      <c r="U326" s="35"/>
      <c r="V326" s="35"/>
      <c r="W326" s="35"/>
      <c r="X326" s="36"/>
    </row>
    <row r="327" spans="3:24" ht="20.25" hidden="1" customHeight="1" x14ac:dyDescent="0.25">
      <c r="C327">
        <v>73</v>
      </c>
      <c r="D327" s="201">
        <v>45199</v>
      </c>
      <c r="E327" s="202" t="s">
        <v>224</v>
      </c>
      <c r="F327" s="203" t="s">
        <v>289</v>
      </c>
      <c r="G327" s="203" t="s">
        <v>291</v>
      </c>
      <c r="H327" s="203" t="s">
        <v>0</v>
      </c>
      <c r="I327" s="203">
        <v>20</v>
      </c>
      <c r="J327" s="203"/>
      <c r="K327" s="203"/>
      <c r="L327" s="218">
        <v>991.53600000000006</v>
      </c>
      <c r="M327" s="206">
        <f t="shared" ref="M327:M338" si="21">L327*I327</f>
        <v>19830.72</v>
      </c>
      <c r="O327" s="34"/>
      <c r="P327" s="47"/>
      <c r="Q327" s="35"/>
      <c r="R327" s="35"/>
      <c r="S327" s="35"/>
      <c r="T327" s="35"/>
      <c r="U327" s="35"/>
      <c r="V327" s="35"/>
      <c r="W327" s="35"/>
      <c r="X327" s="36"/>
    </row>
    <row r="328" spans="3:24" ht="20.25" hidden="1" customHeight="1" x14ac:dyDescent="0.25">
      <c r="C328">
        <v>76</v>
      </c>
      <c r="D328" s="201">
        <v>45206</v>
      </c>
      <c r="E328" s="202" t="s">
        <v>224</v>
      </c>
      <c r="F328" s="203" t="s">
        <v>289</v>
      </c>
      <c r="G328" s="203" t="s">
        <v>291</v>
      </c>
      <c r="H328" s="203" t="s">
        <v>0</v>
      </c>
      <c r="I328" s="203">
        <v>10</v>
      </c>
      <c r="J328" s="203"/>
      <c r="K328" s="203"/>
      <c r="L328" s="218">
        <v>998.08799999999997</v>
      </c>
      <c r="M328" s="206">
        <f t="shared" si="21"/>
        <v>9980.8799999999992</v>
      </c>
      <c r="O328" s="34"/>
      <c r="P328" s="47"/>
      <c r="Q328" s="35"/>
      <c r="R328" s="35"/>
      <c r="S328" s="35"/>
      <c r="T328" s="35"/>
      <c r="U328" s="35"/>
      <c r="V328" s="35"/>
      <c r="W328" s="35"/>
      <c r="X328" s="36"/>
    </row>
    <row r="329" spans="3:24" ht="20.25" hidden="1" customHeight="1" x14ac:dyDescent="0.25">
      <c r="C329">
        <v>84</v>
      </c>
      <c r="D329" s="201">
        <v>45227</v>
      </c>
      <c r="E329" s="202" t="s">
        <v>224</v>
      </c>
      <c r="F329" s="203" t="s">
        <v>289</v>
      </c>
      <c r="G329" s="203" t="s">
        <v>291</v>
      </c>
      <c r="H329" s="203" t="s">
        <v>0</v>
      </c>
      <c r="I329" s="203">
        <v>10</v>
      </c>
      <c r="J329" s="203"/>
      <c r="K329" s="203"/>
      <c r="L329" s="218">
        <v>996.37199999999996</v>
      </c>
      <c r="M329" s="206">
        <f t="shared" si="21"/>
        <v>9963.7199999999993</v>
      </c>
      <c r="O329" s="34"/>
      <c r="P329" s="47"/>
      <c r="Q329" s="35"/>
      <c r="R329" s="35"/>
      <c r="S329" s="35"/>
      <c r="T329" s="35"/>
      <c r="U329" s="35"/>
      <c r="V329" s="35"/>
      <c r="W329" s="35"/>
      <c r="X329" s="36"/>
    </row>
    <row r="330" spans="3:24" ht="20.25" hidden="1" customHeight="1" x14ac:dyDescent="0.25">
      <c r="D330" s="201">
        <v>45353</v>
      </c>
      <c r="E330" s="202" t="s">
        <v>224</v>
      </c>
      <c r="F330" s="203" t="s">
        <v>289</v>
      </c>
      <c r="G330" s="203" t="s">
        <v>291</v>
      </c>
      <c r="H330" s="203" t="s">
        <v>57</v>
      </c>
      <c r="I330" s="203">
        <v>-10</v>
      </c>
      <c r="J330" s="203"/>
      <c r="K330" s="203"/>
      <c r="L330" s="218">
        <v>1390.116</v>
      </c>
      <c r="M330" s="206">
        <f t="shared" si="21"/>
        <v>-13901.16</v>
      </c>
      <c r="O330" s="34"/>
      <c r="P330" s="47"/>
      <c r="Q330" s="35"/>
      <c r="R330" s="35"/>
      <c r="S330" s="35"/>
      <c r="T330" s="35"/>
      <c r="U330" s="35"/>
      <c r="V330" s="35"/>
      <c r="W330" s="35"/>
      <c r="X330" s="36"/>
    </row>
    <row r="331" spans="3:24" ht="20.25" hidden="1" customHeight="1" x14ac:dyDescent="0.25">
      <c r="D331" s="201">
        <v>45423</v>
      </c>
      <c r="E331" s="202" t="s">
        <v>224</v>
      </c>
      <c r="F331" s="203" t="s">
        <v>289</v>
      </c>
      <c r="G331" s="203" t="s">
        <v>291</v>
      </c>
      <c r="H331" s="203" t="s">
        <v>0</v>
      </c>
      <c r="I331" s="203">
        <v>10</v>
      </c>
      <c r="J331" s="203"/>
      <c r="K331" s="203"/>
      <c r="L331" s="218">
        <v>1462.3439999999998</v>
      </c>
      <c r="M331" s="206">
        <f t="shared" si="21"/>
        <v>14623.439999999999</v>
      </c>
      <c r="O331" s="34"/>
      <c r="P331" s="47"/>
      <c r="Q331" s="35"/>
      <c r="R331" s="35"/>
      <c r="S331" s="35"/>
      <c r="T331" s="35"/>
      <c r="U331" s="35"/>
      <c r="V331" s="35"/>
      <c r="W331" s="35"/>
      <c r="X331" s="36"/>
    </row>
    <row r="332" spans="3:24" ht="20.25" hidden="1" customHeight="1" x14ac:dyDescent="0.25">
      <c r="D332" s="201">
        <v>45507</v>
      </c>
      <c r="E332" s="202" t="s">
        <v>224</v>
      </c>
      <c r="F332" s="203" t="s">
        <v>289</v>
      </c>
      <c r="G332" s="203" t="s">
        <v>291</v>
      </c>
      <c r="H332" s="203" t="s">
        <v>0</v>
      </c>
      <c r="I332" s="203">
        <v>5</v>
      </c>
      <c r="J332" s="203"/>
      <c r="K332" s="203"/>
      <c r="L332" s="218">
        <v>1309.6200000000001</v>
      </c>
      <c r="M332" s="206">
        <f t="shared" si="21"/>
        <v>6548.1</v>
      </c>
      <c r="O332" s="34"/>
      <c r="P332" s="47"/>
      <c r="Q332" s="35"/>
      <c r="R332" s="35"/>
      <c r="S332" s="35"/>
      <c r="T332" s="35"/>
      <c r="U332" s="35"/>
      <c r="V332" s="35"/>
      <c r="W332" s="35"/>
      <c r="X332" s="36"/>
    </row>
    <row r="333" spans="3:24" ht="20.25" hidden="1" customHeight="1" x14ac:dyDescent="0.25">
      <c r="D333" s="201">
        <v>45514</v>
      </c>
      <c r="E333" s="202" t="s">
        <v>224</v>
      </c>
      <c r="F333" s="203" t="s">
        <v>289</v>
      </c>
      <c r="G333" s="203" t="s">
        <v>291</v>
      </c>
      <c r="H333" s="203" t="s">
        <v>0</v>
      </c>
      <c r="I333" s="203">
        <v>10</v>
      </c>
      <c r="J333" s="203"/>
      <c r="K333" s="203"/>
      <c r="L333" s="218">
        <v>1302.1320000000001</v>
      </c>
      <c r="M333" s="206">
        <f t="shared" si="21"/>
        <v>13021.32</v>
      </c>
      <c r="O333" s="34"/>
      <c r="P333" s="47"/>
      <c r="Q333" s="35"/>
      <c r="R333" s="35"/>
      <c r="S333" s="35"/>
      <c r="T333" s="35"/>
      <c r="U333" s="35"/>
      <c r="V333" s="35"/>
      <c r="W333" s="35"/>
      <c r="X333" s="36"/>
    </row>
    <row r="334" spans="3:24" ht="20.25" hidden="1" customHeight="1" x14ac:dyDescent="0.25">
      <c r="D334" s="201">
        <v>45605</v>
      </c>
      <c r="E334" s="202" t="s">
        <v>224</v>
      </c>
      <c r="F334" s="203" t="s">
        <v>289</v>
      </c>
      <c r="G334" s="203" t="s">
        <v>291</v>
      </c>
      <c r="H334" s="203" t="s">
        <v>57</v>
      </c>
      <c r="I334" s="203">
        <v>-5</v>
      </c>
      <c r="J334" s="203"/>
      <c r="K334" s="203"/>
      <c r="L334" s="218">
        <v>1623.8040000000001</v>
      </c>
      <c r="M334" s="206">
        <f t="shared" si="21"/>
        <v>-8119.02</v>
      </c>
      <c r="O334" s="34"/>
      <c r="P334" s="47"/>
      <c r="Q334" s="35"/>
      <c r="R334" s="35"/>
      <c r="S334" s="35"/>
      <c r="T334" s="35"/>
      <c r="U334" s="35"/>
      <c r="V334" s="35"/>
      <c r="W334" s="35"/>
      <c r="X334" s="36"/>
    </row>
    <row r="335" spans="3:24" ht="20.25" hidden="1" customHeight="1" x14ac:dyDescent="0.25">
      <c r="D335" s="201">
        <v>45633</v>
      </c>
      <c r="E335" s="202" t="s">
        <v>224</v>
      </c>
      <c r="F335" s="203" t="s">
        <v>289</v>
      </c>
      <c r="G335" s="203" t="s">
        <v>291</v>
      </c>
      <c r="H335" s="203" t="s">
        <v>57</v>
      </c>
      <c r="I335" s="203">
        <v>-5</v>
      </c>
      <c r="J335" s="203"/>
      <c r="K335" s="203"/>
      <c r="L335" s="218">
        <v>1770.8340000000001</v>
      </c>
      <c r="M335" s="206">
        <f t="shared" si="21"/>
        <v>-8854.17</v>
      </c>
      <c r="O335" s="34"/>
      <c r="P335" s="47"/>
      <c r="Q335" s="35"/>
      <c r="R335" s="35"/>
      <c r="S335" s="35"/>
      <c r="T335" s="35"/>
      <c r="U335" s="35"/>
      <c r="V335" s="35"/>
      <c r="W335" s="35"/>
      <c r="X335" s="36"/>
    </row>
    <row r="336" spans="3:24" ht="20.25" hidden="1" customHeight="1" x14ac:dyDescent="0.25">
      <c r="D336" s="201">
        <v>45731</v>
      </c>
      <c r="E336" s="202" t="s">
        <v>224</v>
      </c>
      <c r="F336" s="203" t="s">
        <v>289</v>
      </c>
      <c r="G336" s="203" t="s">
        <v>291</v>
      </c>
      <c r="H336" s="203" t="s">
        <v>57</v>
      </c>
      <c r="I336" s="203">
        <v>-5</v>
      </c>
      <c r="J336" s="203"/>
      <c r="K336" s="203"/>
      <c r="L336" s="218">
        <v>1544.0099999999998</v>
      </c>
      <c r="M336" s="206">
        <f t="shared" si="21"/>
        <v>-7720.0499999999993</v>
      </c>
      <c r="O336" s="34"/>
      <c r="P336" s="47"/>
      <c r="Q336" s="35"/>
      <c r="R336" s="35"/>
      <c r="S336" s="35"/>
      <c r="T336" s="35"/>
      <c r="U336" s="35"/>
      <c r="V336" s="35"/>
      <c r="W336" s="35"/>
      <c r="X336" s="36"/>
    </row>
    <row r="337" spans="3:24" ht="20.25" hidden="1" customHeight="1" x14ac:dyDescent="0.25">
      <c r="D337" s="201">
        <v>45836</v>
      </c>
      <c r="E337" s="202" t="s">
        <v>224</v>
      </c>
      <c r="F337" s="203" t="s">
        <v>289</v>
      </c>
      <c r="G337" s="203" t="s">
        <v>291</v>
      </c>
      <c r="H337" s="203" t="s">
        <v>57</v>
      </c>
      <c r="I337" s="203">
        <v>-10</v>
      </c>
      <c r="J337" s="203"/>
      <c r="K337" s="203"/>
      <c r="L337" s="218">
        <v>1741.74</v>
      </c>
      <c r="M337" s="206">
        <f t="shared" si="21"/>
        <v>-17417.400000000001</v>
      </c>
      <c r="O337" s="34"/>
      <c r="P337" s="47"/>
      <c r="Q337" s="35"/>
      <c r="R337" s="35"/>
      <c r="S337" s="35"/>
      <c r="T337" s="35"/>
      <c r="U337" s="35"/>
      <c r="V337" s="35"/>
      <c r="W337" s="35"/>
      <c r="X337" s="36"/>
    </row>
    <row r="338" spans="3:24" ht="20.25" hidden="1" customHeight="1" x14ac:dyDescent="0.25">
      <c r="D338" s="201">
        <v>45843</v>
      </c>
      <c r="E338" s="202" t="s">
        <v>224</v>
      </c>
      <c r="F338" s="203" t="s">
        <v>289</v>
      </c>
      <c r="G338" s="203" t="s">
        <v>291</v>
      </c>
      <c r="H338" s="203" t="s">
        <v>57</v>
      </c>
      <c r="I338" s="203">
        <v>-10</v>
      </c>
      <c r="J338" s="203"/>
      <c r="K338" s="203"/>
      <c r="L338" s="218">
        <v>1742.598</v>
      </c>
      <c r="M338" s="206">
        <f t="shared" si="21"/>
        <v>-17425.98</v>
      </c>
      <c r="O338" s="34"/>
      <c r="P338" s="47"/>
      <c r="Q338" s="35"/>
      <c r="R338" s="35"/>
      <c r="S338" s="35"/>
      <c r="T338" s="35"/>
      <c r="U338" s="35"/>
      <c r="V338" s="35"/>
      <c r="W338" s="35"/>
      <c r="X338" s="36"/>
    </row>
    <row r="339" spans="3:24" ht="20.25" hidden="1" customHeight="1" x14ac:dyDescent="0.25">
      <c r="D339" s="201">
        <v>45885</v>
      </c>
      <c r="E339" s="202" t="s">
        <v>224</v>
      </c>
      <c r="F339" s="203" t="s">
        <v>289</v>
      </c>
      <c r="G339" s="203" t="s">
        <v>291</v>
      </c>
      <c r="H339" s="203" t="s">
        <v>57</v>
      </c>
      <c r="I339" s="203">
        <v>-20</v>
      </c>
      <c r="J339" s="203"/>
      <c r="K339" s="203"/>
      <c r="L339" s="218">
        <v>1802.0339999999999</v>
      </c>
      <c r="M339" s="206">
        <f t="shared" ref="M339" si="22">L339*I339</f>
        <v>-36040.68</v>
      </c>
      <c r="O339" s="34"/>
      <c r="P339" s="47"/>
      <c r="Q339" s="35"/>
      <c r="R339" s="35"/>
      <c r="S339" s="35"/>
      <c r="T339" s="35"/>
      <c r="U339" s="35"/>
      <c r="V339" s="35"/>
      <c r="W339" s="35"/>
      <c r="X339" s="36"/>
    </row>
    <row r="340" spans="3:24" ht="20.25" hidden="1" customHeight="1" x14ac:dyDescent="0.25">
      <c r="D340" s="201">
        <v>45892</v>
      </c>
      <c r="E340" s="202" t="s">
        <v>224</v>
      </c>
      <c r="F340" s="203" t="s">
        <v>289</v>
      </c>
      <c r="G340" s="203" t="s">
        <v>291</v>
      </c>
      <c r="H340" s="203" t="s">
        <v>57</v>
      </c>
      <c r="I340" s="203">
        <v>-20</v>
      </c>
      <c r="J340" s="203"/>
      <c r="K340" s="203"/>
      <c r="L340" s="218">
        <v>1784.952</v>
      </c>
      <c r="M340" s="206">
        <f t="shared" ref="M340:M350" si="23">L340*I340</f>
        <v>-35699.040000000001</v>
      </c>
      <c r="O340" s="34"/>
      <c r="P340" s="47"/>
      <c r="Q340" s="35"/>
      <c r="R340" s="35"/>
      <c r="S340" s="35"/>
      <c r="T340" s="35"/>
      <c r="U340" s="35"/>
      <c r="V340" s="35"/>
      <c r="W340" s="35"/>
      <c r="X340" s="36"/>
    </row>
    <row r="341" spans="3:24" ht="19.95" hidden="1" customHeight="1" x14ac:dyDescent="0.25">
      <c r="D341" s="201">
        <v>45906</v>
      </c>
      <c r="E341" s="202" t="s">
        <v>224</v>
      </c>
      <c r="F341" s="203" t="s">
        <v>289</v>
      </c>
      <c r="G341" s="203" t="s">
        <v>291</v>
      </c>
      <c r="H341" s="203" t="s">
        <v>57</v>
      </c>
      <c r="I341" s="203">
        <v>-15</v>
      </c>
      <c r="J341" s="203"/>
      <c r="K341" s="203"/>
      <c r="L341" s="218">
        <v>1812.174</v>
      </c>
      <c r="M341" s="206">
        <f t="shared" si="23"/>
        <v>-27182.61</v>
      </c>
      <c r="O341" s="34"/>
      <c r="P341" s="47"/>
      <c r="Q341" s="35"/>
      <c r="R341" s="35"/>
      <c r="S341" s="35"/>
      <c r="T341" s="35"/>
      <c r="U341" s="35"/>
      <c r="V341" s="35"/>
      <c r="W341" s="35"/>
      <c r="X341" s="36"/>
    </row>
    <row r="342" spans="3:24" ht="19.95" hidden="1" customHeight="1" x14ac:dyDescent="0.25">
      <c r="D342" s="201">
        <v>45941</v>
      </c>
      <c r="E342" s="202" t="s">
        <v>224</v>
      </c>
      <c r="F342" s="203" t="s">
        <v>289</v>
      </c>
      <c r="G342" s="203" t="s">
        <v>291</v>
      </c>
      <c r="H342" s="203" t="s">
        <v>57</v>
      </c>
      <c r="I342" s="203">
        <v>-15</v>
      </c>
      <c r="J342" s="203"/>
      <c r="K342" s="203"/>
      <c r="L342" s="218">
        <v>1687.6859999999999</v>
      </c>
      <c r="M342" s="206">
        <f t="shared" si="23"/>
        <v>-25315.289999999997</v>
      </c>
      <c r="O342" s="34"/>
      <c r="P342" s="47"/>
      <c r="Q342" s="35"/>
      <c r="R342" s="35"/>
      <c r="S342" s="35"/>
      <c r="T342" s="35"/>
      <c r="U342" s="35"/>
      <c r="V342" s="35"/>
      <c r="W342" s="35"/>
      <c r="X342" s="36"/>
    </row>
    <row r="343" spans="3:24" ht="20.25" hidden="1" customHeight="1" x14ac:dyDescent="0.25">
      <c r="D343" s="201">
        <v>45843</v>
      </c>
      <c r="E343" s="202" t="s">
        <v>224</v>
      </c>
      <c r="F343" s="203" t="s">
        <v>12341</v>
      </c>
      <c r="G343" s="203" t="s">
        <v>12343</v>
      </c>
      <c r="H343" s="203" t="s">
        <v>0</v>
      </c>
      <c r="I343" s="203">
        <v>150</v>
      </c>
      <c r="J343" s="203"/>
      <c r="K343" s="203"/>
      <c r="L343" s="218">
        <v>306.14999999999998</v>
      </c>
      <c r="M343" s="206">
        <f t="shared" si="23"/>
        <v>45922.5</v>
      </c>
      <c r="O343" s="34"/>
      <c r="P343" s="47"/>
      <c r="Q343" s="35"/>
      <c r="R343" s="35"/>
      <c r="S343" s="35"/>
      <c r="T343" s="35"/>
      <c r="U343" s="35"/>
      <c r="V343" s="35"/>
      <c r="W343" s="35"/>
      <c r="X343" s="36"/>
    </row>
    <row r="344" spans="3:24" ht="20.25" hidden="1" customHeight="1" x14ac:dyDescent="0.25">
      <c r="D344" s="201">
        <v>45857</v>
      </c>
      <c r="E344" s="202" t="s">
        <v>224</v>
      </c>
      <c r="F344" s="203" t="s">
        <v>12379</v>
      </c>
      <c r="G344" s="203" t="s">
        <v>12381</v>
      </c>
      <c r="H344" s="203" t="s">
        <v>0</v>
      </c>
      <c r="I344" s="203">
        <v>600</v>
      </c>
      <c r="J344" s="203"/>
      <c r="K344" s="203"/>
      <c r="L344" s="218">
        <v>72.540000000000006</v>
      </c>
      <c r="M344" s="206">
        <f t="shared" si="23"/>
        <v>43524.000000000007</v>
      </c>
      <c r="O344" s="34"/>
      <c r="P344" s="47"/>
      <c r="Q344" s="35"/>
      <c r="R344" s="35"/>
      <c r="S344" s="35"/>
      <c r="T344" s="35"/>
      <c r="U344" s="35"/>
      <c r="V344" s="35"/>
      <c r="W344" s="35"/>
      <c r="X344" s="36"/>
    </row>
    <row r="345" spans="3:24" ht="19.95" hidden="1" customHeight="1" x14ac:dyDescent="0.25">
      <c r="D345" s="201">
        <v>45913</v>
      </c>
      <c r="E345" s="202" t="s">
        <v>224</v>
      </c>
      <c r="F345" s="203" t="s">
        <v>12340</v>
      </c>
      <c r="G345" s="203" t="s">
        <v>12342</v>
      </c>
      <c r="H345" s="203" t="s">
        <v>57</v>
      </c>
      <c r="I345" s="203">
        <v>-50</v>
      </c>
      <c r="J345" s="203"/>
      <c r="K345" s="203"/>
      <c r="L345" s="218">
        <v>667.68</v>
      </c>
      <c r="M345" s="206">
        <f t="shared" si="23"/>
        <v>-33384</v>
      </c>
      <c r="O345" s="34"/>
      <c r="P345" s="47"/>
      <c r="Q345" s="35"/>
      <c r="R345" s="35"/>
      <c r="S345" s="35"/>
      <c r="T345" s="35"/>
      <c r="U345" s="35"/>
      <c r="V345" s="35"/>
      <c r="W345" s="35"/>
      <c r="X345" s="36"/>
    </row>
    <row r="346" spans="3:24" ht="19.95" hidden="1" customHeight="1" x14ac:dyDescent="0.25">
      <c r="D346" s="201">
        <v>45920</v>
      </c>
      <c r="E346" s="202" t="s">
        <v>224</v>
      </c>
      <c r="F346" s="203" t="s">
        <v>12340</v>
      </c>
      <c r="G346" s="203" t="s">
        <v>12342</v>
      </c>
      <c r="H346" s="203" t="s">
        <v>57</v>
      </c>
      <c r="I346" s="203">
        <v>-50</v>
      </c>
      <c r="J346" s="203"/>
      <c r="K346" s="203"/>
      <c r="L346" s="218">
        <v>889.19999999999993</v>
      </c>
      <c r="M346" s="206">
        <f t="shared" si="23"/>
        <v>-44460</v>
      </c>
      <c r="O346" s="34"/>
      <c r="P346" s="47"/>
      <c r="Q346" s="35"/>
      <c r="R346" s="35"/>
      <c r="S346" s="35"/>
      <c r="T346" s="35"/>
      <c r="U346" s="35"/>
      <c r="V346" s="35"/>
      <c r="W346" s="35"/>
      <c r="X346" s="36"/>
    </row>
    <row r="347" spans="3:24" ht="19.95" hidden="1" customHeight="1" x14ac:dyDescent="0.25">
      <c r="D347" s="201">
        <v>45920</v>
      </c>
      <c r="E347" s="202" t="s">
        <v>224</v>
      </c>
      <c r="F347" s="203" t="s">
        <v>12340</v>
      </c>
      <c r="G347" s="203" t="s">
        <v>12530</v>
      </c>
      <c r="H347" s="203" t="s">
        <v>0</v>
      </c>
      <c r="I347" s="203">
        <v>110</v>
      </c>
      <c r="J347" s="203"/>
      <c r="K347" s="203"/>
      <c r="L347" s="218">
        <v>434.07</v>
      </c>
      <c r="M347" s="206">
        <f t="shared" si="23"/>
        <v>47747.7</v>
      </c>
      <c r="O347" s="34"/>
      <c r="P347" s="47"/>
      <c r="Q347" s="35"/>
      <c r="R347" s="35"/>
      <c r="S347" s="35"/>
      <c r="T347" s="35"/>
      <c r="U347" s="35"/>
      <c r="V347" s="35"/>
      <c r="W347" s="35"/>
      <c r="X347" s="36"/>
    </row>
    <row r="348" spans="3:24" ht="19.95" hidden="1" customHeight="1" x14ac:dyDescent="0.25">
      <c r="D348" s="201">
        <v>45941</v>
      </c>
      <c r="E348" s="202" t="s">
        <v>224</v>
      </c>
      <c r="F348" s="203" t="s">
        <v>12340</v>
      </c>
      <c r="G348" s="203" t="s">
        <v>12342</v>
      </c>
      <c r="H348" s="203" t="s">
        <v>57</v>
      </c>
      <c r="I348" s="203">
        <v>-50</v>
      </c>
      <c r="J348" s="203"/>
      <c r="K348" s="203"/>
      <c r="L348" s="218">
        <v>785.46</v>
      </c>
      <c r="M348" s="206">
        <f t="shared" si="23"/>
        <v>-39273</v>
      </c>
      <c r="O348" s="34"/>
      <c r="P348" s="47"/>
      <c r="Q348" s="35"/>
      <c r="R348" s="35"/>
      <c r="S348" s="35"/>
      <c r="T348" s="35"/>
      <c r="U348" s="35"/>
      <c r="V348" s="35"/>
      <c r="W348" s="35"/>
      <c r="X348" s="36"/>
    </row>
    <row r="349" spans="3:24" ht="19.95" hidden="1" customHeight="1" x14ac:dyDescent="0.25">
      <c r="D349" s="201">
        <v>45941</v>
      </c>
      <c r="E349" s="202" t="s">
        <v>224</v>
      </c>
      <c r="F349" s="203" t="s">
        <v>12340</v>
      </c>
      <c r="G349" s="203" t="s">
        <v>12530</v>
      </c>
      <c r="H349" s="203" t="s">
        <v>57</v>
      </c>
      <c r="I349" s="203">
        <v>-110</v>
      </c>
      <c r="J349" s="203"/>
      <c r="K349" s="203"/>
      <c r="L349" s="218">
        <v>340.86</v>
      </c>
      <c r="M349" s="206">
        <f t="shared" si="23"/>
        <v>-37494.6</v>
      </c>
      <c r="O349" s="34"/>
      <c r="P349" s="47"/>
      <c r="Q349" s="35"/>
      <c r="R349" s="35"/>
      <c r="S349" s="35"/>
      <c r="T349" s="35"/>
      <c r="U349" s="35"/>
      <c r="V349" s="35"/>
      <c r="W349" s="35"/>
      <c r="X349" s="36"/>
    </row>
    <row r="350" spans="3:24" ht="19.95" hidden="1" customHeight="1" x14ac:dyDescent="0.25">
      <c r="D350" s="201">
        <v>45941</v>
      </c>
      <c r="E350" s="202" t="s">
        <v>224</v>
      </c>
      <c r="F350" s="203" t="s">
        <v>12378</v>
      </c>
      <c r="G350" s="203" t="s">
        <v>12380</v>
      </c>
      <c r="H350" s="203" t="s">
        <v>57</v>
      </c>
      <c r="I350" s="203">
        <v>-600</v>
      </c>
      <c r="J350" s="203"/>
      <c r="K350" s="203"/>
      <c r="L350" s="218">
        <v>58.11</v>
      </c>
      <c r="M350" s="206">
        <f t="shared" si="23"/>
        <v>-34866</v>
      </c>
      <c r="O350" s="34"/>
      <c r="P350" s="47"/>
      <c r="Q350" s="35"/>
      <c r="R350" s="35"/>
      <c r="S350" s="35"/>
      <c r="T350" s="35"/>
      <c r="U350" s="35"/>
      <c r="V350" s="35"/>
      <c r="W350" s="35"/>
      <c r="X350" s="36"/>
    </row>
    <row r="351" spans="3:24" ht="20.25" hidden="1" customHeight="1" x14ac:dyDescent="0.25">
      <c r="C351">
        <v>103</v>
      </c>
      <c r="D351" s="201">
        <v>45318</v>
      </c>
      <c r="E351" s="202" t="s">
        <v>11440</v>
      </c>
      <c r="F351" s="202" t="s">
        <v>11439</v>
      </c>
      <c r="G351" s="203" t="s">
        <v>11436</v>
      </c>
      <c r="H351" s="203" t="s">
        <v>11435</v>
      </c>
      <c r="I351" s="203">
        <v>10</v>
      </c>
      <c r="J351" s="203"/>
      <c r="K351" s="203"/>
      <c r="L351" s="203">
        <v>3698.37</v>
      </c>
      <c r="M351" s="218">
        <f t="shared" si="20"/>
        <v>36983.699999999997</v>
      </c>
      <c r="O351" s="34"/>
      <c r="P351" s="47"/>
      <c r="Q351" s="35"/>
      <c r="R351" s="35"/>
      <c r="S351" s="35"/>
      <c r="T351" s="35"/>
      <c r="U351" s="35"/>
      <c r="V351" s="35"/>
      <c r="W351" s="35"/>
      <c r="X351" s="36"/>
    </row>
    <row r="352" spans="3:24" ht="20.25" hidden="1" customHeight="1" x14ac:dyDescent="0.25">
      <c r="D352" s="201">
        <v>45346</v>
      </c>
      <c r="E352" s="202" t="s">
        <v>223</v>
      </c>
      <c r="F352" s="202" t="s">
        <v>11439</v>
      </c>
      <c r="G352" s="203" t="s">
        <v>11436</v>
      </c>
      <c r="H352" s="203" t="s">
        <v>0</v>
      </c>
      <c r="I352" s="203">
        <v>5</v>
      </c>
      <c r="J352" s="203"/>
      <c r="K352" s="203"/>
      <c r="L352" s="203">
        <v>6708.0779999999995</v>
      </c>
      <c r="M352" s="218">
        <f t="shared" ref="M352:M373" si="24">L352*I352</f>
        <v>33540.39</v>
      </c>
      <c r="O352" s="34"/>
      <c r="P352" s="47"/>
      <c r="Q352" s="35"/>
      <c r="R352" s="35"/>
      <c r="S352" s="35"/>
      <c r="T352" s="35"/>
      <c r="U352" s="35"/>
      <c r="V352" s="35"/>
      <c r="W352" s="35"/>
      <c r="X352" s="36"/>
    </row>
    <row r="353" spans="4:24" ht="20.25" hidden="1" customHeight="1" x14ac:dyDescent="0.25">
      <c r="D353" s="201">
        <v>45360</v>
      </c>
      <c r="E353" s="202" t="s">
        <v>223</v>
      </c>
      <c r="F353" s="202" t="s">
        <v>11439</v>
      </c>
      <c r="G353" s="203" t="s">
        <v>11436</v>
      </c>
      <c r="H353" s="203" t="s">
        <v>57</v>
      </c>
      <c r="I353" s="203">
        <v>-2</v>
      </c>
      <c r="J353" s="203"/>
      <c r="K353" s="203"/>
      <c r="L353" s="203">
        <v>8892.0779999999995</v>
      </c>
      <c r="M353" s="218">
        <f t="shared" si="24"/>
        <v>-17784.155999999999</v>
      </c>
      <c r="O353" s="34"/>
      <c r="P353" s="47"/>
      <c r="Q353" s="35"/>
      <c r="R353" s="35"/>
      <c r="S353" s="35"/>
      <c r="T353" s="35"/>
      <c r="U353" s="35"/>
      <c r="V353" s="35"/>
      <c r="W353" s="35"/>
      <c r="X353" s="36"/>
    </row>
    <row r="354" spans="4:24" ht="20.25" hidden="1" customHeight="1" x14ac:dyDescent="0.25">
      <c r="D354" s="201">
        <v>45402</v>
      </c>
      <c r="E354" s="202" t="s">
        <v>223</v>
      </c>
      <c r="F354" s="202" t="s">
        <v>11439</v>
      </c>
      <c r="G354" s="203" t="s">
        <v>11436</v>
      </c>
      <c r="H354" s="203" t="s">
        <v>57</v>
      </c>
      <c r="I354" s="203">
        <v>-3</v>
      </c>
      <c r="J354" s="203"/>
      <c r="K354" s="203"/>
      <c r="L354" s="203">
        <v>5566.4699999999993</v>
      </c>
      <c r="M354" s="218">
        <f t="shared" si="24"/>
        <v>-16699.409999999996</v>
      </c>
      <c r="O354" s="34"/>
      <c r="P354" s="47"/>
      <c r="Q354" s="35"/>
      <c r="R354" s="35"/>
      <c r="S354" s="35"/>
      <c r="T354" s="35"/>
      <c r="U354" s="35"/>
      <c r="V354" s="35"/>
      <c r="W354" s="35"/>
      <c r="X354" s="36"/>
    </row>
    <row r="355" spans="4:24" ht="20.25" hidden="1" customHeight="1" x14ac:dyDescent="0.25">
      <c r="D355" s="201">
        <v>45423</v>
      </c>
      <c r="E355" s="202" t="s">
        <v>223</v>
      </c>
      <c r="F355" s="202" t="s">
        <v>11439</v>
      </c>
      <c r="G355" s="203" t="s">
        <v>11436</v>
      </c>
      <c r="H355" s="203" t="s">
        <v>40</v>
      </c>
      <c r="I355" s="203">
        <v>5</v>
      </c>
      <c r="J355" s="203"/>
      <c r="K355" s="203"/>
      <c r="L355" s="203">
        <v>6228.3</v>
      </c>
      <c r="M355" s="218">
        <f t="shared" si="24"/>
        <v>31141.5</v>
      </c>
      <c r="O355" s="34"/>
      <c r="P355" s="47"/>
      <c r="Q355" s="35"/>
      <c r="R355" s="35"/>
      <c r="S355" s="35"/>
      <c r="T355" s="35"/>
      <c r="U355" s="35"/>
      <c r="V355" s="35"/>
      <c r="W355" s="35"/>
      <c r="X355" s="36"/>
    </row>
    <row r="356" spans="4:24" ht="20.25" hidden="1" customHeight="1" x14ac:dyDescent="0.25">
      <c r="D356" s="201">
        <v>45444</v>
      </c>
      <c r="E356" s="202" t="s">
        <v>223</v>
      </c>
      <c r="F356" s="202" t="s">
        <v>11439</v>
      </c>
      <c r="G356" s="203" t="s">
        <v>11436</v>
      </c>
      <c r="H356" s="203" t="s">
        <v>40</v>
      </c>
      <c r="I356" s="203">
        <v>5</v>
      </c>
      <c r="J356" s="203"/>
      <c r="K356" s="203"/>
      <c r="L356" s="203">
        <v>6119.1779999999999</v>
      </c>
      <c r="M356" s="218">
        <f t="shared" si="24"/>
        <v>30595.89</v>
      </c>
      <c r="O356" s="34"/>
      <c r="P356" s="47"/>
      <c r="Q356" s="35"/>
      <c r="R356" s="35"/>
      <c r="S356" s="35"/>
      <c r="T356" s="35"/>
      <c r="U356" s="35"/>
      <c r="V356" s="35"/>
      <c r="W356" s="35"/>
      <c r="X356" s="36"/>
    </row>
    <row r="357" spans="4:24" ht="20.25" hidden="1" customHeight="1" x14ac:dyDescent="0.25">
      <c r="D357" s="201">
        <v>45472</v>
      </c>
      <c r="E357" s="202" t="s">
        <v>223</v>
      </c>
      <c r="F357" s="202" t="s">
        <v>11439</v>
      </c>
      <c r="G357" s="203" t="s">
        <v>11436</v>
      </c>
      <c r="H357" s="203" t="s">
        <v>40</v>
      </c>
      <c r="I357" s="203">
        <v>4</v>
      </c>
      <c r="J357" s="203"/>
      <c r="K357" s="203"/>
      <c r="L357" s="203">
        <v>6390.93</v>
      </c>
      <c r="M357" s="218">
        <f t="shared" si="24"/>
        <v>25563.72</v>
      </c>
      <c r="O357" s="34"/>
      <c r="P357" s="47"/>
      <c r="Q357" s="35"/>
      <c r="R357" s="35"/>
      <c r="S357" s="35"/>
      <c r="T357" s="35"/>
      <c r="U357" s="35"/>
      <c r="V357" s="35"/>
      <c r="W357" s="35"/>
      <c r="X357" s="36"/>
    </row>
    <row r="358" spans="4:24" ht="20.25" hidden="1" customHeight="1" x14ac:dyDescent="0.25">
      <c r="D358" s="201">
        <v>45493</v>
      </c>
      <c r="E358" s="202" t="s">
        <v>223</v>
      </c>
      <c r="F358" s="202" t="s">
        <v>11439</v>
      </c>
      <c r="G358" s="203" t="s">
        <v>11436</v>
      </c>
      <c r="H358" s="203" t="s">
        <v>40</v>
      </c>
      <c r="I358" s="203">
        <v>3</v>
      </c>
      <c r="J358" s="203"/>
      <c r="K358" s="203"/>
      <c r="L358" s="203">
        <v>6214.884</v>
      </c>
      <c r="M358" s="218">
        <f t="shared" si="24"/>
        <v>18644.652000000002</v>
      </c>
      <c r="O358" s="34"/>
      <c r="P358" s="47"/>
      <c r="Q358" s="35"/>
      <c r="R358" s="35"/>
      <c r="S358" s="35"/>
      <c r="T358" s="35"/>
      <c r="U358" s="35"/>
      <c r="V358" s="35"/>
      <c r="W358" s="35"/>
      <c r="X358" s="36"/>
    </row>
    <row r="359" spans="4:24" ht="20.25" hidden="1" customHeight="1" x14ac:dyDescent="0.25">
      <c r="D359" s="201">
        <v>45507</v>
      </c>
      <c r="E359" s="202" t="s">
        <v>223</v>
      </c>
      <c r="F359" s="202" t="s">
        <v>11439</v>
      </c>
      <c r="G359" s="203" t="s">
        <v>11436</v>
      </c>
      <c r="H359" s="203" t="s">
        <v>40</v>
      </c>
      <c r="I359" s="203">
        <v>3</v>
      </c>
      <c r="J359" s="203"/>
      <c r="K359" s="203"/>
      <c r="L359" s="203">
        <v>4872.2699999999995</v>
      </c>
      <c r="M359" s="218">
        <f t="shared" si="24"/>
        <v>14616.809999999998</v>
      </c>
      <c r="O359" s="34"/>
      <c r="P359" s="47"/>
      <c r="Q359" s="35"/>
      <c r="R359" s="35"/>
      <c r="S359" s="35"/>
      <c r="T359" s="35"/>
      <c r="U359" s="35"/>
      <c r="V359" s="35"/>
      <c r="W359" s="35"/>
      <c r="X359" s="36"/>
    </row>
    <row r="360" spans="4:24" ht="20.25" hidden="1" customHeight="1" x14ac:dyDescent="0.25">
      <c r="D360" s="201">
        <v>45549</v>
      </c>
      <c r="E360" s="202" t="s">
        <v>223</v>
      </c>
      <c r="F360" s="202" t="s">
        <v>11439</v>
      </c>
      <c r="G360" s="203" t="s">
        <v>11436</v>
      </c>
      <c r="H360" s="203" t="s">
        <v>57</v>
      </c>
      <c r="I360" s="203">
        <v>-10</v>
      </c>
      <c r="J360" s="203"/>
      <c r="K360" s="203"/>
      <c r="L360" s="203">
        <v>3565.848</v>
      </c>
      <c r="M360" s="218">
        <f t="shared" si="24"/>
        <v>-35658.479999999996</v>
      </c>
      <c r="O360" s="34"/>
      <c r="P360" s="47"/>
      <c r="Q360" s="35"/>
      <c r="R360" s="35"/>
      <c r="S360" s="35"/>
      <c r="T360" s="35"/>
      <c r="U360" s="35"/>
      <c r="V360" s="35"/>
      <c r="W360" s="35"/>
      <c r="X360" s="36"/>
    </row>
    <row r="361" spans="4:24" ht="20.25" hidden="1" customHeight="1" x14ac:dyDescent="0.25">
      <c r="D361" s="201">
        <v>45566</v>
      </c>
      <c r="E361" s="202" t="s">
        <v>223</v>
      </c>
      <c r="F361" s="202" t="s">
        <v>11439</v>
      </c>
      <c r="G361" s="203" t="s">
        <v>11436</v>
      </c>
      <c r="H361" s="203" t="s">
        <v>11801</v>
      </c>
      <c r="I361" s="203">
        <f>200-20</f>
        <v>180</v>
      </c>
      <c r="J361" s="203"/>
      <c r="K361" s="203"/>
      <c r="L361" s="203"/>
      <c r="M361" s="218">
        <f t="shared" si="24"/>
        <v>0</v>
      </c>
      <c r="O361" s="34"/>
      <c r="P361" s="47"/>
      <c r="Q361" s="35"/>
      <c r="R361" s="35"/>
      <c r="S361" s="35"/>
      <c r="T361" s="35"/>
      <c r="U361" s="35"/>
      <c r="V361" s="35"/>
      <c r="W361" s="35"/>
      <c r="X361" s="36"/>
    </row>
    <row r="362" spans="4:24" ht="20.25" hidden="1" customHeight="1" x14ac:dyDescent="0.25">
      <c r="D362" s="201">
        <v>45584</v>
      </c>
      <c r="E362" s="202" t="s">
        <v>223</v>
      </c>
      <c r="F362" s="202" t="s">
        <v>11439</v>
      </c>
      <c r="G362" s="203" t="s">
        <v>11436</v>
      </c>
      <c r="H362" s="203" t="s">
        <v>40</v>
      </c>
      <c r="I362" s="203">
        <v>50</v>
      </c>
      <c r="J362" s="203"/>
      <c r="K362" s="203"/>
      <c r="L362" s="203">
        <v>368.62799999999999</v>
      </c>
      <c r="M362" s="218">
        <f t="shared" si="24"/>
        <v>18431.399999999998</v>
      </c>
      <c r="O362" s="34"/>
      <c r="P362" s="47"/>
      <c r="Q362" s="35"/>
      <c r="R362" s="35"/>
      <c r="S362" s="35"/>
      <c r="T362" s="35"/>
      <c r="U362" s="35"/>
      <c r="V362" s="35"/>
      <c r="W362" s="35"/>
      <c r="X362" s="36"/>
    </row>
    <row r="363" spans="4:24" ht="19.95" hidden="1" customHeight="1" x14ac:dyDescent="0.25">
      <c r="D363" s="201">
        <v>45605</v>
      </c>
      <c r="E363" s="202" t="s">
        <v>223</v>
      </c>
      <c r="F363" s="202" t="s">
        <v>11439</v>
      </c>
      <c r="G363" s="203" t="s">
        <v>11436</v>
      </c>
      <c r="H363" s="203" t="s">
        <v>40</v>
      </c>
      <c r="I363" s="203">
        <v>50</v>
      </c>
      <c r="J363" s="203"/>
      <c r="K363" s="203"/>
      <c r="L363" s="203">
        <v>191.256</v>
      </c>
      <c r="M363" s="218">
        <f t="shared" si="24"/>
        <v>9562.7999999999993</v>
      </c>
      <c r="O363" s="34"/>
      <c r="P363" s="47"/>
      <c r="Q363" s="35"/>
      <c r="R363" s="35"/>
      <c r="S363" s="35"/>
      <c r="T363" s="35"/>
      <c r="U363" s="35"/>
      <c r="V363" s="35"/>
      <c r="W363" s="35"/>
      <c r="X363" s="36"/>
    </row>
    <row r="364" spans="4:24" ht="20.25" hidden="1" customHeight="1" x14ac:dyDescent="0.25">
      <c r="D364" s="201">
        <v>45619</v>
      </c>
      <c r="E364" s="202" t="s">
        <v>223</v>
      </c>
      <c r="F364" s="202" t="s">
        <v>11439</v>
      </c>
      <c r="G364" s="203" t="s">
        <v>11436</v>
      </c>
      <c r="H364" s="203" t="s">
        <v>40</v>
      </c>
      <c r="I364" s="203">
        <v>50</v>
      </c>
      <c r="J364" s="203"/>
      <c r="K364" s="203"/>
      <c r="L364" s="203">
        <v>258.57</v>
      </c>
      <c r="M364" s="218">
        <f t="shared" si="24"/>
        <v>12928.5</v>
      </c>
      <c r="O364" s="34"/>
      <c r="P364" s="47"/>
      <c r="Q364" s="35"/>
      <c r="R364" s="35"/>
      <c r="S364" s="35"/>
      <c r="T364" s="35"/>
      <c r="U364" s="35"/>
      <c r="V364" s="35"/>
      <c r="W364" s="35"/>
      <c r="X364" s="36"/>
    </row>
    <row r="365" spans="4:24" ht="20.25" hidden="1" customHeight="1" x14ac:dyDescent="0.25">
      <c r="D365" s="201">
        <v>45633</v>
      </c>
      <c r="E365" s="202" t="s">
        <v>223</v>
      </c>
      <c r="F365" s="202" t="s">
        <v>11439</v>
      </c>
      <c r="G365" s="203" t="s">
        <v>11436</v>
      </c>
      <c r="H365" s="203" t="s">
        <v>40</v>
      </c>
      <c r="I365" s="203">
        <v>50</v>
      </c>
      <c r="J365" s="203"/>
      <c r="K365" s="203"/>
      <c r="L365" s="203">
        <v>342.654</v>
      </c>
      <c r="M365" s="218">
        <f t="shared" si="24"/>
        <v>17132.7</v>
      </c>
      <c r="O365" s="34"/>
      <c r="P365" s="47"/>
      <c r="Q365" s="35"/>
      <c r="R365" s="35"/>
      <c r="S365" s="35"/>
      <c r="T365" s="35"/>
      <c r="U365" s="35"/>
      <c r="V365" s="35"/>
      <c r="W365" s="35"/>
      <c r="X365" s="36"/>
    </row>
    <row r="366" spans="4:24" ht="20.25" hidden="1" customHeight="1" x14ac:dyDescent="0.25">
      <c r="D366" s="201">
        <v>45724</v>
      </c>
      <c r="E366" s="202" t="s">
        <v>223</v>
      </c>
      <c r="F366" s="202" t="s">
        <v>11439</v>
      </c>
      <c r="G366" s="203" t="s">
        <v>11436</v>
      </c>
      <c r="H366" s="203" t="s">
        <v>40</v>
      </c>
      <c r="I366" s="203">
        <v>50</v>
      </c>
      <c r="J366" s="203"/>
      <c r="K366" s="203"/>
      <c r="L366" s="203">
        <v>298.27199999999999</v>
      </c>
      <c r="M366" s="218">
        <f t="shared" si="24"/>
        <v>14913.6</v>
      </c>
      <c r="O366" s="34"/>
      <c r="P366" s="47"/>
      <c r="Q366" s="35"/>
      <c r="R366" s="35"/>
      <c r="S366" s="35"/>
      <c r="T366" s="35"/>
      <c r="U366" s="35"/>
      <c r="V366" s="35"/>
      <c r="W366" s="35"/>
      <c r="X366" s="36"/>
    </row>
    <row r="367" spans="4:24" ht="20.25" hidden="1" customHeight="1" x14ac:dyDescent="0.25">
      <c r="D367" s="201">
        <v>45731</v>
      </c>
      <c r="E367" s="202" t="s">
        <v>223</v>
      </c>
      <c r="F367" s="202" t="s">
        <v>11439</v>
      </c>
      <c r="G367" s="203" t="s">
        <v>11436</v>
      </c>
      <c r="H367" s="203" t="s">
        <v>40</v>
      </c>
      <c r="I367" s="203">
        <v>50</v>
      </c>
      <c r="J367" s="203"/>
      <c r="K367" s="203"/>
      <c r="L367" s="203">
        <v>328.92599999999999</v>
      </c>
      <c r="M367" s="218">
        <f t="shared" si="24"/>
        <v>16446.3</v>
      </c>
      <c r="O367" s="34"/>
      <c r="P367" s="47"/>
      <c r="Q367" s="35"/>
      <c r="R367" s="35"/>
      <c r="S367" s="35"/>
      <c r="T367" s="35"/>
      <c r="U367" s="35"/>
      <c r="V367" s="35"/>
      <c r="W367" s="35"/>
      <c r="X367" s="36"/>
    </row>
    <row r="368" spans="4:24" ht="20.25" hidden="1" customHeight="1" x14ac:dyDescent="0.25">
      <c r="D368" s="201">
        <v>45794</v>
      </c>
      <c r="E368" s="202" t="s">
        <v>223</v>
      </c>
      <c r="F368" s="202" t="s">
        <v>11439</v>
      </c>
      <c r="G368" s="203" t="s">
        <v>11436</v>
      </c>
      <c r="H368" s="203" t="s">
        <v>57</v>
      </c>
      <c r="I368" s="203">
        <v>-100</v>
      </c>
      <c r="J368" s="203"/>
      <c r="K368" s="203"/>
      <c r="L368" s="203">
        <v>359.96999999999997</v>
      </c>
      <c r="M368" s="218">
        <f t="shared" si="24"/>
        <v>-35997</v>
      </c>
      <c r="O368" s="34"/>
      <c r="P368" s="47"/>
      <c r="Q368" s="35"/>
      <c r="R368" s="35"/>
      <c r="S368" s="35"/>
      <c r="T368" s="35"/>
      <c r="U368" s="35"/>
      <c r="V368" s="35"/>
      <c r="W368" s="35"/>
      <c r="X368" s="36"/>
    </row>
    <row r="369" spans="4:24" ht="20.25" hidden="1" customHeight="1" x14ac:dyDescent="0.25">
      <c r="D369" s="201">
        <v>45829</v>
      </c>
      <c r="E369" s="202" t="s">
        <v>223</v>
      </c>
      <c r="F369" s="202" t="s">
        <v>11439</v>
      </c>
      <c r="G369" s="203" t="s">
        <v>11436</v>
      </c>
      <c r="H369" s="203" t="s">
        <v>57</v>
      </c>
      <c r="I369" s="203">
        <v>-100</v>
      </c>
      <c r="J369" s="203"/>
      <c r="K369" s="203"/>
      <c r="L369" s="203">
        <v>353.49599999999998</v>
      </c>
      <c r="M369" s="218">
        <f t="shared" si="24"/>
        <v>-35349.599999999999</v>
      </c>
      <c r="O369" s="34"/>
      <c r="P369" s="47"/>
      <c r="Q369" s="35"/>
      <c r="R369" s="35"/>
      <c r="S369" s="35"/>
      <c r="T369" s="35"/>
      <c r="U369" s="35"/>
      <c r="V369" s="35"/>
      <c r="W369" s="35"/>
      <c r="X369" s="36"/>
    </row>
    <row r="370" spans="4:24" ht="20.25" hidden="1" customHeight="1" x14ac:dyDescent="0.25">
      <c r="D370" s="201">
        <v>45836</v>
      </c>
      <c r="E370" s="202" t="s">
        <v>223</v>
      </c>
      <c r="F370" s="202" t="s">
        <v>11439</v>
      </c>
      <c r="G370" s="203" t="s">
        <v>11436</v>
      </c>
      <c r="H370" s="203" t="s">
        <v>57</v>
      </c>
      <c r="I370" s="203">
        <v>-50</v>
      </c>
      <c r="J370" s="203"/>
      <c r="K370" s="203"/>
      <c r="L370" s="203">
        <v>371.12399999999997</v>
      </c>
      <c r="M370" s="218">
        <f t="shared" si="24"/>
        <v>-18556.199999999997</v>
      </c>
      <c r="O370" s="34"/>
      <c r="P370" s="47"/>
      <c r="Q370" s="35"/>
      <c r="R370" s="35"/>
      <c r="S370" s="35"/>
      <c r="T370" s="35"/>
      <c r="U370" s="35"/>
      <c r="V370" s="35"/>
      <c r="W370" s="35"/>
      <c r="X370" s="36"/>
    </row>
    <row r="371" spans="4:24" ht="20.25" hidden="1" customHeight="1" x14ac:dyDescent="0.25">
      <c r="D371" s="201">
        <v>45843</v>
      </c>
      <c r="E371" s="202" t="s">
        <v>223</v>
      </c>
      <c r="F371" s="202" t="s">
        <v>11439</v>
      </c>
      <c r="G371" s="203" t="s">
        <v>11436</v>
      </c>
      <c r="H371" s="203" t="s">
        <v>57</v>
      </c>
      <c r="I371" s="203">
        <v>-15</v>
      </c>
      <c r="J371" s="203"/>
      <c r="K371" s="203"/>
      <c r="L371" s="203">
        <v>378.76800000000003</v>
      </c>
      <c r="M371" s="218">
        <f t="shared" si="24"/>
        <v>-5681.52</v>
      </c>
      <c r="O371" s="34"/>
      <c r="P371" s="47"/>
      <c r="Q371" s="35"/>
      <c r="R371" s="35"/>
      <c r="S371" s="35"/>
      <c r="T371" s="35"/>
      <c r="U371" s="35"/>
      <c r="V371" s="35"/>
      <c r="W371" s="35"/>
      <c r="X371" s="36"/>
    </row>
    <row r="372" spans="4:24" ht="20.25" hidden="1" customHeight="1" x14ac:dyDescent="0.25">
      <c r="D372" s="201">
        <v>45857</v>
      </c>
      <c r="E372" s="202" t="s">
        <v>223</v>
      </c>
      <c r="F372" s="202" t="s">
        <v>11439</v>
      </c>
      <c r="G372" s="203" t="s">
        <v>11436</v>
      </c>
      <c r="H372" s="203" t="s">
        <v>57</v>
      </c>
      <c r="I372" s="203">
        <v>-50</v>
      </c>
      <c r="J372" s="203"/>
      <c r="K372" s="203"/>
      <c r="L372" s="203">
        <v>403.80600000000004</v>
      </c>
      <c r="M372" s="218">
        <f t="shared" si="24"/>
        <v>-20190.300000000003</v>
      </c>
      <c r="O372" s="34"/>
      <c r="P372" s="47"/>
      <c r="Q372" s="35"/>
      <c r="R372" s="35"/>
      <c r="S372" s="35"/>
      <c r="T372" s="35"/>
      <c r="U372" s="35"/>
      <c r="V372" s="35"/>
      <c r="W372" s="35"/>
      <c r="X372" s="36"/>
    </row>
    <row r="373" spans="4:24" ht="20.25" hidden="1" customHeight="1" x14ac:dyDescent="0.25">
      <c r="D373" s="201">
        <v>45871</v>
      </c>
      <c r="E373" s="202" t="s">
        <v>223</v>
      </c>
      <c r="F373" s="202" t="s">
        <v>11439</v>
      </c>
      <c r="G373" s="203" t="s">
        <v>11436</v>
      </c>
      <c r="H373" s="203" t="s">
        <v>57</v>
      </c>
      <c r="I373" s="203">
        <v>-50</v>
      </c>
      <c r="J373" s="203"/>
      <c r="K373" s="203"/>
      <c r="L373" s="203">
        <v>441.79199999999997</v>
      </c>
      <c r="M373" s="218">
        <f t="shared" si="24"/>
        <v>-22089.599999999999</v>
      </c>
      <c r="O373" s="34"/>
      <c r="P373" s="47"/>
      <c r="Q373" s="35"/>
      <c r="R373" s="35"/>
      <c r="S373" s="35"/>
      <c r="T373" s="35"/>
      <c r="U373" s="35"/>
      <c r="V373" s="35"/>
      <c r="W373" s="35"/>
      <c r="X373" s="36"/>
    </row>
    <row r="374" spans="4:24" ht="19.95" hidden="1" customHeight="1" x14ac:dyDescent="0.25">
      <c r="D374" s="201">
        <v>45941</v>
      </c>
      <c r="E374" s="202" t="s">
        <v>223</v>
      </c>
      <c r="F374" s="202" t="s">
        <v>11439</v>
      </c>
      <c r="G374" s="203" t="s">
        <v>11436</v>
      </c>
      <c r="H374" s="203" t="s">
        <v>57</v>
      </c>
      <c r="I374" s="203">
        <v>-100</v>
      </c>
      <c r="J374" s="203"/>
      <c r="K374" s="203"/>
      <c r="L374" s="203">
        <v>412.30799999999999</v>
      </c>
      <c r="M374" s="218">
        <f>L374*I374</f>
        <v>-41230.800000000003</v>
      </c>
      <c r="O374" s="34"/>
      <c r="P374" s="47"/>
      <c r="Q374" s="35"/>
      <c r="R374" s="35"/>
      <c r="S374" s="35"/>
      <c r="T374" s="35"/>
      <c r="U374" s="35"/>
      <c r="V374" s="35"/>
      <c r="W374" s="35"/>
      <c r="X374" s="36"/>
    </row>
    <row r="375" spans="4:24" ht="19.95" hidden="1" customHeight="1" x14ac:dyDescent="0.25">
      <c r="D375" s="201">
        <v>45948</v>
      </c>
      <c r="E375" s="202" t="s">
        <v>223</v>
      </c>
      <c r="F375" s="202" t="s">
        <v>11439</v>
      </c>
      <c r="G375" s="203" t="s">
        <v>11436</v>
      </c>
      <c r="H375" s="203" t="s">
        <v>57</v>
      </c>
      <c r="I375" s="203">
        <v>-35</v>
      </c>
      <c r="J375" s="203"/>
      <c r="K375" s="203"/>
      <c r="L375" s="203">
        <v>407.00399999999996</v>
      </c>
      <c r="M375" s="218">
        <f>L375*I375</f>
        <v>-14245.14</v>
      </c>
      <c r="O375" s="34"/>
      <c r="P375" s="47"/>
      <c r="Q375" s="35"/>
      <c r="R375" s="35"/>
      <c r="S375" s="35"/>
      <c r="T375" s="35"/>
      <c r="U375" s="35"/>
      <c r="V375" s="35"/>
      <c r="W375" s="35"/>
      <c r="X375" s="36"/>
    </row>
    <row r="376" spans="4:24" ht="19.95" customHeight="1" thickTop="1" x14ac:dyDescent="0.25">
      <c r="D376" s="201">
        <v>45927</v>
      </c>
      <c r="E376" s="202" t="s">
        <v>223</v>
      </c>
      <c r="F376" s="202" t="s">
        <v>12557</v>
      </c>
      <c r="G376" s="203" t="s">
        <v>12556</v>
      </c>
      <c r="H376" s="203" t="s">
        <v>0</v>
      </c>
      <c r="I376" s="203">
        <v>300</v>
      </c>
      <c r="J376" s="203"/>
      <c r="K376" s="203"/>
      <c r="L376" s="203">
        <v>219.95999999999998</v>
      </c>
      <c r="M376" s="218">
        <f t="shared" ref="M376:M543" si="25">L376*I376</f>
        <v>65988</v>
      </c>
      <c r="O376" s="34"/>
      <c r="P376" s="47"/>
      <c r="Q376" s="35"/>
      <c r="R376" s="35"/>
      <c r="S376" s="35"/>
      <c r="T376" s="35"/>
      <c r="U376" s="35"/>
      <c r="V376" s="35"/>
      <c r="W376" s="35"/>
      <c r="X376" s="36"/>
    </row>
    <row r="377" spans="4:24" ht="19.95" customHeight="1" x14ac:dyDescent="0.25">
      <c r="D377" s="201">
        <v>45934</v>
      </c>
      <c r="E377" s="202" t="s">
        <v>223</v>
      </c>
      <c r="F377" s="202" t="s">
        <v>12557</v>
      </c>
      <c r="G377" s="203" t="s">
        <v>12556</v>
      </c>
      <c r="H377" s="203" t="s">
        <v>57</v>
      </c>
      <c r="I377" s="203">
        <v>-150</v>
      </c>
      <c r="J377" s="203"/>
      <c r="K377" s="203"/>
      <c r="L377" s="203">
        <v>211.76999999999998</v>
      </c>
      <c r="M377" s="218">
        <f t="shared" si="25"/>
        <v>-31765.499999999996</v>
      </c>
      <c r="O377" s="34"/>
      <c r="P377" s="47"/>
      <c r="Q377" s="35"/>
      <c r="R377" s="35"/>
      <c r="S377" s="35"/>
      <c r="T377" s="35"/>
      <c r="U377" s="35"/>
      <c r="V377" s="35"/>
      <c r="W377" s="35"/>
      <c r="X377" s="36"/>
    </row>
    <row r="378" spans="4:24" ht="19.95" customHeight="1" x14ac:dyDescent="0.25">
      <c r="D378" s="201">
        <v>45941</v>
      </c>
      <c r="E378" s="202" t="s">
        <v>223</v>
      </c>
      <c r="F378" s="202" t="s">
        <v>12571</v>
      </c>
      <c r="G378" s="203" t="s">
        <v>12572</v>
      </c>
      <c r="H378" s="203" t="s">
        <v>0</v>
      </c>
      <c r="I378" s="203">
        <v>280</v>
      </c>
      <c r="J378" s="203"/>
      <c r="K378" s="203"/>
      <c r="L378" s="203">
        <v>111.14999999999999</v>
      </c>
      <c r="M378" s="218">
        <f t="shared" si="25"/>
        <v>31121.999999999996</v>
      </c>
      <c r="O378" s="34"/>
      <c r="P378" s="47"/>
      <c r="Q378" s="35"/>
      <c r="R378" s="35"/>
      <c r="S378" s="35"/>
      <c r="T378" s="35"/>
      <c r="U378" s="35"/>
      <c r="V378" s="35"/>
      <c r="W378" s="35"/>
      <c r="X378" s="36"/>
    </row>
    <row r="379" spans="4:24" ht="19.95" customHeight="1" x14ac:dyDescent="0.25">
      <c r="D379" s="201">
        <v>45948</v>
      </c>
      <c r="E379" s="202" t="s">
        <v>223</v>
      </c>
      <c r="F379" s="202" t="s">
        <v>12557</v>
      </c>
      <c r="G379" s="203" t="s">
        <v>12556</v>
      </c>
      <c r="H379" s="203" t="s">
        <v>57</v>
      </c>
      <c r="I379" s="203">
        <v>-150</v>
      </c>
      <c r="J379" s="203"/>
      <c r="K379" s="203"/>
      <c r="L379" s="203">
        <v>191.1</v>
      </c>
      <c r="M379" s="218">
        <f t="shared" ref="M379:M407" si="26">L379*I379</f>
        <v>-28665</v>
      </c>
      <c r="O379" s="34"/>
      <c r="P379" s="47"/>
      <c r="Q379" s="35"/>
      <c r="R379" s="35"/>
      <c r="S379" s="35"/>
      <c r="T379" s="35"/>
      <c r="U379" s="35"/>
      <c r="V379" s="35"/>
      <c r="W379" s="35"/>
      <c r="X379" s="36"/>
    </row>
    <row r="380" spans="4:24" ht="19.95" customHeight="1" x14ac:dyDescent="0.25">
      <c r="D380" s="201">
        <v>45948</v>
      </c>
      <c r="E380" s="202" t="s">
        <v>223</v>
      </c>
      <c r="F380" s="202" t="s">
        <v>12571</v>
      </c>
      <c r="G380" s="203" t="s">
        <v>12572</v>
      </c>
      <c r="H380" s="203" t="s">
        <v>57</v>
      </c>
      <c r="I380" s="203">
        <v>-280</v>
      </c>
      <c r="J380" s="203"/>
      <c r="K380" s="203"/>
      <c r="L380" s="203">
        <v>76.05</v>
      </c>
      <c r="M380" s="218">
        <f t="shared" si="26"/>
        <v>-21294</v>
      </c>
      <c r="O380" s="34"/>
      <c r="P380" s="47"/>
      <c r="Q380" s="35"/>
      <c r="R380" s="35"/>
      <c r="S380" s="35"/>
      <c r="T380" s="35"/>
      <c r="U380" s="35"/>
      <c r="V380" s="35"/>
      <c r="W380" s="35"/>
      <c r="X380" s="36"/>
    </row>
    <row r="381" spans="4:24" ht="19.95" customHeight="1" x14ac:dyDescent="0.25">
      <c r="D381" s="201">
        <v>45969</v>
      </c>
      <c r="E381" s="202" t="s">
        <v>223</v>
      </c>
      <c r="F381" s="202" t="s">
        <v>12345</v>
      </c>
      <c r="G381" s="203" t="s">
        <v>12633</v>
      </c>
      <c r="H381" s="203" t="s">
        <v>57</v>
      </c>
      <c r="I381" s="203">
        <v>-80</v>
      </c>
      <c r="J381" s="203"/>
      <c r="K381" s="203"/>
      <c r="L381" s="203">
        <v>49.529999999999994</v>
      </c>
      <c r="M381" s="218">
        <f t="shared" si="26"/>
        <v>-3962.3999999999996</v>
      </c>
      <c r="O381" s="34"/>
      <c r="P381" s="47"/>
      <c r="Q381" s="35"/>
      <c r="R381" s="35"/>
      <c r="S381" s="35"/>
      <c r="T381" s="35"/>
      <c r="U381" s="35"/>
      <c r="V381" s="35"/>
      <c r="W381" s="35"/>
      <c r="X381" s="36"/>
    </row>
    <row r="382" spans="4:24" ht="19.95" customHeight="1" x14ac:dyDescent="0.25">
      <c r="D382" s="201">
        <v>45969</v>
      </c>
      <c r="E382" s="202" t="s">
        <v>223</v>
      </c>
      <c r="F382" s="202" t="s">
        <v>12557</v>
      </c>
      <c r="G382" s="203" t="s">
        <v>12634</v>
      </c>
      <c r="H382" s="203" t="s">
        <v>57</v>
      </c>
      <c r="I382" s="203">
        <v>-40</v>
      </c>
      <c r="J382" s="203"/>
      <c r="K382" s="203"/>
      <c r="L382" s="203">
        <v>94.77</v>
      </c>
      <c r="M382" s="218">
        <f t="shared" si="26"/>
        <v>-3790.7999999999997</v>
      </c>
      <c r="O382" s="34"/>
      <c r="P382" s="47"/>
      <c r="Q382" s="35"/>
      <c r="R382" s="35"/>
      <c r="S382" s="35"/>
      <c r="T382" s="35"/>
      <c r="U382" s="35"/>
      <c r="V382" s="35"/>
      <c r="W382" s="35"/>
      <c r="X382" s="36"/>
    </row>
    <row r="383" spans="4:24" ht="19.95" customHeight="1" x14ac:dyDescent="0.25">
      <c r="D383" s="201">
        <v>45969</v>
      </c>
      <c r="E383" s="202" t="s">
        <v>223</v>
      </c>
      <c r="F383" s="202" t="s">
        <v>12341</v>
      </c>
      <c r="G383" s="203" t="s">
        <v>12636</v>
      </c>
      <c r="H383" s="203" t="s">
        <v>57</v>
      </c>
      <c r="I383" s="203">
        <v>-30</v>
      </c>
      <c r="J383" s="203"/>
      <c r="K383" s="203"/>
      <c r="L383" s="203">
        <v>1.17</v>
      </c>
      <c r="M383" s="218">
        <f t="shared" si="26"/>
        <v>-35.099999999999994</v>
      </c>
      <c r="O383" s="34"/>
      <c r="P383" s="47"/>
      <c r="Q383" s="35"/>
      <c r="R383" s="35"/>
      <c r="S383" s="35"/>
      <c r="T383" s="35"/>
      <c r="U383" s="35"/>
      <c r="V383" s="35"/>
      <c r="W383" s="35"/>
      <c r="X383" s="36"/>
    </row>
    <row r="384" spans="4:24" ht="19.95" customHeight="1" x14ac:dyDescent="0.25">
      <c r="D384" s="201">
        <v>45962</v>
      </c>
      <c r="E384" s="202" t="s">
        <v>223</v>
      </c>
      <c r="F384" s="202" t="s">
        <v>12345</v>
      </c>
      <c r="G384" s="203" t="s">
        <v>12633</v>
      </c>
      <c r="H384" s="203" t="s">
        <v>0</v>
      </c>
      <c r="I384" s="203">
        <v>80</v>
      </c>
      <c r="J384" s="203"/>
      <c r="K384" s="203"/>
      <c r="L384" s="203">
        <v>102.17999999999999</v>
      </c>
      <c r="M384" s="218">
        <f t="shared" si="26"/>
        <v>8174.4</v>
      </c>
      <c r="O384" s="34"/>
      <c r="P384" s="47"/>
      <c r="Q384" s="35"/>
      <c r="R384" s="35"/>
      <c r="S384" s="35"/>
      <c r="T384" s="35"/>
      <c r="U384" s="35"/>
      <c r="V384" s="35"/>
      <c r="W384" s="35"/>
      <c r="X384" s="36"/>
    </row>
    <row r="385" spans="4:24" ht="19.95" customHeight="1" x14ac:dyDescent="0.25">
      <c r="D385" s="201">
        <v>45962</v>
      </c>
      <c r="E385" s="202" t="s">
        <v>223</v>
      </c>
      <c r="F385" s="202" t="s">
        <v>12557</v>
      </c>
      <c r="G385" s="203" t="s">
        <v>12635</v>
      </c>
      <c r="H385" s="203" t="s">
        <v>0</v>
      </c>
      <c r="I385" s="203">
        <v>40</v>
      </c>
      <c r="J385" s="203"/>
      <c r="K385" s="203"/>
      <c r="L385" s="203">
        <v>179.4</v>
      </c>
      <c r="M385" s="218">
        <f t="shared" si="26"/>
        <v>7176</v>
      </c>
      <c r="O385" s="34"/>
      <c r="P385" s="47"/>
      <c r="Q385" s="35"/>
      <c r="R385" s="35"/>
      <c r="S385" s="35"/>
      <c r="T385" s="35"/>
      <c r="U385" s="35"/>
      <c r="V385" s="35"/>
      <c r="W385" s="35"/>
      <c r="X385" s="36"/>
    </row>
    <row r="386" spans="4:24" ht="19.95" customHeight="1" x14ac:dyDescent="0.25">
      <c r="D386" s="201">
        <v>45962</v>
      </c>
      <c r="E386" s="202" t="s">
        <v>223</v>
      </c>
      <c r="F386" s="202" t="s">
        <v>12341</v>
      </c>
      <c r="G386" s="203" t="s">
        <v>12637</v>
      </c>
      <c r="H386" s="203" t="s">
        <v>0</v>
      </c>
      <c r="I386" s="203">
        <v>30</v>
      </c>
      <c r="J386" s="203"/>
      <c r="K386" s="203"/>
      <c r="L386" s="203">
        <v>252.71999999999997</v>
      </c>
      <c r="M386" s="218">
        <f t="shared" si="26"/>
        <v>7581.5999999999995</v>
      </c>
      <c r="O386" s="34"/>
      <c r="P386" s="47"/>
      <c r="Q386" s="35"/>
      <c r="R386" s="35"/>
      <c r="S386" s="35"/>
      <c r="T386" s="35"/>
      <c r="U386" s="35"/>
      <c r="V386" s="35"/>
      <c r="W386" s="35"/>
      <c r="X386" s="36"/>
    </row>
    <row r="387" spans="4:24" ht="19.95" customHeight="1" x14ac:dyDescent="0.25">
      <c r="D387" s="201">
        <v>45941</v>
      </c>
      <c r="E387" s="202" t="s">
        <v>223</v>
      </c>
      <c r="F387" s="202" t="s">
        <v>12575</v>
      </c>
      <c r="G387" s="203" t="s">
        <v>12573</v>
      </c>
      <c r="H387" s="203" t="s">
        <v>0</v>
      </c>
      <c r="I387" s="203">
        <v>180</v>
      </c>
      <c r="J387" s="203"/>
      <c r="K387" s="203"/>
      <c r="L387" s="203">
        <v>175.5</v>
      </c>
      <c r="M387" s="218">
        <f t="shared" si="26"/>
        <v>31590</v>
      </c>
      <c r="O387" s="34"/>
      <c r="P387" s="47"/>
      <c r="Q387" s="35"/>
      <c r="R387" s="35"/>
      <c r="S387" s="35"/>
      <c r="T387" s="35"/>
      <c r="U387" s="35"/>
      <c r="V387" s="35"/>
      <c r="W387" s="35"/>
      <c r="X387" s="36"/>
    </row>
    <row r="388" spans="4:24" ht="19.95" customHeight="1" x14ac:dyDescent="0.25">
      <c r="D388" s="201">
        <v>45941</v>
      </c>
      <c r="E388" s="202" t="s">
        <v>223</v>
      </c>
      <c r="F388" s="202" t="s">
        <v>12658</v>
      </c>
      <c r="G388" s="203" t="s">
        <v>12659</v>
      </c>
      <c r="H388" s="203" t="s">
        <v>0</v>
      </c>
      <c r="I388" s="203">
        <v>230</v>
      </c>
      <c r="J388" s="203"/>
      <c r="K388" s="203"/>
      <c r="L388" s="203">
        <v>135.72</v>
      </c>
      <c r="M388" s="218">
        <f t="shared" si="26"/>
        <v>31215.599999999999</v>
      </c>
      <c r="O388" s="34"/>
      <c r="P388" s="47"/>
      <c r="Q388" s="35"/>
      <c r="R388" s="35"/>
      <c r="S388" s="35"/>
      <c r="T388" s="35"/>
      <c r="U388" s="35"/>
      <c r="V388" s="35"/>
      <c r="W388" s="35"/>
      <c r="X388" s="36"/>
    </row>
    <row r="389" spans="4:24" ht="19.95" customHeight="1" x14ac:dyDescent="0.25">
      <c r="D389" s="201">
        <v>45941</v>
      </c>
      <c r="E389" s="202" t="s">
        <v>223</v>
      </c>
      <c r="F389" s="202" t="s">
        <v>12591</v>
      </c>
      <c r="G389" s="203" t="s">
        <v>12587</v>
      </c>
      <c r="H389" s="203" t="s">
        <v>0</v>
      </c>
      <c r="I389" s="203">
        <v>60</v>
      </c>
      <c r="J389" s="203"/>
      <c r="K389" s="203"/>
      <c r="L389" s="203">
        <v>567.06000000000006</v>
      </c>
      <c r="M389" s="218">
        <f t="shared" si="26"/>
        <v>34023.600000000006</v>
      </c>
      <c r="O389" s="34"/>
      <c r="P389" s="47"/>
      <c r="Q389" s="35"/>
      <c r="R389" s="35"/>
      <c r="S389" s="35"/>
      <c r="T389" s="35"/>
      <c r="U389" s="35"/>
      <c r="V389" s="35"/>
      <c r="W389" s="35"/>
      <c r="X389" s="36"/>
    </row>
    <row r="390" spans="4:24" ht="19.95" customHeight="1" x14ac:dyDescent="0.25">
      <c r="D390" s="201">
        <v>45948</v>
      </c>
      <c r="E390" s="202" t="s">
        <v>223</v>
      </c>
      <c r="F390" s="202" t="s">
        <v>12557</v>
      </c>
      <c r="G390" s="203" t="s">
        <v>12596</v>
      </c>
      <c r="H390" s="203" t="s">
        <v>0</v>
      </c>
      <c r="I390" s="203">
        <v>120</v>
      </c>
      <c r="J390" s="203"/>
      <c r="K390" s="203"/>
      <c r="L390" s="203">
        <v>259.34999999999997</v>
      </c>
      <c r="M390" s="218">
        <f t="shared" si="26"/>
        <v>31121.999999999996</v>
      </c>
      <c r="O390" s="34"/>
      <c r="P390" s="47"/>
      <c r="Q390" s="35"/>
      <c r="R390" s="35"/>
      <c r="S390" s="35"/>
      <c r="T390" s="35"/>
      <c r="U390" s="35"/>
      <c r="V390" s="35"/>
      <c r="W390" s="35"/>
      <c r="X390" s="36"/>
    </row>
    <row r="391" spans="4:24" ht="19.95" customHeight="1" x14ac:dyDescent="0.25">
      <c r="D391" s="201">
        <v>45948</v>
      </c>
      <c r="E391" s="202" t="s">
        <v>223</v>
      </c>
      <c r="F391" s="202" t="s">
        <v>12660</v>
      </c>
      <c r="G391" s="203" t="s">
        <v>12598</v>
      </c>
      <c r="H391" s="203" t="s">
        <v>0</v>
      </c>
      <c r="I391" s="203">
        <v>60</v>
      </c>
      <c r="J391" s="203"/>
      <c r="K391" s="203"/>
      <c r="L391" s="203">
        <v>575.64</v>
      </c>
      <c r="M391" s="218">
        <f t="shared" si="26"/>
        <v>34538.400000000001</v>
      </c>
      <c r="O391" s="34"/>
      <c r="P391" s="47"/>
      <c r="Q391" s="35"/>
      <c r="R391" s="35"/>
      <c r="S391" s="35"/>
      <c r="T391" s="35"/>
      <c r="U391" s="35"/>
      <c r="V391" s="35"/>
      <c r="W391" s="35"/>
      <c r="X391" s="36"/>
    </row>
    <row r="392" spans="4:24" ht="19.95" customHeight="1" x14ac:dyDescent="0.25">
      <c r="D392" s="201">
        <v>45948</v>
      </c>
      <c r="E392" s="202" t="s">
        <v>223</v>
      </c>
      <c r="F392" s="202" t="s">
        <v>12580</v>
      </c>
      <c r="G392" s="203" t="s">
        <v>12600</v>
      </c>
      <c r="H392" s="203" t="s">
        <v>0</v>
      </c>
      <c r="I392" s="203">
        <v>170</v>
      </c>
      <c r="J392" s="203"/>
      <c r="K392" s="203"/>
      <c r="L392" s="203">
        <v>184.85999999999999</v>
      </c>
      <c r="M392" s="218">
        <f t="shared" si="26"/>
        <v>31426.199999999997</v>
      </c>
      <c r="O392" s="34"/>
      <c r="P392" s="47"/>
      <c r="Q392" s="35"/>
      <c r="R392" s="35"/>
      <c r="S392" s="35"/>
      <c r="T392" s="35"/>
      <c r="U392" s="35"/>
      <c r="V392" s="35"/>
      <c r="W392" s="35"/>
      <c r="X392" s="36"/>
    </row>
    <row r="393" spans="4:24" ht="19.95" customHeight="1" x14ac:dyDescent="0.25">
      <c r="D393" s="201">
        <v>45948</v>
      </c>
      <c r="E393" s="202" t="s">
        <v>223</v>
      </c>
      <c r="F393" s="202" t="s">
        <v>12661</v>
      </c>
      <c r="G393" s="203" t="s">
        <v>12601</v>
      </c>
      <c r="H393" s="203" t="s">
        <v>0</v>
      </c>
      <c r="I393" s="203">
        <v>220</v>
      </c>
      <c r="J393" s="203"/>
      <c r="K393" s="203"/>
      <c r="L393" s="203">
        <v>146.25</v>
      </c>
      <c r="M393" s="218">
        <f t="shared" si="26"/>
        <v>32175</v>
      </c>
      <c r="O393" s="34"/>
      <c r="P393" s="47"/>
      <c r="Q393" s="35"/>
      <c r="R393" s="35"/>
      <c r="S393" s="35"/>
      <c r="T393" s="35"/>
      <c r="U393" s="35"/>
      <c r="V393" s="35"/>
      <c r="W393" s="35"/>
      <c r="X393" s="36"/>
    </row>
    <row r="394" spans="4:24" ht="19.95" customHeight="1" x14ac:dyDescent="0.25">
      <c r="D394" s="201">
        <v>45955</v>
      </c>
      <c r="E394" s="202" t="s">
        <v>223</v>
      </c>
      <c r="F394" s="202" t="s">
        <v>12575</v>
      </c>
      <c r="G394" s="203" t="s">
        <v>12573</v>
      </c>
      <c r="H394" s="203" t="s">
        <v>57</v>
      </c>
      <c r="I394" s="203">
        <v>-90</v>
      </c>
      <c r="J394" s="203"/>
      <c r="K394" s="203"/>
      <c r="L394" s="203">
        <v>126.35999999999999</v>
      </c>
      <c r="M394" s="218">
        <f t="shared" si="26"/>
        <v>-11372.399999999998</v>
      </c>
      <c r="O394" s="34"/>
      <c r="P394" s="47"/>
      <c r="Q394" s="35"/>
      <c r="R394" s="35"/>
      <c r="S394" s="35"/>
      <c r="T394" s="35"/>
      <c r="U394" s="35"/>
      <c r="V394" s="35"/>
      <c r="W394" s="35"/>
      <c r="X394" s="36"/>
    </row>
    <row r="395" spans="4:24" ht="19.95" customHeight="1" x14ac:dyDescent="0.25">
      <c r="D395" s="201">
        <v>45955</v>
      </c>
      <c r="E395" s="202" t="s">
        <v>223</v>
      </c>
      <c r="F395" s="202" t="s">
        <v>12580</v>
      </c>
      <c r="G395" s="203" t="s">
        <v>12600</v>
      </c>
      <c r="H395" s="203" t="s">
        <v>57</v>
      </c>
      <c r="I395" s="203">
        <v>-80</v>
      </c>
      <c r="J395" s="203"/>
      <c r="K395" s="203"/>
      <c r="L395" s="203">
        <v>124.8</v>
      </c>
      <c r="M395" s="218">
        <f t="shared" si="26"/>
        <v>-9984</v>
      </c>
      <c r="O395" s="34"/>
      <c r="P395" s="47"/>
      <c r="Q395" s="35"/>
      <c r="R395" s="35"/>
      <c r="S395" s="35"/>
      <c r="T395" s="35"/>
      <c r="U395" s="35"/>
      <c r="V395" s="35"/>
      <c r="W395" s="35"/>
      <c r="X395" s="36"/>
    </row>
    <row r="396" spans="4:24" ht="19.95" customHeight="1" x14ac:dyDescent="0.25">
      <c r="D396" s="201">
        <v>45955</v>
      </c>
      <c r="E396" s="202" t="s">
        <v>223</v>
      </c>
      <c r="F396" s="202" t="s">
        <v>12591</v>
      </c>
      <c r="G396" s="203" t="s">
        <v>12587</v>
      </c>
      <c r="H396" s="203" t="s">
        <v>57</v>
      </c>
      <c r="I396" s="203">
        <v>-30</v>
      </c>
      <c r="J396" s="203"/>
      <c r="K396" s="203"/>
      <c r="L396" s="203">
        <v>411.84</v>
      </c>
      <c r="M396" s="218">
        <f t="shared" si="26"/>
        <v>-12355.199999999999</v>
      </c>
      <c r="O396" s="34"/>
      <c r="P396" s="47"/>
      <c r="Q396" s="35"/>
      <c r="R396" s="35"/>
      <c r="S396" s="35"/>
      <c r="T396" s="35"/>
      <c r="U396" s="35"/>
      <c r="V396" s="35"/>
      <c r="W396" s="35"/>
      <c r="X396" s="36"/>
    </row>
    <row r="397" spans="4:24" ht="19.95" customHeight="1" x14ac:dyDescent="0.25">
      <c r="D397" s="201">
        <v>45962</v>
      </c>
      <c r="E397" s="202" t="s">
        <v>223</v>
      </c>
      <c r="F397" s="202" t="s">
        <v>12557</v>
      </c>
      <c r="G397" s="203" t="s">
        <v>12596</v>
      </c>
      <c r="H397" s="203" t="s">
        <v>57</v>
      </c>
      <c r="I397" s="203">
        <v>-60</v>
      </c>
      <c r="J397" s="203"/>
      <c r="K397" s="203"/>
      <c r="L397" s="203">
        <v>185.25</v>
      </c>
      <c r="M397" s="218">
        <f t="shared" si="26"/>
        <v>-11115</v>
      </c>
      <c r="O397" s="34"/>
      <c r="P397" s="47"/>
      <c r="Q397" s="35"/>
      <c r="R397" s="35"/>
      <c r="S397" s="35"/>
      <c r="T397" s="35"/>
      <c r="U397" s="35"/>
      <c r="V397" s="35"/>
      <c r="W397" s="35"/>
      <c r="X397" s="36"/>
    </row>
    <row r="398" spans="4:24" ht="19.95" customHeight="1" x14ac:dyDescent="0.25">
      <c r="D398" s="201">
        <v>45962</v>
      </c>
      <c r="E398" s="202" t="s">
        <v>223</v>
      </c>
      <c r="F398" s="202" t="s">
        <v>12660</v>
      </c>
      <c r="G398" s="203" t="s">
        <v>12598</v>
      </c>
      <c r="H398" s="203" t="s">
        <v>57</v>
      </c>
      <c r="I398" s="203">
        <v>-30</v>
      </c>
      <c r="J398" s="203"/>
      <c r="K398" s="203"/>
      <c r="L398" s="203">
        <v>500.76</v>
      </c>
      <c r="M398" s="218">
        <f t="shared" si="26"/>
        <v>-15022.8</v>
      </c>
      <c r="O398" s="34"/>
      <c r="P398" s="47"/>
      <c r="Q398" s="35"/>
      <c r="R398" s="35"/>
      <c r="S398" s="35"/>
      <c r="T398" s="35"/>
      <c r="U398" s="35"/>
      <c r="V398" s="35"/>
      <c r="W398" s="35"/>
      <c r="X398" s="36"/>
    </row>
    <row r="399" spans="4:24" ht="19.95" customHeight="1" x14ac:dyDescent="0.25">
      <c r="D399" s="201">
        <v>45962</v>
      </c>
      <c r="E399" s="202" t="s">
        <v>223</v>
      </c>
      <c r="F399" s="202" t="s">
        <v>12658</v>
      </c>
      <c r="G399" s="203" t="s">
        <v>12659</v>
      </c>
      <c r="H399" s="203" t="s">
        <v>57</v>
      </c>
      <c r="I399" s="203">
        <v>-110</v>
      </c>
      <c r="J399" s="203"/>
      <c r="K399" s="203"/>
      <c r="L399" s="203">
        <v>114.66</v>
      </c>
      <c r="M399" s="218">
        <f t="shared" si="26"/>
        <v>-12612.6</v>
      </c>
      <c r="O399" s="34"/>
      <c r="P399" s="47"/>
      <c r="Q399" s="35"/>
      <c r="R399" s="35"/>
      <c r="S399" s="35"/>
      <c r="T399" s="35"/>
      <c r="U399" s="35"/>
      <c r="V399" s="35"/>
      <c r="W399" s="35"/>
      <c r="X399" s="36"/>
    </row>
    <row r="400" spans="4:24" ht="19.95" customHeight="1" x14ac:dyDescent="0.25">
      <c r="D400" s="201">
        <v>45962</v>
      </c>
      <c r="E400" s="202" t="s">
        <v>223</v>
      </c>
      <c r="F400" s="202" t="s">
        <v>12661</v>
      </c>
      <c r="G400" s="203" t="s">
        <v>12601</v>
      </c>
      <c r="H400" s="203" t="s">
        <v>57</v>
      </c>
      <c r="I400" s="203">
        <v>-110</v>
      </c>
      <c r="J400" s="203"/>
      <c r="K400" s="203"/>
      <c r="L400" s="203">
        <v>124.8</v>
      </c>
      <c r="M400" s="218">
        <f t="shared" si="26"/>
        <v>-13728</v>
      </c>
      <c r="O400" s="34"/>
      <c r="P400" s="47"/>
      <c r="Q400" s="35"/>
      <c r="R400" s="35"/>
      <c r="S400" s="35"/>
      <c r="T400" s="35"/>
      <c r="U400" s="35"/>
      <c r="V400" s="35"/>
      <c r="W400" s="35"/>
      <c r="X400" s="36"/>
    </row>
    <row r="401" spans="4:24" ht="19.95" customHeight="1" x14ac:dyDescent="0.25">
      <c r="D401" s="201">
        <v>45969</v>
      </c>
      <c r="E401" s="202" t="s">
        <v>223</v>
      </c>
      <c r="F401" s="202" t="s">
        <v>12557</v>
      </c>
      <c r="G401" s="203" t="s">
        <v>12596</v>
      </c>
      <c r="H401" s="203" t="s">
        <v>57</v>
      </c>
      <c r="I401" s="203">
        <v>-60</v>
      </c>
      <c r="J401" s="203"/>
      <c r="K401" s="203"/>
      <c r="L401" s="203">
        <v>244.53</v>
      </c>
      <c r="M401" s="218">
        <f t="shared" si="26"/>
        <v>-14671.8</v>
      </c>
      <c r="O401" s="34"/>
      <c r="P401" s="47"/>
      <c r="Q401" s="35"/>
      <c r="R401" s="35"/>
      <c r="S401" s="35"/>
      <c r="T401" s="35"/>
      <c r="U401" s="35"/>
      <c r="V401" s="35"/>
      <c r="W401" s="35"/>
      <c r="X401" s="36"/>
    </row>
    <row r="402" spans="4:24" ht="19.95" customHeight="1" x14ac:dyDescent="0.25">
      <c r="D402" s="201">
        <v>45969</v>
      </c>
      <c r="E402" s="202" t="s">
        <v>223</v>
      </c>
      <c r="F402" s="202" t="s">
        <v>12575</v>
      </c>
      <c r="G402" s="203" t="s">
        <v>12573</v>
      </c>
      <c r="H402" s="203" t="s">
        <v>57</v>
      </c>
      <c r="I402" s="203">
        <v>-90</v>
      </c>
      <c r="J402" s="203"/>
      <c r="K402" s="203"/>
      <c r="L402" s="203">
        <v>200.45999999999998</v>
      </c>
      <c r="M402" s="218">
        <f t="shared" si="26"/>
        <v>-18041.399999999998</v>
      </c>
      <c r="O402" s="34"/>
      <c r="P402" s="47"/>
      <c r="Q402" s="35"/>
      <c r="R402" s="35"/>
      <c r="S402" s="35"/>
      <c r="T402" s="35"/>
      <c r="U402" s="35"/>
      <c r="V402" s="35"/>
      <c r="W402" s="35"/>
      <c r="X402" s="36"/>
    </row>
    <row r="403" spans="4:24" ht="19.95" customHeight="1" x14ac:dyDescent="0.25">
      <c r="D403" s="201">
        <v>45969</v>
      </c>
      <c r="E403" s="202" t="s">
        <v>223</v>
      </c>
      <c r="F403" s="202" t="s">
        <v>12660</v>
      </c>
      <c r="G403" s="203" t="s">
        <v>12598</v>
      </c>
      <c r="H403" s="203" t="s">
        <v>57</v>
      </c>
      <c r="I403" s="203">
        <v>-30</v>
      </c>
      <c r="J403" s="203"/>
      <c r="K403" s="203"/>
      <c r="L403" s="203">
        <v>432.12</v>
      </c>
      <c r="M403" s="218">
        <f t="shared" si="26"/>
        <v>-12963.6</v>
      </c>
      <c r="O403" s="34"/>
      <c r="P403" s="47"/>
      <c r="Q403" s="35"/>
      <c r="R403" s="35"/>
      <c r="S403" s="35"/>
      <c r="T403" s="35"/>
      <c r="U403" s="35"/>
      <c r="V403" s="35"/>
      <c r="W403" s="35"/>
      <c r="X403" s="36"/>
    </row>
    <row r="404" spans="4:24" ht="19.95" customHeight="1" x14ac:dyDescent="0.25">
      <c r="D404" s="201">
        <v>45969</v>
      </c>
      <c r="E404" s="202" t="s">
        <v>223</v>
      </c>
      <c r="F404" s="202" t="s">
        <v>12658</v>
      </c>
      <c r="G404" s="203" t="s">
        <v>12659</v>
      </c>
      <c r="H404" s="203" t="s">
        <v>57</v>
      </c>
      <c r="I404" s="203">
        <v>-120</v>
      </c>
      <c r="J404" s="203"/>
      <c r="K404" s="203"/>
      <c r="L404" s="203">
        <v>202.01999999999998</v>
      </c>
      <c r="M404" s="218">
        <f t="shared" si="26"/>
        <v>-24242.399999999998</v>
      </c>
      <c r="O404" s="34"/>
      <c r="P404" s="47"/>
      <c r="Q404" s="35"/>
      <c r="R404" s="35"/>
      <c r="S404" s="35"/>
      <c r="T404" s="35"/>
      <c r="U404" s="35"/>
      <c r="V404" s="35"/>
      <c r="W404" s="35"/>
      <c r="X404" s="36"/>
    </row>
    <row r="405" spans="4:24" ht="19.95" customHeight="1" x14ac:dyDescent="0.25">
      <c r="D405" s="201">
        <v>45969</v>
      </c>
      <c r="E405" s="202" t="s">
        <v>223</v>
      </c>
      <c r="F405" s="202" t="s">
        <v>12580</v>
      </c>
      <c r="G405" s="203" t="s">
        <v>12600</v>
      </c>
      <c r="H405" s="203" t="s">
        <v>57</v>
      </c>
      <c r="I405" s="203">
        <v>-90</v>
      </c>
      <c r="J405" s="203"/>
      <c r="K405" s="203"/>
      <c r="L405" s="203">
        <v>154.44</v>
      </c>
      <c r="M405" s="218">
        <f t="shared" si="26"/>
        <v>-13899.6</v>
      </c>
      <c r="O405" s="34"/>
      <c r="P405" s="47"/>
      <c r="Q405" s="35"/>
      <c r="R405" s="35"/>
      <c r="S405" s="35"/>
      <c r="T405" s="35"/>
      <c r="U405" s="35"/>
      <c r="V405" s="35"/>
      <c r="W405" s="35"/>
      <c r="X405" s="36"/>
    </row>
    <row r="406" spans="4:24" ht="19.95" customHeight="1" x14ac:dyDescent="0.25">
      <c r="D406" s="201">
        <v>45969</v>
      </c>
      <c r="E406" s="202" t="s">
        <v>223</v>
      </c>
      <c r="F406" s="202" t="s">
        <v>12661</v>
      </c>
      <c r="G406" s="203" t="s">
        <v>12601</v>
      </c>
      <c r="H406" s="203" t="s">
        <v>57</v>
      </c>
      <c r="I406" s="203">
        <v>-110</v>
      </c>
      <c r="J406" s="203"/>
      <c r="K406" s="203"/>
      <c r="L406" s="203">
        <v>167.7</v>
      </c>
      <c r="M406" s="218">
        <f t="shared" si="26"/>
        <v>-18447</v>
      </c>
      <c r="O406" s="34"/>
      <c r="P406" s="47"/>
      <c r="Q406" s="35"/>
      <c r="R406" s="35"/>
      <c r="S406" s="35"/>
      <c r="T406" s="35"/>
      <c r="U406" s="35"/>
      <c r="V406" s="35"/>
      <c r="W406" s="35"/>
      <c r="X406" s="36"/>
    </row>
    <row r="407" spans="4:24" ht="19.95" customHeight="1" x14ac:dyDescent="0.25">
      <c r="D407" s="201">
        <v>45969</v>
      </c>
      <c r="E407" s="202" t="s">
        <v>223</v>
      </c>
      <c r="F407" s="202" t="s">
        <v>12591</v>
      </c>
      <c r="G407" s="203" t="s">
        <v>12587</v>
      </c>
      <c r="H407" s="203" t="s">
        <v>57</v>
      </c>
      <c r="I407" s="203">
        <v>-30</v>
      </c>
      <c r="J407" s="203"/>
      <c r="K407" s="203"/>
      <c r="L407" s="203">
        <v>556.14</v>
      </c>
      <c r="M407" s="218">
        <f t="shared" si="26"/>
        <v>-16684.2</v>
      </c>
      <c r="O407" s="34"/>
      <c r="P407" s="47"/>
      <c r="Q407" s="35"/>
      <c r="R407" s="35"/>
      <c r="S407" s="35"/>
      <c r="T407" s="35"/>
      <c r="U407" s="35"/>
      <c r="V407" s="35"/>
      <c r="W407" s="35"/>
      <c r="X407" s="36"/>
    </row>
    <row r="408" spans="4:24" ht="19.95" customHeight="1" x14ac:dyDescent="0.25">
      <c r="D408" s="201">
        <v>45941</v>
      </c>
      <c r="E408" s="202" t="s">
        <v>223</v>
      </c>
      <c r="F408" s="203" t="s">
        <v>12451</v>
      </c>
      <c r="G408" s="340" t="s">
        <v>12576</v>
      </c>
      <c r="H408" s="203" t="s">
        <v>0</v>
      </c>
      <c r="I408" s="203">
        <v>50</v>
      </c>
      <c r="J408" s="203"/>
      <c r="K408" s="203"/>
      <c r="L408" s="218">
        <v>590.46</v>
      </c>
      <c r="M408" s="206">
        <f t="shared" si="25"/>
        <v>29523</v>
      </c>
      <c r="N408" t="e">
        <f>VLOOKUP(G408,$G$546:$N$574,8,FALSE)</f>
        <v>#N/A</v>
      </c>
      <c r="O408" s="34"/>
      <c r="P408" s="47"/>
      <c r="Q408" s="35"/>
      <c r="R408" s="35"/>
      <c r="S408" s="35"/>
      <c r="T408" s="35"/>
      <c r="U408" s="35"/>
      <c r="V408" s="35"/>
      <c r="W408" s="35"/>
      <c r="X408" s="36"/>
    </row>
    <row r="409" spans="4:24" ht="19.95" customHeight="1" x14ac:dyDescent="0.25">
      <c r="D409" s="201">
        <v>45941</v>
      </c>
      <c r="E409" s="202" t="s">
        <v>223</v>
      </c>
      <c r="F409" s="203" t="s">
        <v>12442</v>
      </c>
      <c r="G409" s="340" t="s">
        <v>12577</v>
      </c>
      <c r="H409" s="203" t="s">
        <v>0</v>
      </c>
      <c r="I409" s="203">
        <v>200</v>
      </c>
      <c r="J409" s="203"/>
      <c r="K409" s="203"/>
      <c r="L409" s="218">
        <v>161.85</v>
      </c>
      <c r="M409" s="206">
        <f t="shared" si="25"/>
        <v>32370</v>
      </c>
      <c r="N409" t="e">
        <f>VLOOKUP(G409,$G$546:$N$574,8,FALSE)</f>
        <v>#N/A</v>
      </c>
      <c r="O409" s="34"/>
      <c r="P409" s="47"/>
      <c r="Q409" s="35"/>
      <c r="R409" s="35"/>
      <c r="S409" s="35"/>
      <c r="T409" s="35"/>
      <c r="U409" s="35"/>
      <c r="V409" s="35"/>
      <c r="W409" s="35"/>
      <c r="X409" s="36"/>
    </row>
    <row r="410" spans="4:24" ht="19.95" customHeight="1" x14ac:dyDescent="0.25">
      <c r="D410" s="201">
        <v>45941</v>
      </c>
      <c r="E410" s="202" t="s">
        <v>223</v>
      </c>
      <c r="F410" s="203" t="s">
        <v>12386</v>
      </c>
      <c r="G410" s="340" t="s">
        <v>12578</v>
      </c>
      <c r="H410" s="203" t="s">
        <v>0</v>
      </c>
      <c r="I410" s="203">
        <v>50</v>
      </c>
      <c r="J410" s="203"/>
      <c r="K410" s="203"/>
      <c r="L410" s="218">
        <v>581.1</v>
      </c>
      <c r="M410" s="206">
        <f t="shared" si="25"/>
        <v>29055</v>
      </c>
      <c r="N410" t="e">
        <f>VLOOKUP(G410,$G$546:$N$574,8,FALSE)</f>
        <v>#N/A</v>
      </c>
      <c r="O410" s="34"/>
      <c r="P410" s="47"/>
      <c r="Q410" s="35"/>
      <c r="R410" s="35"/>
      <c r="S410" s="35"/>
      <c r="T410" s="35"/>
      <c r="U410" s="35"/>
      <c r="V410" s="35"/>
      <c r="W410" s="35"/>
      <c r="X410" s="36"/>
    </row>
    <row r="411" spans="4:24" ht="19.95" customHeight="1" x14ac:dyDescent="0.25">
      <c r="D411" s="201">
        <v>45941</v>
      </c>
      <c r="E411" s="202" t="s">
        <v>223</v>
      </c>
      <c r="F411" s="203" t="s">
        <v>12453</v>
      </c>
      <c r="G411" s="340" t="s">
        <v>12579</v>
      </c>
      <c r="H411" s="203" t="s">
        <v>0</v>
      </c>
      <c r="I411" s="203">
        <v>150</v>
      </c>
      <c r="J411" s="203"/>
      <c r="K411" s="203"/>
      <c r="L411" s="218">
        <v>207.09</v>
      </c>
      <c r="M411" s="206">
        <f t="shared" si="25"/>
        <v>31063.5</v>
      </c>
      <c r="N411" t="e">
        <f>VLOOKUP(G411,$G$546:$N$574,8,FALSE)</f>
        <v>#N/A</v>
      </c>
      <c r="O411" s="34"/>
      <c r="P411" s="47"/>
      <c r="Q411" s="35"/>
      <c r="R411" s="35"/>
      <c r="S411" s="35"/>
      <c r="T411" s="35"/>
      <c r="U411" s="35"/>
      <c r="V411" s="35"/>
      <c r="W411" s="35"/>
      <c r="X411" s="36"/>
    </row>
    <row r="412" spans="4:24" ht="19.95" customHeight="1" x14ac:dyDescent="0.25">
      <c r="D412" s="201">
        <v>45941</v>
      </c>
      <c r="E412" s="202" t="s">
        <v>223</v>
      </c>
      <c r="F412" s="203" t="s">
        <v>12496</v>
      </c>
      <c r="G412" s="340" t="s">
        <v>12581</v>
      </c>
      <c r="H412" s="203" t="s">
        <v>0</v>
      </c>
      <c r="I412" s="203">
        <v>230</v>
      </c>
      <c r="J412" s="203"/>
      <c r="K412" s="203"/>
      <c r="L412" s="218">
        <v>134.54999999999998</v>
      </c>
      <c r="M412" s="206">
        <f t="shared" si="25"/>
        <v>30946.499999999996</v>
      </c>
      <c r="N412" t="e">
        <f>VLOOKUP(G412,$G$546:$N$574,8,FALSE)</f>
        <v>#N/A</v>
      </c>
      <c r="O412" s="34"/>
      <c r="P412" s="47"/>
      <c r="Q412" s="35"/>
      <c r="R412" s="35"/>
      <c r="S412" s="35"/>
      <c r="T412" s="35"/>
      <c r="U412" s="35"/>
      <c r="V412" s="35"/>
      <c r="W412" s="35"/>
      <c r="X412" s="36"/>
    </row>
    <row r="413" spans="4:24" ht="19.95" customHeight="1" x14ac:dyDescent="0.25">
      <c r="D413" s="201">
        <v>45948</v>
      </c>
      <c r="E413" s="202" t="s">
        <v>223</v>
      </c>
      <c r="F413" s="203" t="s">
        <v>12451</v>
      </c>
      <c r="G413" s="340" t="s">
        <v>12576</v>
      </c>
      <c r="H413" s="203" t="s">
        <v>57</v>
      </c>
      <c r="I413" s="203">
        <v>-20</v>
      </c>
      <c r="J413" s="203"/>
      <c r="K413" s="203"/>
      <c r="L413" s="218">
        <v>516.36</v>
      </c>
      <c r="M413" s="206">
        <f t="shared" ref="M413:M438" si="27">L413*I413</f>
        <v>-10327.200000000001</v>
      </c>
      <c r="N413" t="e">
        <f>VLOOKUP(G413,$G$546:$N$574,8,FALSE)</f>
        <v>#N/A</v>
      </c>
      <c r="O413" s="34"/>
      <c r="P413" s="47"/>
      <c r="Q413" s="35"/>
      <c r="R413" s="35"/>
      <c r="S413" s="35"/>
      <c r="T413" s="35"/>
      <c r="U413" s="35"/>
      <c r="V413" s="35"/>
      <c r="W413" s="35"/>
      <c r="X413" s="36"/>
    </row>
    <row r="414" spans="4:24" ht="19.95" customHeight="1" x14ac:dyDescent="0.25">
      <c r="D414" s="201">
        <v>45948</v>
      </c>
      <c r="E414" s="202" t="s">
        <v>223</v>
      </c>
      <c r="F414" s="203" t="s">
        <v>12386</v>
      </c>
      <c r="G414" s="340" t="s">
        <v>12578</v>
      </c>
      <c r="H414" s="203" t="s">
        <v>57</v>
      </c>
      <c r="I414" s="203">
        <v>-30</v>
      </c>
      <c r="J414" s="203"/>
      <c r="K414" s="203"/>
      <c r="L414" s="218">
        <v>284.7</v>
      </c>
      <c r="M414" s="206">
        <f t="shared" si="27"/>
        <v>-8541</v>
      </c>
      <c r="N414" t="e">
        <f>VLOOKUP(G414,$G$546:$N$574,8,FALSE)</f>
        <v>#N/A</v>
      </c>
      <c r="O414" s="34"/>
      <c r="P414" s="47"/>
      <c r="Q414" s="35"/>
      <c r="R414" s="35"/>
      <c r="S414" s="35"/>
      <c r="T414" s="35"/>
      <c r="U414" s="35"/>
      <c r="V414" s="35"/>
      <c r="W414" s="35"/>
      <c r="X414" s="36"/>
    </row>
    <row r="415" spans="4:24" ht="19.95" customHeight="1" x14ac:dyDescent="0.25">
      <c r="D415" s="201">
        <v>45948</v>
      </c>
      <c r="E415" s="202" t="s">
        <v>223</v>
      </c>
      <c r="F415" s="203" t="s">
        <v>12453</v>
      </c>
      <c r="G415" s="340" t="s">
        <v>12579</v>
      </c>
      <c r="H415" s="203" t="s">
        <v>57</v>
      </c>
      <c r="I415" s="203">
        <v>-50</v>
      </c>
      <c r="J415" s="203"/>
      <c r="K415" s="203"/>
      <c r="L415" s="218">
        <v>148.59</v>
      </c>
      <c r="M415" s="206">
        <f t="shared" si="27"/>
        <v>-7429.5</v>
      </c>
      <c r="N415" t="e">
        <f>VLOOKUP(G415,$G$546:$N$574,8,FALSE)</f>
        <v>#N/A</v>
      </c>
      <c r="O415" s="34"/>
      <c r="P415" s="47"/>
      <c r="Q415" s="35"/>
      <c r="R415" s="35"/>
      <c r="S415" s="35"/>
      <c r="T415" s="35"/>
      <c r="U415" s="35"/>
      <c r="V415" s="35"/>
      <c r="W415" s="35"/>
      <c r="X415" s="36"/>
    </row>
    <row r="416" spans="4:24" ht="19.95" customHeight="1" x14ac:dyDescent="0.25">
      <c r="D416" s="201">
        <v>45948</v>
      </c>
      <c r="E416" s="202" t="s">
        <v>223</v>
      </c>
      <c r="F416" s="203" t="s">
        <v>12496</v>
      </c>
      <c r="G416" s="340" t="s">
        <v>12581</v>
      </c>
      <c r="H416" s="203" t="s">
        <v>57</v>
      </c>
      <c r="I416" s="203">
        <v>-100</v>
      </c>
      <c r="J416" s="203"/>
      <c r="K416" s="203"/>
      <c r="L416" s="218">
        <v>118.55999999999999</v>
      </c>
      <c r="M416" s="206">
        <f t="shared" si="27"/>
        <v>-11855.999999999998</v>
      </c>
      <c r="N416" t="e">
        <f>VLOOKUP(G416,$G$546:$N$574,8,FALSE)</f>
        <v>#N/A</v>
      </c>
      <c r="O416" s="34"/>
      <c r="P416" s="47"/>
      <c r="Q416" s="35"/>
      <c r="R416" s="35"/>
      <c r="S416" s="35"/>
      <c r="T416" s="35"/>
      <c r="U416" s="35"/>
      <c r="V416" s="35"/>
      <c r="W416" s="35"/>
      <c r="X416" s="36"/>
    </row>
    <row r="417" spans="4:24" ht="19.95" customHeight="1" x14ac:dyDescent="0.25">
      <c r="D417" s="201">
        <v>45948</v>
      </c>
      <c r="E417" s="202" t="s">
        <v>223</v>
      </c>
      <c r="F417" s="203" t="s">
        <v>12570</v>
      </c>
      <c r="G417" s="340" t="s">
        <v>12597</v>
      </c>
      <c r="H417" s="203" t="s">
        <v>0</v>
      </c>
      <c r="I417" s="203">
        <v>220</v>
      </c>
      <c r="J417" s="203"/>
      <c r="K417" s="203"/>
      <c r="L417" s="218">
        <v>142.35</v>
      </c>
      <c r="M417" s="206">
        <f t="shared" si="27"/>
        <v>31317</v>
      </c>
      <c r="N417" t="e">
        <f>VLOOKUP(G417,$G$546:$N$574,8,FALSE)</f>
        <v>#N/A</v>
      </c>
      <c r="O417" s="34"/>
      <c r="P417" s="47"/>
      <c r="Q417" s="35"/>
      <c r="R417" s="35"/>
      <c r="S417" s="35"/>
      <c r="T417" s="35"/>
      <c r="U417" s="35"/>
      <c r="V417" s="35"/>
      <c r="W417" s="35"/>
      <c r="X417" s="36"/>
    </row>
    <row r="418" spans="4:24" ht="19.95" customHeight="1" x14ac:dyDescent="0.25">
      <c r="D418" s="201">
        <v>45948</v>
      </c>
      <c r="E418" s="202" t="s">
        <v>223</v>
      </c>
      <c r="F418" s="203" t="s">
        <v>12352</v>
      </c>
      <c r="G418" s="340" t="s">
        <v>12602</v>
      </c>
      <c r="H418" s="203" t="s">
        <v>0</v>
      </c>
      <c r="I418" s="203">
        <v>130</v>
      </c>
      <c r="J418" s="203"/>
      <c r="K418" s="203"/>
      <c r="L418" s="218">
        <v>237.11999999999998</v>
      </c>
      <c r="M418" s="206">
        <f t="shared" si="27"/>
        <v>30825.599999999999</v>
      </c>
      <c r="N418" t="e">
        <f>VLOOKUP(G418,$G$546:$N$574,8,FALSE)</f>
        <v>#N/A</v>
      </c>
      <c r="O418" s="34"/>
      <c r="P418" s="47"/>
      <c r="Q418" s="35"/>
      <c r="R418" s="35"/>
      <c r="S418" s="35"/>
      <c r="T418" s="35"/>
      <c r="U418" s="35"/>
      <c r="V418" s="35"/>
      <c r="W418" s="35"/>
      <c r="X418" s="36"/>
    </row>
    <row r="419" spans="4:24" ht="19.95" customHeight="1" x14ac:dyDescent="0.25">
      <c r="D419" s="201">
        <v>45955</v>
      </c>
      <c r="E419" s="202" t="s">
        <v>223</v>
      </c>
      <c r="F419" s="203" t="s">
        <v>12621</v>
      </c>
      <c r="G419" s="340" t="s">
        <v>12618</v>
      </c>
      <c r="H419" s="203" t="s">
        <v>0</v>
      </c>
      <c r="I419" s="203">
        <v>90</v>
      </c>
      <c r="J419" s="203"/>
      <c r="K419" s="203"/>
      <c r="L419" s="218">
        <v>169.65</v>
      </c>
      <c r="M419" s="206">
        <f t="shared" si="27"/>
        <v>15268.5</v>
      </c>
      <c r="N419" t="e">
        <f>VLOOKUP(G419,$G$546:$N$574,8,FALSE)</f>
        <v>#N/A</v>
      </c>
      <c r="O419" s="34"/>
      <c r="P419" s="47"/>
      <c r="Q419" s="35"/>
      <c r="R419" s="35"/>
      <c r="S419" s="35"/>
      <c r="T419" s="35"/>
      <c r="U419" s="35"/>
      <c r="V419" s="35"/>
      <c r="W419" s="35"/>
      <c r="X419" s="36"/>
    </row>
    <row r="420" spans="4:24" ht="19.95" customHeight="1" x14ac:dyDescent="0.25">
      <c r="D420" s="201">
        <v>45955</v>
      </c>
      <c r="E420" s="202" t="s">
        <v>223</v>
      </c>
      <c r="F420" s="203" t="s">
        <v>12499</v>
      </c>
      <c r="G420" s="340" t="s">
        <v>12619</v>
      </c>
      <c r="H420" s="203" t="s">
        <v>0</v>
      </c>
      <c r="I420" s="203">
        <v>80</v>
      </c>
      <c r="J420" s="203"/>
      <c r="K420" s="203"/>
      <c r="L420" s="218">
        <v>200.85</v>
      </c>
      <c r="M420" s="206">
        <f t="shared" si="27"/>
        <v>16068</v>
      </c>
      <c r="N420" t="e">
        <f>VLOOKUP(G420,$G$546:$N$574,8,FALSE)</f>
        <v>#N/A</v>
      </c>
      <c r="O420" s="34"/>
      <c r="P420" s="47"/>
      <c r="Q420" s="35"/>
      <c r="R420" s="35"/>
      <c r="S420" s="35"/>
      <c r="T420" s="35"/>
      <c r="U420" s="35"/>
      <c r="V420" s="35"/>
      <c r="W420" s="35"/>
      <c r="X420" s="36"/>
    </row>
    <row r="421" spans="4:24" ht="19.95" customHeight="1" x14ac:dyDescent="0.25">
      <c r="D421" s="201">
        <v>45955</v>
      </c>
      <c r="E421" s="202" t="s">
        <v>223</v>
      </c>
      <c r="F421" s="203" t="s">
        <v>12624</v>
      </c>
      <c r="G421" s="340" t="s">
        <v>12620</v>
      </c>
      <c r="H421" s="203" t="s">
        <v>0</v>
      </c>
      <c r="I421" s="203">
        <v>100</v>
      </c>
      <c r="J421" s="203"/>
      <c r="K421" s="203"/>
      <c r="L421" s="218">
        <v>162.63</v>
      </c>
      <c r="M421" s="206">
        <f t="shared" si="27"/>
        <v>16263</v>
      </c>
      <c r="N421" t="e">
        <f>VLOOKUP(G421,$G$546:$N$574,8,FALSE)</f>
        <v>#N/A</v>
      </c>
      <c r="O421" s="34"/>
      <c r="P421" s="47"/>
      <c r="Q421" s="35"/>
      <c r="R421" s="35"/>
      <c r="S421" s="35"/>
      <c r="T421" s="35"/>
      <c r="U421" s="35"/>
      <c r="V421" s="35"/>
      <c r="W421" s="35"/>
      <c r="X421" s="36"/>
    </row>
    <row r="422" spans="4:24" ht="19.95" customHeight="1" x14ac:dyDescent="0.25">
      <c r="D422" s="201">
        <v>45962</v>
      </c>
      <c r="E422" s="202" t="s">
        <v>223</v>
      </c>
      <c r="F422" s="203" t="s">
        <v>12453</v>
      </c>
      <c r="G422" s="340" t="s">
        <v>12579</v>
      </c>
      <c r="H422" s="203" t="s">
        <v>57</v>
      </c>
      <c r="I422" s="203">
        <v>-50</v>
      </c>
      <c r="J422" s="203"/>
      <c r="K422" s="203"/>
      <c r="L422" s="218">
        <v>90.09</v>
      </c>
      <c r="M422" s="206">
        <f t="shared" si="27"/>
        <v>-4504.5</v>
      </c>
      <c r="N422" t="e">
        <f>VLOOKUP(G422,$G$546:$N$574,8,FALSE)</f>
        <v>#N/A</v>
      </c>
      <c r="O422" s="34"/>
      <c r="P422" s="47"/>
      <c r="Q422" s="35"/>
      <c r="R422" s="35"/>
      <c r="S422" s="35"/>
      <c r="T422" s="35"/>
      <c r="U422" s="35"/>
      <c r="V422" s="35"/>
      <c r="W422" s="35"/>
      <c r="X422" s="36"/>
    </row>
    <row r="423" spans="4:24" ht="19.95" customHeight="1" x14ac:dyDescent="0.25">
      <c r="D423" s="201">
        <v>45962</v>
      </c>
      <c r="E423" s="202" t="s">
        <v>223</v>
      </c>
      <c r="F423" s="203" t="s">
        <v>12496</v>
      </c>
      <c r="G423" s="340" t="s">
        <v>12581</v>
      </c>
      <c r="H423" s="203" t="s">
        <v>57</v>
      </c>
      <c r="I423" s="203">
        <v>-70</v>
      </c>
      <c r="J423" s="203"/>
      <c r="K423" s="203"/>
      <c r="L423" s="218">
        <v>86.58</v>
      </c>
      <c r="M423" s="206">
        <f t="shared" si="27"/>
        <v>-6060.5999999999995</v>
      </c>
      <c r="N423" t="e">
        <f>VLOOKUP(G423,$G$546:$N$574,8,FALSE)</f>
        <v>#N/A</v>
      </c>
      <c r="O423" s="34"/>
      <c r="P423" s="47"/>
      <c r="Q423" s="35"/>
      <c r="R423" s="35"/>
      <c r="S423" s="35"/>
      <c r="T423" s="35"/>
      <c r="U423" s="35"/>
      <c r="V423" s="35"/>
      <c r="W423" s="35"/>
      <c r="X423" s="36"/>
    </row>
    <row r="424" spans="4:24" ht="19.95" customHeight="1" x14ac:dyDescent="0.25">
      <c r="D424" s="201">
        <v>45962</v>
      </c>
      <c r="E424" s="202" t="s">
        <v>223</v>
      </c>
      <c r="F424" s="203" t="s">
        <v>12352</v>
      </c>
      <c r="G424" s="340" t="s">
        <v>12602</v>
      </c>
      <c r="H424" s="203" t="s">
        <v>57</v>
      </c>
      <c r="I424" s="203">
        <v>-60</v>
      </c>
      <c r="J424" s="203"/>
      <c r="K424" s="203"/>
      <c r="L424" s="218">
        <v>206.7</v>
      </c>
      <c r="M424" s="206">
        <f t="shared" si="27"/>
        <v>-12402</v>
      </c>
      <c r="N424" t="e">
        <f>VLOOKUP(G424,$G$546:$N$574,8,FALSE)</f>
        <v>#N/A</v>
      </c>
      <c r="O424" s="34"/>
      <c r="P424" s="47"/>
      <c r="Q424" s="35"/>
      <c r="R424" s="35"/>
      <c r="S424" s="35"/>
      <c r="T424" s="35"/>
      <c r="U424" s="35"/>
      <c r="V424" s="35"/>
      <c r="W424" s="35"/>
      <c r="X424" s="36"/>
    </row>
    <row r="425" spans="4:24" ht="19.95" customHeight="1" x14ac:dyDescent="0.25">
      <c r="D425" s="201">
        <v>45962</v>
      </c>
      <c r="E425" s="202" t="s">
        <v>223</v>
      </c>
      <c r="F425" s="203" t="s">
        <v>12344</v>
      </c>
      <c r="G425" s="340" t="s">
        <v>12603</v>
      </c>
      <c r="H425" s="203" t="s">
        <v>57</v>
      </c>
      <c r="I425" s="203">
        <v>-220</v>
      </c>
      <c r="J425" s="203"/>
      <c r="K425" s="203"/>
      <c r="L425" s="218">
        <v>121.29</v>
      </c>
      <c r="M425" s="206">
        <f t="shared" si="27"/>
        <v>-26683.800000000003</v>
      </c>
      <c r="N425" t="e">
        <f>VLOOKUP(G425,$G$546:$N$574,8,FALSE)</f>
        <v>#N/A</v>
      </c>
      <c r="O425" s="34"/>
      <c r="P425" s="47"/>
      <c r="Q425" s="35"/>
      <c r="R425" s="35"/>
      <c r="S425" s="35"/>
      <c r="T425" s="35"/>
      <c r="U425" s="35"/>
      <c r="V425" s="35"/>
      <c r="W425" s="35"/>
      <c r="X425" s="36"/>
    </row>
    <row r="426" spans="4:24" ht="19.95" customHeight="1" x14ac:dyDescent="0.25">
      <c r="D426" s="201">
        <v>45990</v>
      </c>
      <c r="E426" s="202" t="s">
        <v>223</v>
      </c>
      <c r="F426" s="203" t="s">
        <v>12352</v>
      </c>
      <c r="G426" s="340" t="s">
        <v>12602</v>
      </c>
      <c r="H426" s="203" t="s">
        <v>57</v>
      </c>
      <c r="I426" s="203">
        <v>-70</v>
      </c>
      <c r="J426" s="203"/>
      <c r="K426" s="203"/>
      <c r="L426" s="218">
        <v>195.39000000000001</v>
      </c>
      <c r="M426" s="206">
        <f t="shared" si="27"/>
        <v>-13677.300000000001</v>
      </c>
      <c r="N426" t="e">
        <f>VLOOKUP(G426,$G$546:$N$574,8,FALSE)</f>
        <v>#N/A</v>
      </c>
      <c r="O426" s="34"/>
      <c r="P426" s="47"/>
      <c r="Q426" s="35"/>
      <c r="R426" s="35"/>
      <c r="S426" s="35"/>
      <c r="T426" s="35"/>
      <c r="U426" s="35"/>
      <c r="V426" s="35"/>
      <c r="W426" s="35"/>
      <c r="X426" s="36"/>
    </row>
    <row r="427" spans="4:24" ht="19.95" customHeight="1" x14ac:dyDescent="0.25">
      <c r="D427" s="201">
        <v>45990</v>
      </c>
      <c r="E427" s="202" t="s">
        <v>223</v>
      </c>
      <c r="F427" s="203" t="s">
        <v>12621</v>
      </c>
      <c r="G427" s="340" t="s">
        <v>12618</v>
      </c>
      <c r="H427" s="203" t="s">
        <v>57</v>
      </c>
      <c r="I427" s="203">
        <v>-90</v>
      </c>
      <c r="J427" s="203"/>
      <c r="K427" s="203"/>
      <c r="L427" s="218">
        <v>181.74</v>
      </c>
      <c r="M427" s="206">
        <f t="shared" si="27"/>
        <v>-16356.6</v>
      </c>
      <c r="N427" t="e">
        <f>VLOOKUP(G427,$G$546:$N$574,8,FALSE)</f>
        <v>#N/A</v>
      </c>
      <c r="O427" s="34"/>
      <c r="P427" s="47"/>
      <c r="Q427" s="35"/>
      <c r="R427" s="35"/>
      <c r="S427" s="35"/>
      <c r="T427" s="35"/>
      <c r="U427" s="35"/>
      <c r="V427" s="35"/>
      <c r="W427" s="35"/>
      <c r="X427" s="36"/>
    </row>
    <row r="428" spans="4:24" ht="19.95" customHeight="1" x14ac:dyDescent="0.25">
      <c r="D428" s="201">
        <v>45990</v>
      </c>
      <c r="E428" s="202" t="s">
        <v>223</v>
      </c>
      <c r="F428" s="203" t="s">
        <v>12499</v>
      </c>
      <c r="G428" s="340" t="s">
        <v>12619</v>
      </c>
      <c r="H428" s="203" t="s">
        <v>57</v>
      </c>
      <c r="I428" s="203">
        <v>-80</v>
      </c>
      <c r="J428" s="203"/>
      <c r="K428" s="203"/>
      <c r="L428" s="218">
        <v>209.04</v>
      </c>
      <c r="M428" s="206">
        <f t="shared" si="27"/>
        <v>-16723.2</v>
      </c>
      <c r="N428" t="e">
        <f>VLOOKUP(G428,$G$546:$N$574,8,FALSE)</f>
        <v>#N/A</v>
      </c>
      <c r="O428" s="34"/>
      <c r="P428" s="47"/>
      <c r="Q428" s="35"/>
      <c r="R428" s="35"/>
      <c r="S428" s="35"/>
      <c r="T428" s="35"/>
      <c r="U428" s="35"/>
      <c r="V428" s="35"/>
      <c r="W428" s="35"/>
      <c r="X428" s="36"/>
    </row>
    <row r="429" spans="4:24" ht="19.95" customHeight="1" x14ac:dyDescent="0.25">
      <c r="D429" s="201">
        <v>45990</v>
      </c>
      <c r="E429" s="202" t="s">
        <v>223</v>
      </c>
      <c r="F429" s="203" t="s">
        <v>12624</v>
      </c>
      <c r="G429" s="340" t="s">
        <v>12620</v>
      </c>
      <c r="H429" s="203" t="s">
        <v>57</v>
      </c>
      <c r="I429" s="203">
        <v>-100</v>
      </c>
      <c r="J429" s="203"/>
      <c r="K429" s="203"/>
      <c r="L429" s="218">
        <v>202.41</v>
      </c>
      <c r="M429" s="206">
        <f t="shared" si="27"/>
        <v>-20241</v>
      </c>
      <c r="N429" t="e">
        <f>VLOOKUP(G429,$G$546:$N$574,8,FALSE)</f>
        <v>#N/A</v>
      </c>
      <c r="O429" s="34"/>
      <c r="P429" s="47"/>
      <c r="Q429" s="35"/>
      <c r="R429" s="35"/>
      <c r="S429" s="35"/>
      <c r="T429" s="35"/>
      <c r="U429" s="35"/>
      <c r="V429" s="35"/>
      <c r="W429" s="35"/>
      <c r="X429" s="36"/>
    </row>
    <row r="430" spans="4:24" ht="19.95" customHeight="1" x14ac:dyDescent="0.25">
      <c r="D430" s="201">
        <v>45948</v>
      </c>
      <c r="E430" s="202" t="s">
        <v>223</v>
      </c>
      <c r="F430" s="203" t="s">
        <v>12344</v>
      </c>
      <c r="G430" s="340" t="s">
        <v>12603</v>
      </c>
      <c r="H430" s="203" t="s">
        <v>0</v>
      </c>
      <c r="I430" s="203">
        <v>220</v>
      </c>
      <c r="J430" s="203"/>
      <c r="K430" s="203"/>
      <c r="L430" s="218">
        <v>140.01</v>
      </c>
      <c r="M430" s="206">
        <f t="shared" si="27"/>
        <v>30802.199999999997</v>
      </c>
      <c r="N430" t="e">
        <f>VLOOKUP(G430,$G$546:$N$574,8,FALSE)</f>
        <v>#N/A</v>
      </c>
      <c r="O430" s="34"/>
      <c r="P430" s="47"/>
      <c r="Q430" s="35"/>
      <c r="R430" s="35"/>
      <c r="S430" s="35"/>
      <c r="T430" s="35"/>
      <c r="U430" s="35"/>
      <c r="V430" s="35"/>
      <c r="W430" s="35"/>
      <c r="X430" s="36"/>
    </row>
    <row r="431" spans="4:24" ht="19.95" customHeight="1" x14ac:dyDescent="0.25">
      <c r="D431" s="201">
        <v>45955</v>
      </c>
      <c r="E431" s="202" t="s">
        <v>223</v>
      </c>
      <c r="F431" s="203" t="s">
        <v>12570</v>
      </c>
      <c r="G431" s="340" t="s">
        <v>12597</v>
      </c>
      <c r="H431" s="203" t="s">
        <v>57</v>
      </c>
      <c r="I431" s="203">
        <v>-110</v>
      </c>
      <c r="J431" s="203"/>
      <c r="K431" s="203"/>
      <c r="L431" s="218">
        <v>115.83</v>
      </c>
      <c r="M431" s="206">
        <f t="shared" si="27"/>
        <v>-12741.3</v>
      </c>
      <c r="N431" t="e">
        <f>VLOOKUP(G431,$G$546:$N$574,8,FALSE)</f>
        <v>#N/A</v>
      </c>
      <c r="O431" s="34"/>
      <c r="P431" s="47"/>
      <c r="Q431" s="35"/>
      <c r="R431" s="35"/>
      <c r="S431" s="35"/>
      <c r="T431" s="35"/>
      <c r="U431" s="35"/>
      <c r="V431" s="35"/>
      <c r="W431" s="35"/>
      <c r="X431" s="36"/>
    </row>
    <row r="432" spans="4:24" ht="19.95" customHeight="1" x14ac:dyDescent="0.25">
      <c r="D432" s="201">
        <v>45955</v>
      </c>
      <c r="E432" s="202" t="s">
        <v>223</v>
      </c>
      <c r="F432" s="203" t="s">
        <v>12442</v>
      </c>
      <c r="G432" s="340" t="s">
        <v>12577</v>
      </c>
      <c r="H432" s="203" t="s">
        <v>57</v>
      </c>
      <c r="I432" s="203">
        <v>-100</v>
      </c>
      <c r="J432" s="203"/>
      <c r="K432" s="203"/>
      <c r="L432" s="218">
        <v>112.71</v>
      </c>
      <c r="M432" s="206">
        <f t="shared" si="27"/>
        <v>-11271</v>
      </c>
      <c r="N432" t="e">
        <f>VLOOKUP(G432,$G$546:$N$574,8,FALSE)</f>
        <v>#N/A</v>
      </c>
      <c r="O432" s="34"/>
      <c r="P432" s="47"/>
      <c r="Q432" s="35"/>
      <c r="R432" s="35"/>
      <c r="S432" s="35"/>
      <c r="T432" s="35"/>
      <c r="U432" s="35"/>
      <c r="V432" s="35"/>
      <c r="W432" s="35"/>
      <c r="X432" s="36"/>
    </row>
    <row r="433" spans="4:24" ht="19.95" customHeight="1" x14ac:dyDescent="0.25">
      <c r="D433" s="201">
        <v>45955</v>
      </c>
      <c r="E433" s="202" t="s">
        <v>223</v>
      </c>
      <c r="F433" s="203" t="s">
        <v>12453</v>
      </c>
      <c r="G433" s="340" t="s">
        <v>12579</v>
      </c>
      <c r="H433" s="203" t="s">
        <v>57</v>
      </c>
      <c r="I433" s="203">
        <v>-50</v>
      </c>
      <c r="J433" s="203"/>
      <c r="K433" s="203"/>
      <c r="L433" s="218">
        <v>96.72</v>
      </c>
      <c r="M433" s="206">
        <f t="shared" si="27"/>
        <v>-4836</v>
      </c>
      <c r="N433" t="e">
        <f>VLOOKUP(G433,$G$546:$N$574,8,FALSE)</f>
        <v>#N/A</v>
      </c>
      <c r="O433" s="34"/>
      <c r="P433" s="47"/>
      <c r="Q433" s="35"/>
      <c r="R433" s="35"/>
      <c r="S433" s="35"/>
      <c r="T433" s="35"/>
      <c r="U433" s="35"/>
      <c r="V433" s="35"/>
      <c r="W433" s="35"/>
      <c r="X433" s="36"/>
    </row>
    <row r="434" spans="4:24" ht="19.95" customHeight="1" x14ac:dyDescent="0.25">
      <c r="D434" s="201">
        <v>45955</v>
      </c>
      <c r="E434" s="202" t="s">
        <v>223</v>
      </c>
      <c r="F434" s="203" t="s">
        <v>12496</v>
      </c>
      <c r="G434" s="340" t="s">
        <v>12581</v>
      </c>
      <c r="H434" s="203" t="s">
        <v>57</v>
      </c>
      <c r="I434" s="203">
        <v>-60</v>
      </c>
      <c r="J434" s="203"/>
      <c r="K434" s="203"/>
      <c r="L434" s="218">
        <v>127.91999999999999</v>
      </c>
      <c r="M434" s="206">
        <f t="shared" si="27"/>
        <v>-7675.1999999999989</v>
      </c>
      <c r="N434" t="e">
        <f>VLOOKUP(G434,$G$546:$N$574,8,FALSE)</f>
        <v>#N/A</v>
      </c>
      <c r="O434" s="34"/>
      <c r="P434" s="47"/>
      <c r="Q434" s="35"/>
      <c r="R434" s="35"/>
      <c r="S434" s="35"/>
      <c r="T434" s="35"/>
      <c r="U434" s="35"/>
      <c r="V434" s="35"/>
      <c r="W434" s="35"/>
      <c r="X434" s="36"/>
    </row>
    <row r="435" spans="4:24" ht="19.95" customHeight="1" x14ac:dyDescent="0.25">
      <c r="D435" s="201">
        <v>45962</v>
      </c>
      <c r="E435" s="202" t="s">
        <v>223</v>
      </c>
      <c r="F435" s="203" t="s">
        <v>12570</v>
      </c>
      <c r="G435" s="340" t="s">
        <v>12597</v>
      </c>
      <c r="H435" s="203" t="s">
        <v>57</v>
      </c>
      <c r="I435" s="203">
        <v>-110</v>
      </c>
      <c r="J435" s="203"/>
      <c r="K435" s="203"/>
      <c r="L435" s="218">
        <v>72.540000000000006</v>
      </c>
      <c r="M435" s="206">
        <f t="shared" si="27"/>
        <v>-7979.4000000000005</v>
      </c>
      <c r="N435" t="e">
        <f>VLOOKUP(G435,$G$546:$N$574,8,FALSE)</f>
        <v>#N/A</v>
      </c>
      <c r="O435" s="34"/>
      <c r="P435" s="47"/>
      <c r="Q435" s="35"/>
      <c r="R435" s="35"/>
      <c r="S435" s="35"/>
      <c r="T435" s="35"/>
      <c r="U435" s="35"/>
      <c r="V435" s="35"/>
      <c r="W435" s="35"/>
      <c r="X435" s="36"/>
    </row>
    <row r="436" spans="4:24" ht="19.95" customHeight="1" x14ac:dyDescent="0.25">
      <c r="D436" s="201">
        <v>45962</v>
      </c>
      <c r="E436" s="202" t="s">
        <v>223</v>
      </c>
      <c r="F436" s="203" t="s">
        <v>12451</v>
      </c>
      <c r="G436" s="340" t="s">
        <v>12576</v>
      </c>
      <c r="H436" s="203" t="s">
        <v>57</v>
      </c>
      <c r="I436" s="203">
        <v>-30</v>
      </c>
      <c r="J436" s="203"/>
      <c r="K436" s="203"/>
      <c r="L436" s="218">
        <v>390</v>
      </c>
      <c r="M436" s="206">
        <f t="shared" si="27"/>
        <v>-11700</v>
      </c>
      <c r="N436" t="e">
        <f>VLOOKUP(G436,$G$546:$N$574,8,FALSE)</f>
        <v>#N/A</v>
      </c>
      <c r="O436" s="34"/>
      <c r="P436" s="47"/>
      <c r="Q436" s="35"/>
      <c r="R436" s="35"/>
      <c r="S436" s="35"/>
      <c r="T436" s="35"/>
      <c r="U436" s="35"/>
      <c r="V436" s="35"/>
      <c r="W436" s="35"/>
      <c r="X436" s="36"/>
    </row>
    <row r="437" spans="4:24" ht="19.95" customHeight="1" x14ac:dyDescent="0.25">
      <c r="D437" s="201">
        <v>45962</v>
      </c>
      <c r="E437" s="202" t="s">
        <v>223</v>
      </c>
      <c r="F437" s="203" t="s">
        <v>12442</v>
      </c>
      <c r="G437" s="340" t="s">
        <v>12577</v>
      </c>
      <c r="H437" s="203" t="s">
        <v>57</v>
      </c>
      <c r="I437" s="203">
        <v>-100</v>
      </c>
      <c r="J437" s="203"/>
      <c r="K437" s="203"/>
      <c r="L437" s="218">
        <v>83.070000000000007</v>
      </c>
      <c r="M437" s="206">
        <f t="shared" si="27"/>
        <v>-8307</v>
      </c>
      <c r="N437" t="e">
        <f>VLOOKUP(G437,$G$546:$N$574,8,FALSE)</f>
        <v>#N/A</v>
      </c>
      <c r="O437" s="34"/>
      <c r="P437" s="47"/>
      <c r="Q437" s="35"/>
      <c r="R437" s="35"/>
      <c r="S437" s="35"/>
      <c r="T437" s="35"/>
      <c r="U437" s="35"/>
      <c r="V437" s="35"/>
      <c r="W437" s="35"/>
      <c r="X437" s="36"/>
    </row>
    <row r="438" spans="4:24" ht="19.95" customHeight="1" x14ac:dyDescent="0.25">
      <c r="D438" s="201">
        <v>45962</v>
      </c>
      <c r="E438" s="202" t="s">
        <v>223</v>
      </c>
      <c r="F438" s="203" t="s">
        <v>12386</v>
      </c>
      <c r="G438" s="340" t="s">
        <v>12578</v>
      </c>
      <c r="H438" s="203" t="s">
        <v>57</v>
      </c>
      <c r="I438" s="203">
        <v>-20</v>
      </c>
      <c r="J438" s="203"/>
      <c r="K438" s="203"/>
      <c r="L438" s="218">
        <v>205.92</v>
      </c>
      <c r="M438" s="206">
        <f t="shared" si="27"/>
        <v>-4118.3999999999996</v>
      </c>
      <c r="N438" t="e">
        <f>VLOOKUP(G438,$G$546:$N$574,8,FALSE)</f>
        <v>#N/A</v>
      </c>
      <c r="O438" s="34"/>
      <c r="P438" s="47"/>
      <c r="Q438" s="35"/>
      <c r="R438" s="35"/>
      <c r="S438" s="35"/>
      <c r="T438" s="35"/>
      <c r="U438" s="35"/>
      <c r="V438" s="35"/>
      <c r="W438" s="35"/>
      <c r="X438" s="36"/>
    </row>
    <row r="439" spans="4:24" ht="19.95" customHeight="1" x14ac:dyDescent="0.25">
      <c r="D439" s="201">
        <v>45962</v>
      </c>
      <c r="E439" s="202" t="s">
        <v>223</v>
      </c>
      <c r="F439" s="203" t="s">
        <v>12442</v>
      </c>
      <c r="G439" s="340" t="s">
        <v>12628</v>
      </c>
      <c r="H439" s="203" t="s">
        <v>0</v>
      </c>
      <c r="I439" s="203">
        <v>70</v>
      </c>
      <c r="J439" s="203"/>
      <c r="K439" s="203"/>
      <c r="L439" s="218">
        <v>226.2</v>
      </c>
      <c r="M439" s="206">
        <f t="shared" ref="M439:M480" si="28">L439*I439</f>
        <v>15834</v>
      </c>
      <c r="N439" t="e">
        <f>VLOOKUP(G439,$G$546:$N$574,8,FALSE)</f>
        <v>#N/A</v>
      </c>
      <c r="O439" s="34"/>
      <c r="P439" s="47"/>
      <c r="Q439" s="35"/>
      <c r="R439" s="35"/>
      <c r="S439" s="35"/>
      <c r="T439" s="35"/>
      <c r="U439" s="35"/>
      <c r="V439" s="35"/>
      <c r="W439" s="35"/>
      <c r="X439" s="36"/>
    </row>
    <row r="440" spans="4:24" ht="19.95" customHeight="1" x14ac:dyDescent="0.25">
      <c r="D440" s="201">
        <v>45962</v>
      </c>
      <c r="E440" s="202" t="s">
        <v>223</v>
      </c>
      <c r="F440" s="203" t="s">
        <v>12344</v>
      </c>
      <c r="G440" s="340" t="s">
        <v>12631</v>
      </c>
      <c r="H440" s="203" t="s">
        <v>0</v>
      </c>
      <c r="I440" s="203">
        <v>100</v>
      </c>
      <c r="J440" s="203"/>
      <c r="K440" s="203"/>
      <c r="L440" s="218">
        <v>152.88</v>
      </c>
      <c r="M440" s="206">
        <f t="shared" si="28"/>
        <v>15288</v>
      </c>
      <c r="N440" t="e">
        <f>VLOOKUP(G440,$G$546:$N$574,8,FALSE)</f>
        <v>#N/A</v>
      </c>
      <c r="O440" s="34"/>
      <c r="P440" s="47"/>
      <c r="Q440" s="35"/>
      <c r="R440" s="35"/>
      <c r="S440" s="35"/>
      <c r="T440" s="35"/>
      <c r="U440" s="35"/>
      <c r="V440" s="35"/>
      <c r="W440" s="35"/>
      <c r="X440" s="36"/>
    </row>
    <row r="441" spans="4:24" ht="19.95" customHeight="1" x14ac:dyDescent="0.25">
      <c r="D441" s="201">
        <v>45962</v>
      </c>
      <c r="E441" s="202" t="s">
        <v>223</v>
      </c>
      <c r="F441" s="203" t="s">
        <v>12390</v>
      </c>
      <c r="G441" s="340" t="s">
        <v>12629</v>
      </c>
      <c r="H441" s="203" t="s">
        <v>0</v>
      </c>
      <c r="I441" s="203">
        <v>110</v>
      </c>
      <c r="J441" s="203"/>
      <c r="K441" s="203"/>
      <c r="L441" s="218">
        <v>145.47</v>
      </c>
      <c r="M441" s="206">
        <f t="shared" si="28"/>
        <v>16001.7</v>
      </c>
      <c r="N441" t="e">
        <f>VLOOKUP(G441,$G$546:$N$574,8,FALSE)</f>
        <v>#N/A</v>
      </c>
      <c r="O441" s="34"/>
      <c r="P441" s="47"/>
      <c r="Q441" s="35"/>
      <c r="R441" s="35"/>
      <c r="S441" s="35"/>
      <c r="T441" s="35"/>
      <c r="U441" s="35"/>
      <c r="V441" s="35"/>
      <c r="W441" s="35"/>
      <c r="X441" s="36"/>
    </row>
    <row r="442" spans="4:24" ht="19.95" customHeight="1" x14ac:dyDescent="0.25">
      <c r="D442" s="201">
        <v>45962</v>
      </c>
      <c r="E442" s="202" t="s">
        <v>223</v>
      </c>
      <c r="F442" s="203" t="s">
        <v>12341</v>
      </c>
      <c r="G442" s="340" t="s">
        <v>12632</v>
      </c>
      <c r="H442" s="203" t="s">
        <v>0</v>
      </c>
      <c r="I442" s="203">
        <v>40</v>
      </c>
      <c r="J442" s="203"/>
      <c r="K442" s="203"/>
      <c r="L442" s="218">
        <v>444.21000000000004</v>
      </c>
      <c r="M442" s="206">
        <f t="shared" si="28"/>
        <v>17768.400000000001</v>
      </c>
      <c r="N442" t="e">
        <f>VLOOKUP(G442,$G$546:$N$574,8,FALSE)</f>
        <v>#N/A</v>
      </c>
      <c r="O442" s="34"/>
      <c r="P442" s="47"/>
      <c r="Q442" s="35"/>
      <c r="R442" s="35"/>
      <c r="S442" s="35"/>
      <c r="T442" s="35"/>
      <c r="U442" s="35"/>
      <c r="V442" s="35"/>
      <c r="W442" s="35"/>
      <c r="X442" s="36"/>
    </row>
    <row r="443" spans="4:24" ht="19.95" customHeight="1" x14ac:dyDescent="0.25">
      <c r="D443" s="201">
        <v>45969</v>
      </c>
      <c r="E443" s="202" t="s">
        <v>223</v>
      </c>
      <c r="F443" s="203" t="s">
        <v>12574</v>
      </c>
      <c r="G443" s="340" t="s">
        <v>12665</v>
      </c>
      <c r="H443" s="203" t="s">
        <v>0</v>
      </c>
      <c r="I443" s="203">
        <v>70</v>
      </c>
      <c r="J443" s="203"/>
      <c r="K443" s="203"/>
      <c r="L443" s="218">
        <v>238.29</v>
      </c>
      <c r="M443" s="206">
        <f t="shared" si="28"/>
        <v>16680.3</v>
      </c>
      <c r="N443" t="e">
        <f>VLOOKUP(G443,$G$546:$N$574,8,FALSE)</f>
        <v>#N/A</v>
      </c>
      <c r="O443" s="34"/>
      <c r="P443" s="47"/>
      <c r="Q443" s="35"/>
      <c r="R443" s="35"/>
      <c r="S443" s="35"/>
      <c r="T443" s="35"/>
      <c r="U443" s="35"/>
      <c r="V443" s="35"/>
      <c r="W443" s="35"/>
      <c r="X443" s="36"/>
    </row>
    <row r="444" spans="4:24" ht="19.95" customHeight="1" x14ac:dyDescent="0.25">
      <c r="D444" s="201">
        <v>45969</v>
      </c>
      <c r="E444" s="202" t="s">
        <v>223</v>
      </c>
      <c r="F444" s="203" t="s">
        <v>12451</v>
      </c>
      <c r="G444" s="340" t="s">
        <v>12666</v>
      </c>
      <c r="H444" s="203" t="s">
        <v>0</v>
      </c>
      <c r="I444" s="203">
        <v>30</v>
      </c>
      <c r="J444" s="203"/>
      <c r="K444" s="203"/>
      <c r="L444" s="218">
        <v>657.54</v>
      </c>
      <c r="M444" s="206">
        <f t="shared" si="28"/>
        <v>19726.199999999997</v>
      </c>
      <c r="N444" t="e">
        <f>VLOOKUP(G444,$G$546:$N$574,8,FALSE)</f>
        <v>#N/A</v>
      </c>
      <c r="O444" s="34"/>
      <c r="P444" s="47"/>
      <c r="Q444" s="35"/>
      <c r="R444" s="35"/>
      <c r="S444" s="35"/>
      <c r="T444" s="35"/>
      <c r="U444" s="35"/>
      <c r="V444" s="35"/>
      <c r="W444" s="35"/>
      <c r="X444" s="36"/>
    </row>
    <row r="445" spans="4:24" ht="19.95" customHeight="1" x14ac:dyDescent="0.25">
      <c r="D445" s="201">
        <v>45969</v>
      </c>
      <c r="E445" s="202" t="s">
        <v>223</v>
      </c>
      <c r="F445" s="203" t="s">
        <v>12471</v>
      </c>
      <c r="G445" s="340" t="s">
        <v>12667</v>
      </c>
      <c r="H445" s="203" t="s">
        <v>0</v>
      </c>
      <c r="I445" s="203">
        <v>130</v>
      </c>
      <c r="J445" s="203"/>
      <c r="K445" s="203"/>
      <c r="L445" s="218">
        <v>120.12</v>
      </c>
      <c r="M445" s="206">
        <f t="shared" si="28"/>
        <v>15615.6</v>
      </c>
      <c r="N445" t="e">
        <f>VLOOKUP(G445,$G$546:$N$574,8,FALSE)</f>
        <v>#N/A</v>
      </c>
      <c r="O445" s="34"/>
      <c r="P445" s="47"/>
      <c r="Q445" s="35"/>
      <c r="R445" s="35"/>
      <c r="S445" s="35"/>
      <c r="T445" s="35"/>
      <c r="U445" s="35"/>
      <c r="V445" s="35"/>
      <c r="W445" s="35"/>
      <c r="X445" s="36"/>
    </row>
    <row r="446" spans="4:24" ht="19.95" customHeight="1" x14ac:dyDescent="0.25">
      <c r="D446" s="201">
        <v>45969</v>
      </c>
      <c r="E446" s="202" t="s">
        <v>223</v>
      </c>
      <c r="F446" s="203" t="s">
        <v>12453</v>
      </c>
      <c r="G446" s="340" t="s">
        <v>12668</v>
      </c>
      <c r="H446" s="203" t="s">
        <v>0</v>
      </c>
      <c r="I446" s="203">
        <v>70</v>
      </c>
      <c r="J446" s="203"/>
      <c r="K446" s="203"/>
      <c r="L446" s="218">
        <v>218.79</v>
      </c>
      <c r="M446" s="206">
        <f t="shared" si="28"/>
        <v>15315.3</v>
      </c>
      <c r="N446" t="e">
        <f>VLOOKUP(G446,$G$546:$N$574,8,FALSE)</f>
        <v>#N/A</v>
      </c>
      <c r="O446" s="34"/>
      <c r="P446" s="47"/>
      <c r="Q446" s="35"/>
      <c r="R446" s="35"/>
      <c r="S446" s="35"/>
      <c r="T446" s="35"/>
      <c r="U446" s="35"/>
      <c r="V446" s="35"/>
      <c r="W446" s="35"/>
      <c r="X446" s="36"/>
    </row>
    <row r="447" spans="4:24" ht="19.95" customHeight="1" x14ac:dyDescent="0.25">
      <c r="D447" s="201">
        <v>45969</v>
      </c>
      <c r="E447" s="202" t="s">
        <v>223</v>
      </c>
      <c r="F447" s="203" t="s">
        <v>12496</v>
      </c>
      <c r="G447" s="340" t="s">
        <v>12669</v>
      </c>
      <c r="H447" s="203" t="s">
        <v>0</v>
      </c>
      <c r="I447" s="203">
        <v>100</v>
      </c>
      <c r="J447" s="203"/>
      <c r="K447" s="203"/>
      <c r="L447" s="218">
        <v>157.56</v>
      </c>
      <c r="M447" s="206">
        <f t="shared" si="28"/>
        <v>15756</v>
      </c>
      <c r="N447" t="e">
        <f>VLOOKUP(G447,$G$546:$N$574,8,FALSE)</f>
        <v>#N/A</v>
      </c>
      <c r="O447" s="34"/>
      <c r="P447" s="47"/>
      <c r="Q447" s="35"/>
      <c r="R447" s="35"/>
      <c r="S447" s="35"/>
      <c r="T447" s="35"/>
      <c r="U447" s="35"/>
      <c r="V447" s="35"/>
      <c r="W447" s="35"/>
      <c r="X447" s="36"/>
    </row>
    <row r="448" spans="4:24" ht="19.95" customHeight="1" x14ac:dyDescent="0.25">
      <c r="D448" s="201">
        <v>45969</v>
      </c>
      <c r="E448" s="202" t="s">
        <v>223</v>
      </c>
      <c r="F448" s="203" t="s">
        <v>12675</v>
      </c>
      <c r="G448" s="340" t="s">
        <v>12670</v>
      </c>
      <c r="H448" s="203" t="s">
        <v>0</v>
      </c>
      <c r="I448" s="203">
        <v>150</v>
      </c>
      <c r="J448" s="203"/>
      <c r="K448" s="203"/>
      <c r="L448" s="218">
        <v>112.71</v>
      </c>
      <c r="M448" s="206">
        <f t="shared" si="28"/>
        <v>16906.5</v>
      </c>
      <c r="N448" t="e">
        <f>VLOOKUP(G448,$G$546:$N$574,8,FALSE)</f>
        <v>#N/A</v>
      </c>
      <c r="O448" s="34"/>
      <c r="P448" s="47"/>
      <c r="Q448" s="35"/>
      <c r="R448" s="35"/>
      <c r="S448" s="35"/>
      <c r="T448" s="35"/>
      <c r="U448" s="35"/>
      <c r="V448" s="35"/>
      <c r="W448" s="35"/>
      <c r="X448" s="36"/>
    </row>
    <row r="449" spans="4:24" ht="19.95" customHeight="1" x14ac:dyDescent="0.25">
      <c r="D449" s="201">
        <v>45969</v>
      </c>
      <c r="E449" s="202" t="s">
        <v>223</v>
      </c>
      <c r="F449" s="203" t="s">
        <v>12678</v>
      </c>
      <c r="G449" s="340" t="s">
        <v>12671</v>
      </c>
      <c r="H449" s="203" t="s">
        <v>0</v>
      </c>
      <c r="I449" s="203">
        <v>200</v>
      </c>
      <c r="J449" s="203"/>
      <c r="K449" s="203"/>
      <c r="L449" s="218">
        <v>76.83</v>
      </c>
      <c r="M449" s="206">
        <f t="shared" si="28"/>
        <v>15366</v>
      </c>
      <c r="N449" t="e">
        <f>VLOOKUP(G449,$G$546:$N$574,8,FALSE)</f>
        <v>#N/A</v>
      </c>
      <c r="O449" s="34"/>
      <c r="P449" s="47"/>
      <c r="Q449" s="35"/>
      <c r="R449" s="35"/>
      <c r="S449" s="35"/>
      <c r="T449" s="35"/>
      <c r="U449" s="35"/>
      <c r="V449" s="35"/>
      <c r="W449" s="35"/>
      <c r="X449" s="36"/>
    </row>
    <row r="450" spans="4:24" ht="19.95" customHeight="1" x14ac:dyDescent="0.25">
      <c r="D450" s="201">
        <v>45969</v>
      </c>
      <c r="E450" s="202" t="s">
        <v>223</v>
      </c>
      <c r="F450" s="203" t="s">
        <v>12677</v>
      </c>
      <c r="G450" s="340" t="s">
        <v>12672</v>
      </c>
      <c r="H450" s="203" t="s">
        <v>0</v>
      </c>
      <c r="I450" s="203">
        <v>200</v>
      </c>
      <c r="J450" s="203"/>
      <c r="K450" s="203"/>
      <c r="L450" s="218">
        <v>81.509999999999991</v>
      </c>
      <c r="M450" s="206">
        <f t="shared" si="28"/>
        <v>16301.999999999998</v>
      </c>
      <c r="N450" t="e">
        <f>VLOOKUP(G450,$G$546:$N$574,8,FALSE)</f>
        <v>#N/A</v>
      </c>
      <c r="O450" s="34"/>
      <c r="P450" s="47"/>
      <c r="Q450" s="35"/>
      <c r="R450" s="35"/>
      <c r="S450" s="35"/>
      <c r="T450" s="35"/>
      <c r="U450" s="35"/>
      <c r="V450" s="35"/>
      <c r="W450" s="35"/>
      <c r="X450" s="36"/>
    </row>
    <row r="451" spans="4:24" ht="19.95" customHeight="1" x14ac:dyDescent="0.25">
      <c r="D451" s="201">
        <v>45969</v>
      </c>
      <c r="E451" s="202" t="s">
        <v>223</v>
      </c>
      <c r="F451" s="203" t="s">
        <v>12590</v>
      </c>
      <c r="G451" s="340" t="s">
        <v>12673</v>
      </c>
      <c r="H451" s="203" t="s">
        <v>0</v>
      </c>
      <c r="I451" s="203">
        <v>30</v>
      </c>
      <c r="J451" s="203"/>
      <c r="K451" s="203"/>
      <c r="L451" s="218">
        <v>590.46</v>
      </c>
      <c r="M451" s="206">
        <f t="shared" si="28"/>
        <v>17713.800000000003</v>
      </c>
      <c r="N451" t="e">
        <f>VLOOKUP(G451,$G$546:$N$574,8,FALSE)</f>
        <v>#N/A</v>
      </c>
      <c r="O451" s="34"/>
      <c r="P451" s="47"/>
      <c r="Q451" s="35"/>
      <c r="R451" s="35"/>
      <c r="S451" s="35"/>
      <c r="T451" s="35"/>
      <c r="U451" s="35"/>
      <c r="V451" s="35"/>
      <c r="W451" s="35"/>
      <c r="X451" s="36"/>
    </row>
    <row r="452" spans="4:24" ht="19.95" customHeight="1" x14ac:dyDescent="0.25">
      <c r="D452" s="201">
        <v>45969</v>
      </c>
      <c r="E452" s="202" t="s">
        <v>223</v>
      </c>
      <c r="F452" s="203" t="s">
        <v>12588</v>
      </c>
      <c r="G452" s="340" t="s">
        <v>12674</v>
      </c>
      <c r="H452" s="203" t="s">
        <v>0</v>
      </c>
      <c r="I452" s="203">
        <v>150</v>
      </c>
      <c r="J452" s="203"/>
      <c r="K452" s="203"/>
      <c r="L452" s="218">
        <v>109.97999999999999</v>
      </c>
      <c r="M452" s="206">
        <f t="shared" si="28"/>
        <v>16497</v>
      </c>
      <c r="N452" t="e">
        <f>VLOOKUP(G452,$G$546:$N$574,8,FALSE)</f>
        <v>#N/A</v>
      </c>
      <c r="O452" s="34"/>
      <c r="P452" s="47"/>
      <c r="Q452" s="35"/>
      <c r="R452" s="35"/>
      <c r="S452" s="35"/>
      <c r="T452" s="35"/>
      <c r="U452" s="35"/>
      <c r="V452" s="35"/>
      <c r="W452" s="35"/>
      <c r="X452" s="36"/>
    </row>
    <row r="453" spans="4:24" ht="19.95" customHeight="1" x14ac:dyDescent="0.25">
      <c r="D453" s="201">
        <v>45976</v>
      </c>
      <c r="E453" s="202" t="s">
        <v>223</v>
      </c>
      <c r="F453" s="203" t="s">
        <v>12713</v>
      </c>
      <c r="G453" s="340" t="s">
        <v>12714</v>
      </c>
      <c r="H453" s="203" t="s">
        <v>0</v>
      </c>
      <c r="I453" s="203">
        <v>100</v>
      </c>
      <c r="J453" s="203"/>
      <c r="K453" s="203"/>
      <c r="L453" s="218">
        <v>156.78</v>
      </c>
      <c r="M453" s="206">
        <f t="shared" si="28"/>
        <v>15678</v>
      </c>
      <c r="N453" t="e">
        <f>VLOOKUP(G453,$G$546:$N$574,8,FALSE)</f>
        <v>#N/A</v>
      </c>
      <c r="O453" s="34"/>
      <c r="P453" s="47"/>
      <c r="Q453" s="35"/>
      <c r="R453" s="35"/>
      <c r="S453" s="35"/>
      <c r="T453" s="35"/>
      <c r="U453" s="35"/>
      <c r="V453" s="35"/>
      <c r="W453" s="35"/>
      <c r="X453" s="36"/>
    </row>
    <row r="454" spans="4:24" ht="19.95" customHeight="1" x14ac:dyDescent="0.25">
      <c r="D454" s="201">
        <v>45976</v>
      </c>
      <c r="E454" s="202" t="s">
        <v>223</v>
      </c>
      <c r="F454" s="203" t="s">
        <v>12716</v>
      </c>
      <c r="G454" s="340" t="s">
        <v>12715</v>
      </c>
      <c r="H454" s="203" t="s">
        <v>0</v>
      </c>
      <c r="I454" s="203">
        <v>50</v>
      </c>
      <c r="J454" s="203"/>
      <c r="K454" s="203"/>
      <c r="L454" s="218">
        <v>308.09999999999997</v>
      </c>
      <c r="M454" s="206">
        <f t="shared" si="28"/>
        <v>15404.999999999998</v>
      </c>
      <c r="N454" t="e">
        <f>VLOOKUP(G454,$G$546:$N$574,8,FALSE)</f>
        <v>#N/A</v>
      </c>
      <c r="O454" s="34"/>
      <c r="P454" s="47"/>
      <c r="Q454" s="35"/>
      <c r="R454" s="35"/>
      <c r="S454" s="35"/>
      <c r="T454" s="35"/>
      <c r="U454" s="35"/>
      <c r="V454" s="35"/>
      <c r="W454" s="35"/>
      <c r="X454" s="36"/>
    </row>
    <row r="455" spans="4:24" ht="19.95" customHeight="1" x14ac:dyDescent="0.25">
      <c r="D455" s="201">
        <v>45976</v>
      </c>
      <c r="E455" s="202" t="s">
        <v>223</v>
      </c>
      <c r="F455" s="203" t="s">
        <v>12497</v>
      </c>
      <c r="G455" s="340" t="s">
        <v>12727</v>
      </c>
      <c r="H455" s="203" t="s">
        <v>0</v>
      </c>
      <c r="I455" s="203">
        <v>130</v>
      </c>
      <c r="J455" s="203"/>
      <c r="K455" s="203"/>
      <c r="L455" s="218">
        <v>122.46</v>
      </c>
      <c r="M455" s="206">
        <f t="shared" si="28"/>
        <v>15919.8</v>
      </c>
      <c r="N455" t="e">
        <f>VLOOKUP(G455,$G$546:$N$574,8,FALSE)</f>
        <v>#N/A</v>
      </c>
      <c r="O455" s="34"/>
      <c r="P455" s="47"/>
      <c r="Q455" s="35"/>
      <c r="R455" s="35"/>
      <c r="S455" s="35"/>
      <c r="T455" s="35"/>
      <c r="U455" s="35"/>
      <c r="V455" s="35"/>
      <c r="W455" s="35"/>
      <c r="X455" s="36"/>
    </row>
    <row r="456" spans="4:24" ht="19.95" customHeight="1" x14ac:dyDescent="0.25">
      <c r="D456" s="201">
        <v>45983</v>
      </c>
      <c r="E456" s="202" t="s">
        <v>223</v>
      </c>
      <c r="F456" s="203" t="s">
        <v>12344</v>
      </c>
      <c r="G456" s="340" t="s">
        <v>12764</v>
      </c>
      <c r="H456" s="203" t="s">
        <v>0</v>
      </c>
      <c r="I456" s="203">
        <v>100</v>
      </c>
      <c r="J456" s="203"/>
      <c r="K456" s="203"/>
      <c r="L456" s="218">
        <v>149.36999999999998</v>
      </c>
      <c r="M456" s="206">
        <f t="shared" si="28"/>
        <v>14936.999999999998</v>
      </c>
      <c r="N456" t="e">
        <f>VLOOKUP(G456,$G$546:$N$574,8,FALSE)</f>
        <v>#N/A</v>
      </c>
      <c r="O456" s="34"/>
      <c r="P456" s="47"/>
      <c r="Q456" s="35"/>
      <c r="R456" s="35"/>
      <c r="S456" s="35"/>
      <c r="T456" s="35"/>
      <c r="U456" s="35"/>
      <c r="V456" s="35"/>
      <c r="W456" s="35"/>
      <c r="X456" s="36"/>
    </row>
    <row r="457" spans="4:24" ht="19.95" customHeight="1" x14ac:dyDescent="0.25">
      <c r="D457" s="201">
        <v>45983</v>
      </c>
      <c r="E457" s="202" t="s">
        <v>223</v>
      </c>
      <c r="F457" s="203" t="s">
        <v>12675</v>
      </c>
      <c r="G457" s="340" t="s">
        <v>12772</v>
      </c>
      <c r="H457" s="203" t="s">
        <v>0</v>
      </c>
      <c r="I457" s="203">
        <v>80</v>
      </c>
      <c r="J457" s="203"/>
      <c r="K457" s="203"/>
      <c r="L457" s="218">
        <v>183.69</v>
      </c>
      <c r="M457" s="206">
        <f t="shared" si="28"/>
        <v>14695.2</v>
      </c>
      <c r="N457" t="e">
        <f>VLOOKUP(G457,$G$546:$N$574,8,FALSE)</f>
        <v>#N/A</v>
      </c>
      <c r="O457" s="34"/>
      <c r="P457" s="47"/>
      <c r="Q457" s="35"/>
      <c r="R457" s="35"/>
      <c r="S457" s="35"/>
      <c r="T457" s="35"/>
      <c r="U457" s="35"/>
      <c r="V457" s="35"/>
      <c r="W457" s="35"/>
      <c r="X457" s="36"/>
    </row>
    <row r="458" spans="4:24" ht="19.2" customHeight="1" x14ac:dyDescent="0.25">
      <c r="D458" s="201">
        <v>45983</v>
      </c>
      <c r="E458" s="202" t="s">
        <v>223</v>
      </c>
      <c r="F458" s="203" t="s">
        <v>12423</v>
      </c>
      <c r="G458" s="340" t="s">
        <v>12780</v>
      </c>
      <c r="H458" s="203" t="s">
        <v>0</v>
      </c>
      <c r="I458" s="203">
        <v>30</v>
      </c>
      <c r="J458" s="203"/>
      <c r="K458" s="203"/>
      <c r="L458" s="218">
        <v>633.75</v>
      </c>
      <c r="M458" s="206">
        <f t="shared" si="28"/>
        <v>19012.5</v>
      </c>
      <c r="N458" t="e">
        <f>VLOOKUP(G458,$G$546:$N$574,8,FALSE)</f>
        <v>#N/A</v>
      </c>
      <c r="O458" s="34"/>
      <c r="P458" s="47"/>
      <c r="Q458" s="35"/>
      <c r="R458" s="35"/>
      <c r="S458" s="35"/>
      <c r="T458" s="35"/>
      <c r="U458" s="35"/>
      <c r="V458" s="35"/>
      <c r="W458" s="35"/>
      <c r="X458" s="36"/>
    </row>
    <row r="459" spans="4:24" ht="19.95" customHeight="1" x14ac:dyDescent="0.25">
      <c r="D459" s="201">
        <v>45983</v>
      </c>
      <c r="E459" s="202" t="s">
        <v>223</v>
      </c>
      <c r="F459" s="203" t="s">
        <v>12785</v>
      </c>
      <c r="G459" s="340" t="s">
        <v>12784</v>
      </c>
      <c r="H459" s="203" t="s">
        <v>0</v>
      </c>
      <c r="I459" s="203">
        <v>80</v>
      </c>
      <c r="J459" s="203"/>
      <c r="K459" s="203"/>
      <c r="L459" s="218">
        <v>196.17</v>
      </c>
      <c r="M459" s="206">
        <f t="shared" si="28"/>
        <v>15693.599999999999</v>
      </c>
      <c r="N459" t="e">
        <f>VLOOKUP(G459,$G$546:$N$574,8,FALSE)</f>
        <v>#N/A</v>
      </c>
      <c r="O459" s="34"/>
      <c r="P459" s="47"/>
      <c r="Q459" s="35"/>
      <c r="R459" s="35"/>
      <c r="S459" s="35"/>
      <c r="T459" s="35"/>
      <c r="U459" s="35"/>
      <c r="V459" s="35"/>
      <c r="W459" s="35"/>
      <c r="X459" s="36"/>
    </row>
    <row r="460" spans="4:24" ht="19.95" customHeight="1" x14ac:dyDescent="0.25">
      <c r="D460" s="201">
        <v>45990</v>
      </c>
      <c r="E460" s="202" t="s">
        <v>223</v>
      </c>
      <c r="F460" s="203" t="s">
        <v>12442</v>
      </c>
      <c r="G460" s="340" t="s">
        <v>12628</v>
      </c>
      <c r="H460" s="203" t="s">
        <v>57</v>
      </c>
      <c r="I460" s="203">
        <v>-70</v>
      </c>
      <c r="J460" s="203"/>
      <c r="K460" s="203"/>
      <c r="L460" s="218">
        <v>317.84999999999997</v>
      </c>
      <c r="M460" s="206">
        <f t="shared" si="28"/>
        <v>-22249.499999999996</v>
      </c>
      <c r="N460" t="e">
        <f>VLOOKUP(G460,$G$546:$N$574,8,FALSE)</f>
        <v>#N/A</v>
      </c>
      <c r="O460" s="34"/>
      <c r="P460" s="47"/>
      <c r="Q460" s="35"/>
      <c r="R460" s="35"/>
      <c r="S460" s="35"/>
      <c r="T460" s="35"/>
      <c r="U460" s="35"/>
      <c r="V460" s="35"/>
      <c r="W460" s="35"/>
      <c r="X460" s="36"/>
    </row>
    <row r="461" spans="4:24" ht="19.95" customHeight="1" x14ac:dyDescent="0.25">
      <c r="D461" s="201">
        <v>45990</v>
      </c>
      <c r="E461" s="202" t="s">
        <v>223</v>
      </c>
      <c r="F461" s="203" t="s">
        <v>12344</v>
      </c>
      <c r="G461" s="340" t="s">
        <v>12630</v>
      </c>
      <c r="H461" s="203" t="s">
        <v>57</v>
      </c>
      <c r="I461" s="203">
        <v>-100</v>
      </c>
      <c r="J461" s="203"/>
      <c r="K461" s="203"/>
      <c r="L461" s="218">
        <v>236.34</v>
      </c>
      <c r="M461" s="206">
        <f t="shared" si="28"/>
        <v>-23634</v>
      </c>
      <c r="N461" t="e">
        <f>VLOOKUP(G461,$G$546:$N$574,8,FALSE)</f>
        <v>#N/A</v>
      </c>
      <c r="O461" s="34"/>
      <c r="P461" s="47"/>
      <c r="Q461" s="35"/>
      <c r="R461" s="35"/>
      <c r="S461" s="35"/>
      <c r="T461" s="35"/>
      <c r="U461" s="35"/>
      <c r="V461" s="35"/>
      <c r="W461" s="35"/>
      <c r="X461" s="36"/>
    </row>
    <row r="462" spans="4:24" ht="19.95" customHeight="1" x14ac:dyDescent="0.25">
      <c r="D462" s="201">
        <v>45990</v>
      </c>
      <c r="E462" s="202" t="s">
        <v>223</v>
      </c>
      <c r="F462" s="203" t="s">
        <v>12390</v>
      </c>
      <c r="G462" s="340" t="s">
        <v>12629</v>
      </c>
      <c r="H462" s="203" t="s">
        <v>57</v>
      </c>
      <c r="I462" s="203">
        <v>-110</v>
      </c>
      <c r="J462" s="203"/>
      <c r="K462" s="203"/>
      <c r="L462" s="218">
        <v>175.89000000000001</v>
      </c>
      <c r="M462" s="206">
        <f t="shared" si="28"/>
        <v>-19347.900000000001</v>
      </c>
      <c r="N462" t="e">
        <f>VLOOKUP(G462,$G$546:$N$574,8,FALSE)</f>
        <v>#N/A</v>
      </c>
      <c r="O462" s="34"/>
      <c r="P462" s="47"/>
      <c r="Q462" s="35"/>
      <c r="R462" s="35"/>
      <c r="S462" s="35"/>
      <c r="T462" s="35"/>
      <c r="U462" s="35"/>
      <c r="V462" s="35"/>
      <c r="W462" s="35"/>
      <c r="X462" s="36"/>
    </row>
    <row r="463" spans="4:24" ht="19.95" customHeight="1" x14ac:dyDescent="0.25">
      <c r="D463" s="201">
        <v>45990</v>
      </c>
      <c r="E463" s="202" t="s">
        <v>223</v>
      </c>
      <c r="F463" s="203" t="s">
        <v>12340</v>
      </c>
      <c r="G463" s="340" t="s">
        <v>12632</v>
      </c>
      <c r="H463" s="203" t="s">
        <v>57</v>
      </c>
      <c r="I463" s="203">
        <v>-40</v>
      </c>
      <c r="J463" s="203"/>
      <c r="K463" s="203"/>
      <c r="L463" s="218">
        <v>453.18</v>
      </c>
      <c r="M463" s="206">
        <f t="shared" si="28"/>
        <v>-18127.2</v>
      </c>
      <c r="N463" t="e">
        <f>VLOOKUP(G463,$G$546:$N$574,8,FALSE)</f>
        <v>#N/A</v>
      </c>
      <c r="O463" s="34"/>
      <c r="P463" s="47"/>
      <c r="Q463" s="35"/>
      <c r="R463" s="35"/>
      <c r="S463" s="35"/>
      <c r="T463" s="35"/>
      <c r="U463" s="35"/>
      <c r="V463" s="35"/>
      <c r="W463" s="35"/>
      <c r="X463" s="36"/>
    </row>
    <row r="464" spans="4:24" ht="19.95" customHeight="1" x14ac:dyDescent="0.25">
      <c r="D464" s="201">
        <v>45990</v>
      </c>
      <c r="E464" s="202" t="s">
        <v>223</v>
      </c>
      <c r="F464" s="203" t="s">
        <v>12574</v>
      </c>
      <c r="G464" s="340" t="s">
        <v>12665</v>
      </c>
      <c r="H464" s="203" t="s">
        <v>57</v>
      </c>
      <c r="I464" s="203">
        <v>-70</v>
      </c>
      <c r="J464" s="203"/>
      <c r="K464" s="203"/>
      <c r="L464" s="218">
        <v>228.15</v>
      </c>
      <c r="M464" s="206">
        <f t="shared" si="28"/>
        <v>-15970.5</v>
      </c>
      <c r="N464" t="e">
        <f>VLOOKUP(G464,$G$546:$N$574,8,FALSE)</f>
        <v>#N/A</v>
      </c>
      <c r="O464" s="34"/>
      <c r="P464" s="47"/>
      <c r="Q464" s="35"/>
      <c r="R464" s="35"/>
      <c r="S464" s="35"/>
      <c r="T464" s="35"/>
      <c r="U464" s="35"/>
      <c r="V464" s="35"/>
      <c r="W464" s="35"/>
      <c r="X464" s="36"/>
    </row>
    <row r="465" spans="4:24" ht="19.95" customHeight="1" x14ac:dyDescent="0.25">
      <c r="D465" s="201">
        <v>45990</v>
      </c>
      <c r="E465" s="202" t="s">
        <v>223</v>
      </c>
      <c r="F465" s="203" t="s">
        <v>12451</v>
      </c>
      <c r="G465" s="340" t="s">
        <v>12666</v>
      </c>
      <c r="H465" s="203" t="s">
        <v>57</v>
      </c>
      <c r="I465" s="203">
        <v>-30</v>
      </c>
      <c r="J465" s="203"/>
      <c r="K465" s="203"/>
      <c r="L465" s="218">
        <v>711.36</v>
      </c>
      <c r="M465" s="206">
        <f t="shared" si="28"/>
        <v>-21340.799999999999</v>
      </c>
      <c r="N465" t="e">
        <f>VLOOKUP(G465,$G$546:$N$574,8,FALSE)</f>
        <v>#N/A</v>
      </c>
      <c r="O465" s="34"/>
      <c r="P465" s="47"/>
      <c r="Q465" s="35"/>
      <c r="R465" s="35"/>
      <c r="S465" s="35"/>
      <c r="T465" s="35"/>
      <c r="U465" s="35"/>
      <c r="V465" s="35"/>
      <c r="W465" s="35"/>
      <c r="X465" s="36"/>
    </row>
    <row r="466" spans="4:24" ht="19.95" customHeight="1" x14ac:dyDescent="0.25">
      <c r="D466" s="201">
        <v>45990</v>
      </c>
      <c r="E466" s="202" t="s">
        <v>223</v>
      </c>
      <c r="F466" s="203" t="s">
        <v>12471</v>
      </c>
      <c r="G466" s="340" t="s">
        <v>12667</v>
      </c>
      <c r="H466" s="203" t="s">
        <v>57</v>
      </c>
      <c r="I466" s="203">
        <v>-130</v>
      </c>
      <c r="J466" s="203"/>
      <c r="K466" s="203"/>
      <c r="L466" s="218">
        <v>127.91999999999999</v>
      </c>
      <c r="M466" s="206">
        <f t="shared" si="28"/>
        <v>-16629.599999999999</v>
      </c>
      <c r="N466" t="e">
        <f>VLOOKUP(G466,$G$546:$N$574,8,FALSE)</f>
        <v>#N/A</v>
      </c>
      <c r="O466" s="34"/>
      <c r="P466" s="47"/>
      <c r="Q466" s="35"/>
      <c r="R466" s="35"/>
      <c r="S466" s="35"/>
      <c r="T466" s="35"/>
      <c r="U466" s="35"/>
      <c r="V466" s="35"/>
      <c r="W466" s="35"/>
      <c r="X466" s="36"/>
    </row>
    <row r="467" spans="4:24" ht="19.95" customHeight="1" x14ac:dyDescent="0.25">
      <c r="D467" s="201">
        <v>45990</v>
      </c>
      <c r="E467" s="202" t="s">
        <v>223</v>
      </c>
      <c r="F467" s="203" t="s">
        <v>12453</v>
      </c>
      <c r="G467" s="340" t="s">
        <v>12668</v>
      </c>
      <c r="H467" s="203" t="s">
        <v>57</v>
      </c>
      <c r="I467" s="203">
        <v>-70</v>
      </c>
      <c r="J467" s="203"/>
      <c r="K467" s="203"/>
      <c r="L467" s="218">
        <v>249.98999999999998</v>
      </c>
      <c r="M467" s="206">
        <f t="shared" si="28"/>
        <v>-17499.3</v>
      </c>
      <c r="N467" t="e">
        <f>VLOOKUP(G467,$G$546:$N$574,8,FALSE)</f>
        <v>#N/A</v>
      </c>
      <c r="O467" s="34"/>
      <c r="P467" s="47"/>
      <c r="Q467" s="35"/>
      <c r="R467" s="35"/>
      <c r="S467" s="35"/>
      <c r="T467" s="35"/>
      <c r="U467" s="35"/>
      <c r="V467" s="35"/>
      <c r="W467" s="35"/>
      <c r="X467" s="36"/>
    </row>
    <row r="468" spans="4:24" ht="19.95" customHeight="1" x14ac:dyDescent="0.25">
      <c r="D468" s="201">
        <v>45990</v>
      </c>
      <c r="E468" s="202" t="s">
        <v>223</v>
      </c>
      <c r="F468" s="203" t="s">
        <v>12496</v>
      </c>
      <c r="G468" s="340" t="s">
        <v>12669</v>
      </c>
      <c r="H468" s="203" t="s">
        <v>57</v>
      </c>
      <c r="I468" s="203">
        <v>-100</v>
      </c>
      <c r="J468" s="203"/>
      <c r="K468" s="203"/>
      <c r="L468" s="218">
        <v>220.74</v>
      </c>
      <c r="M468" s="206">
        <f t="shared" si="28"/>
        <v>-22074</v>
      </c>
      <c r="N468" t="e">
        <f>VLOOKUP(G468,$G$546:$N$574,8,FALSE)</f>
        <v>#N/A</v>
      </c>
      <c r="O468" s="34"/>
      <c r="P468" s="47"/>
      <c r="Q468" s="35"/>
      <c r="R468" s="35"/>
      <c r="S468" s="35"/>
      <c r="T468" s="35"/>
      <c r="U468" s="35"/>
      <c r="V468" s="35"/>
      <c r="W468" s="35"/>
      <c r="X468" s="36"/>
    </row>
    <row r="469" spans="4:24" ht="19.95" customHeight="1" x14ac:dyDescent="0.25">
      <c r="D469" s="201">
        <v>45990</v>
      </c>
      <c r="E469" s="202" t="s">
        <v>223</v>
      </c>
      <c r="F469" s="203" t="s">
        <v>12675</v>
      </c>
      <c r="G469" s="340" t="s">
        <v>12670</v>
      </c>
      <c r="H469" s="203" t="s">
        <v>57</v>
      </c>
      <c r="I469" s="203">
        <v>-150</v>
      </c>
      <c r="J469" s="203"/>
      <c r="K469" s="203"/>
      <c r="L469" s="218">
        <v>111.54</v>
      </c>
      <c r="M469" s="206">
        <f t="shared" si="28"/>
        <v>-16731</v>
      </c>
      <c r="N469" t="e">
        <f>VLOOKUP(G469,$G$546:$N$574,8,FALSE)</f>
        <v>#N/A</v>
      </c>
      <c r="O469" s="34"/>
      <c r="P469" s="47"/>
      <c r="Q469" s="35"/>
      <c r="R469" s="35"/>
      <c r="S469" s="35"/>
      <c r="T469" s="35"/>
      <c r="U469" s="35"/>
      <c r="V469" s="35"/>
      <c r="W469" s="35"/>
      <c r="X469" s="36"/>
    </row>
    <row r="470" spans="4:24" ht="19.95" customHeight="1" x14ac:dyDescent="0.25">
      <c r="D470" s="201">
        <v>45990</v>
      </c>
      <c r="E470" s="202" t="s">
        <v>223</v>
      </c>
      <c r="F470" s="203" t="s">
        <v>12678</v>
      </c>
      <c r="G470" s="340" t="s">
        <v>12671</v>
      </c>
      <c r="H470" s="203" t="s">
        <v>57</v>
      </c>
      <c r="I470" s="203">
        <v>-200</v>
      </c>
      <c r="J470" s="203"/>
      <c r="K470" s="203"/>
      <c r="L470" s="218">
        <v>81.12</v>
      </c>
      <c r="M470" s="206">
        <f t="shared" si="28"/>
        <v>-16224</v>
      </c>
      <c r="N470" t="e">
        <f>VLOOKUP(G470,$G$546:$N$574,8,FALSE)</f>
        <v>#N/A</v>
      </c>
      <c r="O470" s="34"/>
      <c r="P470" s="47"/>
      <c r="Q470" s="35"/>
      <c r="R470" s="35"/>
      <c r="S470" s="35"/>
      <c r="T470" s="35"/>
      <c r="U470" s="35"/>
      <c r="V470" s="35"/>
      <c r="W470" s="35"/>
      <c r="X470" s="36"/>
    </row>
    <row r="471" spans="4:24" ht="19.95" customHeight="1" x14ac:dyDescent="0.25">
      <c r="D471" s="201">
        <v>45990</v>
      </c>
      <c r="E471" s="202" t="s">
        <v>223</v>
      </c>
      <c r="F471" s="203" t="s">
        <v>12677</v>
      </c>
      <c r="G471" s="340" t="s">
        <v>12672</v>
      </c>
      <c r="H471" s="203" t="s">
        <v>57</v>
      </c>
      <c r="I471" s="203">
        <v>-200</v>
      </c>
      <c r="J471" s="203"/>
      <c r="K471" s="203"/>
      <c r="L471" s="218">
        <v>83.46</v>
      </c>
      <c r="M471" s="206">
        <f t="shared" si="28"/>
        <v>-16692</v>
      </c>
      <c r="N471" t="e">
        <f>VLOOKUP(G471,$G$546:$N$574,8,FALSE)</f>
        <v>#N/A</v>
      </c>
      <c r="O471" s="34"/>
      <c r="P471" s="47"/>
      <c r="Q471" s="35"/>
      <c r="R471" s="35"/>
      <c r="S471" s="35"/>
      <c r="T471" s="35"/>
      <c r="U471" s="35"/>
      <c r="V471" s="35"/>
      <c r="W471" s="35"/>
      <c r="X471" s="36"/>
    </row>
    <row r="472" spans="4:24" ht="19.95" customHeight="1" x14ac:dyDescent="0.25">
      <c r="D472" s="201">
        <v>45990</v>
      </c>
      <c r="E472" s="202" t="s">
        <v>223</v>
      </c>
      <c r="F472" s="203" t="s">
        <v>12590</v>
      </c>
      <c r="G472" s="340" t="s">
        <v>12673</v>
      </c>
      <c r="H472" s="203" t="s">
        <v>57</v>
      </c>
      <c r="I472" s="203">
        <v>-30</v>
      </c>
      <c r="J472" s="203"/>
      <c r="K472" s="203"/>
      <c r="L472" s="218">
        <v>789.36</v>
      </c>
      <c r="M472" s="206">
        <f t="shared" si="28"/>
        <v>-23680.799999999999</v>
      </c>
      <c r="N472" t="e">
        <f>VLOOKUP(G472,$G$546:$N$574,8,FALSE)</f>
        <v>#N/A</v>
      </c>
      <c r="O472" s="34"/>
      <c r="P472" s="47"/>
      <c r="Q472" s="35"/>
      <c r="R472" s="35"/>
      <c r="S472" s="35"/>
      <c r="T472" s="35"/>
      <c r="U472" s="35"/>
      <c r="V472" s="35"/>
      <c r="W472" s="35"/>
      <c r="X472" s="36"/>
    </row>
    <row r="473" spans="4:24" ht="19.95" customHeight="1" x14ac:dyDescent="0.25">
      <c r="D473" s="201">
        <v>45990</v>
      </c>
      <c r="E473" s="202" t="s">
        <v>223</v>
      </c>
      <c r="F473" s="203" t="s">
        <v>12588</v>
      </c>
      <c r="G473" s="340" t="s">
        <v>12674</v>
      </c>
      <c r="H473" s="203" t="s">
        <v>57</v>
      </c>
      <c r="I473" s="203">
        <v>-150</v>
      </c>
      <c r="J473" s="203"/>
      <c r="K473" s="203"/>
      <c r="L473" s="218">
        <v>107.64</v>
      </c>
      <c r="M473" s="206">
        <f t="shared" si="28"/>
        <v>-16146</v>
      </c>
      <c r="N473" t="e">
        <f>VLOOKUP(G473,$G$546:$N$574,8,FALSE)</f>
        <v>#N/A</v>
      </c>
      <c r="O473" s="34"/>
      <c r="P473" s="47"/>
      <c r="Q473" s="35"/>
      <c r="R473" s="35"/>
      <c r="S473" s="35"/>
      <c r="T473" s="35"/>
      <c r="U473" s="35"/>
      <c r="V473" s="35"/>
      <c r="W473" s="35"/>
      <c r="X473" s="36"/>
    </row>
    <row r="474" spans="4:24" ht="19.95" customHeight="1" x14ac:dyDescent="0.25">
      <c r="D474" s="201">
        <v>45990</v>
      </c>
      <c r="E474" s="202" t="s">
        <v>223</v>
      </c>
      <c r="F474" s="203" t="s">
        <v>12713</v>
      </c>
      <c r="G474" s="340" t="s">
        <v>12714</v>
      </c>
      <c r="H474" s="203" t="s">
        <v>57</v>
      </c>
      <c r="I474" s="203">
        <v>-100</v>
      </c>
      <c r="J474" s="203"/>
      <c r="K474" s="203"/>
      <c r="L474" s="218">
        <v>158.73000000000002</v>
      </c>
      <c r="M474" s="206">
        <f t="shared" si="28"/>
        <v>-15873.000000000002</v>
      </c>
      <c r="N474" t="e">
        <f>VLOOKUP(G474,$G$546:$N$574,8,FALSE)</f>
        <v>#N/A</v>
      </c>
      <c r="O474" s="34"/>
      <c r="P474" s="47"/>
      <c r="Q474" s="35"/>
      <c r="R474" s="35"/>
      <c r="S474" s="35"/>
      <c r="T474" s="35"/>
      <c r="U474" s="35"/>
      <c r="V474" s="35"/>
      <c r="W474" s="35"/>
      <c r="X474" s="36"/>
    </row>
    <row r="475" spans="4:24" ht="19.95" customHeight="1" x14ac:dyDescent="0.25">
      <c r="D475" s="201">
        <v>45990</v>
      </c>
      <c r="E475" s="202" t="s">
        <v>223</v>
      </c>
      <c r="F475" s="203" t="s">
        <v>12716</v>
      </c>
      <c r="G475" s="340" t="s">
        <v>12715</v>
      </c>
      <c r="H475" s="203" t="s">
        <v>57</v>
      </c>
      <c r="I475" s="203">
        <v>-50</v>
      </c>
      <c r="J475" s="203"/>
      <c r="K475" s="203"/>
      <c r="L475" s="218">
        <v>314.33999999999997</v>
      </c>
      <c r="M475" s="206">
        <f t="shared" si="28"/>
        <v>-15716.999999999998</v>
      </c>
      <c r="N475" t="e">
        <f>VLOOKUP(G475,$G$546:$N$574,8,FALSE)</f>
        <v>#N/A</v>
      </c>
      <c r="O475" s="34"/>
      <c r="P475" s="47"/>
      <c r="Q475" s="35"/>
      <c r="R475" s="35"/>
      <c r="S475" s="35"/>
      <c r="T475" s="35"/>
      <c r="U475" s="35"/>
      <c r="V475" s="35"/>
      <c r="W475" s="35"/>
      <c r="X475" s="36"/>
    </row>
    <row r="476" spans="4:24" ht="19.95" customHeight="1" x14ac:dyDescent="0.25">
      <c r="D476" s="201">
        <v>45990</v>
      </c>
      <c r="E476" s="202" t="s">
        <v>223</v>
      </c>
      <c r="F476" s="203" t="s">
        <v>12497</v>
      </c>
      <c r="G476" s="340" t="s">
        <v>12727</v>
      </c>
      <c r="H476" s="203" t="s">
        <v>57</v>
      </c>
      <c r="I476" s="203">
        <v>-130</v>
      </c>
      <c r="J476" s="203"/>
      <c r="K476" s="203"/>
      <c r="L476" s="218">
        <v>114.27</v>
      </c>
      <c r="M476" s="206">
        <f t="shared" si="28"/>
        <v>-14855.1</v>
      </c>
      <c r="N476" t="e">
        <f>VLOOKUP(G476,$G$546:$N$574,8,FALSE)</f>
        <v>#N/A</v>
      </c>
      <c r="O476" s="34"/>
      <c r="P476" s="47"/>
      <c r="Q476" s="35"/>
      <c r="R476" s="35"/>
      <c r="S476" s="35"/>
      <c r="T476" s="35"/>
      <c r="U476" s="35"/>
      <c r="V476" s="35"/>
      <c r="W476" s="35"/>
      <c r="X476" s="36"/>
    </row>
    <row r="477" spans="4:24" ht="19.95" customHeight="1" x14ac:dyDescent="0.25">
      <c r="D477" s="201">
        <v>45990</v>
      </c>
      <c r="E477" s="202" t="s">
        <v>223</v>
      </c>
      <c r="F477" s="203" t="s">
        <v>12344</v>
      </c>
      <c r="G477" s="340" t="s">
        <v>12764</v>
      </c>
      <c r="H477" s="203" t="s">
        <v>57</v>
      </c>
      <c r="I477" s="203">
        <v>-100</v>
      </c>
      <c r="J477" s="203"/>
      <c r="K477" s="203"/>
      <c r="L477" s="218">
        <v>138.84</v>
      </c>
      <c r="M477" s="206">
        <f t="shared" si="28"/>
        <v>-13884</v>
      </c>
      <c r="N477" t="e">
        <f>VLOOKUP(G477,$G$546:$N$574,8,FALSE)</f>
        <v>#N/A</v>
      </c>
      <c r="O477" s="34"/>
      <c r="P477" s="47"/>
      <c r="Q477" s="35"/>
      <c r="R477" s="35"/>
      <c r="S477" s="35"/>
      <c r="T477" s="35"/>
      <c r="U477" s="35"/>
      <c r="V477" s="35"/>
      <c r="W477" s="35"/>
      <c r="X477" s="36"/>
    </row>
    <row r="478" spans="4:24" ht="19.95" customHeight="1" x14ac:dyDescent="0.25">
      <c r="D478" s="201">
        <v>45990</v>
      </c>
      <c r="E478" s="202" t="s">
        <v>223</v>
      </c>
      <c r="F478" s="203" t="s">
        <v>12675</v>
      </c>
      <c r="G478" s="340" t="s">
        <v>12772</v>
      </c>
      <c r="H478" s="203" t="s">
        <v>57</v>
      </c>
      <c r="I478" s="203">
        <v>-80</v>
      </c>
      <c r="J478" s="203"/>
      <c r="K478" s="203"/>
      <c r="L478" s="218">
        <v>146.64000000000001</v>
      </c>
      <c r="M478" s="206">
        <f t="shared" si="28"/>
        <v>-11731.2</v>
      </c>
      <c r="N478" t="e">
        <f>VLOOKUP(G478,$G$546:$N$574,8,FALSE)</f>
        <v>#N/A</v>
      </c>
      <c r="O478" s="34"/>
      <c r="P478" s="47"/>
      <c r="Q478" s="35"/>
      <c r="R478" s="35"/>
      <c r="S478" s="35"/>
      <c r="T478" s="35"/>
      <c r="U478" s="35"/>
      <c r="V478" s="35"/>
      <c r="W478" s="35"/>
      <c r="X478" s="36"/>
    </row>
    <row r="479" spans="4:24" ht="19.95" customHeight="1" x14ac:dyDescent="0.25">
      <c r="D479" s="201">
        <v>45990</v>
      </c>
      <c r="E479" s="202" t="s">
        <v>223</v>
      </c>
      <c r="F479" s="203" t="s">
        <v>12423</v>
      </c>
      <c r="G479" s="340" t="s">
        <v>12780</v>
      </c>
      <c r="H479" s="203" t="s">
        <v>57</v>
      </c>
      <c r="I479" s="203">
        <v>-30</v>
      </c>
      <c r="J479" s="203"/>
      <c r="K479" s="203"/>
      <c r="L479" s="218">
        <v>560.04</v>
      </c>
      <c r="M479" s="206">
        <f t="shared" si="28"/>
        <v>-16801.199999999997</v>
      </c>
      <c r="N479" t="e">
        <f>VLOOKUP(G479,$G$546:$N$574,8,FALSE)</f>
        <v>#N/A</v>
      </c>
      <c r="O479" s="34"/>
      <c r="P479" s="47"/>
      <c r="Q479" s="35"/>
      <c r="R479" s="35"/>
      <c r="S479" s="35"/>
      <c r="T479" s="35"/>
      <c r="U479" s="35"/>
      <c r="V479" s="35"/>
      <c r="W479" s="35"/>
      <c r="X479" s="36"/>
    </row>
    <row r="480" spans="4:24" ht="19.95" customHeight="1" x14ac:dyDescent="0.25">
      <c r="D480" s="201">
        <v>45990</v>
      </c>
      <c r="E480" s="202" t="s">
        <v>223</v>
      </c>
      <c r="F480" s="203" t="s">
        <v>12785</v>
      </c>
      <c r="G480" s="340" t="s">
        <v>12784</v>
      </c>
      <c r="H480" s="203" t="s">
        <v>57</v>
      </c>
      <c r="I480" s="203">
        <v>-80</v>
      </c>
      <c r="J480" s="203"/>
      <c r="K480" s="203"/>
      <c r="L480" s="218">
        <v>186.03</v>
      </c>
      <c r="M480" s="206">
        <f t="shared" si="28"/>
        <v>-14882.4</v>
      </c>
      <c r="N480" t="e">
        <f>VLOOKUP(G480,$G$546:$N$574,8,FALSE)</f>
        <v>#N/A</v>
      </c>
      <c r="O480" s="34"/>
      <c r="P480" s="47"/>
      <c r="Q480" s="35"/>
      <c r="R480" s="35"/>
      <c r="S480" s="35"/>
      <c r="T480" s="35"/>
      <c r="U480" s="35"/>
      <c r="V480" s="35"/>
      <c r="W480" s="35"/>
      <c r="X480" s="36"/>
    </row>
    <row r="481" spans="4:24" ht="19.95" customHeight="1" x14ac:dyDescent="0.25">
      <c r="D481" s="34">
        <v>45941</v>
      </c>
      <c r="E481" s="47" t="s">
        <v>223</v>
      </c>
      <c r="F481" s="35" t="s">
        <v>12500</v>
      </c>
      <c r="G481" s="297" t="s">
        <v>12582</v>
      </c>
      <c r="H481" s="35" t="s">
        <v>0</v>
      </c>
      <c r="I481" s="35">
        <v>110</v>
      </c>
      <c r="J481" s="35"/>
      <c r="K481" s="35"/>
      <c r="L481" s="216">
        <v>294.83999999999997</v>
      </c>
      <c r="M481" s="36">
        <f t="shared" si="25"/>
        <v>32432.399999999998</v>
      </c>
      <c r="N481" t="e">
        <f>VLOOKUP(G481,$G$546:$N$574,8,FALSE)</f>
        <v>#N/A</v>
      </c>
      <c r="O481" s="34"/>
      <c r="P481" s="47"/>
      <c r="Q481" s="35"/>
      <c r="R481" s="35"/>
      <c r="S481" s="35"/>
      <c r="T481" s="35"/>
      <c r="U481" s="35"/>
      <c r="V481" s="35"/>
      <c r="W481" s="35"/>
      <c r="X481" s="36"/>
    </row>
    <row r="482" spans="4:24" ht="19.95" customHeight="1" x14ac:dyDescent="0.25">
      <c r="D482" s="34">
        <v>45941</v>
      </c>
      <c r="E482" s="47" t="s">
        <v>223</v>
      </c>
      <c r="F482" s="35" t="s">
        <v>12588</v>
      </c>
      <c r="G482" s="297" t="s">
        <v>12585</v>
      </c>
      <c r="H482" s="35" t="s">
        <v>0</v>
      </c>
      <c r="I482" s="35">
        <v>290</v>
      </c>
      <c r="J482" s="35"/>
      <c r="K482" s="35"/>
      <c r="L482" s="216">
        <v>107.25</v>
      </c>
      <c r="M482" s="36">
        <f t="shared" si="25"/>
        <v>31102.5</v>
      </c>
      <c r="N482">
        <f>VLOOKUP(G482,$G$546:$N$574,8,FALSE)</f>
        <v>1</v>
      </c>
      <c r="O482" s="34"/>
      <c r="P482" s="47"/>
      <c r="Q482" s="35"/>
      <c r="R482" s="35"/>
      <c r="S482" s="35"/>
      <c r="T482" s="35"/>
      <c r="U482" s="35"/>
      <c r="V482" s="35"/>
      <c r="W482" s="35"/>
      <c r="X482" s="36"/>
    </row>
    <row r="483" spans="4:24" ht="19.95" customHeight="1" x14ac:dyDescent="0.25">
      <c r="D483" s="34">
        <v>45948</v>
      </c>
      <c r="E483" s="47" t="s">
        <v>223</v>
      </c>
      <c r="F483" s="35" t="s">
        <v>12386</v>
      </c>
      <c r="G483" s="297" t="s">
        <v>12599</v>
      </c>
      <c r="H483" s="35" t="s">
        <v>0</v>
      </c>
      <c r="I483" s="35">
        <v>60</v>
      </c>
      <c r="J483" s="35"/>
      <c r="K483" s="35"/>
      <c r="L483" s="216">
        <v>509.34</v>
      </c>
      <c r="M483" s="36">
        <f t="shared" si="25"/>
        <v>30560.399999999998</v>
      </c>
      <c r="N483" t="e">
        <f>VLOOKUP(G483,$G$546:$N$574,8,FALSE)</f>
        <v>#N/A</v>
      </c>
      <c r="O483" s="34"/>
      <c r="P483" s="47"/>
      <c r="Q483" s="35"/>
      <c r="R483" s="35"/>
      <c r="S483" s="35"/>
      <c r="T483" s="35"/>
      <c r="U483" s="35"/>
      <c r="V483" s="35"/>
      <c r="W483" s="35"/>
      <c r="X483" s="36"/>
    </row>
    <row r="484" spans="4:24" ht="19.95" customHeight="1" x14ac:dyDescent="0.25">
      <c r="D484" s="34">
        <v>45955</v>
      </c>
      <c r="E484" s="47" t="s">
        <v>223</v>
      </c>
      <c r="F484" s="35" t="s">
        <v>12500</v>
      </c>
      <c r="G484" s="297" t="s">
        <v>12582</v>
      </c>
      <c r="H484" s="35" t="s">
        <v>57</v>
      </c>
      <c r="I484" s="35">
        <v>-60</v>
      </c>
      <c r="J484" s="35"/>
      <c r="K484" s="35"/>
      <c r="L484" s="216">
        <v>186.81</v>
      </c>
      <c r="M484" s="36">
        <f t="shared" si="25"/>
        <v>-11208.6</v>
      </c>
      <c r="N484" t="e">
        <f>VLOOKUP(G484,$G$546:$N$574,8,FALSE)</f>
        <v>#N/A</v>
      </c>
      <c r="O484" s="34"/>
      <c r="P484" s="47"/>
      <c r="Q484" s="35"/>
      <c r="R484" s="35"/>
      <c r="S484" s="35"/>
      <c r="T484" s="35"/>
      <c r="U484" s="35"/>
      <c r="V484" s="35"/>
      <c r="W484" s="35"/>
      <c r="X484" s="36"/>
    </row>
    <row r="485" spans="4:24" ht="19.95" customHeight="1" x14ac:dyDescent="0.25">
      <c r="D485" s="34">
        <v>45955</v>
      </c>
      <c r="E485" s="47" t="s">
        <v>223</v>
      </c>
      <c r="F485" s="35" t="s">
        <v>12588</v>
      </c>
      <c r="G485" s="297" t="s">
        <v>12585</v>
      </c>
      <c r="H485" s="35" t="s">
        <v>57</v>
      </c>
      <c r="I485" s="35">
        <v>-150</v>
      </c>
      <c r="J485" s="35"/>
      <c r="K485" s="35"/>
      <c r="L485" s="216">
        <v>78</v>
      </c>
      <c r="M485" s="36">
        <f t="shared" si="25"/>
        <v>-11700</v>
      </c>
      <c r="N485">
        <f>VLOOKUP(G485,$G$546:$N$574,8,FALSE)</f>
        <v>1</v>
      </c>
      <c r="O485" s="34"/>
      <c r="P485" s="47"/>
      <c r="Q485" s="35"/>
      <c r="R485" s="35"/>
      <c r="S485" s="35"/>
      <c r="T485" s="35"/>
      <c r="U485" s="35"/>
      <c r="V485" s="35"/>
      <c r="W485" s="35"/>
      <c r="X485" s="36"/>
    </row>
    <row r="486" spans="4:24" ht="19.2" customHeight="1" x14ac:dyDescent="0.25">
      <c r="D486" s="34">
        <v>45962</v>
      </c>
      <c r="E486" s="47" t="s">
        <v>223</v>
      </c>
      <c r="F486" s="35" t="s">
        <v>12386</v>
      </c>
      <c r="G486" s="297" t="s">
        <v>12599</v>
      </c>
      <c r="H486" s="35" t="s">
        <v>57</v>
      </c>
      <c r="I486" s="35">
        <v>-30</v>
      </c>
      <c r="J486" s="35"/>
      <c r="K486" s="35"/>
      <c r="L486" s="216">
        <v>400.91999999999996</v>
      </c>
      <c r="M486" s="36">
        <f>L486*I486</f>
        <v>-12027.599999999999</v>
      </c>
      <c r="N486" t="e">
        <f>VLOOKUP(G486,$G$546:$N$574,8,FALSE)</f>
        <v>#N/A</v>
      </c>
      <c r="O486" s="34"/>
      <c r="P486" s="47"/>
      <c r="Q486" s="35"/>
      <c r="R486" s="35"/>
      <c r="S486" s="35"/>
      <c r="T486" s="35"/>
      <c r="U486" s="35"/>
      <c r="V486" s="35"/>
      <c r="W486" s="35"/>
      <c r="X486" s="36"/>
    </row>
    <row r="487" spans="4:24" ht="19.95" customHeight="1" x14ac:dyDescent="0.25">
      <c r="D487" s="34">
        <v>45962</v>
      </c>
      <c r="E487" s="47" t="s">
        <v>223</v>
      </c>
      <c r="F487" s="35" t="s">
        <v>12570</v>
      </c>
      <c r="G487" s="297" t="s">
        <v>12627</v>
      </c>
      <c r="H487" s="35" t="s">
        <v>0</v>
      </c>
      <c r="I487" s="35">
        <v>90</v>
      </c>
      <c r="J487" s="35"/>
      <c r="K487" s="35"/>
      <c r="L487" s="216">
        <v>175.89000000000001</v>
      </c>
      <c r="M487" s="36">
        <f t="shared" si="25"/>
        <v>15830.100000000002</v>
      </c>
      <c r="N487">
        <f>VLOOKUP(G487,$G$546:$N$574,8,FALSE)</f>
        <v>1</v>
      </c>
      <c r="O487" s="34"/>
      <c r="P487" s="47"/>
      <c r="Q487" s="35"/>
      <c r="R487" s="35"/>
      <c r="S487" s="35"/>
      <c r="T487" s="35"/>
      <c r="U487" s="35"/>
      <c r="V487" s="35"/>
      <c r="W487" s="35"/>
      <c r="X487" s="36"/>
    </row>
    <row r="488" spans="4:24" ht="19.95" customHeight="1" x14ac:dyDescent="0.25">
      <c r="D488" s="34">
        <v>45969</v>
      </c>
      <c r="E488" s="47" t="s">
        <v>223</v>
      </c>
      <c r="F488" s="35" t="s">
        <v>12356</v>
      </c>
      <c r="G488" s="297" t="s">
        <v>12662</v>
      </c>
      <c r="H488" s="35" t="s">
        <v>0</v>
      </c>
      <c r="I488" s="35">
        <v>50</v>
      </c>
      <c r="J488" s="35"/>
      <c r="K488" s="35"/>
      <c r="L488" s="216">
        <v>318.23999999999995</v>
      </c>
      <c r="M488" s="36">
        <f t="shared" si="25"/>
        <v>15911.999999999998</v>
      </c>
      <c r="N488">
        <f>VLOOKUP(G488,$G$546:$N$574,8,FALSE)</f>
        <v>1</v>
      </c>
      <c r="O488" s="34"/>
      <c r="P488" s="47"/>
      <c r="Q488" s="35"/>
      <c r="R488" s="35"/>
      <c r="S488" s="35"/>
      <c r="T488" s="35"/>
      <c r="U488" s="35"/>
      <c r="V488" s="35"/>
      <c r="W488" s="35"/>
      <c r="X488" s="36"/>
    </row>
    <row r="489" spans="4:24" ht="19.95" customHeight="1" x14ac:dyDescent="0.25">
      <c r="D489" s="34">
        <v>45976</v>
      </c>
      <c r="E489" s="47" t="s">
        <v>223</v>
      </c>
      <c r="F489" s="35" t="s">
        <v>12709</v>
      </c>
      <c r="G489" s="297" t="s">
        <v>12783</v>
      </c>
      <c r="H489" s="35" t="s">
        <v>0</v>
      </c>
      <c r="I489" s="35">
        <v>150</v>
      </c>
      <c r="J489" s="35"/>
      <c r="K489" s="35"/>
      <c r="L489" s="216">
        <v>107.25</v>
      </c>
      <c r="M489" s="36">
        <f t="shared" ref="M489:M506" si="29">L489*I489</f>
        <v>16087.5</v>
      </c>
      <c r="N489" t="e">
        <f>VLOOKUP(G489,$G$546:$N$574,8,FALSE)</f>
        <v>#N/A</v>
      </c>
      <c r="O489" s="34"/>
      <c r="P489" s="47"/>
      <c r="Q489" s="35"/>
      <c r="R489" s="35"/>
      <c r="S489" s="35"/>
      <c r="T489" s="35"/>
      <c r="U489" s="35"/>
      <c r="V489" s="35"/>
      <c r="W489" s="35"/>
      <c r="X489" s="36"/>
    </row>
    <row r="490" spans="4:24" ht="19.95" customHeight="1" x14ac:dyDescent="0.25">
      <c r="D490" s="34">
        <v>45976</v>
      </c>
      <c r="E490" s="47" t="s">
        <v>223</v>
      </c>
      <c r="F490" s="35" t="s">
        <v>12711</v>
      </c>
      <c r="G490" s="297" t="s">
        <v>12712</v>
      </c>
      <c r="H490" s="35" t="s">
        <v>0</v>
      </c>
      <c r="I490" s="35">
        <v>450</v>
      </c>
      <c r="J490" s="35"/>
      <c r="K490" s="35"/>
      <c r="L490" s="216">
        <v>33.93</v>
      </c>
      <c r="M490" s="36">
        <f t="shared" si="29"/>
        <v>15268.5</v>
      </c>
      <c r="N490" t="e">
        <f>VLOOKUP(G490,$G$546:$N$574,8,FALSE)</f>
        <v>#N/A</v>
      </c>
      <c r="O490" s="34"/>
      <c r="P490" s="47"/>
      <c r="Q490" s="35"/>
      <c r="R490" s="35"/>
      <c r="S490" s="35"/>
      <c r="T490" s="35"/>
      <c r="U490" s="35"/>
      <c r="V490" s="35"/>
      <c r="W490" s="35"/>
      <c r="X490" s="36"/>
    </row>
    <row r="491" spans="4:24" ht="19.95" customHeight="1" x14ac:dyDescent="0.25">
      <c r="D491" s="34">
        <v>45976</v>
      </c>
      <c r="E491" s="47" t="s">
        <v>223</v>
      </c>
      <c r="F491" s="35" t="s">
        <v>12722</v>
      </c>
      <c r="G491" s="297" t="s">
        <v>12721</v>
      </c>
      <c r="H491" s="35" t="s">
        <v>0</v>
      </c>
      <c r="I491" s="35">
        <v>100</v>
      </c>
      <c r="J491" s="35"/>
      <c r="K491" s="35"/>
      <c r="L491" s="216">
        <v>159.11999999999998</v>
      </c>
      <c r="M491" s="36">
        <f t="shared" si="29"/>
        <v>15911.999999999998</v>
      </c>
      <c r="N491" t="e">
        <f>VLOOKUP(G491,$G$546:$N$574,8,FALSE)</f>
        <v>#N/A</v>
      </c>
      <c r="O491" s="34"/>
      <c r="P491" s="47"/>
      <c r="Q491" s="35"/>
      <c r="R491" s="35"/>
      <c r="S491" s="35"/>
      <c r="T491" s="35"/>
      <c r="U491" s="35"/>
      <c r="V491" s="35"/>
      <c r="W491" s="35"/>
      <c r="X491" s="36"/>
    </row>
    <row r="492" spans="4:24" ht="19.95" customHeight="1" x14ac:dyDescent="0.25">
      <c r="D492" s="34">
        <v>45976</v>
      </c>
      <c r="E492" s="47" t="s">
        <v>223</v>
      </c>
      <c r="F492" s="35" t="s">
        <v>12719</v>
      </c>
      <c r="G492" s="297" t="s">
        <v>12717</v>
      </c>
      <c r="H492" s="35" t="s">
        <v>0</v>
      </c>
      <c r="I492" s="35">
        <v>120</v>
      </c>
      <c r="J492" s="35"/>
      <c r="K492" s="35"/>
      <c r="L492" s="216">
        <v>136.89000000000001</v>
      </c>
      <c r="M492" s="36">
        <f t="shared" si="29"/>
        <v>16426.800000000003</v>
      </c>
      <c r="N492">
        <f>VLOOKUP(G492,$G$546:$N$574,8,FALSE)</f>
        <v>1</v>
      </c>
      <c r="O492" s="34"/>
      <c r="P492" s="47"/>
      <c r="Q492" s="35"/>
      <c r="R492" s="35"/>
      <c r="S492" s="35"/>
      <c r="T492" s="35"/>
      <c r="U492" s="35"/>
      <c r="V492" s="35"/>
      <c r="W492" s="35"/>
      <c r="X492" s="36"/>
    </row>
    <row r="493" spans="4:24" ht="19.95" customHeight="1" x14ac:dyDescent="0.25">
      <c r="D493" s="34">
        <v>45976</v>
      </c>
      <c r="E493" s="47" t="s">
        <v>223</v>
      </c>
      <c r="F493" s="35" t="s">
        <v>12725</v>
      </c>
      <c r="G493" s="297" t="s">
        <v>12723</v>
      </c>
      <c r="H493" s="35" t="s">
        <v>0</v>
      </c>
      <c r="I493" s="35">
        <v>500</v>
      </c>
      <c r="J493" s="35"/>
      <c r="K493" s="35"/>
      <c r="L493" s="216">
        <v>29.639999999999997</v>
      </c>
      <c r="M493" s="36">
        <f t="shared" si="29"/>
        <v>14819.999999999998</v>
      </c>
      <c r="N493">
        <f>VLOOKUP(G493,$G$546:$N$574,8,FALSE)</f>
        <v>1</v>
      </c>
      <c r="O493" s="34"/>
      <c r="P493" s="47"/>
      <c r="Q493" s="35"/>
      <c r="R493" s="35"/>
      <c r="S493" s="35"/>
      <c r="T493" s="35"/>
      <c r="U493" s="35"/>
      <c r="V493" s="35"/>
      <c r="W493" s="35"/>
      <c r="X493" s="36"/>
    </row>
    <row r="494" spans="4:24" ht="19.95" customHeight="1" x14ac:dyDescent="0.25">
      <c r="D494" s="34">
        <v>45976</v>
      </c>
      <c r="E494" s="47" t="s">
        <v>223</v>
      </c>
      <c r="F494" s="35" t="s">
        <v>12731</v>
      </c>
      <c r="G494" s="297" t="s">
        <v>12729</v>
      </c>
      <c r="H494" s="35" t="s">
        <v>0</v>
      </c>
      <c r="I494" s="35">
        <v>50</v>
      </c>
      <c r="J494" s="35"/>
      <c r="K494" s="35"/>
      <c r="L494" s="216">
        <v>346.32</v>
      </c>
      <c r="M494" s="36">
        <f t="shared" si="29"/>
        <v>17316</v>
      </c>
      <c r="N494">
        <f>VLOOKUP(G494,$G$546:$N$574,8,FALSE)</f>
        <v>1</v>
      </c>
      <c r="O494" s="34"/>
      <c r="P494" s="47"/>
      <c r="Q494" s="35"/>
      <c r="R494" s="35"/>
      <c r="S494" s="35"/>
      <c r="T494" s="35"/>
      <c r="U494" s="35"/>
      <c r="V494" s="35"/>
      <c r="W494" s="35"/>
      <c r="X494" s="36"/>
    </row>
    <row r="495" spans="4:24" ht="19.95" customHeight="1" x14ac:dyDescent="0.25">
      <c r="D495" s="34">
        <v>45976</v>
      </c>
      <c r="E495" s="47" t="s">
        <v>223</v>
      </c>
      <c r="F495" s="35" t="s">
        <v>12735</v>
      </c>
      <c r="G495" s="297" t="s">
        <v>12733</v>
      </c>
      <c r="H495" s="35" t="s">
        <v>0</v>
      </c>
      <c r="I495" s="35">
        <v>400</v>
      </c>
      <c r="J495" s="35"/>
      <c r="K495" s="35"/>
      <c r="L495" s="216">
        <v>41.73</v>
      </c>
      <c r="M495" s="36">
        <f t="shared" si="29"/>
        <v>16692</v>
      </c>
      <c r="N495">
        <f>VLOOKUP(G495,$G$546:$N$574,8,FALSE)</f>
        <v>1</v>
      </c>
      <c r="O495" s="34"/>
      <c r="P495" s="47"/>
      <c r="Q495" s="35"/>
      <c r="R495" s="35"/>
      <c r="S495" s="35"/>
      <c r="T495" s="35"/>
      <c r="U495" s="35"/>
      <c r="V495" s="35"/>
      <c r="W495" s="35"/>
      <c r="X495" s="36"/>
    </row>
    <row r="496" spans="4:24" ht="19.95" customHeight="1" x14ac:dyDescent="0.25">
      <c r="D496" s="34">
        <v>45983</v>
      </c>
      <c r="E496" s="47" t="s">
        <v>223</v>
      </c>
      <c r="F496" s="35" t="s">
        <v>12570</v>
      </c>
      <c r="G496" s="297" t="s">
        <v>12766</v>
      </c>
      <c r="H496" s="35" t="s">
        <v>0</v>
      </c>
      <c r="I496" s="35">
        <v>80</v>
      </c>
      <c r="J496" s="35"/>
      <c r="K496" s="35"/>
      <c r="L496" s="216">
        <v>192.26999999999998</v>
      </c>
      <c r="M496" s="36">
        <f t="shared" si="29"/>
        <v>15381.599999999999</v>
      </c>
      <c r="N496" t="e">
        <f>VLOOKUP(G496,$G$546:$N$574,8,FALSE)</f>
        <v>#N/A</v>
      </c>
      <c r="O496" s="34"/>
      <c r="P496" s="47"/>
      <c r="Q496" s="35"/>
      <c r="R496" s="35"/>
      <c r="S496" s="35"/>
      <c r="T496" s="35"/>
      <c r="U496" s="35"/>
      <c r="V496" s="35"/>
      <c r="W496" s="35"/>
      <c r="X496" s="36"/>
    </row>
    <row r="497" spans="4:24" ht="19.95" customHeight="1" x14ac:dyDescent="0.25">
      <c r="D497" s="34">
        <v>45983</v>
      </c>
      <c r="E497" s="47" t="s">
        <v>223</v>
      </c>
      <c r="F497" s="35" t="s">
        <v>12352</v>
      </c>
      <c r="G497" s="297" t="s">
        <v>12767</v>
      </c>
      <c r="H497" s="35" t="s">
        <v>0</v>
      </c>
      <c r="I497" s="35">
        <v>80</v>
      </c>
      <c r="J497" s="35"/>
      <c r="K497" s="35"/>
      <c r="L497" s="216">
        <v>209.04</v>
      </c>
      <c r="M497" s="36">
        <f t="shared" si="29"/>
        <v>16723.2</v>
      </c>
      <c r="N497" t="e">
        <f>VLOOKUP(G497,$G$546:$N$574,8,FALSE)</f>
        <v>#N/A</v>
      </c>
      <c r="O497" s="34"/>
      <c r="P497" s="47"/>
      <c r="Q497" s="35"/>
      <c r="R497" s="35"/>
      <c r="S497" s="35"/>
      <c r="T497" s="35"/>
      <c r="U497" s="35"/>
      <c r="V497" s="35"/>
      <c r="W497" s="35"/>
      <c r="X497" s="36"/>
    </row>
    <row r="498" spans="4:24" ht="19.95" customHeight="1" x14ac:dyDescent="0.25">
      <c r="D498" s="34">
        <v>45983</v>
      </c>
      <c r="E498" s="47" t="s">
        <v>223</v>
      </c>
      <c r="F498" s="35" t="s">
        <v>12557</v>
      </c>
      <c r="G498" s="297" t="s">
        <v>12769</v>
      </c>
      <c r="H498" s="35" t="s">
        <v>0</v>
      </c>
      <c r="I498" s="35">
        <v>50</v>
      </c>
      <c r="J498" s="35"/>
      <c r="K498" s="35"/>
      <c r="L498" s="216">
        <v>308.48999999999995</v>
      </c>
      <c r="M498" s="36">
        <f t="shared" si="29"/>
        <v>15424.499999999998</v>
      </c>
      <c r="N498">
        <f>VLOOKUP(G498,$G$546:$N$574,8,FALSE)</f>
        <v>1</v>
      </c>
      <c r="O498" s="34"/>
      <c r="P498" s="47"/>
      <c r="Q498" s="35"/>
      <c r="R498" s="35"/>
      <c r="S498" s="35"/>
      <c r="T498" s="35"/>
      <c r="U498" s="35"/>
      <c r="V498" s="35"/>
      <c r="W498" s="35"/>
      <c r="X498" s="36"/>
    </row>
    <row r="499" spans="4:24" ht="19.95" customHeight="1" x14ac:dyDescent="0.25">
      <c r="D499" s="34">
        <v>45983</v>
      </c>
      <c r="E499" s="47" t="s">
        <v>223</v>
      </c>
      <c r="F499" s="35" t="s">
        <v>12442</v>
      </c>
      <c r="G499" s="297" t="s">
        <v>12770</v>
      </c>
      <c r="H499" s="35" t="s">
        <v>0</v>
      </c>
      <c r="I499" s="35">
        <v>100</v>
      </c>
      <c r="J499" s="35"/>
      <c r="K499" s="35"/>
      <c r="L499" s="216">
        <v>162.63</v>
      </c>
      <c r="M499" s="36">
        <f t="shared" si="29"/>
        <v>16263</v>
      </c>
      <c r="N499">
        <f>VLOOKUP(G499,$G$546:$N$574,8,FALSE)</f>
        <v>1</v>
      </c>
      <c r="O499" s="34"/>
      <c r="P499" s="47"/>
      <c r="Q499" s="35"/>
      <c r="R499" s="35"/>
      <c r="S499" s="35"/>
      <c r="T499" s="35"/>
      <c r="U499" s="35"/>
      <c r="V499" s="35"/>
      <c r="W499" s="35"/>
      <c r="X499" s="36"/>
    </row>
    <row r="500" spans="4:24" ht="19.95" customHeight="1" x14ac:dyDescent="0.25">
      <c r="D500" s="34">
        <v>45983</v>
      </c>
      <c r="E500" s="47" t="s">
        <v>223</v>
      </c>
      <c r="F500" s="35" t="s">
        <v>12499</v>
      </c>
      <c r="G500" s="297" t="s">
        <v>12773</v>
      </c>
      <c r="H500" s="35" t="s">
        <v>0</v>
      </c>
      <c r="I500" s="35">
        <v>80</v>
      </c>
      <c r="J500" s="35"/>
      <c r="K500" s="35"/>
      <c r="L500" s="216">
        <v>188.36999999999998</v>
      </c>
      <c r="M500" s="36">
        <f t="shared" si="29"/>
        <v>15069.599999999999</v>
      </c>
      <c r="N500" t="e">
        <f>VLOOKUP(G500,$G$546:$N$574,8,FALSE)</f>
        <v>#N/A</v>
      </c>
      <c r="O500" s="34"/>
      <c r="P500" s="47"/>
      <c r="Q500" s="35"/>
      <c r="R500" s="35"/>
      <c r="S500" s="35"/>
      <c r="T500" s="35"/>
      <c r="U500" s="35"/>
      <c r="V500" s="35"/>
      <c r="W500" s="35"/>
      <c r="X500" s="36"/>
    </row>
    <row r="501" spans="4:24" ht="19.95" customHeight="1" x14ac:dyDescent="0.25">
      <c r="D501" s="34">
        <v>45983</v>
      </c>
      <c r="E501" s="47" t="s">
        <v>223</v>
      </c>
      <c r="F501" s="35" t="s">
        <v>12453</v>
      </c>
      <c r="G501" s="297" t="s">
        <v>12774</v>
      </c>
      <c r="H501" s="35" t="s">
        <v>0</v>
      </c>
      <c r="I501" s="35">
        <v>80</v>
      </c>
      <c r="J501" s="35"/>
      <c r="K501" s="35"/>
      <c r="L501" s="216">
        <v>184.85999999999999</v>
      </c>
      <c r="M501" s="36">
        <f t="shared" si="29"/>
        <v>14788.8</v>
      </c>
      <c r="N501" t="e">
        <f>VLOOKUP(G501,$G$546:$N$574,8,FALSE)</f>
        <v>#N/A</v>
      </c>
      <c r="O501" s="34"/>
      <c r="P501" s="47"/>
      <c r="Q501" s="35"/>
      <c r="R501" s="35"/>
      <c r="S501" s="35"/>
      <c r="T501" s="35"/>
      <c r="U501" s="35"/>
      <c r="V501" s="35"/>
      <c r="W501" s="35"/>
      <c r="X501" s="36"/>
    </row>
    <row r="502" spans="4:24" ht="19.95" customHeight="1" x14ac:dyDescent="0.25">
      <c r="D502" s="34">
        <v>45983</v>
      </c>
      <c r="E502" s="47" t="s">
        <v>223</v>
      </c>
      <c r="F502" s="35" t="s">
        <v>12731</v>
      </c>
      <c r="G502" s="297" t="s">
        <v>12775</v>
      </c>
      <c r="H502" s="35" t="s">
        <v>0</v>
      </c>
      <c r="I502" s="35">
        <v>60</v>
      </c>
      <c r="J502" s="35"/>
      <c r="K502" s="35"/>
      <c r="L502" s="216">
        <v>280.8</v>
      </c>
      <c r="M502" s="36">
        <f t="shared" si="29"/>
        <v>16848</v>
      </c>
      <c r="N502">
        <f>VLOOKUP(G502,$G$546:$N$574,8,FALSE)</f>
        <v>1</v>
      </c>
      <c r="O502" s="34"/>
      <c r="P502" s="47"/>
      <c r="Q502" s="35"/>
      <c r="R502" s="35"/>
      <c r="S502" s="35"/>
      <c r="T502" s="35"/>
      <c r="U502" s="35"/>
      <c r="V502" s="35"/>
      <c r="W502" s="35"/>
      <c r="X502" s="36"/>
    </row>
    <row r="503" spans="4:24" ht="19.95" customHeight="1" x14ac:dyDescent="0.25">
      <c r="D503" s="34">
        <v>45983</v>
      </c>
      <c r="E503" s="47" t="s">
        <v>223</v>
      </c>
      <c r="F503" s="35" t="s">
        <v>12451</v>
      </c>
      <c r="G503" s="297" t="s">
        <v>12778</v>
      </c>
      <c r="H503" s="35" t="s">
        <v>0</v>
      </c>
      <c r="I503" s="35">
        <v>30</v>
      </c>
      <c r="J503" s="35"/>
      <c r="K503" s="35"/>
      <c r="L503" s="216">
        <v>593.57999999999993</v>
      </c>
      <c r="M503" s="36">
        <f t="shared" si="29"/>
        <v>17807.399999999998</v>
      </c>
      <c r="N503">
        <f>VLOOKUP(G503,$G$546:$N$574,8,FALSE)</f>
        <v>1</v>
      </c>
      <c r="O503" s="34"/>
      <c r="P503" s="47"/>
      <c r="Q503" s="35"/>
      <c r="R503" s="35"/>
      <c r="S503" s="35"/>
      <c r="T503" s="35"/>
      <c r="U503" s="35"/>
      <c r="V503" s="35"/>
      <c r="W503" s="35"/>
      <c r="X503" s="36"/>
    </row>
    <row r="504" spans="4:24" ht="19.95" customHeight="1" x14ac:dyDescent="0.25">
      <c r="D504" s="34">
        <v>45983</v>
      </c>
      <c r="E504" s="47" t="s">
        <v>223</v>
      </c>
      <c r="F504" s="35" t="s">
        <v>12386</v>
      </c>
      <c r="G504" s="297" t="s">
        <v>12781</v>
      </c>
      <c r="H504" s="35" t="s">
        <v>0</v>
      </c>
      <c r="I504" s="35">
        <v>30</v>
      </c>
      <c r="J504" s="35"/>
      <c r="K504" s="35"/>
      <c r="L504" s="216">
        <v>638.04</v>
      </c>
      <c r="M504" s="36">
        <f t="shared" si="29"/>
        <v>19141.199999999997</v>
      </c>
      <c r="N504">
        <f>VLOOKUP(G504,$G$546:$N$574,8,FALSE)</f>
        <v>1</v>
      </c>
      <c r="O504" s="34"/>
      <c r="P504" s="47"/>
      <c r="Q504" s="35"/>
      <c r="R504" s="35"/>
      <c r="S504" s="35"/>
      <c r="T504" s="35"/>
      <c r="U504" s="35"/>
      <c r="V504" s="35"/>
      <c r="W504" s="35"/>
      <c r="X504" s="36"/>
    </row>
    <row r="505" spans="4:24" ht="19.95" customHeight="1" x14ac:dyDescent="0.25">
      <c r="D505" s="34">
        <v>45983</v>
      </c>
      <c r="E505" s="47" t="s">
        <v>223</v>
      </c>
      <c r="F505" s="35" t="s">
        <v>12709</v>
      </c>
      <c r="G505" s="297" t="s">
        <v>12783</v>
      </c>
      <c r="H505" s="35" t="s">
        <v>0</v>
      </c>
      <c r="I505" s="35">
        <v>150</v>
      </c>
      <c r="J505" s="35"/>
      <c r="K505" s="35"/>
      <c r="L505" s="216">
        <v>109.2</v>
      </c>
      <c r="M505" s="36">
        <f t="shared" si="29"/>
        <v>16380</v>
      </c>
      <c r="N505" t="e">
        <f>VLOOKUP(G505,$G$546:$N$574,8,FALSE)</f>
        <v>#N/A</v>
      </c>
      <c r="O505" s="34"/>
      <c r="P505" s="47"/>
      <c r="Q505" s="35"/>
      <c r="R505" s="35"/>
      <c r="S505" s="35"/>
      <c r="T505" s="35"/>
      <c r="U505" s="35"/>
      <c r="V505" s="35"/>
      <c r="W505" s="35"/>
      <c r="X505" s="36"/>
    </row>
    <row r="506" spans="4:24" ht="19.95" customHeight="1" x14ac:dyDescent="0.25">
      <c r="D506" s="34">
        <v>45983</v>
      </c>
      <c r="E506" s="47" t="s">
        <v>223</v>
      </c>
      <c r="F506" s="35" t="s">
        <v>12621</v>
      </c>
      <c r="G506" s="297" t="s">
        <v>12786</v>
      </c>
      <c r="H506" s="35" t="s">
        <v>0</v>
      </c>
      <c r="I506" s="35">
        <v>90</v>
      </c>
      <c r="J506" s="35"/>
      <c r="K506" s="35"/>
      <c r="L506" s="216">
        <v>176.67</v>
      </c>
      <c r="M506" s="36">
        <f t="shared" si="29"/>
        <v>15900.3</v>
      </c>
      <c r="N506">
        <f>VLOOKUP(G506,$G$546:$N$574,8,FALSE)</f>
        <v>1</v>
      </c>
      <c r="O506" s="34"/>
      <c r="P506" s="47"/>
      <c r="Q506" s="35"/>
      <c r="R506" s="35"/>
      <c r="S506" s="35"/>
      <c r="T506" s="35"/>
      <c r="U506" s="35"/>
      <c r="V506" s="35"/>
      <c r="W506" s="35"/>
      <c r="X506" s="36"/>
    </row>
    <row r="507" spans="4:24" ht="19.95" customHeight="1" x14ac:dyDescent="0.25">
      <c r="D507" s="34">
        <v>45997</v>
      </c>
      <c r="E507" s="47" t="s">
        <v>223</v>
      </c>
      <c r="F507" s="35" t="s">
        <v>12709</v>
      </c>
      <c r="G507" s="288" t="s">
        <v>12864</v>
      </c>
      <c r="H507" s="35" t="s">
        <v>57</v>
      </c>
      <c r="I507" s="35">
        <v>-150</v>
      </c>
      <c r="J507" s="35"/>
      <c r="K507" s="35"/>
      <c r="L507" s="216">
        <v>74.490000000000009</v>
      </c>
      <c r="M507" s="36">
        <f t="shared" si="25"/>
        <v>-11173.500000000002</v>
      </c>
      <c r="N507" t="e">
        <f>VLOOKUP(G507,$G$546:$N$574,8,FALSE)</f>
        <v>#N/A</v>
      </c>
      <c r="O507" s="34"/>
      <c r="P507" s="47"/>
      <c r="Q507" s="35"/>
      <c r="R507" s="35"/>
      <c r="S507" s="35"/>
      <c r="T507" s="35"/>
      <c r="U507" s="35"/>
      <c r="V507" s="35"/>
      <c r="W507" s="35"/>
      <c r="X507" s="36"/>
    </row>
    <row r="508" spans="4:24" ht="19.95" customHeight="1" x14ac:dyDescent="0.25">
      <c r="D508" s="34">
        <v>45997</v>
      </c>
      <c r="E508" s="47" t="s">
        <v>223</v>
      </c>
      <c r="F508" s="35" t="s">
        <v>12711</v>
      </c>
      <c r="G508" s="288" t="s">
        <v>12712</v>
      </c>
      <c r="H508" s="35" t="s">
        <v>57</v>
      </c>
      <c r="I508" s="35">
        <v>-450</v>
      </c>
      <c r="J508" s="35"/>
      <c r="K508" s="35"/>
      <c r="L508" s="216">
        <v>31.2</v>
      </c>
      <c r="M508" s="36">
        <f t="shared" si="25"/>
        <v>-14040</v>
      </c>
      <c r="N508" t="e">
        <f>VLOOKUP(G508,$G$546:$N$574,8,FALSE)</f>
        <v>#N/A</v>
      </c>
      <c r="O508" s="34"/>
      <c r="P508" s="47"/>
      <c r="Q508" s="35"/>
      <c r="R508" s="35"/>
      <c r="S508" s="35"/>
      <c r="T508" s="35"/>
      <c r="U508" s="35"/>
      <c r="V508" s="35"/>
      <c r="W508" s="35"/>
      <c r="X508" s="36"/>
    </row>
    <row r="509" spans="4:24" ht="19.95" customHeight="1" x14ac:dyDescent="0.25">
      <c r="D509" s="34">
        <v>45997</v>
      </c>
      <c r="E509" s="47" t="s">
        <v>223</v>
      </c>
      <c r="F509" s="35" t="s">
        <v>12722</v>
      </c>
      <c r="G509" s="288" t="s">
        <v>12721</v>
      </c>
      <c r="H509" s="35" t="s">
        <v>57</v>
      </c>
      <c r="I509" s="35">
        <v>-100</v>
      </c>
      <c r="J509" s="35"/>
      <c r="K509" s="35"/>
      <c r="L509" s="216">
        <v>171.6</v>
      </c>
      <c r="M509" s="36">
        <f t="shared" si="25"/>
        <v>-17160</v>
      </c>
      <c r="N509" t="e">
        <f>VLOOKUP(G509,$G$546:$N$574,8,FALSE)</f>
        <v>#N/A</v>
      </c>
      <c r="O509" s="34"/>
      <c r="P509" s="47"/>
      <c r="Q509" s="35"/>
      <c r="R509" s="35"/>
      <c r="S509" s="35"/>
      <c r="T509" s="35"/>
      <c r="U509" s="35"/>
      <c r="V509" s="35"/>
      <c r="W509" s="35"/>
      <c r="X509" s="36"/>
    </row>
    <row r="510" spans="4:24" ht="19.95" customHeight="1" x14ac:dyDescent="0.25">
      <c r="D510" s="34">
        <v>45997</v>
      </c>
      <c r="E510" s="47" t="s">
        <v>223</v>
      </c>
      <c r="F510" s="35" t="s">
        <v>12570</v>
      </c>
      <c r="G510" s="288" t="s">
        <v>12766</v>
      </c>
      <c r="H510" s="35" t="s">
        <v>57</v>
      </c>
      <c r="I510" s="35">
        <v>-80</v>
      </c>
      <c r="J510" s="35"/>
      <c r="K510" s="35"/>
      <c r="L510" s="216">
        <v>103.35</v>
      </c>
      <c r="M510" s="36">
        <f t="shared" si="25"/>
        <v>-8268</v>
      </c>
      <c r="N510" t="e">
        <f>VLOOKUP(G510,$G$546:$N$574,8,FALSE)</f>
        <v>#N/A</v>
      </c>
      <c r="O510" s="34"/>
      <c r="P510" s="47"/>
      <c r="Q510" s="35"/>
      <c r="R510" s="35"/>
      <c r="S510" s="35"/>
      <c r="T510" s="35"/>
      <c r="U510" s="35"/>
      <c r="V510" s="35"/>
      <c r="W510" s="35"/>
      <c r="X510" s="36"/>
    </row>
    <row r="511" spans="4:24" ht="19.95" customHeight="1" x14ac:dyDescent="0.25">
      <c r="D511" s="34">
        <v>45997</v>
      </c>
      <c r="E511" s="47" t="s">
        <v>223</v>
      </c>
      <c r="F511" s="35" t="s">
        <v>12352</v>
      </c>
      <c r="G511" s="288" t="s">
        <v>12767</v>
      </c>
      <c r="H511" s="35" t="s">
        <v>57</v>
      </c>
      <c r="I511" s="35">
        <v>-80</v>
      </c>
      <c r="J511" s="35"/>
      <c r="K511" s="35"/>
      <c r="L511" s="216">
        <v>129.86999999999998</v>
      </c>
      <c r="M511" s="36">
        <f t="shared" si="25"/>
        <v>-10389.599999999999</v>
      </c>
      <c r="N511" t="e">
        <f>VLOOKUP(G511,$G$546:$N$574,8,FALSE)</f>
        <v>#N/A</v>
      </c>
      <c r="O511" s="34"/>
      <c r="P511" s="47"/>
      <c r="Q511" s="35"/>
      <c r="R511" s="35"/>
      <c r="S511" s="35"/>
      <c r="T511" s="35"/>
      <c r="U511" s="35"/>
      <c r="V511" s="35"/>
      <c r="W511" s="35"/>
      <c r="X511" s="36"/>
    </row>
    <row r="512" spans="4:24" ht="19.95" customHeight="1" x14ac:dyDescent="0.25">
      <c r="D512" s="34">
        <v>45997</v>
      </c>
      <c r="E512" s="47" t="s">
        <v>223</v>
      </c>
      <c r="F512" s="35" t="s">
        <v>12499</v>
      </c>
      <c r="G512" s="288" t="s">
        <v>12773</v>
      </c>
      <c r="H512" s="35" t="s">
        <v>57</v>
      </c>
      <c r="I512" s="35">
        <v>-80</v>
      </c>
      <c r="J512" s="35"/>
      <c r="K512" s="35"/>
      <c r="L512" s="216">
        <v>169.26</v>
      </c>
      <c r="M512" s="36">
        <f t="shared" si="25"/>
        <v>-13540.8</v>
      </c>
      <c r="N512" t="e">
        <f>VLOOKUP(G512,$G$546:$N$574,8,FALSE)</f>
        <v>#N/A</v>
      </c>
      <c r="O512" s="34"/>
      <c r="P512" s="47"/>
      <c r="Q512" s="35"/>
      <c r="R512" s="35"/>
      <c r="S512" s="35"/>
      <c r="T512" s="35"/>
      <c r="U512" s="35"/>
      <c r="V512" s="35"/>
      <c r="W512" s="35"/>
      <c r="X512" s="36"/>
    </row>
    <row r="513" spans="4:24" ht="19.95" customHeight="1" x14ac:dyDescent="0.25">
      <c r="D513" s="34">
        <v>45997</v>
      </c>
      <c r="E513" s="47" t="s">
        <v>223</v>
      </c>
      <c r="F513" s="35" t="s">
        <v>12453</v>
      </c>
      <c r="G513" s="288" t="s">
        <v>12774</v>
      </c>
      <c r="H513" s="35" t="s">
        <v>57</v>
      </c>
      <c r="I513" s="35">
        <v>-80</v>
      </c>
      <c r="J513" s="35"/>
      <c r="K513" s="35"/>
      <c r="L513" s="216">
        <v>120.50999999999999</v>
      </c>
      <c r="M513" s="36">
        <f t="shared" si="25"/>
        <v>-9640.7999999999993</v>
      </c>
      <c r="N513" t="e">
        <f>VLOOKUP(G513,$G$546:$N$574,8,FALSE)</f>
        <v>#N/A</v>
      </c>
      <c r="O513" s="34"/>
      <c r="P513" s="47"/>
      <c r="Q513" s="35"/>
      <c r="R513" s="35"/>
      <c r="S513" s="35"/>
      <c r="T513" s="35"/>
      <c r="U513" s="35"/>
      <c r="V513" s="35"/>
      <c r="W513" s="35"/>
      <c r="X513" s="36"/>
    </row>
    <row r="514" spans="4:24" ht="19.95" customHeight="1" x14ac:dyDescent="0.25">
      <c r="D514" s="34">
        <v>45997</v>
      </c>
      <c r="E514" s="47" t="s">
        <v>223</v>
      </c>
      <c r="F514" s="35" t="s">
        <v>12709</v>
      </c>
      <c r="G514" s="288" t="s">
        <v>12864</v>
      </c>
      <c r="H514" s="35" t="s">
        <v>57</v>
      </c>
      <c r="I514" s="35">
        <v>-150</v>
      </c>
      <c r="J514" s="35"/>
      <c r="K514" s="35"/>
      <c r="L514" s="216">
        <v>74.490000000000009</v>
      </c>
      <c r="M514" s="36">
        <f t="shared" si="25"/>
        <v>-11173.500000000002</v>
      </c>
      <c r="N514" t="e">
        <f>VLOOKUP(G514,$G$546:$N$574,8,FALSE)</f>
        <v>#N/A</v>
      </c>
      <c r="O514" s="34"/>
      <c r="P514" s="47"/>
      <c r="Q514" s="35"/>
      <c r="R514" s="35"/>
      <c r="S514" s="35"/>
      <c r="T514" s="35"/>
      <c r="U514" s="35"/>
      <c r="V514" s="35"/>
      <c r="W514" s="35"/>
      <c r="X514" s="36"/>
    </row>
    <row r="515" spans="4:24" ht="19.95" customHeight="1" x14ac:dyDescent="0.25">
      <c r="D515" s="34">
        <v>46004</v>
      </c>
      <c r="E515" s="47" t="s">
        <v>223</v>
      </c>
      <c r="F515" s="35" t="s">
        <v>12386</v>
      </c>
      <c r="G515" s="288" t="s">
        <v>12599</v>
      </c>
      <c r="H515" s="35" t="s">
        <v>57</v>
      </c>
      <c r="I515" s="35">
        <v>-30</v>
      </c>
      <c r="J515" s="35"/>
      <c r="K515" s="35"/>
      <c r="L515" s="216">
        <v>188.76</v>
      </c>
      <c r="M515" s="36">
        <f t="shared" si="25"/>
        <v>-5662.7999999999993</v>
      </c>
      <c r="O515" s="34"/>
      <c r="P515" s="47"/>
      <c r="Q515" s="35"/>
      <c r="R515" s="35"/>
      <c r="S515" s="35"/>
      <c r="T515" s="35"/>
      <c r="U515" s="35"/>
      <c r="V515" s="35"/>
      <c r="W515" s="35"/>
      <c r="X515" s="36"/>
    </row>
    <row r="516" spans="4:24" ht="19.95" customHeight="1" x14ac:dyDescent="0.25">
      <c r="D516" s="34">
        <v>46004</v>
      </c>
      <c r="E516" s="47" t="s">
        <v>223</v>
      </c>
      <c r="F516" s="35" t="s">
        <v>12500</v>
      </c>
      <c r="G516" s="288" t="s">
        <v>12582</v>
      </c>
      <c r="H516" s="35" t="s">
        <v>57</v>
      </c>
      <c r="I516" s="35">
        <v>-50</v>
      </c>
      <c r="J516" s="35"/>
      <c r="K516" s="35"/>
      <c r="L516" s="216">
        <v>111.92999999999999</v>
      </c>
      <c r="M516" s="36">
        <f t="shared" si="25"/>
        <v>-5596.5</v>
      </c>
      <c r="O516" s="34"/>
      <c r="P516" s="47"/>
      <c r="Q516" s="35"/>
      <c r="R516" s="35"/>
      <c r="S516" s="35"/>
      <c r="T516" s="35"/>
      <c r="U516" s="35"/>
      <c r="V516" s="35"/>
      <c r="W516" s="35"/>
      <c r="X516" s="36"/>
    </row>
    <row r="517" spans="4:24" ht="19.95" customHeight="1" x14ac:dyDescent="0.25">
      <c r="D517" s="34">
        <v>46004</v>
      </c>
      <c r="E517" s="47" t="s">
        <v>223</v>
      </c>
      <c r="F517" s="35" t="s">
        <v>12922</v>
      </c>
      <c r="G517" s="297" t="s">
        <v>12884</v>
      </c>
      <c r="H517" s="35" t="s">
        <v>0</v>
      </c>
      <c r="I517" s="35">
        <v>90</v>
      </c>
      <c r="J517" s="35"/>
      <c r="K517" s="35"/>
      <c r="L517" s="216">
        <v>175.5</v>
      </c>
      <c r="M517" s="36">
        <f t="shared" si="25"/>
        <v>15795</v>
      </c>
      <c r="O517" s="34"/>
      <c r="P517" s="47"/>
      <c r="Q517" s="35"/>
      <c r="R517" s="35"/>
      <c r="S517" s="35"/>
      <c r="T517" s="35"/>
      <c r="U517" s="35"/>
      <c r="V517" s="35"/>
      <c r="W517" s="35"/>
      <c r="X517" s="36"/>
    </row>
    <row r="518" spans="4:24" ht="19.95" customHeight="1" x14ac:dyDescent="0.25">
      <c r="D518" s="34">
        <v>46004</v>
      </c>
      <c r="E518" s="47" t="s">
        <v>223</v>
      </c>
      <c r="F518" s="35" t="s">
        <v>12924</v>
      </c>
      <c r="G518" s="297" t="s">
        <v>12886</v>
      </c>
      <c r="H518" s="35" t="s">
        <v>0</v>
      </c>
      <c r="I518" s="35">
        <v>400</v>
      </c>
      <c r="J518" s="35"/>
      <c r="K518" s="35"/>
      <c r="L518" s="216">
        <v>39.779999999999994</v>
      </c>
      <c r="M518" s="36">
        <f t="shared" si="25"/>
        <v>15911.999999999998</v>
      </c>
      <c r="O518" s="34"/>
      <c r="P518" s="47"/>
      <c r="Q518" s="35"/>
      <c r="R518" s="35"/>
      <c r="S518" s="35"/>
      <c r="T518" s="35"/>
      <c r="U518" s="35"/>
      <c r="V518" s="35"/>
      <c r="W518" s="35"/>
      <c r="X518" s="36"/>
    </row>
    <row r="519" spans="4:24" ht="19.95" customHeight="1" x14ac:dyDescent="0.25">
      <c r="D519" s="34">
        <v>46004</v>
      </c>
      <c r="E519" s="47" t="s">
        <v>223</v>
      </c>
      <c r="F519" s="35" t="s">
        <v>12453</v>
      </c>
      <c r="G519" s="297" t="s">
        <v>12888</v>
      </c>
      <c r="H519" s="35" t="s">
        <v>0</v>
      </c>
      <c r="I519" s="35">
        <v>80</v>
      </c>
      <c r="J519" s="35"/>
      <c r="K519" s="35"/>
      <c r="L519" s="216">
        <v>187.98000000000002</v>
      </c>
      <c r="M519" s="36">
        <f t="shared" si="25"/>
        <v>15038.400000000001</v>
      </c>
      <c r="O519" s="34"/>
      <c r="P519" s="47"/>
      <c r="Q519" s="35"/>
      <c r="R519" s="35"/>
      <c r="S519" s="35"/>
      <c r="T519" s="35"/>
      <c r="U519" s="35"/>
      <c r="V519" s="35"/>
      <c r="W519" s="35"/>
      <c r="X519" s="36"/>
    </row>
    <row r="520" spans="4:24" ht="19.95" customHeight="1" x14ac:dyDescent="0.25">
      <c r="D520" s="34">
        <v>46004</v>
      </c>
      <c r="E520" s="47" t="s">
        <v>223</v>
      </c>
      <c r="F520" s="35" t="s">
        <v>12496</v>
      </c>
      <c r="G520" s="297" t="s">
        <v>12890</v>
      </c>
      <c r="H520" s="35" t="s">
        <v>0</v>
      </c>
      <c r="I520" s="35">
        <v>150</v>
      </c>
      <c r="J520" s="35"/>
      <c r="K520" s="35"/>
      <c r="L520" s="216">
        <v>106.08</v>
      </c>
      <c r="M520" s="36">
        <f t="shared" si="25"/>
        <v>15912</v>
      </c>
      <c r="O520" s="34"/>
      <c r="P520" s="47"/>
      <c r="Q520" s="35"/>
      <c r="R520" s="35"/>
      <c r="S520" s="35"/>
      <c r="T520" s="35"/>
      <c r="U520" s="35"/>
      <c r="V520" s="35"/>
      <c r="W520" s="35"/>
      <c r="X520" s="36"/>
    </row>
    <row r="521" spans="4:24" ht="19.95" customHeight="1" x14ac:dyDescent="0.25">
      <c r="D521" s="34">
        <v>46004</v>
      </c>
      <c r="E521" s="47" t="s">
        <v>223</v>
      </c>
      <c r="F521" s="35" t="s">
        <v>12588</v>
      </c>
      <c r="G521" s="297" t="s">
        <v>12892</v>
      </c>
      <c r="H521" s="35" t="s">
        <v>0</v>
      </c>
      <c r="I521" s="35">
        <v>150</v>
      </c>
      <c r="J521" s="35"/>
      <c r="K521" s="35"/>
      <c r="L521" s="216">
        <v>106.85999999999999</v>
      </c>
      <c r="M521" s="36">
        <f t="shared" si="25"/>
        <v>16028.999999999998</v>
      </c>
      <c r="O521" s="34"/>
      <c r="P521" s="47"/>
      <c r="Q521" s="35"/>
      <c r="R521" s="35"/>
      <c r="S521" s="35"/>
      <c r="T521" s="35"/>
      <c r="U521" s="35"/>
      <c r="V521" s="35"/>
      <c r="W521" s="35"/>
      <c r="X521" s="36"/>
    </row>
    <row r="522" spans="4:24" ht="19.95" customHeight="1" x14ac:dyDescent="0.25">
      <c r="D522" s="34">
        <v>46004</v>
      </c>
      <c r="E522" s="47" t="s">
        <v>223</v>
      </c>
      <c r="F522" s="35" t="s">
        <v>12926</v>
      </c>
      <c r="G522" s="297" t="s">
        <v>12894</v>
      </c>
      <c r="H522" s="35" t="s">
        <v>0</v>
      </c>
      <c r="I522" s="35">
        <v>550</v>
      </c>
      <c r="J522" s="35"/>
      <c r="K522" s="35"/>
      <c r="L522" s="216">
        <v>28.08</v>
      </c>
      <c r="M522" s="36">
        <f t="shared" si="25"/>
        <v>15443.999999999998</v>
      </c>
      <c r="O522" s="34"/>
      <c r="P522" s="47"/>
      <c r="Q522" s="35"/>
      <c r="R522" s="35"/>
      <c r="S522" s="35"/>
      <c r="T522" s="35"/>
      <c r="U522" s="35"/>
      <c r="V522" s="35"/>
      <c r="W522" s="35"/>
      <c r="X522" s="36"/>
    </row>
    <row r="523" spans="4:24" ht="19.95" customHeight="1" x14ac:dyDescent="0.25">
      <c r="D523" s="34">
        <v>46004</v>
      </c>
      <c r="E523" s="47" t="s">
        <v>223</v>
      </c>
      <c r="F523" s="35" t="s">
        <v>12624</v>
      </c>
      <c r="G523" s="297" t="s">
        <v>12896</v>
      </c>
      <c r="H523" s="35" t="s">
        <v>0</v>
      </c>
      <c r="I523" s="35">
        <v>130</v>
      </c>
      <c r="J523" s="35"/>
      <c r="K523" s="35"/>
      <c r="L523" s="216">
        <v>125.96999999999998</v>
      </c>
      <c r="M523" s="36">
        <f t="shared" si="25"/>
        <v>16376.099999999999</v>
      </c>
      <c r="O523" s="34"/>
      <c r="P523" s="47"/>
      <c r="Q523" s="35"/>
      <c r="R523" s="35"/>
      <c r="S523" s="35"/>
      <c r="T523" s="35"/>
      <c r="U523" s="35"/>
      <c r="V523" s="35"/>
      <c r="W523" s="35"/>
      <c r="X523" s="36"/>
    </row>
    <row r="524" spans="4:24" ht="19.95" customHeight="1" x14ac:dyDescent="0.25">
      <c r="D524" s="34">
        <v>46004</v>
      </c>
      <c r="E524" s="47" t="s">
        <v>223</v>
      </c>
      <c r="F524" s="35" t="s">
        <v>12675</v>
      </c>
      <c r="G524" s="297" t="s">
        <v>12898</v>
      </c>
      <c r="H524" s="35" t="s">
        <v>0</v>
      </c>
      <c r="I524" s="35">
        <v>90</v>
      </c>
      <c r="J524" s="35"/>
      <c r="K524" s="35"/>
      <c r="L524" s="216">
        <v>165.75</v>
      </c>
      <c r="M524" s="36">
        <f t="shared" si="25"/>
        <v>14917.5</v>
      </c>
      <c r="O524" s="34"/>
      <c r="P524" s="47"/>
      <c r="Q524" s="35"/>
      <c r="R524" s="35"/>
      <c r="S524" s="35"/>
      <c r="T524" s="35"/>
      <c r="U524" s="35"/>
      <c r="V524" s="35"/>
      <c r="W524" s="35"/>
      <c r="X524" s="36"/>
    </row>
    <row r="525" spans="4:24" ht="19.95" customHeight="1" x14ac:dyDescent="0.25">
      <c r="D525" s="34">
        <v>46004</v>
      </c>
      <c r="E525" s="47" t="s">
        <v>223</v>
      </c>
      <c r="F525" s="35" t="s">
        <v>12497</v>
      </c>
      <c r="G525" s="297" t="s">
        <v>12900</v>
      </c>
      <c r="H525" s="35" t="s">
        <v>0</v>
      </c>
      <c r="I525" s="35">
        <v>150</v>
      </c>
      <c r="J525" s="35"/>
      <c r="K525" s="35"/>
      <c r="L525" s="216">
        <v>105.69</v>
      </c>
      <c r="M525" s="36">
        <f t="shared" si="25"/>
        <v>15853.5</v>
      </c>
      <c r="O525" s="34"/>
      <c r="P525" s="47"/>
      <c r="Q525" s="35"/>
      <c r="R525" s="35"/>
      <c r="S525" s="35"/>
      <c r="T525" s="35"/>
      <c r="U525" s="35"/>
      <c r="V525" s="35"/>
      <c r="W525" s="35"/>
      <c r="X525" s="36"/>
    </row>
    <row r="526" spans="4:24" ht="19.95" customHeight="1" x14ac:dyDescent="0.25">
      <c r="D526" s="34">
        <v>46004</v>
      </c>
      <c r="E526" s="47" t="s">
        <v>223</v>
      </c>
      <c r="F526" s="35" t="s">
        <v>12442</v>
      </c>
      <c r="G526" s="297" t="s">
        <v>12902</v>
      </c>
      <c r="H526" s="35" t="s">
        <v>0</v>
      </c>
      <c r="I526" s="35">
        <v>80</v>
      </c>
      <c r="J526" s="35"/>
      <c r="K526" s="35"/>
      <c r="L526" s="216">
        <v>105.69</v>
      </c>
      <c r="M526" s="36">
        <f t="shared" si="25"/>
        <v>8455.2000000000007</v>
      </c>
      <c r="O526" s="34"/>
      <c r="P526" s="47"/>
      <c r="Q526" s="35"/>
      <c r="R526" s="35"/>
      <c r="S526" s="35"/>
      <c r="T526" s="35"/>
      <c r="U526" s="35"/>
      <c r="V526" s="35"/>
      <c r="W526" s="35"/>
      <c r="X526" s="36"/>
    </row>
    <row r="527" spans="4:24" ht="19.95" customHeight="1" x14ac:dyDescent="0.25">
      <c r="D527" s="34">
        <v>46004</v>
      </c>
      <c r="E527" s="47" t="s">
        <v>223</v>
      </c>
      <c r="F527" s="35" t="s">
        <v>12709</v>
      </c>
      <c r="G527" s="297" t="s">
        <v>12904</v>
      </c>
      <c r="H527" s="35" t="s">
        <v>0</v>
      </c>
      <c r="I527" s="35">
        <v>140</v>
      </c>
      <c r="J527" s="35"/>
      <c r="K527" s="35"/>
      <c r="L527" s="216">
        <v>114.66</v>
      </c>
      <c r="M527" s="36">
        <f t="shared" si="25"/>
        <v>16052.4</v>
      </c>
      <c r="O527" s="34"/>
      <c r="P527" s="47"/>
      <c r="Q527" s="35"/>
      <c r="R527" s="35"/>
      <c r="S527" s="35"/>
      <c r="T527" s="35"/>
      <c r="U527" s="35"/>
      <c r="V527" s="35"/>
      <c r="W527" s="35"/>
      <c r="X527" s="36"/>
    </row>
    <row r="528" spans="4:24" ht="19.95" customHeight="1" x14ac:dyDescent="0.25">
      <c r="D528" s="34">
        <v>46004</v>
      </c>
      <c r="E528" s="47" t="s">
        <v>223</v>
      </c>
      <c r="F528" s="35" t="s">
        <v>12451</v>
      </c>
      <c r="G528" s="297" t="s">
        <v>12906</v>
      </c>
      <c r="H528" s="35" t="s">
        <v>0</v>
      </c>
      <c r="I528" s="35">
        <v>20</v>
      </c>
      <c r="J528" s="35"/>
      <c r="K528" s="35"/>
      <c r="L528" s="216">
        <v>733.9799999999999</v>
      </c>
      <c r="M528" s="36">
        <f t="shared" si="25"/>
        <v>14679.599999999999</v>
      </c>
      <c r="O528" s="34"/>
      <c r="P528" s="47"/>
      <c r="Q528" s="35"/>
      <c r="R528" s="35"/>
      <c r="S528" s="35"/>
      <c r="T528" s="35"/>
      <c r="U528" s="35"/>
      <c r="V528" s="35"/>
      <c r="W528" s="35"/>
      <c r="X528" s="36"/>
    </row>
    <row r="529" spans="4:24" ht="19.95" customHeight="1" x14ac:dyDescent="0.25">
      <c r="D529" s="34">
        <v>46004</v>
      </c>
      <c r="E529" s="47" t="s">
        <v>223</v>
      </c>
      <c r="F529" s="35" t="s">
        <v>12352</v>
      </c>
      <c r="G529" s="297" t="s">
        <v>12908</v>
      </c>
      <c r="H529" s="35" t="s">
        <v>0</v>
      </c>
      <c r="I529" s="35">
        <v>80</v>
      </c>
      <c r="J529" s="35"/>
      <c r="K529" s="35"/>
      <c r="L529" s="216">
        <v>184.47</v>
      </c>
      <c r="M529" s="36">
        <f t="shared" si="25"/>
        <v>14757.6</v>
      </c>
      <c r="O529" s="34"/>
      <c r="P529" s="47"/>
      <c r="Q529" s="35"/>
      <c r="R529" s="35"/>
      <c r="S529" s="35"/>
      <c r="T529" s="35"/>
      <c r="U529" s="35"/>
      <c r="V529" s="35"/>
      <c r="W529" s="35"/>
      <c r="X529" s="36"/>
    </row>
    <row r="530" spans="4:24" ht="19.95" customHeight="1" x14ac:dyDescent="0.25">
      <c r="D530" s="34">
        <v>46004</v>
      </c>
      <c r="E530" s="47" t="s">
        <v>223</v>
      </c>
      <c r="F530" s="35" t="s">
        <v>12570</v>
      </c>
      <c r="G530" s="297" t="s">
        <v>12910</v>
      </c>
      <c r="H530" s="35" t="s">
        <v>0</v>
      </c>
      <c r="I530" s="35">
        <v>90</v>
      </c>
      <c r="J530" s="35"/>
      <c r="K530" s="35"/>
      <c r="L530" s="216">
        <v>176.67</v>
      </c>
      <c r="M530" s="36">
        <f t="shared" si="25"/>
        <v>15900.3</v>
      </c>
      <c r="O530" s="34"/>
      <c r="P530" s="47"/>
      <c r="Q530" s="35"/>
      <c r="R530" s="35"/>
      <c r="S530" s="35"/>
      <c r="T530" s="35"/>
      <c r="U530" s="35"/>
      <c r="V530" s="35"/>
      <c r="W530" s="35"/>
      <c r="X530" s="36"/>
    </row>
    <row r="531" spans="4:24" ht="19.95" customHeight="1" x14ac:dyDescent="0.25">
      <c r="D531" s="34">
        <v>46004</v>
      </c>
      <c r="E531" s="47" t="s">
        <v>223</v>
      </c>
      <c r="F531" s="35" t="s">
        <v>12344</v>
      </c>
      <c r="G531" s="297" t="s">
        <v>12912</v>
      </c>
      <c r="H531" s="35" t="s">
        <v>0</v>
      </c>
      <c r="I531" s="35">
        <v>130</v>
      </c>
      <c r="J531" s="35"/>
      <c r="K531" s="35"/>
      <c r="L531" s="216">
        <v>128.31</v>
      </c>
      <c r="M531" s="36">
        <f t="shared" si="25"/>
        <v>16680.3</v>
      </c>
      <c r="O531" s="34"/>
      <c r="P531" s="47"/>
      <c r="Q531" s="35"/>
      <c r="R531" s="35"/>
      <c r="S531" s="35"/>
      <c r="T531" s="35"/>
      <c r="U531" s="35"/>
      <c r="V531" s="35"/>
      <c r="W531" s="35"/>
      <c r="X531" s="36"/>
    </row>
    <row r="532" spans="4:24" ht="19.95" customHeight="1" x14ac:dyDescent="0.25">
      <c r="D532" s="34">
        <v>46004</v>
      </c>
      <c r="E532" s="47" t="s">
        <v>223</v>
      </c>
      <c r="F532" s="35" t="s">
        <v>12386</v>
      </c>
      <c r="G532" s="297" t="s">
        <v>12914</v>
      </c>
      <c r="H532" s="35" t="s">
        <v>0</v>
      </c>
      <c r="I532" s="35">
        <v>20</v>
      </c>
      <c r="J532" s="35"/>
      <c r="K532" s="35"/>
      <c r="L532" s="216">
        <v>745.68</v>
      </c>
      <c r="M532" s="36">
        <f t="shared" si="25"/>
        <v>14913.599999999999</v>
      </c>
      <c r="O532" s="34"/>
      <c r="P532" s="47"/>
      <c r="Q532" s="35"/>
      <c r="R532" s="35"/>
      <c r="S532" s="35"/>
      <c r="T532" s="35"/>
      <c r="U532" s="35"/>
      <c r="V532" s="35"/>
      <c r="W532" s="35"/>
      <c r="X532" s="36"/>
    </row>
    <row r="533" spans="4:24" ht="19.95" customHeight="1" x14ac:dyDescent="0.25">
      <c r="D533" s="34">
        <v>46004</v>
      </c>
      <c r="E533" s="47" t="s">
        <v>223</v>
      </c>
      <c r="F533" s="35" t="s">
        <v>12500</v>
      </c>
      <c r="G533" s="297" t="s">
        <v>12916</v>
      </c>
      <c r="H533" s="35" t="s">
        <v>0</v>
      </c>
      <c r="I533" s="35">
        <v>50</v>
      </c>
      <c r="J533" s="35"/>
      <c r="K533" s="35"/>
      <c r="L533" s="216">
        <v>348.66</v>
      </c>
      <c r="M533" s="36">
        <f t="shared" si="25"/>
        <v>17433</v>
      </c>
      <c r="O533" s="34"/>
      <c r="P533" s="47"/>
      <c r="Q533" s="35"/>
      <c r="R533" s="35"/>
      <c r="S533" s="35"/>
      <c r="T533" s="35"/>
      <c r="U533" s="35"/>
      <c r="V533" s="35"/>
      <c r="W533" s="35"/>
      <c r="X533" s="36"/>
    </row>
    <row r="534" spans="4:24" ht="19.95" customHeight="1" x14ac:dyDescent="0.25">
      <c r="D534" s="34">
        <v>46004</v>
      </c>
      <c r="E534" s="47" t="s">
        <v>223</v>
      </c>
      <c r="F534" s="35" t="s">
        <v>12590</v>
      </c>
      <c r="G534" s="297" t="s">
        <v>12918</v>
      </c>
      <c r="H534" s="35" t="s">
        <v>0</v>
      </c>
      <c r="I534" s="35">
        <v>30</v>
      </c>
      <c r="J534" s="35"/>
      <c r="K534" s="35"/>
      <c r="L534" s="216">
        <v>506.22</v>
      </c>
      <c r="M534" s="36">
        <f t="shared" si="25"/>
        <v>15186.6</v>
      </c>
      <c r="O534" s="34"/>
      <c r="P534" s="47"/>
      <c r="Q534" s="35"/>
      <c r="R534" s="35"/>
      <c r="S534" s="35"/>
      <c r="T534" s="35"/>
      <c r="U534" s="35"/>
      <c r="V534" s="35"/>
      <c r="W534" s="35"/>
      <c r="X534" s="36"/>
    </row>
    <row r="535" spans="4:24" ht="19.95" customHeight="1" x14ac:dyDescent="0.25">
      <c r="D535" s="34">
        <v>46004</v>
      </c>
      <c r="E535" s="47" t="s">
        <v>223</v>
      </c>
      <c r="F535" s="35" t="s">
        <v>12499</v>
      </c>
      <c r="G535" s="297" t="s">
        <v>12920</v>
      </c>
      <c r="H535" s="35" t="s">
        <v>0</v>
      </c>
      <c r="I535" s="35">
        <v>100</v>
      </c>
      <c r="J535" s="35"/>
      <c r="K535" s="35"/>
      <c r="L535" s="216">
        <v>162.24</v>
      </c>
      <c r="M535" s="36">
        <f t="shared" si="25"/>
        <v>16224</v>
      </c>
      <c r="O535" s="34"/>
      <c r="P535" s="47"/>
      <c r="Q535" s="35"/>
      <c r="R535" s="35"/>
      <c r="S535" s="35"/>
      <c r="T535" s="35"/>
      <c r="U535" s="35"/>
      <c r="V535" s="35"/>
      <c r="W535" s="35"/>
      <c r="X535" s="36"/>
    </row>
    <row r="536" spans="4:24" ht="19.95" customHeight="1" x14ac:dyDescent="0.25">
      <c r="D536" s="34">
        <v>46011</v>
      </c>
      <c r="E536" s="47" t="s">
        <v>223</v>
      </c>
      <c r="F536" s="35" t="s">
        <v>12926</v>
      </c>
      <c r="G536" s="297" t="s">
        <v>12894</v>
      </c>
      <c r="H536" s="35" t="s">
        <v>57</v>
      </c>
      <c r="I536" s="35">
        <v>-550</v>
      </c>
      <c r="J536" s="35"/>
      <c r="K536" s="35"/>
      <c r="L536" s="216">
        <v>27.689999999999998</v>
      </c>
      <c r="M536" s="36">
        <f t="shared" si="25"/>
        <v>-15229.499999999998</v>
      </c>
      <c r="O536" s="34"/>
      <c r="P536" s="47"/>
      <c r="Q536" s="35"/>
      <c r="R536" s="35"/>
      <c r="S536" s="35"/>
      <c r="T536" s="35"/>
      <c r="U536" s="35"/>
      <c r="V536" s="35"/>
      <c r="W536" s="35"/>
      <c r="X536" s="36"/>
    </row>
    <row r="537" spans="4:24" ht="19.95" customHeight="1" x14ac:dyDescent="0.25">
      <c r="D537" s="34">
        <v>46011</v>
      </c>
      <c r="E537" s="47" t="s">
        <v>223</v>
      </c>
      <c r="F537" s="35" t="s">
        <v>12352</v>
      </c>
      <c r="G537" s="288" t="s">
        <v>12908</v>
      </c>
      <c r="H537" s="35" t="s">
        <v>57</v>
      </c>
      <c r="I537" s="35">
        <v>-80</v>
      </c>
      <c r="J537" s="35"/>
      <c r="K537" s="35"/>
      <c r="L537" s="216">
        <v>182.91</v>
      </c>
      <c r="M537" s="36">
        <f t="shared" si="25"/>
        <v>-14632.8</v>
      </c>
      <c r="O537" s="34"/>
      <c r="P537" s="47"/>
      <c r="Q537" s="35"/>
      <c r="R537" s="35"/>
      <c r="S537" s="35"/>
      <c r="T537" s="35"/>
      <c r="U537" s="35"/>
      <c r="V537" s="35"/>
      <c r="W537" s="35"/>
      <c r="X537" s="36"/>
    </row>
    <row r="538" spans="4:24" ht="19.95" customHeight="1" x14ac:dyDescent="0.25">
      <c r="D538" s="34">
        <v>46011</v>
      </c>
      <c r="E538" s="47" t="s">
        <v>223</v>
      </c>
      <c r="F538" s="35" t="s">
        <v>12499</v>
      </c>
      <c r="G538" s="288" t="s">
        <v>12920</v>
      </c>
      <c r="H538" s="35" t="s">
        <v>57</v>
      </c>
      <c r="I538" s="35">
        <v>-100</v>
      </c>
      <c r="J538" s="35"/>
      <c r="K538" s="35"/>
      <c r="L538" s="216">
        <v>149.76</v>
      </c>
      <c r="M538" s="36">
        <f t="shared" si="25"/>
        <v>-14976</v>
      </c>
      <c r="O538" s="34"/>
      <c r="P538" s="47"/>
      <c r="Q538" s="35"/>
      <c r="R538" s="35"/>
      <c r="S538" s="35"/>
      <c r="T538" s="35"/>
      <c r="U538" s="35"/>
      <c r="V538" s="35"/>
      <c r="W538" s="35"/>
      <c r="X538" s="36"/>
    </row>
    <row r="539" spans="4:24" ht="19.95" customHeight="1" x14ac:dyDescent="0.25">
      <c r="D539" s="34">
        <v>46011</v>
      </c>
      <c r="E539" s="47" t="s">
        <v>223</v>
      </c>
      <c r="F539" s="35" t="s">
        <v>12497</v>
      </c>
      <c r="G539" s="288" t="s">
        <v>12900</v>
      </c>
      <c r="H539" s="35" t="s">
        <v>57</v>
      </c>
      <c r="I539" s="35">
        <v>-150</v>
      </c>
      <c r="J539" s="35"/>
      <c r="K539" s="35"/>
      <c r="L539" s="216">
        <v>114.27</v>
      </c>
      <c r="M539" s="36">
        <f t="shared" si="25"/>
        <v>-17140.5</v>
      </c>
      <c r="O539" s="34"/>
      <c r="P539" s="47"/>
      <c r="Q539" s="35"/>
      <c r="R539" s="35"/>
      <c r="S539" s="35"/>
      <c r="T539" s="35"/>
      <c r="U539" s="35"/>
      <c r="V539" s="35"/>
      <c r="W539" s="35"/>
      <c r="X539" s="36"/>
    </row>
    <row r="540" spans="4:24" ht="19.95" customHeight="1" x14ac:dyDescent="0.25">
      <c r="D540" s="34">
        <v>46011</v>
      </c>
      <c r="E540" s="47" t="s">
        <v>223</v>
      </c>
      <c r="F540" s="35" t="s">
        <v>12924</v>
      </c>
      <c r="G540" s="288" t="s">
        <v>12886</v>
      </c>
      <c r="H540" s="35" t="s">
        <v>57</v>
      </c>
      <c r="I540" s="35">
        <v>-400</v>
      </c>
      <c r="J540" s="35"/>
      <c r="K540" s="35"/>
      <c r="L540" s="216">
        <v>36.660000000000004</v>
      </c>
      <c r="M540" s="36">
        <f t="shared" si="25"/>
        <v>-14664.000000000002</v>
      </c>
      <c r="O540" s="34"/>
      <c r="P540" s="47"/>
      <c r="Q540" s="35"/>
      <c r="R540" s="35"/>
      <c r="S540" s="35"/>
      <c r="T540" s="35"/>
      <c r="U540" s="35"/>
      <c r="V540" s="35"/>
      <c r="W540" s="35"/>
      <c r="X540" s="36"/>
    </row>
    <row r="541" spans="4:24" ht="19.95" customHeight="1" x14ac:dyDescent="0.25">
      <c r="D541" s="34"/>
      <c r="E541" s="47"/>
      <c r="F541" s="35"/>
      <c r="G541" s="288"/>
      <c r="H541" s="35"/>
      <c r="I541" s="35"/>
      <c r="J541" s="35"/>
      <c r="K541" s="35"/>
      <c r="L541" s="216"/>
      <c r="M541" s="36">
        <f t="shared" si="25"/>
        <v>0</v>
      </c>
      <c r="O541" s="34"/>
      <c r="P541" s="47"/>
      <c r="Q541" s="35"/>
      <c r="R541" s="35"/>
      <c r="S541" s="35"/>
      <c r="T541" s="35"/>
      <c r="U541" s="35"/>
      <c r="V541" s="35"/>
      <c r="W541" s="35"/>
      <c r="X541" s="36"/>
    </row>
    <row r="542" spans="4:24" ht="19.95" customHeight="1" x14ac:dyDescent="0.25">
      <c r="D542" s="34"/>
      <c r="E542" s="47"/>
      <c r="F542" s="35"/>
      <c r="G542" s="288"/>
      <c r="H542" s="35"/>
      <c r="I542" s="35"/>
      <c r="J542" s="35"/>
      <c r="K542" s="35"/>
      <c r="L542" s="216"/>
      <c r="M542" s="36">
        <f t="shared" si="25"/>
        <v>0</v>
      </c>
      <c r="O542" s="34"/>
      <c r="P542" s="47"/>
      <c r="Q542" s="35"/>
      <c r="R542" s="35"/>
      <c r="S542" s="35"/>
      <c r="T542" s="35"/>
      <c r="U542" s="35"/>
      <c r="V542" s="35"/>
      <c r="W542" s="35"/>
      <c r="X542" s="36"/>
    </row>
    <row r="543" spans="4:24" ht="19.95" customHeight="1" x14ac:dyDescent="0.25">
      <c r="D543" s="34"/>
      <c r="E543" s="47"/>
      <c r="F543" s="35"/>
      <c r="G543" s="288"/>
      <c r="H543" s="35"/>
      <c r="I543" s="35"/>
      <c r="J543" s="35"/>
      <c r="K543" s="35"/>
      <c r="L543" s="216"/>
      <c r="M543" s="36">
        <f t="shared" si="25"/>
        <v>0</v>
      </c>
      <c r="O543" s="34"/>
      <c r="P543" s="47"/>
      <c r="Q543" s="35"/>
      <c r="R543" s="35"/>
      <c r="S543" s="35"/>
      <c r="T543" s="35"/>
      <c r="U543" s="35"/>
      <c r="V543" s="35"/>
      <c r="W543" s="35"/>
      <c r="X543" s="36"/>
    </row>
    <row r="544" spans="4:24" ht="20.25" customHeight="1" thickBot="1" x14ac:dyDescent="0.3">
      <c r="D544" s="9" t="s">
        <v>41</v>
      </c>
      <c r="E544" s="20"/>
      <c r="F544" s="20"/>
      <c r="G544" s="20"/>
      <c r="H544" s="20"/>
      <c r="I544" s="20"/>
      <c r="J544" s="20"/>
      <c r="K544" s="20"/>
      <c r="L544" s="20"/>
      <c r="M544" s="21">
        <f>SUM(M3:M543)</f>
        <v>-205139.64400000052</v>
      </c>
      <c r="O544" s="9" t="s">
        <v>41</v>
      </c>
      <c r="P544" s="20"/>
      <c r="Q544" s="20"/>
      <c r="R544" s="20"/>
      <c r="S544" s="20"/>
      <c r="T544" s="20"/>
      <c r="U544" s="20"/>
      <c r="V544" s="20"/>
      <c r="W544" s="20"/>
      <c r="X544" s="21">
        <f>SUM(X325:X328)</f>
        <v>0</v>
      </c>
    </row>
    <row r="545" spans="4:24" ht="20.25" customHeight="1" thickBot="1" x14ac:dyDescent="0.3">
      <c r="D545" s="2" t="s">
        <v>3</v>
      </c>
      <c r="E545" s="3" t="s">
        <v>32</v>
      </c>
      <c r="F545" s="3" t="s">
        <v>18</v>
      </c>
      <c r="G545" s="3" t="s">
        <v>19</v>
      </c>
      <c r="H545" s="3" t="s">
        <v>83</v>
      </c>
      <c r="I545" s="3" t="s">
        <v>1</v>
      </c>
      <c r="J545" s="3" t="s">
        <v>10</v>
      </c>
      <c r="K545" s="3" t="s">
        <v>17</v>
      </c>
      <c r="L545" s="3" t="s">
        <v>12362</v>
      </c>
      <c r="M545" s="13" t="s">
        <v>4</v>
      </c>
      <c r="O545" s="2" t="s">
        <v>3</v>
      </c>
      <c r="P545" s="3" t="s">
        <v>32</v>
      </c>
      <c r="Q545" s="3" t="s">
        <v>18</v>
      </c>
      <c r="R545" s="3" t="s">
        <v>19</v>
      </c>
      <c r="S545" s="3" t="s">
        <v>83</v>
      </c>
      <c r="T545" s="3" t="s">
        <v>1</v>
      </c>
      <c r="U545" s="3" t="s">
        <v>10</v>
      </c>
      <c r="V545" s="3" t="s">
        <v>17</v>
      </c>
      <c r="W545" s="3" t="s">
        <v>7</v>
      </c>
      <c r="X545" s="13" t="s">
        <v>4</v>
      </c>
    </row>
    <row r="546" spans="4:24" ht="20.25" customHeight="1" thickTop="1" x14ac:dyDescent="0.25">
      <c r="D546" s="51">
        <v>46004</v>
      </c>
      <c r="E546" s="52" t="s">
        <v>223</v>
      </c>
      <c r="F546" s="38" t="s">
        <v>12588</v>
      </c>
      <c r="G546" s="38" t="s">
        <v>12585</v>
      </c>
      <c r="H546" s="38" t="s">
        <v>237</v>
      </c>
      <c r="I546" s="38">
        <f>SUMIFS($I$481:$I$544,$G$481:$G$544,G546)</f>
        <v>140</v>
      </c>
      <c r="J546" s="64">
        <f>K546/I546</f>
        <v>138.58928571428572</v>
      </c>
      <c r="K546" s="64">
        <f>SUMIFS($M$481:$M$544,$G$481:$G$544,G546)</f>
        <v>19402.5</v>
      </c>
      <c r="L546" s="88">
        <f>VLOOKUP(G546,股价!C:D,2,FALSE)</f>
        <v>2.1840000000000002</v>
      </c>
      <c r="M546" s="41">
        <f>IFERROR(I546*L546,0)</f>
        <v>305.76000000000005</v>
      </c>
      <c r="N546">
        <v>1</v>
      </c>
      <c r="O546" s="116">
        <f>全班!$R$1</f>
        <v>46011</v>
      </c>
      <c r="P546" s="117" t="s">
        <v>47</v>
      </c>
      <c r="Q546" s="118"/>
      <c r="R546" s="118"/>
      <c r="S546" s="118"/>
      <c r="T546" s="118">
        <f>SUMIFS($I$325:$I$544,$G$325:$G$544,R546)</f>
        <v>0</v>
      </c>
      <c r="U546" s="119" t="e">
        <f>V546/T546</f>
        <v>#DIV/0!</v>
      </c>
      <c r="V546" s="120">
        <f>SUMIFS($X$325:$X$544,$R$325:$R$544,R546)</f>
        <v>0</v>
      </c>
      <c r="W546" s="124" t="e">
        <f>VLOOKUP(R546,股价!C:D,2,FALSE)</f>
        <v>#N/A</v>
      </c>
      <c r="X546" s="122" t="e">
        <f>T546*W546</f>
        <v>#N/A</v>
      </c>
    </row>
    <row r="547" spans="4:24" ht="20.25" customHeight="1" x14ac:dyDescent="0.25">
      <c r="D547" s="51">
        <v>46004</v>
      </c>
      <c r="E547" s="52" t="s">
        <v>223</v>
      </c>
      <c r="F547" s="53" t="s">
        <v>12570</v>
      </c>
      <c r="G547" s="53" t="s">
        <v>12626</v>
      </c>
      <c r="H547" s="38" t="s">
        <v>75</v>
      </c>
      <c r="I547" s="38">
        <f t="shared" ref="I547:I559" si="30">SUMIFS($I$481:$I$544,$G$481:$G$544,G547)</f>
        <v>90</v>
      </c>
      <c r="J547" s="64">
        <f t="shared" ref="J547:J559" si="31">K547/I547</f>
        <v>175.89000000000001</v>
      </c>
      <c r="K547" s="64">
        <f t="shared" ref="K547:K559" si="32">SUMIFS($M$481:$M$544,$G$481:$G$544,G547)</f>
        <v>15830.100000000002</v>
      </c>
      <c r="L547" s="88">
        <f>VLOOKUP(G547,股价!C:D,2,FALSE)</f>
        <v>67.08</v>
      </c>
      <c r="M547" s="41">
        <f t="shared" ref="M547:M559" si="33">IFERROR(I547*L547,0)</f>
        <v>6037.2</v>
      </c>
      <c r="N547">
        <v>1</v>
      </c>
      <c r="O547" s="116"/>
      <c r="P547" s="117"/>
      <c r="Q547" s="123"/>
      <c r="R547" s="123"/>
      <c r="S547" s="118"/>
      <c r="T547" s="118"/>
      <c r="U547" s="119"/>
      <c r="V547" s="119"/>
      <c r="W547" s="124"/>
      <c r="X547" s="122"/>
    </row>
    <row r="548" spans="4:24" ht="19.8" customHeight="1" x14ac:dyDescent="0.25">
      <c r="D548" s="51">
        <v>46004</v>
      </c>
      <c r="E548" s="52" t="s">
        <v>223</v>
      </c>
      <c r="F548" s="53" t="s">
        <v>12356</v>
      </c>
      <c r="G548" s="53" t="s">
        <v>12662</v>
      </c>
      <c r="H548" s="38" t="s">
        <v>75</v>
      </c>
      <c r="I548" s="38">
        <f t="shared" si="30"/>
        <v>50</v>
      </c>
      <c r="J548" s="64">
        <f t="shared" si="31"/>
        <v>318.23999999999995</v>
      </c>
      <c r="K548" s="64">
        <f t="shared" si="32"/>
        <v>15911.999999999998</v>
      </c>
      <c r="L548" s="88">
        <f>VLOOKUP(G548,股价!C:D,2,FALSE)</f>
        <v>281.58</v>
      </c>
      <c r="M548" s="41">
        <f t="shared" si="33"/>
        <v>14079</v>
      </c>
      <c r="N548">
        <v>1</v>
      </c>
      <c r="O548" s="116"/>
      <c r="P548" s="117"/>
      <c r="Q548" s="123"/>
      <c r="R548" s="123"/>
      <c r="S548" s="118"/>
      <c r="T548" s="118"/>
      <c r="U548" s="119"/>
      <c r="V548" s="119"/>
      <c r="W548" s="124"/>
      <c r="X548" s="122"/>
    </row>
    <row r="549" spans="4:24" ht="20.25" customHeight="1" x14ac:dyDescent="0.25">
      <c r="D549" s="51">
        <v>46004</v>
      </c>
      <c r="E549" s="52" t="s">
        <v>223</v>
      </c>
      <c r="F549" s="53" t="s">
        <v>12719</v>
      </c>
      <c r="G549" s="53" t="s">
        <v>12717</v>
      </c>
      <c r="H549" s="38" t="s">
        <v>75</v>
      </c>
      <c r="I549" s="38">
        <f t="shared" si="30"/>
        <v>120</v>
      </c>
      <c r="J549" s="64">
        <f t="shared" si="31"/>
        <v>136.89000000000001</v>
      </c>
      <c r="K549" s="64">
        <f t="shared" si="32"/>
        <v>16426.800000000003</v>
      </c>
      <c r="L549" s="88">
        <f>VLOOKUP(G549,股价!C:D,2,FALSE)</f>
        <v>110.37</v>
      </c>
      <c r="M549" s="41">
        <f t="shared" si="33"/>
        <v>13244.400000000001</v>
      </c>
      <c r="N549">
        <v>1</v>
      </c>
      <c r="O549" s="116"/>
      <c r="P549" s="117"/>
      <c r="Q549" s="123"/>
      <c r="R549" s="123"/>
      <c r="S549" s="118"/>
      <c r="T549" s="118"/>
      <c r="U549" s="119"/>
      <c r="V549" s="119"/>
      <c r="W549" s="124"/>
      <c r="X549" s="122"/>
    </row>
    <row r="550" spans="4:24" ht="20.25" customHeight="1" x14ac:dyDescent="0.25">
      <c r="D550" s="51">
        <v>46004</v>
      </c>
      <c r="E550" s="52" t="s">
        <v>223</v>
      </c>
      <c r="F550" s="53" t="s">
        <v>12725</v>
      </c>
      <c r="G550" s="53" t="s">
        <v>12723</v>
      </c>
      <c r="H550" s="38" t="s">
        <v>75</v>
      </c>
      <c r="I550" s="38">
        <f t="shared" si="30"/>
        <v>500</v>
      </c>
      <c r="J550" s="64">
        <f t="shared" si="31"/>
        <v>29.639999999999997</v>
      </c>
      <c r="K550" s="64">
        <f t="shared" si="32"/>
        <v>14819.999999999998</v>
      </c>
      <c r="L550" s="88">
        <f>VLOOKUP(G550,股价!C:D,2,FALSE)</f>
        <v>24.57</v>
      </c>
      <c r="M550" s="41">
        <f t="shared" si="33"/>
        <v>12285</v>
      </c>
      <c r="N550">
        <v>1</v>
      </c>
      <c r="O550" s="116"/>
      <c r="P550" s="117"/>
      <c r="Q550" s="123"/>
      <c r="R550" s="123"/>
      <c r="S550" s="118"/>
      <c r="T550" s="118"/>
      <c r="U550" s="119"/>
      <c r="V550" s="119"/>
      <c r="W550" s="124"/>
      <c r="X550" s="122"/>
    </row>
    <row r="551" spans="4:24" ht="20.25" customHeight="1" x14ac:dyDescent="0.25">
      <c r="D551" s="51">
        <v>46004</v>
      </c>
      <c r="E551" s="52" t="s">
        <v>223</v>
      </c>
      <c r="F551" s="53" t="s">
        <v>12731</v>
      </c>
      <c r="G551" s="53" t="s">
        <v>12729</v>
      </c>
      <c r="H551" s="38" t="s">
        <v>75</v>
      </c>
      <c r="I551" s="38">
        <f t="shared" si="30"/>
        <v>50</v>
      </c>
      <c r="J551" s="64">
        <f t="shared" si="31"/>
        <v>346.32</v>
      </c>
      <c r="K551" s="64">
        <f t="shared" si="32"/>
        <v>17316</v>
      </c>
      <c r="L551" s="88">
        <f>VLOOKUP(G551,股价!C:D,2,FALSE)</f>
        <v>243.35999999999999</v>
      </c>
      <c r="M551" s="41">
        <f t="shared" si="33"/>
        <v>12168</v>
      </c>
      <c r="N551">
        <v>1</v>
      </c>
      <c r="O551" s="116"/>
      <c r="P551" s="117"/>
      <c r="Q551" s="123"/>
      <c r="R551" s="123"/>
      <c r="S551" s="118"/>
      <c r="T551" s="118"/>
      <c r="U551" s="119"/>
      <c r="V551" s="119"/>
      <c r="W551" s="124"/>
      <c r="X551" s="122"/>
    </row>
    <row r="552" spans="4:24" ht="20.25" customHeight="1" x14ac:dyDescent="0.25">
      <c r="D552" s="51">
        <v>46004</v>
      </c>
      <c r="E552" s="52" t="s">
        <v>223</v>
      </c>
      <c r="F552" s="53" t="s">
        <v>12735</v>
      </c>
      <c r="G552" s="53" t="s">
        <v>12733</v>
      </c>
      <c r="H552" s="38" t="s">
        <v>75</v>
      </c>
      <c r="I552" s="38">
        <f t="shared" si="30"/>
        <v>400</v>
      </c>
      <c r="J552" s="64">
        <f t="shared" si="31"/>
        <v>41.73</v>
      </c>
      <c r="K552" s="64">
        <f t="shared" si="32"/>
        <v>16692</v>
      </c>
      <c r="L552" s="88">
        <f>VLOOKUP(G552,股价!C:D,2,FALSE)</f>
        <v>15.522</v>
      </c>
      <c r="M552" s="41">
        <f t="shared" si="33"/>
        <v>6208.8</v>
      </c>
      <c r="N552">
        <v>1</v>
      </c>
      <c r="O552" s="116"/>
      <c r="P552" s="117"/>
      <c r="Q552" s="123"/>
      <c r="R552" s="123"/>
      <c r="S552" s="118"/>
      <c r="T552" s="118"/>
      <c r="U552" s="119"/>
      <c r="V552" s="119"/>
      <c r="W552" s="124"/>
      <c r="X552" s="122"/>
    </row>
    <row r="553" spans="4:24" ht="20.25" customHeight="1" x14ac:dyDescent="0.25">
      <c r="D553" s="51">
        <v>46004</v>
      </c>
      <c r="E553" s="52" t="s">
        <v>223</v>
      </c>
      <c r="F553" s="53" t="s">
        <v>12356</v>
      </c>
      <c r="G553" s="53" t="s">
        <v>12768</v>
      </c>
      <c r="H553" s="38" t="s">
        <v>75</v>
      </c>
      <c r="I553" s="38">
        <f t="shared" si="30"/>
        <v>50</v>
      </c>
      <c r="J553" s="64">
        <f t="shared" si="31"/>
        <v>308.48999999999995</v>
      </c>
      <c r="K553" s="64">
        <f t="shared" si="32"/>
        <v>15424.499999999998</v>
      </c>
      <c r="L553" s="88">
        <f>VLOOKUP(G553,股价!C:D,2,FALSE)</f>
        <v>239.85</v>
      </c>
      <c r="M553" s="41">
        <f t="shared" si="33"/>
        <v>11992.5</v>
      </c>
      <c r="N553">
        <v>1</v>
      </c>
      <c r="O553" s="116"/>
      <c r="P553" s="117"/>
      <c r="Q553" s="123"/>
      <c r="R553" s="123"/>
      <c r="S553" s="118"/>
      <c r="T553" s="118"/>
      <c r="U553" s="119"/>
      <c r="V553" s="119"/>
      <c r="W553" s="124"/>
      <c r="X553" s="122"/>
    </row>
    <row r="554" spans="4:24" ht="20.25" customHeight="1" x14ac:dyDescent="0.25">
      <c r="D554" s="51">
        <v>46004</v>
      </c>
      <c r="E554" s="52" t="s">
        <v>223</v>
      </c>
      <c r="F554" s="53" t="s">
        <v>12442</v>
      </c>
      <c r="G554" s="53" t="s">
        <v>12770</v>
      </c>
      <c r="H554" s="38" t="s">
        <v>75</v>
      </c>
      <c r="I554" s="38">
        <f t="shared" si="30"/>
        <v>100</v>
      </c>
      <c r="J554" s="64">
        <f t="shared" si="31"/>
        <v>162.63</v>
      </c>
      <c r="K554" s="64">
        <f t="shared" si="32"/>
        <v>16263</v>
      </c>
      <c r="L554" s="88">
        <f>VLOOKUP(G554,股价!C:D,2,FALSE)</f>
        <v>51.870000000000005</v>
      </c>
      <c r="M554" s="41">
        <f t="shared" si="33"/>
        <v>5187</v>
      </c>
      <c r="N554">
        <v>1</v>
      </c>
      <c r="O554" s="116"/>
      <c r="P554" s="117"/>
      <c r="Q554" s="123"/>
      <c r="R554" s="123"/>
      <c r="S554" s="118"/>
      <c r="T554" s="118"/>
      <c r="U554" s="119"/>
      <c r="V554" s="119"/>
      <c r="W554" s="124"/>
      <c r="X554" s="122"/>
    </row>
    <row r="555" spans="4:24" ht="20.25" customHeight="1" x14ac:dyDescent="0.25">
      <c r="D555" s="51">
        <v>46004</v>
      </c>
      <c r="E555" s="52" t="s">
        <v>223</v>
      </c>
      <c r="F555" s="53" t="s">
        <v>12731</v>
      </c>
      <c r="G555" s="53" t="s">
        <v>12775</v>
      </c>
      <c r="H555" s="38" t="s">
        <v>75</v>
      </c>
      <c r="I555" s="38">
        <f t="shared" si="30"/>
        <v>60</v>
      </c>
      <c r="J555" s="64">
        <f t="shared" si="31"/>
        <v>280.8</v>
      </c>
      <c r="K555" s="64">
        <f t="shared" si="32"/>
        <v>16848</v>
      </c>
      <c r="L555" s="88">
        <f>VLOOKUP(G555,股价!C:D,2,FALSE)</f>
        <v>184.47</v>
      </c>
      <c r="M555" s="41">
        <f t="shared" si="33"/>
        <v>11068.2</v>
      </c>
      <c r="N555">
        <v>1</v>
      </c>
      <c r="O555" s="116"/>
      <c r="P555" s="117"/>
      <c r="Q555" s="123"/>
      <c r="R555" s="123"/>
      <c r="S555" s="118"/>
      <c r="T555" s="118"/>
      <c r="U555" s="119"/>
      <c r="V555" s="119"/>
      <c r="W555" s="124"/>
      <c r="X555" s="122"/>
    </row>
    <row r="556" spans="4:24" ht="20.25" customHeight="1" x14ac:dyDescent="0.25">
      <c r="D556" s="51">
        <v>46004</v>
      </c>
      <c r="E556" s="52" t="s">
        <v>223</v>
      </c>
      <c r="F556" s="53" t="s">
        <v>12451</v>
      </c>
      <c r="G556" s="53" t="s">
        <v>12778</v>
      </c>
      <c r="H556" s="38" t="s">
        <v>75</v>
      </c>
      <c r="I556" s="38">
        <f t="shared" si="30"/>
        <v>30</v>
      </c>
      <c r="J556" s="64">
        <f t="shared" si="31"/>
        <v>593.57999999999993</v>
      </c>
      <c r="K556" s="64">
        <f t="shared" si="32"/>
        <v>17807.399999999998</v>
      </c>
      <c r="L556" s="88">
        <f>VLOOKUP(G556,股价!C:D,2,FALSE)</f>
        <v>167.7</v>
      </c>
      <c r="M556" s="41">
        <f t="shared" si="33"/>
        <v>5031</v>
      </c>
      <c r="N556">
        <v>1</v>
      </c>
      <c r="O556" s="116"/>
      <c r="P556" s="117"/>
      <c r="Q556" s="123"/>
      <c r="R556" s="123"/>
      <c r="S556" s="118"/>
      <c r="T556" s="118"/>
      <c r="U556" s="119"/>
      <c r="V556" s="119"/>
      <c r="W556" s="124"/>
      <c r="X556" s="122"/>
    </row>
    <row r="557" spans="4:24" ht="20.25" customHeight="1" x14ac:dyDescent="0.25">
      <c r="D557" s="51">
        <v>46004</v>
      </c>
      <c r="E557" s="52" t="s">
        <v>223</v>
      </c>
      <c r="F557" s="53" t="s">
        <v>12386</v>
      </c>
      <c r="G557" s="53" t="s">
        <v>12781</v>
      </c>
      <c r="H557" s="38" t="s">
        <v>75</v>
      </c>
      <c r="I557" s="38">
        <f t="shared" si="30"/>
        <v>30</v>
      </c>
      <c r="J557" s="64">
        <f t="shared" si="31"/>
        <v>638.03999999999985</v>
      </c>
      <c r="K557" s="64">
        <f t="shared" si="32"/>
        <v>19141.199999999997</v>
      </c>
      <c r="L557" s="88">
        <f>VLOOKUP(G557,股价!C:D,2,FALSE)</f>
        <v>343.2</v>
      </c>
      <c r="M557" s="41">
        <f t="shared" si="33"/>
        <v>10296</v>
      </c>
      <c r="N557">
        <v>1</v>
      </c>
      <c r="O557" s="116"/>
      <c r="P557" s="117"/>
      <c r="Q557" s="123"/>
      <c r="R557" s="123"/>
      <c r="S557" s="118"/>
      <c r="T557" s="118"/>
      <c r="U557" s="119"/>
      <c r="V557" s="119"/>
      <c r="W557" s="124"/>
      <c r="X557" s="122"/>
    </row>
    <row r="558" spans="4:24" ht="20.25" customHeight="1" x14ac:dyDescent="0.25">
      <c r="D558" s="51">
        <v>46004</v>
      </c>
      <c r="E558" s="52" t="s">
        <v>223</v>
      </c>
      <c r="F558" s="53" t="s">
        <v>12621</v>
      </c>
      <c r="G558" s="53" t="s">
        <v>12786</v>
      </c>
      <c r="H558" s="38" t="s">
        <v>75</v>
      </c>
      <c r="I558" s="38">
        <f t="shared" si="30"/>
        <v>90</v>
      </c>
      <c r="J558" s="64">
        <f t="shared" si="31"/>
        <v>176.67</v>
      </c>
      <c r="K558" s="64">
        <f t="shared" si="32"/>
        <v>15900.3</v>
      </c>
      <c r="L558" s="88">
        <f>VLOOKUP(G558,股价!C:D,2,FALSE)</f>
        <v>147.03</v>
      </c>
      <c r="M558" s="41">
        <f t="shared" si="33"/>
        <v>13232.7</v>
      </c>
      <c r="N558">
        <v>1</v>
      </c>
      <c r="O558" s="116"/>
      <c r="P558" s="117"/>
      <c r="Q558" s="123"/>
      <c r="R558" s="123"/>
      <c r="S558" s="118"/>
      <c r="T558" s="118"/>
      <c r="U558" s="119"/>
      <c r="V558" s="119"/>
      <c r="W558" s="124"/>
      <c r="X558" s="122"/>
    </row>
    <row r="559" spans="4:24" ht="20.25" customHeight="1" x14ac:dyDescent="0.25">
      <c r="D559" s="51">
        <f>全班!$R$1</f>
        <v>46011</v>
      </c>
      <c r="E559" s="52" t="s">
        <v>223</v>
      </c>
      <c r="F559" s="53" t="s">
        <v>12922</v>
      </c>
      <c r="G559" s="53" t="s">
        <v>12884</v>
      </c>
      <c r="H559" s="38" t="s">
        <v>75</v>
      </c>
      <c r="I559" s="38">
        <f t="shared" si="30"/>
        <v>90</v>
      </c>
      <c r="J559" s="64">
        <f t="shared" si="31"/>
        <v>175.5</v>
      </c>
      <c r="K559" s="64">
        <f t="shared" si="32"/>
        <v>15795</v>
      </c>
      <c r="L559" s="88">
        <f>VLOOKUP(G559,股价!C:D,2,FALSE)</f>
        <v>162.63</v>
      </c>
      <c r="M559" s="41">
        <f t="shared" si="33"/>
        <v>14636.699999999999</v>
      </c>
      <c r="N559">
        <v>1</v>
      </c>
      <c r="O559" s="116"/>
      <c r="P559" s="117"/>
      <c r="Q559" s="123"/>
      <c r="R559" s="123"/>
      <c r="S559" s="118"/>
      <c r="T559" s="118"/>
      <c r="U559" s="119"/>
      <c r="V559" s="119"/>
      <c r="W559" s="124"/>
      <c r="X559" s="122"/>
    </row>
    <row r="560" spans="4:24" ht="20.25" customHeight="1" x14ac:dyDescent="0.25">
      <c r="D560" s="51">
        <f>全班!$R$1</f>
        <v>46011</v>
      </c>
      <c r="E560" s="52" t="s">
        <v>223</v>
      </c>
      <c r="F560" s="53" t="s">
        <v>12453</v>
      </c>
      <c r="G560" s="53" t="s">
        <v>12888</v>
      </c>
      <c r="H560" s="38" t="s">
        <v>75</v>
      </c>
      <c r="I560" s="38">
        <f t="shared" ref="I560:I574" si="34">SUMIFS($I$481:$I$544,$G$481:$G$544,G560)</f>
        <v>80</v>
      </c>
      <c r="J560" s="64">
        <f t="shared" ref="J560:J574" si="35">K560/I560</f>
        <v>187.98000000000002</v>
      </c>
      <c r="K560" s="64">
        <f t="shared" ref="K560:K574" si="36">SUMIFS($M$481:$M$544,$G$481:$G$544,G560)</f>
        <v>15038.400000000001</v>
      </c>
      <c r="L560" s="88">
        <f>VLOOKUP(G560,股价!C:D,2,FALSE)</f>
        <v>166.92</v>
      </c>
      <c r="M560" s="41">
        <f t="shared" ref="M560:M574" si="37">IFERROR(I560*L560,0)</f>
        <v>13353.599999999999</v>
      </c>
      <c r="O560" s="116"/>
      <c r="P560" s="117"/>
      <c r="Q560" s="123"/>
      <c r="R560" s="123"/>
      <c r="S560" s="118"/>
      <c r="T560" s="118"/>
      <c r="U560" s="119"/>
      <c r="V560" s="119"/>
      <c r="W560" s="124"/>
      <c r="X560" s="122"/>
    </row>
    <row r="561" spans="4:24" ht="20.25" customHeight="1" x14ac:dyDescent="0.25">
      <c r="D561" s="51">
        <f>全班!$R$1</f>
        <v>46011</v>
      </c>
      <c r="E561" s="52" t="s">
        <v>223</v>
      </c>
      <c r="F561" s="53" t="s">
        <v>12496</v>
      </c>
      <c r="G561" s="53" t="s">
        <v>12890</v>
      </c>
      <c r="H561" s="38" t="s">
        <v>75</v>
      </c>
      <c r="I561" s="38">
        <f t="shared" si="34"/>
        <v>150</v>
      </c>
      <c r="J561" s="64">
        <f t="shared" si="35"/>
        <v>106.08</v>
      </c>
      <c r="K561" s="64">
        <f t="shared" si="36"/>
        <v>15912</v>
      </c>
      <c r="L561" s="88">
        <f>VLOOKUP(G561,股价!C:D,2,FALSE)</f>
        <v>174.72</v>
      </c>
      <c r="M561" s="41">
        <f t="shared" si="37"/>
        <v>26208</v>
      </c>
      <c r="O561" s="116"/>
      <c r="P561" s="117"/>
      <c r="Q561" s="123"/>
      <c r="R561" s="123"/>
      <c r="S561" s="118"/>
      <c r="T561" s="118"/>
      <c r="U561" s="119"/>
      <c r="V561" s="119"/>
      <c r="W561" s="124"/>
      <c r="X561" s="122"/>
    </row>
    <row r="562" spans="4:24" ht="20.25" customHeight="1" x14ac:dyDescent="0.25">
      <c r="D562" s="51">
        <f>全班!$R$1</f>
        <v>46011</v>
      </c>
      <c r="E562" s="52" t="s">
        <v>223</v>
      </c>
      <c r="F562" s="53" t="s">
        <v>12588</v>
      </c>
      <c r="G562" s="53" t="s">
        <v>12892</v>
      </c>
      <c r="H562" s="38" t="s">
        <v>75</v>
      </c>
      <c r="I562" s="38">
        <f t="shared" si="34"/>
        <v>150</v>
      </c>
      <c r="J562" s="64">
        <f t="shared" si="35"/>
        <v>106.85999999999999</v>
      </c>
      <c r="K562" s="64">
        <f t="shared" si="36"/>
        <v>16028.999999999998</v>
      </c>
      <c r="L562" s="88">
        <f>VLOOKUP(G562,股价!C:D,2,FALSE)</f>
        <v>82.29</v>
      </c>
      <c r="M562" s="41">
        <f t="shared" si="37"/>
        <v>12343.500000000002</v>
      </c>
      <c r="O562" s="116"/>
      <c r="P562" s="117"/>
      <c r="Q562" s="123"/>
      <c r="R562" s="123"/>
      <c r="S562" s="118"/>
      <c r="T562" s="118"/>
      <c r="U562" s="119"/>
      <c r="V562" s="119"/>
      <c r="W562" s="124"/>
      <c r="X562" s="122"/>
    </row>
    <row r="563" spans="4:24" ht="20.25" customHeight="1" x14ac:dyDescent="0.25">
      <c r="D563" s="51">
        <f>全班!$R$1</f>
        <v>46011</v>
      </c>
      <c r="E563" s="52" t="s">
        <v>223</v>
      </c>
      <c r="F563" s="53" t="s">
        <v>12624</v>
      </c>
      <c r="G563" s="53" t="s">
        <v>12896</v>
      </c>
      <c r="H563" s="38" t="s">
        <v>75</v>
      </c>
      <c r="I563" s="38">
        <f t="shared" si="34"/>
        <v>130</v>
      </c>
      <c r="J563" s="64">
        <f t="shared" si="35"/>
        <v>125.96999999999998</v>
      </c>
      <c r="K563" s="64">
        <f t="shared" si="36"/>
        <v>16376.099999999999</v>
      </c>
      <c r="L563" s="88">
        <f>VLOOKUP(G563,股价!C:D,2,FALSE)</f>
        <v>111.54</v>
      </c>
      <c r="M563" s="41">
        <f t="shared" si="37"/>
        <v>14500.2</v>
      </c>
      <c r="O563" s="116"/>
      <c r="P563" s="117"/>
      <c r="Q563" s="123"/>
      <c r="R563" s="123"/>
      <c r="S563" s="118"/>
      <c r="T563" s="118"/>
      <c r="U563" s="119"/>
      <c r="V563" s="119"/>
      <c r="W563" s="124"/>
      <c r="X563" s="122"/>
    </row>
    <row r="564" spans="4:24" ht="20.25" customHeight="1" x14ac:dyDescent="0.25">
      <c r="D564" s="51">
        <f>全班!$R$1</f>
        <v>46011</v>
      </c>
      <c r="E564" s="52" t="s">
        <v>223</v>
      </c>
      <c r="F564" s="53" t="s">
        <v>12675</v>
      </c>
      <c r="G564" s="53" t="s">
        <v>12898</v>
      </c>
      <c r="H564" s="38" t="s">
        <v>75</v>
      </c>
      <c r="I564" s="38">
        <f t="shared" si="34"/>
        <v>90</v>
      </c>
      <c r="J564" s="64">
        <f t="shared" si="35"/>
        <v>165.75</v>
      </c>
      <c r="K564" s="64">
        <f t="shared" si="36"/>
        <v>14917.5</v>
      </c>
      <c r="L564" s="88">
        <f>VLOOKUP(G564,股价!C:D,2,FALSE)</f>
        <v>133.38</v>
      </c>
      <c r="M564" s="41">
        <f t="shared" si="37"/>
        <v>12004.199999999999</v>
      </c>
      <c r="O564" s="116"/>
      <c r="P564" s="117"/>
      <c r="Q564" s="123"/>
      <c r="R564" s="123"/>
      <c r="S564" s="118"/>
      <c r="T564" s="118"/>
      <c r="U564" s="119"/>
      <c r="V564" s="119"/>
      <c r="W564" s="124"/>
      <c r="X564" s="122"/>
    </row>
    <row r="565" spans="4:24" ht="20.25" customHeight="1" x14ac:dyDescent="0.25">
      <c r="D565" s="51">
        <f>全班!$R$1</f>
        <v>46011</v>
      </c>
      <c r="E565" s="52" t="s">
        <v>223</v>
      </c>
      <c r="F565" s="53" t="s">
        <v>12442</v>
      </c>
      <c r="G565" s="53" t="s">
        <v>12902</v>
      </c>
      <c r="H565" s="38" t="s">
        <v>75</v>
      </c>
      <c r="I565" s="38">
        <f t="shared" si="34"/>
        <v>80</v>
      </c>
      <c r="J565" s="64">
        <f t="shared" si="35"/>
        <v>105.69000000000001</v>
      </c>
      <c r="K565" s="64">
        <f t="shared" si="36"/>
        <v>8455.2000000000007</v>
      </c>
      <c r="L565" s="88">
        <f>VLOOKUP(G565,股价!C:D,2,FALSE)</f>
        <v>147.81</v>
      </c>
      <c r="M565" s="41">
        <f t="shared" si="37"/>
        <v>11824.8</v>
      </c>
      <c r="O565" s="116"/>
      <c r="P565" s="117"/>
      <c r="Q565" s="123"/>
      <c r="R565" s="123"/>
      <c r="S565" s="118"/>
      <c r="T565" s="118"/>
      <c r="U565" s="119"/>
      <c r="V565" s="119"/>
      <c r="W565" s="124"/>
      <c r="X565" s="122"/>
    </row>
    <row r="566" spans="4:24" ht="20.25" customHeight="1" x14ac:dyDescent="0.25">
      <c r="D566" s="51">
        <f>全班!$R$1</f>
        <v>46011</v>
      </c>
      <c r="E566" s="52" t="s">
        <v>223</v>
      </c>
      <c r="F566" s="53" t="s">
        <v>12709</v>
      </c>
      <c r="G566" s="53" t="s">
        <v>12904</v>
      </c>
      <c r="H566" s="38" t="s">
        <v>75</v>
      </c>
      <c r="I566" s="38">
        <f t="shared" si="34"/>
        <v>140</v>
      </c>
      <c r="J566" s="64">
        <f t="shared" si="35"/>
        <v>114.66</v>
      </c>
      <c r="K566" s="64">
        <f t="shared" si="36"/>
        <v>16052.4</v>
      </c>
      <c r="L566" s="88">
        <f>VLOOKUP(G566,股价!C:D,2,FALSE)</f>
        <v>129.86999999999998</v>
      </c>
      <c r="M566" s="41">
        <f t="shared" si="37"/>
        <v>18181.799999999996</v>
      </c>
      <c r="O566" s="116"/>
      <c r="P566" s="117"/>
      <c r="Q566" s="123"/>
      <c r="R566" s="123"/>
      <c r="S566" s="118"/>
      <c r="T566" s="118"/>
      <c r="U566" s="119"/>
      <c r="V566" s="119"/>
      <c r="W566" s="124"/>
      <c r="X566" s="122"/>
    </row>
    <row r="567" spans="4:24" ht="20.25" customHeight="1" x14ac:dyDescent="0.25">
      <c r="D567" s="51">
        <f>全班!$R$1</f>
        <v>46011</v>
      </c>
      <c r="E567" s="52" t="s">
        <v>223</v>
      </c>
      <c r="F567" s="53" t="s">
        <v>12451</v>
      </c>
      <c r="G567" s="53" t="s">
        <v>12906</v>
      </c>
      <c r="H567" s="38" t="s">
        <v>75</v>
      </c>
      <c r="I567" s="38">
        <f t="shared" si="34"/>
        <v>20</v>
      </c>
      <c r="J567" s="64">
        <f t="shared" si="35"/>
        <v>733.9799999999999</v>
      </c>
      <c r="K567" s="64">
        <f t="shared" si="36"/>
        <v>14679.599999999999</v>
      </c>
      <c r="L567" s="88">
        <f>VLOOKUP(G567,股价!C:D,2,FALSE)</f>
        <v>592.02</v>
      </c>
      <c r="M567" s="41">
        <f t="shared" si="37"/>
        <v>11840.4</v>
      </c>
      <c r="O567" s="116"/>
      <c r="P567" s="117"/>
      <c r="Q567" s="123"/>
      <c r="R567" s="123"/>
      <c r="S567" s="118"/>
      <c r="T567" s="118"/>
      <c r="U567" s="119"/>
      <c r="V567" s="119"/>
      <c r="W567" s="124"/>
      <c r="X567" s="122"/>
    </row>
    <row r="568" spans="4:24" ht="20.25" customHeight="1" x14ac:dyDescent="0.25">
      <c r="D568" s="51">
        <f>全班!$R$1</f>
        <v>46011</v>
      </c>
      <c r="E568" s="52" t="s">
        <v>223</v>
      </c>
      <c r="F568" s="53" t="s">
        <v>12570</v>
      </c>
      <c r="G568" s="53" t="s">
        <v>12910</v>
      </c>
      <c r="H568" s="38" t="s">
        <v>75</v>
      </c>
      <c r="I568" s="38">
        <f t="shared" si="34"/>
        <v>90</v>
      </c>
      <c r="J568" s="64">
        <f t="shared" si="35"/>
        <v>176.67</v>
      </c>
      <c r="K568" s="64">
        <f t="shared" si="36"/>
        <v>15900.3</v>
      </c>
      <c r="L568" s="88">
        <f>VLOOKUP(G568,股价!C:D,2,FALSE)</f>
        <v>180.18</v>
      </c>
      <c r="M568" s="41">
        <f t="shared" si="37"/>
        <v>16216.2</v>
      </c>
      <c r="O568" s="116"/>
      <c r="P568" s="117"/>
      <c r="Q568" s="123"/>
      <c r="R568" s="123"/>
      <c r="S568" s="118"/>
      <c r="T568" s="118"/>
      <c r="U568" s="119"/>
      <c r="V568" s="119"/>
      <c r="W568" s="124"/>
      <c r="X568" s="122"/>
    </row>
    <row r="569" spans="4:24" ht="20.25" customHeight="1" x14ac:dyDescent="0.25">
      <c r="D569" s="51">
        <f>全班!$R$1</f>
        <v>46011</v>
      </c>
      <c r="E569" s="52" t="s">
        <v>223</v>
      </c>
      <c r="F569" s="53" t="s">
        <v>12344</v>
      </c>
      <c r="G569" s="53" t="s">
        <v>12912</v>
      </c>
      <c r="H569" s="38" t="s">
        <v>75</v>
      </c>
      <c r="I569" s="38">
        <f t="shared" si="34"/>
        <v>130</v>
      </c>
      <c r="J569" s="64">
        <f t="shared" si="35"/>
        <v>128.31</v>
      </c>
      <c r="K569" s="64">
        <f t="shared" si="36"/>
        <v>16680.3</v>
      </c>
      <c r="L569" s="88">
        <f>VLOOKUP(G569,股价!C:D,2,FALSE)</f>
        <v>101.79</v>
      </c>
      <c r="M569" s="41">
        <f t="shared" si="37"/>
        <v>13232.7</v>
      </c>
      <c r="O569" s="116"/>
      <c r="P569" s="117"/>
      <c r="Q569" s="123"/>
      <c r="R569" s="123"/>
      <c r="S569" s="118"/>
      <c r="T569" s="118"/>
      <c r="U569" s="119"/>
      <c r="V569" s="119"/>
      <c r="W569" s="124"/>
      <c r="X569" s="122"/>
    </row>
    <row r="570" spans="4:24" ht="20.25" customHeight="1" x14ac:dyDescent="0.25">
      <c r="D570" s="51">
        <f>全班!$R$1</f>
        <v>46011</v>
      </c>
      <c r="E570" s="52" t="s">
        <v>223</v>
      </c>
      <c r="F570" s="53" t="s">
        <v>12386</v>
      </c>
      <c r="G570" s="53" t="s">
        <v>12914</v>
      </c>
      <c r="H570" s="38" t="s">
        <v>75</v>
      </c>
      <c r="I570" s="38">
        <f t="shared" si="34"/>
        <v>20</v>
      </c>
      <c r="J570" s="64">
        <f t="shared" si="35"/>
        <v>745.68</v>
      </c>
      <c r="K570" s="64">
        <f t="shared" si="36"/>
        <v>14913.599999999999</v>
      </c>
      <c r="L570" s="88">
        <f>VLOOKUP(G570,股价!C:D,2,FALSE)</f>
        <v>808.07999999999993</v>
      </c>
      <c r="M570" s="41">
        <f t="shared" si="37"/>
        <v>16161.599999999999</v>
      </c>
      <c r="O570" s="116"/>
      <c r="P570" s="117"/>
      <c r="Q570" s="123"/>
      <c r="R570" s="123"/>
      <c r="S570" s="118"/>
      <c r="T570" s="118"/>
      <c r="U570" s="119"/>
      <c r="V570" s="119"/>
      <c r="W570" s="124"/>
      <c r="X570" s="122"/>
    </row>
    <row r="571" spans="4:24" ht="20.25" customHeight="1" x14ac:dyDescent="0.25">
      <c r="D571" s="51">
        <f>全班!$R$1</f>
        <v>46011</v>
      </c>
      <c r="E571" s="52" t="s">
        <v>223</v>
      </c>
      <c r="F571" s="53" t="s">
        <v>12500</v>
      </c>
      <c r="G571" s="53" t="s">
        <v>12916</v>
      </c>
      <c r="H571" s="38" t="s">
        <v>75</v>
      </c>
      <c r="I571" s="38">
        <f t="shared" si="34"/>
        <v>50</v>
      </c>
      <c r="J571" s="64">
        <f t="shared" si="35"/>
        <v>348.66</v>
      </c>
      <c r="K571" s="64">
        <f t="shared" si="36"/>
        <v>17433</v>
      </c>
      <c r="L571" s="88">
        <f>VLOOKUP(G571,股价!C:D,2,FALSE)</f>
        <v>455.13</v>
      </c>
      <c r="M571" s="41">
        <f t="shared" si="37"/>
        <v>22756.5</v>
      </c>
      <c r="O571" s="116"/>
      <c r="P571" s="117"/>
      <c r="Q571" s="123"/>
      <c r="R571" s="123"/>
      <c r="S571" s="118"/>
      <c r="T571" s="118"/>
      <c r="U571" s="119"/>
      <c r="V571" s="119"/>
      <c r="W571" s="124"/>
      <c r="X571" s="122"/>
    </row>
    <row r="572" spans="4:24" ht="20.25" customHeight="1" x14ac:dyDescent="0.25">
      <c r="D572" s="51">
        <f>全班!$R$1</f>
        <v>46011</v>
      </c>
      <c r="E572" s="52" t="s">
        <v>223</v>
      </c>
      <c r="F572" s="53" t="s">
        <v>12590</v>
      </c>
      <c r="G572" s="53" t="s">
        <v>12918</v>
      </c>
      <c r="H572" s="38" t="s">
        <v>75</v>
      </c>
      <c r="I572" s="38">
        <f t="shared" si="34"/>
        <v>30</v>
      </c>
      <c r="J572" s="64">
        <f t="shared" si="35"/>
        <v>506.22</v>
      </c>
      <c r="K572" s="64">
        <f t="shared" si="36"/>
        <v>15186.6</v>
      </c>
      <c r="L572" s="88">
        <f>VLOOKUP(G572,股价!C:D,2,FALSE)</f>
        <v>516.36</v>
      </c>
      <c r="M572" s="41">
        <f t="shared" si="37"/>
        <v>15490.800000000001</v>
      </c>
      <c r="O572" s="116"/>
      <c r="P572" s="117"/>
      <c r="Q572" s="123"/>
      <c r="R572" s="123"/>
      <c r="S572" s="118"/>
      <c r="T572" s="118"/>
      <c r="U572" s="119"/>
      <c r="V572" s="119"/>
      <c r="W572" s="124"/>
      <c r="X572" s="122"/>
    </row>
    <row r="573" spans="4:24" ht="20.25" customHeight="1" x14ac:dyDescent="0.25">
      <c r="D573" s="51">
        <f>全班!$R$1</f>
        <v>46011</v>
      </c>
      <c r="E573" s="52"/>
      <c r="F573" s="53"/>
      <c r="G573" s="53"/>
      <c r="H573" s="38" t="s">
        <v>75</v>
      </c>
      <c r="I573" s="38">
        <f t="shared" si="34"/>
        <v>0</v>
      </c>
      <c r="J573" s="64" t="e">
        <f t="shared" si="35"/>
        <v>#DIV/0!</v>
      </c>
      <c r="K573" s="64">
        <f t="shared" si="36"/>
        <v>0</v>
      </c>
      <c r="L573" s="88" t="e">
        <f>VLOOKUP(G573,股价!C:D,2,FALSE)</f>
        <v>#N/A</v>
      </c>
      <c r="M573" s="41">
        <f t="shared" si="37"/>
        <v>0</v>
      </c>
      <c r="O573" s="116"/>
      <c r="P573" s="117"/>
      <c r="Q573" s="123"/>
      <c r="R573" s="123"/>
      <c r="S573" s="118"/>
      <c r="T573" s="118"/>
      <c r="U573" s="119"/>
      <c r="V573" s="119"/>
      <c r="W573" s="124"/>
      <c r="X573" s="122"/>
    </row>
    <row r="574" spans="4:24" ht="20.25" customHeight="1" x14ac:dyDescent="0.25">
      <c r="D574" s="51">
        <f>全班!$R$1</f>
        <v>46011</v>
      </c>
      <c r="E574" s="52"/>
      <c r="F574" s="53"/>
      <c r="G574" s="53"/>
      <c r="H574" s="38" t="s">
        <v>75</v>
      </c>
      <c r="I574" s="38">
        <f t="shared" si="34"/>
        <v>0</v>
      </c>
      <c r="J574" s="64" t="e">
        <f t="shared" si="35"/>
        <v>#DIV/0!</v>
      </c>
      <c r="K574" s="64">
        <f t="shared" si="36"/>
        <v>0</v>
      </c>
      <c r="L574" s="88" t="e">
        <f>VLOOKUP(G574,股价!C:D,2,FALSE)</f>
        <v>#N/A</v>
      </c>
      <c r="M574" s="41">
        <f t="shared" si="37"/>
        <v>0</v>
      </c>
      <c r="O574" s="116"/>
      <c r="P574" s="117"/>
      <c r="Q574" s="123"/>
      <c r="R574" s="123"/>
      <c r="S574" s="118"/>
      <c r="T574" s="118"/>
      <c r="U574" s="119"/>
      <c r="V574" s="119"/>
      <c r="W574" s="124"/>
      <c r="X574" s="122"/>
    </row>
    <row r="575" spans="4:24" ht="19.95" customHeight="1" x14ac:dyDescent="0.25">
      <c r="D575" s="42"/>
      <c r="E575" s="48"/>
      <c r="F575" s="43"/>
      <c r="G575" s="43"/>
      <c r="H575" s="43"/>
      <c r="I575" s="43"/>
      <c r="J575" s="43"/>
      <c r="K575" s="43"/>
      <c r="L575" s="44"/>
      <c r="M575" s="45"/>
      <c r="O575" s="125"/>
      <c r="P575" s="126"/>
      <c r="Q575" s="127"/>
      <c r="R575" s="127"/>
      <c r="S575" s="127"/>
      <c r="T575" s="127"/>
      <c r="U575" s="127"/>
      <c r="V575" s="127"/>
      <c r="W575" s="128"/>
      <c r="X575" s="129"/>
    </row>
    <row r="576" spans="4:24" ht="20.25" customHeight="1" x14ac:dyDescent="0.25">
      <c r="D576" s="10" t="s">
        <v>11</v>
      </c>
      <c r="E576" s="15"/>
      <c r="F576" s="7"/>
      <c r="G576" s="7"/>
      <c r="H576" s="7"/>
      <c r="I576" s="8"/>
      <c r="J576" s="8"/>
      <c r="K576" s="8"/>
      <c r="L576" s="7"/>
      <c r="M576" s="90">
        <f>SUM(M546:M575)</f>
        <v>339886.56</v>
      </c>
      <c r="O576" s="10" t="s">
        <v>11</v>
      </c>
      <c r="P576" s="15"/>
      <c r="Q576" s="7"/>
      <c r="R576" s="7"/>
      <c r="S576" s="7"/>
      <c r="T576" s="8"/>
      <c r="U576" s="8"/>
      <c r="V576" s="8"/>
      <c r="W576" s="7"/>
      <c r="X576" s="90" t="e">
        <f>SUM(X546:X575)</f>
        <v>#N/A</v>
      </c>
    </row>
    <row r="577" spans="4:24" ht="20.25" customHeight="1" x14ac:dyDescent="0.25">
      <c r="D577" s="78" t="s">
        <v>86</v>
      </c>
      <c r="E577" s="79"/>
      <c r="F577" s="80"/>
      <c r="G577" s="80"/>
      <c r="H577" s="80"/>
      <c r="I577" s="77"/>
      <c r="J577" s="77"/>
      <c r="K577" s="77"/>
      <c r="L577" s="80"/>
      <c r="M577" s="91">
        <f>L596</f>
        <v>866.29139999999995</v>
      </c>
      <c r="O577" s="78" t="s">
        <v>86</v>
      </c>
      <c r="P577" s="79"/>
      <c r="Q577" s="80"/>
      <c r="R577" s="80"/>
      <c r="S577" s="80"/>
      <c r="T577" s="77"/>
      <c r="U577" s="77"/>
      <c r="V577" s="77"/>
      <c r="W577" s="80"/>
      <c r="X577" s="91">
        <f>W596</f>
        <v>0</v>
      </c>
    </row>
    <row r="578" spans="4:24" ht="20.25" customHeight="1" x14ac:dyDescent="0.25">
      <c r="D578" s="10" t="s">
        <v>12</v>
      </c>
      <c r="E578" s="15"/>
      <c r="F578" s="11"/>
      <c r="G578" s="11"/>
      <c r="H578" s="7"/>
      <c r="I578" s="8"/>
      <c r="J578" s="8"/>
      <c r="K578" s="8"/>
      <c r="L578" s="7"/>
      <c r="M578" s="90">
        <f>M583-M544+M577</f>
        <v>1206005.9354000005</v>
      </c>
      <c r="O578" s="10" t="s">
        <v>12</v>
      </c>
      <c r="P578" s="15"/>
      <c r="Q578" s="11"/>
      <c r="R578" s="11"/>
      <c r="S578" s="7"/>
      <c r="T578" s="8"/>
      <c r="U578" s="8"/>
      <c r="V578" s="8"/>
      <c r="W578" s="7"/>
      <c r="X578" s="90" t="e">
        <f>X583-X544+X577</f>
        <v>#REF!</v>
      </c>
    </row>
    <row r="579" spans="4:24" ht="20.25" customHeight="1" thickBot="1" x14ac:dyDescent="0.3">
      <c r="D579" s="9" t="s">
        <v>14</v>
      </c>
      <c r="E579" s="20"/>
      <c r="F579" s="23"/>
      <c r="G579" s="23"/>
      <c r="H579" s="24"/>
      <c r="I579" s="20"/>
      <c r="J579" s="20"/>
      <c r="K579" s="20"/>
      <c r="L579" s="24"/>
      <c r="M579" s="92">
        <f>M576+M578</f>
        <v>1545892.4954000006</v>
      </c>
      <c r="O579" s="9" t="s">
        <v>14</v>
      </c>
      <c r="P579" s="20"/>
      <c r="Q579" s="23"/>
      <c r="R579" s="23"/>
      <c r="S579" s="24"/>
      <c r="T579" s="20"/>
      <c r="U579" s="20"/>
      <c r="V579" s="20"/>
      <c r="W579" s="24"/>
      <c r="X579" s="92" t="e">
        <f>X576+X578</f>
        <v>#N/A</v>
      </c>
    </row>
    <row r="580" spans="4:24" ht="20.25" customHeight="1" x14ac:dyDescent="0.25">
      <c r="D580" s="10" t="s">
        <v>13</v>
      </c>
      <c r="E580" s="15"/>
      <c r="F580" s="14"/>
      <c r="G580" s="14"/>
      <c r="H580" s="7"/>
      <c r="I580" s="8"/>
      <c r="J580" s="8"/>
      <c r="K580" s="8"/>
      <c r="L580" s="7"/>
      <c r="M580" s="90">
        <f>M579-M583</f>
        <v>545892.4954000006</v>
      </c>
      <c r="O580" s="10" t="s">
        <v>13</v>
      </c>
      <c r="P580" s="15"/>
      <c r="Q580" s="14"/>
      <c r="R580" s="14"/>
      <c r="S580" s="7"/>
      <c r="T580" s="8"/>
      <c r="U580" s="8"/>
      <c r="V580" s="8"/>
      <c r="W580" s="7"/>
      <c r="X580" s="90" t="e">
        <f>X579-X583</f>
        <v>#N/A</v>
      </c>
    </row>
    <row r="581" spans="4:24" ht="20.25" customHeight="1" thickBot="1" x14ac:dyDescent="0.3">
      <c r="D581" s="9" t="s">
        <v>6</v>
      </c>
      <c r="E581" s="20"/>
      <c r="F581" s="16"/>
      <c r="G581" s="16"/>
      <c r="H581" s="5"/>
      <c r="I581" s="6"/>
      <c r="J581" s="6"/>
      <c r="K581" s="6"/>
      <c r="L581" s="5"/>
      <c r="M581" s="22">
        <f>M580/M583</f>
        <v>0.54589249540000062</v>
      </c>
      <c r="O581" s="9" t="s">
        <v>6</v>
      </c>
      <c r="P581" s="20"/>
      <c r="Q581" s="16"/>
      <c r="R581" s="16"/>
      <c r="S581" s="5"/>
      <c r="T581" s="6"/>
      <c r="U581" s="6"/>
      <c r="V581" s="6"/>
      <c r="W581" s="5"/>
      <c r="X581" s="22" t="e">
        <f>X580/X583</f>
        <v>#N/A</v>
      </c>
    </row>
    <row r="582" spans="4:24" ht="20.25" customHeight="1" x14ac:dyDescent="0.25">
      <c r="Q582" s="17"/>
    </row>
    <row r="583" spans="4:24" ht="20.25" customHeight="1" thickBot="1" x14ac:dyDescent="0.3">
      <c r="D583" s="15" t="s">
        <v>8</v>
      </c>
      <c r="E583" s="15"/>
      <c r="F583" s="18"/>
      <c r="G583" s="18"/>
      <c r="L583" s="18"/>
      <c r="M583" s="18">
        <f>本金与余额!D34</f>
        <v>1000000</v>
      </c>
      <c r="O583" s="15" t="s">
        <v>8</v>
      </c>
      <c r="P583" s="15"/>
      <c r="Q583" s="18"/>
      <c r="R583" s="18"/>
      <c r="W583" s="18"/>
      <c r="X583" s="18" t="e">
        <f>本金与余额!#REF!</f>
        <v>#REF!</v>
      </c>
    </row>
    <row r="584" spans="4:24" ht="18" customHeight="1" thickBot="1" x14ac:dyDescent="0.3">
      <c r="D584" s="2" t="s">
        <v>90</v>
      </c>
      <c r="E584" s="3" t="s">
        <v>32</v>
      </c>
      <c r="F584" s="3" t="s">
        <v>18</v>
      </c>
      <c r="G584" s="3" t="s">
        <v>19</v>
      </c>
      <c r="H584" s="3" t="s">
        <v>83</v>
      </c>
      <c r="I584" s="3" t="s">
        <v>1</v>
      </c>
      <c r="J584" s="3" t="s">
        <v>87</v>
      </c>
      <c r="K584" s="3" t="s">
        <v>84</v>
      </c>
      <c r="L584" s="3" t="s">
        <v>85</v>
      </c>
      <c r="M584" s="13" t="s">
        <v>91</v>
      </c>
      <c r="O584" s="2" t="s">
        <v>90</v>
      </c>
      <c r="P584" s="3" t="s">
        <v>32</v>
      </c>
      <c r="Q584" s="3" t="s">
        <v>18</v>
      </c>
      <c r="R584" s="3" t="s">
        <v>19</v>
      </c>
      <c r="S584" s="3" t="s">
        <v>83</v>
      </c>
      <c r="T584" s="3" t="s">
        <v>1</v>
      </c>
      <c r="U584" s="3" t="s">
        <v>87</v>
      </c>
      <c r="V584" s="3" t="s">
        <v>84</v>
      </c>
      <c r="W584" s="3" t="s">
        <v>85</v>
      </c>
      <c r="X584" s="13" t="s">
        <v>91</v>
      </c>
    </row>
    <row r="585" spans="4:24" ht="18" customHeight="1" thickTop="1" x14ac:dyDescent="0.25">
      <c r="D585" s="34">
        <v>45458</v>
      </c>
      <c r="E585" s="47" t="s">
        <v>223</v>
      </c>
      <c r="F585" s="8" t="s">
        <v>246</v>
      </c>
      <c r="G585" s="8" t="s">
        <v>248</v>
      </c>
      <c r="H585" s="8" t="s">
        <v>11719</v>
      </c>
      <c r="I585" s="8">
        <v>24</v>
      </c>
      <c r="J585" s="70" t="s">
        <v>11720</v>
      </c>
      <c r="K585" s="70">
        <v>240</v>
      </c>
      <c r="L585" s="7"/>
      <c r="M585" s="76"/>
      <c r="O585" s="34"/>
      <c r="P585" s="47"/>
      <c r="Q585" s="8"/>
      <c r="R585" s="8"/>
      <c r="S585" s="8"/>
      <c r="T585" s="8"/>
      <c r="U585" s="70"/>
      <c r="V585" s="70"/>
      <c r="W585" s="7"/>
      <c r="X585" s="76"/>
    </row>
    <row r="586" spans="4:24" ht="18" customHeight="1" x14ac:dyDescent="0.25">
      <c r="D586" s="34">
        <v>45453</v>
      </c>
      <c r="E586" s="47" t="s">
        <v>223</v>
      </c>
      <c r="F586" s="8" t="s">
        <v>349</v>
      </c>
      <c r="G586" s="8" t="s">
        <v>351</v>
      </c>
      <c r="H586" s="8" t="s">
        <v>11745</v>
      </c>
      <c r="I586" s="8">
        <v>70</v>
      </c>
      <c r="J586" s="70" t="s">
        <v>11751</v>
      </c>
      <c r="K586" s="70" t="s">
        <v>11751</v>
      </c>
      <c r="L586" s="70">
        <f>I586*1.56</f>
        <v>109.2</v>
      </c>
      <c r="M586" s="76">
        <v>45453</v>
      </c>
      <c r="O586" s="34"/>
      <c r="P586" s="47"/>
      <c r="Q586" s="8"/>
      <c r="R586" s="8"/>
      <c r="S586" s="8"/>
      <c r="T586" s="8"/>
      <c r="U586" s="70"/>
      <c r="V586" s="70"/>
      <c r="W586" s="7"/>
      <c r="X586" s="76"/>
    </row>
    <row r="587" spans="4:24" ht="18" customHeight="1" x14ac:dyDescent="0.25">
      <c r="D587" s="34">
        <v>45566</v>
      </c>
      <c r="E587" s="47" t="s">
        <v>223</v>
      </c>
      <c r="F587" s="8" t="s">
        <v>11438</v>
      </c>
      <c r="G587" s="8" t="s">
        <v>11436</v>
      </c>
      <c r="H587" s="8" t="s">
        <v>11802</v>
      </c>
      <c r="I587" s="8">
        <v>20</v>
      </c>
      <c r="J587" s="70" t="s">
        <v>11720</v>
      </c>
      <c r="K587" s="70">
        <f>I587*10</f>
        <v>200</v>
      </c>
      <c r="L587" s="7"/>
      <c r="M587" s="76">
        <v>45566</v>
      </c>
      <c r="O587" s="34"/>
      <c r="P587" s="47"/>
      <c r="Q587" s="8"/>
      <c r="R587" s="8"/>
      <c r="S587" s="8"/>
      <c r="T587" s="8"/>
      <c r="U587" s="70"/>
      <c r="V587" s="70"/>
      <c r="W587" s="7"/>
      <c r="X587" s="76"/>
    </row>
    <row r="588" spans="4:24" ht="18" customHeight="1" x14ac:dyDescent="0.25">
      <c r="D588" s="34">
        <v>45594</v>
      </c>
      <c r="E588" s="47" t="s">
        <v>223</v>
      </c>
      <c r="F588" s="35" t="s">
        <v>355</v>
      </c>
      <c r="G588" s="35" t="s">
        <v>357</v>
      </c>
      <c r="H588" s="8" t="s">
        <v>12042</v>
      </c>
      <c r="I588" s="8">
        <v>14</v>
      </c>
      <c r="J588" s="70" t="s">
        <v>12039</v>
      </c>
      <c r="K588" s="70" t="s">
        <v>12039</v>
      </c>
      <c r="L588" s="18">
        <f>I588*1.395*7.8</f>
        <v>152.334</v>
      </c>
      <c r="M588" s="76">
        <v>45594</v>
      </c>
      <c r="O588" s="34"/>
      <c r="P588" s="47"/>
      <c r="Q588" s="35"/>
      <c r="R588" s="35"/>
      <c r="S588" s="8"/>
      <c r="T588" s="8"/>
      <c r="U588" s="70"/>
      <c r="V588" s="70"/>
      <c r="X588" s="76"/>
    </row>
    <row r="589" spans="4:24" ht="18" customHeight="1" x14ac:dyDescent="0.25">
      <c r="D589" s="34">
        <v>45699</v>
      </c>
      <c r="E589" s="47" t="s">
        <v>223</v>
      </c>
      <c r="F589" s="35" t="s">
        <v>355</v>
      </c>
      <c r="G589" s="35" t="s">
        <v>357</v>
      </c>
      <c r="H589" s="8" t="s">
        <v>11744</v>
      </c>
      <c r="I589" s="8">
        <v>14</v>
      </c>
      <c r="J589" s="70" t="s">
        <v>12163</v>
      </c>
      <c r="K589" s="70" t="s">
        <v>12163</v>
      </c>
      <c r="L589">
        <f>14*1.335*7.8</f>
        <v>145.78199999999998</v>
      </c>
      <c r="M589" s="76">
        <v>45699</v>
      </c>
      <c r="O589" s="34"/>
      <c r="P589" s="47"/>
      <c r="Q589" s="35"/>
      <c r="R589" s="35"/>
      <c r="S589" s="8"/>
      <c r="T589" s="8"/>
      <c r="U589" s="70"/>
      <c r="V589" s="70"/>
      <c r="X589" s="76"/>
    </row>
    <row r="590" spans="4:24" ht="18" customHeight="1" x14ac:dyDescent="0.25">
      <c r="D590" s="34">
        <v>45817</v>
      </c>
      <c r="E590" s="47" t="s">
        <v>223</v>
      </c>
      <c r="F590" s="35" t="s">
        <v>349</v>
      </c>
      <c r="G590" s="35" t="s">
        <v>351</v>
      </c>
      <c r="H590" s="8" t="s">
        <v>11745</v>
      </c>
      <c r="I590" s="8">
        <v>65</v>
      </c>
      <c r="J590" s="70" t="s">
        <v>12321</v>
      </c>
      <c r="K590" s="70" t="s">
        <v>12321</v>
      </c>
      <c r="L590">
        <f>I590*0.21*7.8</f>
        <v>106.47</v>
      </c>
      <c r="M590" s="76">
        <v>45817</v>
      </c>
      <c r="O590" s="34"/>
      <c r="P590" s="47"/>
      <c r="Q590" s="35"/>
      <c r="R590" s="35"/>
      <c r="S590" s="8"/>
      <c r="T590" s="8"/>
      <c r="U590" s="70"/>
      <c r="V590" s="70"/>
      <c r="X590" s="76"/>
    </row>
    <row r="591" spans="4:24" ht="18" customHeight="1" x14ac:dyDescent="0.25">
      <c r="D591" s="34">
        <v>45819</v>
      </c>
      <c r="E591" s="47" t="s">
        <v>223</v>
      </c>
      <c r="F591" s="35" t="s">
        <v>246</v>
      </c>
      <c r="G591" s="35" t="s">
        <v>248</v>
      </c>
      <c r="H591" s="8" t="s">
        <v>11745</v>
      </c>
      <c r="I591" s="8">
        <v>230</v>
      </c>
      <c r="J591" s="70" t="s">
        <v>12324</v>
      </c>
      <c r="K591" s="70" t="s">
        <v>12324</v>
      </c>
      <c r="L591">
        <f>I591*0.01*7.8</f>
        <v>17.940000000000001</v>
      </c>
      <c r="M591" s="76">
        <v>45819</v>
      </c>
      <c r="O591" s="34"/>
      <c r="P591" s="47"/>
      <c r="Q591" s="35"/>
      <c r="R591" s="35"/>
      <c r="S591" s="8"/>
      <c r="T591" s="8"/>
      <c r="U591" s="70"/>
      <c r="V591" s="70"/>
      <c r="X591" s="76"/>
    </row>
    <row r="592" spans="4:24" ht="18" customHeight="1" x14ac:dyDescent="0.25">
      <c r="D592" s="34">
        <v>45820</v>
      </c>
      <c r="E592" s="47" t="s">
        <v>223</v>
      </c>
      <c r="F592" s="35" t="s">
        <v>11483</v>
      </c>
      <c r="G592" s="35" t="s">
        <v>11485</v>
      </c>
      <c r="H592" s="8" t="s">
        <v>12322</v>
      </c>
      <c r="I592" s="8">
        <v>100</v>
      </c>
      <c r="J592" s="70" t="s">
        <v>12327</v>
      </c>
      <c r="K592" s="70" t="s">
        <v>12327</v>
      </c>
      <c r="L592">
        <v>46.331999999999994</v>
      </c>
      <c r="M592" s="76">
        <v>45820</v>
      </c>
      <c r="O592" s="34"/>
      <c r="P592" s="47"/>
      <c r="Q592" s="35"/>
      <c r="R592" s="35"/>
      <c r="S592" s="8"/>
      <c r="T592" s="8"/>
      <c r="U592" s="70"/>
      <c r="V592" s="70"/>
      <c r="X592" s="76"/>
    </row>
    <row r="593" spans="4:24" ht="18" customHeight="1" x14ac:dyDescent="0.25">
      <c r="D593" s="34">
        <v>45806</v>
      </c>
      <c r="E593" s="47" t="s">
        <v>223</v>
      </c>
      <c r="F593" s="35" t="s">
        <v>475</v>
      </c>
      <c r="G593" s="35" t="s">
        <v>477</v>
      </c>
      <c r="H593" s="8" t="s">
        <v>12322</v>
      </c>
      <c r="I593" s="8">
        <v>20</v>
      </c>
      <c r="J593" s="70" t="s">
        <v>12325</v>
      </c>
      <c r="K593" s="70" t="s">
        <v>12325</v>
      </c>
      <c r="L593">
        <v>94.185000000000002</v>
      </c>
      <c r="M593" s="76">
        <v>45824</v>
      </c>
      <c r="O593" s="34"/>
      <c r="P593" s="47"/>
      <c r="Q593" s="35"/>
      <c r="R593" s="35"/>
      <c r="S593" s="8"/>
      <c r="T593" s="8"/>
      <c r="U593" s="70"/>
      <c r="V593" s="70"/>
      <c r="X593" s="76"/>
    </row>
    <row r="594" spans="4:24" ht="18" customHeight="1" x14ac:dyDescent="0.25">
      <c r="D594" s="34">
        <v>45775</v>
      </c>
      <c r="E594" s="47" t="s">
        <v>223</v>
      </c>
      <c r="F594" s="35" t="s">
        <v>355</v>
      </c>
      <c r="G594" s="35" t="s">
        <v>357</v>
      </c>
      <c r="H594" s="8" t="s">
        <v>11744</v>
      </c>
      <c r="I594" s="8">
        <v>14</v>
      </c>
      <c r="J594" s="70" t="s">
        <v>12331</v>
      </c>
      <c r="K594" s="70" t="s">
        <v>12331</v>
      </c>
      <c r="L594">
        <f>14*1.777*7.8</f>
        <v>194.04839999999999</v>
      </c>
      <c r="M594" s="76">
        <v>45775</v>
      </c>
      <c r="O594" s="34"/>
      <c r="P594" s="47"/>
      <c r="Q594" s="35"/>
      <c r="R594" s="35"/>
      <c r="S594" s="8"/>
      <c r="T594" s="8"/>
      <c r="U594" s="70"/>
      <c r="V594" s="70"/>
      <c r="X594" s="76"/>
    </row>
    <row r="595" spans="4:24" ht="18" customHeight="1" x14ac:dyDescent="0.25">
      <c r="D595" s="34"/>
      <c r="E595" s="47"/>
      <c r="F595" s="35"/>
      <c r="G595" s="35"/>
      <c r="H595" s="8"/>
      <c r="I595" s="8"/>
      <c r="J595" s="70"/>
      <c r="K595" s="70"/>
      <c r="M595" s="76"/>
      <c r="O595" s="34"/>
      <c r="P595" s="47"/>
      <c r="Q595" s="35"/>
      <c r="R595" s="35"/>
      <c r="S595" s="8"/>
      <c r="T595" s="8"/>
      <c r="U595" s="70"/>
      <c r="V595" s="70"/>
      <c r="X595" s="76"/>
    </row>
    <row r="596" spans="4:24" ht="18" customHeight="1" thickBot="1" x14ac:dyDescent="0.3">
      <c r="D596" s="62" t="s">
        <v>86</v>
      </c>
      <c r="E596" s="4"/>
      <c r="F596" s="4"/>
      <c r="G596" s="4"/>
      <c r="H596" s="4"/>
      <c r="I596" s="73"/>
      <c r="J596" s="4"/>
      <c r="K596" s="74"/>
      <c r="L596" s="75">
        <f>SUM(L585:L595)</f>
        <v>866.29139999999995</v>
      </c>
      <c r="M596" s="63"/>
      <c r="O596" s="62" t="s">
        <v>86</v>
      </c>
      <c r="P596" s="4"/>
      <c r="Q596" s="4"/>
      <c r="R596" s="4"/>
      <c r="S596" s="4"/>
      <c r="T596" s="73"/>
      <c r="U596" s="4"/>
      <c r="V596" s="74"/>
      <c r="W596" s="75">
        <f>SUM(W585:W588)</f>
        <v>0</v>
      </c>
      <c r="X596" s="63"/>
    </row>
    <row r="598" spans="4:24" ht="18" customHeight="1" x14ac:dyDescent="0.25">
      <c r="D598" s="82"/>
      <c r="O598" s="82"/>
    </row>
    <row r="599" spans="4:24" ht="18" customHeight="1" x14ac:dyDescent="0.25">
      <c r="D599" s="35"/>
      <c r="O599" s="35"/>
    </row>
    <row r="600" spans="4:24" ht="18" customHeight="1" x14ac:dyDescent="0.25">
      <c r="D600" s="35"/>
      <c r="O600" s="35"/>
    </row>
    <row r="601" spans="4:24" ht="18" customHeight="1" x14ac:dyDescent="0.25">
      <c r="D601" s="35"/>
      <c r="O601" s="35"/>
    </row>
    <row r="602" spans="4:24" ht="18" customHeight="1" x14ac:dyDescent="0.25">
      <c r="D602" s="35"/>
      <c r="O602" s="35"/>
    </row>
    <row r="603" spans="4:24" ht="18" customHeight="1" x14ac:dyDescent="0.25">
      <c r="D603" s="35"/>
      <c r="O603" s="35"/>
    </row>
    <row r="604" spans="4:24" ht="18" customHeight="1" x14ac:dyDescent="0.25">
      <c r="D604" s="35"/>
      <c r="O604" s="35"/>
    </row>
  </sheetData>
  <phoneticPr fontId="2" type="noConversion"/>
  <conditionalFormatting sqref="I8:I543 M408:M543 J546:L575">
    <cfRule type="cellIs" dxfId="14" priority="1" operator="lessThan">
      <formula>0</formula>
    </cfRule>
  </conditionalFormatting>
  <conditionalFormatting sqref="J351:J407">
    <cfRule type="cellIs" dxfId="13" priority="2" operator="lessThan">
      <formula>0</formula>
    </cfRule>
  </conditionalFormatting>
  <conditionalFormatting sqref="M8:M350">
    <cfRule type="cellIs" dxfId="12" priority="6" operator="lessThan">
      <formula>0</formula>
    </cfRule>
  </conditionalFormatting>
  <conditionalFormatting sqref="M580">
    <cfRule type="cellIs" dxfId="11" priority="9" operator="lessThanOrEqual">
      <formula>0</formula>
    </cfRule>
  </conditionalFormatting>
  <conditionalFormatting sqref="M581">
    <cfRule type="cellIs" dxfId="10" priority="8" operator="lessThan">
      <formula>0</formula>
    </cfRule>
  </conditionalFormatting>
  <hyperlinks>
    <hyperlink ref="A1" location="全班汇总!A1" display="back" xr:uid="{00000000-0004-0000-2B00-000000000000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FF00"/>
  </sheetPr>
  <dimension ref="B3:C11"/>
  <sheetViews>
    <sheetView showGridLines="0" workbookViewId="0">
      <selection activeCell="F15" sqref="F15"/>
    </sheetView>
  </sheetViews>
  <sheetFormatPr defaultRowHeight="24" customHeight="1" x14ac:dyDescent="0.25"/>
  <cols>
    <col min="1" max="1" width="3.109375" customWidth="1"/>
    <col min="2" max="2" width="3.88671875" customWidth="1"/>
    <col min="3" max="3" width="103.88671875" bestFit="1" customWidth="1"/>
    <col min="4" max="4" width="3.44140625" customWidth="1"/>
  </cols>
  <sheetData>
    <row r="3" spans="2:3" ht="7.95" customHeight="1" x14ac:dyDescent="0.25"/>
    <row r="4" spans="2:3" ht="24" customHeight="1" x14ac:dyDescent="0.25">
      <c r="B4" s="135" t="s">
        <v>259</v>
      </c>
      <c r="C4" s="7"/>
    </row>
    <row r="5" spans="2:3" ht="24" customHeight="1" x14ac:dyDescent="0.25">
      <c r="B5" s="135" t="s">
        <v>256</v>
      </c>
      <c r="C5" s="7"/>
    </row>
    <row r="6" spans="2:3" ht="31.2" customHeight="1" x14ac:dyDescent="0.25">
      <c r="B6" s="136">
        <v>1</v>
      </c>
      <c r="C6" s="80" t="s">
        <v>253</v>
      </c>
    </row>
    <row r="7" spans="2:3" ht="31.2" customHeight="1" x14ac:dyDescent="0.25">
      <c r="B7" s="136">
        <v>2</v>
      </c>
      <c r="C7" s="132" t="s">
        <v>254</v>
      </c>
    </row>
    <row r="8" spans="2:3" ht="31.2" customHeight="1" x14ac:dyDescent="0.25">
      <c r="B8" s="136">
        <v>3</v>
      </c>
      <c r="C8" s="132" t="s">
        <v>11739</v>
      </c>
    </row>
    <row r="9" spans="2:3" ht="31.2" customHeight="1" x14ac:dyDescent="0.25">
      <c r="B9" s="136">
        <v>4</v>
      </c>
      <c r="C9" s="133" t="s">
        <v>623</v>
      </c>
    </row>
    <row r="10" spans="2:3" ht="31.2" customHeight="1" x14ac:dyDescent="0.25">
      <c r="B10" s="136">
        <v>5</v>
      </c>
      <c r="C10" s="132" t="s">
        <v>255</v>
      </c>
    </row>
    <row r="11" spans="2:3" ht="31.2" customHeight="1" x14ac:dyDescent="0.25">
      <c r="B11" s="136">
        <v>6</v>
      </c>
      <c r="C11" s="134" t="s">
        <v>257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00FD-A6CA-4DE5-BEF5-EDA1F94874AE}">
  <dimension ref="A1:M33"/>
  <sheetViews>
    <sheetView showGridLines="0" zoomScale="90" zoomScaleNormal="90" workbookViewId="0">
      <selection activeCell="V23" sqref="V23:V24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0.6640625" style="1"/>
    <col min="10" max="10" width="10.77734375" customWidth="1"/>
    <col min="11" max="11" width="11.6640625" style="12" bestFit="1" customWidth="1"/>
    <col min="12" max="12" width="10.77734375" customWidth="1"/>
    <col min="13" max="13" width="11.44140625" bestFit="1" customWidth="1"/>
    <col min="14" max="14" width="5.77734375" customWidth="1"/>
  </cols>
  <sheetData>
    <row r="1" spans="1:13" ht="20.25" customHeight="1" thickBot="1" x14ac:dyDescent="0.3">
      <c r="A1" s="104" t="s">
        <v>144</v>
      </c>
      <c r="D1" s="7" t="s">
        <v>191</v>
      </c>
      <c r="E1" s="7"/>
      <c r="K1"/>
      <c r="L1" s="12"/>
    </row>
    <row r="2" spans="1:13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</row>
    <row r="3" spans="1:13" ht="20.25" customHeight="1" thickTop="1" x14ac:dyDescent="0.25">
      <c r="C3">
        <v>1</v>
      </c>
      <c r="D3" s="34"/>
      <c r="E3" s="47"/>
      <c r="F3" s="35"/>
      <c r="G3" s="35"/>
      <c r="H3" s="35"/>
      <c r="I3" s="35"/>
      <c r="J3" s="35"/>
      <c r="K3" s="35"/>
      <c r="L3" s="97"/>
      <c r="M3" s="36">
        <f>L3*I3</f>
        <v>0</v>
      </c>
    </row>
    <row r="4" spans="1:13" ht="20.25" customHeight="1" x14ac:dyDescent="0.25">
      <c r="C4">
        <v>2</v>
      </c>
      <c r="D4" s="34"/>
      <c r="E4" s="47"/>
      <c r="F4" s="35"/>
      <c r="G4" s="49"/>
      <c r="H4" s="35"/>
      <c r="I4" s="35"/>
      <c r="J4" s="35"/>
      <c r="K4" s="35"/>
      <c r="L4" s="97"/>
      <c r="M4" s="36">
        <f>L4*I4</f>
        <v>0</v>
      </c>
    </row>
    <row r="5" spans="1:13" ht="20.25" customHeight="1" x14ac:dyDescent="0.25">
      <c r="C5">
        <v>3</v>
      </c>
      <c r="D5" s="34"/>
      <c r="E5" s="47"/>
      <c r="F5" s="35"/>
      <c r="G5" s="35"/>
      <c r="H5" s="35"/>
      <c r="I5" s="35"/>
      <c r="J5" s="35"/>
      <c r="K5" s="35"/>
      <c r="L5" s="131"/>
      <c r="M5" s="36">
        <f t="shared" ref="M5:M12" si="0">L5*I5</f>
        <v>0</v>
      </c>
    </row>
    <row r="6" spans="1:13" ht="20.25" customHeight="1" x14ac:dyDescent="0.25">
      <c r="C6">
        <v>4</v>
      </c>
      <c r="D6" s="34"/>
      <c r="E6" s="47"/>
      <c r="F6" s="35"/>
      <c r="G6" s="35"/>
      <c r="H6" s="35"/>
      <c r="I6" s="35"/>
      <c r="J6" s="35"/>
      <c r="K6" s="35"/>
      <c r="L6" s="131"/>
      <c r="M6" s="36">
        <f t="shared" si="0"/>
        <v>0</v>
      </c>
    </row>
    <row r="7" spans="1:13" ht="20.25" customHeight="1" x14ac:dyDescent="0.25">
      <c r="C7">
        <v>5</v>
      </c>
      <c r="D7" s="34"/>
      <c r="E7" s="47"/>
      <c r="F7" s="35"/>
      <c r="G7" s="35"/>
      <c r="H7" s="35"/>
      <c r="I7" s="35"/>
      <c r="J7" s="35"/>
      <c r="K7" s="35"/>
      <c r="L7" s="131"/>
      <c r="M7" s="36">
        <f t="shared" si="0"/>
        <v>0</v>
      </c>
    </row>
    <row r="8" spans="1:13" ht="20.25" customHeight="1" x14ac:dyDescent="0.25">
      <c r="C8">
        <v>6</v>
      </c>
      <c r="D8" s="34"/>
      <c r="E8" s="47"/>
      <c r="F8" s="35"/>
      <c r="G8" s="35"/>
      <c r="H8" s="35"/>
      <c r="I8" s="35"/>
      <c r="J8" s="35"/>
      <c r="K8" s="35"/>
      <c r="L8" s="131"/>
      <c r="M8" s="36">
        <f t="shared" si="0"/>
        <v>0</v>
      </c>
    </row>
    <row r="9" spans="1:13" ht="20.25" customHeight="1" x14ac:dyDescent="0.25">
      <c r="C9">
        <v>7</v>
      </c>
      <c r="D9" s="34"/>
      <c r="E9" s="47"/>
      <c r="F9" s="35"/>
      <c r="G9" s="35"/>
      <c r="H9" s="35"/>
      <c r="I9" s="35"/>
      <c r="J9" s="35"/>
      <c r="K9" s="35"/>
      <c r="L9" s="131"/>
      <c r="M9" s="36">
        <f t="shared" si="0"/>
        <v>0</v>
      </c>
    </row>
    <row r="10" spans="1:13" ht="20.25" customHeight="1" x14ac:dyDescent="0.25">
      <c r="C10">
        <v>8</v>
      </c>
      <c r="D10" s="34"/>
      <c r="E10" s="47"/>
      <c r="F10" s="35"/>
      <c r="G10" s="35"/>
      <c r="H10" s="35"/>
      <c r="I10" s="35"/>
      <c r="J10" s="35"/>
      <c r="K10" s="35"/>
      <c r="L10" s="131"/>
      <c r="M10" s="36">
        <f t="shared" si="0"/>
        <v>0</v>
      </c>
    </row>
    <row r="11" spans="1:13" ht="20.25" customHeight="1" x14ac:dyDescent="0.25">
      <c r="C11">
        <v>9</v>
      </c>
      <c r="D11" s="34"/>
      <c r="E11" s="47"/>
      <c r="F11" s="35"/>
      <c r="G11" s="35"/>
      <c r="H11" s="35"/>
      <c r="I11" s="35"/>
      <c r="J11" s="35"/>
      <c r="K11" s="35"/>
      <c r="L11" s="131"/>
      <c r="M11" s="36">
        <f t="shared" si="0"/>
        <v>0</v>
      </c>
    </row>
    <row r="12" spans="1:13" ht="20.25" customHeight="1" x14ac:dyDescent="0.25">
      <c r="C12">
        <v>10</v>
      </c>
      <c r="D12" s="34"/>
      <c r="E12" s="47"/>
      <c r="F12" s="35"/>
      <c r="G12" s="35"/>
      <c r="H12" s="35"/>
      <c r="I12" s="35"/>
      <c r="J12" s="35"/>
      <c r="K12" s="35"/>
      <c r="L12" s="131"/>
      <c r="M12" s="36">
        <f t="shared" si="0"/>
        <v>0</v>
      </c>
    </row>
    <row r="13" spans="1:13" ht="20.25" customHeight="1" thickBot="1" x14ac:dyDescent="0.3">
      <c r="D13" s="9" t="s">
        <v>41</v>
      </c>
      <c r="E13" s="20"/>
      <c r="F13" s="20"/>
      <c r="G13" s="20"/>
      <c r="H13" s="20"/>
      <c r="I13" s="20"/>
      <c r="J13" s="20"/>
      <c r="K13" s="20"/>
      <c r="L13" s="20"/>
      <c r="M13" s="21">
        <f>SUM(M3:M12)</f>
        <v>0</v>
      </c>
    </row>
    <row r="14" spans="1:13" ht="20.25" customHeight="1" thickBot="1" x14ac:dyDescent="0.3">
      <c r="D14" s="2" t="s">
        <v>3</v>
      </c>
      <c r="E14" s="3" t="s">
        <v>32</v>
      </c>
      <c r="F14" s="3" t="s">
        <v>18</v>
      </c>
      <c r="G14" s="3" t="s">
        <v>19</v>
      </c>
      <c r="H14" s="3" t="s">
        <v>83</v>
      </c>
      <c r="I14" s="3" t="s">
        <v>1</v>
      </c>
      <c r="J14" s="3" t="s">
        <v>10</v>
      </c>
      <c r="K14" s="3" t="s">
        <v>17</v>
      </c>
      <c r="L14" s="3" t="s">
        <v>7</v>
      </c>
      <c r="M14" s="13" t="s">
        <v>4</v>
      </c>
    </row>
    <row r="15" spans="1:13" ht="20.25" customHeight="1" thickTop="1" x14ac:dyDescent="0.25">
      <c r="C15" s="65"/>
      <c r="D15" s="51">
        <f>全班!$R$1</f>
        <v>46011</v>
      </c>
      <c r="E15" s="52"/>
      <c r="F15" s="38"/>
      <c r="G15" s="38"/>
      <c r="H15" s="38" t="s">
        <v>75</v>
      </c>
      <c r="I15" s="38">
        <f>SUMIFS($I$3:$I$13,$G$3:$G$13,G15)</f>
        <v>0</v>
      </c>
      <c r="J15" s="64" t="e">
        <f>K15/I15</f>
        <v>#DIV/0!</v>
      </c>
      <c r="K15" s="64">
        <f>SUMIFS($M$3:$M$13,$G$3:$G$13,G15)</f>
        <v>0</v>
      </c>
      <c r="L15" s="88" t="e">
        <f>VLOOKUP(G15,股价!C:D,2,FALSE)</f>
        <v>#N/A</v>
      </c>
      <c r="M15" s="41">
        <f>IFERROR(I15*L15,0)</f>
        <v>0</v>
      </c>
    </row>
    <row r="16" spans="1:13" ht="20.25" customHeight="1" x14ac:dyDescent="0.25">
      <c r="D16" s="51">
        <f>全班!$R$1</f>
        <v>46011</v>
      </c>
      <c r="E16" s="52"/>
      <c r="F16" s="38"/>
      <c r="G16" s="38"/>
      <c r="H16" s="38" t="s">
        <v>75</v>
      </c>
      <c r="I16" s="38">
        <f>SUMIFS($I$3:$I$13,$G$3:$G$13,G16)</f>
        <v>0</v>
      </c>
      <c r="J16" s="64" t="e">
        <f>K16/I16</f>
        <v>#DIV/0!</v>
      </c>
      <c r="K16" s="64">
        <f>SUMIFS($M$3:$M$13,$G$3:$G$13,G16)</f>
        <v>0</v>
      </c>
      <c r="L16" s="88" t="e">
        <f>VLOOKUP(G16,股价!C:D,2,FALSE)</f>
        <v>#N/A</v>
      </c>
      <c r="M16" s="41">
        <f>IFERROR(I16*L16,0)</f>
        <v>0</v>
      </c>
    </row>
    <row r="17" spans="4:13" ht="20.25" customHeight="1" x14ac:dyDescent="0.25">
      <c r="D17" s="51"/>
      <c r="E17" s="52"/>
      <c r="F17" s="38"/>
      <c r="G17" s="38"/>
      <c r="H17" s="38"/>
      <c r="I17" s="38"/>
      <c r="J17" s="39"/>
      <c r="K17" s="39"/>
      <c r="L17" s="40"/>
      <c r="M17" s="41"/>
    </row>
    <row r="18" spans="4:13" ht="20.25" customHeight="1" x14ac:dyDescent="0.25">
      <c r="D18" s="42"/>
      <c r="E18" s="48"/>
      <c r="F18" s="43"/>
      <c r="G18" s="43"/>
      <c r="H18" s="43"/>
      <c r="I18" s="43"/>
      <c r="J18" s="43"/>
      <c r="K18" s="43"/>
      <c r="L18" s="44"/>
      <c r="M18" s="45"/>
    </row>
    <row r="19" spans="4:13" ht="20.25" customHeight="1" x14ac:dyDescent="0.25">
      <c r="D19" s="10" t="s">
        <v>11</v>
      </c>
      <c r="E19" s="15"/>
      <c r="F19" s="7"/>
      <c r="G19" s="7"/>
      <c r="H19" s="7"/>
      <c r="I19" s="8"/>
      <c r="J19" s="8"/>
      <c r="K19" s="8"/>
      <c r="L19" s="7"/>
      <c r="M19" s="90">
        <f>SUM(M15:M18)</f>
        <v>0</v>
      </c>
    </row>
    <row r="20" spans="4:13" ht="20.25" customHeight="1" x14ac:dyDescent="0.25">
      <c r="D20" s="78" t="s">
        <v>86</v>
      </c>
      <c r="E20" s="79"/>
      <c r="F20" s="80"/>
      <c r="G20" s="80"/>
      <c r="H20" s="80"/>
      <c r="I20" s="77"/>
      <c r="J20" s="77"/>
      <c r="K20" s="77"/>
      <c r="L20" s="80"/>
      <c r="M20" s="91">
        <f>L33</f>
        <v>0</v>
      </c>
    </row>
    <row r="21" spans="4:13" ht="20.25" customHeight="1" x14ac:dyDescent="0.25">
      <c r="D21" s="10" t="s">
        <v>12</v>
      </c>
      <c r="E21" s="15"/>
      <c r="F21" s="11"/>
      <c r="G21" s="11"/>
      <c r="H21" s="7"/>
      <c r="I21" s="8"/>
      <c r="J21" s="8"/>
      <c r="K21" s="8"/>
      <c r="L21" s="7"/>
      <c r="M21" s="90">
        <f>M26-M13+M20</f>
        <v>1000000</v>
      </c>
    </row>
    <row r="22" spans="4:13" ht="20.25" customHeight="1" thickBot="1" x14ac:dyDescent="0.3">
      <c r="D22" s="9" t="s">
        <v>14</v>
      </c>
      <c r="E22" s="20"/>
      <c r="F22" s="23"/>
      <c r="G22" s="23"/>
      <c r="H22" s="24"/>
      <c r="I22" s="20"/>
      <c r="J22" s="20"/>
      <c r="K22" s="20"/>
      <c r="L22" s="24"/>
      <c r="M22" s="92">
        <f>M19+M21</f>
        <v>1000000</v>
      </c>
    </row>
    <row r="23" spans="4:13" ht="20.25" customHeight="1" x14ac:dyDescent="0.25">
      <c r="D23" s="10" t="s">
        <v>13</v>
      </c>
      <c r="E23" s="15"/>
      <c r="F23" s="14"/>
      <c r="G23" s="14"/>
      <c r="H23" s="7"/>
      <c r="I23" s="8"/>
      <c r="J23" s="8"/>
      <c r="K23" s="8"/>
      <c r="L23" s="7"/>
      <c r="M23" s="90">
        <f>M22-M26</f>
        <v>0</v>
      </c>
    </row>
    <row r="24" spans="4:13" ht="20.25" customHeight="1" thickBot="1" x14ac:dyDescent="0.3">
      <c r="D24" s="9" t="s">
        <v>6</v>
      </c>
      <c r="E24" s="20"/>
      <c r="F24" s="16"/>
      <c r="G24" s="16"/>
      <c r="H24" s="5"/>
      <c r="I24" s="6"/>
      <c r="J24" s="6"/>
      <c r="K24" s="6"/>
      <c r="L24" s="5"/>
      <c r="M24" s="22">
        <f>M23/M26</f>
        <v>0</v>
      </c>
    </row>
    <row r="25" spans="4:13" ht="20.25" customHeight="1" x14ac:dyDescent="0.25"/>
    <row r="26" spans="4:13" ht="20.25" customHeight="1" thickBot="1" x14ac:dyDescent="0.3">
      <c r="D26" s="15" t="s">
        <v>8</v>
      </c>
      <c r="E26" s="15"/>
      <c r="F26" s="18"/>
      <c r="G26" s="18"/>
      <c r="L26" s="18"/>
      <c r="M26" s="18">
        <f>本金与余额!D14</f>
        <v>1000000</v>
      </c>
    </row>
    <row r="27" spans="4:13" ht="18" customHeight="1" thickBot="1" x14ac:dyDescent="0.3">
      <c r="D27" s="2" t="s">
        <v>90</v>
      </c>
      <c r="E27" s="3" t="s">
        <v>32</v>
      </c>
      <c r="F27" s="3" t="s">
        <v>18</v>
      </c>
      <c r="G27" s="3" t="s">
        <v>19</v>
      </c>
      <c r="H27" s="3" t="s">
        <v>83</v>
      </c>
      <c r="I27" s="3" t="s">
        <v>1</v>
      </c>
      <c r="J27" s="3" t="s">
        <v>87</v>
      </c>
      <c r="K27" s="3" t="s">
        <v>84</v>
      </c>
      <c r="L27" s="3" t="s">
        <v>85</v>
      </c>
      <c r="M27" s="13" t="s">
        <v>91</v>
      </c>
    </row>
    <row r="28" spans="4:13" ht="18" customHeight="1" thickTop="1" x14ac:dyDescent="0.25">
      <c r="D28" s="34"/>
      <c r="E28" s="47"/>
      <c r="F28" s="8"/>
      <c r="G28" s="8"/>
      <c r="H28" s="8"/>
      <c r="I28" s="8"/>
      <c r="J28" s="70"/>
      <c r="K28" s="70"/>
      <c r="L28" s="7"/>
      <c r="M28" s="76"/>
    </row>
    <row r="29" spans="4:13" ht="18" customHeight="1" x14ac:dyDescent="0.25">
      <c r="D29" s="34"/>
      <c r="E29" s="47"/>
      <c r="F29" s="8"/>
      <c r="G29" s="8"/>
      <c r="H29" s="8"/>
      <c r="I29" s="8"/>
      <c r="J29" s="70"/>
      <c r="K29" s="70"/>
      <c r="L29" s="7"/>
      <c r="M29" s="76"/>
    </row>
    <row r="30" spans="4:13" ht="18" customHeight="1" x14ac:dyDescent="0.25">
      <c r="D30" s="34"/>
      <c r="E30" s="47"/>
      <c r="F30" s="8"/>
      <c r="G30" s="8"/>
      <c r="H30" s="8"/>
      <c r="I30" s="8"/>
      <c r="J30" s="70"/>
      <c r="K30" s="70"/>
      <c r="L30" s="7"/>
      <c r="M30" s="76"/>
    </row>
    <row r="31" spans="4:13" ht="18" customHeight="1" x14ac:dyDescent="0.25">
      <c r="D31" s="34"/>
      <c r="E31" s="47"/>
      <c r="F31" s="35"/>
      <c r="G31" s="35"/>
      <c r="H31" s="8"/>
      <c r="I31" s="8"/>
      <c r="J31" s="70"/>
      <c r="K31" s="70"/>
      <c r="L31" s="7"/>
      <c r="M31" s="71"/>
    </row>
    <row r="32" spans="4:13" ht="18" customHeight="1" x14ac:dyDescent="0.25">
      <c r="D32" s="34"/>
      <c r="E32" s="47"/>
      <c r="F32" s="35"/>
      <c r="G32" s="35"/>
      <c r="H32" s="8"/>
      <c r="I32" s="8"/>
      <c r="J32" s="70"/>
      <c r="K32" s="70"/>
      <c r="M32" s="71"/>
    </row>
    <row r="33" spans="4:13" ht="18" customHeight="1" thickBot="1" x14ac:dyDescent="0.3">
      <c r="D33" s="62" t="s">
        <v>86</v>
      </c>
      <c r="E33" s="4"/>
      <c r="F33" s="4"/>
      <c r="G33" s="4"/>
      <c r="H33" s="4"/>
      <c r="I33" s="73"/>
      <c r="J33" s="4"/>
      <c r="K33" s="74"/>
      <c r="L33" s="75">
        <f>SUM(L28:L32)</f>
        <v>0</v>
      </c>
      <c r="M33" s="63"/>
    </row>
  </sheetData>
  <phoneticPr fontId="2" type="noConversion"/>
  <conditionalFormatting sqref="M23">
    <cfRule type="cellIs" dxfId="9" priority="2" operator="lessThanOrEqual">
      <formula>0</formula>
    </cfRule>
  </conditionalFormatting>
  <conditionalFormatting sqref="M24">
    <cfRule type="cellIs" dxfId="8" priority="1" operator="lessThan">
      <formula>0</formula>
    </cfRule>
  </conditionalFormatting>
  <hyperlinks>
    <hyperlink ref="A1" location="全班!A1" display="back" xr:uid="{CB6E4307-B740-41E1-8393-AEA43E287941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AE04-608A-48F1-AADB-0F0E2D51FB51}">
  <dimension ref="B1:G32"/>
  <sheetViews>
    <sheetView topLeftCell="A15" workbookViewId="0">
      <selection activeCell="B2" sqref="B2:D32"/>
    </sheetView>
  </sheetViews>
  <sheetFormatPr defaultRowHeight="19.2" customHeight="1" x14ac:dyDescent="0.25"/>
  <cols>
    <col min="2" max="2" width="10.88671875" style="8" customWidth="1"/>
    <col min="3" max="3" width="14.88671875" style="8" customWidth="1"/>
    <col min="4" max="4" width="9.44140625" style="8" bestFit="1" customWidth="1"/>
    <col min="5" max="5" width="13.6640625" bestFit="1" customWidth="1"/>
    <col min="6" max="6" width="12.33203125" bestFit="1" customWidth="1"/>
  </cols>
  <sheetData>
    <row r="1" spans="2:7" ht="19.2" customHeight="1" x14ac:dyDescent="0.25">
      <c r="F1" s="1" t="s">
        <v>12336</v>
      </c>
    </row>
    <row r="2" spans="2:7" ht="19.2" customHeight="1" x14ac:dyDescent="0.25">
      <c r="B2" s="353" t="s">
        <v>11933</v>
      </c>
      <c r="C2" s="353" t="s">
        <v>11936</v>
      </c>
      <c r="D2" s="353"/>
      <c r="E2" s="353" t="s">
        <v>12335</v>
      </c>
      <c r="F2" s="353"/>
      <c r="G2" s="353"/>
    </row>
    <row r="3" spans="2:7" ht="19.2" customHeight="1" x14ac:dyDescent="0.25">
      <c r="B3" s="353"/>
      <c r="C3" s="27" t="s">
        <v>11935</v>
      </c>
      <c r="D3" s="27" t="s">
        <v>11934</v>
      </c>
      <c r="E3" s="27" t="s">
        <v>11935</v>
      </c>
      <c r="F3" s="27" t="s">
        <v>12337</v>
      </c>
      <c r="G3" s="263" t="s">
        <v>12338</v>
      </c>
    </row>
    <row r="4" spans="2:7" ht="19.2" customHeight="1" x14ac:dyDescent="0.25">
      <c r="B4" s="27" t="s">
        <v>11926</v>
      </c>
      <c r="C4" s="263">
        <v>668314.92000000016</v>
      </c>
      <c r="D4" s="27">
        <v>1</v>
      </c>
      <c r="E4" s="263">
        <v>10439474.769999998</v>
      </c>
      <c r="F4" s="263">
        <f>E4-C4</f>
        <v>9771159.8499999978</v>
      </c>
      <c r="G4" s="280">
        <f>F4/C4</f>
        <v>14.620592115465559</v>
      </c>
    </row>
    <row r="5" spans="2:7" ht="19.2" customHeight="1" x14ac:dyDescent="0.25">
      <c r="B5" s="27" t="s">
        <v>367</v>
      </c>
      <c r="C5" s="263">
        <v>239696.99000000022</v>
      </c>
      <c r="D5" s="27">
        <v>2</v>
      </c>
      <c r="E5" s="263">
        <v>948465.79</v>
      </c>
      <c r="F5" s="263">
        <f t="shared" ref="F5:F32" si="0">E5-C5</f>
        <v>708768.79999999981</v>
      </c>
      <c r="G5" s="280">
        <f t="shared" ref="G5:G32" si="1">F5/C5</f>
        <v>2.9569365889826114</v>
      </c>
    </row>
    <row r="6" spans="2:7" ht="19.2" customHeight="1" x14ac:dyDescent="0.25">
      <c r="B6" s="27" t="s">
        <v>369</v>
      </c>
      <c r="C6" s="263">
        <v>203120.39199999999</v>
      </c>
      <c r="D6" s="27">
        <v>3</v>
      </c>
      <c r="E6" s="263">
        <v>308781.95999999996</v>
      </c>
      <c r="F6" s="263">
        <f t="shared" si="0"/>
        <v>105661.56799999997</v>
      </c>
      <c r="G6" s="280">
        <f t="shared" si="1"/>
        <v>0.52019182790864238</v>
      </c>
    </row>
    <row r="7" spans="2:7" ht="19.2" customHeight="1" x14ac:dyDescent="0.25">
      <c r="B7" s="27" t="s">
        <v>376</v>
      </c>
      <c r="C7" s="263">
        <v>202584.53399999952</v>
      </c>
      <c r="D7" s="27">
        <v>4</v>
      </c>
      <c r="E7" s="263">
        <v>398610.18399999943</v>
      </c>
      <c r="F7" s="263">
        <f t="shared" si="0"/>
        <v>196025.64999999991</v>
      </c>
      <c r="G7" s="280">
        <f t="shared" si="1"/>
        <v>0.96762396481855995</v>
      </c>
    </row>
    <row r="8" spans="2:7" ht="19.2" customHeight="1" x14ac:dyDescent="0.25">
      <c r="B8" s="27" t="s">
        <v>375</v>
      </c>
      <c r="C8" s="263">
        <v>63986.950000000186</v>
      </c>
      <c r="D8" s="27">
        <v>5</v>
      </c>
      <c r="E8" s="263">
        <v>339035.88799999957</v>
      </c>
      <c r="F8" s="263">
        <f t="shared" si="0"/>
        <v>275048.93799999938</v>
      </c>
      <c r="G8" s="280">
        <f t="shared" si="1"/>
        <v>4.298516150558803</v>
      </c>
    </row>
    <row r="9" spans="2:7" ht="19.2" customHeight="1" x14ac:dyDescent="0.25">
      <c r="B9" s="27" t="s">
        <v>381</v>
      </c>
      <c r="C9" s="263">
        <v>63421.81399999978</v>
      </c>
      <c r="D9" s="27">
        <v>6</v>
      </c>
      <c r="E9" s="263">
        <v>243835.66399999917</v>
      </c>
      <c r="F9" s="263">
        <f t="shared" si="0"/>
        <v>180413.84999999939</v>
      </c>
      <c r="G9" s="280">
        <f t="shared" si="1"/>
        <v>2.8446655593925461</v>
      </c>
    </row>
    <row r="10" spans="2:7" ht="19.2" customHeight="1" x14ac:dyDescent="0.25">
      <c r="B10" s="27" t="s">
        <v>382</v>
      </c>
      <c r="C10" s="263">
        <v>50119.421999999788</v>
      </c>
      <c r="D10" s="27">
        <v>7</v>
      </c>
      <c r="E10" s="263">
        <v>528090.25799999991</v>
      </c>
      <c r="F10" s="263">
        <f t="shared" si="0"/>
        <v>477970.83600000013</v>
      </c>
      <c r="G10" s="280">
        <f t="shared" si="1"/>
        <v>9.536639029875527</v>
      </c>
    </row>
    <row r="11" spans="2:7" ht="19.2" customHeight="1" x14ac:dyDescent="0.25">
      <c r="B11" s="27" t="s">
        <v>11930</v>
      </c>
      <c r="C11" s="263">
        <v>22081.400000000023</v>
      </c>
      <c r="D11" s="27">
        <v>8</v>
      </c>
      <c r="E11" s="263">
        <v>64116.899999999907</v>
      </c>
      <c r="F11" s="263">
        <f t="shared" si="0"/>
        <v>42035.499999999884</v>
      </c>
      <c r="G11" s="280">
        <f t="shared" si="1"/>
        <v>1.903660999755443</v>
      </c>
    </row>
    <row r="12" spans="2:7" ht="19.2" customHeight="1" x14ac:dyDescent="0.25">
      <c r="B12" s="27" t="s">
        <v>383</v>
      </c>
      <c r="C12" s="263">
        <v>14687.820000000065</v>
      </c>
      <c r="D12" s="27">
        <v>9</v>
      </c>
      <c r="E12" s="263">
        <v>446356.34999999986</v>
      </c>
      <c r="F12" s="263">
        <f t="shared" si="0"/>
        <v>431668.5299999998</v>
      </c>
      <c r="G12" s="280">
        <f t="shared" si="1"/>
        <v>29.38955747006689</v>
      </c>
    </row>
    <row r="13" spans="2:7" ht="19.2" customHeight="1" x14ac:dyDescent="0.25">
      <c r="B13" s="27" t="s">
        <v>384</v>
      </c>
      <c r="C13" s="263">
        <v>10552.546000000089</v>
      </c>
      <c r="D13" s="27">
        <v>10</v>
      </c>
      <c r="E13" s="263">
        <v>275832.56499999994</v>
      </c>
      <c r="F13" s="263">
        <f t="shared" si="0"/>
        <v>265280.01899999985</v>
      </c>
      <c r="G13" s="280">
        <f t="shared" si="1"/>
        <v>25.138958787765304</v>
      </c>
    </row>
    <row r="14" spans="2:7" ht="19.2" customHeight="1" x14ac:dyDescent="0.25">
      <c r="B14" s="27" t="s">
        <v>377</v>
      </c>
      <c r="C14" s="263">
        <v>9887.6780000001891</v>
      </c>
      <c r="D14" s="27">
        <v>11</v>
      </c>
      <c r="E14" s="263">
        <v>459452.91400000011</v>
      </c>
      <c r="F14" s="263">
        <f t="shared" si="0"/>
        <v>449565.23599999992</v>
      </c>
      <c r="G14" s="280">
        <f t="shared" si="1"/>
        <v>45.467220514259395</v>
      </c>
    </row>
    <row r="15" spans="2:7" ht="19.2" customHeight="1" x14ac:dyDescent="0.25">
      <c r="B15" s="27" t="s">
        <v>11927</v>
      </c>
      <c r="C15" s="263">
        <v>6182.7199999999721</v>
      </c>
      <c r="D15" s="27">
        <v>12</v>
      </c>
      <c r="E15" s="263">
        <v>244214.59999999986</v>
      </c>
      <c r="F15" s="263">
        <f t="shared" si="0"/>
        <v>238031.87999999989</v>
      </c>
      <c r="G15" s="280">
        <f t="shared" si="1"/>
        <v>38.499540655245745</v>
      </c>
    </row>
    <row r="16" spans="2:7" ht="19.2" customHeight="1" x14ac:dyDescent="0.25">
      <c r="B16" s="27" t="s">
        <v>380</v>
      </c>
      <c r="C16" s="263">
        <v>2344.7640000003157</v>
      </c>
      <c r="D16" s="27">
        <v>13</v>
      </c>
      <c r="E16" s="263">
        <v>160829.16300000018</v>
      </c>
      <c r="F16" s="263">
        <f t="shared" si="0"/>
        <v>158484.39899999986</v>
      </c>
      <c r="G16" s="280">
        <f t="shared" si="1"/>
        <v>67.590767770222726</v>
      </c>
    </row>
    <row r="17" spans="2:7" ht="19.2" customHeight="1" x14ac:dyDescent="0.25">
      <c r="B17" s="27" t="s">
        <v>11929</v>
      </c>
      <c r="C17" s="263">
        <v>-6124.7160000002477</v>
      </c>
      <c r="D17" s="27">
        <v>14</v>
      </c>
      <c r="E17" s="263">
        <v>137798.85600000015</v>
      </c>
      <c r="F17" s="263">
        <f t="shared" si="0"/>
        <v>143923.57200000039</v>
      </c>
      <c r="G17" s="280">
        <f>-F17/C17</f>
        <v>23.498815618551877</v>
      </c>
    </row>
    <row r="18" spans="2:7" ht="19.2" customHeight="1" x14ac:dyDescent="0.25">
      <c r="B18" s="27" t="s">
        <v>366</v>
      </c>
      <c r="C18" s="263">
        <v>-19365.800000000047</v>
      </c>
      <c r="D18" s="27">
        <v>15</v>
      </c>
      <c r="E18" s="263">
        <v>-4360.5999999999767</v>
      </c>
      <c r="F18" s="263">
        <f t="shared" si="0"/>
        <v>15005.20000000007</v>
      </c>
      <c r="G18" s="280">
        <f t="shared" ref="G18:G30" si="2">-F18/C18</f>
        <v>0.77482985469229437</v>
      </c>
    </row>
    <row r="19" spans="2:7" ht="19.2" customHeight="1" x14ac:dyDescent="0.25">
      <c r="B19" s="27" t="s">
        <v>374</v>
      </c>
      <c r="C19" s="263">
        <v>-25775.260000000126</v>
      </c>
      <c r="D19" s="27">
        <v>16</v>
      </c>
      <c r="E19" s="263">
        <v>255310.31359999999</v>
      </c>
      <c r="F19" s="263">
        <f t="shared" si="0"/>
        <v>281085.57360000012</v>
      </c>
      <c r="G19" s="280">
        <f t="shared" si="2"/>
        <v>10.905246876268125</v>
      </c>
    </row>
    <row r="20" spans="2:7" ht="19.2" customHeight="1" x14ac:dyDescent="0.25">
      <c r="B20" s="27" t="s">
        <v>11928</v>
      </c>
      <c r="C20" s="263">
        <v>-37656.079999999842</v>
      </c>
      <c r="D20" s="27">
        <v>17</v>
      </c>
      <c r="E20" s="263">
        <v>349700.6399999999</v>
      </c>
      <c r="F20" s="263">
        <f t="shared" si="0"/>
        <v>387356.71999999974</v>
      </c>
      <c r="G20" s="280">
        <f t="shared" si="2"/>
        <v>10.286697925009756</v>
      </c>
    </row>
    <row r="21" spans="2:7" ht="19.2" customHeight="1" x14ac:dyDescent="0.25">
      <c r="B21" s="27" t="s">
        <v>379</v>
      </c>
      <c r="C21" s="263">
        <v>-40481.010000000126</v>
      </c>
      <c r="D21" s="27">
        <v>18</v>
      </c>
      <c r="E21" s="263">
        <v>39955.989999999874</v>
      </c>
      <c r="F21" s="263">
        <f t="shared" si="0"/>
        <v>80437</v>
      </c>
      <c r="G21" s="280">
        <f t="shared" si="2"/>
        <v>1.9870304619375789</v>
      </c>
    </row>
    <row r="22" spans="2:7" ht="19.2" customHeight="1" x14ac:dyDescent="0.25">
      <c r="B22" s="27" t="s">
        <v>372</v>
      </c>
      <c r="C22" s="263">
        <v>-69393.999999999884</v>
      </c>
      <c r="D22" s="27">
        <v>19</v>
      </c>
      <c r="E22" s="263">
        <v>450615.46800000034</v>
      </c>
      <c r="F22" s="263">
        <f t="shared" si="0"/>
        <v>520009.46800000023</v>
      </c>
      <c r="G22" s="280">
        <f t="shared" si="2"/>
        <v>7.4935796754762816</v>
      </c>
    </row>
    <row r="23" spans="2:7" ht="19.2" customHeight="1" x14ac:dyDescent="0.25">
      <c r="B23" s="27" t="s">
        <v>11932</v>
      </c>
      <c r="C23" s="263">
        <v>-72345</v>
      </c>
      <c r="D23" s="27">
        <v>20</v>
      </c>
      <c r="E23" s="263">
        <v>119254.19999999995</v>
      </c>
      <c r="F23" s="263">
        <f t="shared" si="0"/>
        <v>191599.19999999995</v>
      </c>
      <c r="G23" s="280">
        <f t="shared" si="2"/>
        <v>2.6484097035040426</v>
      </c>
    </row>
    <row r="24" spans="2:7" ht="19.2" customHeight="1" x14ac:dyDescent="0.25">
      <c r="B24" s="27" t="s">
        <v>373</v>
      </c>
      <c r="C24" s="263">
        <v>-75137.301999999909</v>
      </c>
      <c r="D24" s="27">
        <v>21</v>
      </c>
      <c r="E24" s="263">
        <v>81306.168400000082</v>
      </c>
      <c r="F24" s="263">
        <f t="shared" si="0"/>
        <v>156443.47039999999</v>
      </c>
      <c r="G24" s="280">
        <f t="shared" si="2"/>
        <v>2.0821012497893547</v>
      </c>
    </row>
    <row r="25" spans="2:7" ht="19.2" customHeight="1" x14ac:dyDescent="0.25">
      <c r="B25" s="27" t="s">
        <v>365</v>
      </c>
      <c r="C25" s="263">
        <v>-85128.996000000043</v>
      </c>
      <c r="D25" s="27">
        <v>22</v>
      </c>
      <c r="E25" s="263">
        <v>100569.65999999992</v>
      </c>
      <c r="F25" s="263">
        <f t="shared" si="0"/>
        <v>185698.65599999996</v>
      </c>
      <c r="G25" s="280">
        <f t="shared" si="2"/>
        <v>2.1813796088937765</v>
      </c>
    </row>
    <row r="26" spans="2:7" ht="19.2" customHeight="1" x14ac:dyDescent="0.25">
      <c r="B26" s="27" t="s">
        <v>121</v>
      </c>
      <c r="C26" s="263">
        <v>-214763.78399999999</v>
      </c>
      <c r="D26" s="27">
        <v>23</v>
      </c>
      <c r="E26" s="263">
        <v>592785.97599999979</v>
      </c>
      <c r="F26" s="263">
        <f t="shared" si="0"/>
        <v>807549.75999999978</v>
      </c>
      <c r="G26" s="280">
        <f t="shared" si="2"/>
        <v>3.7601766227028288</v>
      </c>
    </row>
    <row r="27" spans="2:7" ht="19.2" customHeight="1" x14ac:dyDescent="0.25">
      <c r="B27" s="27" t="s">
        <v>371</v>
      </c>
      <c r="C27" s="263">
        <v>-300856.19999999995</v>
      </c>
      <c r="D27" s="27">
        <v>24</v>
      </c>
      <c r="E27" s="263">
        <v>5948.8000000000466</v>
      </c>
      <c r="F27" s="263">
        <f t="shared" si="0"/>
        <v>306805</v>
      </c>
      <c r="G27" s="280">
        <f t="shared" si="2"/>
        <v>1.019772901472531</v>
      </c>
    </row>
    <row r="28" spans="2:7" ht="19.2" customHeight="1" x14ac:dyDescent="0.25">
      <c r="B28" s="27" t="s">
        <v>378</v>
      </c>
      <c r="C28" s="263">
        <v>-372786.40199999989</v>
      </c>
      <c r="D28" s="27">
        <v>25</v>
      </c>
      <c r="E28" s="263">
        <v>-136139.07199999993</v>
      </c>
      <c r="F28" s="263">
        <f t="shared" si="0"/>
        <v>236647.32999999996</v>
      </c>
      <c r="G28" s="280">
        <f t="shared" si="2"/>
        <v>0.63480676529612268</v>
      </c>
    </row>
    <row r="29" spans="2:7" ht="19.2" customHeight="1" x14ac:dyDescent="0.25">
      <c r="B29" s="27" t="s">
        <v>385</v>
      </c>
      <c r="C29" s="263">
        <v>-427422.57999999996</v>
      </c>
      <c r="D29" s="27">
        <v>26</v>
      </c>
      <c r="E29" s="263">
        <v>-394425.66000000003</v>
      </c>
      <c r="F29" s="263">
        <f t="shared" si="0"/>
        <v>32996.919999999925</v>
      </c>
      <c r="G29" s="280">
        <f t="shared" si="2"/>
        <v>7.7199758608915633E-2</v>
      </c>
    </row>
    <row r="30" spans="2:7" ht="19.2" customHeight="1" x14ac:dyDescent="0.25">
      <c r="B30" s="27" t="s">
        <v>368</v>
      </c>
      <c r="C30" s="263">
        <v>-442152.30000000005</v>
      </c>
      <c r="D30" s="27">
        <v>27</v>
      </c>
      <c r="E30" s="263">
        <v>-16359.579999999958</v>
      </c>
      <c r="F30" s="263">
        <f t="shared" si="0"/>
        <v>425792.72000000009</v>
      </c>
      <c r="G30" s="280">
        <f t="shared" si="2"/>
        <v>0.96300012461769402</v>
      </c>
    </row>
    <row r="31" spans="2:7" ht="19.2" customHeight="1" x14ac:dyDescent="0.25">
      <c r="B31" s="27" t="s">
        <v>370</v>
      </c>
      <c r="C31" s="263">
        <v>0</v>
      </c>
      <c r="D31" s="27">
        <v>28</v>
      </c>
      <c r="E31" s="263">
        <v>0</v>
      </c>
      <c r="F31" s="263">
        <f t="shared" si="0"/>
        <v>0</v>
      </c>
      <c r="G31" s="280" t="e">
        <f t="shared" si="1"/>
        <v>#DIV/0!</v>
      </c>
    </row>
    <row r="32" spans="2:7" ht="19.2" customHeight="1" x14ac:dyDescent="0.25">
      <c r="B32" s="27" t="s">
        <v>11931</v>
      </c>
      <c r="C32" s="263">
        <v>0</v>
      </c>
      <c r="D32" s="27">
        <v>29</v>
      </c>
      <c r="E32" s="263">
        <v>0</v>
      </c>
      <c r="F32" s="263">
        <f t="shared" si="0"/>
        <v>0</v>
      </c>
      <c r="G32" s="280" t="e">
        <f t="shared" si="1"/>
        <v>#DIV/0!</v>
      </c>
    </row>
  </sheetData>
  <sortState xmlns:xlrd2="http://schemas.microsoft.com/office/spreadsheetml/2017/richdata2" ref="B4:C30">
    <sortCondition descending="1" ref="C3:C30"/>
  </sortState>
  <mergeCells count="3">
    <mergeCell ref="C2:D2"/>
    <mergeCell ref="B2:B3"/>
    <mergeCell ref="E2:G2"/>
  </mergeCells>
  <phoneticPr fontId="2" type="noConversion"/>
  <conditionalFormatting sqref="C4:C32">
    <cfRule type="cellIs" dxfId="7" priority="5" operator="lessThan">
      <formula>0</formula>
    </cfRule>
  </conditionalFormatting>
  <conditionalFormatting sqref="E4:G32">
    <cfRule type="cellIs" dxfId="6" priority="2" operator="lessThan">
      <formula>0</formula>
    </cfRule>
  </conditionalFormatting>
  <conditionalFormatting sqref="G3">
    <cfRule type="cellIs" dxfId="5" priority="1" operator="lessThan">
      <formula>0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FF00"/>
  </sheetPr>
  <dimension ref="A1:X53"/>
  <sheetViews>
    <sheetView showGridLines="0" topLeftCell="A10" zoomScale="90" zoomScaleNormal="90" workbookViewId="0">
      <selection activeCell="K30" sqref="K30"/>
    </sheetView>
  </sheetViews>
  <sheetFormatPr defaultColWidth="10.6640625" defaultRowHeight="18" customHeight="1" x14ac:dyDescent="0.25"/>
  <cols>
    <col min="1" max="3" width="3.77734375" customWidth="1"/>
    <col min="4" max="4" width="12.33203125" bestFit="1" customWidth="1"/>
    <col min="5" max="5" width="5.88671875" bestFit="1" customWidth="1"/>
    <col min="6" max="6" width="12.88671875" bestFit="1" customWidth="1"/>
    <col min="7" max="7" width="12.88671875" customWidth="1"/>
    <col min="8" max="8" width="5.88671875" bestFit="1" customWidth="1"/>
    <col min="9" max="9" width="13" style="1" bestFit="1" customWidth="1"/>
    <col min="10" max="10" width="10.77734375" customWidth="1"/>
    <col min="11" max="11" width="13" style="12" bestFit="1" customWidth="1"/>
    <col min="12" max="12" width="10.77734375" customWidth="1"/>
    <col min="13" max="13" width="14.21875" bestFit="1" customWidth="1"/>
    <col min="14" max="14" width="5.77734375" customWidth="1"/>
    <col min="16" max="16" width="5.88671875" bestFit="1" customWidth="1"/>
    <col min="17" max="17" width="12.88671875" bestFit="1" customWidth="1"/>
    <col min="18" max="18" width="12.88671875" customWidth="1"/>
    <col min="19" max="19" width="5.88671875" bestFit="1" customWidth="1"/>
    <col min="20" max="20" width="10.6640625" style="1"/>
    <col min="21" max="21" width="10.77734375" customWidth="1"/>
    <col min="22" max="22" width="11.6640625" style="12" bestFit="1" customWidth="1"/>
    <col min="23" max="23" width="10.77734375" customWidth="1"/>
    <col min="24" max="24" width="11.6640625" bestFit="1" customWidth="1"/>
  </cols>
  <sheetData>
    <row r="1" spans="1:24" ht="20.25" customHeight="1" thickBot="1" x14ac:dyDescent="0.3">
      <c r="A1" s="104" t="s">
        <v>144</v>
      </c>
      <c r="D1" s="7" t="s">
        <v>607</v>
      </c>
      <c r="E1" s="7"/>
      <c r="K1"/>
      <c r="L1" s="12"/>
      <c r="O1" s="7" t="s">
        <v>191</v>
      </c>
      <c r="P1" s="7"/>
      <c r="V1"/>
      <c r="W1" s="12"/>
    </row>
    <row r="2" spans="1:24" ht="20.25" customHeight="1" thickBot="1" x14ac:dyDescent="0.3">
      <c r="D2" s="2" t="s">
        <v>3</v>
      </c>
      <c r="E2" s="3" t="s">
        <v>32</v>
      </c>
      <c r="F2" s="3" t="s">
        <v>18</v>
      </c>
      <c r="G2" s="3" t="s">
        <v>19</v>
      </c>
      <c r="H2" s="3" t="s">
        <v>2</v>
      </c>
      <c r="I2" s="3" t="s">
        <v>1</v>
      </c>
      <c r="J2" s="3" t="s">
        <v>10</v>
      </c>
      <c r="K2" s="3" t="s">
        <v>17</v>
      </c>
      <c r="L2" s="3" t="s">
        <v>9</v>
      </c>
      <c r="M2" s="13" t="s">
        <v>4</v>
      </c>
      <c r="O2" s="2" t="s">
        <v>3</v>
      </c>
      <c r="P2" s="3" t="s">
        <v>32</v>
      </c>
      <c r="Q2" s="3" t="s">
        <v>18</v>
      </c>
      <c r="R2" s="3" t="s">
        <v>19</v>
      </c>
      <c r="S2" s="3" t="s">
        <v>2</v>
      </c>
      <c r="T2" s="3" t="s">
        <v>1</v>
      </c>
      <c r="U2" s="3" t="s">
        <v>10</v>
      </c>
      <c r="V2" s="3" t="s">
        <v>17</v>
      </c>
      <c r="W2" s="3" t="s">
        <v>9</v>
      </c>
      <c r="X2" s="13" t="s">
        <v>4</v>
      </c>
    </row>
    <row r="3" spans="1:24" ht="20.25" customHeight="1" thickTop="1" x14ac:dyDescent="0.25">
      <c r="C3">
        <v>1</v>
      </c>
      <c r="D3" s="158">
        <v>45199</v>
      </c>
      <c r="E3" s="159" t="s">
        <v>618</v>
      </c>
      <c r="F3" s="160" t="s">
        <v>619</v>
      </c>
      <c r="G3" s="160">
        <v>301236</v>
      </c>
      <c r="H3" s="160" t="s">
        <v>40</v>
      </c>
      <c r="I3" s="165">
        <v>1000</v>
      </c>
      <c r="J3" s="211"/>
      <c r="K3" s="211"/>
      <c r="L3" s="161">
        <v>26.58</v>
      </c>
      <c r="M3" s="162">
        <f t="shared" ref="M3:M10" si="0">L3*I3</f>
        <v>26580</v>
      </c>
      <c r="O3" s="34"/>
      <c r="P3" s="47"/>
      <c r="Q3" s="35"/>
      <c r="R3" s="35"/>
      <c r="S3" s="35"/>
      <c r="T3" s="35"/>
      <c r="U3" s="35"/>
      <c r="V3" s="35"/>
      <c r="W3" s="35"/>
      <c r="X3" s="36"/>
    </row>
    <row r="4" spans="1:24" ht="20.25" customHeight="1" x14ac:dyDescent="0.25">
      <c r="C4">
        <v>2</v>
      </c>
      <c r="D4" s="158">
        <v>45227</v>
      </c>
      <c r="E4" s="159" t="s">
        <v>234</v>
      </c>
      <c r="F4" s="160" t="s">
        <v>619</v>
      </c>
      <c r="G4" s="160">
        <v>301236</v>
      </c>
      <c r="H4" s="160" t="s">
        <v>40</v>
      </c>
      <c r="I4" s="165">
        <v>3000</v>
      </c>
      <c r="J4" s="211"/>
      <c r="K4" s="211"/>
      <c r="L4" s="161">
        <v>33.01</v>
      </c>
      <c r="M4" s="162">
        <f t="shared" si="0"/>
        <v>99030</v>
      </c>
      <c r="O4" s="34"/>
      <c r="P4" s="47"/>
      <c r="Q4" s="35"/>
      <c r="R4" s="35"/>
      <c r="S4" s="35"/>
      <c r="T4" s="35"/>
      <c r="U4" s="35"/>
      <c r="V4" s="35"/>
      <c r="W4" s="35"/>
      <c r="X4" s="36"/>
    </row>
    <row r="5" spans="1:24" ht="20.25" customHeight="1" x14ac:dyDescent="0.25">
      <c r="C5">
        <v>3</v>
      </c>
      <c r="D5" s="158">
        <v>45234</v>
      </c>
      <c r="E5" s="159" t="s">
        <v>234</v>
      </c>
      <c r="F5" s="160" t="s">
        <v>619</v>
      </c>
      <c r="G5" s="160">
        <v>301236</v>
      </c>
      <c r="H5" s="160" t="s">
        <v>11312</v>
      </c>
      <c r="I5" s="165">
        <v>-4000</v>
      </c>
      <c r="J5" s="211"/>
      <c r="K5" s="211"/>
      <c r="L5" s="161">
        <v>34.770000000000003</v>
      </c>
      <c r="M5" s="162">
        <f t="shared" si="0"/>
        <v>-139080</v>
      </c>
      <c r="O5" s="34"/>
      <c r="P5" s="47"/>
      <c r="Q5" s="35"/>
      <c r="R5" s="35"/>
      <c r="S5" s="35"/>
      <c r="T5" s="35"/>
      <c r="U5" s="35"/>
      <c r="V5" s="35"/>
      <c r="W5" s="35"/>
      <c r="X5" s="36"/>
    </row>
    <row r="6" spans="1:24" ht="20.25" customHeight="1" x14ac:dyDescent="0.25">
      <c r="C6">
        <v>4</v>
      </c>
      <c r="D6" s="158">
        <v>45227</v>
      </c>
      <c r="E6" s="159" t="s">
        <v>234</v>
      </c>
      <c r="F6" s="160" t="s">
        <v>5190</v>
      </c>
      <c r="G6" s="160" t="s">
        <v>5189</v>
      </c>
      <c r="H6" s="160" t="s">
        <v>40</v>
      </c>
      <c r="I6" s="165">
        <v>2000</v>
      </c>
      <c r="J6" s="211"/>
      <c r="K6" s="211"/>
      <c r="L6" s="161">
        <v>15.42</v>
      </c>
      <c r="M6" s="162">
        <f t="shared" si="0"/>
        <v>30840</v>
      </c>
      <c r="O6" s="34"/>
      <c r="P6" s="47"/>
      <c r="Q6" s="35"/>
      <c r="R6" s="35"/>
      <c r="S6" s="35"/>
      <c r="T6" s="35"/>
      <c r="U6" s="35"/>
      <c r="V6" s="35"/>
      <c r="W6" s="35"/>
      <c r="X6" s="36"/>
    </row>
    <row r="7" spans="1:24" ht="20.25" customHeight="1" x14ac:dyDescent="0.25">
      <c r="C7">
        <v>5</v>
      </c>
      <c r="D7" s="158">
        <v>45234</v>
      </c>
      <c r="E7" s="159" t="s">
        <v>234</v>
      </c>
      <c r="F7" s="160" t="s">
        <v>5190</v>
      </c>
      <c r="G7" s="163" t="s">
        <v>5189</v>
      </c>
      <c r="H7" s="160" t="s">
        <v>40</v>
      </c>
      <c r="I7" s="165">
        <v>4000</v>
      </c>
      <c r="J7" s="211"/>
      <c r="K7" s="211"/>
      <c r="L7" s="161">
        <v>15.07</v>
      </c>
      <c r="M7" s="162">
        <f t="shared" si="0"/>
        <v>60280</v>
      </c>
      <c r="O7" s="34"/>
      <c r="P7" s="47"/>
      <c r="Q7" s="35"/>
      <c r="R7" s="50"/>
      <c r="S7" s="35"/>
      <c r="T7" s="35"/>
      <c r="U7" s="35"/>
      <c r="V7" s="35"/>
      <c r="W7" s="35"/>
      <c r="X7" s="36">
        <f>W7*T7</f>
        <v>0</v>
      </c>
    </row>
    <row r="8" spans="1:24" ht="20.25" customHeight="1" x14ac:dyDescent="0.25">
      <c r="C8">
        <v>6</v>
      </c>
      <c r="D8" s="158">
        <v>45241</v>
      </c>
      <c r="E8" s="159" t="s">
        <v>234</v>
      </c>
      <c r="F8" s="160" t="s">
        <v>5190</v>
      </c>
      <c r="G8" s="160" t="s">
        <v>5189</v>
      </c>
      <c r="H8" s="160" t="s">
        <v>11331</v>
      </c>
      <c r="I8" s="165">
        <v>-6000</v>
      </c>
      <c r="J8" s="211"/>
      <c r="K8" s="211"/>
      <c r="L8" s="161">
        <v>14.63</v>
      </c>
      <c r="M8" s="162">
        <f t="shared" si="0"/>
        <v>-87780</v>
      </c>
      <c r="O8" s="34"/>
      <c r="P8" s="47"/>
      <c r="Q8" s="35"/>
      <c r="R8" s="35"/>
      <c r="S8" s="35"/>
      <c r="T8" s="35"/>
      <c r="U8" s="35"/>
      <c r="V8" s="35"/>
      <c r="W8" s="35"/>
      <c r="X8" s="36"/>
    </row>
    <row r="9" spans="1:24" ht="20.25" customHeight="1" x14ac:dyDescent="0.25">
      <c r="C9">
        <v>7</v>
      </c>
      <c r="D9" s="158">
        <v>45234</v>
      </c>
      <c r="E9" s="159" t="s">
        <v>234</v>
      </c>
      <c r="F9" s="160" t="s">
        <v>52</v>
      </c>
      <c r="G9" s="160" t="s">
        <v>9446</v>
      </c>
      <c r="H9" s="160" t="s">
        <v>40</v>
      </c>
      <c r="I9" s="165">
        <v>100000</v>
      </c>
      <c r="J9" s="211"/>
      <c r="K9" s="211"/>
      <c r="L9" s="161">
        <v>3.79</v>
      </c>
      <c r="M9" s="162">
        <f t="shared" si="0"/>
        <v>379000</v>
      </c>
      <c r="O9" s="34"/>
      <c r="P9" s="47"/>
      <c r="Q9" s="35"/>
      <c r="R9" s="35"/>
      <c r="S9" s="35"/>
      <c r="T9" s="35"/>
      <c r="U9" s="35"/>
      <c r="V9" s="35"/>
      <c r="W9" s="35"/>
      <c r="X9" s="36">
        <f>W9*T9</f>
        <v>0</v>
      </c>
    </row>
    <row r="10" spans="1:24" ht="20.25" customHeight="1" x14ac:dyDescent="0.25">
      <c r="C10">
        <v>8</v>
      </c>
      <c r="D10" s="158">
        <v>45241</v>
      </c>
      <c r="E10" s="159" t="s">
        <v>234</v>
      </c>
      <c r="F10" s="160" t="s">
        <v>52</v>
      </c>
      <c r="G10" s="160" t="s">
        <v>9446</v>
      </c>
      <c r="H10" s="160" t="s">
        <v>11330</v>
      </c>
      <c r="I10" s="165">
        <v>-100000</v>
      </c>
      <c r="J10" s="211"/>
      <c r="K10" s="211"/>
      <c r="L10" s="161">
        <v>3.81</v>
      </c>
      <c r="M10" s="162">
        <f t="shared" si="0"/>
        <v>-381000</v>
      </c>
      <c r="O10" s="34"/>
      <c r="P10" s="47"/>
      <c r="Q10" s="35"/>
      <c r="R10" s="35"/>
      <c r="S10" s="35"/>
      <c r="T10" s="35"/>
      <c r="U10" s="35"/>
      <c r="V10" s="35"/>
      <c r="W10" s="35"/>
      <c r="X10" s="36"/>
    </row>
    <row r="11" spans="1:24" ht="20.25" customHeight="1" x14ac:dyDescent="0.25">
      <c r="C11">
        <v>9</v>
      </c>
      <c r="D11" s="158">
        <v>45234</v>
      </c>
      <c r="E11" s="159" t="s">
        <v>234</v>
      </c>
      <c r="F11" s="160" t="s">
        <v>3172</v>
      </c>
      <c r="G11" s="160" t="s">
        <v>3171</v>
      </c>
      <c r="H11" s="160" t="s">
        <v>40</v>
      </c>
      <c r="I11" s="165">
        <v>10000</v>
      </c>
      <c r="J11" s="211"/>
      <c r="K11" s="211"/>
      <c r="L11" s="161">
        <v>12.41</v>
      </c>
      <c r="M11" s="162">
        <f>L11*I11</f>
        <v>124100</v>
      </c>
      <c r="O11" s="34"/>
      <c r="P11" s="47"/>
      <c r="Q11" s="35"/>
      <c r="R11" s="35"/>
      <c r="S11" s="35"/>
      <c r="T11" s="35"/>
      <c r="U11" s="35"/>
      <c r="V11" s="35"/>
      <c r="W11" s="35"/>
      <c r="X11" s="36">
        <f>W11*T11</f>
        <v>0</v>
      </c>
    </row>
    <row r="12" spans="1:24" ht="20.25" customHeight="1" x14ac:dyDescent="0.25">
      <c r="C12">
        <v>10</v>
      </c>
      <c r="D12" s="158">
        <v>45213</v>
      </c>
      <c r="E12" s="159" t="s">
        <v>660</v>
      </c>
      <c r="F12" s="160" t="s">
        <v>656</v>
      </c>
      <c r="G12" s="160" t="s">
        <v>658</v>
      </c>
      <c r="H12" s="160" t="s">
        <v>40</v>
      </c>
      <c r="I12" s="165">
        <v>2000</v>
      </c>
      <c r="J12" s="211"/>
      <c r="K12" s="211"/>
      <c r="L12" s="161">
        <v>76.42</v>
      </c>
      <c r="M12" s="162">
        <f>L12*I12</f>
        <v>152840</v>
      </c>
      <c r="O12" s="34"/>
      <c r="P12" s="47"/>
      <c r="Q12" s="35"/>
      <c r="R12" s="35"/>
      <c r="S12" s="35"/>
      <c r="T12" s="35"/>
      <c r="U12" s="35"/>
      <c r="V12" s="35"/>
      <c r="W12" s="35"/>
      <c r="X12" s="36"/>
    </row>
    <row r="13" spans="1:24" ht="20.25" customHeight="1" x14ac:dyDescent="0.25">
      <c r="C13">
        <v>11</v>
      </c>
      <c r="D13" s="158">
        <v>45247</v>
      </c>
      <c r="E13" s="159" t="s">
        <v>234</v>
      </c>
      <c r="F13" s="160" t="s">
        <v>656</v>
      </c>
      <c r="G13" s="160" t="s">
        <v>658</v>
      </c>
      <c r="H13" s="160" t="s">
        <v>11367</v>
      </c>
      <c r="I13" s="165">
        <v>-2000</v>
      </c>
      <c r="J13" s="211"/>
      <c r="K13" s="211"/>
      <c r="L13" s="161">
        <v>88.4</v>
      </c>
      <c r="M13" s="162">
        <f>L13*I13</f>
        <v>-176800</v>
      </c>
      <c r="O13" s="34"/>
      <c r="P13" s="47"/>
      <c r="Q13" s="35"/>
      <c r="R13" s="35"/>
      <c r="S13" s="35"/>
      <c r="T13" s="35"/>
      <c r="U13" s="35"/>
      <c r="V13" s="35"/>
      <c r="W13" s="35"/>
      <c r="X13" s="36"/>
    </row>
    <row r="14" spans="1:24" ht="20.25" customHeight="1" x14ac:dyDescent="0.25">
      <c r="C14">
        <v>12</v>
      </c>
      <c r="D14" s="158">
        <v>45247</v>
      </c>
      <c r="E14" s="159" t="s">
        <v>234</v>
      </c>
      <c r="F14" s="160" t="s">
        <v>3172</v>
      </c>
      <c r="G14" s="160" t="s">
        <v>3171</v>
      </c>
      <c r="H14" s="160" t="s">
        <v>11367</v>
      </c>
      <c r="I14" s="165">
        <v>-10000</v>
      </c>
      <c r="J14" s="211"/>
      <c r="K14" s="211"/>
      <c r="L14" s="161">
        <v>13.26</v>
      </c>
      <c r="M14" s="162">
        <f>L14*I14</f>
        <v>-132600</v>
      </c>
      <c r="O14" s="34"/>
      <c r="P14" s="47"/>
      <c r="Q14" s="35"/>
      <c r="R14" s="35"/>
      <c r="S14" s="35"/>
      <c r="T14" s="35"/>
      <c r="U14" s="35"/>
      <c r="V14" s="35"/>
      <c r="W14" s="35"/>
      <c r="X14" s="36"/>
    </row>
    <row r="15" spans="1:24" ht="20.25" customHeight="1" x14ac:dyDescent="0.25">
      <c r="C15">
        <v>13</v>
      </c>
      <c r="D15" s="34">
        <v>45199</v>
      </c>
      <c r="E15" s="47" t="s">
        <v>616</v>
      </c>
      <c r="F15" s="35" t="s">
        <v>82</v>
      </c>
      <c r="G15" s="35">
        <v>600809</v>
      </c>
      <c r="H15" s="35" t="s">
        <v>617</v>
      </c>
      <c r="I15" s="141">
        <v>300</v>
      </c>
      <c r="J15" s="35"/>
      <c r="K15" s="35"/>
      <c r="L15" s="97">
        <v>239.5</v>
      </c>
      <c r="M15" s="36">
        <f t="shared" ref="M15:M23" si="1">L15*I15</f>
        <v>71850</v>
      </c>
      <c r="O15" s="34"/>
      <c r="P15" s="47"/>
      <c r="Q15" s="35"/>
      <c r="R15" s="35"/>
      <c r="S15" s="35"/>
      <c r="T15" s="35"/>
      <c r="U15" s="35"/>
      <c r="V15" s="35"/>
      <c r="W15" s="35"/>
      <c r="X15" s="36">
        <f>W15*T15</f>
        <v>0</v>
      </c>
    </row>
    <row r="16" spans="1:24" ht="20.25" customHeight="1" x14ac:dyDescent="0.25">
      <c r="C16">
        <v>14</v>
      </c>
      <c r="D16" s="34">
        <v>45227</v>
      </c>
      <c r="E16" s="47" t="s">
        <v>234</v>
      </c>
      <c r="F16" s="35" t="s">
        <v>82</v>
      </c>
      <c r="G16" s="35">
        <v>600809</v>
      </c>
      <c r="H16" s="35" t="s">
        <v>40</v>
      </c>
      <c r="I16" s="208">
        <v>200</v>
      </c>
      <c r="J16" s="15"/>
      <c r="K16" s="15"/>
      <c r="L16" s="131">
        <v>242.51</v>
      </c>
      <c r="M16" s="46">
        <f t="shared" si="1"/>
        <v>48502</v>
      </c>
      <c r="O16" s="34"/>
      <c r="P16" s="47"/>
      <c r="Q16" s="35"/>
      <c r="R16" s="35"/>
      <c r="S16" s="35"/>
      <c r="T16" s="35"/>
      <c r="U16" s="35"/>
      <c r="V16" s="35"/>
      <c r="W16" s="35"/>
      <c r="X16" s="36"/>
    </row>
    <row r="17" spans="3:24" ht="20.25" customHeight="1" x14ac:dyDescent="0.25">
      <c r="C17">
        <v>15</v>
      </c>
      <c r="D17" s="34">
        <v>45241</v>
      </c>
      <c r="E17" s="47" t="s">
        <v>234</v>
      </c>
      <c r="F17" s="35" t="s">
        <v>7364</v>
      </c>
      <c r="G17" s="35" t="s">
        <v>7363</v>
      </c>
      <c r="H17" s="35" t="s">
        <v>40</v>
      </c>
      <c r="I17" s="208">
        <v>10500</v>
      </c>
      <c r="J17" s="15"/>
      <c r="K17" s="15"/>
      <c r="L17" s="131">
        <v>32.6</v>
      </c>
      <c r="M17" s="46">
        <f t="shared" si="1"/>
        <v>342300</v>
      </c>
      <c r="O17" s="34"/>
      <c r="P17" s="47"/>
      <c r="Q17" s="35"/>
      <c r="R17" s="35"/>
      <c r="S17" s="35"/>
      <c r="T17" s="35"/>
      <c r="U17" s="35"/>
      <c r="V17" s="35"/>
      <c r="W17" s="35"/>
      <c r="X17" s="36"/>
    </row>
    <row r="18" spans="3:24" ht="20.25" customHeight="1" x14ac:dyDescent="0.25">
      <c r="C18">
        <v>16</v>
      </c>
      <c r="D18" s="34">
        <v>45241</v>
      </c>
      <c r="E18" s="47" t="s">
        <v>234</v>
      </c>
      <c r="F18" s="35" t="s">
        <v>273</v>
      </c>
      <c r="G18" s="35">
        <v>603019</v>
      </c>
      <c r="H18" s="35" t="s">
        <v>40</v>
      </c>
      <c r="I18" s="208">
        <v>4700</v>
      </c>
      <c r="J18" s="15"/>
      <c r="K18" s="15"/>
      <c r="L18" s="131">
        <v>39.479999999999997</v>
      </c>
      <c r="M18" s="46">
        <f t="shared" si="1"/>
        <v>185555.99999999997</v>
      </c>
      <c r="O18" s="34"/>
      <c r="P18" s="47"/>
      <c r="Q18" s="35"/>
      <c r="R18" s="35"/>
      <c r="S18" s="35"/>
      <c r="T18" s="35"/>
      <c r="U18" s="35"/>
      <c r="V18" s="35"/>
      <c r="W18" s="35"/>
      <c r="X18" s="36"/>
    </row>
    <row r="19" spans="3:24" ht="20.25" customHeight="1" x14ac:dyDescent="0.25">
      <c r="C19">
        <v>17</v>
      </c>
      <c r="D19" s="34">
        <v>45247</v>
      </c>
      <c r="E19" s="47" t="s">
        <v>234</v>
      </c>
      <c r="F19" s="35" t="s">
        <v>7364</v>
      </c>
      <c r="G19" s="35" t="s">
        <v>7363</v>
      </c>
      <c r="H19" s="35" t="s">
        <v>11368</v>
      </c>
      <c r="I19" s="208">
        <v>5200</v>
      </c>
      <c r="J19" s="15"/>
      <c r="K19" s="15"/>
      <c r="L19" s="131">
        <v>32.5</v>
      </c>
      <c r="M19" s="46">
        <f t="shared" si="1"/>
        <v>169000</v>
      </c>
      <c r="O19" s="34"/>
      <c r="P19" s="47"/>
      <c r="Q19" s="35"/>
      <c r="R19" s="35"/>
      <c r="S19" s="35"/>
      <c r="T19" s="35"/>
      <c r="U19" s="35"/>
      <c r="V19" s="35"/>
      <c r="W19" s="35"/>
      <c r="X19" s="36"/>
    </row>
    <row r="20" spans="3:24" ht="20.25" customHeight="1" x14ac:dyDescent="0.25">
      <c r="C20">
        <v>18</v>
      </c>
      <c r="D20" s="34">
        <v>45247</v>
      </c>
      <c r="E20" s="47" t="s">
        <v>234</v>
      </c>
      <c r="F20" s="35" t="s">
        <v>11372</v>
      </c>
      <c r="G20" s="35" t="s">
        <v>3275</v>
      </c>
      <c r="H20" s="35" t="s">
        <v>11370</v>
      </c>
      <c r="I20" s="208">
        <v>20100</v>
      </c>
      <c r="J20" s="15"/>
      <c r="K20" s="15"/>
      <c r="L20" s="131">
        <v>6.91</v>
      </c>
      <c r="M20" s="46">
        <f t="shared" si="1"/>
        <v>138891</v>
      </c>
      <c r="O20" s="34"/>
      <c r="P20" s="47"/>
      <c r="Q20" s="35"/>
      <c r="R20" s="35"/>
      <c r="S20" s="35"/>
      <c r="T20" s="35"/>
      <c r="U20" s="35"/>
      <c r="V20" s="35"/>
      <c r="W20" s="35"/>
      <c r="X20" s="36"/>
    </row>
    <row r="21" spans="3:24" ht="20.25" customHeight="1" x14ac:dyDescent="0.25">
      <c r="C21">
        <v>19</v>
      </c>
      <c r="D21" s="34">
        <v>45255</v>
      </c>
      <c r="E21" s="47" t="s">
        <v>234</v>
      </c>
      <c r="F21" s="35" t="s">
        <v>3276</v>
      </c>
      <c r="G21" s="35" t="s">
        <v>3275</v>
      </c>
      <c r="H21" s="35" t="s">
        <v>11367</v>
      </c>
      <c r="I21" s="208">
        <v>-20100</v>
      </c>
      <c r="J21" s="15"/>
      <c r="K21" s="15"/>
      <c r="L21" s="131">
        <v>6.77</v>
      </c>
      <c r="M21" s="46">
        <f t="shared" si="1"/>
        <v>-136077</v>
      </c>
      <c r="O21" s="34"/>
      <c r="P21" s="47"/>
      <c r="Q21" s="35"/>
      <c r="R21" s="35"/>
      <c r="S21" s="35"/>
      <c r="T21" s="35"/>
      <c r="U21" s="35"/>
      <c r="V21" s="35"/>
      <c r="W21" s="35"/>
      <c r="X21" s="36"/>
    </row>
    <row r="22" spans="3:24" ht="20.25" customHeight="1" x14ac:dyDescent="0.25">
      <c r="D22" s="34">
        <v>45261</v>
      </c>
      <c r="E22" s="47" t="s">
        <v>234</v>
      </c>
      <c r="F22" s="35" t="s">
        <v>7364</v>
      </c>
      <c r="G22" s="35" t="s">
        <v>7363</v>
      </c>
      <c r="H22" s="35" t="s">
        <v>0</v>
      </c>
      <c r="I22" s="208">
        <v>2000</v>
      </c>
      <c r="J22" s="15"/>
      <c r="K22" s="15"/>
      <c r="L22" s="131">
        <v>30.76</v>
      </c>
      <c r="M22" s="46">
        <f t="shared" si="1"/>
        <v>61520</v>
      </c>
      <c r="O22" s="34"/>
      <c r="P22" s="47"/>
      <c r="Q22" s="35"/>
      <c r="R22" s="35"/>
      <c r="S22" s="35"/>
      <c r="T22" s="35"/>
      <c r="U22" s="35"/>
      <c r="V22" s="35"/>
      <c r="W22" s="35"/>
      <c r="X22" s="36"/>
    </row>
    <row r="23" spans="3:24" ht="20.25" customHeight="1" x14ac:dyDescent="0.25">
      <c r="D23" s="34"/>
      <c r="E23" s="47"/>
      <c r="F23" s="35"/>
      <c r="G23" s="35"/>
      <c r="H23" s="35"/>
      <c r="I23" s="35"/>
      <c r="J23" s="35"/>
      <c r="K23" s="35"/>
      <c r="L23" s="131"/>
      <c r="M23" s="36">
        <f t="shared" si="1"/>
        <v>0</v>
      </c>
      <c r="O23" s="34"/>
      <c r="P23" s="47"/>
      <c r="Q23" s="35"/>
      <c r="R23" s="35"/>
      <c r="S23" s="35"/>
      <c r="T23" s="35"/>
      <c r="U23" s="35"/>
      <c r="V23" s="35"/>
      <c r="W23" s="35"/>
      <c r="X23" s="36">
        <f>W23*T23</f>
        <v>0</v>
      </c>
    </row>
    <row r="24" spans="3:24" ht="20.25" customHeight="1" thickBot="1" x14ac:dyDescent="0.3">
      <c r="D24" s="9" t="s">
        <v>41</v>
      </c>
      <c r="E24" s="20"/>
      <c r="F24" s="20"/>
      <c r="G24" s="20"/>
      <c r="H24" s="20"/>
      <c r="I24" s="20"/>
      <c r="J24" s="20"/>
      <c r="K24" s="20"/>
      <c r="L24" s="20"/>
      <c r="M24" s="21">
        <f>SUM(M3:M23)</f>
        <v>836952</v>
      </c>
      <c r="O24" s="9" t="s">
        <v>41</v>
      </c>
      <c r="P24" s="20"/>
      <c r="Q24" s="20"/>
      <c r="R24" s="20"/>
      <c r="S24" s="20"/>
      <c r="T24" s="20"/>
      <c r="U24" s="20"/>
      <c r="V24" s="20"/>
      <c r="W24" s="20"/>
      <c r="X24" s="21">
        <f>SUM(X15:X23)</f>
        <v>0</v>
      </c>
    </row>
    <row r="25" spans="3:24" ht="20.25" customHeight="1" thickBot="1" x14ac:dyDescent="0.3">
      <c r="D25" s="2" t="s">
        <v>3</v>
      </c>
      <c r="E25" s="3" t="s">
        <v>32</v>
      </c>
      <c r="F25" s="3" t="s">
        <v>18</v>
      </c>
      <c r="G25" s="3" t="s">
        <v>19</v>
      </c>
      <c r="H25" s="3" t="s">
        <v>83</v>
      </c>
      <c r="I25" s="3" t="s">
        <v>1</v>
      </c>
      <c r="J25" s="3" t="s">
        <v>10</v>
      </c>
      <c r="K25" s="3" t="s">
        <v>17</v>
      </c>
      <c r="L25" s="3" t="s">
        <v>7</v>
      </c>
      <c r="M25" s="13" t="s">
        <v>4</v>
      </c>
      <c r="O25" s="2" t="s">
        <v>3</v>
      </c>
      <c r="P25" s="3" t="s">
        <v>32</v>
      </c>
      <c r="Q25" s="3" t="s">
        <v>18</v>
      </c>
      <c r="R25" s="3" t="s">
        <v>19</v>
      </c>
      <c r="S25" s="3" t="s">
        <v>83</v>
      </c>
      <c r="T25" s="3" t="s">
        <v>1</v>
      </c>
      <c r="U25" s="3" t="s">
        <v>10</v>
      </c>
      <c r="V25" s="3" t="s">
        <v>17</v>
      </c>
      <c r="W25" s="3" t="s">
        <v>7</v>
      </c>
      <c r="X25" s="13" t="s">
        <v>4</v>
      </c>
    </row>
    <row r="26" spans="3:24" ht="20.25" customHeight="1" thickTop="1" x14ac:dyDescent="0.25">
      <c r="D26" s="51">
        <f>全班!$R$1</f>
        <v>46011</v>
      </c>
      <c r="E26" s="52" t="s">
        <v>234</v>
      </c>
      <c r="F26" s="38" t="s">
        <v>82</v>
      </c>
      <c r="G26" s="38">
        <v>600809</v>
      </c>
      <c r="H26" s="38" t="s">
        <v>5</v>
      </c>
      <c r="I26" s="173">
        <f>SUMIFS($I$15:$I$24,$G$15:$G$24,G26)</f>
        <v>500</v>
      </c>
      <c r="J26" s="64">
        <f>K26/I26</f>
        <v>240.70400000000001</v>
      </c>
      <c r="K26" s="64">
        <f>SUMIFS($M$15:$M$24,$G$15:$G$24,G26)</f>
        <v>120352</v>
      </c>
      <c r="L26" s="88" t="e">
        <f>VLOOKUP(G26,股价!C:D,2,FALSE)</f>
        <v>#N/A</v>
      </c>
      <c r="M26" s="41">
        <f>IFERROR(I26*L26,0)</f>
        <v>0</v>
      </c>
      <c r="O26" s="116">
        <f>全班!$R$1</f>
        <v>46011</v>
      </c>
      <c r="P26" s="117"/>
      <c r="Q26" s="118"/>
      <c r="R26" s="118"/>
      <c r="S26" s="118"/>
      <c r="T26" s="118">
        <f>SUMIFS($I$15:$I$24,$G$15:$G$24,R26)</f>
        <v>0</v>
      </c>
      <c r="U26" s="119" t="e">
        <f>V26/T26</f>
        <v>#DIV/0!</v>
      </c>
      <c r="V26" s="120">
        <f>SUMIFS($X$15:$X$24,$R$15:$R$24,R26)</f>
        <v>0</v>
      </c>
      <c r="W26" s="124" t="e">
        <f>VLOOKUP(R26,股价!C:D,2,FALSE)</f>
        <v>#N/A</v>
      </c>
      <c r="X26" s="122" t="e">
        <f>T26*W26</f>
        <v>#N/A</v>
      </c>
    </row>
    <row r="27" spans="3:24" ht="20.25" customHeight="1" x14ac:dyDescent="0.25">
      <c r="D27" s="51">
        <f>全班!$R$1</f>
        <v>46011</v>
      </c>
      <c r="E27" s="52" t="s">
        <v>234</v>
      </c>
      <c r="F27" s="53" t="s">
        <v>7364</v>
      </c>
      <c r="G27" s="53" t="s">
        <v>7363</v>
      </c>
      <c r="H27" s="38" t="s">
        <v>75</v>
      </c>
      <c r="I27" s="173">
        <f>SUMIFS($I$15:$I$24,$G$15:$G$24,G27)</f>
        <v>17700</v>
      </c>
      <c r="J27" s="64">
        <f>K27/I27</f>
        <v>32.362711864406776</v>
      </c>
      <c r="K27" s="64">
        <f>SUMIFS($M$15:$M$24,$G$15:$G$24,G27)</f>
        <v>572820</v>
      </c>
      <c r="L27" s="88" t="e">
        <f>VLOOKUP(G27,股价!C:D,2,FALSE)</f>
        <v>#N/A</v>
      </c>
      <c r="M27" s="41">
        <f>IFERROR(I27*L27,0)</f>
        <v>0</v>
      </c>
      <c r="O27" s="116"/>
      <c r="P27" s="117"/>
      <c r="Q27" s="123"/>
      <c r="R27" s="123"/>
      <c r="S27" s="118"/>
      <c r="T27" s="118"/>
      <c r="U27" s="119"/>
      <c r="V27" s="119"/>
      <c r="W27" s="124"/>
      <c r="X27" s="122"/>
    </row>
    <row r="28" spans="3:24" ht="20.25" customHeight="1" x14ac:dyDescent="0.25">
      <c r="D28" s="51">
        <f>全班!$R$1</f>
        <v>46011</v>
      </c>
      <c r="E28" s="52" t="s">
        <v>234</v>
      </c>
      <c r="F28" s="53" t="s">
        <v>273</v>
      </c>
      <c r="G28" s="53">
        <v>603019</v>
      </c>
      <c r="H28" s="38" t="s">
        <v>75</v>
      </c>
      <c r="I28" s="173">
        <f>SUMIFS($I$15:$I$24,$G$15:$G$24,G28)</f>
        <v>4700</v>
      </c>
      <c r="J28" s="64">
        <f>K28/I28</f>
        <v>39.479999999999997</v>
      </c>
      <c r="K28" s="64">
        <f>SUMIFS($M$15:$M$24,$G$15:$G$24,G28)</f>
        <v>185555.99999999997</v>
      </c>
      <c r="L28" s="88" t="e">
        <f>VLOOKUP(G28,股价!C:D,2,FALSE)</f>
        <v>#N/A</v>
      </c>
      <c r="M28" s="41">
        <f>IFERROR(I28*L28,0)</f>
        <v>0</v>
      </c>
      <c r="O28" s="116"/>
      <c r="P28" s="117"/>
      <c r="Q28" s="123"/>
      <c r="R28" s="123"/>
      <c r="S28" s="118"/>
      <c r="T28" s="118"/>
      <c r="U28" s="119"/>
      <c r="V28" s="119"/>
      <c r="W28" s="124"/>
      <c r="X28" s="122"/>
    </row>
    <row r="29" spans="3:24" ht="20.25" customHeight="1" x14ac:dyDescent="0.25">
      <c r="D29" s="51"/>
      <c r="E29" s="52"/>
      <c r="F29" s="53"/>
      <c r="G29" s="53"/>
      <c r="H29" s="38"/>
      <c r="I29" s="173"/>
      <c r="J29" s="64"/>
      <c r="K29" s="64"/>
      <c r="L29" s="88"/>
      <c r="M29" s="41"/>
      <c r="O29" s="116"/>
      <c r="P29" s="117"/>
      <c r="Q29" s="123"/>
      <c r="R29" s="123"/>
      <c r="S29" s="118"/>
      <c r="T29" s="118"/>
      <c r="U29" s="119"/>
      <c r="V29" s="119"/>
      <c r="W29" s="124"/>
      <c r="X29" s="122"/>
    </row>
    <row r="30" spans="3:24" ht="20.25" customHeight="1" x14ac:dyDescent="0.25">
      <c r="D30" s="42"/>
      <c r="E30" s="48"/>
      <c r="F30" s="43"/>
      <c r="G30" s="43"/>
      <c r="H30" s="43"/>
      <c r="I30" s="183"/>
      <c r="J30" s="183"/>
      <c r="K30" s="183"/>
      <c r="L30" s="184"/>
      <c r="M30" s="45"/>
      <c r="O30" s="125"/>
      <c r="P30" s="126"/>
      <c r="Q30" s="127"/>
      <c r="R30" s="127"/>
      <c r="S30" s="127"/>
      <c r="T30" s="127"/>
      <c r="U30" s="127"/>
      <c r="V30" s="127"/>
      <c r="W30" s="128"/>
      <c r="X30" s="129"/>
    </row>
    <row r="31" spans="3:24" ht="20.25" customHeight="1" x14ac:dyDescent="0.25">
      <c r="D31" s="10" t="s">
        <v>11</v>
      </c>
      <c r="E31" s="15"/>
      <c r="F31" s="7"/>
      <c r="G31" s="7"/>
      <c r="H31" s="7"/>
      <c r="I31" s="8"/>
      <c r="J31" s="8"/>
      <c r="K31" s="8"/>
      <c r="L31" s="7"/>
      <c r="M31" s="90">
        <f>SUM(M26:M30)</f>
        <v>0</v>
      </c>
      <c r="O31" s="10" t="s">
        <v>11</v>
      </c>
      <c r="P31" s="15"/>
      <c r="Q31" s="7"/>
      <c r="R31" s="7"/>
      <c r="S31" s="7"/>
      <c r="T31" s="8"/>
      <c r="U31" s="8"/>
      <c r="V31" s="8"/>
      <c r="W31" s="7"/>
      <c r="X31" s="90" t="e">
        <f>SUM(X26:X30)</f>
        <v>#N/A</v>
      </c>
    </row>
    <row r="32" spans="3:24" ht="20.25" customHeight="1" x14ac:dyDescent="0.25">
      <c r="D32" s="78" t="s">
        <v>86</v>
      </c>
      <c r="E32" s="79"/>
      <c r="F32" s="80"/>
      <c r="G32" s="80"/>
      <c r="H32" s="80"/>
      <c r="I32" s="77"/>
      <c r="J32" s="77"/>
      <c r="K32" s="77"/>
      <c r="L32" s="80"/>
      <c r="M32" s="91">
        <f>L45</f>
        <v>0</v>
      </c>
      <c r="O32" s="78" t="s">
        <v>86</v>
      </c>
      <c r="P32" s="79"/>
      <c r="Q32" s="80"/>
      <c r="R32" s="80"/>
      <c r="S32" s="80"/>
      <c r="T32" s="77"/>
      <c r="U32" s="77"/>
      <c r="V32" s="77"/>
      <c r="W32" s="80"/>
      <c r="X32" s="91">
        <f>W45</f>
        <v>0</v>
      </c>
    </row>
    <row r="33" spans="4:24" ht="20.25" customHeight="1" x14ac:dyDescent="0.25">
      <c r="D33" s="10" t="s">
        <v>12</v>
      </c>
      <c r="E33" s="15"/>
      <c r="F33" s="11"/>
      <c r="G33" s="11"/>
      <c r="H33" s="7"/>
      <c r="I33" s="8"/>
      <c r="J33" s="8"/>
      <c r="K33" s="8"/>
      <c r="L33" s="7"/>
      <c r="M33" s="90">
        <f>M38-M24+M32</f>
        <v>163048</v>
      </c>
      <c r="O33" s="10" t="s">
        <v>12</v>
      </c>
      <c r="P33" s="15"/>
      <c r="Q33" s="11"/>
      <c r="R33" s="11"/>
      <c r="S33" s="7"/>
      <c r="T33" s="8"/>
      <c r="U33" s="8"/>
      <c r="V33" s="8"/>
      <c r="W33" s="7"/>
      <c r="X33" s="90" t="e">
        <f>X38-X24+X32</f>
        <v>#REF!</v>
      </c>
    </row>
    <row r="34" spans="4:24" ht="20.25" customHeight="1" thickBot="1" x14ac:dyDescent="0.3">
      <c r="D34" s="9" t="s">
        <v>14</v>
      </c>
      <c r="E34" s="20"/>
      <c r="F34" s="23"/>
      <c r="G34" s="23"/>
      <c r="H34" s="24"/>
      <c r="I34" s="20"/>
      <c r="J34" s="20"/>
      <c r="K34" s="20"/>
      <c r="L34" s="24"/>
      <c r="M34" s="92">
        <f>M31+M33</f>
        <v>163048</v>
      </c>
      <c r="O34" s="9" t="s">
        <v>14</v>
      </c>
      <c r="P34" s="20"/>
      <c r="Q34" s="23"/>
      <c r="R34" s="23"/>
      <c r="S34" s="24"/>
      <c r="T34" s="20"/>
      <c r="U34" s="20"/>
      <c r="V34" s="20"/>
      <c r="W34" s="24"/>
      <c r="X34" s="92" t="e">
        <f>X31+X33</f>
        <v>#N/A</v>
      </c>
    </row>
    <row r="35" spans="4:24" ht="20.25" customHeight="1" x14ac:dyDescent="0.25">
      <c r="D35" s="10" t="s">
        <v>13</v>
      </c>
      <c r="E35" s="15"/>
      <c r="F35" s="14"/>
      <c r="G35" s="14"/>
      <c r="H35" s="7"/>
      <c r="I35" s="8"/>
      <c r="J35" s="8"/>
      <c r="K35" s="8"/>
      <c r="L35" s="7"/>
      <c r="M35" s="90">
        <f>M34-M38</f>
        <v>-836952</v>
      </c>
      <c r="O35" s="10" t="s">
        <v>13</v>
      </c>
      <c r="P35" s="15"/>
      <c r="Q35" s="14"/>
      <c r="R35" s="14"/>
      <c r="S35" s="7"/>
      <c r="T35" s="8"/>
      <c r="U35" s="8"/>
      <c r="V35" s="8"/>
      <c r="W35" s="7"/>
      <c r="X35" s="90" t="e">
        <f>X34-X38</f>
        <v>#N/A</v>
      </c>
    </row>
    <row r="36" spans="4:24" ht="20.25" customHeight="1" thickBot="1" x14ac:dyDescent="0.3">
      <c r="D36" s="9" t="s">
        <v>6</v>
      </c>
      <c r="E36" s="20"/>
      <c r="F36" s="16"/>
      <c r="G36" s="16"/>
      <c r="H36" s="5"/>
      <c r="I36" s="6"/>
      <c r="J36" s="6"/>
      <c r="K36" s="6"/>
      <c r="L36" s="5"/>
      <c r="M36" s="22">
        <f>M35/M38</f>
        <v>-0.83695200000000003</v>
      </c>
      <c r="O36" s="9" t="s">
        <v>6</v>
      </c>
      <c r="P36" s="20"/>
      <c r="Q36" s="16"/>
      <c r="R36" s="16"/>
      <c r="S36" s="5"/>
      <c r="T36" s="6"/>
      <c r="U36" s="6"/>
      <c r="V36" s="6"/>
      <c r="W36" s="5"/>
      <c r="X36" s="22" t="e">
        <f>X35/X38</f>
        <v>#N/A</v>
      </c>
    </row>
    <row r="37" spans="4:24" ht="20.25" customHeight="1" x14ac:dyDescent="0.25"/>
    <row r="38" spans="4:24" ht="20.25" customHeight="1" thickBot="1" x14ac:dyDescent="0.3">
      <c r="D38" s="15" t="s">
        <v>8</v>
      </c>
      <c r="E38" s="15"/>
      <c r="F38" s="18"/>
      <c r="G38" s="18"/>
      <c r="L38" s="18"/>
      <c r="M38" s="18">
        <f>本金与余额!D37</f>
        <v>1000000</v>
      </c>
      <c r="O38" s="15" t="s">
        <v>8</v>
      </c>
      <c r="P38" s="15"/>
      <c r="Q38" s="18"/>
      <c r="R38" s="18"/>
      <c r="W38" s="18"/>
      <c r="X38" s="18" t="e">
        <f>本金与余额!#REF!</f>
        <v>#REF!</v>
      </c>
    </row>
    <row r="39" spans="4:24" ht="18" customHeight="1" thickBot="1" x14ac:dyDescent="0.3">
      <c r="D39" s="2" t="s">
        <v>90</v>
      </c>
      <c r="E39" s="3" t="s">
        <v>32</v>
      </c>
      <c r="F39" s="3" t="s">
        <v>18</v>
      </c>
      <c r="G39" s="3" t="s">
        <v>19</v>
      </c>
      <c r="H39" s="3" t="s">
        <v>83</v>
      </c>
      <c r="I39" s="3" t="s">
        <v>1</v>
      </c>
      <c r="J39" s="3" t="s">
        <v>87</v>
      </c>
      <c r="K39" s="3" t="s">
        <v>84</v>
      </c>
      <c r="L39" s="3" t="s">
        <v>85</v>
      </c>
      <c r="M39" s="13" t="s">
        <v>91</v>
      </c>
      <c r="O39" s="2" t="s">
        <v>90</v>
      </c>
      <c r="P39" s="3" t="s">
        <v>32</v>
      </c>
      <c r="Q39" s="3" t="s">
        <v>18</v>
      </c>
      <c r="R39" s="3" t="s">
        <v>19</v>
      </c>
      <c r="S39" s="3" t="s">
        <v>83</v>
      </c>
      <c r="T39" s="3" t="s">
        <v>1</v>
      </c>
      <c r="U39" s="3" t="s">
        <v>87</v>
      </c>
      <c r="V39" s="3" t="s">
        <v>84</v>
      </c>
      <c r="W39" s="3" t="s">
        <v>85</v>
      </c>
      <c r="X39" s="13" t="s">
        <v>91</v>
      </c>
    </row>
    <row r="40" spans="4:24" ht="18" customHeight="1" thickTop="1" x14ac:dyDescent="0.25">
      <c r="D40" s="34"/>
      <c r="E40" s="47"/>
      <c r="F40" s="8"/>
      <c r="G40" s="8"/>
      <c r="H40" s="8"/>
      <c r="I40" s="8"/>
      <c r="J40" s="70"/>
      <c r="K40" s="70"/>
      <c r="L40" s="7"/>
      <c r="M40" s="76"/>
      <c r="O40" s="34"/>
      <c r="P40" s="47"/>
      <c r="Q40" s="8"/>
      <c r="R40" s="8"/>
      <c r="S40" s="8"/>
      <c r="T40" s="8"/>
      <c r="U40" s="70"/>
      <c r="V40" s="70"/>
      <c r="W40" s="7"/>
      <c r="X40" s="76"/>
    </row>
    <row r="41" spans="4:24" ht="18" customHeight="1" x14ac:dyDescent="0.25">
      <c r="D41" s="34"/>
      <c r="E41" s="47"/>
      <c r="F41" s="35"/>
      <c r="G41" s="35"/>
      <c r="H41" s="8"/>
      <c r="I41" s="8"/>
      <c r="J41" s="70"/>
      <c r="K41" s="70"/>
      <c r="L41" s="7"/>
      <c r="M41" s="76"/>
      <c r="O41" s="34"/>
      <c r="P41" s="47"/>
      <c r="Q41" s="35"/>
      <c r="R41" s="35"/>
      <c r="S41" s="8"/>
      <c r="T41" s="8"/>
      <c r="U41" s="70"/>
      <c r="V41" s="70"/>
      <c r="W41" s="7"/>
      <c r="X41" s="76"/>
    </row>
    <row r="42" spans="4:24" ht="18" customHeight="1" x14ac:dyDescent="0.25">
      <c r="D42" s="34"/>
      <c r="E42" s="47"/>
      <c r="F42" s="35"/>
      <c r="G42" s="35"/>
      <c r="H42" s="8"/>
      <c r="I42" s="8"/>
      <c r="J42" s="70"/>
      <c r="K42" s="70"/>
      <c r="L42" s="7"/>
      <c r="M42" s="71"/>
      <c r="O42" s="34"/>
      <c r="P42" s="47"/>
      <c r="Q42" s="35"/>
      <c r="R42" s="35"/>
      <c r="S42" s="8"/>
      <c r="T42" s="8"/>
      <c r="U42" s="70"/>
      <c r="V42" s="70"/>
      <c r="W42" s="7"/>
      <c r="X42" s="71"/>
    </row>
    <row r="43" spans="4:24" ht="18" customHeight="1" x14ac:dyDescent="0.25">
      <c r="D43" s="34"/>
      <c r="E43" s="47"/>
      <c r="F43" s="35"/>
      <c r="G43" s="35"/>
      <c r="H43" s="8"/>
      <c r="I43" s="8"/>
      <c r="J43" s="70"/>
      <c r="K43" s="70"/>
      <c r="L43" s="7"/>
      <c r="M43" s="71"/>
      <c r="O43" s="34"/>
      <c r="P43" s="47"/>
      <c r="Q43" s="35"/>
      <c r="R43" s="35"/>
      <c r="S43" s="8"/>
      <c r="T43" s="8"/>
      <c r="U43" s="70"/>
      <c r="V43" s="70"/>
      <c r="W43" s="7"/>
      <c r="X43" s="71"/>
    </row>
    <row r="44" spans="4:24" ht="18" customHeight="1" x14ac:dyDescent="0.25">
      <c r="D44" s="34"/>
      <c r="E44" s="47"/>
      <c r="F44" s="35"/>
      <c r="G44" s="35"/>
      <c r="H44" s="8"/>
      <c r="I44" s="8"/>
      <c r="J44" s="70"/>
      <c r="K44" s="70"/>
      <c r="M44" s="76"/>
      <c r="O44" s="34"/>
      <c r="P44" s="47"/>
      <c r="Q44" s="35"/>
      <c r="R44" s="35"/>
      <c r="S44" s="8"/>
      <c r="T44" s="8"/>
      <c r="U44" s="70"/>
      <c r="V44" s="70"/>
      <c r="X44" s="76"/>
    </row>
    <row r="45" spans="4:24" ht="18" customHeight="1" thickBot="1" x14ac:dyDescent="0.3">
      <c r="D45" s="62" t="s">
        <v>86</v>
      </c>
      <c r="E45" s="4"/>
      <c r="F45" s="4"/>
      <c r="G45" s="4"/>
      <c r="H45" s="4"/>
      <c r="I45" s="73"/>
      <c r="J45" s="4"/>
      <c r="K45" s="74"/>
      <c r="L45" s="75">
        <f>SUM(L40:L44)</f>
        <v>0</v>
      </c>
      <c r="M45" s="63"/>
      <c r="O45" s="62" t="s">
        <v>86</v>
      </c>
      <c r="P45" s="4"/>
      <c r="Q45" s="4"/>
      <c r="R45" s="4"/>
      <c r="S45" s="4"/>
      <c r="T45" s="73"/>
      <c r="U45" s="4"/>
      <c r="V45" s="74"/>
      <c r="W45" s="75">
        <f>SUM(W40:W44)</f>
        <v>0</v>
      </c>
      <c r="X45" s="63"/>
    </row>
    <row r="47" spans="4:24" ht="18" customHeight="1" x14ac:dyDescent="0.25">
      <c r="D47" s="82"/>
      <c r="O47" s="82"/>
    </row>
    <row r="48" spans="4:24" ht="18" customHeight="1" x14ac:dyDescent="0.25">
      <c r="D48" s="35"/>
      <c r="O48" s="35"/>
    </row>
    <row r="49" spans="4:15" ht="18" customHeight="1" x14ac:dyDescent="0.25">
      <c r="D49" s="35"/>
      <c r="O49" s="35"/>
    </row>
    <row r="50" spans="4:15" ht="18" customHeight="1" x14ac:dyDescent="0.25">
      <c r="D50" s="35"/>
      <c r="O50" s="35"/>
    </row>
    <row r="51" spans="4:15" ht="18" customHeight="1" x14ac:dyDescent="0.25">
      <c r="D51" s="35"/>
      <c r="O51" s="35"/>
    </row>
    <row r="52" spans="4:15" ht="18" customHeight="1" x14ac:dyDescent="0.25">
      <c r="D52" s="35"/>
      <c r="O52" s="35"/>
    </row>
    <row r="53" spans="4:15" ht="18" customHeight="1" x14ac:dyDescent="0.25">
      <c r="D53" s="35"/>
      <c r="O53" s="35"/>
    </row>
  </sheetData>
  <phoneticPr fontId="2" type="noConversion"/>
  <conditionalFormatting sqref="I3:M14">
    <cfRule type="cellIs" dxfId="4" priority="2" operator="lessThan">
      <formula>0</formula>
    </cfRule>
  </conditionalFormatting>
  <conditionalFormatting sqref="I16:M22 M36">
    <cfRule type="cellIs" dxfId="3" priority="3" operator="lessThan">
      <formula>0</formula>
    </cfRule>
  </conditionalFormatting>
  <conditionalFormatting sqref="M35">
    <cfRule type="cellIs" dxfId="2" priority="4" operator="lessThanOrEqual">
      <formula>0</formula>
    </cfRule>
  </conditionalFormatting>
  <hyperlinks>
    <hyperlink ref="A1" location="全班!A1" display="back" xr:uid="{00000000-0004-0000-2A00-000000000000}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B16"/>
  <sheetViews>
    <sheetView workbookViewId="0">
      <selection activeCell="H27" sqref="H27"/>
    </sheetView>
  </sheetViews>
  <sheetFormatPr defaultRowHeight="13.8" x14ac:dyDescent="0.25"/>
  <cols>
    <col min="2" max="2" width="21.44140625" bestFit="1" customWidth="1"/>
  </cols>
  <sheetData>
    <row r="2" spans="1:2" x14ac:dyDescent="0.25">
      <c r="B2" t="s">
        <v>328</v>
      </c>
    </row>
    <row r="3" spans="1:2" x14ac:dyDescent="0.25">
      <c r="A3">
        <v>1</v>
      </c>
      <c r="B3" s="140">
        <v>45164</v>
      </c>
    </row>
    <row r="4" spans="1:2" x14ac:dyDescent="0.25">
      <c r="A4">
        <v>2</v>
      </c>
      <c r="B4" s="140">
        <v>45178</v>
      </c>
    </row>
    <row r="5" spans="1:2" x14ac:dyDescent="0.25">
      <c r="A5">
        <v>3</v>
      </c>
      <c r="B5" s="140">
        <v>45220</v>
      </c>
    </row>
    <row r="6" spans="1:2" x14ac:dyDescent="0.25">
      <c r="A6">
        <v>4</v>
      </c>
      <c r="B6" s="140">
        <v>45248</v>
      </c>
    </row>
    <row r="7" spans="1:2" x14ac:dyDescent="0.25">
      <c r="A7">
        <v>5</v>
      </c>
      <c r="B7" s="140">
        <v>45276</v>
      </c>
    </row>
    <row r="8" spans="1:2" x14ac:dyDescent="0.25">
      <c r="A8">
        <v>6</v>
      </c>
      <c r="B8" s="140">
        <v>45311</v>
      </c>
    </row>
    <row r="9" spans="1:2" x14ac:dyDescent="0.25">
      <c r="B9" t="s">
        <v>329</v>
      </c>
    </row>
    <row r="10" spans="1:2" x14ac:dyDescent="0.25">
      <c r="A10">
        <v>7</v>
      </c>
      <c r="B10" s="140">
        <v>45367</v>
      </c>
    </row>
    <row r="11" spans="1:2" x14ac:dyDescent="0.25">
      <c r="A11">
        <v>8</v>
      </c>
      <c r="B11" s="140">
        <v>45402</v>
      </c>
    </row>
    <row r="12" spans="1:2" x14ac:dyDescent="0.25">
      <c r="A12">
        <v>9</v>
      </c>
      <c r="B12" s="140">
        <v>45430</v>
      </c>
    </row>
    <row r="13" spans="1:2" x14ac:dyDescent="0.25">
      <c r="A13">
        <v>10</v>
      </c>
      <c r="B13" s="140">
        <v>45465</v>
      </c>
    </row>
    <row r="14" spans="1:2" x14ac:dyDescent="0.25">
      <c r="A14">
        <v>11</v>
      </c>
      <c r="B14" s="140">
        <v>45493</v>
      </c>
    </row>
    <row r="15" spans="1:2" x14ac:dyDescent="0.25">
      <c r="A15">
        <v>12</v>
      </c>
      <c r="B15" s="140">
        <v>45521</v>
      </c>
    </row>
    <row r="16" spans="1:2" x14ac:dyDescent="0.25">
      <c r="B16" t="s">
        <v>330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48</vt:i4>
      </vt:variant>
    </vt:vector>
  </HeadingPairs>
  <TitlesOfParts>
    <vt:vector size="48" baseType="lpstr">
      <vt:lpstr>本金与余额</vt:lpstr>
      <vt:lpstr>伟伟</vt:lpstr>
      <vt:lpstr>何凤</vt:lpstr>
      <vt:lpstr>荣辉 </vt:lpstr>
      <vt:lpstr>宋倩</vt:lpstr>
      <vt:lpstr>咏博</vt:lpstr>
      <vt:lpstr>彩银</vt:lpstr>
      <vt:lpstr>俊峰</vt:lpstr>
      <vt:lpstr>怡锋</vt:lpstr>
      <vt:lpstr>闯振</vt:lpstr>
      <vt:lpstr>天明</vt:lpstr>
      <vt:lpstr>小林</vt:lpstr>
      <vt:lpstr>秀容</vt:lpstr>
      <vt:lpstr>艺娜</vt:lpstr>
      <vt:lpstr>季生</vt:lpstr>
      <vt:lpstr>万辉</vt:lpstr>
      <vt:lpstr>柯滔</vt:lpstr>
      <vt:lpstr>A股行业分类</vt:lpstr>
      <vt:lpstr>桂兰</vt:lpstr>
      <vt:lpstr>徐成</vt:lpstr>
      <vt:lpstr>股价</vt:lpstr>
      <vt:lpstr>全班</vt:lpstr>
      <vt:lpstr>股价-备份</vt:lpstr>
      <vt:lpstr>汇总</vt:lpstr>
      <vt:lpstr>枕鑫</vt:lpstr>
      <vt:lpstr>赖伟</vt:lpstr>
      <vt:lpstr>冯洁</vt:lpstr>
      <vt:lpstr>敬涵</vt:lpstr>
      <vt:lpstr>陈平</vt:lpstr>
      <vt:lpstr>马龙</vt:lpstr>
      <vt:lpstr>东锦</vt:lpstr>
      <vt:lpstr>盈如</vt:lpstr>
      <vt:lpstr>剑云</vt:lpstr>
      <vt:lpstr>海军</vt:lpstr>
      <vt:lpstr>莉红</vt:lpstr>
      <vt:lpstr>新群</vt:lpstr>
      <vt:lpstr>吴蕾</vt:lpstr>
      <vt:lpstr>刘敏</vt:lpstr>
      <vt:lpstr>传明</vt:lpstr>
      <vt:lpstr>周周</vt:lpstr>
      <vt:lpstr>海莲</vt:lpstr>
      <vt:lpstr>一烽</vt:lpstr>
      <vt:lpstr>李生</vt:lpstr>
      <vt:lpstr>Q&amp;A</vt:lpstr>
      <vt:lpstr>&amp; (3)</vt:lpstr>
      <vt:lpstr>年收益</vt:lpstr>
      <vt:lpstr>小芬</vt:lpstr>
      <vt:lpstr>上课时间&amp;书单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2025-12-21T15:20:45Z</dcterms:modified>
</cp:coreProperties>
</file>